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91D7B371-A439-4C2F-9E0A-62BFACFE0E25}" xr6:coauthVersionLast="47" xr6:coauthVersionMax="47" xr10:uidLastSave="{00000000-0000-0000-0000-000000000000}"/>
  <bookViews>
    <workbookView xWindow="49170" yWindow="-8355" windowWidth="29040" windowHeight="15840" tabRatio="857" firstSheet="1" activeTab="6" xr2:uid="{EAE16046-CBDD-FF47-BD5A-93D2786FDCCF}"/>
  </bookViews>
  <sheets>
    <sheet name="Inicio" sheetId="24" state="very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129" r:id="rId12"/>
    <sheet name="Fund Guide_old" sheetId="72" state="veryHidden" r:id="rId13"/>
    <sheet name="Fund Guide" sheetId="52" r:id="rId14"/>
    <sheet name="RF &amp; RV Guide" sheetId="59" r:id="rId15"/>
    <sheet name="Taxas Diárias" sheetId="70" state="hidden" r:id="rId16"/>
    <sheet name="Classificação" sheetId="54" state="veryHidden" r:id="rId17"/>
    <sheet name="Disclaimer" sheetId="119" r:id="rId18"/>
    <sheet name="Fechamento" sheetId="124" r:id="rId19"/>
    <sheet name="Alocation" sheetId="116" state="veryHidden" r:id="rId20"/>
    <sheet name="Assets Returns" sheetId="126" state="veryHidden" r:id="rId21"/>
    <sheet name="Strategy AccReturns" sheetId="130" state="veryHidden" r:id="rId22"/>
    <sheet name="Performance Measurement" sheetId="102" state="veryHidden" r:id="rId23"/>
    <sheet name="AccReturns" sheetId="103" state="veryHidden" r:id="rId24"/>
    <sheet name="Correl" sheetId="105" state="veryHidden" r:id="rId25"/>
    <sheet name="MovingVol" sheetId="104" state="veryHidden" r:id="rId26"/>
    <sheet name="Drawdown" sheetId="106" state="veryHidden" r:id="rId27"/>
  </sheets>
  <functionGroups builtInGroupCount="19"/>
  <externalReferences>
    <externalReference r:id="rId28"/>
    <externalReference r:id="rId29"/>
  </externalReferences>
  <definedNames>
    <definedName name="_xlnm._FilterDatabase" localSheetId="13" hidden="1">'Fund Guide'!$C$5:$AN$1171</definedName>
    <definedName name="_xlnm._FilterDatabase" localSheetId="12" hidden="1">'Fund Guide_old'!$B$5:$AT$1171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3" hidden="1">'Fund Guide'!$B$5:$AT$1441</definedName>
    <definedName name="ExternalData_1" localSheetId="15" hidden="1">'Taxas Diárias'!$E$8:$K$51</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_acc_returns">OFFSET('Strategy AccReturns'!$B$2,,,COUNTA('Strategy AccReturns'!$B:$B)-COUNTA('Strategy AccReturns'!$B$1:$B$2), COUNTA('Strategy AccReturns'!$2:$2)-COUNTA('Strategy AccReturns'!$A$2))</definedName>
    <definedName name="strategies">OFFSET(Classificação!$L$28,,,COUNTA(Classificação!$L:$L)-COUNTA(Classificação!$L$1:$L$27))</definedName>
    <definedName name="strategy_attribution">OFFSET('Performance Measurement'!$B$57,1,,COUNTA('Performance Measurement'!$B:$B)-COUNTA('Performance Measurement'!$B$1:$B$57))</definedName>
    <definedName name="strategy_attribution_values">OFFSET('Performance Measurement'!$C$57,1,,COUNTA('Performance Measurement'!$C:$C)-COUNTA('Performance Measurement'!$C$1:$C$57))</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3" i="112" l="1"/>
  <c r="Y130" i="108"/>
  <c r="F14" i="57" l="1"/>
  <c r="Z96" i="57"/>
  <c r="Y96" i="57"/>
  <c r="X96" i="57"/>
  <c r="W96" i="57"/>
  <c r="V96" i="57"/>
  <c r="U96" i="57"/>
  <c r="T96" i="57"/>
  <c r="S96" i="57"/>
  <c r="R96" i="57"/>
  <c r="Q96" i="57"/>
  <c r="O96" i="57"/>
  <c r="M96" i="57"/>
  <c r="K96" i="57"/>
  <c r="J96" i="57"/>
  <c r="I96" i="57"/>
  <c r="H96" i="57"/>
  <c r="G96" i="57"/>
  <c r="F96" i="57"/>
  <c r="Z87" i="57"/>
  <c r="Y87" i="57"/>
  <c r="X87" i="57"/>
  <c r="W87" i="57"/>
  <c r="V87" i="57"/>
  <c r="U87" i="57"/>
  <c r="T87" i="57"/>
  <c r="S87" i="57"/>
  <c r="R87" i="57"/>
  <c r="Q87" i="57"/>
  <c r="O87" i="57"/>
  <c r="M87" i="57"/>
  <c r="K87" i="57"/>
  <c r="J87" i="57"/>
  <c r="I87" i="57"/>
  <c r="H87" i="57"/>
  <c r="G87" i="57"/>
  <c r="F87" i="57"/>
  <c r="Z70" i="57"/>
  <c r="Y70" i="57"/>
  <c r="X70" i="57"/>
  <c r="W70" i="57"/>
  <c r="V70" i="57"/>
  <c r="U70" i="57"/>
  <c r="T70" i="57"/>
  <c r="S70" i="57"/>
  <c r="R70" i="57"/>
  <c r="Q70" i="57"/>
  <c r="O70" i="57"/>
  <c r="M70" i="57"/>
  <c r="K70" i="57"/>
  <c r="J70" i="57"/>
  <c r="I70" i="57"/>
  <c r="H70" i="57"/>
  <c r="G70" i="57"/>
  <c r="F70" i="57"/>
  <c r="Z61" i="57"/>
  <c r="Y61" i="57"/>
  <c r="X61" i="57"/>
  <c r="W61" i="57"/>
  <c r="V61" i="57"/>
  <c r="U61" i="57"/>
  <c r="T61" i="57"/>
  <c r="S61" i="57"/>
  <c r="R61" i="57"/>
  <c r="Q61" i="57"/>
  <c r="O61" i="57"/>
  <c r="M61" i="57"/>
  <c r="K61" i="57"/>
  <c r="J61" i="57"/>
  <c r="I61" i="57"/>
  <c r="H61" i="57"/>
  <c r="G61" i="57"/>
  <c r="F61" i="57"/>
  <c r="Z60" i="57"/>
  <c r="Y60" i="57"/>
  <c r="X60" i="57"/>
  <c r="W60" i="57"/>
  <c r="V60" i="57"/>
  <c r="U60" i="57"/>
  <c r="T60" i="57"/>
  <c r="S60" i="57"/>
  <c r="R60" i="57"/>
  <c r="Q60" i="57"/>
  <c r="O60" i="57"/>
  <c r="M60" i="57"/>
  <c r="K60" i="57"/>
  <c r="J60" i="57"/>
  <c r="I60" i="57"/>
  <c r="H60" i="57"/>
  <c r="G60" i="57"/>
  <c r="F60" i="57"/>
  <c r="Z59" i="57"/>
  <c r="Y59" i="57"/>
  <c r="X59" i="57"/>
  <c r="W59" i="57"/>
  <c r="V59" i="57"/>
  <c r="U59" i="57"/>
  <c r="T59" i="57"/>
  <c r="S59" i="57"/>
  <c r="R59" i="57"/>
  <c r="Q59" i="57"/>
  <c r="O59" i="57"/>
  <c r="M59" i="57"/>
  <c r="K59" i="57"/>
  <c r="J59" i="57"/>
  <c r="I59" i="57"/>
  <c r="H59" i="57"/>
  <c r="G59" i="57"/>
  <c r="F59" i="57"/>
  <c r="Z47" i="57"/>
  <c r="Y47" i="57"/>
  <c r="X47" i="57"/>
  <c r="W47" i="57"/>
  <c r="V47" i="57"/>
  <c r="U47" i="57"/>
  <c r="T47" i="57"/>
  <c r="S47" i="57"/>
  <c r="R47" i="57"/>
  <c r="Q47" i="57"/>
  <c r="O47" i="57"/>
  <c r="M47" i="57"/>
  <c r="K47" i="57"/>
  <c r="J47" i="57"/>
  <c r="I47" i="57"/>
  <c r="H47" i="57"/>
  <c r="G47" i="57"/>
  <c r="F47" i="57"/>
  <c r="Z46" i="57"/>
  <c r="Y46" i="57"/>
  <c r="X46" i="57"/>
  <c r="W46" i="57"/>
  <c r="V46" i="57"/>
  <c r="U46" i="57"/>
  <c r="T46" i="57"/>
  <c r="S46" i="57"/>
  <c r="R46" i="57"/>
  <c r="Q46" i="57"/>
  <c r="O46" i="57"/>
  <c r="M46" i="57"/>
  <c r="K46" i="57"/>
  <c r="J46" i="57"/>
  <c r="I46" i="57"/>
  <c r="H46" i="57"/>
  <c r="G46" i="57"/>
  <c r="F46" i="57"/>
  <c r="Z37" i="57"/>
  <c r="Y37" i="57"/>
  <c r="X37" i="57"/>
  <c r="W37" i="57"/>
  <c r="V37" i="57"/>
  <c r="U37" i="57"/>
  <c r="T37" i="57"/>
  <c r="S37" i="57"/>
  <c r="R37" i="57"/>
  <c r="Q37" i="57"/>
  <c r="O37" i="57"/>
  <c r="M37" i="57"/>
  <c r="K37" i="57"/>
  <c r="J37" i="57"/>
  <c r="I37" i="57"/>
  <c r="H37" i="57"/>
  <c r="G37" i="57"/>
  <c r="F37" i="57"/>
  <c r="Z36" i="57"/>
  <c r="Y36" i="57"/>
  <c r="X36" i="57"/>
  <c r="W36" i="57"/>
  <c r="V36" i="57"/>
  <c r="U36" i="57"/>
  <c r="T36" i="57"/>
  <c r="S36" i="57"/>
  <c r="R36" i="57"/>
  <c r="Q36" i="57"/>
  <c r="O36" i="57"/>
  <c r="M36" i="57"/>
  <c r="K36" i="57"/>
  <c r="J36" i="57"/>
  <c r="I36" i="57"/>
  <c r="H36" i="57"/>
  <c r="G36" i="57"/>
  <c r="F36" i="57"/>
  <c r="Z35" i="57"/>
  <c r="Y35" i="57"/>
  <c r="X35" i="57"/>
  <c r="W35" i="57"/>
  <c r="V35" i="57"/>
  <c r="U35" i="57"/>
  <c r="T35" i="57"/>
  <c r="S35" i="57"/>
  <c r="R35" i="57"/>
  <c r="Q35" i="57"/>
  <c r="O35" i="57"/>
  <c r="M35" i="57"/>
  <c r="K35" i="57"/>
  <c r="J35" i="57"/>
  <c r="I35" i="57"/>
  <c r="H35" i="57"/>
  <c r="G35" i="57"/>
  <c r="F35" i="57"/>
  <c r="Z26" i="57"/>
  <c r="Y26" i="57"/>
  <c r="X26" i="57"/>
  <c r="W26" i="57"/>
  <c r="V26" i="57"/>
  <c r="U26" i="57"/>
  <c r="T26" i="57"/>
  <c r="S26" i="57"/>
  <c r="R26" i="57"/>
  <c r="Q26" i="57"/>
  <c r="O26" i="57"/>
  <c r="M26" i="57"/>
  <c r="K26" i="57"/>
  <c r="J26" i="57"/>
  <c r="I26" i="57"/>
  <c r="H26" i="57"/>
  <c r="G26" i="57"/>
  <c r="F26" i="57"/>
  <c r="Z25" i="57"/>
  <c r="Y25" i="57"/>
  <c r="X25" i="57"/>
  <c r="W25" i="57"/>
  <c r="V25" i="57"/>
  <c r="U25" i="57"/>
  <c r="T25" i="57"/>
  <c r="S25" i="57"/>
  <c r="R25" i="57"/>
  <c r="Q25" i="57"/>
  <c r="O25" i="57"/>
  <c r="M25" i="57"/>
  <c r="K25" i="57"/>
  <c r="J25" i="57"/>
  <c r="I25" i="57"/>
  <c r="H25" i="57"/>
  <c r="G25" i="57"/>
  <c r="F25" i="57"/>
  <c r="Z24" i="57"/>
  <c r="Y24" i="57"/>
  <c r="X24" i="57"/>
  <c r="W24" i="57"/>
  <c r="V24" i="57"/>
  <c r="U24" i="57"/>
  <c r="T24" i="57"/>
  <c r="S24" i="57"/>
  <c r="R24" i="57"/>
  <c r="Q24" i="57"/>
  <c r="O24" i="57"/>
  <c r="M24" i="57"/>
  <c r="K24" i="57"/>
  <c r="J24" i="57"/>
  <c r="I24" i="57"/>
  <c r="H24" i="57"/>
  <c r="G24" i="57"/>
  <c r="F24" i="57"/>
  <c r="Z23" i="57"/>
  <c r="Y23" i="57"/>
  <c r="X23" i="57"/>
  <c r="W23" i="57"/>
  <c r="V23" i="57"/>
  <c r="U23" i="57"/>
  <c r="T23" i="57"/>
  <c r="S23" i="57"/>
  <c r="R23" i="57"/>
  <c r="Q23" i="57"/>
  <c r="O23" i="57"/>
  <c r="M23" i="57"/>
  <c r="K23" i="57"/>
  <c r="J23" i="57"/>
  <c r="I23" i="57"/>
  <c r="H23" i="57"/>
  <c r="G23" i="57"/>
  <c r="F23"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K17" i="57"/>
  <c r="J17" i="57"/>
  <c r="I17" i="57"/>
  <c r="H17" i="57"/>
  <c r="G17" i="57"/>
  <c r="F17" i="57"/>
  <c r="Z16" i="57"/>
  <c r="Y16" i="57"/>
  <c r="X16" i="57"/>
  <c r="W16" i="57"/>
  <c r="V16" i="57"/>
  <c r="U16" i="57"/>
  <c r="T16" i="57"/>
  <c r="S16" i="57"/>
  <c r="R16" i="57"/>
  <c r="Q16" i="57"/>
  <c r="O16" i="57"/>
  <c r="M16" i="57"/>
  <c r="K16" i="57"/>
  <c r="J16" i="57"/>
  <c r="I16" i="57"/>
  <c r="H16" i="57"/>
  <c r="G16" i="57"/>
  <c r="F16" i="57"/>
  <c r="Z15" i="57"/>
  <c r="Y15" i="57"/>
  <c r="X15" i="57"/>
  <c r="W15" i="57"/>
  <c r="V15" i="57"/>
  <c r="U15" i="57"/>
  <c r="T15" i="57"/>
  <c r="S15" i="57"/>
  <c r="R15" i="57"/>
  <c r="Q15" i="57"/>
  <c r="O15" i="57"/>
  <c r="M15" i="57"/>
  <c r="K15" i="57"/>
  <c r="J15" i="57"/>
  <c r="I15" i="57"/>
  <c r="H15" i="57"/>
  <c r="G15" i="57"/>
  <c r="F15" i="57"/>
  <c r="Z14" i="57"/>
  <c r="Y14" i="57"/>
  <c r="X14" i="57"/>
  <c r="W14" i="57"/>
  <c r="V14" i="57"/>
  <c r="U14" i="57"/>
  <c r="T14" i="57"/>
  <c r="S14" i="57"/>
  <c r="R14" i="57"/>
  <c r="Q14" i="57"/>
  <c r="O14" i="57"/>
  <c r="M14" i="57"/>
  <c r="K14" i="57"/>
  <c r="J14" i="57"/>
  <c r="I14" i="57"/>
  <c r="H14" i="57"/>
  <c r="G14" i="57"/>
  <c r="Z108" i="57"/>
  <c r="Y108" i="57"/>
  <c r="X108" i="57"/>
  <c r="W108" i="57"/>
  <c r="V108" i="57"/>
  <c r="U108" i="57"/>
  <c r="T108" i="57"/>
  <c r="S108" i="57"/>
  <c r="R108" i="57"/>
  <c r="Q108" i="57"/>
  <c r="K108" i="57"/>
  <c r="J108" i="57"/>
  <c r="I108" i="57"/>
  <c r="H108" i="57"/>
  <c r="G108" i="57"/>
  <c r="F108" i="57"/>
  <c r="Z105" i="57"/>
  <c r="Y105" i="57"/>
  <c r="X105" i="57"/>
  <c r="W105" i="57"/>
  <c r="V105" i="57"/>
  <c r="U105" i="57"/>
  <c r="T105" i="57"/>
  <c r="S105" i="57"/>
  <c r="R105" i="57"/>
  <c r="Q105" i="57"/>
  <c r="K105" i="57"/>
  <c r="J105" i="57"/>
  <c r="I105" i="57"/>
  <c r="H105" i="57"/>
  <c r="G105" i="57"/>
  <c r="F105" i="57"/>
  <c r="Z102" i="57"/>
  <c r="Y102" i="57"/>
  <c r="X102" i="57"/>
  <c r="W102" i="57"/>
  <c r="V102" i="57"/>
  <c r="U102" i="57"/>
  <c r="T102" i="57"/>
  <c r="S102" i="57"/>
  <c r="R102" i="57"/>
  <c r="Q102" i="57"/>
  <c r="K102" i="57"/>
  <c r="J102" i="57"/>
  <c r="I102" i="57"/>
  <c r="H102" i="57"/>
  <c r="G102" i="57"/>
  <c r="F102" i="57"/>
  <c r="Z99" i="57"/>
  <c r="Y99" i="57"/>
  <c r="X99" i="57"/>
  <c r="W99" i="57"/>
  <c r="V99" i="57"/>
  <c r="U99" i="57"/>
  <c r="T99" i="57"/>
  <c r="S99" i="57"/>
  <c r="R99" i="57"/>
  <c r="Q99" i="57"/>
  <c r="K99" i="57"/>
  <c r="J99" i="57"/>
  <c r="I99" i="57"/>
  <c r="H99" i="57"/>
  <c r="G99" i="57"/>
  <c r="F99" i="57"/>
  <c r="Z95" i="57"/>
  <c r="Y95" i="57"/>
  <c r="X95" i="57"/>
  <c r="W95" i="57"/>
  <c r="V95" i="57"/>
  <c r="U95" i="57"/>
  <c r="T95" i="57"/>
  <c r="S95" i="57"/>
  <c r="R95" i="57"/>
  <c r="Q95" i="57"/>
  <c r="K95" i="57"/>
  <c r="J95" i="57"/>
  <c r="I95" i="57"/>
  <c r="H95" i="57"/>
  <c r="G95" i="57"/>
  <c r="F95" i="57"/>
  <c r="Z90" i="57"/>
  <c r="Y90" i="57"/>
  <c r="X90" i="57"/>
  <c r="W90" i="57"/>
  <c r="V90" i="57"/>
  <c r="U90" i="57"/>
  <c r="T90" i="57"/>
  <c r="S90" i="57"/>
  <c r="R90" i="57"/>
  <c r="Q90" i="57"/>
  <c r="K90" i="57"/>
  <c r="J90" i="57"/>
  <c r="I90" i="57"/>
  <c r="H90" i="57"/>
  <c r="G90" i="57"/>
  <c r="F90" i="57"/>
  <c r="Z86" i="57"/>
  <c r="Y86" i="57"/>
  <c r="X86" i="57"/>
  <c r="W86" i="57"/>
  <c r="V86" i="57"/>
  <c r="U86" i="57"/>
  <c r="T86" i="57"/>
  <c r="S86" i="57"/>
  <c r="R86" i="57"/>
  <c r="Q86" i="57"/>
  <c r="K86" i="57"/>
  <c r="J86" i="57"/>
  <c r="I86" i="57"/>
  <c r="H86" i="57"/>
  <c r="G86" i="57"/>
  <c r="F86" i="57"/>
  <c r="Z83" i="57"/>
  <c r="Y83" i="57"/>
  <c r="X83" i="57"/>
  <c r="W83" i="57"/>
  <c r="V83" i="57"/>
  <c r="U83" i="57"/>
  <c r="T83" i="57"/>
  <c r="S83" i="57"/>
  <c r="R83" i="57"/>
  <c r="Q83" i="57"/>
  <c r="K83" i="57"/>
  <c r="J83" i="57"/>
  <c r="I83" i="57"/>
  <c r="H83" i="57"/>
  <c r="G83" i="57"/>
  <c r="F83" i="57"/>
  <c r="Z76" i="57"/>
  <c r="Y76" i="57"/>
  <c r="X76" i="57"/>
  <c r="W76" i="57"/>
  <c r="V76" i="57"/>
  <c r="U76" i="57"/>
  <c r="T76" i="57"/>
  <c r="S76" i="57"/>
  <c r="R76" i="57"/>
  <c r="Q76" i="57"/>
  <c r="K76" i="57"/>
  <c r="J76" i="57"/>
  <c r="I76" i="57"/>
  <c r="H76" i="57"/>
  <c r="G76" i="57"/>
  <c r="F76" i="57"/>
  <c r="Z73" i="57"/>
  <c r="Y73" i="57"/>
  <c r="X73" i="57"/>
  <c r="W73" i="57"/>
  <c r="V73" i="57"/>
  <c r="U73" i="57"/>
  <c r="T73" i="57"/>
  <c r="S73" i="57"/>
  <c r="R73" i="57"/>
  <c r="Q73" i="57"/>
  <c r="K73" i="57"/>
  <c r="J73" i="57"/>
  <c r="I73" i="57"/>
  <c r="H73" i="57"/>
  <c r="G73" i="57"/>
  <c r="F73" i="57"/>
  <c r="Z69" i="57"/>
  <c r="Y69" i="57"/>
  <c r="X69" i="57"/>
  <c r="W69" i="57"/>
  <c r="V69" i="57"/>
  <c r="U69" i="57"/>
  <c r="T69" i="57"/>
  <c r="S69" i="57"/>
  <c r="R69" i="57"/>
  <c r="Q69" i="57"/>
  <c r="K69" i="57"/>
  <c r="J69" i="57"/>
  <c r="I69" i="57"/>
  <c r="H69" i="57"/>
  <c r="G69" i="57"/>
  <c r="F69" i="57"/>
  <c r="Z66" i="57"/>
  <c r="Y66" i="57"/>
  <c r="X66" i="57"/>
  <c r="W66" i="57"/>
  <c r="V66" i="57"/>
  <c r="U66" i="57"/>
  <c r="T66" i="57"/>
  <c r="S66" i="57"/>
  <c r="R66" i="57"/>
  <c r="Q66" i="57"/>
  <c r="K66" i="57"/>
  <c r="J66" i="57"/>
  <c r="I66" i="57"/>
  <c r="H66" i="57"/>
  <c r="G66" i="57"/>
  <c r="F66" i="57"/>
  <c r="Z58" i="57"/>
  <c r="Y58" i="57"/>
  <c r="X58" i="57"/>
  <c r="W58" i="57"/>
  <c r="V58" i="57"/>
  <c r="U58" i="57"/>
  <c r="T58" i="57"/>
  <c r="S58" i="57"/>
  <c r="R58" i="57"/>
  <c r="Q58" i="57"/>
  <c r="K58" i="57"/>
  <c r="J58" i="57"/>
  <c r="I58" i="57"/>
  <c r="H58" i="57"/>
  <c r="G58" i="57"/>
  <c r="F58" i="57"/>
  <c r="Z53" i="57"/>
  <c r="Y53" i="57"/>
  <c r="X53" i="57"/>
  <c r="W53" i="57"/>
  <c r="V53" i="57"/>
  <c r="U53" i="57"/>
  <c r="T53" i="57"/>
  <c r="S53" i="57"/>
  <c r="R53" i="57"/>
  <c r="Q53" i="57"/>
  <c r="K53" i="57"/>
  <c r="J53" i="57"/>
  <c r="I53" i="57"/>
  <c r="H53" i="57"/>
  <c r="G53" i="57"/>
  <c r="F53" i="57"/>
  <c r="Z50" i="57"/>
  <c r="Y50" i="57"/>
  <c r="X50" i="57"/>
  <c r="W50" i="57"/>
  <c r="V50" i="57"/>
  <c r="U50" i="57"/>
  <c r="T50" i="57"/>
  <c r="S50" i="57"/>
  <c r="R50" i="57"/>
  <c r="Q50" i="57"/>
  <c r="K50" i="57"/>
  <c r="J50" i="57"/>
  <c r="I50" i="57"/>
  <c r="H50" i="57"/>
  <c r="G50" i="57"/>
  <c r="F50" i="57"/>
  <c r="Z45" i="57"/>
  <c r="Y45" i="57"/>
  <c r="X45" i="57"/>
  <c r="W45" i="57"/>
  <c r="V45" i="57"/>
  <c r="U45" i="57"/>
  <c r="T45" i="57"/>
  <c r="S45" i="57"/>
  <c r="R45" i="57"/>
  <c r="Q45" i="57"/>
  <c r="K45" i="57"/>
  <c r="J45" i="57"/>
  <c r="I45" i="57"/>
  <c r="H45" i="57"/>
  <c r="G45" i="57"/>
  <c r="F45" i="57"/>
  <c r="Z40" i="57"/>
  <c r="Y40" i="57"/>
  <c r="X40" i="57"/>
  <c r="W40" i="57"/>
  <c r="V40" i="57"/>
  <c r="U40" i="57"/>
  <c r="T40" i="57"/>
  <c r="S40" i="57"/>
  <c r="R40" i="57"/>
  <c r="Q40" i="57"/>
  <c r="K40" i="57"/>
  <c r="J40" i="57"/>
  <c r="I40" i="57"/>
  <c r="H40" i="57"/>
  <c r="G40" i="57"/>
  <c r="F40" i="57"/>
  <c r="Z34" i="57"/>
  <c r="Y34" i="57"/>
  <c r="X34" i="57"/>
  <c r="W34" i="57"/>
  <c r="V34" i="57"/>
  <c r="U34" i="57"/>
  <c r="T34" i="57"/>
  <c r="S34" i="57"/>
  <c r="R34" i="57"/>
  <c r="Q34" i="57"/>
  <c r="K34" i="57"/>
  <c r="J34" i="57"/>
  <c r="I34" i="57"/>
  <c r="H34" i="57"/>
  <c r="G34" i="57"/>
  <c r="F34" i="57"/>
  <c r="Z31" i="57"/>
  <c r="Y31" i="57"/>
  <c r="X31" i="57"/>
  <c r="W31" i="57"/>
  <c r="V31" i="57"/>
  <c r="U31" i="57"/>
  <c r="T31" i="57"/>
  <c r="S31" i="57"/>
  <c r="R31" i="57"/>
  <c r="Q31" i="57"/>
  <c r="K31" i="57"/>
  <c r="J31" i="57"/>
  <c r="I31" i="57"/>
  <c r="H31" i="57"/>
  <c r="G31" i="57"/>
  <c r="F31" i="57"/>
  <c r="Z13" i="57"/>
  <c r="Y13" i="57"/>
  <c r="X13" i="57"/>
  <c r="W13" i="57"/>
  <c r="V13" i="57"/>
  <c r="U13" i="57"/>
  <c r="T13" i="57"/>
  <c r="S13" i="57"/>
  <c r="R13" i="57"/>
  <c r="Q13" i="57"/>
  <c r="K13" i="57"/>
  <c r="J13" i="57"/>
  <c r="I13" i="57"/>
  <c r="H13" i="57"/>
  <c r="G13" i="57"/>
  <c r="F13" i="57"/>
  <c r="E1" i="57"/>
  <c r="T113" i="129"/>
  <c r="R113" i="129"/>
  <c r="P113" i="129"/>
  <c r="N113" i="129"/>
  <c r="L113" i="129"/>
  <c r="J113" i="129"/>
  <c r="I113" i="129"/>
  <c r="H113" i="129"/>
  <c r="G113" i="129"/>
  <c r="F113" i="129"/>
  <c r="E56" i="129"/>
  <c r="I56" i="129" s="1"/>
  <c r="E55" i="129"/>
  <c r="E57" i="129"/>
  <c r="E50" i="129"/>
  <c r="E49" i="129"/>
  <c r="E45" i="129"/>
  <c r="E46" i="129"/>
  <c r="E44" i="129"/>
  <c r="E43" i="129"/>
  <c r="E42" i="129"/>
  <c r="E37" i="129"/>
  <c r="E36" i="129"/>
  <c r="J62" i="59" a="1"/>
  <c r="J62" i="59" s="1"/>
  <c r="J61" i="59" a="1"/>
  <c r="J61" i="59" s="1"/>
  <c r="J60" i="59" a="1"/>
  <c r="J60" i="59" s="1"/>
  <c r="J54" i="59" a="1"/>
  <c r="J54" i="59" s="1"/>
  <c r="J53" i="59" a="1"/>
  <c r="J53" i="59" s="1"/>
  <c r="J45" i="59" a="1"/>
  <c r="J45" i="59" s="1"/>
  <c r="J44" i="59" a="1"/>
  <c r="J44" i="59" s="1"/>
  <c r="J37" i="59" a="1"/>
  <c r="J37" i="59" s="1"/>
  <c r="J36" i="59" a="1"/>
  <c r="J36" i="59" s="1"/>
  <c r="J30" i="59" a="1"/>
  <c r="J30" i="59" s="1"/>
  <c r="J29" i="59" a="1"/>
  <c r="J29" i="59" s="1"/>
  <c r="J28" i="59" a="1"/>
  <c r="J28" i="59" s="1"/>
  <c r="J27" i="59" a="1"/>
  <c r="J27" i="59" s="1"/>
  <c r="J26" i="59" a="1"/>
  <c r="J26" i="59" s="1"/>
  <c r="H65" i="59" a="1"/>
  <c r="H65" i="59" s="1"/>
  <c r="H64" i="59" a="1"/>
  <c r="H64" i="59" s="1"/>
  <c r="H63" i="59" a="1"/>
  <c r="H63" i="59" s="1"/>
  <c r="H62" i="59" a="1"/>
  <c r="H62" i="59" s="1"/>
  <c r="H61" i="59" a="1"/>
  <c r="H61" i="59" s="1"/>
  <c r="H60" i="59" a="1"/>
  <c r="H60" i="59" s="1"/>
  <c r="H57" i="59" a="1"/>
  <c r="H57" i="59" s="1"/>
  <c r="H56" i="59" a="1"/>
  <c r="H56" i="59" s="1"/>
  <c r="H55" i="59" a="1"/>
  <c r="H55" i="59" s="1"/>
  <c r="H54" i="59" a="1"/>
  <c r="H54" i="59" s="1"/>
  <c r="H53" i="59" a="1"/>
  <c r="H53" i="59" s="1"/>
  <c r="H48" i="59" a="1"/>
  <c r="H48" i="59" s="1"/>
  <c r="H47" i="59" a="1"/>
  <c r="H47" i="59" s="1"/>
  <c r="H46" i="59" a="1"/>
  <c r="H46" i="59" s="1"/>
  <c r="H45" i="59" a="1"/>
  <c r="H45" i="59" s="1"/>
  <c r="H44" i="59" a="1"/>
  <c r="H44" i="59" s="1"/>
  <c r="H40" i="59" a="1"/>
  <c r="H40" i="59" s="1"/>
  <c r="H39" i="59" a="1"/>
  <c r="H39" i="59" s="1"/>
  <c r="H38" i="59" a="1"/>
  <c r="H38" i="59" s="1"/>
  <c r="H37" i="59" a="1"/>
  <c r="H37" i="59" s="1"/>
  <c r="H36" i="59" a="1"/>
  <c r="H36" i="59" s="1"/>
  <c r="H41" i="59" s="1"/>
  <c r="H30" i="59" a="1"/>
  <c r="H30" i="59" s="1"/>
  <c r="H33" i="59" a="1"/>
  <c r="H33" i="59" s="1"/>
  <c r="H32" i="59" a="1"/>
  <c r="H32" i="59" s="1"/>
  <c r="H31" i="59" a="1"/>
  <c r="H31" i="59" s="1"/>
  <c r="H29" i="59" a="1"/>
  <c r="H29" i="59" s="1"/>
  <c r="H28" i="59" a="1"/>
  <c r="H28" i="59" s="1"/>
  <c r="H27" i="59" a="1"/>
  <c r="H27" i="59" s="1"/>
  <c r="H26" i="59" a="1"/>
  <c r="H26" i="59" s="1"/>
  <c r="H21" i="59" a="1"/>
  <c r="H21" i="59" s="1"/>
  <c r="H20" i="59" a="1"/>
  <c r="H20" i="59" s="1"/>
  <c r="H19" i="59" a="1"/>
  <c r="H19" i="59" s="1"/>
  <c r="H18" i="59" a="1"/>
  <c r="H18" i="59" s="1"/>
  <c r="H17" i="59" a="1"/>
  <c r="H17" i="59" s="1"/>
  <c r="H16" i="59" a="1"/>
  <c r="H16" i="59" s="1"/>
  <c r="H15" i="59" a="1"/>
  <c r="H15" i="59" s="1"/>
  <c r="H14" i="59" a="1"/>
  <c r="H14" i="59" s="1"/>
  <c r="H12" i="59" a="1"/>
  <c r="H12" i="59" s="1"/>
  <c r="H13" i="59" a="1"/>
  <c r="H13" i="59" s="1"/>
  <c r="AE4" i="57" l="1" a="1"/>
  <c r="AE4" i="57" s="1"/>
  <c r="G56" i="129"/>
  <c r="H56" i="129"/>
  <c r="J56" i="129"/>
  <c r="F56" i="129"/>
  <c r="T116" i="129" l="1"/>
  <c r="R116" i="129"/>
  <c r="P116" i="129"/>
  <c r="N116" i="129"/>
  <c r="L116" i="129"/>
  <c r="J116" i="129"/>
  <c r="I116" i="129"/>
  <c r="H116" i="129"/>
  <c r="G116" i="129"/>
  <c r="F116" i="129"/>
  <c r="T112" i="129"/>
  <c r="R112" i="129"/>
  <c r="P112" i="129"/>
  <c r="N112" i="129"/>
  <c r="L112" i="129"/>
  <c r="J112" i="129"/>
  <c r="I112" i="129"/>
  <c r="H112" i="129"/>
  <c r="G112" i="129"/>
  <c r="F112" i="129"/>
  <c r="T111" i="129"/>
  <c r="R111" i="129"/>
  <c r="P111" i="129"/>
  <c r="N111" i="129"/>
  <c r="L111" i="129"/>
  <c r="J111" i="129"/>
  <c r="I111" i="129"/>
  <c r="H111" i="129"/>
  <c r="G111" i="129"/>
  <c r="F111" i="129"/>
  <c r="T90" i="129"/>
  <c r="R90" i="129"/>
  <c r="P90" i="129"/>
  <c r="N90" i="129"/>
  <c r="L90" i="129"/>
  <c r="J90" i="129"/>
  <c r="I90" i="129"/>
  <c r="H90" i="129"/>
  <c r="G90" i="129"/>
  <c r="F90" i="129"/>
  <c r="T85" i="129"/>
  <c r="R85" i="129"/>
  <c r="P85" i="129"/>
  <c r="N85" i="129"/>
  <c r="L85" i="129"/>
  <c r="J85" i="129"/>
  <c r="I85" i="129"/>
  <c r="H85" i="129"/>
  <c r="G85" i="129"/>
  <c r="F85" i="129"/>
  <c r="T78" i="129"/>
  <c r="R78" i="129"/>
  <c r="P78" i="129"/>
  <c r="N78" i="129"/>
  <c r="L78" i="129"/>
  <c r="J78" i="129"/>
  <c r="I78" i="129"/>
  <c r="H78" i="129"/>
  <c r="G78" i="129"/>
  <c r="F78" i="129"/>
  <c r="T79" i="129" l="1"/>
  <c r="R79" i="129"/>
  <c r="P79" i="129"/>
  <c r="N79" i="129"/>
  <c r="L79" i="129"/>
  <c r="J79" i="129"/>
  <c r="I79" i="129"/>
  <c r="H79" i="129"/>
  <c r="G79" i="129"/>
  <c r="F79" i="129"/>
  <c r="T17" i="129" l="1"/>
  <c r="R17" i="129"/>
  <c r="P17" i="129"/>
  <c r="N17" i="129"/>
  <c r="L17" i="129"/>
  <c r="J17" i="129"/>
  <c r="I17" i="129"/>
  <c r="H17" i="129"/>
  <c r="G17" i="129"/>
  <c r="F17" i="129"/>
  <c r="AX3" i="52" l="1"/>
  <c r="AX3" i="72"/>
  <c r="F20" i="129"/>
  <c r="G20" i="129"/>
  <c r="H20" i="129"/>
  <c r="I20" i="129"/>
  <c r="J20" i="129"/>
  <c r="J21" i="129"/>
  <c r="I21" i="129"/>
  <c r="H21" i="129"/>
  <c r="G21" i="129"/>
  <c r="F21" i="129"/>
  <c r="J22" i="129"/>
  <c r="I22" i="129"/>
  <c r="H22" i="129"/>
  <c r="G22" i="129"/>
  <c r="F22" i="129"/>
  <c r="G12" i="129"/>
  <c r="E65" i="59" l="1"/>
  <c r="T65" i="59" s="1"/>
  <c r="E64" i="59"/>
  <c r="E63" i="59"/>
  <c r="E57" i="59"/>
  <c r="T57" i="59" s="1"/>
  <c r="E56" i="59"/>
  <c r="T56" i="59" s="1"/>
  <c r="E55" i="59"/>
  <c r="T55" i="59" s="1"/>
  <c r="E48" i="59"/>
  <c r="T48" i="59" s="1"/>
  <c r="E47" i="59"/>
  <c r="T47" i="59" s="1"/>
  <c r="E46" i="59"/>
  <c r="T46" i="59" s="1"/>
  <c r="E40" i="59"/>
  <c r="T40" i="59" s="1"/>
  <c r="E39" i="59"/>
  <c r="T39" i="59" s="1"/>
  <c r="E38" i="59"/>
  <c r="T38" i="59" s="1"/>
  <c r="E33" i="59"/>
  <c r="T33" i="59" s="1"/>
  <c r="E32" i="59"/>
  <c r="T32" i="59" s="1"/>
  <c r="E31" i="59"/>
  <c r="T31" i="59" s="1"/>
  <c r="E21" i="59"/>
  <c r="E16" i="129" s="1"/>
  <c r="E20" i="59"/>
  <c r="E15" i="129" s="1"/>
  <c r="E19" i="59"/>
  <c r="E14" i="129" s="1"/>
  <c r="E18" i="59"/>
  <c r="E13" i="129" s="1"/>
  <c r="H12" i="129"/>
  <c r="I12" i="129"/>
  <c r="J12" i="129"/>
  <c r="F12" i="129"/>
  <c r="T63" i="59" l="1"/>
  <c r="E60" i="129"/>
  <c r="T64" i="59"/>
  <c r="E61" i="129"/>
  <c r="F16" i="129"/>
  <c r="G16" i="129"/>
  <c r="H16" i="129"/>
  <c r="J16" i="129"/>
  <c r="I16" i="129"/>
  <c r="E13" i="59"/>
  <c r="O50" i="57" l="1"/>
  <c r="M13" i="57"/>
  <c r="O13" i="57"/>
  <c r="F146" i="129" l="1"/>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S163" i="129"/>
  <c r="Q163" i="129"/>
  <c r="O163" i="129"/>
  <c r="M163" i="129"/>
  <c r="K163" i="129"/>
  <c r="S161" i="129"/>
  <c r="Q161" i="129"/>
  <c r="O161" i="129"/>
  <c r="M161" i="129"/>
  <c r="K161" i="129"/>
  <c r="S159" i="129"/>
  <c r="Q159" i="129"/>
  <c r="O159" i="129"/>
  <c r="M159" i="129"/>
  <c r="K159" i="129"/>
  <c r="S157" i="129"/>
  <c r="Q157" i="129"/>
  <c r="O157" i="129"/>
  <c r="M157" i="129"/>
  <c r="K157" i="129"/>
  <c r="T147" i="129"/>
  <c r="R147" i="129"/>
  <c r="P147" i="129"/>
  <c r="N147" i="129"/>
  <c r="L147" i="129"/>
  <c r="T146" i="129"/>
  <c r="R146" i="129"/>
  <c r="P146" i="129"/>
  <c r="N146" i="129"/>
  <c r="L146" i="129"/>
  <c r="H146" i="129"/>
  <c r="G146" i="129"/>
  <c r="T145" i="129"/>
  <c r="R145" i="129"/>
  <c r="P145" i="129"/>
  <c r="N145" i="129"/>
  <c r="L145" i="129"/>
  <c r="J145" i="129"/>
  <c r="T143" i="129"/>
  <c r="R143" i="129"/>
  <c r="P143" i="129"/>
  <c r="N143" i="129"/>
  <c r="L143" i="129"/>
  <c r="T142" i="129"/>
  <c r="R142" i="129"/>
  <c r="P142" i="129"/>
  <c r="N142" i="129"/>
  <c r="L142" i="129"/>
  <c r="H142" i="129"/>
  <c r="G142" i="129"/>
  <c r="T141" i="129"/>
  <c r="R141" i="129"/>
  <c r="P141" i="129"/>
  <c r="N141" i="129"/>
  <c r="L141" i="129"/>
  <c r="J141" i="129"/>
  <c r="T139" i="129"/>
  <c r="R139" i="129"/>
  <c r="P139" i="129"/>
  <c r="N139" i="129"/>
  <c r="L139" i="129"/>
  <c r="T138" i="129"/>
  <c r="R138" i="129"/>
  <c r="P138" i="129"/>
  <c r="N138" i="129"/>
  <c r="L138" i="129"/>
  <c r="G138" i="129"/>
  <c r="F138" i="129"/>
  <c r="T137" i="129"/>
  <c r="R137" i="129"/>
  <c r="P137" i="129"/>
  <c r="N137" i="129"/>
  <c r="L137" i="129"/>
  <c r="J137" i="129"/>
  <c r="I137" i="129"/>
  <c r="T135" i="129"/>
  <c r="R135" i="129"/>
  <c r="P135" i="129"/>
  <c r="N135" i="129"/>
  <c r="L135" i="129"/>
  <c r="J135" i="129"/>
  <c r="T134" i="129"/>
  <c r="R134" i="129"/>
  <c r="P134" i="129"/>
  <c r="N134" i="129"/>
  <c r="L134" i="129"/>
  <c r="F134" i="129"/>
  <c r="T133" i="129"/>
  <c r="R133" i="129"/>
  <c r="P133" i="129"/>
  <c r="N133" i="129"/>
  <c r="L133" i="129"/>
  <c r="I133" i="129"/>
  <c r="H133" i="129"/>
  <c r="T131" i="129"/>
  <c r="R131" i="129"/>
  <c r="P131" i="129"/>
  <c r="N131" i="129"/>
  <c r="L131" i="129"/>
  <c r="I131" i="129"/>
  <c r="H131" i="129"/>
  <c r="L130" i="129"/>
  <c r="H130" i="129"/>
  <c r="L129" i="129"/>
  <c r="J129" i="129"/>
  <c r="G129" i="129"/>
  <c r="T125" i="129"/>
  <c r="R125" i="129"/>
  <c r="P125" i="129"/>
  <c r="N125" i="129"/>
  <c r="L125" i="129"/>
  <c r="T124" i="129"/>
  <c r="R124" i="129"/>
  <c r="P124" i="129"/>
  <c r="N124" i="129"/>
  <c r="L124" i="129"/>
  <c r="H124" i="129"/>
  <c r="G124" i="129"/>
  <c r="T122" i="129"/>
  <c r="R122" i="129"/>
  <c r="P122" i="129"/>
  <c r="N122" i="129"/>
  <c r="L122" i="129"/>
  <c r="H122" i="129"/>
  <c r="T121" i="129"/>
  <c r="R121" i="129"/>
  <c r="P121" i="129"/>
  <c r="N121" i="129"/>
  <c r="L121" i="129"/>
  <c r="G121" i="129"/>
  <c r="F121" i="129"/>
  <c r="T120" i="129"/>
  <c r="R120" i="129"/>
  <c r="P120" i="129"/>
  <c r="N120" i="129"/>
  <c r="L120" i="129"/>
  <c r="J120" i="129"/>
  <c r="G120" i="129"/>
  <c r="T117" i="129"/>
  <c r="R117" i="129"/>
  <c r="P117" i="129"/>
  <c r="N117" i="129"/>
  <c r="L117" i="129"/>
  <c r="J117" i="129"/>
  <c r="F117" i="129"/>
  <c r="T119" i="129"/>
  <c r="R119" i="129"/>
  <c r="P119" i="129"/>
  <c r="N119" i="129"/>
  <c r="L119" i="129"/>
  <c r="I119" i="129"/>
  <c r="H119" i="129"/>
  <c r="T118" i="129"/>
  <c r="R118" i="129"/>
  <c r="P118" i="129"/>
  <c r="N118" i="129"/>
  <c r="L118" i="129"/>
  <c r="H118" i="129"/>
  <c r="T114" i="129"/>
  <c r="R114" i="129"/>
  <c r="P114" i="129"/>
  <c r="N114" i="129"/>
  <c r="L114" i="129"/>
  <c r="G114" i="129"/>
  <c r="F114" i="129"/>
  <c r="T105" i="129"/>
  <c r="R105" i="129"/>
  <c r="P105" i="129"/>
  <c r="N105" i="129"/>
  <c r="L105" i="129"/>
  <c r="H105" i="129"/>
  <c r="G105" i="129"/>
  <c r="T106" i="129"/>
  <c r="R106" i="129"/>
  <c r="P106" i="129"/>
  <c r="N106" i="129"/>
  <c r="L106" i="129"/>
  <c r="J106" i="129"/>
  <c r="F106" i="129"/>
  <c r="T108" i="129"/>
  <c r="R108" i="129"/>
  <c r="P108" i="129"/>
  <c r="N108" i="129"/>
  <c r="L108" i="129"/>
  <c r="I108" i="129"/>
  <c r="H108" i="129"/>
  <c r="T110" i="129"/>
  <c r="R110" i="129"/>
  <c r="P110" i="129"/>
  <c r="N110" i="129"/>
  <c r="L110" i="129"/>
  <c r="H110" i="129"/>
  <c r="T109" i="129"/>
  <c r="R109" i="129"/>
  <c r="P109" i="129"/>
  <c r="N109" i="129"/>
  <c r="L109" i="129"/>
  <c r="G109" i="129"/>
  <c r="F109" i="129"/>
  <c r="T107" i="129"/>
  <c r="R107" i="129"/>
  <c r="P107" i="129"/>
  <c r="N107" i="129"/>
  <c r="L107" i="129"/>
  <c r="J107" i="129"/>
  <c r="I107" i="129"/>
  <c r="F107" i="129"/>
  <c r="T99" i="129"/>
  <c r="R99" i="129"/>
  <c r="P99" i="129"/>
  <c r="N99" i="129"/>
  <c r="L99" i="129"/>
  <c r="T98" i="129"/>
  <c r="R98" i="129"/>
  <c r="P98" i="129"/>
  <c r="N98" i="129"/>
  <c r="L98" i="129"/>
  <c r="J98" i="129"/>
  <c r="I98" i="129"/>
  <c r="F98" i="129"/>
  <c r="T97" i="129"/>
  <c r="R97" i="129"/>
  <c r="P97" i="129"/>
  <c r="N97" i="129"/>
  <c r="L97" i="129"/>
  <c r="I97" i="129"/>
  <c r="T95" i="129"/>
  <c r="R95" i="129"/>
  <c r="P95" i="129"/>
  <c r="N95" i="129"/>
  <c r="L95" i="129"/>
  <c r="H95" i="129"/>
  <c r="G95" i="129"/>
  <c r="T94" i="129"/>
  <c r="R94" i="129"/>
  <c r="P94" i="129"/>
  <c r="N94" i="129"/>
  <c r="L94" i="129"/>
  <c r="J94" i="129"/>
  <c r="G94" i="129"/>
  <c r="T93" i="129"/>
  <c r="R93" i="129"/>
  <c r="P93" i="129"/>
  <c r="N93" i="129"/>
  <c r="L93" i="129"/>
  <c r="J93" i="129"/>
  <c r="F93" i="129"/>
  <c r="T91" i="129"/>
  <c r="R91" i="129"/>
  <c r="P91" i="129"/>
  <c r="N91" i="129"/>
  <c r="L91" i="129"/>
  <c r="I91" i="129"/>
  <c r="H91" i="129"/>
  <c r="T89" i="129"/>
  <c r="R89" i="129"/>
  <c r="P89" i="129"/>
  <c r="N89" i="129"/>
  <c r="L89" i="129"/>
  <c r="J89" i="129"/>
  <c r="I89" i="129"/>
  <c r="H89" i="129"/>
  <c r="F89" i="129"/>
  <c r="T88" i="129"/>
  <c r="R88" i="129"/>
  <c r="P88" i="129"/>
  <c r="N88" i="129"/>
  <c r="L88" i="129"/>
  <c r="I88" i="129"/>
  <c r="T86" i="129"/>
  <c r="R86" i="129"/>
  <c r="P86" i="129"/>
  <c r="N86" i="129"/>
  <c r="L86" i="129"/>
  <c r="I86" i="129"/>
  <c r="H86" i="129"/>
  <c r="G86" i="129"/>
  <c r="T84" i="129"/>
  <c r="R84" i="129"/>
  <c r="P84" i="129"/>
  <c r="N84" i="129"/>
  <c r="L84" i="129"/>
  <c r="J84" i="129"/>
  <c r="H84" i="129"/>
  <c r="S81" i="129"/>
  <c r="Q81" i="129"/>
  <c r="O81" i="129"/>
  <c r="M81" i="129"/>
  <c r="K81" i="129"/>
  <c r="T80" i="129"/>
  <c r="R80" i="129"/>
  <c r="P80" i="129"/>
  <c r="N80" i="129"/>
  <c r="L80" i="129"/>
  <c r="T77" i="129"/>
  <c r="R77" i="129"/>
  <c r="P77" i="129"/>
  <c r="N77" i="129"/>
  <c r="L77" i="129"/>
  <c r="J77" i="129"/>
  <c r="I77" i="129"/>
  <c r="G77" i="129"/>
  <c r="T76" i="129"/>
  <c r="R76" i="129"/>
  <c r="P76" i="129"/>
  <c r="N76" i="129"/>
  <c r="L76" i="129"/>
  <c r="J76" i="129"/>
  <c r="F76" i="129"/>
  <c r="T75" i="129"/>
  <c r="R75" i="129"/>
  <c r="P75" i="129"/>
  <c r="N75" i="129"/>
  <c r="L75" i="129"/>
  <c r="I75" i="129"/>
  <c r="H75" i="129"/>
  <c r="G75" i="129"/>
  <c r="T74" i="129"/>
  <c r="R74" i="129"/>
  <c r="P74" i="129"/>
  <c r="N74" i="129"/>
  <c r="L74" i="129"/>
  <c r="J74" i="129"/>
  <c r="H74" i="129"/>
  <c r="T73" i="129"/>
  <c r="R73" i="129"/>
  <c r="P73" i="129"/>
  <c r="N73" i="129"/>
  <c r="L73" i="129"/>
  <c r="G73" i="129"/>
  <c r="F73" i="129"/>
  <c r="T72" i="129"/>
  <c r="R72" i="129"/>
  <c r="P72" i="129"/>
  <c r="N72" i="129"/>
  <c r="L72" i="129"/>
  <c r="J72" i="129"/>
  <c r="I72" i="129"/>
  <c r="H72" i="129"/>
  <c r="F72" i="129"/>
  <c r="T71" i="129"/>
  <c r="R71" i="129"/>
  <c r="P71" i="129"/>
  <c r="N71" i="129"/>
  <c r="L71" i="129"/>
  <c r="I71" i="129"/>
  <c r="T70" i="129"/>
  <c r="R70" i="129"/>
  <c r="P70" i="129"/>
  <c r="N70" i="129"/>
  <c r="L70" i="129"/>
  <c r="H70" i="129"/>
  <c r="G70" i="129"/>
  <c r="F70" i="129"/>
  <c r="T66" i="129"/>
  <c r="R66" i="129"/>
  <c r="P66" i="129"/>
  <c r="N66" i="129"/>
  <c r="L66" i="129"/>
  <c r="T65" i="129"/>
  <c r="R65" i="129"/>
  <c r="P65" i="129"/>
  <c r="N65" i="129"/>
  <c r="L65" i="129"/>
  <c r="J65" i="129"/>
  <c r="F65" i="129"/>
  <c r="T64" i="129"/>
  <c r="R64" i="129"/>
  <c r="P64" i="129"/>
  <c r="N64" i="129"/>
  <c r="L64" i="129"/>
  <c r="I64" i="129"/>
  <c r="H64" i="129"/>
  <c r="G64" i="129"/>
  <c r="F64" i="129"/>
  <c r="T62" i="129"/>
  <c r="R62" i="129"/>
  <c r="P62" i="129"/>
  <c r="N62" i="129"/>
  <c r="L62" i="129"/>
  <c r="J62" i="129"/>
  <c r="I62" i="129"/>
  <c r="H62" i="129"/>
  <c r="G62" i="129"/>
  <c r="F62" i="129"/>
  <c r="J61" i="129"/>
  <c r="H61" i="129"/>
  <c r="G61" i="129"/>
  <c r="F61" i="129"/>
  <c r="J60" i="129"/>
  <c r="I60" i="129"/>
  <c r="H60" i="129"/>
  <c r="F60" i="129"/>
  <c r="T58" i="129"/>
  <c r="R58" i="129"/>
  <c r="P58" i="129"/>
  <c r="N58" i="129"/>
  <c r="L58" i="129"/>
  <c r="J58" i="129"/>
  <c r="I58" i="129"/>
  <c r="H58" i="129"/>
  <c r="G58" i="129"/>
  <c r="J57" i="129"/>
  <c r="I57" i="129"/>
  <c r="H57" i="129"/>
  <c r="G57" i="129"/>
  <c r="F57" i="129"/>
  <c r="I55" i="129"/>
  <c r="H55" i="129"/>
  <c r="G55" i="129"/>
  <c r="F55" i="129"/>
  <c r="T51" i="129"/>
  <c r="R51" i="129"/>
  <c r="P51" i="129"/>
  <c r="N51" i="129"/>
  <c r="L51" i="129"/>
  <c r="T47" i="129"/>
  <c r="R47" i="129"/>
  <c r="P47" i="129"/>
  <c r="N47" i="129"/>
  <c r="L47" i="129"/>
  <c r="J46" i="129"/>
  <c r="I46" i="129"/>
  <c r="H46" i="129"/>
  <c r="G46" i="129"/>
  <c r="F46" i="129"/>
  <c r="J45" i="129"/>
  <c r="I45" i="129"/>
  <c r="H45" i="129"/>
  <c r="G45" i="129"/>
  <c r="F45" i="129"/>
  <c r="J44" i="129"/>
  <c r="I44" i="129"/>
  <c r="H44" i="129"/>
  <c r="G44" i="129"/>
  <c r="F44" i="129"/>
  <c r="J42" i="129"/>
  <c r="I42" i="129"/>
  <c r="H42" i="129"/>
  <c r="G42" i="129"/>
  <c r="F42" i="129"/>
  <c r="T40" i="129"/>
  <c r="R40" i="129"/>
  <c r="P40" i="129"/>
  <c r="N40" i="129"/>
  <c r="L40" i="129"/>
  <c r="T39" i="129"/>
  <c r="R39" i="129"/>
  <c r="P39" i="129"/>
  <c r="N39" i="129"/>
  <c r="L39" i="129"/>
  <c r="J39" i="129"/>
  <c r="I39" i="129"/>
  <c r="H39" i="129"/>
  <c r="G39" i="129"/>
  <c r="F39" i="129"/>
  <c r="T38" i="129"/>
  <c r="R38" i="129"/>
  <c r="P38" i="129"/>
  <c r="N38" i="129"/>
  <c r="L38" i="129"/>
  <c r="J38" i="129"/>
  <c r="I38" i="129"/>
  <c r="H38" i="129"/>
  <c r="G38" i="129"/>
  <c r="F38" i="129"/>
  <c r="T37" i="129"/>
  <c r="R37" i="129"/>
  <c r="P37" i="129"/>
  <c r="N37" i="129"/>
  <c r="L37" i="129"/>
  <c r="J37" i="129"/>
  <c r="I37" i="129"/>
  <c r="H37" i="129"/>
  <c r="G37" i="129"/>
  <c r="F37" i="129"/>
  <c r="T36" i="129"/>
  <c r="R36" i="129"/>
  <c r="P36" i="129"/>
  <c r="N36" i="129"/>
  <c r="L36" i="129"/>
  <c r="J36" i="129"/>
  <c r="I36" i="129"/>
  <c r="H36" i="129"/>
  <c r="G36" i="129"/>
  <c r="F36" i="129"/>
  <c r="T32" i="129"/>
  <c r="R32" i="129"/>
  <c r="P32" i="129"/>
  <c r="N32" i="129"/>
  <c r="L32" i="129"/>
  <c r="T31" i="129"/>
  <c r="R31" i="129"/>
  <c r="J31" i="129"/>
  <c r="I31" i="129"/>
  <c r="H31" i="129"/>
  <c r="G31" i="129"/>
  <c r="F31" i="129"/>
  <c r="J30" i="129"/>
  <c r="I30" i="129"/>
  <c r="H30" i="129"/>
  <c r="G30" i="129"/>
  <c r="F30" i="129"/>
  <c r="J29" i="129"/>
  <c r="I29" i="129"/>
  <c r="H29" i="129"/>
  <c r="G29" i="129"/>
  <c r="F29" i="129"/>
  <c r="J28" i="129"/>
  <c r="I28" i="129"/>
  <c r="H28" i="129"/>
  <c r="G28" i="129"/>
  <c r="F28" i="129"/>
  <c r="T27" i="129"/>
  <c r="R27" i="129"/>
  <c r="J27" i="129"/>
  <c r="I27" i="129"/>
  <c r="H27" i="129"/>
  <c r="G27" i="129"/>
  <c r="F27" i="129"/>
  <c r="J26" i="129"/>
  <c r="I26" i="129"/>
  <c r="H26" i="129"/>
  <c r="G26" i="129"/>
  <c r="F26" i="129"/>
  <c r="T23" i="129"/>
  <c r="R23" i="129"/>
  <c r="J23" i="129"/>
  <c r="I23" i="129"/>
  <c r="H23" i="129"/>
  <c r="G23" i="129"/>
  <c r="F23" i="129"/>
  <c r="T25" i="129"/>
  <c r="R25" i="129"/>
  <c r="P25" i="129"/>
  <c r="N25" i="129"/>
  <c r="L25" i="129"/>
  <c r="J25" i="129"/>
  <c r="I25" i="129"/>
  <c r="H25" i="129"/>
  <c r="G25" i="129"/>
  <c r="F25" i="129"/>
  <c r="T18" i="129"/>
  <c r="R18" i="129"/>
  <c r="J18" i="129"/>
  <c r="I18" i="129"/>
  <c r="H18" i="129"/>
  <c r="G18" i="129"/>
  <c r="F18" i="129"/>
  <c r="J24" i="129"/>
  <c r="I24" i="129"/>
  <c r="H24" i="129"/>
  <c r="G24" i="129"/>
  <c r="F24" i="129"/>
  <c r="J19" i="129"/>
  <c r="I19" i="129"/>
  <c r="H19" i="129"/>
  <c r="G19" i="129"/>
  <c r="F19" i="129"/>
  <c r="T13" i="129"/>
  <c r="T14" i="129"/>
  <c r="T63" i="129" l="1"/>
  <c r="T96" i="129"/>
  <c r="N123" i="129"/>
  <c r="T92" i="129"/>
  <c r="R136" i="129"/>
  <c r="P83" i="129"/>
  <c r="N144" i="129"/>
  <c r="P87" i="129"/>
  <c r="L92" i="129"/>
  <c r="P115" i="129"/>
  <c r="T140" i="129"/>
  <c r="R83" i="129"/>
  <c r="N87" i="129"/>
  <c r="R87" i="129"/>
  <c r="R69" i="129"/>
  <c r="T35" i="129"/>
  <c r="N35" i="129"/>
  <c r="L35" i="129"/>
  <c r="N92" i="129"/>
  <c r="L140" i="129"/>
  <c r="T123" i="129"/>
  <c r="L128" i="129"/>
  <c r="N104" i="129"/>
  <c r="P123" i="129"/>
  <c r="T83" i="129"/>
  <c r="P104" i="129"/>
  <c r="P92" i="129"/>
  <c r="L115" i="129"/>
  <c r="R92" i="129"/>
  <c r="N63" i="129"/>
  <c r="L63" i="129"/>
  <c r="P69" i="129"/>
  <c r="N115" i="129"/>
  <c r="L83" i="129"/>
  <c r="T87" i="129"/>
  <c r="R96" i="129"/>
  <c r="T104" i="129"/>
  <c r="T136" i="129"/>
  <c r="N69" i="129"/>
  <c r="N96" i="129"/>
  <c r="R115" i="129"/>
  <c r="R123" i="129"/>
  <c r="N136" i="129"/>
  <c r="L144" i="129"/>
  <c r="P35" i="129"/>
  <c r="P96" i="129"/>
  <c r="L104" i="129"/>
  <c r="P132" i="129"/>
  <c r="R140" i="129"/>
  <c r="P144" i="129"/>
  <c r="R21" i="59"/>
  <c r="R35" i="129"/>
  <c r="N132" i="129"/>
  <c r="N140" i="129"/>
  <c r="R132" i="129"/>
  <c r="T132" i="129"/>
  <c r="L136" i="129"/>
  <c r="L123" i="129"/>
  <c r="L132" i="129"/>
  <c r="P136" i="129"/>
  <c r="T144" i="129"/>
  <c r="T69" i="129"/>
  <c r="P140" i="129"/>
  <c r="R144" i="129"/>
  <c r="J64" i="129"/>
  <c r="G65" i="129"/>
  <c r="I70" i="129"/>
  <c r="F71" i="129"/>
  <c r="H73" i="129"/>
  <c r="J75" i="129"/>
  <c r="G76" i="129"/>
  <c r="J86" i="129"/>
  <c r="F88" i="129"/>
  <c r="J91" i="129"/>
  <c r="G93" i="129"/>
  <c r="I95" i="129"/>
  <c r="F97" i="129"/>
  <c r="H109" i="129"/>
  <c r="J108" i="129"/>
  <c r="G106" i="129"/>
  <c r="I105" i="129"/>
  <c r="H114" i="129"/>
  <c r="J119" i="129"/>
  <c r="G117" i="129"/>
  <c r="H121" i="129"/>
  <c r="I124" i="129"/>
  <c r="J131" i="129"/>
  <c r="J133" i="129"/>
  <c r="G134" i="129"/>
  <c r="H138" i="129"/>
  <c r="I142" i="129"/>
  <c r="I146" i="129"/>
  <c r="H65" i="129"/>
  <c r="J70" i="129"/>
  <c r="G71" i="129"/>
  <c r="I73" i="129"/>
  <c r="F74" i="129"/>
  <c r="H76" i="129"/>
  <c r="F84" i="129"/>
  <c r="G88" i="129"/>
  <c r="H93" i="129"/>
  <c r="J95" i="129"/>
  <c r="G97" i="129"/>
  <c r="I109" i="129"/>
  <c r="F110" i="129"/>
  <c r="H106" i="129"/>
  <c r="J105" i="129"/>
  <c r="I114" i="129"/>
  <c r="F118" i="129"/>
  <c r="H117" i="129"/>
  <c r="I121" i="129"/>
  <c r="F122" i="129"/>
  <c r="J124" i="129"/>
  <c r="F130" i="129"/>
  <c r="H134" i="129"/>
  <c r="I138" i="129"/>
  <c r="F139" i="129"/>
  <c r="J142" i="129"/>
  <c r="J146" i="129"/>
  <c r="J55" i="129"/>
  <c r="F58" i="129"/>
  <c r="G60" i="129"/>
  <c r="I61" i="129"/>
  <c r="I65" i="129"/>
  <c r="H71" i="129"/>
  <c r="J73" i="129"/>
  <c r="G74" i="129"/>
  <c r="I76" i="129"/>
  <c r="F77" i="129"/>
  <c r="G84" i="129"/>
  <c r="H88" i="129"/>
  <c r="I93" i="129"/>
  <c r="F94" i="129"/>
  <c r="H97" i="129"/>
  <c r="J109" i="129"/>
  <c r="G110" i="129"/>
  <c r="I106" i="129"/>
  <c r="J114" i="129"/>
  <c r="G118" i="129"/>
  <c r="I117" i="129"/>
  <c r="F120" i="129"/>
  <c r="J121" i="129"/>
  <c r="G122" i="129"/>
  <c r="F129" i="129"/>
  <c r="G130" i="129"/>
  <c r="I134" i="129"/>
  <c r="F135" i="129"/>
  <c r="J138" i="129"/>
  <c r="G139" i="129"/>
  <c r="F141" i="129"/>
  <c r="F145" i="129"/>
  <c r="J134" i="129"/>
  <c r="G135" i="129"/>
  <c r="F137" i="129"/>
  <c r="H139" i="129"/>
  <c r="G141" i="129"/>
  <c r="G145" i="129"/>
  <c r="J71" i="129"/>
  <c r="G72" i="129"/>
  <c r="I74" i="129"/>
  <c r="F75" i="129"/>
  <c r="H77" i="129"/>
  <c r="I84" i="129"/>
  <c r="F86" i="129"/>
  <c r="J88" i="129"/>
  <c r="G89" i="129"/>
  <c r="F91" i="129"/>
  <c r="H94" i="129"/>
  <c r="J97" i="129"/>
  <c r="G98" i="129"/>
  <c r="G107" i="129"/>
  <c r="I110" i="129"/>
  <c r="F108" i="129"/>
  <c r="I118" i="129"/>
  <c r="F119" i="129"/>
  <c r="H120" i="129"/>
  <c r="I122" i="129"/>
  <c r="H129" i="129"/>
  <c r="I130" i="129"/>
  <c r="F131" i="129"/>
  <c r="F133" i="129"/>
  <c r="H135" i="129"/>
  <c r="G137" i="129"/>
  <c r="I139" i="129"/>
  <c r="H141" i="129"/>
  <c r="H145" i="129"/>
  <c r="G91" i="129"/>
  <c r="I94" i="129"/>
  <c r="F95" i="129"/>
  <c r="H98" i="129"/>
  <c r="H107" i="129"/>
  <c r="J110" i="129"/>
  <c r="G108" i="129"/>
  <c r="F105" i="129"/>
  <c r="J118" i="129"/>
  <c r="G119" i="129"/>
  <c r="I120" i="129"/>
  <c r="J122" i="129"/>
  <c r="F124" i="129"/>
  <c r="I129" i="129"/>
  <c r="J130" i="129"/>
  <c r="G131" i="129"/>
  <c r="G133" i="129"/>
  <c r="I135" i="129"/>
  <c r="H137" i="129"/>
  <c r="J139" i="129"/>
  <c r="I141" i="129"/>
  <c r="F142" i="129"/>
  <c r="I145" i="129"/>
  <c r="L69" i="129"/>
  <c r="L87" i="129"/>
  <c r="R104" i="129"/>
  <c r="P63" i="129"/>
  <c r="N83" i="129"/>
  <c r="R63" i="129"/>
  <c r="T115" i="129"/>
  <c r="L96" i="129"/>
  <c r="O75" i="108"/>
  <c r="N26" i="123"/>
  <c r="Y46" i="114"/>
  <c r="Y3" i="114"/>
  <c r="E33" i="114"/>
  <c r="E35" i="114"/>
  <c r="Q3" i="111"/>
  <c r="Y86" i="108"/>
  <c r="Y45" i="108"/>
  <c r="Y5" i="108"/>
  <c r="T81" i="129" l="1"/>
  <c r="T67" i="129" s="1"/>
  <c r="T102" i="129"/>
  <c r="P81" i="129"/>
  <c r="P67" i="129" s="1"/>
  <c r="L102" i="129"/>
  <c r="N102" i="129"/>
  <c r="R102" i="129"/>
  <c r="L81" i="129"/>
  <c r="L67" i="129" s="1"/>
  <c r="N81" i="129"/>
  <c r="N67" i="129" s="1"/>
  <c r="R81" i="129"/>
  <c r="R67" i="129" s="1"/>
  <c r="P102" i="129"/>
  <c r="L126" i="129"/>
  <c r="L100" i="129" l="1"/>
  <c r="B3" i="108"/>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CD3" i="52" l="1"/>
  <c r="E62" i="59" l="1"/>
  <c r="T62" i="59" s="1"/>
  <c r="E61" i="59"/>
  <c r="T61" i="59" s="1"/>
  <c r="E60" i="59"/>
  <c r="T60" i="59" s="1"/>
  <c r="E54" i="59"/>
  <c r="T54" i="59" s="1"/>
  <c r="E53" i="59"/>
  <c r="T53" i="59" s="1"/>
  <c r="E45" i="59"/>
  <c r="T45" i="59" s="1"/>
  <c r="E44" i="59"/>
  <c r="T44" i="59" s="1"/>
  <c r="E37" i="59"/>
  <c r="T37" i="59" s="1"/>
  <c r="E30" i="59"/>
  <c r="T30" i="59" s="1"/>
  <c r="E29" i="59"/>
  <c r="T29" i="59" s="1"/>
  <c r="E28" i="59"/>
  <c r="T28" i="59" s="1"/>
  <c r="E27" i="59"/>
  <c r="T27" i="59" s="1"/>
  <c r="E26" i="59"/>
  <c r="T26" i="59" s="1"/>
  <c r="O73" i="57"/>
  <c r="O109" i="57"/>
  <c r="O108" i="57"/>
  <c r="M50" i="57"/>
  <c r="O32" i="57"/>
  <c r="O31" i="57"/>
  <c r="E36" i="59" l="1"/>
  <c r="T36" i="59" s="1"/>
  <c r="H14" i="129"/>
  <c r="G14" i="129"/>
  <c r="F14" i="129"/>
  <c r="J14" i="129"/>
  <c r="I14" i="129"/>
  <c r="E11" i="59"/>
  <c r="E12" i="59" l="1"/>
  <c r="T12" i="59" s="1"/>
  <c r="J50" i="129" l="1"/>
  <c r="G50" i="129"/>
  <c r="F50" i="129"/>
  <c r="H50" i="129"/>
  <c r="I50" i="129"/>
  <c r="J43" i="129"/>
  <c r="I43" i="129"/>
  <c r="G43" i="129"/>
  <c r="H43" i="129"/>
  <c r="F43" i="129"/>
  <c r="I13" i="129"/>
  <c r="H13" i="129"/>
  <c r="J13" i="129"/>
  <c r="G13" i="129"/>
  <c r="F13" i="129"/>
  <c r="I15" i="129"/>
  <c r="H15" i="129"/>
  <c r="J15" i="129"/>
  <c r="G15" i="129"/>
  <c r="F15" i="129"/>
  <c r="G49" i="129"/>
  <c r="F49" i="129"/>
  <c r="I49" i="129"/>
  <c r="H49" i="129"/>
  <c r="J49" i="129"/>
  <c r="M108" i="57"/>
  <c r="M107" i="57"/>
  <c r="M105" i="57"/>
  <c r="M104" i="57"/>
  <c r="M102" i="57"/>
  <c r="M101" i="57"/>
  <c r="M99" i="57"/>
  <c r="M98" i="57"/>
  <c r="M95" i="57"/>
  <c r="M94" i="57"/>
  <c r="M92" i="57"/>
  <c r="M90" i="57"/>
  <c r="M89" i="57"/>
  <c r="M86" i="57"/>
  <c r="M85" i="57"/>
  <c r="M83" i="57"/>
  <c r="M82" i="57"/>
  <c r="M80" i="57"/>
  <c r="M76" i="57"/>
  <c r="M75" i="57"/>
  <c r="M73" i="57"/>
  <c r="M72" i="57"/>
  <c r="M69" i="57"/>
  <c r="M68" i="57"/>
  <c r="M66" i="57"/>
  <c r="M65" i="57"/>
  <c r="M63" i="57"/>
  <c r="M58" i="57"/>
  <c r="M57" i="57"/>
  <c r="M53" i="57"/>
  <c r="M52" i="57"/>
  <c r="M49" i="57"/>
  <c r="M45" i="57"/>
  <c r="M44" i="57"/>
  <c r="M42" i="57"/>
  <c r="M40" i="57"/>
  <c r="M39" i="57"/>
  <c r="M34" i="57"/>
  <c r="M33" i="57"/>
  <c r="M31" i="57"/>
  <c r="M30" i="57"/>
  <c r="M28" i="57"/>
  <c r="M12" i="57"/>
  <c r="DB3" i="52" l="1"/>
  <c r="DA3" i="52"/>
  <c r="CZ3" i="52"/>
  <c r="CX3" i="52"/>
  <c r="CW3" i="52"/>
  <c r="CV3" i="52"/>
  <c r="CU3" i="52"/>
  <c r="CT3" i="52"/>
  <c r="CS3" i="52"/>
  <c r="CY3" i="52"/>
  <c r="D76" i="59" l="1"/>
  <c r="CC3" i="52"/>
  <c r="N10" i="57" l="1"/>
  <c r="CP3" i="52" l="1"/>
  <c r="CH3" i="52"/>
  <c r="CO3" i="52"/>
  <c r="CM3" i="52"/>
  <c r="CR3" i="52" l="1"/>
  <c r="CQ3" i="52"/>
  <c r="CN3" i="52"/>
  <c r="CL3" i="52"/>
  <c r="CK3" i="52"/>
  <c r="CJ3" i="52"/>
  <c r="CI3" i="52"/>
  <c r="CG3" i="52"/>
  <c r="CF3" i="52"/>
  <c r="CE3" i="52"/>
  <c r="DC3" i="52"/>
  <c r="AB3" i="57" l="1"/>
  <c r="S74" i="108" l="1"/>
  <c r="D253" i="55"/>
  <c r="D244" i="55"/>
  <c r="D241" i="55"/>
  <c r="D236" i="55"/>
  <c r="D232" i="55"/>
  <c r="D227" i="55"/>
  <c r="D208" i="55"/>
  <c r="D188" i="55"/>
  <c r="D179" i="55"/>
  <c r="D175" i="55"/>
  <c r="D165" i="55"/>
  <c r="D159" i="55"/>
  <c r="D121" i="55"/>
  <c r="D116" i="55"/>
  <c r="D108" i="55"/>
  <c r="D98" i="55"/>
  <c r="D87" i="55"/>
  <c r="D74" i="55"/>
  <c r="D62" i="55"/>
  <c r="D10" i="55"/>
  <c r="H110" i="57" l="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L47" i="54" l="1"/>
  <c r="O107" i="57" l="1"/>
  <c r="O104" i="57"/>
  <c r="E26" i="44"/>
  <c r="G26" i="44"/>
  <c r="I26" i="44"/>
  <c r="K26" i="44"/>
  <c r="M26" i="44"/>
  <c r="E27" i="44"/>
  <c r="G27" i="44"/>
  <c r="I27" i="44"/>
  <c r="K27" i="44"/>
  <c r="M27" i="44"/>
  <c r="Q140" i="129" l="1"/>
  <c r="O140" i="129"/>
  <c r="K144" i="129"/>
  <c r="M140" i="129"/>
  <c r="S144" i="129"/>
  <c r="K140" i="129"/>
  <c r="S140" i="129"/>
  <c r="Q144" i="129"/>
  <c r="O144" i="129"/>
  <c r="M144" i="129"/>
  <c r="D91" i="59"/>
  <c r="D88" i="59" l="1"/>
  <c r="D85" i="59"/>
  <c r="D82" i="59"/>
  <c r="D79" i="59"/>
  <c r="D72" i="59"/>
  <c r="O105" i="57" l="1"/>
  <c r="O102" i="57"/>
  <c r="O99" i="57"/>
  <c r="O98" i="57" s="1"/>
  <c r="O95" i="57"/>
  <c r="O94" i="57" s="1"/>
  <c r="O90" i="57"/>
  <c r="O86" i="57"/>
  <c r="O85" i="57" s="1"/>
  <c r="O83" i="57"/>
  <c r="O82" i="57" s="1"/>
  <c r="O76" i="57"/>
  <c r="O69" i="57"/>
  <c r="O68" i="57" s="1"/>
  <c r="O66" i="57"/>
  <c r="O65" i="57" s="1"/>
  <c r="O58" i="57"/>
  <c r="O57" i="57" s="1"/>
  <c r="O53" i="57"/>
  <c r="O45" i="57"/>
  <c r="O40" i="57"/>
  <c r="O34" i="57"/>
  <c r="O101" i="57"/>
  <c r="O89" i="57"/>
  <c r="O75" i="57"/>
  <c r="O72" i="57"/>
  <c r="O52" i="57"/>
  <c r="O30" i="57"/>
  <c r="N55" i="57"/>
  <c r="O92" i="57" l="1"/>
  <c r="O80" i="57"/>
  <c r="O63" i="57"/>
  <c r="O39" i="57"/>
  <c r="O49" i="57"/>
  <c r="O44" i="57"/>
  <c r="O33" i="57"/>
  <c r="L44" i="54"/>
  <c r="L40" i="54"/>
  <c r="L36" i="54"/>
  <c r="L32" i="54"/>
  <c r="L29" i="54"/>
  <c r="O28" i="57" l="1"/>
  <c r="O42"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55" i="57"/>
  <c r="M78" i="57"/>
  <c r="M10" i="57"/>
  <c r="M110" i="57" l="1"/>
  <c r="O78" i="57" l="1"/>
  <c r="O10" i="57"/>
  <c r="D10" i="59" l="1"/>
  <c r="D25" i="59"/>
  <c r="D35" i="59"/>
  <c r="D43" i="59"/>
  <c r="D52" i="59"/>
  <c r="D59" i="59"/>
  <c r="D67" i="59"/>
  <c r="I17" i="59" l="1"/>
  <c r="E17" i="59" s="1"/>
  <c r="I16" i="59"/>
  <c r="E16" i="59" s="1"/>
  <c r="I15" i="59"/>
  <c r="E15" i="59" s="1"/>
  <c r="I14" i="59"/>
  <c r="E14" i="59" s="1"/>
  <c r="O55" i="57" l="1"/>
  <c r="AE3" i="57" l="1" a="1"/>
  <c r="AE3" i="57" s="1"/>
  <c r="N78" i="57"/>
  <c r="N110" i="57" s="1"/>
  <c r="AE2" i="57" s="1"/>
  <c r="E17" i="44"/>
  <c r="K59" i="129" l="1"/>
  <c r="L61" i="129" l="1"/>
  <c r="L60" i="129"/>
  <c r="L59" i="129" l="1"/>
  <c r="M25" i="44"/>
  <c r="S136" i="129" s="1"/>
  <c r="K25" i="44"/>
  <c r="Q136" i="129" s="1"/>
  <c r="I25" i="44"/>
  <c r="O136" i="129" s="1"/>
  <c r="G25" i="44"/>
  <c r="M136" i="129" s="1"/>
  <c r="E25" i="44"/>
  <c r="K136" i="129" s="1"/>
  <c r="M24" i="44"/>
  <c r="S132" i="129" s="1"/>
  <c r="K24" i="44"/>
  <c r="Q132" i="129" s="1"/>
  <c r="I24" i="44"/>
  <c r="O132" i="129" s="1"/>
  <c r="G24" i="44"/>
  <c r="M132" i="129" s="1"/>
  <c r="E24" i="44"/>
  <c r="K132" i="129" s="1"/>
  <c r="M23" i="44"/>
  <c r="S128" i="129" s="1"/>
  <c r="K23" i="44"/>
  <c r="Q128" i="129" s="1"/>
  <c r="I23" i="44"/>
  <c r="O128" i="129" s="1"/>
  <c r="G23" i="44"/>
  <c r="M128" i="129" s="1"/>
  <c r="E23" i="44"/>
  <c r="K128" i="129" s="1"/>
  <c r="T129" i="129" l="1"/>
  <c r="T130" i="129"/>
  <c r="R129" i="129"/>
  <c r="R130" i="129"/>
  <c r="P129" i="129"/>
  <c r="P130" i="129"/>
  <c r="N129" i="129"/>
  <c r="N130" i="129"/>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S153" i="129" s="1"/>
  <c r="K29" i="44"/>
  <c r="Q153" i="129" s="1"/>
  <c r="I29" i="44"/>
  <c r="O153" i="129" s="1"/>
  <c r="G29" i="44"/>
  <c r="M153" i="129" s="1"/>
  <c r="E29" i="44"/>
  <c r="K153" i="129" s="1"/>
  <c r="M22" i="44"/>
  <c r="S126" i="129" s="1"/>
  <c r="L22" i="44"/>
  <c r="K22" i="44"/>
  <c r="Q126" i="129" s="1"/>
  <c r="J22" i="44"/>
  <c r="I22" i="44"/>
  <c r="O126" i="129" s="1"/>
  <c r="H22" i="44"/>
  <c r="G22" i="44"/>
  <c r="M126" i="129" s="1"/>
  <c r="F22" i="44"/>
  <c r="E22" i="44"/>
  <c r="D22" i="44"/>
  <c r="M21" i="44"/>
  <c r="S102" i="129" s="1"/>
  <c r="L21" i="44"/>
  <c r="K21" i="44"/>
  <c r="Q102" i="129" s="1"/>
  <c r="J21" i="44"/>
  <c r="I21" i="44"/>
  <c r="O102" i="129" s="1"/>
  <c r="H21" i="44"/>
  <c r="G21" i="44"/>
  <c r="M102" i="129" s="1"/>
  <c r="F21" i="44"/>
  <c r="E21" i="44"/>
  <c r="D21" i="44"/>
  <c r="M20" i="44"/>
  <c r="S100" i="129" s="1"/>
  <c r="L20" i="44"/>
  <c r="K20" i="44"/>
  <c r="Q100" i="129" s="1"/>
  <c r="J20" i="44"/>
  <c r="I20" i="44"/>
  <c r="O100" i="129" s="1"/>
  <c r="H20" i="44"/>
  <c r="G20" i="44"/>
  <c r="M100" i="129" s="1"/>
  <c r="F20" i="44"/>
  <c r="E20" i="44"/>
  <c r="D20" i="44"/>
  <c r="M19" i="44"/>
  <c r="S67" i="129" s="1"/>
  <c r="L19" i="44"/>
  <c r="K19" i="44"/>
  <c r="Q67" i="129" s="1"/>
  <c r="J19" i="44"/>
  <c r="I19" i="44"/>
  <c r="O67" i="129" s="1"/>
  <c r="H19" i="44"/>
  <c r="G19" i="44"/>
  <c r="M67" i="129" s="1"/>
  <c r="F19" i="44"/>
  <c r="E19" i="44"/>
  <c r="D19" i="44"/>
  <c r="M18" i="44"/>
  <c r="S63" i="129" s="1"/>
  <c r="L18" i="44"/>
  <c r="K18" i="44"/>
  <c r="Q63" i="129" s="1"/>
  <c r="J18" i="44"/>
  <c r="I18" i="44"/>
  <c r="O63" i="129" s="1"/>
  <c r="H18" i="44"/>
  <c r="G18" i="44"/>
  <c r="M63" i="129" s="1"/>
  <c r="F18" i="44"/>
  <c r="E18" i="44"/>
  <c r="K63" i="129" s="1"/>
  <c r="D18" i="44"/>
  <c r="M17" i="44"/>
  <c r="S59" i="129" s="1"/>
  <c r="L17" i="44"/>
  <c r="K17" i="44"/>
  <c r="Q59" i="129" s="1"/>
  <c r="J17" i="44"/>
  <c r="I17" i="44"/>
  <c r="O59" i="129" s="1"/>
  <c r="H17" i="44"/>
  <c r="G17" i="44"/>
  <c r="M59" i="129" s="1"/>
  <c r="F17" i="44"/>
  <c r="D17" i="44"/>
  <c r="M16" i="44"/>
  <c r="S54" i="129" s="1"/>
  <c r="T56" i="129" s="1"/>
  <c r="L16" i="44"/>
  <c r="K16" i="44"/>
  <c r="Q54" i="129" s="1"/>
  <c r="R56" i="129" s="1"/>
  <c r="J16" i="44"/>
  <c r="I16" i="44"/>
  <c r="O54" i="129" s="1"/>
  <c r="P56" i="129" s="1"/>
  <c r="H16" i="44"/>
  <c r="G16" i="44"/>
  <c r="M54" i="129" s="1"/>
  <c r="N56" i="129" s="1"/>
  <c r="F16" i="44"/>
  <c r="E16" i="44"/>
  <c r="K54" i="129" s="1"/>
  <c r="L56" i="129" s="1"/>
  <c r="D16" i="44"/>
  <c r="M15" i="44"/>
  <c r="S52" i="129" s="1"/>
  <c r="L15" i="44"/>
  <c r="K15" i="44"/>
  <c r="Q52" i="129" s="1"/>
  <c r="J15" i="44"/>
  <c r="I15" i="44"/>
  <c r="O52" i="129" s="1"/>
  <c r="H15" i="44"/>
  <c r="G15" i="44"/>
  <c r="M52" i="129" s="1"/>
  <c r="F15" i="44"/>
  <c r="E15" i="44"/>
  <c r="K52" i="129" s="1"/>
  <c r="D15" i="44"/>
  <c r="M14" i="44"/>
  <c r="S48" i="129" s="1"/>
  <c r="L14" i="44"/>
  <c r="K14" i="44"/>
  <c r="Q48" i="129" s="1"/>
  <c r="J14" i="44"/>
  <c r="I14" i="44"/>
  <c r="O48" i="129" s="1"/>
  <c r="H14" i="44"/>
  <c r="G14" i="44"/>
  <c r="M48" i="129" s="1"/>
  <c r="F14" i="44"/>
  <c r="E14" i="44"/>
  <c r="K48" i="129" s="1"/>
  <c r="D14" i="44"/>
  <c r="M13" i="44"/>
  <c r="S41" i="129" s="1"/>
  <c r="L13" i="44"/>
  <c r="K13" i="44"/>
  <c r="Q41" i="129" s="1"/>
  <c r="J13" i="44"/>
  <c r="I13" i="44"/>
  <c r="O41" i="129" s="1"/>
  <c r="H13" i="44"/>
  <c r="G13" i="44"/>
  <c r="M41" i="129" s="1"/>
  <c r="N43" i="129" s="1"/>
  <c r="F13" i="44"/>
  <c r="E13" i="44"/>
  <c r="K41" i="129" s="1"/>
  <c r="D13" i="44"/>
  <c r="M12" i="44"/>
  <c r="S35" i="129" s="1"/>
  <c r="L12" i="44"/>
  <c r="K12" i="44"/>
  <c r="Q35" i="129" s="1"/>
  <c r="J12" i="44"/>
  <c r="I12" i="44"/>
  <c r="O35" i="129" s="1"/>
  <c r="H12" i="44"/>
  <c r="G12" i="44"/>
  <c r="M35" i="129" s="1"/>
  <c r="F12" i="44"/>
  <c r="E12" i="44"/>
  <c r="K35" i="129" s="1"/>
  <c r="D12" i="44"/>
  <c r="M11" i="44"/>
  <c r="S33" i="129" s="1"/>
  <c r="L11" i="44"/>
  <c r="K11" i="44"/>
  <c r="Q33" i="129" s="1"/>
  <c r="J11" i="44"/>
  <c r="I11" i="44"/>
  <c r="O33" i="129" s="1"/>
  <c r="H11" i="44"/>
  <c r="G11" i="44"/>
  <c r="M33" i="129" s="1"/>
  <c r="F11" i="44"/>
  <c r="E11" i="44"/>
  <c r="D11" i="44"/>
  <c r="M10" i="44"/>
  <c r="S11" i="129" s="1"/>
  <c r="T16" i="129" s="1"/>
  <c r="L10" i="44"/>
  <c r="K10" i="44"/>
  <c r="Q11" i="129" s="1"/>
  <c r="R16" i="129" s="1"/>
  <c r="J10" i="44"/>
  <c r="I10" i="44"/>
  <c r="O11" i="129" s="1"/>
  <c r="P16" i="129" s="1"/>
  <c r="H10" i="44"/>
  <c r="G10" i="44"/>
  <c r="M11" i="129" s="1"/>
  <c r="N16" i="129" s="1"/>
  <c r="F10" i="44"/>
  <c r="E10" i="44"/>
  <c r="K11" i="129" s="1"/>
  <c r="L16" i="129" s="1"/>
  <c r="D10" i="44"/>
  <c r="M9" i="44"/>
  <c r="S9" i="129" s="1"/>
  <c r="L9" i="44"/>
  <c r="K9" i="44"/>
  <c r="Q9" i="129" s="1"/>
  <c r="J9" i="44"/>
  <c r="I9" i="44"/>
  <c r="O9" i="129" s="1"/>
  <c r="H9" i="44"/>
  <c r="G9" i="44"/>
  <c r="M9" i="129" s="1"/>
  <c r="F9" i="44"/>
  <c r="E9" i="44"/>
  <c r="D9" i="44"/>
  <c r="T128" i="129" l="1"/>
  <c r="T126" i="129" s="1"/>
  <c r="T100" i="129" s="1"/>
  <c r="R128" i="129"/>
  <c r="R126" i="129" s="1"/>
  <c r="R100" i="129" s="1"/>
  <c r="P128" i="129"/>
  <c r="P126" i="129" s="1"/>
  <c r="P100" i="129" s="1"/>
  <c r="N128" i="129"/>
  <c r="N126" i="129" s="1"/>
  <c r="N100" i="129" s="1"/>
  <c r="T42" i="129"/>
  <c r="T43" i="129"/>
  <c r="R42" i="129"/>
  <c r="R43" i="129"/>
  <c r="P42" i="129"/>
  <c r="P43" i="129"/>
  <c r="L42" i="129"/>
  <c r="L43" i="129"/>
  <c r="N42" i="129"/>
  <c r="N46" i="129"/>
  <c r="P31" i="129"/>
  <c r="P23" i="129"/>
  <c r="P18" i="129"/>
  <c r="N18" i="129"/>
  <c r="N23" i="129"/>
  <c r="N12" i="129"/>
  <c r="N31" i="129"/>
  <c r="L18" i="129"/>
  <c r="L23" i="129"/>
  <c r="T20" i="129"/>
  <c r="T12" i="129"/>
  <c r="T30" i="129"/>
  <c r="T28" i="129"/>
  <c r="T15" i="129"/>
  <c r="T26" i="129"/>
  <c r="R12" i="129"/>
  <c r="R28" i="129"/>
  <c r="R20" i="129"/>
  <c r="R14" i="129"/>
  <c r="L21" i="129"/>
  <c r="L20" i="129"/>
  <c r="N21" i="129"/>
  <c r="N20" i="129"/>
  <c r="P21" i="129"/>
  <c r="P20" i="129"/>
  <c r="R22" i="129"/>
  <c r="R21" i="129"/>
  <c r="T22" i="129"/>
  <c r="T21" i="129"/>
  <c r="L12" i="129"/>
  <c r="L22" i="129"/>
  <c r="P12" i="129"/>
  <c r="P22" i="129"/>
  <c r="N22" i="129"/>
  <c r="P14" i="129"/>
  <c r="P27" i="129"/>
  <c r="P29" i="129"/>
  <c r="P19" i="129"/>
  <c r="P30" i="129"/>
  <c r="P26" i="129"/>
  <c r="P24" i="129"/>
  <c r="P15" i="129"/>
  <c r="P28" i="129"/>
  <c r="P13" i="129"/>
  <c r="R45" i="129"/>
  <c r="R44" i="129"/>
  <c r="R46" i="129"/>
  <c r="P49" i="129"/>
  <c r="P50" i="129"/>
  <c r="L57" i="129"/>
  <c r="L55" i="129"/>
  <c r="T55" i="129"/>
  <c r="T57" i="129"/>
  <c r="T61" i="129"/>
  <c r="T60" i="129"/>
  <c r="M149" i="129"/>
  <c r="K102" i="129"/>
  <c r="R29" i="129"/>
  <c r="R24" i="129"/>
  <c r="R15" i="129"/>
  <c r="R13" i="129"/>
  <c r="R30" i="129"/>
  <c r="R26" i="129"/>
  <c r="R19" i="129"/>
  <c r="T44" i="129"/>
  <c r="T46" i="129"/>
  <c r="T45" i="129"/>
  <c r="R49" i="129"/>
  <c r="R50" i="129"/>
  <c r="N57" i="129"/>
  <c r="N55" i="129"/>
  <c r="K9" i="129"/>
  <c r="L45" i="129"/>
  <c r="L46" i="129"/>
  <c r="L44" i="129"/>
  <c r="N60" i="129"/>
  <c r="N61" i="129"/>
  <c r="O149" i="129"/>
  <c r="K126" i="129"/>
  <c r="L30" i="129"/>
  <c r="L19" i="129"/>
  <c r="L28" i="129"/>
  <c r="L24" i="129"/>
  <c r="L14" i="129"/>
  <c r="L26" i="129"/>
  <c r="L15" i="129"/>
  <c r="L31" i="129"/>
  <c r="L29" i="129"/>
  <c r="L13" i="129"/>
  <c r="L27" i="129"/>
  <c r="N45" i="129"/>
  <c r="N44" i="129"/>
  <c r="L50" i="129"/>
  <c r="L49" i="129"/>
  <c r="T49" i="129"/>
  <c r="T50" i="129"/>
  <c r="P55" i="129"/>
  <c r="P57" i="129"/>
  <c r="K67" i="129"/>
  <c r="Q149" i="129"/>
  <c r="N27" i="129"/>
  <c r="N30" i="129"/>
  <c r="N13" i="129"/>
  <c r="N29" i="129"/>
  <c r="N14" i="129"/>
  <c r="N15" i="129"/>
  <c r="N19" i="129"/>
  <c r="N24" i="129"/>
  <c r="N28" i="129"/>
  <c r="N26" i="129"/>
  <c r="K33" i="129"/>
  <c r="P46" i="129"/>
  <c r="P45" i="129"/>
  <c r="P44" i="129"/>
  <c r="N49" i="129"/>
  <c r="N50" i="129"/>
  <c r="R55" i="129"/>
  <c r="R57" i="129"/>
  <c r="T24" i="129"/>
  <c r="T29" i="129"/>
  <c r="T19" i="129"/>
  <c r="P60" i="129"/>
  <c r="P61" i="129"/>
  <c r="R60" i="129"/>
  <c r="R61" i="129"/>
  <c r="K100" i="129"/>
  <c r="S149" i="129"/>
  <c r="N11" i="129" l="1"/>
  <c r="R11" i="129"/>
  <c r="P11" i="129"/>
  <c r="T11" i="129"/>
  <c r="L11" i="129"/>
  <c r="N59" i="129"/>
  <c r="K149" i="129"/>
  <c r="R59" i="129"/>
  <c r="R54" i="129"/>
  <c r="T48" i="129"/>
  <c r="R48" i="129"/>
  <c r="L54" i="129"/>
  <c r="L52" i="129" s="1"/>
  <c r="P59" i="129"/>
  <c r="L41" i="129"/>
  <c r="N48" i="129"/>
  <c r="L48" i="129"/>
  <c r="P48" i="129"/>
  <c r="P41" i="129"/>
  <c r="T59" i="129"/>
  <c r="N41" i="129"/>
  <c r="P54" i="129"/>
  <c r="N54" i="129"/>
  <c r="T41" i="129"/>
  <c r="T54" i="129"/>
  <c r="R41" i="129"/>
  <c r="N33" i="129" l="1"/>
  <c r="N52" i="129"/>
  <c r="R52" i="129"/>
  <c r="R33" i="129"/>
  <c r="T33" i="129"/>
  <c r="P33" i="129"/>
  <c r="L33" i="129"/>
  <c r="L9" i="129" s="1"/>
  <c r="T52" i="129"/>
  <c r="P52" i="129"/>
  <c r="N153" i="129" a="1"/>
  <c r="N153" i="129" s="1"/>
  <c r="N151" i="129" l="1"/>
  <c r="L149" i="129"/>
  <c r="N9" i="129"/>
  <c r="N149" i="129" s="1"/>
  <c r="R153" i="129" a="1"/>
  <c r="R153" i="129" s="1"/>
  <c r="R9" i="129"/>
  <c r="R149" i="129" s="1"/>
  <c r="L153" i="129" a="1"/>
  <c r="L153" i="129" s="1"/>
  <c r="R151" i="129"/>
  <c r="T9" i="129"/>
  <c r="T149" i="129" s="1"/>
  <c r="T153" i="129" a="1"/>
  <c r="T153" i="129" s="1"/>
  <c r="T151" i="129"/>
  <c r="P9" i="129"/>
  <c r="P149" i="129" s="1"/>
  <c r="L151" i="129"/>
  <c r="P153" i="129" a="1"/>
  <c r="P153" i="129" s="1"/>
  <c r="P151" i="129"/>
  <c r="D31" i="44" l="1"/>
  <c r="L31" i="44"/>
  <c r="I31" i="44"/>
  <c r="H31" i="44" l="1"/>
  <c r="K31" i="44"/>
  <c r="F31" i="44"/>
  <c r="J31" i="44"/>
  <c r="M31" i="44" l="1"/>
  <c r="E31" i="44" l="1"/>
  <c r="G31" i="44" l="1"/>
  <c r="M8" i="44" l="1"/>
  <c r="K8" i="44"/>
  <c r="I8" i="44"/>
  <c r="G8" i="44"/>
  <c r="E8" i="44"/>
  <c r="R30" i="59" l="1"/>
  <c r="R61" i="59"/>
  <c r="R54" i="59"/>
  <c r="R37" i="59"/>
  <c r="R27" i="59"/>
  <c r="R29" i="59"/>
  <c r="R45" i="59"/>
  <c r="R60" i="59"/>
  <c r="R62" i="59"/>
  <c r="R28" i="59"/>
  <c r="R53" i="59"/>
  <c r="R26" i="59"/>
  <c r="R44" i="59"/>
  <c r="R36" i="59" l="1"/>
  <c r="R56" i="59" l="1"/>
  <c r="R55" i="59" l="1"/>
  <c r="R17" i="59"/>
  <c r="R14" i="59"/>
  <c r="R18" i="59"/>
  <c r="R57" i="59" l="1"/>
  <c r="R32" i="59"/>
  <c r="R33" i="59"/>
  <c r="R31" i="59"/>
  <c r="R16" i="59"/>
  <c r="R19" i="59"/>
  <c r="R63" i="59" l="1"/>
  <c r="R15" i="59"/>
  <c r="R38" i="59" l="1"/>
  <c r="R20" i="59"/>
  <c r="R64" i="59" l="1"/>
  <c r="R39" i="59" l="1"/>
  <c r="R65" i="59" l="1"/>
  <c r="R40" i="59"/>
  <c r="R46" i="59" l="1"/>
  <c r="R47" i="59" l="1"/>
  <c r="I110" i="57" l="1"/>
  <c r="R48" i="5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A1B1891D-6330-441C-A8D1-5D1A04E5FE60}" keepAlive="1" name="Query - Tbl_TaxasDiarias" description="Connection to the 'Tbl_TaxasDiarias' query in the workbook." type="5" refreshedVersion="8" background="1" saveData="1">
    <dbPr connection="Provider=Microsoft.Mashup.OleDb.1;Data Source=$Workbook$;Location=Tbl_TaxasDiarias;Extended Properties=&quot;&quot;" command="SELECT * FROM [Tbl_TaxasDiarias]"/>
  </connection>
  <connection id="3"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4"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<sst xmlns="http://schemas.openxmlformats.org/spreadsheetml/2006/main" count="62781" uniqueCount="2936">
  <si>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</si>
  <si>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</si>
  <si>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</si>
  <si>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</si>
  <si>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</si>
  <si>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</si>
  <si>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</si>
  <si>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</si>
  <si>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</si>
  <si>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</si>
  <si>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</si>
  <si>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</si>
  <si>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</si>
  <si>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</si>
  <si>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</si>
  <si>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</si>
  <si>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</si>
  <si>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</si>
  <si>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</si>
  <si>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</si>
  <si>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</si>
  <si>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</si>
  <si>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</si>
  <si>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</si>
  <si>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</si>
  <si>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</si>
  <si>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</si>
  <si>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</si>
  <si>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</si>
  <si>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</si>
  <si>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</si>
  <si>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</si>
  <si>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</si>
  <si>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</si>
  <si>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</si>
  <si>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</si>
  <si>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</si>
  <si>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</si>
  <si>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</si>
  <si>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</si>
  <si>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</si>
  <si>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</si>
  <si>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</si>
  <si>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</si>
  <si>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</si>
  <si>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</si>
  <si>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</si>
  <si>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</si>
  <si>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</si>
  <si>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</si>
  <si>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</si>
  <si>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</si>
  <si>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</si>
  <si>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</si>
  <si>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</si>
  <si>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</si>
  <si>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</si>
  <si>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</si>
  <si>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</si>
  <si>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</si>
  <si>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</si>
  <si>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</si>
  <si>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</si>
  <si>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</si>
  <si>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</si>
  <si>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</si>
  <si>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</si>
  <si>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</si>
  <si>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</si>
  <si>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</si>
  <si>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</si>
  <si>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</si>
  <si>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</si>
  <si>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</si>
  <si>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</si>
  <si>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</si>
  <si>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</si>
  <si>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</si>
  <si>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</si>
  <si>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</si>
  <si>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</si>
  <si>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</si>
  <si>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</si>
  <si>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</si>
  <si>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</si>
  <si>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</si>
  <si>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</si>
  <si>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</si>
  <si>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</si>
  <si>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</si>
  <si>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</si>
  <si>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</si>
  <si>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</si>
  <si>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</si>
  <si>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</si>
  <si>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</si>
  <si>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</si>
  <si>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</si>
  <si>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</si>
  <si>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</si>
  <si>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</si>
  <si>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</si>
  <si>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</si>
  <si>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</si>
  <si>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</si>
  <si>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</si>
  <si>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</si>
  <si>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</si>
  <si>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</si>
  <si>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</si>
  <si>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</si>
  <si>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</si>
  <si>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</si>
  <si>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</si>
  <si>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</si>
  <si>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</si>
  <si>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</si>
  <si>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</si>
  <si>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</si>
  <si>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</si>
  <si>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</si>
  <si>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</si>
  <si>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</si>
  <si>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</si>
  <si>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</si>
  <si>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</si>
  <si>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</si>
  <si>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</si>
  <si>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</si>
  <si>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</si>
  <si>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</si>
  <si>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</si>
  <si>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</si>
  <si>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</si>
  <si>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</si>
  <si>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</si>
  <si>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</si>
  <si>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</si>
  <si>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</si>
  <si>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</si>
  <si>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</si>
  <si>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</si>
  <si>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</si>
  <si>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</si>
  <si>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</si>
  <si>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</si>
  <si>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</si>
  <si>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</si>
  <si>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</si>
  <si>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</si>
  <si>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</si>
  <si>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</si>
  <si>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</si>
  <si>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</si>
  <si>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</si>
  <si>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</si>
  <si>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</si>
  <si>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</si>
  <si>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</si>
  <si>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</si>
  <si>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</si>
  <si>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</si>
  <si>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</si>
  <si>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</si>
  <si>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</si>
  <si>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</si>
  <si>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</si>
  <si>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</si>
  <si>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</si>
  <si>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</si>
  <si>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</si>
  <si>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</si>
  <si>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</si>
  <si>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</si>
  <si>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</si>
  <si>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</si>
  <si>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</si>
  <si>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</si>
  <si>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</si>
  <si>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</si>
  <si>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</si>
  <si>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</si>
  <si>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</si>
  <si>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</si>
  <si>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</si>
  <si>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</si>
  <si>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</si>
  <si>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</si>
  <si>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</si>
  <si>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</si>
  <si>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</si>
  <si>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</si>
  <si>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</si>
  <si>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</si>
  <si>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</si>
  <si>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</si>
  <si>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</si>
  <si>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</si>
  <si>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</si>
  <si>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</si>
  <si>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</si>
  <si>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</si>
  <si>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</si>
  <si>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</si>
  <si>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</si>
  <si>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</si>
  <si>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</si>
  <si>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</si>
  <si>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</si>
  <si>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</si>
  <si>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</si>
  <si>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</si>
  <si>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</si>
  <si>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</si>
  <si>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</si>
  <si>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</si>
  <si>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</si>
  <si>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</si>
  <si>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</si>
  <si>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</si>
  <si>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</si>
  <si>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</si>
  <si>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</si>
  <si>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</si>
  <si>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</si>
  <si>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</si>
  <si>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</si>
  <si>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</si>
  <si>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</si>
  <si>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</si>
  <si>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</si>
  <si>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</si>
  <si>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</si>
  <si>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</si>
  <si>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</si>
  <si>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</si>
  <si>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</si>
  <si>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</si>
  <si>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</si>
  <si>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</si>
  <si>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</si>
  <si>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</si>
  <si>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</si>
  <si>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</si>
  <si>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</si>
  <si>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</si>
  <si>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</si>
  <si>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</si>
  <si>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</si>
  <si>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</si>
  <si>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</si>
  <si>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</si>
  <si>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</si>
  <si>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</si>
  <si>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</si>
  <si>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</si>
  <si>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</si>
  <si>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</si>
  <si>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</si>
  <si>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</si>
  <si>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</si>
  <si>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</si>
  <si>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</si>
  <si>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</si>
  <si>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</si>
  <si>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</si>
  <si>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</si>
  <si>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</si>
  <si>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</si>
  <si>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</si>
  <si>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</si>
  <si>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</si>
  <si>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</si>
  <si>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</si>
  <si>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</si>
  <si>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</si>
  <si>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</si>
  <si>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</si>
  <si>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</si>
  <si>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</si>
  <si>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</si>
  <si>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</si>
  <si>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</si>
  <si>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</si>
  <si>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</si>
  <si>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</si>
  <si>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</si>
  <si>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</si>
  <si>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</si>
  <si>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</si>
  <si>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</si>
  <si>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</si>
  <si>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</si>
  <si>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</si>
  <si>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</si>
  <si>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</si>
  <si>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</si>
  <si>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</si>
  <si>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</si>
  <si>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</si>
  <si>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</si>
  <si>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</si>
  <si>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</si>
  <si>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</si>
  <si>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</si>
  <si>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</si>
  <si>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</si>
  <si>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</si>
  <si>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</si>
  <si>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</si>
  <si>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</si>
  <si>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</si>
  <si>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</si>
  <si>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</si>
  <si>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</si>
  <si>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</si>
  <si>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</si>
  <si>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</si>
  <si>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</si>
  <si>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</si>
  <si>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</si>
  <si>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</si>
  <si>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</si>
  <si>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</si>
  <si>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</si>
  <si>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</si>
  <si>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</si>
  <si>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</si>
  <si>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</si>
  <si>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</si>
  <si>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</si>
  <si>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</si>
  <si>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</si>
  <si>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</si>
  <si>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</si>
  <si>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</si>
  <si>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</si>
  <si>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</si>
  <si>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</si>
  <si>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</si>
  <si>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</si>
  <si>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</si>
  <si>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</si>
  <si>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</si>
  <si>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</si>
  <si>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</si>
  <si>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</si>
  <si>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</si>
  <si>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</si>
  <si>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</si>
  <si>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</si>
  <si>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</si>
  <si>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</si>
  <si>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</si>
  <si>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</si>
  <si>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</si>
  <si>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</si>
  <si>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</si>
  <si>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</si>
  <si>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</si>
  <si>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</si>
  <si>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</si>
  <si>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</si>
  <si>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</si>
  <si>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</si>
  <si>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</si>
  <si>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</si>
  <si>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</si>
  <si>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</si>
  <si>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</si>
  <si>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</si>
  <si>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</si>
  <si>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</si>
  <si>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</si>
  <si>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</si>
  <si>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</si>
  <si>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</si>
  <si>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</si>
  <si>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</si>
  <si>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</si>
  <si>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</si>
  <si>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</si>
  <si>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</si>
  <si>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</si>
  <si>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</si>
  <si>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</si>
  <si>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</si>
  <si>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</si>
  <si>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</si>
  <si>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</si>
  <si>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</si>
  <si>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</si>
  <si>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</si>
  <si>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</si>
  <si>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</si>
  <si>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</si>
  <si>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</si>
  <si>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</si>
  <si>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</si>
  <si>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</si>
  <si>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</si>
  <si>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</si>
  <si>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</si>
  <si>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</si>
  <si>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</si>
  <si>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</si>
  <si>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</si>
  <si>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</si>
  <si>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</si>
  <si>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</si>
  <si>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</si>
  <si>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</si>
  <si>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</si>
  <si>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</si>
  <si>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</si>
  <si>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</si>
  <si>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</si>
  <si>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</si>
  <si>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</si>
  <si>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</si>
  <si>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</si>
  <si>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</si>
  <si>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</si>
  <si>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</si>
  <si>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</si>
  <si>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</si>
  <si>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</si>
  <si>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</si>
  <si>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</si>
  <si>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</si>
  <si>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</si>
  <si>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</si>
  <si>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</si>
  <si>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</si>
  <si>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</si>
  <si>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</si>
  <si>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</si>
  <si>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</si>
  <si>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</si>
  <si>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</si>
  <si>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</si>
  <si>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</si>
  <si>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</si>
  <si>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</si>
  <si>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</si>
  <si>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</si>
  <si>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</si>
  <si>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</si>
  <si>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</si>
  <si>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</si>
  <si>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</si>
  <si>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</si>
  <si>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</si>
  <si>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</si>
  <si>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</si>
  <si>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</si>
  <si>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</si>
  <si>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</si>
  <si>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</si>
  <si>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</si>
  <si>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</si>
  <si>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</si>
  <si>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</si>
  <si>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</si>
  <si>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</si>
  <si>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</si>
  <si>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</si>
  <si>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</si>
  <si>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</si>
  <si>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</si>
  <si>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</si>
  <si>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</si>
  <si>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</si>
  <si>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</si>
  <si>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</si>
  <si>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</si>
  <si>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</si>
  <si>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</si>
  <si>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</si>
  <si>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</si>
  <si>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</si>
  <si>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</si>
  <si>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</si>
  <si>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</si>
  <si>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</si>
  <si>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</si>
  <si>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</si>
  <si>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</si>
  <si>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</si>
  <si>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</si>
  <si>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</si>
  <si>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</si>
  <si>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</si>
  <si>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</si>
  <si>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</si>
  <si>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</si>
  <si>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</si>
  <si>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</si>
  <si>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</si>
  <si>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</si>
  <si>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</si>
  <si>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</si>
  <si>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</si>
  <si>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</si>
  <si>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</si>
  <si>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</si>
  <si>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</si>
  <si>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</si>
  <si>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</si>
  <si>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</si>
  <si>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</si>
  <si>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</si>
  <si>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</si>
  <si>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</si>
  <si>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</si>
  <si>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</si>
  <si>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</si>
  <si>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</si>
  <si>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</si>
  <si>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</si>
  <si>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</si>
  <si>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</si>
  <si>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</si>
  <si>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</si>
  <si>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</si>
  <si>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</si>
  <si>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</si>
  <si>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</si>
  <si>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</si>
  <si>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</si>
  <si>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</si>
  <si>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</si>
  <si>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</si>
  <si>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</si>
  <si>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</si>
  <si>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</si>
  <si>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</si>
  <si>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</si>
  <si>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</si>
  <si>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</si>
  <si>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</si>
  <si>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</si>
  <si>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</si>
  <si>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</si>
  <si>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</si>
  <si>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</si>
  <si>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</si>
  <si>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</si>
  <si>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</si>
  <si>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</si>
  <si>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</si>
  <si>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</si>
  <si>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</si>
  <si>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</si>
  <si>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</si>
  <si>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</si>
  <si>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</si>
  <si>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</si>
  <si>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</si>
  <si>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</si>
  <si>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</si>
  <si>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</si>
  <si>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</si>
  <si>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</si>
  <si>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</si>
  <si>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</si>
  <si>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</si>
  <si>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</si>
  <si>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</si>
  <si>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</si>
  <si>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</si>
  <si>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</si>
  <si>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</si>
  <si>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</si>
  <si>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</si>
  <si>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</si>
  <si>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</si>
  <si>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</si>
  <si>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</si>
  <si>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</si>
  <si>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</si>
  <si>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</si>
  <si>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</si>
  <si>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</si>
  <si>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</si>
  <si>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</si>
  <si>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</si>
  <si>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</si>
  <si>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</si>
  <si>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</si>
  <si>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</si>
  <si>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</si>
  <si>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</si>
  <si>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</si>
  <si>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</si>
  <si>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</si>
  <si>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</si>
  <si>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</si>
  <si>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</si>
  <si>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</si>
  <si>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</si>
  <si>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</si>
  <si>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</si>
  <si>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</si>
  <si>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</si>
  <si>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</si>
  <si>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</si>
  <si>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</si>
  <si>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</si>
  <si>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</si>
  <si>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</si>
  <si>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</si>
  <si>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</si>
  <si>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</si>
  <si>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</si>
  <si>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</si>
  <si>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</si>
  <si>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</si>
  <si>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</si>
  <si>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</si>
  <si>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</si>
  <si>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</si>
  <si>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</si>
  <si>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</si>
  <si>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</si>
  <si>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</si>
  <si>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</si>
  <si>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</si>
  <si>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</si>
  <si>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</si>
  <si>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</si>
  <si>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</si>
  <si>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</si>
  <si>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</si>
  <si>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</si>
  <si>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</si>
  <si>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</si>
  <si>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</si>
  <si>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</si>
  <si>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</si>
  <si>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</si>
  <si>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</si>
  <si>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</si>
  <si>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</si>
  <si>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</si>
  <si>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</si>
  <si>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</si>
  <si>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</si>
  <si>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</si>
  <si>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</si>
  <si>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</si>
  <si>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</si>
  <si>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</si>
  <si>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</si>
  <si>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</si>
  <si>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</si>
  <si>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</si>
  <si>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</si>
  <si>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</si>
  <si>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</si>
  <si>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</si>
  <si>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</si>
  <si>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</si>
  <si>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</si>
  <si>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</si>
  <si>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</si>
  <si>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</si>
  <si>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</si>
  <si>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</si>
  <si>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</si>
  <si>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</si>
  <si>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</si>
  <si>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</si>
  <si>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</si>
  <si>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</si>
  <si>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</si>
  <si>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</si>
  <si>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</si>
  <si>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</si>
  <si>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</si>
  <si>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</si>
  <si>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</si>
  <si>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</si>
  <si>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</si>
  <si>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</si>
  <si>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</si>
  <si>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</si>
  <si>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</si>
  <si>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</si>
  <si>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</si>
  <si>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</si>
  <si>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</si>
  <si>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</si>
  <si>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</si>
  <si>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</si>
  <si>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</si>
  <si>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</si>
  <si>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</si>
  <si>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</si>
  <si>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</si>
  <si>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</si>
  <si>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</si>
  <si>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</si>
  <si>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</si>
  <si>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</si>
  <si>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</si>
  <si>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</si>
  <si>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</si>
  <si>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</si>
  <si>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</si>
  <si>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</si>
  <si>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</si>
  <si>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</si>
  <si>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</si>
  <si>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</si>
  <si>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</si>
  <si>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</si>
  <si>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</si>
  <si>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</si>
  <si>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</si>
  <si>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</si>
  <si>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</si>
  <si>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</si>
  <si>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</si>
  <si>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</si>
  <si>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</si>
  <si>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</si>
  <si>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</si>
  <si>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</si>
  <si>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</si>
  <si>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</si>
  <si>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</si>
  <si>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</si>
  <si>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</si>
  <si>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</si>
  <si>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</si>
  <si>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</si>
  <si>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</si>
  <si>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</si>
  <si>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</si>
  <si>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</si>
  <si>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</si>
  <si>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</si>
  <si>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</si>
  <si>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</si>
  <si>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</si>
  <si>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</si>
  <si>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</si>
  <si>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</si>
  <si>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</si>
  <si>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</si>
  <si>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</si>
  <si>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</si>
  <si>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</si>
  <si>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</si>
  <si>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</si>
  <si>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</si>
  <si>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</si>
  <si>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</si>
  <si>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</si>
  <si>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</si>
  <si>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</si>
  <si>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</si>
  <si>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</si>
  <si>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</si>
  <si>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</si>
  <si>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</si>
  <si>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</si>
  <si>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</si>
  <si>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</si>
  <si>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</si>
  <si>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</si>
  <si>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</si>
  <si>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</si>
  <si>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</si>
  <si>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</si>
  <si>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</si>
  <si>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</si>
  <si>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</si>
  <si>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</si>
  <si>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</si>
  <si>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</si>
  <si>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</si>
  <si>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</si>
  <si>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</si>
  <si>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</si>
  <si>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</si>
  <si>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</si>
  <si>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</si>
  <si>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</si>
  <si>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</si>
  <si>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</si>
  <si>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</si>
  <si>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</si>
  <si>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</si>
  <si>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</si>
  <si>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</si>
  <si>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</si>
  <si>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</si>
  <si>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</si>
  <si>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</si>
  <si>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</si>
  <si>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</si>
  <si>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</si>
  <si>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</si>
  <si>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</si>
  <si>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</si>
  <si>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</si>
  <si>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</si>
  <si>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</si>
  <si>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</si>
  <si>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</si>
  <si>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</si>
  <si>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</si>
  <si>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</si>
  <si>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</si>
  <si>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</si>
  <si>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</si>
  <si>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</si>
  <si>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</si>
  <si>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</si>
  <si>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</si>
  <si>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</si>
  <si>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</si>
  <si>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</si>
  <si>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</si>
  <si>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</si>
  <si>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</si>
  <si>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</si>
  <si>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</si>
  <si>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</si>
  <si>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</si>
  <si>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</si>
  <si>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</si>
  <si>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</si>
  <si>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</si>
  <si>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</si>
  <si>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</si>
  <si>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</si>
  <si>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</si>
  <si>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</si>
  <si>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</si>
  <si>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</si>
  <si>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</si>
  <si>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</si>
  <si>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</si>
  <si>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</si>
  <si>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</si>
  <si>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</si>
  <si>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</si>
  <si>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</si>
  <si>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</si>
  <si>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</si>
  <si>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</si>
  <si>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</si>
  <si>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</si>
  <si>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</si>
  <si>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</si>
  <si>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</si>
  <si>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</si>
  <si>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</si>
  <si>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</si>
  <si>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</si>
  <si>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</si>
  <si>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</si>
  <si>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</si>
  <si>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</si>
  <si>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</si>
  <si>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</si>
  <si>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</si>
  <si>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</si>
  <si>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</si>
  <si>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</si>
  <si>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</si>
  <si>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</si>
  <si>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</si>
  <si>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</si>
  <si>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</si>
  <si>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</si>
  <si>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</si>
  <si>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</si>
  <si>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</si>
  <si>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</si>
  <si>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</si>
  <si>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</si>
  <si>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</si>
  <si>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</si>
  <si>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</si>
  <si>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</si>
  <si>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</si>
  <si>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</si>
  <si>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</si>
  <si>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</si>
  <si>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</si>
  <si>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</si>
  <si>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</si>
  <si>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</si>
  <si>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</si>
  <si>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</si>
  <si>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</si>
  <si>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</si>
  <si>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</si>
  <si>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</si>
  <si>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</si>
  <si>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</si>
  <si>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</si>
  <si>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</si>
  <si>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</si>
  <si>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</si>
  <si>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</si>
  <si>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</si>
  <si>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</si>
  <si>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</si>
  <si>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</si>
  <si>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</si>
  <si>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</si>
  <si>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</si>
  <si>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</si>
  <si>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</si>
  <si>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</si>
  <si>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</si>
  <si>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</si>
  <si>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</si>
  <si>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</si>
  <si>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</si>
  <si>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</si>
  <si>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</si>
  <si>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</si>
  <si>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</si>
  <si>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</si>
  <si>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</si>
  <si>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</si>
  <si>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</si>
  <si>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</si>
  <si>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</si>
  <si>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</si>
  <si>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</si>
  <si>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</si>
  <si>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</si>
  <si>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</si>
  <si>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</si>
  <si>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</si>
  <si>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</si>
  <si>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</si>
  <si>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</si>
  <si>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</si>
  <si>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</si>
  <si>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</si>
  <si>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</si>
  <si>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</si>
  <si>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</si>
  <si>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</si>
  <si>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</si>
  <si>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</si>
  <si>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</si>
  <si>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</si>
  <si>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</si>
  <si>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</si>
  <si>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</si>
  <si>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</si>
  <si>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</si>
  <si>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</si>
  <si>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</si>
  <si>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</si>
  <si>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</si>
  <si>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</si>
  <si>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</si>
  <si>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</si>
  <si>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</si>
  <si>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</si>
  <si>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</si>
  <si>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</si>
  <si>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</si>
  <si>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</si>
  <si>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</si>
  <si>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</si>
  <si>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</si>
  <si>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</si>
  <si>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</si>
  <si>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</si>
  <si>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</si>
  <si>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</si>
  <si>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</si>
  <si>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</si>
  <si>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</si>
  <si>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</si>
  <si>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</si>
  <si>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</si>
  <si>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</si>
  <si>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</si>
  <si>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</si>
  <si>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</si>
  <si>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</si>
  <si>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</si>
  <si>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</si>
  <si>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</si>
  <si>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</si>
  <si>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</si>
  <si>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</si>
  <si>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</si>
  <si>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</si>
  <si>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</si>
  <si>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</si>
  <si>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</si>
  <si>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</si>
  <si>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</si>
  <si>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</si>
  <si>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</si>
  <si>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</si>
  <si>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</si>
  <si>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</si>
  <si>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</si>
  <si>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</si>
  <si>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</si>
  <si>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</si>
  <si>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</si>
  <si>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</si>
  <si>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</si>
  <si>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</si>
  <si>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</si>
  <si>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</si>
  <si>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</si>
  <si>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</si>
  <si>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</si>
  <si>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</si>
  <si>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</si>
  <si>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</si>
  <si>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</si>
  <si>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</si>
  <si>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</si>
  <si>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</si>
  <si>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</si>
  <si>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</si>
  <si>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</si>
  <si>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</si>
  <si>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</si>
  <si>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</si>
  <si>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</si>
  <si>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</si>
  <si>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</si>
  <si>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</si>
  <si>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</si>
  <si>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</si>
  <si>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</si>
  <si>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</si>
  <si>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</si>
  <si>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</si>
  <si>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</si>
  <si>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</si>
  <si>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</si>
  <si>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</si>
  <si>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</si>
  <si>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</si>
  <si>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</si>
  <si>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</si>
  <si>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</si>
  <si>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</si>
  <si>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</si>
  <si>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</si>
  <si>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</si>
  <si>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</si>
  <si>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</si>
  <si>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</si>
  <si>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</si>
  <si>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</si>
  <si>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</si>
  <si>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</si>
  <si>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</si>
  <si>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</si>
  <si>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</si>
  <si>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</si>
  <si>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</si>
  <si>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</si>
  <si>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</si>
  <si>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</si>
  <si>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</si>
  <si>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</si>
  <si>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</si>
  <si>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</si>
  <si>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</si>
  <si>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</si>
  <si>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</si>
  <si>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</si>
  <si>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</si>
  <si>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</si>
  <si>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</si>
  <si>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</si>
  <si>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</si>
  <si>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</si>
  <si>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</si>
  <si>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</si>
  <si>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</si>
  <si>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</si>
  <si>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</si>
  <si>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</si>
  <si>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</si>
  <si>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</si>
  <si>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</si>
  <si>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</si>
  <si>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</si>
  <si>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</si>
  <si>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</si>
  <si>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</si>
  <si>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</si>
  <si>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</si>
  <si>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</si>
  <si>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</si>
  <si>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</si>
  <si>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</si>
  <si>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</si>
  <si>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</si>
  <si>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</si>
  <si>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</si>
  <si>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</si>
  <si>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</si>
  <si>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</si>
  <si>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</si>
  <si>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</si>
  <si>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</si>
  <si>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</si>
  <si>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</si>
  <si>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</si>
  <si>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</si>
  <si>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</si>
  <si>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</si>
  <si>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</si>
  <si>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</si>
  <si>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</si>
  <si>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</si>
  <si>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</si>
  <si>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</si>
  <si>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</si>
  <si>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</si>
  <si>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</si>
  <si>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</si>
  <si>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</si>
  <si>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</si>
  <si>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</si>
  <si>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</si>
  <si>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</si>
  <si>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</si>
  <si>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</si>
  <si>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</si>
  <si>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</si>
  <si>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</si>
  <si>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</si>
  <si>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</si>
  <si>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</si>
  <si>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</si>
  <si>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</si>
  <si>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</si>
  <si>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</si>
  <si>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</si>
  <si>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</si>
  <si>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</si>
  <si>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</si>
  <si>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</si>
  <si>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</si>
  <si>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</si>
  <si>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</si>
  <si>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</si>
  <si>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</si>
  <si>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</si>
  <si>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</si>
  <si>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</si>
  <si>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</si>
  <si>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</si>
  <si>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</si>
  <si>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</si>
  <si>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</si>
  <si>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</si>
  <si>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</si>
  <si>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</si>
  <si>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</si>
  <si>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</si>
  <si>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</si>
  <si>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</si>
  <si>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</si>
  <si>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</si>
  <si>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</si>
  <si>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</si>
  <si>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</si>
  <si>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</si>
  <si>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</si>
  <si>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</si>
  <si>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</si>
  <si>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</si>
  <si>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</si>
  <si>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</si>
  <si>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</si>
  <si>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</si>
  <si>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</si>
  <si>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</si>
  <si>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</si>
  <si>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</si>
  <si>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</si>
  <si>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</si>
  <si>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</si>
  <si>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</si>
  <si>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</si>
  <si>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</si>
  <si>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</si>
  <si>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</si>
  <si>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</si>
  <si>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</si>
  <si>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</si>
  <si>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</si>
  <si>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</si>
  <si>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</si>
  <si>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</si>
  <si>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</si>
  <si>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</si>
  <si>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</si>
  <si>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</si>
  <si>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</si>
  <si>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</si>
  <si>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</si>
  <si>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</si>
  <si>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</si>
  <si>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</si>
  <si>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</si>
  <si>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</si>
  <si>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</si>
  <si>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</si>
  <si>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</si>
  <si>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</si>
  <si>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</si>
  <si>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</si>
  <si>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</si>
  <si>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</si>
  <si>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</si>
  <si>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</si>
  <si>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</si>
  <si>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</si>
  <si>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</si>
  <si>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</si>
  <si>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</si>
  <si>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</si>
  <si>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</si>
  <si>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</si>
  <si>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</si>
  <si>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</si>
  <si>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</si>
  <si>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</si>
  <si>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</si>
  <si>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</si>
  <si>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</si>
  <si>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</si>
  <si>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</si>
  <si>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</si>
  <si>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</si>
  <si>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</si>
  <si>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</si>
  <si>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</si>
  <si>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</si>
  <si>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</si>
  <si>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</si>
  <si>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</si>
  <si>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</si>
  <si>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</si>
  <si>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</si>
  <si>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</si>
  <si>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</si>
  <si>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</si>
  <si>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</si>
  <si>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</si>
  <si>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</si>
  <si>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</si>
  <si>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</si>
  <si>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</si>
  <si>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</si>
  <si>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</si>
  <si>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</si>
  <si>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</si>
  <si>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</si>
  <si>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</si>
  <si>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</si>
  <si>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</si>
  <si>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</si>
  <si>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</si>
  <si>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</si>
  <si>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</si>
  <si>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</si>
  <si>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</si>
  <si>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</si>
  <si>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</si>
  <si>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</si>
  <si>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</si>
  <si>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</si>
  <si>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</si>
  <si>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</si>
  <si>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</si>
  <si>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</si>
  <si>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</si>
  <si>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</si>
  <si>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</si>
  <si>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</si>
  <si>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</si>
  <si>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</si>
  <si>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</si>
  <si>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</si>
  <si>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</si>
  <si>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</si>
  <si>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</si>
  <si>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</si>
  <si>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</si>
  <si>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</si>
  <si>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</si>
  <si>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</si>
  <si>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</si>
  <si>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</si>
  <si>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</si>
  <si>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</si>
  <si>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</si>
  <si>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</si>
  <si>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</si>
  <si>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</si>
  <si>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</si>
  <si>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</si>
  <si>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</si>
  <si>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</si>
  <si>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</si>
  <si>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</si>
  <si>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</si>
  <si>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</si>
  <si>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</si>
  <si>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</si>
  <si>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</si>
  <si>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</si>
  <si>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</si>
  <si>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</si>
  <si>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</si>
  <si>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</si>
  <si>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</si>
  <si>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</si>
  <si>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</si>
  <si>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</si>
  <si>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</si>
  <si>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</si>
  <si>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</si>
  <si>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</si>
  <si>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</si>
  <si>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</si>
  <si>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</si>
  <si>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</si>
  <si>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</si>
  <si>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</si>
  <si>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</si>
  <si>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</si>
  <si>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</si>
  <si>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</si>
  <si>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</si>
  <si>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</si>
  <si>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</si>
  <si>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</si>
  <si>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</si>
  <si>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</si>
  <si>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</si>
  <si>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</si>
  <si>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</si>
  <si>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</si>
  <si>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</si>
  <si>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</si>
  <si>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</si>
  <si>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</si>
  <si>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</si>
  <si>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</si>
  <si>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</si>
  <si>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</si>
  <si>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</si>
  <si>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</si>
  <si>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</si>
  <si>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</si>
  <si>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</si>
  <si>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</si>
  <si>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</si>
  <si>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</si>
  <si>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</si>
  <si>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</si>
  <si>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</si>
  <si>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</si>
  <si>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</si>
  <si>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</si>
  <si>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</si>
  <si>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</si>
  <si>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</si>
  <si>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</si>
  <si>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</si>
  <si>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</si>
  <si>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</si>
  <si>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</si>
  <si>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</si>
  <si>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</si>
  <si>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</si>
  <si>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</si>
  <si>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</si>
  <si>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</si>
  <si>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</si>
  <si>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</si>
  <si>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</si>
  <si>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</si>
  <si>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</si>
  <si>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</si>
  <si>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</si>
  <si>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</si>
  <si>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</si>
  <si>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</si>
  <si>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</si>
  <si>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</si>
  <si>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</si>
  <si>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</si>
  <si>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</si>
  <si>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</si>
  <si>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</si>
  <si>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</si>
  <si>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</si>
  <si>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</si>
  <si>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</si>
  <si>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</si>
  <si>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</si>
  <si>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</si>
  <si>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</si>
  <si>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</si>
  <si>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</si>
  <si>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</si>
  <si>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</si>
  <si>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</si>
  <si>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</si>
  <si>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</si>
  <si>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</si>
  <si>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</si>
  <si>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Carteira de Ações B.Side</t>
  </si>
  <si>
    <t>Carteira de FII B.Side</t>
  </si>
  <si>
    <t>Ativo e Neutro</t>
  </si>
  <si>
    <t>BDIF11 (IMA-B+2.20%)</t>
  </si>
  <si>
    <t>Banco BTG Pactual</t>
  </si>
  <si>
    <t>BNY Mellon Banco</t>
  </si>
  <si>
    <t>Banco B3</t>
  </si>
  <si>
    <t>Banco do Brasil</t>
  </si>
  <si>
    <t>Banco Safra</t>
  </si>
  <si>
    <t>Aberto?</t>
  </si>
  <si>
    <t>Aberto p/ Captação?</t>
  </si>
  <si>
    <t>Títulos Bancários - 2 anos (12.95%)</t>
  </si>
  <si>
    <t>Títulos Bancários - 3 anos (12.95%)</t>
  </si>
  <si>
    <t>Títulos Bancários - 4 anos (13.25%)</t>
  </si>
  <si>
    <t>Títulos Bancários - 5 anos (13.60%)</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</si>
  <si>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</si>
  <si>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</si>
  <si>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</si>
  <si>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</si>
  <si>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</si>
  <si>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</si>
  <si>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</si>
  <si>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</si>
  <si>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</si>
  <si>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</si>
  <si>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</si>
  <si>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</si>
  <si>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</si>
  <si>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</si>
  <si>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</si>
  <si>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</si>
  <si>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</si>
  <si>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</si>
  <si>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</si>
  <si>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</si>
  <si>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</si>
  <si>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</si>
  <si>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</si>
  <si>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</si>
  <si>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</si>
  <si>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</si>
  <si>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</si>
  <si>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</si>
  <si>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</si>
  <si>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</si>
  <si>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</si>
  <si>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</si>
  <si>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</si>
  <si>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</si>
  <si>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</si>
  <si>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</si>
  <si>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</si>
  <si>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</si>
  <si>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</si>
  <si>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</si>
  <si>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</si>
  <si>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</si>
  <si>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</si>
  <si>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</si>
  <si>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</si>
  <si>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</si>
  <si>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</si>
  <si>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</si>
  <si>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</si>
  <si>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</si>
  <si>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</si>
  <si>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</si>
  <si>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</si>
  <si>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</si>
  <si>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</si>
  <si>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</si>
  <si>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</si>
  <si>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</si>
  <si>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</si>
  <si>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</si>
  <si>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</si>
  <si>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</si>
  <si>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</si>
  <si>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</si>
  <si>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</si>
  <si>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</si>
  <si>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</si>
  <si>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</si>
  <si>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</si>
  <si>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</si>
  <si>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</si>
  <si>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</si>
  <si>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</si>
  <si>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</si>
  <si>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</si>
  <si>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</si>
  <si>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</si>
  <si>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</si>
  <si>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</si>
  <si>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</si>
  <si>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</si>
  <si>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</si>
  <si>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</si>
  <si>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</si>
  <si>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</si>
  <si>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</si>
  <si>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</si>
  <si>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</si>
  <si>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</si>
  <si>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</si>
  <si>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</si>
  <si>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</si>
  <si>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</si>
  <si>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</si>
  <si>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</si>
  <si>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</si>
  <si>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</si>
  <si>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</si>
  <si>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</si>
  <si>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</si>
  <si>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</si>
  <si>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</si>
  <si>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</si>
  <si>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</si>
  <si>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</si>
  <si>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</si>
  <si>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</si>
  <si>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</si>
  <si>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</si>
  <si>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</si>
  <si>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</si>
  <si>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</si>
  <si>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</si>
  <si>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</si>
  <si>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</si>
  <si>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</si>
  <si>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</si>
  <si>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</si>
  <si>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</si>
  <si>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</si>
  <si>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</si>
  <si>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</si>
  <si>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</si>
  <si>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</si>
  <si>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</si>
  <si>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</si>
  <si>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</si>
  <si>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</si>
  <si>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</si>
  <si>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</si>
  <si>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</si>
  <si>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</si>
  <si>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</si>
  <si>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</si>
  <si>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</si>
  <si>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</si>
  <si>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</si>
  <si>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</si>
  <si>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</si>
  <si>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</si>
  <si>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</si>
  <si>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</si>
  <si>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</si>
  <si>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</si>
  <si>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</si>
  <si>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</si>
  <si>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</si>
  <si>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</si>
  <si>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</si>
  <si>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</si>
  <si>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</si>
  <si>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</si>
  <si>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</si>
  <si>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</si>
  <si>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</si>
  <si>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</si>
  <si>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</si>
  <si>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</si>
  <si>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</si>
  <si>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</si>
  <si>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</si>
  <si>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</si>
  <si>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</si>
  <si>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</si>
  <si>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</si>
  <si>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</si>
  <si>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</si>
  <si>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</si>
  <si>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</si>
  <si>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</si>
  <si>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</si>
  <si>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</si>
  <si>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</si>
  <si>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</si>
  <si>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</si>
  <si>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</si>
  <si>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</si>
  <si>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</si>
  <si>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</si>
  <si>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</si>
  <si>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</si>
  <si>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</si>
  <si>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</si>
  <si>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</si>
  <si>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</si>
  <si>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</si>
  <si>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</si>
  <si>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</si>
  <si>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</si>
  <si>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</si>
  <si>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</si>
  <si>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</si>
  <si>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</si>
  <si>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</si>
  <si>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</si>
  <si>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</si>
  <si>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</si>
  <si>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</si>
  <si>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</si>
  <si>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</si>
  <si>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</si>
  <si>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</si>
  <si>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</si>
  <si>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</si>
  <si>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</si>
  <si>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</si>
  <si>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</si>
  <si>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</si>
  <si>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</si>
  <si>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</si>
  <si>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</si>
  <si>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</si>
  <si>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</si>
  <si>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</si>
  <si>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</si>
  <si>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</si>
  <si>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</si>
  <si>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</si>
  <si>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</si>
  <si>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</si>
  <si>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</si>
  <si>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</si>
  <si>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</si>
  <si>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</si>
  <si>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</si>
  <si>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</si>
  <si>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</si>
  <si>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</si>
  <si>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</si>
  <si>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</si>
  <si>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</si>
  <si>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</si>
  <si>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</si>
  <si>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</si>
  <si>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</si>
  <si>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</si>
  <si>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</si>
  <si>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</si>
  <si>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</si>
  <si>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</si>
  <si>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</si>
  <si>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</si>
  <si>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</si>
  <si>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</si>
  <si>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</si>
  <si>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</si>
  <si>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</si>
  <si>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</si>
  <si>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</si>
  <si>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</si>
  <si>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</si>
  <si>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</si>
  <si>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</si>
  <si>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</si>
  <si>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</si>
  <si>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</si>
  <si>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</si>
  <si>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</si>
  <si>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</si>
  <si>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</si>
  <si>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</si>
  <si>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</si>
  <si>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</si>
  <si>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</si>
  <si>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</si>
  <si>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</si>
  <si>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</si>
  <si>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</si>
  <si>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</si>
  <si>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</si>
  <si>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</si>
  <si>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</si>
  <si>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</si>
  <si>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</si>
  <si>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</si>
  <si>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</si>
  <si>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</si>
  <si>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</si>
  <si>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</si>
  <si>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</si>
  <si>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</si>
  <si>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</si>
  <si>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</si>
  <si>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</si>
  <si>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</si>
  <si>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</si>
  <si>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</si>
  <si>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</si>
  <si>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</si>
  <si>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</si>
  <si>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</si>
  <si>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</si>
  <si>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</si>
  <si>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Mar Absoluto FIC FIM</t>
  </si>
  <si>
    <t>INVESTIDOR PROFISSIONAL GESTÃO DE RECURSOS LTDA</t>
  </si>
  <si>
    <t>BNY MELLON SERVICOS FINANCEIROS DTVM S.A.</t>
  </si>
  <si>
    <t>Qualificado</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</si>
  <si>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</si>
  <si>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</si>
  <si>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</si>
  <si>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</si>
  <si>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</si>
  <si>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</si>
  <si>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</si>
  <si>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</si>
  <si>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</si>
  <si>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</si>
  <si>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</si>
  <si>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</si>
  <si>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</si>
  <si>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</si>
  <si>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</si>
  <si>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</si>
  <si>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</si>
  <si>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</si>
  <si>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</si>
  <si>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</si>
  <si>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</si>
  <si>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</si>
  <si>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</si>
  <si>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</si>
  <si>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</si>
  <si>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</si>
  <si>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</si>
  <si>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</si>
  <si>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</si>
  <si>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</si>
  <si>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</si>
  <si>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</si>
  <si>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</si>
  <si>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</si>
  <si>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</si>
  <si>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</si>
  <si>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</si>
  <si>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</si>
  <si>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</si>
  <si>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</si>
  <si>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</si>
  <si>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</si>
  <si>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</si>
  <si>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</si>
  <si>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</si>
  <si>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</si>
  <si>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</si>
  <si>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</si>
  <si>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</si>
  <si>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</si>
  <si>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</si>
  <si>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</si>
  <si>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</si>
  <si>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</si>
  <si>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</si>
  <si>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</si>
  <si>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</si>
  <si>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</si>
  <si>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</si>
  <si>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</si>
  <si>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</si>
  <si>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</si>
  <si>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</si>
  <si>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</si>
  <si>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</si>
  <si>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</si>
  <si>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</si>
  <si>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</si>
  <si>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</si>
  <si>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</si>
  <si>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</si>
  <si>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</si>
  <si>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</si>
  <si>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</si>
  <si>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</si>
  <si>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</si>
  <si>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</si>
  <si>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</si>
  <si>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</si>
  <si>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</si>
  <si>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</si>
  <si>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</si>
  <si>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</si>
  <si>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</si>
  <si>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</si>
  <si>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</si>
  <si>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</si>
  <si>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</si>
  <si>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</si>
  <si>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</si>
  <si>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</si>
  <si>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</si>
  <si>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</si>
  <si>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</si>
  <si>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</si>
  <si>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</si>
  <si>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</si>
  <si>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</si>
  <si>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</si>
  <si>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</si>
  <si>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</si>
  <si>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</si>
  <si>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</si>
  <si>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</si>
  <si>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</si>
  <si>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</si>
  <si>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</si>
  <si>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</si>
  <si>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</si>
  <si>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</si>
  <si>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</si>
  <si>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</si>
  <si>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</si>
  <si>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</si>
  <si>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</si>
  <si>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</si>
  <si>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</si>
  <si>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</si>
  <si>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</si>
  <si>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</si>
  <si>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</si>
  <si>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</si>
  <si>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</si>
  <si>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</si>
  <si>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</si>
  <si>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</si>
  <si>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</si>
  <si>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</si>
  <si>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</si>
  <si>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</si>
  <si>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</si>
  <si>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</si>
  <si>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</si>
  <si>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</si>
  <si>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</si>
  <si>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</si>
  <si>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</si>
  <si>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</si>
  <si>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</si>
  <si>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</si>
  <si>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</si>
  <si>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</si>
  <si>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</si>
  <si>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</si>
  <si>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</si>
  <si>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</si>
  <si>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</si>
  <si>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</si>
  <si>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</si>
  <si>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</si>
  <si>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</si>
  <si>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</si>
  <si>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</si>
  <si>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</si>
  <si>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</si>
  <si>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</si>
  <si>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</si>
  <si>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</si>
  <si>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</si>
  <si>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</si>
  <si>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</si>
  <si>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</si>
  <si>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</si>
  <si>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</si>
  <si>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</si>
  <si>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</si>
  <si>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</si>
  <si>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</si>
  <si>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</si>
  <si>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</si>
  <si>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</si>
  <si>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</si>
  <si>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</si>
  <si>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</si>
  <si>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</si>
  <si>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</si>
  <si>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</si>
  <si>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</si>
  <si>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</si>
  <si>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</si>
  <si>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</si>
  <si>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</si>
  <si>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</si>
  <si>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</si>
  <si>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</si>
  <si>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</si>
  <si>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</si>
  <si>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</si>
  <si>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</si>
  <si>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</si>
  <si>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</si>
  <si>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</si>
  <si>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</si>
  <si>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</si>
  <si>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</si>
  <si>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</si>
  <si>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</si>
  <si>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</si>
  <si>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</si>
  <si>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</si>
  <si>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</si>
  <si>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</si>
  <si>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</si>
  <si>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</si>
  <si>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</si>
  <si>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</si>
  <si>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</si>
  <si>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</si>
  <si>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</si>
  <si>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</si>
  <si>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</si>
  <si>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</si>
  <si>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</si>
  <si>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</si>
  <si>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</si>
  <si>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</si>
  <si>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</si>
  <si>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</si>
  <si>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</si>
  <si>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</si>
  <si>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</si>
  <si>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</si>
  <si>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</si>
  <si>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</si>
  <si>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</si>
  <si>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</si>
  <si>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</si>
  <si>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</si>
  <si>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</si>
  <si>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</si>
  <si>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</si>
  <si>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</si>
  <si>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</si>
  <si>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</si>
  <si>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</si>
  <si>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</si>
  <si>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</si>
  <si>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</si>
  <si>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</si>
  <si>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</si>
  <si>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</si>
  <si>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</si>
  <si>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</si>
  <si>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</si>
  <si>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</si>
  <si>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</si>
  <si>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</si>
  <si>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</si>
  <si>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</si>
  <si>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</si>
  <si>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</si>
  <si>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</si>
  <si>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</si>
  <si>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</si>
  <si>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</si>
  <si>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</si>
  <si>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</si>
  <si>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</si>
  <si>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</si>
  <si>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</si>
  <si>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</si>
  <si>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</si>
  <si>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</si>
  <si>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</si>
  <si>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</si>
  <si>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</si>
  <si>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</si>
  <si>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</si>
  <si>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</si>
  <si>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</si>
  <si>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</si>
  <si>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</si>
  <si>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</si>
  <si>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</si>
  <si>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</si>
  <si>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</si>
  <si>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</si>
  <si>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</si>
  <si>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</si>
  <si>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</si>
  <si>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</si>
  <si>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</si>
  <si>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</si>
  <si>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</si>
  <si>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</si>
  <si>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</si>
  <si>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</si>
  <si>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</si>
  <si>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</si>
  <si>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</si>
  <si>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</si>
  <si>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</si>
  <si>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</si>
  <si>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</si>
  <si>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</si>
  <si>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</si>
  <si>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</si>
  <si>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</si>
  <si>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</si>
  <si>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</si>
  <si>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</si>
  <si>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</si>
  <si>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</si>
  <si>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</si>
  <si>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</si>
  <si>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</si>
  <si>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</si>
  <si>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</si>
  <si>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</si>
  <si>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</si>
  <si>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</si>
  <si>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</si>
  <si>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</si>
  <si>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</si>
  <si>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</si>
  <si>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</si>
  <si>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</si>
  <si>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</si>
  <si>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</si>
  <si>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</si>
  <si>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</si>
  <si>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</si>
  <si>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</si>
  <si>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</si>
  <si>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</si>
  <si>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</si>
  <si>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</si>
  <si>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</si>
  <si>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</si>
  <si>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</si>
  <si>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</si>
  <si>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</si>
  <si>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</si>
  <si>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</si>
  <si>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</si>
  <si>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</si>
  <si>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</si>
  <si>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</si>
  <si>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</si>
  <si>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</si>
  <si>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</si>
  <si>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</si>
  <si>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</si>
  <si>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</si>
  <si>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</si>
  <si>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</si>
  <si>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</si>
  <si>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Augme 180 FIC FIM CP</t>
  </si>
  <si>
    <t>Everest High Yield FIC FIM - CP E1</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</si>
  <si>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</si>
  <si>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</si>
  <si>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</si>
  <si>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</si>
  <si>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</si>
  <si>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</si>
  <si>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</si>
  <si>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</si>
  <si>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</si>
  <si>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</si>
  <si>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Spx Seahawk Access FIC RF CP LP</t>
  </si>
  <si>
    <t>Spx Falcon Access FIC FIA</t>
  </si>
  <si>
    <t>Tarpon Gt FIC FIA</t>
  </si>
  <si>
    <t>Vinland Long Only FIC FIA</t>
  </si>
  <si>
    <t>Anga Portfolio FIM CP</t>
  </si>
  <si>
    <t>Quasar Tropos FIA</t>
  </si>
  <si>
    <t>Riza Lotus FI RF DI</t>
  </si>
  <si>
    <t>ARX Denali FIRF CP</t>
  </si>
  <si>
    <t>ARX Vinson FIC FI RF CP</t>
  </si>
  <si>
    <t>Leste Credit Access IE FIC MM CP</t>
  </si>
  <si>
    <t>ARX Elbrus FIC FI Infraestrutura RF</t>
  </si>
  <si>
    <t>Absolute Vertex II FIC FIM</t>
  </si>
  <si>
    <t>Gavea Macro Plus II FIC FIM</t>
  </si>
  <si>
    <t>Solana LS FIC FIM</t>
  </si>
  <si>
    <t>JGP Corporate FIC FI RF CP LP</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</si>
  <si>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</si>
  <si>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</si>
  <si>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</si>
  <si>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</si>
  <si>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</si>
  <si>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</si>
  <si>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</si>
  <si>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</si>
  <si>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</si>
  <si>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</si>
  <si>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</si>
  <si>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</si>
  <si>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</si>
  <si>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</si>
  <si>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</si>
  <si>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</si>
  <si>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</si>
  <si>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</si>
  <si>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</si>
  <si>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</si>
  <si>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JGP Long Only FIC FIA</t>
  </si>
  <si>
    <t>Kinea Gama FIC FIA</t>
  </si>
  <si>
    <t>Spx Patriot FIC FIA</t>
  </si>
  <si>
    <t>NTN-B 2028 (IPCA+5.35%)</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</si>
  <si>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</si>
  <si>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</si>
  <si>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</si>
  <si>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</si>
  <si>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</si>
  <si>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</si>
  <si>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</si>
  <si>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</si>
  <si>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</si>
  <si>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</si>
  <si>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</si>
  <si>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</si>
  <si>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</si>
  <si>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</si>
  <si>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</si>
  <si>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</si>
  <si>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</si>
  <si>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</si>
  <si>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</si>
  <si>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</si>
  <si>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</si>
  <si>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</si>
  <si>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</si>
  <si>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</si>
  <si>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</si>
  <si>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</si>
  <si>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</si>
  <si>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</si>
  <si>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</si>
  <si>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</si>
  <si>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</si>
  <si>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</si>
  <si>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</si>
  <si>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</si>
  <si>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</si>
  <si>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</si>
  <si>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</si>
  <si>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</si>
  <si>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</si>
  <si>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</si>
  <si>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</si>
  <si>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</si>
  <si>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</si>
  <si>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</si>
  <si>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</si>
  <si>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</si>
  <si>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</si>
  <si>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</si>
  <si>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</si>
  <si>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</si>
  <si>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</si>
  <si>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</si>
  <si>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</si>
  <si>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</si>
  <si>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</si>
  <si>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</si>
  <si>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</si>
  <si>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</si>
  <si>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</si>
  <si>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</si>
  <si>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</si>
  <si>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</si>
  <si>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</si>
  <si>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</si>
  <si>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</si>
  <si>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</si>
  <si>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</si>
  <si>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</si>
  <si>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</si>
  <si>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</si>
  <si>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</si>
  <si>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</si>
  <si>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</si>
  <si>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</si>
  <si>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</si>
  <si>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</si>
  <si>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</si>
  <si>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</si>
  <si>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</si>
  <si>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</si>
  <si>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</si>
  <si>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</si>
  <si>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</si>
  <si>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</si>
  <si>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</si>
  <si>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</si>
  <si>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</si>
  <si>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</si>
  <si>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</si>
  <si>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</si>
  <si>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</si>
  <si>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</si>
  <si>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</si>
  <si>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</si>
  <si>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</si>
  <si>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</si>
  <si>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</si>
  <si>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</si>
  <si>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</si>
  <si>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</si>
  <si>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</si>
  <si>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</si>
  <si>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</si>
  <si>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</si>
  <si>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</si>
  <si>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</si>
  <si>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</si>
  <si>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</si>
  <si>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</si>
  <si>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</si>
  <si>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</si>
  <si>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</si>
  <si>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</si>
  <si>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</si>
  <si>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</si>
  <si>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</si>
  <si>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</si>
  <si>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</si>
  <si>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</si>
  <si>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</si>
  <si>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</si>
  <si>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</si>
  <si>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</si>
  <si>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</si>
  <si>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</si>
  <si>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</si>
  <si>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</si>
  <si>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</si>
  <si>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</si>
  <si>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</si>
  <si>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</si>
  <si>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</si>
  <si>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</si>
  <si>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</si>
  <si>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</si>
  <si>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</si>
  <si>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</si>
  <si>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</si>
  <si>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</si>
  <si>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</si>
  <si>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</si>
  <si>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</si>
  <si>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</si>
  <si>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</si>
  <si>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</si>
  <si>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</si>
  <si>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</si>
  <si>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</si>
  <si>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</si>
  <si>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</si>
  <si>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</si>
  <si>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</si>
  <si>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</si>
  <si>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</si>
  <si>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</si>
  <si>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</si>
  <si>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</si>
  <si>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</si>
  <si>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</si>
  <si>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</si>
  <si>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</si>
  <si>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</si>
  <si>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</si>
  <si>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</si>
  <si>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</si>
  <si>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</si>
  <si>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</si>
  <si>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</si>
  <si>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</si>
  <si>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</si>
  <si>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</si>
  <si>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</si>
  <si>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</si>
  <si>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</si>
  <si>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</si>
  <si>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</si>
  <si>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</si>
  <si>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</si>
  <si>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</si>
  <si>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</si>
  <si>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</si>
  <si>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</si>
  <si>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</si>
  <si>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</si>
  <si>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</si>
  <si>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</si>
  <si>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</si>
  <si>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</si>
  <si>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</si>
  <si>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</si>
  <si>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</si>
  <si>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</si>
  <si>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</si>
  <si>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</si>
  <si>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</si>
  <si>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</si>
  <si>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</si>
  <si>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</si>
  <si>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</si>
  <si>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</si>
  <si>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</si>
  <si>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</si>
  <si>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</si>
  <si>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</si>
  <si>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</si>
  <si>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</si>
  <si>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</si>
  <si>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</si>
  <si>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</si>
  <si>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</si>
  <si>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</si>
  <si>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</si>
  <si>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</si>
  <si>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</si>
  <si>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</si>
  <si>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</si>
  <si>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</si>
  <si>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</si>
  <si>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</si>
  <si>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</si>
  <si>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</si>
  <si>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</si>
  <si>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</si>
  <si>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</si>
  <si>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</si>
  <si>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</si>
  <si>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</si>
  <si>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</si>
  <si>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</si>
  <si>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</si>
  <si>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</si>
  <si>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</si>
  <si>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</si>
  <si>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</si>
  <si>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</si>
  <si>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</si>
  <si>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</si>
  <si>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</si>
  <si>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</si>
  <si>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</si>
  <si>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</si>
  <si>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</si>
  <si>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</si>
  <si>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</si>
  <si>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</si>
  <si>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</si>
  <si>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</si>
  <si>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</si>
  <si>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</si>
  <si>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</si>
  <si>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</si>
  <si>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</si>
  <si>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</si>
  <si>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</si>
  <si>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</si>
  <si>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</si>
  <si>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</si>
  <si>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</si>
  <si>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</si>
  <si>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</si>
  <si>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</si>
  <si>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</si>
  <si>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</si>
  <si>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</si>
  <si>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</si>
  <si>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</si>
  <si>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</si>
  <si>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</si>
  <si>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</si>
  <si>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</si>
  <si>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</si>
  <si>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</si>
  <si>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</si>
  <si>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</si>
  <si>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</si>
  <si>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</si>
  <si>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</si>
  <si>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</si>
  <si>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</si>
  <si>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</si>
  <si>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</si>
  <si>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</si>
  <si>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</si>
  <si>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</si>
  <si>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</si>
  <si>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</si>
  <si>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</si>
  <si>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</si>
  <si>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</si>
  <si>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</si>
  <si>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</si>
  <si>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</si>
  <si>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</si>
  <si>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</si>
  <si>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</si>
  <si>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</si>
  <si>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</si>
  <si>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</si>
  <si>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</si>
  <si>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</si>
  <si>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</si>
  <si>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</si>
  <si>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</si>
  <si>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</si>
  <si>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</si>
  <si>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</si>
  <si>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</si>
  <si>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</si>
  <si>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</si>
  <si>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</si>
  <si>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</si>
  <si>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</si>
  <si>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</si>
  <si>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</si>
  <si>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</si>
  <si>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</si>
  <si>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</si>
  <si>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</si>
  <si>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</si>
  <si>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</si>
  <si>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</si>
  <si>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</si>
  <si>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</si>
  <si>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</si>
  <si>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</si>
  <si>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</si>
  <si>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</si>
  <si>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</si>
  <si>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</si>
  <si>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</si>
  <si>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</si>
  <si>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</si>
  <si>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</si>
  <si>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</si>
  <si>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</si>
  <si>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</si>
  <si>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</si>
  <si>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</si>
  <si>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</si>
  <si>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</si>
  <si>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</si>
  <si>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</si>
  <si>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</si>
  <si>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</si>
  <si>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</si>
  <si>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</si>
  <si>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</si>
  <si>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</si>
  <si>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</si>
  <si>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</si>
  <si>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</si>
  <si>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</si>
  <si>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</si>
  <si>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</si>
  <si>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</si>
  <si>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</si>
  <si>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</si>
  <si>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</si>
  <si>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</si>
  <si>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</si>
  <si>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</si>
  <si>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</si>
  <si>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</si>
  <si>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</si>
  <si>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</si>
  <si>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</si>
  <si>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</si>
  <si>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</si>
  <si>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</si>
  <si>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</si>
  <si>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</si>
  <si>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</si>
  <si>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</si>
  <si>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</si>
  <si>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</si>
  <si>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</si>
  <si>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</si>
  <si>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</si>
  <si>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</si>
  <si>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</si>
  <si>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</si>
  <si>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</si>
  <si>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</si>
  <si>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</si>
  <si>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</si>
  <si>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</si>
  <si>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</si>
  <si>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</si>
  <si>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</si>
  <si>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</si>
  <si>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</si>
  <si>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</si>
  <si>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</si>
  <si>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</si>
  <si>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</si>
  <si>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</si>
  <si>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</si>
  <si>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</si>
  <si>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</si>
  <si>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</si>
  <si>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</si>
  <si>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</si>
  <si>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</si>
  <si>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</si>
  <si>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</si>
  <si>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</si>
  <si>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</si>
  <si>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</si>
  <si>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</si>
  <si>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</si>
  <si>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</si>
  <si>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</si>
  <si>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</si>
  <si>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</si>
  <si>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</si>
  <si>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</si>
  <si>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</si>
  <si>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</si>
  <si>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</si>
  <si>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</si>
  <si>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</si>
  <si>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</si>
  <si>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</si>
  <si>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</si>
  <si>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</si>
  <si>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</si>
  <si>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</si>
  <si>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</si>
  <si>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</si>
  <si>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</si>
  <si>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</si>
  <si>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</si>
  <si>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</si>
  <si>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</si>
  <si>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</si>
  <si>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</si>
  <si>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</si>
  <si>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</si>
  <si>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</si>
  <si>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</si>
  <si>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</si>
  <si>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</si>
  <si>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</si>
  <si>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</si>
  <si>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</si>
  <si>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</si>
  <si>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</si>
  <si>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</si>
  <si>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</si>
  <si>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</si>
  <si>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</si>
  <si>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</si>
  <si>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</si>
  <si>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</si>
  <si>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</si>
  <si>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</si>
  <si>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</si>
  <si>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</si>
  <si>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</si>
  <si>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</si>
  <si>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</si>
  <si>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</si>
  <si>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</si>
  <si>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</si>
  <si>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</si>
  <si>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</si>
  <si>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</si>
  <si>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</si>
  <si>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Everest High Yield - E1</t>
  </si>
  <si>
    <t>Leste Credit</t>
  </si>
  <si>
    <t>Kapitalo K10</t>
  </si>
  <si>
    <t>Spx Nimitz</t>
  </si>
  <si>
    <t>Absolute Vertex II</t>
  </si>
  <si>
    <t>Solana LS</t>
  </si>
  <si>
    <t>Western Asset Us Index 500</t>
  </si>
  <si>
    <t>Saldo Inicial (01/01/2020)</t>
  </si>
  <si>
    <t>2020Jan.</t>
  </si>
  <si>
    <t>2020Fev.</t>
  </si>
  <si>
    <t>2020Mar.</t>
  </si>
  <si>
    <t>2020Abr.</t>
  </si>
  <si>
    <t>2020Mai.</t>
  </si>
  <si>
    <t>2020Jun.</t>
  </si>
  <si>
    <t>2020Jul.</t>
  </si>
  <si>
    <t>2020Ago.</t>
  </si>
  <si>
    <t>2020Set.</t>
  </si>
  <si>
    <t>Correlação (Fundos de Investimentos)</t>
  </si>
  <si>
    <t>Taxa Gestão:</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</si>
  <si>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</si>
  <si>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</si>
  <si>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</si>
  <si>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</si>
  <si>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</si>
  <si>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</si>
  <si>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</si>
  <si>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</si>
  <si>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</si>
  <si>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</si>
  <si>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</si>
  <si>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</si>
  <si>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</si>
  <si>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</si>
  <si>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</si>
  <si>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</si>
  <si>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</si>
  <si>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</si>
  <si>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CP</t>
  </si>
  <si>
    <t>Títulos Corporativos - 5 anos (CDI+)</t>
  </si>
  <si>
    <t>Títulos Privados - 5 anos (IPCA+6.80%)</t>
  </si>
  <si>
    <t>Taxa de Gestão</t>
  </si>
  <si>
    <t>Capitania Premium</t>
  </si>
  <si>
    <t>Spx Seahawk</t>
  </si>
  <si>
    <t>VINCI EQUILIBRIO PREV FIM</t>
  </si>
  <si>
    <t>Títulos Corporativos - 7 anos (IPCA+)</t>
  </si>
  <si>
    <t>Sparta Max FIC FI RF CP LP</t>
  </si>
  <si>
    <t>Títulos Privados - 3 anos (117.5% CDI)</t>
  </si>
  <si>
    <t>NTN-F 2023 (13.60%)</t>
  </si>
  <si>
    <t>Tesouro Selic Simples FI</t>
  </si>
  <si>
    <t>Sparta Max FI</t>
  </si>
  <si>
    <t>Augme 180</t>
  </si>
  <si>
    <t>Títulos Privados - 5 anos (CDI+2%)</t>
  </si>
  <si>
    <t>Rebates das taxas de administração dos fundos: 0.28%</t>
  </si>
  <si>
    <t>Títulos Privados - 9 anos (IPCA+7.10%)</t>
  </si>
  <si>
    <t>Títulos Privados - 8 anos (IPCA+7.00%)</t>
  </si>
  <si>
    <t>Títulos Privados - 6 anos (IPCA+7.00%)</t>
  </si>
  <si>
    <t>Taxa de Gestão: 0.57%</t>
  </si>
  <si>
    <t>Taxa efetiva de gestão: 0.29%</t>
  </si>
  <si>
    <t>Riza Lotus FI DI</t>
  </si>
  <si>
    <t>Moat Capital Equity Hedge FIC FIM</t>
  </si>
  <si>
    <t>Títulos Privados - Liquidez Diária (102.5% CDI)</t>
  </si>
  <si>
    <t>LFT 2025 - Liquidez Diária (Selic+)</t>
  </si>
  <si>
    <t>Títulos Bancários - Liquidez Diária (%CDI)</t>
  </si>
  <si>
    <t>NCH Cash FIM</t>
  </si>
  <si>
    <t>NCH CASH FIM</t>
  </si>
  <si>
    <t>NCH Cash</t>
  </si>
  <si>
    <t>FOCUS ASSESSORIA EM INVESTIMENTO LTDA</t>
  </si>
  <si>
    <t xml:space="preserve">STUDIO INVESTIMENTOS ADMINISTRADORA DE RECURSOS LTDA. </t>
  </si>
  <si>
    <t>TRIVELLA INVESTIMENTOS S.A.</t>
  </si>
  <si>
    <t>HIGH GESTÃO E INVESTIMENTOS LTDA</t>
  </si>
  <si>
    <t>VÓRTX SERVIÇOS FIDUCIÁRIOS LTDA.</t>
  </si>
  <si>
    <t>NAVI YIELD - ADMINISTRADORA E GESTORA DE RECURSOS FINANCEIROS LTDA.</t>
  </si>
  <si>
    <t>WMR CAPITAL GESTORA DE RECURSOS LTDA.</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</si>
  <si>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</si>
  <si>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</si>
  <si>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</si>
  <si>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</si>
  <si>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</si>
  <si>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</si>
  <si>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</si>
  <si>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</si>
  <si>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</si>
  <si>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</si>
  <si>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</si>
  <si>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</si>
  <si>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</si>
  <si>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</si>
  <si>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</si>
  <si>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</si>
  <si>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Sparta Deb Inc Infla FIC FIRF Infra</t>
  </si>
  <si>
    <t>ARX Denali P FIRF CP</t>
  </si>
  <si>
    <t>Itaú Optimus FIC RF LP</t>
  </si>
  <si>
    <t>Itau Optimus RF Longo Prazo Distribuidores FIC FI</t>
  </si>
  <si>
    <t>Somma Torino RF CP</t>
  </si>
  <si>
    <t>ARX Macro FIC FIM</t>
  </si>
  <si>
    <t>Vinland RF Ativo LP FIC FI</t>
  </si>
  <si>
    <t>Western Asset US Index 500 FIM</t>
  </si>
  <si>
    <t>ARX Income FIC FIA</t>
  </si>
  <si>
    <t>JGP Debentures Incentivadas Juros Reais FIC FIM CP</t>
  </si>
  <si>
    <t>Newton Global Tech Fund FIA IE</t>
  </si>
  <si>
    <t>Garin Cíclico LB FIM</t>
  </si>
  <si>
    <t>Quantitas Galapagos FIM</t>
  </si>
  <si>
    <t>BTG Pactual Debêntures Incentivadas Inflação Infra FIC Renda Fixa</t>
  </si>
  <si>
    <t>BTGP Access Gavea Macro FIQ FI MM</t>
  </si>
  <si>
    <t>Gávea Macro FIC FIM</t>
  </si>
  <si>
    <t>Gávea Macro II FIC FIM</t>
  </si>
  <si>
    <t>ARX Elbrus Pro FI Infraestrutura RF</t>
  </si>
  <si>
    <t>Genoa Capital Radar FIC FI Mult Acs</t>
  </si>
  <si>
    <t>Ibiuna Hedge STH FIC FIM</t>
  </si>
  <si>
    <t>Kapitalo Alpha Global FIC FIM</t>
  </si>
  <si>
    <t>Clave Total Return FIC FIM Access</t>
  </si>
  <si>
    <t>Itaú Distribuidores  Hedge Plus II FICfim</t>
  </si>
  <si>
    <t>BTG Pactual Cred Corp Plus FI RF CP</t>
  </si>
  <si>
    <t>ARX Everest FIC FIRF CP</t>
  </si>
  <si>
    <t>SPX Nimitz Feeder FIC de FIM</t>
  </si>
  <si>
    <t>Vinland Macro Plus FIC FIM</t>
  </si>
  <si>
    <t>Capstone Macro FIC FIM</t>
  </si>
  <si>
    <t>Access China Advantage Ag21 FIA IE</t>
  </si>
  <si>
    <t>Blackrock Global Event Driven FIC FIM IE</t>
  </si>
  <si>
    <t>BTGP Mobius Emerging Markets FIM IE</t>
  </si>
  <si>
    <t>Absolute Hedge FIC de FIM</t>
  </si>
  <si>
    <t>Pimco Income Dolar FIC FIM IE</t>
  </si>
  <si>
    <t>Pimco Income FIC FIM IE</t>
  </si>
  <si>
    <t>Vitreo Carbono FIM</t>
  </si>
  <si>
    <t>Vitreo Uranio FIM</t>
  </si>
  <si>
    <t>Giant Sigma FIC FIM</t>
  </si>
  <si>
    <t>Ip Atlas USD FIC FIA IE</t>
  </si>
  <si>
    <t>Occam Equity Hedge FIC FIM Access</t>
  </si>
  <si>
    <t>Quantitas FIC FIM Mallorca</t>
  </si>
  <si>
    <t>Sharp Long Short FIM</t>
  </si>
  <si>
    <t>Claritas Quant FIC FIM</t>
  </si>
  <si>
    <t>Absolute Alpha Global FIC FIM</t>
  </si>
  <si>
    <t>Itaú Distribuidores Global Dinâmico Plus FIC FIM</t>
  </si>
  <si>
    <t>Itaú Distribuidores Hunter Total Return FIC FIM</t>
  </si>
  <si>
    <t>Oaktree Credit Access IE FIC MM</t>
  </si>
  <si>
    <t>Velt FIC FIA</t>
  </si>
  <si>
    <t>Porto Seguro Ipe FIC RF CP LP</t>
  </si>
  <si>
    <t>Gauss FIC FIM</t>
  </si>
  <si>
    <t>Gavea Macro Dolar FIC FIM</t>
  </si>
  <si>
    <t>Tenax Macro FIC FIM</t>
  </si>
  <si>
    <t>BTG Pactual Tesouro Ipca Geral FI RF REF</t>
  </si>
  <si>
    <t>BTG Pactual Tesouro Ipca Longo FI RF REF</t>
  </si>
  <si>
    <t>Tenax Total Return FIC FIM</t>
  </si>
  <si>
    <t>Nw3 Event Driven Plus FIC FIM</t>
  </si>
  <si>
    <t>Ibiuna Credit FIC FIM CP</t>
  </si>
  <si>
    <t>Sparta Top FIC RF CP LP</t>
  </si>
  <si>
    <t>Clave Alpha Macro FIC FIM Access</t>
  </si>
  <si>
    <t>JGP Strategy Access FIC MM</t>
  </si>
  <si>
    <t>JGP Strategy FIC FIM</t>
  </si>
  <si>
    <t>Kapitalo Kappa Access FIC MM</t>
  </si>
  <si>
    <t>Tesouro Ipca Curto RF</t>
  </si>
  <si>
    <t>Helius Lux Long Biased FIC FIM</t>
  </si>
  <si>
    <t>Ip Participacoes FIC FIA BDR Nivel I</t>
  </si>
  <si>
    <t>Moat Capital Long Bias FIC FIM</t>
  </si>
  <si>
    <t>SPX Patriot FIC FIA</t>
  </si>
  <si>
    <t>Truxt I Long Bias FIC FIM</t>
  </si>
  <si>
    <t>Truxt Long Bias FIC FIA Access</t>
  </si>
  <si>
    <t>Dahlia Total Return FIC FIM</t>
  </si>
  <si>
    <t>Trigono Verbier FIC de FIA</t>
  </si>
  <si>
    <t>Truxt Long Short Access FIC MM</t>
  </si>
  <si>
    <t>Dahlia Global Allocation FIC FIM</t>
  </si>
  <si>
    <t>Occam Retorno Absoluto  FIC FIM</t>
  </si>
  <si>
    <t>Dao Multifactor FIM</t>
  </si>
  <si>
    <t>SPX Seahawk Access FIC RF CP LP</t>
  </si>
  <si>
    <t>SPX Seahawk Global FIC FIM CP</t>
  </si>
  <si>
    <t>JGP Debêntures Incentivadas FIC FI RF CP</t>
  </si>
  <si>
    <t>Arcah FIC FIM CP</t>
  </si>
  <si>
    <t>Vrb FIC FIA</t>
  </si>
  <si>
    <t>Vrb FIM</t>
  </si>
  <si>
    <t>Kapitalo Zeta FIC FIM</t>
  </si>
  <si>
    <t>SPX Falcon Access FIC FIA</t>
  </si>
  <si>
    <t>Absoluto Partners II Access FIC FIA</t>
  </si>
  <si>
    <t>Constellation FIC FIA Access</t>
  </si>
  <si>
    <t>JGP Corporate Plus FIC FIM CP</t>
  </si>
  <si>
    <t>JGP Select FIC FIM CP</t>
  </si>
  <si>
    <t>JGP Select Premium FIM CP IE</t>
  </si>
  <si>
    <t>Solana Equity Hedge FIC FIM</t>
  </si>
  <si>
    <t>Sharp Long Short 2X FIM</t>
  </si>
  <si>
    <t>Sharp Long Biased Feeder FIC FIA</t>
  </si>
  <si>
    <t>Ibiuna Total Credit FIC FIM CP</t>
  </si>
  <si>
    <t>Augme 90 FIC FIM CP</t>
  </si>
  <si>
    <t>Leste Credit Abs I FIC FIM CP IE</t>
  </si>
  <si>
    <t>Leste CP Brasil FIC FIM CP IE</t>
  </si>
  <si>
    <t>ICATU VANGUARDA FIC DE FIRF PLUS PREV</t>
  </si>
  <si>
    <t>Previdência Renda Fixa Duração Média Grau de Investimento</t>
  </si>
  <si>
    <t>OCCAM ICATU PREV FIC DE FIM</t>
  </si>
  <si>
    <t>WESTERN ASSET FIA BDR NIVEL I</t>
  </si>
  <si>
    <t>BTG PACTUAL PREV IMA-B FIC FI RF</t>
  </si>
  <si>
    <t>0</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</si>
  <si>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</si>
  <si>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</si>
  <si>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</si>
  <si>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</si>
  <si>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</si>
  <si>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</si>
  <si>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</si>
  <si>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</si>
  <si>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BTG PACT TESOURO SELIC PREV FI RF REF DI</t>
  </si>
  <si>
    <t>Previdência Renda Fixa Duração Livre Soberano</t>
  </si>
  <si>
    <t>CONSTELLATION 70 PREV FI FIM</t>
  </si>
  <si>
    <t>ABSOLUTE ICATU I PREV FIC DE FIM</t>
  </si>
  <si>
    <t>NEO ARGO EQUITY HEDGE I FIC FIM</t>
  </si>
  <si>
    <t>ARX DENALI ICATU PREV FIC DE FIRF CP</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</si>
  <si>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</si>
  <si>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</si>
  <si>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</si>
  <si>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</si>
  <si>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</si>
  <si>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</si>
  <si>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</si>
  <si>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</si>
  <si>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</si>
  <si>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</si>
  <si>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</si>
  <si>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</si>
  <si>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</si>
  <si>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DAHLIA 100 PREV FIC FIM</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</si>
  <si>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</si>
  <si>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</si>
  <si>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</si>
  <si>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</si>
  <si>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</si>
  <si>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</si>
  <si>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</si>
  <si>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BOGARI VALUE Q ACCESS PREV FIC FIA</t>
  </si>
  <si>
    <t>BTG CORP PLUS PREV FC FI FIM CRED PRIV</t>
  </si>
  <si>
    <t>KAPITALO K10 GLOBAL BP PREV FIC FIM</t>
  </si>
  <si>
    <t>BTGP CRED CORP PREV IPCA FI RF CRED PRIV</t>
  </si>
  <si>
    <t>CAPITANIA PREV BP FI RF CRED PRIV</t>
  </si>
  <si>
    <t>BTG PACTUAL MACRO HF FIE PREV FC FI FIM</t>
  </si>
  <si>
    <t>SPX LANCER PLUS XXX PREV FC FI FIM ACS</t>
  </si>
  <si>
    <t>GENOA CAPITAL CRUISE PREV BTG FIC FIM</t>
  </si>
  <si>
    <t>IBIUNA ST PREV FC FI FIM CRED PRIV A</t>
  </si>
  <si>
    <t>Western Asset FIA BDR Nivel I</t>
  </si>
  <si>
    <t>Neo Argo Equity Hedge I FIC FIM</t>
  </si>
  <si>
    <t>2022-11-01</t>
  </si>
  <si>
    <t>LFT 2025 - Liquidez Diária (Selic+0.08%)</t>
  </si>
  <si>
    <t>Títulos Privados - Liquidez Diária (115.5% CDI)</t>
  </si>
  <si>
    <t>Títulos Privados - 1 ano (114.0% CDI)</t>
  </si>
  <si>
    <t>Títulos Privados - 2 anos (118.5% CDI)</t>
  </si>
  <si>
    <t>Títulos Privados - 2 anos (CDI+1.75%)</t>
  </si>
  <si>
    <t>Títulos Privados - 3 anos (CDI+1.85%)</t>
  </si>
  <si>
    <t>Títulos Privados - 4 anos (CDI+2.10%)</t>
  </si>
  <si>
    <t>Títulos Privados - 5 anos (CDI+2.20%)</t>
  </si>
  <si>
    <t>NTN-B 2023 (IPCA+5.40%)</t>
  </si>
  <si>
    <t>NTN-B 2024 (IPCA+5.75%)</t>
  </si>
  <si>
    <t>NTN-B 2025 (IPCA+5.35%)</t>
  </si>
  <si>
    <t>NTN-B 2026 (IPCA+5.35%)</t>
  </si>
  <si>
    <t>Títulos Privados - 1 ano (IPCA+6.95%)</t>
  </si>
  <si>
    <t>Títulos Privados - 2 anos (IPCA+6.85%)</t>
  </si>
  <si>
    <t>Títulos Privados - 3 anos (IPCA+6.75%)</t>
  </si>
  <si>
    <t>NTN-B 2027 (IPCA+5.50%)</t>
  </si>
  <si>
    <t>NTN-B 2028 (IPCA+5.50%)</t>
  </si>
  <si>
    <t>NTN-B 2030 (IPCA+5.55%)</t>
  </si>
  <si>
    <t>Títulos Privados - 4 anos (IPCA+6.65%)</t>
  </si>
  <si>
    <t>Títulos Privados - 5 anos (IPCA+6.60%)</t>
  </si>
  <si>
    <t>Títulos Privados - 6 anos (IPCA+7.95%)</t>
  </si>
  <si>
    <t>NTN-B 2032 (IPCA+5.65%)</t>
  </si>
  <si>
    <t>NTN-B 2035 (IPCA+5.65%)</t>
  </si>
  <si>
    <t>Títulos Privados - 8 anos (IPCA+8.45%)</t>
  </si>
  <si>
    <t>Títulos Privados - 9 anos (IPCA+8.10%)</t>
  </si>
  <si>
    <t>Títulos Privados - 10 anos (IPCA+7.45%)</t>
  </si>
  <si>
    <t>NTN-F 2025 (11.75%)</t>
  </si>
  <si>
    <t>Títulos Privados - 1 ano (14.30%)</t>
  </si>
  <si>
    <t>Títulos Privados - 2 anos (13.35%)</t>
  </si>
  <si>
    <t>Títulos Privados - 3 anos (13.35%)</t>
  </si>
  <si>
    <t>NTN-F 2027 (11.55%)</t>
  </si>
  <si>
    <t>NTN-F 2029 (11.70%)</t>
  </si>
  <si>
    <t>NTN-F 2031 (11.75%)</t>
  </si>
  <si>
    <t>Títulos Privados - 4 anos (13.10%)</t>
  </si>
  <si>
    <t>Títulos Privados - 5 anos (12.95%)</t>
  </si>
  <si>
    <t>Títulos Privados - 6 anos (12.85%)</t>
  </si>
  <si>
    <t>Nome Cliente</t>
  </si>
  <si>
    <t>BOVA11</t>
  </si>
  <si>
    <t>Saldo Final (04/11/2022)</t>
  </si>
  <si>
    <t>2022Nov.</t>
  </si>
  <si>
    <t>18/03/2020</t>
  </si>
  <si>
    <t>(A)</t>
  </si>
  <si>
    <t>(B)</t>
  </si>
  <si>
    <t>(C)</t>
  </si>
  <si>
    <t>(D)</t>
  </si>
  <si>
    <t>(E)</t>
  </si>
  <si>
    <t>(F)</t>
  </si>
  <si>
    <t>(G)</t>
  </si>
  <si>
    <t>(H)</t>
  </si>
  <si>
    <t>(I)</t>
  </si>
  <si>
    <t>(J)</t>
  </si>
  <si>
    <t>(K)</t>
  </si>
  <si>
    <t>(L)</t>
  </si>
  <si>
    <t>(M)</t>
  </si>
  <si>
    <t>(N)</t>
  </si>
  <si>
    <t>(O)</t>
  </si>
  <si>
    <t>(P)</t>
  </si>
  <si>
    <t>(Q)</t>
  </si>
  <si>
    <t>(R)</t>
  </si>
  <si>
    <t>(S)</t>
  </si>
  <si>
    <t>(T)</t>
  </si>
  <si>
    <t>(U)</t>
  </si>
  <si>
    <t>(V)</t>
  </si>
  <si>
    <t>(A)CDI</t>
  </si>
  <si>
    <t>(B)Tesouro Selic Simples FI</t>
  </si>
  <si>
    <t>(C)Riza Lotus FI DI</t>
  </si>
  <si>
    <t>(D)NCH Cash</t>
  </si>
  <si>
    <t>(E)Sul America Excellence</t>
  </si>
  <si>
    <t>(F)Sparta Max FI</t>
  </si>
  <si>
    <t>(G)Capitania Premium</t>
  </si>
  <si>
    <t>(H)Spx Seahawk</t>
  </si>
  <si>
    <t>(I)Everest High Yield - E1</t>
  </si>
  <si>
    <t>(J)Leste Credit</t>
  </si>
  <si>
    <t>(K)Augme 180</t>
  </si>
  <si>
    <t>(L)Kapitalo K10</t>
  </si>
  <si>
    <t>(M)Spx Nimitz</t>
  </si>
  <si>
    <t>(N)Absolute Vertex II</t>
  </si>
  <si>
    <t>(O)Vinland Macro</t>
  </si>
  <si>
    <t>(P)Solana LS</t>
  </si>
  <si>
    <t>(Q)Neo Argo Equity Hedge I</t>
  </si>
  <si>
    <t>(R)Spx Patriot</t>
  </si>
  <si>
    <t>(S)Genoa Capital Arpa</t>
  </si>
  <si>
    <t>(T)Norte Long Bias</t>
  </si>
  <si>
    <t>(U)Western Asset Us Index 500</t>
  </si>
  <si>
    <t>(V)BOVA11</t>
  </si>
  <si>
    <t>Sul America Excellence</t>
  </si>
  <si>
    <t>Vinland Macro</t>
  </si>
  <si>
    <t>Neo Argo Equity Hedge I</t>
  </si>
  <si>
    <t>Spx Patriot</t>
  </si>
  <si>
    <t>Genoa Capital Arpa</t>
  </si>
  <si>
    <t>Norte Long Bias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</si>
</sst>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 numFmtId="182" formatCode="&quot; &quot;00&quot;.&quot;000&quot;.&quot;000&quot;/&quot;0000\-00;&quot; &quot;00&quot;.&quot;000&quot;.&quot;000&quot;/&quot;0000\-00;&quot;-&quot;"/>
    <numFmt numFmtId="183" formatCode="0.0%;\-0.0%;&quot;-&quot;"/>
    <numFmt numFmtId="184" formatCode="#,##0.00_);\(#,##0.00\);&quot;-&quot;"/>
  </numFmts>
  <fonts count="171">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
      <sz val="12"/>
      <color rgb="FFC00000"/>
      <name val="Archia Regular"/>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5">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medium">
        <color rgb="FF343A50"/>
      </left>
      <right style="medium">
        <color rgb="FF343A50"/>
      </right>
      <top style="medium">
        <color rgb="FF343A50"/>
      </top>
      <bottom/>
      <diagonal/>
    </border>
    <border>
      <left style="medium">
        <color rgb="FF343A50"/>
      </left>
      <right style="medium">
        <color rgb="FF343A50"/>
      </right>
      <top/>
      <bottom/>
      <diagonal/>
    </border>
    <border>
      <left style="medium">
        <color rgb="FF343A50"/>
      </left>
      <right style="medium">
        <color rgb="FF343A50"/>
      </right>
      <top/>
      <bottom style="medium">
        <color rgb="FF343A50"/>
      </bottom>
      <diagonal/>
    </border>
    <border>
      <left/>
      <right/>
      <top style="thin">
        <color theme="0" tint="-0.34998626667073579"/>
      </top>
      <bottom/>
      <diagonal/>
    </border>
  </borders>
  <cellStyleXfs count="56">
    <xf numFmtId="0" fontId="0" fillId="0" borderId="0"/>
    <xf numFmtId="43" fontId="30" fillId="0" borderId="0" applyFont="0" applyFill="0" applyBorder="0" applyAlignment="0" applyProtection="0"/>
    <xf numFmtId="9" fontId="30" fillId="0" borderId="0" applyFont="0" applyFill="0" applyBorder="0" applyAlignment="0" applyProtection="0"/>
    <xf numFmtId="0" fontId="105" fillId="5" borderId="0">
      <alignment vertical="center"/>
      <protection locked="0"/>
    </xf>
    <xf numFmtId="9" fontId="106" fillId="0" borderId="11">
      <alignment horizontal="center" vertical="center"/>
      <protection locked="0"/>
    </xf>
    <xf numFmtId="164" fontId="106" fillId="0" borderId="11">
      <alignment horizontal="center" vertical="center"/>
      <protection locked="0"/>
    </xf>
    <xf numFmtId="39" fontId="106" fillId="0" borderId="11">
      <alignment horizontal="center" vertical="center"/>
      <protection locked="0"/>
    </xf>
    <xf numFmtId="176" fontId="106" fillId="0" borderId="11">
      <alignment horizontal="center" vertical="center"/>
      <protection locked="0"/>
    </xf>
    <xf numFmtId="0" fontId="106" fillId="0" borderId="11">
      <alignment horizontal="left" vertical="center"/>
      <protection locked="0"/>
    </xf>
    <xf numFmtId="0" fontId="105" fillId="3" borderId="0">
      <alignment horizontal="left" vertical="center"/>
      <protection locked="0"/>
    </xf>
    <xf numFmtId="0" fontId="104" fillId="17" borderId="0">
      <alignment vertical="center"/>
      <protection locked="0"/>
    </xf>
    <xf numFmtId="0" fontId="122" fillId="0" borderId="0" applyNumberFormat="0" applyFill="0" applyBorder="0" applyAlignment="0" applyProtection="0"/>
    <xf numFmtId="0" fontId="123" fillId="0" borderId="78" applyNumberFormat="0" applyFill="0" applyAlignment="0" applyProtection="0"/>
    <xf numFmtId="0" fontId="124" fillId="0" borderId="79" applyNumberFormat="0" applyFill="0" applyAlignment="0" applyProtection="0"/>
    <xf numFmtId="0" fontId="84" fillId="0" borderId="80" applyNumberFormat="0" applyFill="0" applyAlignment="0" applyProtection="0"/>
    <xf numFmtId="0" fontId="84" fillId="0" borderId="0" applyNumberFormat="0" applyFill="0" applyBorder="0" applyAlignment="0" applyProtection="0"/>
    <xf numFmtId="0" fontId="125" fillId="21" borderId="0" applyNumberFormat="0" applyBorder="0" applyAlignment="0" applyProtection="0"/>
    <xf numFmtId="0" fontId="126" fillId="22" borderId="0" applyNumberFormat="0" applyBorder="0" applyAlignment="0" applyProtection="0"/>
    <xf numFmtId="0" fontId="127" fillId="23" borderId="0" applyNumberFormat="0" applyBorder="0" applyAlignment="0" applyProtection="0"/>
    <xf numFmtId="0" fontId="128" fillId="24" borderId="81" applyNumberFormat="0" applyAlignment="0" applyProtection="0"/>
    <xf numFmtId="0" fontId="129" fillId="25" borderId="82" applyNumberFormat="0" applyAlignment="0" applyProtection="0"/>
    <xf numFmtId="0" fontId="130" fillId="25" borderId="81" applyNumberFormat="0" applyAlignment="0" applyProtection="0"/>
    <xf numFmtId="0" fontId="131" fillId="0" borderId="83" applyNumberFormat="0" applyFill="0" applyAlignment="0" applyProtection="0"/>
    <xf numFmtId="0" fontId="85" fillId="26" borderId="84" applyNumberFormat="0" applyAlignment="0" applyProtection="0"/>
    <xf numFmtId="0" fontId="132" fillId="0" borderId="0" applyNumberFormat="0" applyFill="0" applyBorder="0" applyAlignment="0" applyProtection="0"/>
    <xf numFmtId="0" fontId="133" fillId="0" borderId="0" applyNumberFormat="0" applyFill="0" applyBorder="0" applyAlignment="0" applyProtection="0"/>
    <xf numFmtId="0" fontId="41" fillId="0" borderId="86" applyNumberFormat="0" applyFill="0" applyAlignment="0" applyProtection="0"/>
    <xf numFmtId="0" fontId="40"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40"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40"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40"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40"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40" fillId="48"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1" borderId="0" applyNumberFormat="0" applyBorder="0" applyAlignment="0" applyProtection="0"/>
    <xf numFmtId="0" fontId="134" fillId="0" borderId="0"/>
    <xf numFmtId="0" fontId="12" fillId="0" borderId="0"/>
    <xf numFmtId="0" fontId="12" fillId="27" borderId="85" applyNumberFormat="0" applyFont="0" applyAlignment="0" applyProtection="0"/>
    <xf numFmtId="0" fontId="12" fillId="0" borderId="0"/>
    <xf numFmtId="0" fontId="154" fillId="0" borderId="0" applyNumberFormat="0" applyFill="0" applyBorder="0" applyAlignment="0" applyProtection="0"/>
  </cellStyleXfs>
  <cellXfs count="975">
    <xf numFmtId="0" fontId="0" fillId="0" borderId="0" xfId="0"/>
    <xf numFmtId="0" fontId="0" fillId="0" borderId="0" xfId="0" applyAlignment="1">
      <alignment horizontal="center"/>
    </xf>
    <xf numFmtId="0" fontId="32" fillId="0" borderId="0" xfId="0" applyFont="1"/>
    <xf numFmtId="0" fontId="34"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5" fillId="0" borderId="0" xfId="0" applyFont="1" applyAlignment="1">
      <alignment horizontal="center" vertical="center"/>
    </xf>
    <xf numFmtId="0" fontId="38" fillId="0" borderId="0" xfId="0" applyFont="1"/>
    <xf numFmtId="0" fontId="53" fillId="3" borderId="3" xfId="0" applyFont="1" applyFill="1" applyBorder="1" applyAlignment="1">
      <alignment horizontal="center"/>
    </xf>
    <xf numFmtId="0" fontId="56" fillId="0" borderId="0" xfId="0" applyFont="1" applyAlignment="1">
      <alignment horizontal="center"/>
    </xf>
    <xf numFmtId="0" fontId="32" fillId="0" borderId="0" xfId="0" applyFont="1" applyProtection="1">
      <protection locked="0"/>
    </xf>
    <xf numFmtId="0" fontId="33" fillId="0" borderId="0" xfId="0" applyFont="1" applyProtection="1">
      <protection locked="0"/>
    </xf>
    <xf numFmtId="1" fontId="38" fillId="0" borderId="0" xfId="1" applyNumberFormat="1" applyFont="1" applyProtection="1">
      <protection locked="0"/>
    </xf>
    <xf numFmtId="0" fontId="37" fillId="0" borderId="0" xfId="0" applyFont="1" applyProtection="1">
      <protection locked="0"/>
    </xf>
    <xf numFmtId="0" fontId="38" fillId="0" borderId="0" xfId="0" applyFont="1" applyProtection="1">
      <protection locked="0"/>
    </xf>
    <xf numFmtId="0" fontId="44" fillId="0" borderId="0" xfId="0" applyFont="1" applyAlignment="1" applyProtection="1">
      <alignment horizontal="center"/>
      <protection locked="0"/>
    </xf>
    <xf numFmtId="0" fontId="45" fillId="0" borderId="0" xfId="0" applyFont="1" applyAlignment="1" applyProtection="1">
      <alignment horizontal="center"/>
      <protection locked="0"/>
    </xf>
    <xf numFmtId="164" fontId="31" fillId="4" borderId="29" xfId="2" applyNumberFormat="1" applyFont="1" applyFill="1" applyBorder="1" applyAlignment="1" applyProtection="1">
      <alignment horizontal="center" vertical="center"/>
    </xf>
    <xf numFmtId="164" fontId="42" fillId="5" borderId="29" xfId="2" applyNumberFormat="1" applyFont="1" applyFill="1" applyBorder="1" applyAlignment="1" applyProtection="1">
      <alignment horizontal="center" vertical="center"/>
    </xf>
    <xf numFmtId="164" fontId="30" fillId="3" borderId="21" xfId="2" applyNumberFormat="1" applyFont="1" applyFill="1" applyBorder="1" applyAlignment="1" applyProtection="1">
      <alignment horizontal="center" vertical="center"/>
    </xf>
    <xf numFmtId="164" fontId="30" fillId="3" borderId="23" xfId="2" applyNumberFormat="1" applyFont="1" applyFill="1" applyBorder="1" applyAlignment="1" applyProtection="1">
      <alignment horizontal="center" vertical="center"/>
    </xf>
    <xf numFmtId="164" fontId="30" fillId="3" borderId="25" xfId="2" applyNumberFormat="1" applyFont="1" applyFill="1" applyBorder="1" applyAlignment="1" applyProtection="1">
      <alignment horizontal="center" vertical="center"/>
    </xf>
    <xf numFmtId="164" fontId="30" fillId="3" borderId="36" xfId="2" applyNumberFormat="1" applyFont="1" applyFill="1" applyBorder="1" applyAlignment="1" applyProtection="1">
      <alignment horizontal="center" vertical="center"/>
    </xf>
    <xf numFmtId="164" fontId="42" fillId="3" borderId="28" xfId="2" applyNumberFormat="1" applyFont="1" applyFill="1" applyBorder="1" applyAlignment="1" applyProtection="1">
      <alignment horizontal="center" vertical="center"/>
    </xf>
    <xf numFmtId="164" fontId="42" fillId="3" borderId="29" xfId="2" applyNumberFormat="1" applyFont="1" applyFill="1" applyBorder="1" applyAlignment="1" applyProtection="1">
      <alignment horizontal="center" vertical="center"/>
    </xf>
    <xf numFmtId="0" fontId="42" fillId="0" borderId="15" xfId="0" applyFont="1" applyBorder="1" applyAlignment="1">
      <alignment horizontal="center" vertical="center"/>
    </xf>
    <xf numFmtId="0" fontId="42" fillId="0" borderId="0" xfId="0" applyFont="1" applyAlignment="1">
      <alignment horizontal="center" vertical="center"/>
    </xf>
    <xf numFmtId="0" fontId="31" fillId="0" borderId="15" xfId="0" applyFont="1" applyBorder="1" applyAlignment="1">
      <alignment horizontal="center" vertical="center"/>
    </xf>
    <xf numFmtId="0" fontId="32" fillId="0" borderId="0" xfId="0" applyFont="1" applyAlignment="1" applyProtection="1">
      <alignment horizontal="center"/>
      <protection locked="0"/>
    </xf>
    <xf numFmtId="0" fontId="43" fillId="0" borderId="0" xfId="0" applyFont="1" applyAlignment="1" applyProtection="1">
      <alignment vertical="center"/>
      <protection locked="0"/>
    </xf>
    <xf numFmtId="0" fontId="42" fillId="0" borderId="0" xfId="0" applyFont="1" applyAlignment="1" applyProtection="1">
      <alignment horizontal="center" vertical="center"/>
      <protection locked="0"/>
    </xf>
    <xf numFmtId="164" fontId="31" fillId="4" borderId="28" xfId="2" applyNumberFormat="1" applyFont="1" applyFill="1" applyBorder="1" applyAlignment="1" applyProtection="1">
      <alignment horizontal="center" vertical="center"/>
    </xf>
    <xf numFmtId="164" fontId="42" fillId="5" borderId="28" xfId="2" applyNumberFormat="1" applyFont="1" applyFill="1" applyBorder="1" applyAlignment="1" applyProtection="1">
      <alignment horizontal="center" vertical="center"/>
    </xf>
    <xf numFmtId="164" fontId="30" fillId="3" borderId="1" xfId="2" applyNumberFormat="1" applyFont="1" applyFill="1" applyBorder="1" applyAlignment="1" applyProtection="1">
      <alignment horizontal="center" vertical="center"/>
    </xf>
    <xf numFmtId="1" fontId="32" fillId="0" borderId="0" xfId="1" applyNumberFormat="1" applyFont="1" applyProtection="1"/>
    <xf numFmtId="0" fontId="33" fillId="0" borderId="0" xfId="0" applyFont="1"/>
    <xf numFmtId="0" fontId="30" fillId="0" borderId="0" xfId="0" applyFont="1"/>
    <xf numFmtId="1" fontId="38" fillId="0" borderId="0" xfId="1" applyNumberFormat="1" applyFont="1" applyProtection="1"/>
    <xf numFmtId="0" fontId="61" fillId="0" borderId="0" xfId="0" applyFont="1"/>
    <xf numFmtId="0" fontId="54" fillId="0" borderId="0" xfId="0" applyFont="1"/>
    <xf numFmtId="0" fontId="37" fillId="0" borderId="0" xfId="0" applyFont="1"/>
    <xf numFmtId="0" fontId="44" fillId="0" borderId="0" xfId="0" applyFont="1" applyAlignment="1">
      <alignment horizontal="center"/>
    </xf>
    <xf numFmtId="0" fontId="45" fillId="0" borderId="0" xfId="0" applyFont="1" applyAlignment="1">
      <alignment horizontal="center"/>
    </xf>
    <xf numFmtId="1" fontId="38" fillId="0" borderId="0" xfId="1" applyNumberFormat="1" applyFont="1" applyAlignment="1" applyProtection="1">
      <alignment vertical="center"/>
    </xf>
    <xf numFmtId="0" fontId="38" fillId="0" borderId="0" xfId="0" applyFont="1" applyAlignment="1">
      <alignment vertical="center"/>
    </xf>
    <xf numFmtId="0" fontId="30" fillId="0" borderId="0" xfId="0" applyFont="1" applyAlignment="1">
      <alignment vertical="center"/>
    </xf>
    <xf numFmtId="1" fontId="0" fillId="0" borderId="0" xfId="1" applyNumberFormat="1" applyFont="1" applyAlignment="1" applyProtection="1">
      <alignment vertical="center"/>
    </xf>
    <xf numFmtId="0" fontId="46" fillId="0" borderId="15" xfId="0" applyFont="1" applyBorder="1" applyAlignment="1">
      <alignment horizontal="center" vertical="center"/>
    </xf>
    <xf numFmtId="0" fontId="43" fillId="0" borderId="16" xfId="0" applyFont="1" applyBorder="1" applyAlignment="1">
      <alignment horizontal="center" vertical="center"/>
    </xf>
    <xf numFmtId="0" fontId="46" fillId="0" borderId="0" xfId="0" applyFont="1" applyAlignment="1">
      <alignment horizontal="center" vertical="center"/>
    </xf>
    <xf numFmtId="0" fontId="43" fillId="0" borderId="0" xfId="0" applyFont="1" applyAlignment="1">
      <alignment horizontal="center" vertical="center"/>
    </xf>
    <xf numFmtId="1" fontId="47" fillId="0" borderId="0" xfId="1" applyNumberFormat="1" applyFont="1" applyFill="1" applyAlignment="1" applyProtection="1">
      <alignment horizontal="center" vertical="center"/>
    </xf>
    <xf numFmtId="164" fontId="31" fillId="2" borderId="14" xfId="2" applyNumberFormat="1" applyFont="1" applyFill="1" applyBorder="1" applyAlignment="1" applyProtection="1">
      <alignment horizontal="center" vertical="center" wrapText="1"/>
    </xf>
    <xf numFmtId="164" fontId="31" fillId="2" borderId="17" xfId="2" applyNumberFormat="1" applyFont="1" applyFill="1" applyBorder="1" applyAlignment="1" applyProtection="1">
      <alignment horizontal="center" vertical="center" wrapText="1"/>
    </xf>
    <xf numFmtId="164" fontId="31" fillId="2" borderId="18" xfId="2" applyNumberFormat="1" applyFont="1" applyFill="1" applyBorder="1" applyAlignment="1" applyProtection="1">
      <alignment horizontal="center" vertical="center" wrapText="1"/>
    </xf>
    <xf numFmtId="0" fontId="30" fillId="0" borderId="0" xfId="0" applyFont="1" applyAlignment="1">
      <alignment horizontal="center" vertical="center"/>
    </xf>
    <xf numFmtId="43" fontId="46" fillId="0" borderId="20" xfId="1" applyFont="1" applyFill="1" applyBorder="1" applyAlignment="1" applyProtection="1">
      <alignment horizontal="center" vertical="center" wrapText="1"/>
    </xf>
    <xf numFmtId="43" fontId="46" fillId="0" borderId="19" xfId="1" applyFont="1" applyFill="1" applyBorder="1" applyAlignment="1" applyProtection="1">
      <alignment horizontal="center" vertical="center" wrapText="1"/>
    </xf>
    <xf numFmtId="43" fontId="46" fillId="0" borderId="33" xfId="1" applyFont="1" applyFill="1" applyBorder="1" applyAlignment="1" applyProtection="1">
      <alignment horizontal="center" vertical="center" wrapText="1"/>
    </xf>
    <xf numFmtId="1" fontId="42" fillId="0" borderId="0" xfId="1" applyNumberFormat="1" applyFont="1" applyAlignment="1" applyProtection="1">
      <alignment vertical="center"/>
    </xf>
    <xf numFmtId="0" fontId="47" fillId="2" borderId="28" xfId="0" applyFont="1" applyFill="1" applyBorder="1" applyAlignment="1">
      <alignment vertical="center"/>
    </xf>
    <xf numFmtId="0" fontId="42" fillId="0" borderId="0" xfId="0" applyFont="1" applyAlignment="1">
      <alignment vertical="center"/>
    </xf>
    <xf numFmtId="1" fontId="48" fillId="0" borderId="0" xfId="1" applyNumberFormat="1" applyFont="1" applyAlignment="1" applyProtection="1">
      <alignment horizontal="center" vertical="center"/>
    </xf>
    <xf numFmtId="0" fontId="42" fillId="5" borderId="28" xfId="0" applyFont="1" applyFill="1" applyBorder="1" applyAlignment="1">
      <alignment vertical="center"/>
    </xf>
    <xf numFmtId="0" fontId="51" fillId="5" borderId="28" xfId="0" applyFont="1" applyFill="1" applyBorder="1" applyAlignment="1">
      <alignment horizontal="center" vertical="center"/>
    </xf>
    <xf numFmtId="1" fontId="58" fillId="0" borderId="0" xfId="1" applyNumberFormat="1" applyFont="1" applyAlignment="1" applyProtection="1">
      <alignment horizontal="center" vertical="center"/>
    </xf>
    <xf numFmtId="0" fontId="42" fillId="3" borderId="1" xfId="0" applyFont="1" applyFill="1" applyBorder="1" applyAlignment="1">
      <alignment horizontal="left" vertical="center" indent="1"/>
    </xf>
    <xf numFmtId="0" fontId="51" fillId="3" borderId="1" xfId="0" applyFont="1" applyFill="1" applyBorder="1" applyAlignment="1">
      <alignment horizontal="center" vertical="center"/>
    </xf>
    <xf numFmtId="0" fontId="42" fillId="3" borderId="22" xfId="0" applyFont="1" applyFill="1" applyBorder="1" applyAlignment="1">
      <alignment horizontal="left" vertical="center" indent="1"/>
    </xf>
    <xf numFmtId="0" fontId="51" fillId="3" borderId="22" xfId="0" applyFont="1" applyFill="1" applyBorder="1" applyAlignment="1">
      <alignment horizontal="center" vertical="center"/>
    </xf>
    <xf numFmtId="0" fontId="42" fillId="3" borderId="24" xfId="0" applyFont="1" applyFill="1" applyBorder="1" applyAlignment="1">
      <alignment horizontal="left" vertical="center" indent="1"/>
    </xf>
    <xf numFmtId="0" fontId="51" fillId="3" borderId="24" xfId="0" applyFont="1" applyFill="1" applyBorder="1" applyAlignment="1">
      <alignment horizontal="center" vertical="center"/>
    </xf>
    <xf numFmtId="0" fontId="59" fillId="2" borderId="28" xfId="0" applyFont="1" applyFill="1" applyBorder="1" applyAlignment="1">
      <alignment horizontal="center" vertical="center"/>
    </xf>
    <xf numFmtId="0" fontId="42" fillId="3" borderId="28" xfId="0" applyFont="1" applyFill="1" applyBorder="1" applyAlignment="1">
      <alignment vertical="center"/>
    </xf>
    <xf numFmtId="0" fontId="0" fillId="0" borderId="0" xfId="0" applyAlignment="1">
      <alignment vertical="center"/>
    </xf>
    <xf numFmtId="164" fontId="42"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42" fillId="0" borderId="0" xfId="2" applyNumberFormat="1" applyFont="1" applyAlignment="1" applyProtection="1">
      <alignment vertical="center"/>
    </xf>
    <xf numFmtId="164" fontId="0" fillId="0" borderId="0" xfId="2" applyNumberFormat="1" applyFont="1" applyAlignment="1" applyProtection="1">
      <alignment vertical="center"/>
    </xf>
    <xf numFmtId="0" fontId="42" fillId="0" borderId="15" xfId="0" applyFont="1" applyBorder="1" applyAlignment="1">
      <alignment vertical="center"/>
    </xf>
    <xf numFmtId="0" fontId="42"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31" fillId="9" borderId="26" xfId="0" applyFont="1" applyFill="1" applyBorder="1" applyAlignment="1">
      <alignment vertical="center"/>
    </xf>
    <xf numFmtId="0" fontId="31" fillId="9" borderId="34" xfId="0" applyFont="1" applyFill="1" applyBorder="1" applyAlignment="1">
      <alignment vertical="center"/>
    </xf>
    <xf numFmtId="0" fontId="31" fillId="9" borderId="28" xfId="0" applyFont="1" applyFill="1" applyBorder="1" applyAlignment="1">
      <alignment vertical="center"/>
    </xf>
    <xf numFmtId="0" fontId="31" fillId="9" borderId="32" xfId="0" applyFont="1" applyFill="1" applyBorder="1" applyAlignment="1">
      <alignment vertical="center"/>
    </xf>
    <xf numFmtId="0" fontId="31" fillId="9" borderId="30" xfId="0" applyFont="1" applyFill="1" applyBorder="1" applyAlignment="1">
      <alignment vertical="center"/>
    </xf>
    <xf numFmtId="0" fontId="31" fillId="9" borderId="35" xfId="0" applyFont="1" applyFill="1" applyBorder="1" applyAlignment="1">
      <alignment vertical="center"/>
    </xf>
    <xf numFmtId="1" fontId="30" fillId="0" borderId="0" xfId="1" applyNumberFormat="1" applyFont="1" applyProtection="1"/>
    <xf numFmtId="0" fontId="42" fillId="0" borderId="0" xfId="0" applyFont="1" applyAlignment="1">
      <alignment horizontal="center"/>
    </xf>
    <xf numFmtId="0" fontId="49" fillId="0" borderId="0" xfId="0" applyFont="1" applyAlignment="1">
      <alignment horizontal="center"/>
    </xf>
    <xf numFmtId="0" fontId="30" fillId="0" borderId="0" xfId="0" applyFont="1" applyAlignment="1">
      <alignment horizontal="center"/>
    </xf>
    <xf numFmtId="0" fontId="42" fillId="0" borderId="0" xfId="0" applyFont="1"/>
    <xf numFmtId="2" fontId="49" fillId="0" borderId="0" xfId="0" applyNumberFormat="1" applyFont="1" applyAlignment="1">
      <alignment horizontal="center"/>
    </xf>
    <xf numFmtId="0" fontId="50" fillId="10" borderId="0" xfId="0" applyFont="1" applyFill="1" applyAlignment="1">
      <alignment horizontal="center" vertical="center" wrapText="1"/>
    </xf>
    <xf numFmtId="0" fontId="39" fillId="0" borderId="0" xfId="0" applyFont="1" applyAlignment="1">
      <alignment horizontal="center" vertical="center" wrapText="1"/>
    </xf>
    <xf numFmtId="166" fontId="56"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6" fillId="0" borderId="0" xfId="0" applyFont="1" applyAlignment="1">
      <alignment horizontal="left"/>
    </xf>
    <xf numFmtId="165" fontId="56" fillId="0" borderId="0" xfId="0" applyNumberFormat="1" applyFont="1" applyAlignment="1">
      <alignment horizontal="left"/>
    </xf>
    <xf numFmtId="10" fontId="56" fillId="0" borderId="0" xfId="2" applyNumberFormat="1" applyFont="1" applyBorder="1" applyAlignment="1">
      <alignment horizontal="center"/>
    </xf>
    <xf numFmtId="171" fontId="63" fillId="0" borderId="0" xfId="0" applyNumberFormat="1" applyFont="1" applyAlignment="1">
      <alignment horizontal="center"/>
    </xf>
    <xf numFmtId="170" fontId="52" fillId="0" borderId="0" xfId="0" applyNumberFormat="1" applyFont="1" applyAlignment="1">
      <alignment horizontal="center"/>
    </xf>
    <xf numFmtId="0" fontId="64" fillId="0" borderId="37" xfId="0" applyFont="1" applyBorder="1"/>
    <xf numFmtId="0" fontId="64" fillId="0" borderId="38" xfId="0" applyFont="1" applyBorder="1"/>
    <xf numFmtId="0" fontId="64" fillId="0" borderId="38" xfId="0" applyFont="1" applyBorder="1" applyAlignment="1">
      <alignment horizontal="center"/>
    </xf>
    <xf numFmtId="0" fontId="64" fillId="0" borderId="39" xfId="0" applyFont="1" applyBorder="1"/>
    <xf numFmtId="0" fontId="64" fillId="0" borderId="7" xfId="0" applyFont="1" applyBorder="1"/>
    <xf numFmtId="0" fontId="64" fillId="0" borderId="7" xfId="0" applyFont="1" applyBorder="1" applyAlignment="1">
      <alignment horizontal="center"/>
    </xf>
    <xf numFmtId="0" fontId="39" fillId="0" borderId="40" xfId="0" applyFont="1" applyBorder="1"/>
    <xf numFmtId="0" fontId="39" fillId="0" borderId="0" xfId="0" applyFont="1"/>
    <xf numFmtId="0" fontId="64" fillId="0" borderId="0" xfId="0" applyFont="1" applyAlignment="1" applyProtection="1">
      <alignment vertical="center"/>
      <protection locked="0"/>
    </xf>
    <xf numFmtId="0" fontId="39" fillId="0" borderId="0" xfId="0" applyFont="1" applyProtection="1">
      <protection locked="0"/>
    </xf>
    <xf numFmtId="0" fontId="42" fillId="3" borderId="1" xfId="0" applyFont="1" applyFill="1" applyBorder="1" applyAlignment="1" applyProtection="1">
      <alignment horizontal="left" vertical="center" indent="1"/>
      <protection locked="0"/>
    </xf>
    <xf numFmtId="0" fontId="42" fillId="3" borderId="22" xfId="0" applyFont="1" applyFill="1" applyBorder="1" applyAlignment="1" applyProtection="1">
      <alignment horizontal="left" vertical="center" indent="1"/>
      <protection locked="0"/>
    </xf>
    <xf numFmtId="0" fontId="42" fillId="3" borderId="24" xfId="0" applyFont="1" applyFill="1" applyBorder="1" applyAlignment="1" applyProtection="1">
      <alignment horizontal="left" vertical="center" indent="1"/>
      <protection locked="0"/>
    </xf>
    <xf numFmtId="0" fontId="42" fillId="5" borderId="28" xfId="0" applyFont="1" applyFill="1" applyBorder="1" applyAlignment="1" applyProtection="1">
      <alignment vertical="center"/>
      <protection locked="0"/>
    </xf>
    <xf numFmtId="0" fontId="50"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50" fillId="11" borderId="0" xfId="0" applyFont="1" applyFill="1" applyAlignment="1">
      <alignment horizontal="center" vertical="center" wrapText="1"/>
    </xf>
    <xf numFmtId="0" fontId="39" fillId="0" borderId="41" xfId="0" applyFont="1" applyBorder="1"/>
    <xf numFmtId="0" fontId="66" fillId="0" borderId="42" xfId="0" applyFont="1" applyBorder="1"/>
    <xf numFmtId="0" fontId="64" fillId="0" borderId="43" xfId="0" applyFont="1" applyBorder="1"/>
    <xf numFmtId="0" fontId="39" fillId="0" borderId="43" xfId="0" applyFont="1" applyBorder="1"/>
    <xf numFmtId="0" fontId="66" fillId="0" borderId="43" xfId="0" applyFont="1" applyBorder="1"/>
    <xf numFmtId="0" fontId="39" fillId="0" borderId="44" xfId="0" applyFont="1" applyBorder="1"/>
    <xf numFmtId="0" fontId="66" fillId="0" borderId="5" xfId="0" applyFont="1" applyBorder="1"/>
    <xf numFmtId="0" fontId="64" fillId="0" borderId="0" xfId="0" applyFont="1"/>
    <xf numFmtId="0" fontId="66" fillId="0" borderId="0" xfId="0" applyFont="1"/>
    <xf numFmtId="0" fontId="39" fillId="0" borderId="45" xfId="0" applyFont="1" applyBorder="1"/>
    <xf numFmtId="0" fontId="67" fillId="0" borderId="5" xfId="0" applyFont="1" applyBorder="1"/>
    <xf numFmtId="0" fontId="68" fillId="0" borderId="0" xfId="0" applyFont="1"/>
    <xf numFmtId="0" fontId="67" fillId="0" borderId="0" xfId="0" applyFont="1"/>
    <xf numFmtId="0" fontId="67" fillId="0" borderId="6" xfId="0" applyFont="1" applyBorder="1"/>
    <xf numFmtId="0" fontId="39" fillId="0" borderId="7" xfId="0" applyFont="1" applyBorder="1"/>
    <xf numFmtId="0" fontId="68" fillId="0" borderId="7" xfId="0" applyFont="1" applyBorder="1"/>
    <xf numFmtId="0" fontId="67" fillId="0" borderId="7" xfId="0" applyFont="1" applyBorder="1"/>
    <xf numFmtId="0" fontId="39" fillId="0" borderId="46" xfId="0" applyFont="1" applyBorder="1"/>
    <xf numFmtId="0" fontId="69" fillId="0" borderId="43" xfId="0" applyFont="1" applyBorder="1"/>
    <xf numFmtId="0" fontId="69" fillId="0" borderId="0" xfId="0" applyFont="1"/>
    <xf numFmtId="0" fontId="66" fillId="0" borderId="6" xfId="0" applyFont="1" applyBorder="1"/>
    <xf numFmtId="0" fontId="66" fillId="0" borderId="7" xfId="0" applyFont="1" applyBorder="1"/>
    <xf numFmtId="0" fontId="69" fillId="0" borderId="7" xfId="0" applyFont="1" applyBorder="1"/>
    <xf numFmtId="0" fontId="68" fillId="0" borderId="43" xfId="0" applyFont="1" applyBorder="1"/>
    <xf numFmtId="0" fontId="39" fillId="0" borderId="47" xfId="0" applyFont="1" applyBorder="1"/>
    <xf numFmtId="0" fontId="39" fillId="0" borderId="3" xfId="0" applyFont="1" applyBorder="1"/>
    <xf numFmtId="0" fontId="39" fillId="0" borderId="48" xfId="0" applyFont="1" applyBorder="1"/>
    <xf numFmtId="0" fontId="39" fillId="0" borderId="6" xfId="0" applyFont="1" applyBorder="1"/>
    <xf numFmtId="0" fontId="0" fillId="0" borderId="0" xfId="0" applyAlignment="1" applyProtection="1">
      <alignment vertical="center"/>
      <protection locked="0"/>
    </xf>
    <xf numFmtId="0" fontId="41" fillId="0" borderId="0" xfId="0" applyFont="1" applyAlignment="1" applyProtection="1">
      <alignment horizontal="left" vertical="center" indent="1"/>
      <protection locked="0"/>
    </xf>
    <xf numFmtId="0" fontId="41" fillId="0" borderId="0" xfId="0" applyFont="1" applyAlignment="1" applyProtection="1">
      <alignment vertical="center"/>
      <protection locked="0"/>
    </xf>
    <xf numFmtId="1" fontId="41" fillId="0" borderId="0" xfId="1" applyNumberFormat="1" applyFont="1" applyAlignment="1" applyProtection="1">
      <alignment horizontal="center" vertical="center"/>
      <protection locked="0"/>
    </xf>
    <xf numFmtId="0" fontId="41" fillId="5" borderId="0" xfId="0" applyFont="1" applyFill="1" applyAlignment="1" applyProtection="1">
      <alignment vertical="center"/>
      <protection locked="0"/>
    </xf>
    <xf numFmtId="0" fontId="41" fillId="5" borderId="0" xfId="0" applyFont="1" applyFill="1" applyAlignment="1" applyProtection="1">
      <alignment horizontal="center" vertical="center"/>
      <protection locked="0"/>
    </xf>
    <xf numFmtId="1" fontId="70" fillId="0" borderId="0" xfId="1" applyNumberFormat="1" applyFont="1" applyAlignment="1" applyProtection="1">
      <alignment horizontal="center" vertical="center"/>
      <protection locked="0"/>
    </xf>
    <xf numFmtId="0" fontId="41" fillId="3" borderId="0" xfId="0" applyFont="1" applyFill="1" applyAlignment="1" applyProtection="1">
      <alignment horizontal="left" vertical="center" indent="1"/>
      <protection locked="0"/>
    </xf>
    <xf numFmtId="0" fontId="41" fillId="3" borderId="0" xfId="0" applyFont="1" applyFill="1" applyAlignment="1" applyProtection="1">
      <alignment horizontal="center" vertical="center"/>
      <protection locked="0"/>
    </xf>
    <xf numFmtId="0" fontId="29" fillId="0" borderId="12" xfId="0" applyFont="1" applyBorder="1" applyAlignment="1" applyProtection="1">
      <alignment horizontal="left" indent="2"/>
      <protection locked="0"/>
    </xf>
    <xf numFmtId="0" fontId="29" fillId="0" borderId="12" xfId="0" applyFont="1" applyBorder="1" applyAlignment="1">
      <alignment horizontal="center"/>
    </xf>
    <xf numFmtId="167" fontId="29" fillId="0" borderId="12" xfId="0" applyNumberFormat="1" applyFont="1" applyBorder="1" applyAlignment="1">
      <alignment horizontal="center"/>
    </xf>
    <xf numFmtId="10" fontId="29" fillId="0" borderId="12" xfId="2" applyNumberFormat="1" applyFont="1" applyBorder="1" applyAlignment="1">
      <alignment horizontal="center"/>
    </xf>
    <xf numFmtId="0" fontId="29" fillId="0" borderId="0" xfId="0" applyFont="1" applyProtection="1">
      <protection locked="0"/>
    </xf>
    <xf numFmtId="0" fontId="71" fillId="0" borderId="13" xfId="0" applyFont="1" applyBorder="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vertical="center"/>
      <protection locked="0"/>
    </xf>
    <xf numFmtId="0" fontId="41" fillId="0" borderId="10" xfId="0" applyFont="1" applyBorder="1" applyProtection="1">
      <protection locked="0"/>
    </xf>
    <xf numFmtId="0" fontId="40" fillId="8" borderId="5" xfId="0" applyFont="1" applyFill="1" applyBorder="1" applyProtection="1">
      <protection locked="0"/>
    </xf>
    <xf numFmtId="0" fontId="40" fillId="6" borderId="5" xfId="0" applyFont="1" applyFill="1" applyBorder="1" applyProtection="1">
      <protection locked="0"/>
    </xf>
    <xf numFmtId="0" fontId="40" fillId="6" borderId="9" xfId="0" applyFont="1" applyFill="1" applyBorder="1" applyProtection="1">
      <protection locked="0"/>
    </xf>
    <xf numFmtId="0" fontId="40" fillId="7" borderId="5" xfId="0" applyFont="1" applyFill="1" applyBorder="1" applyProtection="1">
      <protection locked="0"/>
    </xf>
    <xf numFmtId="0" fontId="40" fillId="7" borderId="6" xfId="0" applyFont="1" applyFill="1" applyBorder="1" applyProtection="1">
      <protection locked="0"/>
    </xf>
    <xf numFmtId="0" fontId="41" fillId="0" borderId="0" xfId="0" applyFont="1" applyProtection="1">
      <protection locked="0"/>
    </xf>
    <xf numFmtId="0" fontId="40" fillId="8" borderId="9" xfId="0" applyFont="1" applyFill="1" applyBorder="1" applyProtection="1">
      <protection locked="0"/>
    </xf>
    <xf numFmtId="0" fontId="72" fillId="0" borderId="0" xfId="0" applyFont="1" applyAlignment="1" applyProtection="1">
      <alignment horizontal="left" vertical="center" indent="1"/>
      <protection locked="0"/>
    </xf>
    <xf numFmtId="173" fontId="41" fillId="5" borderId="0" xfId="0" applyNumberFormat="1" applyFont="1" applyFill="1" applyAlignment="1" applyProtection="1">
      <alignment vertical="center"/>
      <protection locked="0"/>
    </xf>
    <xf numFmtId="173" fontId="41"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3" fillId="0" borderId="0" xfId="0" applyFont="1" applyAlignment="1" applyProtection="1">
      <alignment vertical="center"/>
      <protection locked="0"/>
    </xf>
    <xf numFmtId="0" fontId="74" fillId="6" borderId="0" xfId="0" applyFont="1" applyFill="1" applyAlignment="1" applyProtection="1">
      <alignment vertical="center"/>
      <protection locked="0"/>
    </xf>
    <xf numFmtId="0" fontId="74" fillId="6" borderId="0" xfId="0" applyFont="1" applyFill="1" applyAlignment="1" applyProtection="1">
      <alignment horizontal="center" vertical="center"/>
      <protection locked="0"/>
    </xf>
    <xf numFmtId="0" fontId="29" fillId="0" borderId="0" xfId="0" applyFont="1" applyAlignment="1">
      <alignment horizontal="center"/>
    </xf>
    <xf numFmtId="167" fontId="29" fillId="0" borderId="0" xfId="0" applyNumberFormat="1" applyFont="1" applyAlignment="1">
      <alignment horizontal="center"/>
    </xf>
    <xf numFmtId="10" fontId="29" fillId="0" borderId="0" xfId="2" applyNumberFormat="1" applyFont="1" applyBorder="1" applyAlignment="1">
      <alignment horizontal="center"/>
    </xf>
    <xf numFmtId="166" fontId="29" fillId="0" borderId="0" xfId="2" applyNumberFormat="1" applyFont="1" applyBorder="1" applyAlignment="1">
      <alignment horizontal="center"/>
    </xf>
    <xf numFmtId="4" fontId="29" fillId="0" borderId="0" xfId="2" applyNumberFormat="1" applyFont="1" applyBorder="1" applyAlignment="1">
      <alignment horizontal="center"/>
    </xf>
    <xf numFmtId="39" fontId="29" fillId="0" borderId="0" xfId="2" applyNumberFormat="1" applyFont="1" applyBorder="1" applyAlignment="1">
      <alignment horizontal="center"/>
    </xf>
    <xf numFmtId="0" fontId="41" fillId="0" borderId="0" xfId="0" applyFont="1" applyAlignment="1" applyProtection="1">
      <alignment horizontal="center" vertical="center"/>
      <protection locked="0"/>
    </xf>
    <xf numFmtId="0" fontId="50" fillId="12" borderId="0" xfId="0" applyFont="1" applyFill="1" applyAlignment="1" applyProtection="1">
      <alignment horizontal="center" vertical="center"/>
      <protection locked="0"/>
    </xf>
    <xf numFmtId="0" fontId="41" fillId="0" borderId="0" xfId="0" applyFont="1" applyAlignment="1" applyProtection="1">
      <alignment horizontal="center"/>
      <protection locked="0"/>
    </xf>
    <xf numFmtId="0" fontId="42" fillId="0" borderId="0" xfId="0" applyFont="1" applyAlignment="1" applyProtection="1">
      <alignment horizontal="center"/>
      <protection locked="0"/>
    </xf>
    <xf numFmtId="0" fontId="64" fillId="0" borderId="0" xfId="0" applyFont="1" applyAlignment="1" applyProtection="1">
      <alignment horizontal="center"/>
      <protection locked="0"/>
    </xf>
    <xf numFmtId="0" fontId="75" fillId="0" borderId="0" xfId="0" applyFont="1" applyAlignment="1" applyProtection="1">
      <alignment horizontal="center" vertical="center"/>
      <protection locked="0"/>
    </xf>
    <xf numFmtId="0" fontId="50" fillId="13" borderId="0" xfId="0" applyFont="1" applyFill="1" applyAlignment="1" applyProtection="1">
      <alignment horizontal="center" vertical="center"/>
      <protection locked="0"/>
    </xf>
    <xf numFmtId="0" fontId="50" fillId="13" borderId="0" xfId="0" applyFont="1" applyFill="1" applyAlignment="1">
      <alignment horizontal="center" vertical="center" wrapText="1"/>
    </xf>
    <xf numFmtId="0" fontId="29" fillId="0" borderId="0" xfId="0" applyFont="1" applyAlignment="1" applyProtection="1">
      <alignment horizontal="left"/>
      <protection locked="0"/>
    </xf>
    <xf numFmtId="173" fontId="29" fillId="0" borderId="0" xfId="2" applyNumberFormat="1" applyFont="1" applyBorder="1" applyAlignment="1">
      <alignment horizontal="center"/>
    </xf>
    <xf numFmtId="0" fontId="76" fillId="0" borderId="0" xfId="0" applyFont="1" applyAlignment="1" applyProtection="1">
      <alignment horizontal="center" vertical="center"/>
      <protection locked="0"/>
    </xf>
    <xf numFmtId="172" fontId="41" fillId="5" borderId="0" xfId="0" applyNumberFormat="1" applyFont="1" applyFill="1" applyAlignment="1" applyProtection="1">
      <alignment vertical="center"/>
      <protection locked="0"/>
    </xf>
    <xf numFmtId="172" fontId="41" fillId="3" borderId="0" xfId="0" applyNumberFormat="1" applyFont="1" applyFill="1" applyAlignment="1" applyProtection="1">
      <alignment horizontal="left" vertical="center" indent="1"/>
      <protection locked="0"/>
    </xf>
    <xf numFmtId="0" fontId="28" fillId="0" borderId="12" xfId="0" applyFont="1" applyBorder="1" applyAlignment="1">
      <alignment horizontal="center"/>
    </xf>
    <xf numFmtId="0" fontId="28" fillId="0" borderId="12" xfId="0" applyFont="1" applyBorder="1" applyAlignment="1" applyProtection="1">
      <alignment horizontal="left" indent="2"/>
      <protection locked="0"/>
    </xf>
    <xf numFmtId="10" fontId="28" fillId="0" borderId="12" xfId="2" applyNumberFormat="1" applyFont="1" applyBorder="1" applyAlignment="1">
      <alignment horizontal="center"/>
    </xf>
    <xf numFmtId="10" fontId="29" fillId="0" borderId="0" xfId="2" applyNumberFormat="1" applyFont="1" applyAlignment="1" applyProtection="1">
      <alignment horizontal="center"/>
      <protection locked="0"/>
    </xf>
    <xf numFmtId="10" fontId="41" fillId="3" borderId="0" xfId="2" applyNumberFormat="1" applyFont="1" applyFill="1" applyBorder="1" applyAlignment="1" applyProtection="1">
      <alignment horizontal="center" vertical="center"/>
      <protection locked="0"/>
    </xf>
    <xf numFmtId="10" fontId="41" fillId="0" borderId="0" xfId="2" applyNumberFormat="1" applyFont="1" applyAlignment="1" applyProtection="1">
      <alignment horizontal="center" vertical="center"/>
      <protection locked="0"/>
    </xf>
    <xf numFmtId="10" fontId="41" fillId="5" borderId="0" xfId="2" applyNumberFormat="1" applyFont="1" applyFill="1" applyAlignment="1" applyProtection="1">
      <alignment horizontal="center" vertical="center"/>
      <protection locked="0"/>
    </xf>
    <xf numFmtId="10" fontId="70" fillId="0" borderId="0" xfId="2" applyNumberFormat="1" applyFont="1" applyAlignment="1" applyProtection="1">
      <alignment horizontal="center" vertical="center"/>
      <protection locked="0"/>
    </xf>
    <xf numFmtId="1" fontId="29" fillId="0" borderId="0" xfId="0" applyNumberFormat="1" applyFont="1" applyAlignment="1" applyProtection="1">
      <alignment horizontal="center"/>
      <protection locked="0"/>
    </xf>
    <xf numFmtId="1" fontId="41" fillId="3" borderId="0" xfId="0" applyNumberFormat="1" applyFont="1" applyFill="1" applyAlignment="1" applyProtection="1">
      <alignment horizontal="center" vertical="center"/>
      <protection locked="0"/>
    </xf>
    <xf numFmtId="1" fontId="41" fillId="5" borderId="0" xfId="0" applyNumberFormat="1" applyFont="1" applyFill="1" applyAlignment="1" applyProtection="1">
      <alignment horizontal="center" vertical="center"/>
      <protection locked="0"/>
    </xf>
    <xf numFmtId="0" fontId="27" fillId="0" borderId="12" xfId="0" applyFont="1" applyBorder="1" applyAlignment="1">
      <alignment horizontal="center"/>
    </xf>
    <xf numFmtId="175" fontId="29" fillId="0" borderId="12" xfId="0" applyNumberFormat="1" applyFont="1" applyBorder="1" applyAlignment="1">
      <alignment horizontal="center"/>
    </xf>
    <xf numFmtId="175" fontId="27" fillId="0" borderId="12" xfId="0" applyNumberFormat="1" applyFont="1" applyBorder="1" applyAlignment="1">
      <alignment horizontal="center"/>
    </xf>
    <xf numFmtId="10" fontId="27" fillId="0" borderId="12" xfId="2" applyNumberFormat="1" applyFont="1" applyBorder="1" applyAlignment="1">
      <alignment horizontal="center"/>
    </xf>
    <xf numFmtId="172" fontId="56" fillId="0" borderId="0" xfId="0" applyNumberFormat="1" applyFont="1" applyAlignment="1">
      <alignment horizontal="center"/>
    </xf>
    <xf numFmtId="0" fontId="26" fillId="0" borderId="12" xfId="0" applyFont="1" applyBorder="1" applyAlignment="1">
      <alignment horizontal="center"/>
    </xf>
    <xf numFmtId="0" fontId="39" fillId="0" borderId="0" xfId="0" applyFont="1" applyAlignment="1" applyProtection="1">
      <alignment vertical="center"/>
      <protection locked="0"/>
    </xf>
    <xf numFmtId="0" fontId="78" fillId="0" borderId="0" xfId="0" applyFont="1" applyAlignment="1" applyProtection="1">
      <alignment horizontal="center" vertical="center"/>
      <protection locked="0"/>
    </xf>
    <xf numFmtId="1" fontId="39" fillId="0" borderId="0" xfId="1" applyNumberFormat="1" applyFont="1" applyAlignment="1" applyProtection="1">
      <alignment vertical="center"/>
      <protection locked="0"/>
    </xf>
    <xf numFmtId="0" fontId="39" fillId="0" borderId="16" xfId="0" applyFont="1" applyBorder="1" applyAlignment="1" applyProtection="1">
      <alignment vertical="center"/>
      <protection locked="0"/>
    </xf>
    <xf numFmtId="0" fontId="78" fillId="0" borderId="0" xfId="0" applyFont="1" applyAlignment="1" applyProtection="1">
      <alignment vertical="center"/>
      <protection locked="0"/>
    </xf>
    <xf numFmtId="0" fontId="87" fillId="0" borderId="0" xfId="0" applyFont="1" applyProtection="1">
      <protection locked="0"/>
    </xf>
    <xf numFmtId="0" fontId="88" fillId="0" borderId="0" xfId="0" applyFont="1" applyProtection="1">
      <protection locked="0"/>
    </xf>
    <xf numFmtId="0" fontId="92" fillId="0" borderId="0" xfId="0" applyFont="1" applyAlignment="1" applyProtection="1">
      <alignment vertical="center"/>
      <protection locked="0"/>
    </xf>
    <xf numFmtId="0" fontId="95" fillId="0" borderId="0" xfId="0" applyFont="1" applyProtection="1">
      <protection locked="0"/>
    </xf>
    <xf numFmtId="10" fontId="71" fillId="0" borderId="11" xfId="2" applyNumberFormat="1" applyFont="1" applyBorder="1" applyAlignment="1" applyProtection="1">
      <alignment horizontal="center"/>
      <protection locked="0"/>
    </xf>
    <xf numFmtId="9" fontId="71" fillId="0" borderId="11" xfId="2" applyFont="1" applyBorder="1" applyAlignment="1" applyProtection="1">
      <alignment horizontal="center"/>
      <protection locked="0"/>
    </xf>
    <xf numFmtId="0" fontId="97" fillId="0" borderId="0" xfId="0" applyFont="1" applyAlignment="1" applyProtection="1">
      <alignment vertical="center"/>
      <protection locked="0"/>
    </xf>
    <xf numFmtId="164" fontId="41" fillId="3" borderId="15" xfId="2" applyNumberFormat="1" applyFont="1" applyFill="1" applyBorder="1" applyAlignment="1" applyProtection="1">
      <alignment horizontal="center" vertical="center"/>
      <protection locked="0"/>
    </xf>
    <xf numFmtId="164" fontId="41" fillId="5" borderId="15" xfId="2" applyNumberFormat="1" applyFont="1" applyFill="1" applyBorder="1" applyAlignment="1" applyProtection="1">
      <alignment horizontal="center" vertical="center"/>
      <protection locked="0"/>
    </xf>
    <xf numFmtId="0" fontId="71" fillId="0" borderId="11" xfId="0" applyFont="1" applyBorder="1" applyAlignment="1" applyProtection="1">
      <alignment horizontal="left" indent="2"/>
      <protection locked="0"/>
    </xf>
    <xf numFmtId="164" fontId="72" fillId="3" borderId="15" xfId="2" applyNumberFormat="1" applyFont="1" applyFill="1" applyBorder="1" applyAlignment="1" applyProtection="1">
      <alignment horizontal="center" vertical="center"/>
      <protection locked="0"/>
    </xf>
    <xf numFmtId="0" fontId="95" fillId="0" borderId="0" xfId="0" applyFont="1" applyAlignment="1" applyProtection="1">
      <alignment vertical="center"/>
      <protection locked="0"/>
    </xf>
    <xf numFmtId="0" fontId="94" fillId="0" borderId="0" xfId="0" applyFont="1" applyAlignment="1">
      <alignment horizontal="center" vertical="center" wrapText="1"/>
    </xf>
    <xf numFmtId="0" fontId="64" fillId="0" borderId="0" xfId="0" applyFont="1" applyAlignment="1">
      <alignment horizontal="center" vertical="center" wrapText="1"/>
    </xf>
    <xf numFmtId="164" fontId="85" fillId="0" borderId="15" xfId="2" applyNumberFormat="1" applyFont="1" applyBorder="1" applyAlignment="1" applyProtection="1">
      <alignment horizontal="center" vertical="center"/>
      <protection locked="0"/>
    </xf>
    <xf numFmtId="10" fontId="85" fillId="0" borderId="0" xfId="2" applyNumberFormat="1" applyFont="1" applyBorder="1" applyAlignment="1" applyProtection="1">
      <alignment horizontal="center" vertical="center"/>
      <protection locked="0"/>
    </xf>
    <xf numFmtId="1" fontId="41" fillId="0" borderId="0" xfId="1" applyNumberFormat="1" applyFont="1" applyAlignment="1" applyProtection="1">
      <alignment vertical="center"/>
      <protection locked="0"/>
    </xf>
    <xf numFmtId="10" fontId="41" fillId="5" borderId="16" xfId="2" applyNumberFormat="1" applyFont="1" applyFill="1" applyBorder="1" applyAlignment="1" applyProtection="1">
      <alignment horizontal="center" vertical="center"/>
      <protection locked="0"/>
    </xf>
    <xf numFmtId="10" fontId="41" fillId="5" borderId="0" xfId="2" applyNumberFormat="1" applyFont="1" applyFill="1" applyBorder="1" applyAlignment="1" applyProtection="1">
      <alignment horizontal="center" vertical="center"/>
      <protection locked="0"/>
    </xf>
    <xf numFmtId="10" fontId="24" fillId="0" borderId="11" xfId="2" applyNumberFormat="1" applyFont="1" applyBorder="1" applyAlignment="1" applyProtection="1">
      <alignment horizontal="center"/>
      <protection locked="0"/>
    </xf>
    <xf numFmtId="0" fontId="24" fillId="0" borderId="0" xfId="0" applyFont="1" applyProtection="1">
      <protection locked="0"/>
    </xf>
    <xf numFmtId="10" fontId="24" fillId="0" borderId="13" xfId="2" applyNumberFormat="1" applyFont="1" applyBorder="1" applyAlignment="1" applyProtection="1">
      <alignment horizontal="center"/>
      <protection locked="0"/>
    </xf>
    <xf numFmtId="0" fontId="24" fillId="0" borderId="0" xfId="0" applyFont="1" applyAlignment="1" applyProtection="1">
      <alignment vertical="center"/>
      <protection locked="0"/>
    </xf>
    <xf numFmtId="164" fontId="41" fillId="0" borderId="15" xfId="2" applyNumberFormat="1" applyFont="1" applyBorder="1" applyAlignment="1" applyProtection="1">
      <alignment vertical="center"/>
      <protection locked="0"/>
    </xf>
    <xf numFmtId="164" fontId="24" fillId="0" borderId="16" xfId="2" applyNumberFormat="1" applyFont="1" applyBorder="1" applyAlignment="1" applyProtection="1">
      <alignment vertical="center"/>
      <protection locked="0"/>
    </xf>
    <xf numFmtId="164" fontId="41" fillId="0" borderId="0" xfId="2" applyNumberFormat="1" applyFont="1" applyAlignment="1" applyProtection="1">
      <alignment vertical="center"/>
      <protection locked="0"/>
    </xf>
    <xf numFmtId="164" fontId="24" fillId="0" borderId="0" xfId="2" applyNumberFormat="1" applyFont="1" applyAlignment="1" applyProtection="1">
      <alignment vertical="center"/>
      <protection locked="0"/>
    </xf>
    <xf numFmtId="1" fontId="24" fillId="0" borderId="0" xfId="1" applyNumberFormat="1" applyFont="1" applyAlignment="1" applyProtection="1">
      <alignment vertical="center"/>
      <protection locked="0"/>
    </xf>
    <xf numFmtId="0" fontId="24" fillId="0" borderId="16" xfId="0" applyFont="1" applyBorder="1" applyAlignment="1" applyProtection="1">
      <alignment vertical="center"/>
      <protection locked="0"/>
    </xf>
    <xf numFmtId="0" fontId="85" fillId="0" borderId="16" xfId="0" applyFont="1" applyBorder="1" applyAlignment="1" applyProtection="1">
      <alignment horizontal="center" vertical="center"/>
      <protection locked="0"/>
    </xf>
    <xf numFmtId="0" fontId="85" fillId="0" borderId="0" xfId="0" applyFont="1" applyAlignment="1" applyProtection="1">
      <alignment horizontal="center" vertical="center"/>
      <protection locked="0"/>
    </xf>
    <xf numFmtId="1" fontId="24" fillId="0" borderId="0" xfId="1" applyNumberFormat="1" applyFont="1" applyProtection="1">
      <protection locked="0"/>
    </xf>
    <xf numFmtId="10" fontId="98" fillId="6" borderId="16" xfId="2" applyNumberFormat="1" applyFont="1" applyFill="1" applyBorder="1" applyAlignment="1" applyProtection="1">
      <alignment horizontal="center" vertical="center"/>
      <protection locked="0"/>
    </xf>
    <xf numFmtId="10" fontId="98" fillId="6" borderId="0" xfId="2" applyNumberFormat="1" applyFont="1" applyFill="1" applyBorder="1" applyAlignment="1" applyProtection="1">
      <alignment horizontal="center" vertical="center"/>
      <protection locked="0"/>
    </xf>
    <xf numFmtId="0" fontId="24" fillId="0" borderId="8" xfId="0" applyFont="1" applyBorder="1" applyProtection="1">
      <protection locked="0"/>
    </xf>
    <xf numFmtId="0" fontId="24" fillId="0" borderId="5" xfId="0" applyFont="1" applyBorder="1" applyProtection="1">
      <protection locked="0"/>
    </xf>
    <xf numFmtId="0" fontId="24" fillId="0" borderId="9" xfId="0" applyFont="1" applyBorder="1" applyProtection="1">
      <protection locked="0"/>
    </xf>
    <xf numFmtId="0" fontId="99" fillId="0" borderId="0" xfId="0" applyFont="1" applyProtection="1">
      <protection locked="0"/>
    </xf>
    <xf numFmtId="0" fontId="100" fillId="0" borderId="0" xfId="0" applyFont="1" applyProtection="1">
      <protection locked="0"/>
    </xf>
    <xf numFmtId="0" fontId="101" fillId="0" borderId="0" xfId="0" applyFont="1" applyProtection="1">
      <protection locked="0"/>
    </xf>
    <xf numFmtId="0" fontId="100" fillId="0" borderId="0" xfId="0" applyFont="1" applyAlignment="1" applyProtection="1">
      <alignment horizontal="center"/>
      <protection locked="0"/>
    </xf>
    <xf numFmtId="164" fontId="85" fillId="0" borderId="15" xfId="2" applyNumberFormat="1" applyFont="1" applyFill="1" applyBorder="1" applyAlignment="1" applyProtection="1">
      <alignment horizontal="center" vertical="center"/>
      <protection locked="0"/>
    </xf>
    <xf numFmtId="10" fontId="85" fillId="0" borderId="0" xfId="2" applyNumberFormat="1" applyFont="1" applyFill="1" applyBorder="1" applyAlignment="1" applyProtection="1">
      <alignment horizontal="center" vertical="center"/>
      <protection locked="0"/>
    </xf>
    <xf numFmtId="1" fontId="70" fillId="0" borderId="0" xfId="1" applyNumberFormat="1" applyFont="1" applyFill="1" applyAlignment="1" applyProtection="1">
      <alignment horizontal="center" vertical="center"/>
      <protection locked="0"/>
    </xf>
    <xf numFmtId="164" fontId="72" fillId="5" borderId="15" xfId="2" applyNumberFormat="1" applyFont="1" applyFill="1" applyBorder="1" applyAlignment="1" applyProtection="1">
      <alignment horizontal="center" vertical="center"/>
      <protection locked="0"/>
    </xf>
    <xf numFmtId="10" fontId="24" fillId="0" borderId="11" xfId="2" applyNumberFormat="1" applyFont="1" applyBorder="1" applyAlignment="1" applyProtection="1">
      <alignment horizontal="center"/>
    </xf>
    <xf numFmtId="0" fontId="78" fillId="0" borderId="16" xfId="0" applyFont="1" applyBorder="1" applyAlignment="1" applyProtection="1">
      <alignment horizontal="center" vertical="center"/>
      <protection locked="0"/>
    </xf>
    <xf numFmtId="0" fontId="92" fillId="0" borderId="0" xfId="0" applyFont="1" applyAlignment="1" applyProtection="1">
      <alignment horizontal="center" vertical="center"/>
      <protection locked="0"/>
    </xf>
    <xf numFmtId="164" fontId="80" fillId="2" borderId="15" xfId="2" applyNumberFormat="1" applyFont="1" applyFill="1" applyBorder="1" applyAlignment="1" applyProtection="1">
      <alignment horizontal="center" vertical="center"/>
      <protection locked="0"/>
    </xf>
    <xf numFmtId="164" fontId="80" fillId="2" borderId="16" xfId="2" applyNumberFormat="1" applyFont="1" applyFill="1" applyBorder="1" applyAlignment="1" applyProtection="1">
      <alignment horizontal="center" vertical="center" wrapText="1"/>
      <protection locked="0"/>
    </xf>
    <xf numFmtId="164" fontId="80" fillId="2" borderId="0" xfId="2" applyNumberFormat="1" applyFont="1" applyFill="1" applyBorder="1" applyAlignment="1" applyProtection="1">
      <alignment horizontal="center" vertical="center" wrapText="1"/>
      <protection locked="0"/>
    </xf>
    <xf numFmtId="0" fontId="50" fillId="0" borderId="0" xfId="0" applyFont="1" applyAlignment="1" applyProtection="1">
      <alignment horizontal="center" vertical="center"/>
      <protection locked="0"/>
    </xf>
    <xf numFmtId="1" fontId="50" fillId="0" borderId="0" xfId="1" applyNumberFormat="1" applyFont="1" applyFill="1" applyAlignment="1" applyProtection="1">
      <alignment horizontal="center" vertical="center"/>
      <protection locked="0"/>
    </xf>
    <xf numFmtId="0" fontId="102" fillId="0" borderId="0" xfId="0" applyFont="1" applyAlignment="1" applyProtection="1">
      <alignment vertical="center"/>
      <protection locked="0"/>
    </xf>
    <xf numFmtId="10" fontId="80" fillId="2" borderId="0" xfId="2" applyNumberFormat="1" applyFont="1" applyFill="1" applyBorder="1" applyAlignment="1" applyProtection="1">
      <alignment horizontal="center" vertical="center"/>
      <protection locked="0"/>
    </xf>
    <xf numFmtId="1" fontId="64" fillId="0" borderId="0" xfId="1" applyNumberFormat="1" applyFont="1" applyAlignment="1" applyProtection="1">
      <alignment vertical="center"/>
      <protection locked="0"/>
    </xf>
    <xf numFmtId="0" fontId="72" fillId="0" borderId="13" xfId="0" applyFont="1" applyBorder="1" applyAlignment="1" applyProtection="1">
      <alignment horizontal="left" vertical="center" indent="1"/>
      <protection locked="0"/>
    </xf>
    <xf numFmtId="0" fontId="23" fillId="0" borderId="12" xfId="0" applyFont="1" applyBorder="1" applyAlignment="1" applyProtection="1">
      <alignment horizontal="left" indent="2"/>
      <protection locked="0"/>
    </xf>
    <xf numFmtId="0" fontId="23" fillId="0" borderId="12" xfId="0" applyFont="1" applyBorder="1" applyAlignment="1">
      <alignment horizontal="center"/>
    </xf>
    <xf numFmtId="10" fontId="23" fillId="0" borderId="12" xfId="2" applyNumberFormat="1" applyFont="1" applyBorder="1" applyAlignment="1">
      <alignment horizontal="center"/>
    </xf>
    <xf numFmtId="173" fontId="23" fillId="0" borderId="12" xfId="2" applyNumberFormat="1" applyFont="1" applyBorder="1" applyAlignment="1">
      <alignment horizontal="center"/>
    </xf>
    <xf numFmtId="172" fontId="23" fillId="0" borderId="12" xfId="0" applyNumberFormat="1" applyFont="1" applyBorder="1" applyAlignment="1">
      <alignment horizontal="center"/>
    </xf>
    <xf numFmtId="0" fontId="23" fillId="0" borderId="0" xfId="0" applyFont="1" applyProtection="1">
      <protection locked="0"/>
    </xf>
    <xf numFmtId="1" fontId="32" fillId="0" borderId="0" xfId="1" applyNumberFormat="1" applyFont="1"/>
    <xf numFmtId="1" fontId="38" fillId="0" borderId="0" xfId="1" applyNumberFormat="1" applyFont="1"/>
    <xf numFmtId="1" fontId="38" fillId="0" borderId="0" xfId="1" applyNumberFormat="1" applyFont="1" applyAlignment="1">
      <alignment vertical="center"/>
    </xf>
    <xf numFmtId="1" fontId="0" fillId="0" borderId="0" xfId="1" applyNumberFormat="1" applyFont="1" applyAlignment="1">
      <alignment vertical="center"/>
    </xf>
    <xf numFmtId="1" fontId="47" fillId="0" borderId="0" xfId="1" applyNumberFormat="1" applyFont="1" applyFill="1" applyAlignment="1">
      <alignment horizontal="center" vertical="center"/>
    </xf>
    <xf numFmtId="164" fontId="31" fillId="2" borderId="15" xfId="2" quotePrefix="1" applyNumberFormat="1" applyFont="1" applyFill="1" applyBorder="1" applyAlignment="1">
      <alignment horizontal="center" vertical="center"/>
    </xf>
    <xf numFmtId="164" fontId="31" fillId="2" borderId="0" xfId="2" applyNumberFormat="1" applyFont="1" applyFill="1" applyBorder="1" applyAlignment="1">
      <alignment horizontal="center" vertical="center"/>
    </xf>
    <xf numFmtId="164" fontId="31" fillId="2" borderId="57" xfId="2" applyNumberFormat="1" applyFont="1" applyFill="1" applyBorder="1" applyAlignment="1">
      <alignment horizontal="center" vertical="center" wrapText="1"/>
    </xf>
    <xf numFmtId="164" fontId="31" fillId="2" borderId="58" xfId="2" quotePrefix="1" applyNumberFormat="1" applyFont="1" applyFill="1" applyBorder="1" applyAlignment="1">
      <alignment horizontal="center" vertical="center" wrapText="1"/>
    </xf>
    <xf numFmtId="164" fontId="31" fillId="2" borderId="57" xfId="2" quotePrefix="1" applyNumberFormat="1" applyFont="1" applyFill="1" applyBorder="1" applyAlignment="1">
      <alignment horizontal="center" vertical="center" wrapText="1"/>
    </xf>
    <xf numFmtId="0" fontId="47" fillId="0" borderId="0" xfId="0" applyFont="1" applyAlignment="1">
      <alignment horizontal="center" vertical="center"/>
    </xf>
    <xf numFmtId="1" fontId="42" fillId="0" borderId="0" xfId="1" applyNumberFormat="1" applyFont="1" applyAlignment="1">
      <alignment vertical="center"/>
    </xf>
    <xf numFmtId="164" fontId="31" fillId="4" borderId="29" xfId="2" applyNumberFormat="1" applyFont="1" applyFill="1" applyBorder="1" applyAlignment="1">
      <alignment horizontal="center" vertical="center"/>
    </xf>
    <xf numFmtId="164" fontId="31" fillId="4" borderId="28" xfId="2" applyNumberFormat="1" applyFont="1" applyFill="1" applyBorder="1" applyAlignment="1">
      <alignment horizontal="center" vertical="center"/>
    </xf>
    <xf numFmtId="164" fontId="31" fillId="2" borderId="28" xfId="2" applyNumberFormat="1" applyFont="1" applyFill="1" applyBorder="1" applyAlignment="1">
      <alignment horizontal="center" vertical="center"/>
    </xf>
    <xf numFmtId="1" fontId="48" fillId="0" borderId="0" xfId="1" applyNumberFormat="1" applyFont="1" applyAlignment="1">
      <alignment horizontal="center" vertical="center"/>
    </xf>
    <xf numFmtId="164" fontId="42" fillId="5" borderId="29" xfId="2" applyNumberFormat="1" applyFont="1" applyFill="1" applyBorder="1" applyAlignment="1">
      <alignment horizontal="center" vertical="center"/>
    </xf>
    <xf numFmtId="164" fontId="42" fillId="5" borderId="28" xfId="2" applyNumberFormat="1" applyFont="1" applyFill="1" applyBorder="1" applyAlignment="1">
      <alignment horizontal="center" vertical="center"/>
    </xf>
    <xf numFmtId="164" fontId="42" fillId="13" borderId="28" xfId="2" applyNumberFormat="1" applyFont="1" applyFill="1" applyBorder="1" applyAlignment="1">
      <alignment horizontal="center" vertical="center"/>
    </xf>
    <xf numFmtId="164" fontId="42" fillId="5" borderId="32" xfId="2" applyNumberFormat="1" applyFont="1" applyFill="1" applyBorder="1" applyAlignment="1">
      <alignment horizontal="center" vertical="center"/>
    </xf>
    <xf numFmtId="0" fontId="31" fillId="0" borderId="0" xfId="0" applyFont="1" applyAlignment="1">
      <alignment horizontal="center" vertical="center"/>
    </xf>
    <xf numFmtId="164" fontId="42" fillId="3" borderId="29" xfId="2" applyNumberFormat="1" applyFont="1" applyFill="1" applyBorder="1" applyAlignment="1">
      <alignment horizontal="center" vertical="center"/>
    </xf>
    <xf numFmtId="164" fontId="42" fillId="3" borderId="28" xfId="2" applyNumberFormat="1" applyFont="1" applyFill="1" applyBorder="1" applyAlignment="1">
      <alignment horizontal="center" vertical="center"/>
    </xf>
    <xf numFmtId="164" fontId="42" fillId="0" borderId="15" xfId="2" applyNumberFormat="1" applyFont="1" applyBorder="1" applyAlignment="1">
      <alignment vertical="center"/>
    </xf>
    <xf numFmtId="164" fontId="42"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42"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03" fillId="0" borderId="59" xfId="0" applyFont="1" applyBorder="1"/>
    <xf numFmtId="0" fontId="31" fillId="0" borderId="16" xfId="0" applyFont="1" applyBorder="1" applyAlignment="1">
      <alignment horizontal="center" vertical="center"/>
    </xf>
    <xf numFmtId="0" fontId="47" fillId="8" borderId="5" xfId="0" applyFont="1" applyFill="1" applyBorder="1"/>
    <xf numFmtId="10" fontId="46" fillId="6" borderId="15" xfId="2" applyNumberFormat="1" applyFont="1" applyFill="1" applyBorder="1" applyAlignment="1">
      <alignment horizontal="center" vertical="center"/>
    </xf>
    <xf numFmtId="10" fontId="46" fillId="6" borderId="0" xfId="2" applyNumberFormat="1" applyFont="1" applyFill="1" applyBorder="1" applyAlignment="1">
      <alignment horizontal="center" vertical="center"/>
    </xf>
    <xf numFmtId="10" fontId="46"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7" fillId="6" borderId="5" xfId="0" applyFont="1" applyFill="1" applyBorder="1"/>
    <xf numFmtId="0" fontId="47" fillId="6" borderId="9" xfId="0" applyFont="1" applyFill="1" applyBorder="1"/>
    <xf numFmtId="0" fontId="47" fillId="7" borderId="5" xfId="0" applyFont="1" applyFill="1" applyBorder="1"/>
    <xf numFmtId="0" fontId="47" fillId="7" borderId="6" xfId="0" applyFont="1" applyFill="1" applyBorder="1"/>
    <xf numFmtId="0" fontId="103" fillId="0" borderId="10" xfId="0" applyFont="1" applyBorder="1"/>
    <xf numFmtId="0" fontId="47" fillId="8" borderId="9" xfId="0" applyFont="1" applyFill="1" applyBorder="1"/>
    <xf numFmtId="1" fontId="30" fillId="0" borderId="0" xfId="1" applyNumberFormat="1" applyFont="1"/>
    <xf numFmtId="2" fontId="42" fillId="0" borderId="0" xfId="0" applyNumberFormat="1" applyFont="1" applyAlignment="1">
      <alignment horizontal="center"/>
    </xf>
    <xf numFmtId="0" fontId="22" fillId="0" borderId="12" xfId="0" applyFont="1" applyBorder="1" applyAlignment="1">
      <alignment horizontal="center"/>
    </xf>
    <xf numFmtId="10" fontId="22" fillId="0" borderId="12" xfId="2" applyNumberFormat="1" applyFont="1" applyBorder="1" applyAlignment="1">
      <alignment horizontal="center"/>
    </xf>
    <xf numFmtId="1" fontId="22" fillId="0" borderId="12" xfId="0" applyNumberFormat="1" applyFont="1" applyBorder="1" applyAlignment="1">
      <alignment horizontal="center"/>
    </xf>
    <xf numFmtId="174" fontId="22" fillId="0" borderId="12" xfId="0" applyNumberFormat="1" applyFont="1" applyBorder="1" applyAlignment="1">
      <alignment horizontal="center"/>
    </xf>
    <xf numFmtId="164" fontId="80" fillId="2" borderId="16" xfId="2" applyNumberFormat="1" applyFont="1" applyFill="1" applyBorder="1" applyAlignment="1" applyProtection="1">
      <alignment horizontal="center" vertical="center"/>
      <protection locked="0"/>
    </xf>
    <xf numFmtId="0" fontId="54" fillId="0" borderId="0" xfId="0" applyFont="1" applyProtection="1">
      <protection locked="0"/>
    </xf>
    <xf numFmtId="0" fontId="81" fillId="6" borderId="0" xfId="0" applyFont="1" applyFill="1" applyAlignment="1" applyProtection="1">
      <alignment vertical="center"/>
      <protection locked="0"/>
    </xf>
    <xf numFmtId="0" fontId="50" fillId="2" borderId="0" xfId="0" applyFont="1" applyFill="1" applyAlignment="1" applyProtection="1">
      <alignment vertical="center"/>
      <protection locked="0"/>
    </xf>
    <xf numFmtId="0" fontId="38" fillId="0" borderId="0" xfId="0" applyFont="1" applyAlignment="1" applyProtection="1">
      <alignment horizontal="center"/>
      <protection locked="0"/>
    </xf>
    <xf numFmtId="0" fontId="39" fillId="0" borderId="0" xfId="0" applyFont="1" applyAlignment="1" applyProtection="1">
      <alignment horizontal="center" vertical="center"/>
      <protection locked="0"/>
    </xf>
    <xf numFmtId="164" fontId="80" fillId="12" borderId="15" xfId="2" applyNumberFormat="1" applyFont="1" applyFill="1" applyBorder="1" applyAlignment="1" applyProtection="1">
      <alignment horizontal="center" vertical="center"/>
      <protection locked="0"/>
    </xf>
    <xf numFmtId="10" fontId="80" fillId="12" borderId="0" xfId="2" applyNumberFormat="1" applyFont="1" applyFill="1" applyBorder="1" applyAlignment="1" applyProtection="1">
      <alignment horizontal="center" vertical="center"/>
      <protection locked="0"/>
    </xf>
    <xf numFmtId="0" fontId="80" fillId="12" borderId="0" xfId="0" applyFont="1" applyFill="1" applyAlignment="1" applyProtection="1">
      <alignment vertical="center"/>
      <protection locked="0"/>
    </xf>
    <xf numFmtId="164" fontId="80" fillId="2" borderId="0" xfId="2" applyNumberFormat="1" applyFont="1" applyFill="1" applyBorder="1" applyAlignment="1" applyProtection="1">
      <alignment horizontal="center" vertical="center"/>
      <protection locked="0"/>
    </xf>
    <xf numFmtId="0" fontId="20" fillId="0" borderId="12" xfId="0" applyFont="1" applyBorder="1" applyAlignment="1">
      <alignment horizontal="center"/>
    </xf>
    <xf numFmtId="0" fontId="50" fillId="14" borderId="0" xfId="0" applyFont="1" applyFill="1" applyAlignment="1">
      <alignment horizontal="center" vertical="center" wrapText="1"/>
    </xf>
    <xf numFmtId="0" fontId="50" fillId="14" borderId="60" xfId="0" applyFont="1" applyFill="1" applyBorder="1" applyAlignment="1">
      <alignment horizontal="center" vertical="center" wrapText="1"/>
    </xf>
    <xf numFmtId="0" fontId="50" fillId="15" borderId="0" xfId="0" applyFont="1" applyFill="1" applyAlignment="1">
      <alignment horizontal="center" vertical="center" wrapText="1"/>
    </xf>
    <xf numFmtId="0" fontId="56" fillId="0" borderId="61" xfId="0" applyFont="1" applyBorder="1"/>
    <xf numFmtId="167" fontId="56" fillId="0" borderId="62" xfId="0" applyNumberFormat="1" applyFont="1" applyBorder="1" applyAlignment="1">
      <alignment horizontal="center"/>
    </xf>
    <xf numFmtId="0" fontId="56" fillId="0" borderId="62" xfId="0" applyFont="1" applyBorder="1"/>
    <xf numFmtId="0" fontId="56" fillId="0" borderId="62" xfId="0" applyFont="1" applyBorder="1" applyAlignment="1">
      <alignment horizontal="center"/>
    </xf>
    <xf numFmtId="0" fontId="56" fillId="0" borderId="61" xfId="0" applyFont="1" applyBorder="1" applyAlignment="1">
      <alignment horizontal="center"/>
    </xf>
    <xf numFmtId="168" fontId="56" fillId="16" borderId="61" xfId="0" applyNumberFormat="1" applyFont="1" applyFill="1" applyBorder="1" applyAlignment="1">
      <alignment horizontal="center"/>
    </xf>
    <xf numFmtId="10" fontId="56" fillId="0" borderId="61" xfId="2" applyNumberFormat="1" applyFont="1" applyBorder="1" applyAlignment="1">
      <alignment horizontal="center"/>
    </xf>
    <xf numFmtId="0" fontId="56" fillId="0" borderId="61" xfId="0" applyFont="1" applyBorder="1" applyAlignment="1">
      <alignment horizontal="left"/>
    </xf>
    <xf numFmtId="168" fontId="56" fillId="0" borderId="61" xfId="0" applyNumberFormat="1" applyFont="1" applyBorder="1" applyAlignment="1">
      <alignment horizontal="center"/>
    </xf>
    <xf numFmtId="166" fontId="56" fillId="0" borderId="61" xfId="2" applyNumberFormat="1" applyFont="1" applyBorder="1" applyAlignment="1">
      <alignment horizontal="center"/>
    </xf>
    <xf numFmtId="4" fontId="56" fillId="0" borderId="61" xfId="2" applyNumberFormat="1" applyFont="1" applyBorder="1" applyAlignment="1">
      <alignment horizontal="center"/>
    </xf>
    <xf numFmtId="165" fontId="56" fillId="0" borderId="61" xfId="0" applyNumberFormat="1" applyFont="1" applyBorder="1" applyAlignment="1">
      <alignment horizontal="left"/>
    </xf>
    <xf numFmtId="0" fontId="50" fillId="15" borderId="63" xfId="0" applyFont="1" applyFill="1" applyBorder="1" applyAlignment="1">
      <alignment horizontal="center" vertical="center" wrapText="1"/>
    </xf>
    <xf numFmtId="10" fontId="56" fillId="0" borderId="61" xfId="2" applyNumberFormat="1" applyFont="1" applyBorder="1" applyAlignment="1">
      <alignment horizontal="left"/>
    </xf>
    <xf numFmtId="173" fontId="19" fillId="0" borderId="12" xfId="2" applyNumberFormat="1" applyFont="1" applyBorder="1" applyAlignment="1">
      <alignment horizontal="center"/>
    </xf>
    <xf numFmtId="0" fontId="57" fillId="0" borderId="0" xfId="0" applyFont="1" applyAlignment="1" applyProtection="1">
      <alignment horizontal="center" vertical="center" wrapText="1"/>
      <protection locked="0"/>
    </xf>
    <xf numFmtId="0" fontId="106" fillId="0" borderId="0" xfId="0" applyFont="1" applyAlignment="1" applyProtection="1">
      <alignment vertical="center"/>
      <protection locked="0"/>
    </xf>
    <xf numFmtId="0" fontId="108" fillId="0" borderId="0" xfId="0" applyFont="1" applyAlignment="1" applyProtection="1">
      <alignment horizontal="center" vertical="center"/>
      <protection locked="0"/>
    </xf>
    <xf numFmtId="0" fontId="71" fillId="0" borderId="11" xfId="0" applyFont="1" applyBorder="1" applyAlignment="1" applyProtection="1">
      <alignment horizontal="left" indent="1"/>
      <protection locked="0"/>
    </xf>
    <xf numFmtId="0" fontId="106" fillId="0" borderId="0" xfId="0" applyFont="1" applyAlignment="1" applyProtection="1">
      <alignment horizontal="center" vertical="center"/>
      <protection locked="0"/>
    </xf>
    <xf numFmtId="0" fontId="107" fillId="0" borderId="0" xfId="0" applyFont="1" applyAlignment="1" applyProtection="1">
      <alignment horizontal="center" vertical="center"/>
      <protection locked="0"/>
    </xf>
    <xf numFmtId="0" fontId="72" fillId="3" borderId="65" xfId="0" applyFont="1" applyFill="1" applyBorder="1" applyAlignment="1" applyProtection="1">
      <alignment horizontal="center" vertical="center"/>
      <protection locked="0"/>
    </xf>
    <xf numFmtId="166" fontId="72" fillId="3" borderId="66" xfId="0" applyNumberFormat="1" applyFont="1" applyFill="1" applyBorder="1" applyAlignment="1" applyProtection="1">
      <alignment horizontal="center" vertical="center"/>
      <protection locked="0"/>
    </xf>
    <xf numFmtId="172" fontId="111" fillId="3" borderId="69" xfId="1" applyNumberFormat="1" applyFont="1" applyFill="1" applyBorder="1" applyAlignment="1" applyProtection="1">
      <alignment horizontal="center" vertical="center"/>
      <protection locked="0"/>
    </xf>
    <xf numFmtId="172" fontId="111" fillId="3" borderId="71" xfId="1" applyNumberFormat="1" applyFont="1" applyFill="1" applyBorder="1" applyAlignment="1" applyProtection="1">
      <alignment horizontal="center" vertical="center"/>
      <protection locked="0"/>
    </xf>
    <xf numFmtId="0" fontId="112" fillId="0" borderId="0" xfId="0" applyFont="1" applyAlignment="1" applyProtection="1">
      <alignment horizontal="left" indent="1"/>
      <protection locked="0"/>
    </xf>
    <xf numFmtId="0" fontId="105" fillId="19" borderId="0" xfId="0" applyFont="1" applyFill="1" applyAlignment="1" applyProtection="1">
      <alignment vertical="center"/>
      <protection locked="0"/>
    </xf>
    <xf numFmtId="10" fontId="105" fillId="19" borderId="0" xfId="0" applyNumberFormat="1" applyFont="1" applyFill="1" applyAlignment="1" applyProtection="1">
      <alignment horizontal="center" vertical="center"/>
      <protection locked="0"/>
    </xf>
    <xf numFmtId="0" fontId="105" fillId="19" borderId="0" xfId="0" applyFont="1" applyFill="1" applyAlignment="1" applyProtection="1">
      <alignment horizontal="center" vertical="center"/>
      <protection locked="0"/>
    </xf>
    <xf numFmtId="0" fontId="105" fillId="19" borderId="74" xfId="0" applyFont="1" applyFill="1" applyBorder="1" applyAlignment="1" applyProtection="1">
      <alignment horizontal="center" vertical="center"/>
      <protection locked="0"/>
    </xf>
    <xf numFmtId="0" fontId="106" fillId="0" borderId="76" xfId="0" applyFont="1" applyBorder="1" applyAlignment="1" applyProtection="1">
      <alignment vertical="center"/>
      <protection locked="0"/>
    </xf>
    <xf numFmtId="173" fontId="106" fillId="0" borderId="76" xfId="0" applyNumberFormat="1" applyFont="1" applyBorder="1" applyAlignment="1" applyProtection="1">
      <alignment vertical="center"/>
      <protection locked="0"/>
    </xf>
    <xf numFmtId="10" fontId="106" fillId="0" borderId="76" xfId="0" applyNumberFormat="1" applyFont="1" applyBorder="1" applyAlignment="1" applyProtection="1">
      <alignment horizontal="center" vertical="center"/>
      <protection locked="0"/>
    </xf>
    <xf numFmtId="9" fontId="106" fillId="0" borderId="76" xfId="0" applyNumberFormat="1" applyFont="1" applyBorder="1" applyAlignment="1" applyProtection="1">
      <alignment horizontal="center" vertical="center"/>
      <protection locked="0"/>
    </xf>
    <xf numFmtId="164" fontId="106" fillId="0" borderId="76" xfId="0" applyNumberFormat="1" applyFont="1" applyBorder="1" applyAlignment="1" applyProtection="1">
      <alignment horizontal="center" vertical="center"/>
      <protection locked="0"/>
    </xf>
    <xf numFmtId="2" fontId="106" fillId="0" borderId="76" xfId="0" applyNumberFormat="1" applyFont="1" applyBorder="1" applyAlignment="1" applyProtection="1">
      <alignment horizontal="center" vertical="center"/>
      <protection locked="0"/>
    </xf>
    <xf numFmtId="176" fontId="106" fillId="0" borderId="76" xfId="0" applyNumberFormat="1" applyFont="1" applyBorder="1" applyAlignment="1" applyProtection="1">
      <alignment horizontal="center" vertical="center"/>
      <protection locked="0"/>
    </xf>
    <xf numFmtId="0" fontId="106" fillId="0" borderId="75" xfId="0" applyFont="1" applyBorder="1" applyAlignment="1" applyProtection="1">
      <alignment vertical="center"/>
      <protection locked="0"/>
    </xf>
    <xf numFmtId="173" fontId="106" fillId="0" borderId="75" xfId="0" applyNumberFormat="1" applyFont="1" applyBorder="1" applyAlignment="1" applyProtection="1">
      <alignment vertical="center"/>
      <protection locked="0"/>
    </xf>
    <xf numFmtId="10" fontId="106" fillId="0" borderId="75" xfId="0" applyNumberFormat="1" applyFont="1" applyBorder="1" applyAlignment="1" applyProtection="1">
      <alignment horizontal="center" vertical="center"/>
      <protection locked="0"/>
    </xf>
    <xf numFmtId="9" fontId="106" fillId="0" borderId="75" xfId="0" applyNumberFormat="1" applyFont="1" applyBorder="1" applyAlignment="1" applyProtection="1">
      <alignment horizontal="center" vertical="center"/>
      <protection locked="0"/>
    </xf>
    <xf numFmtId="164" fontId="106" fillId="0" borderId="75" xfId="0" applyNumberFormat="1" applyFont="1" applyBorder="1" applyAlignment="1" applyProtection="1">
      <alignment horizontal="center" vertical="center"/>
      <protection locked="0"/>
    </xf>
    <xf numFmtId="2" fontId="106" fillId="0" borderId="75" xfId="0" applyNumberFormat="1" applyFont="1" applyBorder="1" applyAlignment="1" applyProtection="1">
      <alignment horizontal="center" vertical="center"/>
      <protection locked="0"/>
    </xf>
    <xf numFmtId="176" fontId="106" fillId="0" borderId="75" xfId="0" applyNumberFormat="1" applyFont="1" applyBorder="1" applyAlignment="1" applyProtection="1">
      <alignment horizontal="center" vertical="center"/>
      <protection locked="0"/>
    </xf>
    <xf numFmtId="173" fontId="105" fillId="19" borderId="0" xfId="0" applyNumberFormat="1" applyFont="1" applyFill="1" applyAlignment="1" applyProtection="1">
      <alignment vertical="center"/>
      <protection locked="0"/>
    </xf>
    <xf numFmtId="0" fontId="106" fillId="0" borderId="77" xfId="0" applyFont="1" applyBorder="1" applyAlignment="1" applyProtection="1">
      <alignment vertical="center"/>
      <protection locked="0"/>
    </xf>
    <xf numFmtId="173" fontId="106" fillId="0" borderId="77" xfId="0" applyNumberFormat="1" applyFont="1" applyBorder="1" applyAlignment="1" applyProtection="1">
      <alignment vertical="center"/>
      <protection locked="0"/>
    </xf>
    <xf numFmtId="10" fontId="106" fillId="0" borderId="77" xfId="0" applyNumberFormat="1" applyFont="1" applyBorder="1" applyAlignment="1" applyProtection="1">
      <alignment horizontal="center" vertical="center"/>
      <protection locked="0"/>
    </xf>
    <xf numFmtId="9" fontId="106" fillId="0" borderId="77" xfId="0" applyNumberFormat="1" applyFont="1" applyBorder="1" applyAlignment="1" applyProtection="1">
      <alignment horizontal="center" vertical="center"/>
      <protection locked="0"/>
    </xf>
    <xf numFmtId="164" fontId="106" fillId="0" borderId="77" xfId="0" applyNumberFormat="1" applyFont="1" applyBorder="1" applyAlignment="1" applyProtection="1">
      <alignment horizontal="center" vertical="center"/>
      <protection locked="0"/>
    </xf>
    <xf numFmtId="2" fontId="106" fillId="0" borderId="77" xfId="0" applyNumberFormat="1" applyFont="1" applyBorder="1" applyAlignment="1" applyProtection="1">
      <alignment horizontal="center" vertical="center"/>
      <protection locked="0"/>
    </xf>
    <xf numFmtId="176" fontId="106" fillId="0" borderId="77" xfId="0" applyNumberFormat="1" applyFont="1" applyBorder="1" applyAlignment="1" applyProtection="1">
      <alignment horizontal="center" vertical="center"/>
      <protection locked="0"/>
    </xf>
    <xf numFmtId="0" fontId="105" fillId="20" borderId="0" xfId="0" applyFont="1" applyFill="1" applyAlignment="1" applyProtection="1">
      <alignment vertical="center"/>
      <protection locked="0"/>
    </xf>
    <xf numFmtId="0" fontId="105" fillId="20" borderId="0" xfId="0" applyFont="1" applyFill="1" applyAlignment="1" applyProtection="1">
      <alignment horizontal="center" vertical="center"/>
      <protection locked="0"/>
    </xf>
    <xf numFmtId="0" fontId="105" fillId="20" borderId="74" xfId="0" applyFont="1" applyFill="1" applyBorder="1" applyAlignment="1" applyProtection="1">
      <alignment horizontal="center" vertical="center"/>
      <protection locked="0"/>
    </xf>
    <xf numFmtId="173" fontId="105" fillId="20" borderId="0" xfId="0" applyNumberFormat="1" applyFont="1" applyFill="1" applyAlignment="1" applyProtection="1">
      <alignment vertical="center"/>
      <protection locked="0"/>
    </xf>
    <xf numFmtId="10" fontId="105" fillId="20" borderId="0" xfId="0" applyNumberFormat="1" applyFont="1" applyFill="1" applyAlignment="1" applyProtection="1">
      <alignment horizontal="center" vertical="center"/>
      <protection locked="0"/>
    </xf>
    <xf numFmtId="0" fontId="115" fillId="2" borderId="0" xfId="0" applyFont="1" applyFill="1" applyAlignment="1" applyProtection="1">
      <alignment vertical="center"/>
      <protection locked="0"/>
    </xf>
    <xf numFmtId="173" fontId="115" fillId="2" borderId="0" xfId="0" applyNumberFormat="1" applyFont="1" applyFill="1" applyAlignment="1" applyProtection="1">
      <alignment vertical="center"/>
      <protection locked="0"/>
    </xf>
    <xf numFmtId="10" fontId="115" fillId="2" borderId="0" xfId="0" applyNumberFormat="1" applyFont="1" applyFill="1" applyAlignment="1" applyProtection="1">
      <alignment horizontal="center" vertical="center"/>
      <protection locked="0"/>
    </xf>
    <xf numFmtId="0" fontId="115" fillId="2" borderId="0" xfId="0" applyFont="1" applyFill="1" applyAlignment="1" applyProtection="1">
      <alignment horizontal="center" vertical="center"/>
      <protection locked="0"/>
    </xf>
    <xf numFmtId="0" fontId="115" fillId="2" borderId="74" xfId="0" applyFont="1" applyFill="1" applyBorder="1" applyAlignment="1" applyProtection="1">
      <alignment horizontal="center" vertical="center"/>
      <protection locked="0"/>
    </xf>
    <xf numFmtId="0" fontId="110" fillId="0" borderId="0" xfId="0" applyFont="1" applyProtection="1">
      <protection locked="0"/>
    </xf>
    <xf numFmtId="0" fontId="107" fillId="0" borderId="0" xfId="0" applyFont="1" applyAlignment="1" applyProtection="1">
      <alignment vertical="center"/>
      <protection locked="0"/>
    </xf>
    <xf numFmtId="0" fontId="116" fillId="0" borderId="0" xfId="0" applyFont="1" applyAlignment="1">
      <alignment vertical="top" wrapText="1"/>
    </xf>
    <xf numFmtId="0" fontId="17" fillId="0" borderId="12" xfId="0" applyFont="1" applyBorder="1" applyAlignment="1" applyProtection="1">
      <alignment horizontal="left" indent="2"/>
      <protection locked="0"/>
    </xf>
    <xf numFmtId="0" fontId="17" fillId="0" borderId="12" xfId="0" applyFont="1" applyBorder="1" applyAlignment="1">
      <alignment horizontal="center"/>
    </xf>
    <xf numFmtId="172" fontId="17" fillId="0" borderId="12" xfId="0" applyNumberFormat="1" applyFont="1" applyBorder="1" applyAlignment="1">
      <alignment horizontal="center"/>
    </xf>
    <xf numFmtId="173" fontId="17" fillId="0" borderId="12" xfId="2" applyNumberFormat="1" applyFont="1" applyBorder="1" applyAlignment="1">
      <alignment horizontal="center"/>
    </xf>
    <xf numFmtId="10" fontId="17" fillId="0" borderId="12" xfId="2" applyNumberFormat="1" applyFont="1" applyBorder="1" applyAlignment="1">
      <alignment horizontal="center"/>
    </xf>
    <xf numFmtId="10" fontId="96" fillId="0" borderId="12" xfId="2" applyNumberFormat="1" applyFont="1" applyBorder="1" applyAlignment="1">
      <alignment horizontal="center"/>
    </xf>
    <xf numFmtId="10" fontId="16" fillId="0" borderId="12" xfId="2" applyNumberFormat="1" applyFont="1" applyBorder="1" applyAlignment="1">
      <alignment horizontal="center"/>
    </xf>
    <xf numFmtId="164" fontId="30" fillId="0" borderId="0" xfId="2" applyNumberFormat="1" applyFont="1" applyAlignment="1">
      <alignment vertical="center"/>
    </xf>
    <xf numFmtId="164" fontId="42" fillId="0" borderId="0" xfId="0" applyNumberFormat="1" applyFont="1" applyAlignment="1">
      <alignment vertical="center"/>
    </xf>
    <xf numFmtId="10" fontId="30" fillId="0" borderId="0" xfId="2" applyNumberFormat="1" applyFont="1" applyAlignment="1">
      <alignment vertical="center"/>
    </xf>
    <xf numFmtId="10" fontId="42" fillId="0" borderId="0" xfId="0" applyNumberFormat="1" applyFont="1" applyAlignment="1">
      <alignment vertical="center"/>
    </xf>
    <xf numFmtId="0" fontId="93" fillId="0" borderId="0" xfId="0" applyFont="1"/>
    <xf numFmtId="0" fontId="77" fillId="0" borderId="54" xfId="0" applyFont="1" applyBorder="1"/>
    <xf numFmtId="0" fontId="77" fillId="0" borderId="0" xfId="0" applyFont="1"/>
    <xf numFmtId="0" fontId="86" fillId="0" borderId="0" xfId="0" applyFont="1"/>
    <xf numFmtId="0" fontId="92" fillId="0" borderId="0" xfId="0" applyFont="1"/>
    <xf numFmtId="0" fontId="79" fillId="0" borderId="54" xfId="0" applyFont="1" applyBorder="1" applyAlignment="1">
      <alignment horizontal="left" vertical="center"/>
    </xf>
    <xf numFmtId="0" fontId="84" fillId="18" borderId="0" xfId="0" applyFont="1" applyFill="1" applyAlignment="1">
      <alignment horizontal="center" vertical="top"/>
    </xf>
    <xf numFmtId="0" fontId="84" fillId="0" borderId="0" xfId="0" applyFont="1" applyAlignment="1">
      <alignment horizontal="center" vertical="top"/>
    </xf>
    <xf numFmtId="0" fontId="39" fillId="0" borderId="68" xfId="0" applyFont="1" applyBorder="1" applyAlignment="1">
      <alignment horizontal="center" vertical="center"/>
    </xf>
    <xf numFmtId="0" fontId="39" fillId="0" borderId="72" xfId="0" applyFont="1" applyBorder="1"/>
    <xf numFmtId="0" fontId="39" fillId="0" borderId="15" xfId="0" applyFont="1" applyBorder="1"/>
    <xf numFmtId="166" fontId="72" fillId="3" borderId="65" xfId="0" applyNumberFormat="1" applyFont="1" applyFill="1" applyBorder="1" applyAlignment="1">
      <alignment horizontal="center" vertical="center"/>
    </xf>
    <xf numFmtId="166" fontId="72" fillId="0" borderId="0" xfId="0" applyNumberFormat="1" applyFont="1" applyAlignment="1">
      <alignment vertical="center"/>
    </xf>
    <xf numFmtId="0" fontId="39" fillId="0" borderId="0" xfId="0" applyFont="1" applyAlignment="1">
      <alignment horizontal="right" vertical="center"/>
    </xf>
    <xf numFmtId="0" fontId="39" fillId="0" borderId="73" xfId="0" applyFont="1" applyBorder="1"/>
    <xf numFmtId="0" fontId="80" fillId="0" borderId="0" xfId="0" applyFont="1" applyAlignment="1">
      <alignment horizontal="center" vertical="center"/>
    </xf>
    <xf numFmtId="1" fontId="39" fillId="0" borderId="0" xfId="1" applyNumberFormat="1" applyFont="1" applyFill="1" applyBorder="1" applyProtection="1"/>
    <xf numFmtId="1" fontId="39" fillId="0" borderId="0" xfId="1" applyNumberFormat="1" applyFont="1" applyProtection="1"/>
    <xf numFmtId="0" fontId="89" fillId="0" borderId="0" xfId="0" applyFont="1" applyAlignment="1">
      <alignment horizontal="center" vertical="center" wrapText="1"/>
    </xf>
    <xf numFmtId="0" fontId="46" fillId="6" borderId="0" xfId="0" applyFont="1" applyFill="1" applyAlignment="1">
      <alignment horizontal="center" vertical="center" wrapText="1"/>
    </xf>
    <xf numFmtId="0" fontId="0" fillId="0" borderId="0" xfId="0" applyAlignment="1">
      <alignment horizontal="center" vertical="center" wrapText="1"/>
    </xf>
    <xf numFmtId="0" fontId="92" fillId="0" borderId="0" xfId="0" applyFont="1" applyAlignment="1">
      <alignment vertical="center"/>
    </xf>
    <xf numFmtId="0" fontId="78" fillId="0" borderId="0" xfId="0" applyFont="1" applyAlignment="1">
      <alignment vertical="center"/>
    </xf>
    <xf numFmtId="0" fontId="39" fillId="0" borderId="0" xfId="0" applyFont="1" applyAlignment="1">
      <alignment vertical="center"/>
    </xf>
    <xf numFmtId="0" fontId="81" fillId="0" borderId="0" xfId="0" applyFont="1" applyAlignment="1">
      <alignment horizontal="center" vertical="center"/>
    </xf>
    <xf numFmtId="0" fontId="78" fillId="0" borderId="0" xfId="0" applyFont="1" applyAlignment="1">
      <alignment horizontal="center" vertical="center"/>
    </xf>
    <xf numFmtId="1" fontId="39" fillId="0" borderId="0" xfId="1" applyNumberFormat="1" applyFont="1" applyAlignment="1" applyProtection="1">
      <alignment vertical="center"/>
    </xf>
    <xf numFmtId="0" fontId="92" fillId="0" borderId="0" xfId="0" applyFont="1" applyAlignment="1">
      <alignment horizontal="center" vertical="center" wrapText="1"/>
    </xf>
    <xf numFmtId="164" fontId="50" fillId="2" borderId="16" xfId="2" applyNumberFormat="1" applyFont="1" applyFill="1" applyBorder="1" applyAlignment="1" applyProtection="1">
      <alignment horizontal="center" vertical="center" wrapText="1"/>
    </xf>
    <xf numFmtId="164" fontId="50" fillId="2" borderId="15" xfId="2" applyNumberFormat="1" applyFont="1" applyFill="1" applyBorder="1" applyAlignment="1" applyProtection="1">
      <alignment horizontal="center" vertical="center" wrapText="1"/>
    </xf>
    <xf numFmtId="0" fontId="50" fillId="0" borderId="0" xfId="0" applyFont="1" applyAlignment="1">
      <alignment horizontal="center" vertical="center" wrapText="1"/>
    </xf>
    <xf numFmtId="164" fontId="50" fillId="2" borderId="0" xfId="2" applyNumberFormat="1" applyFont="1" applyFill="1" applyBorder="1" applyAlignment="1" applyProtection="1">
      <alignment horizontal="center" vertical="center" wrapText="1"/>
    </xf>
    <xf numFmtId="0" fontId="39" fillId="0" borderId="16" xfId="0" applyFont="1" applyBorder="1" applyAlignment="1">
      <alignment vertical="center"/>
    </xf>
    <xf numFmtId="0" fontId="39" fillId="0" borderId="54" xfId="0" applyFont="1" applyBorder="1" applyAlignment="1">
      <alignment vertical="center"/>
    </xf>
    <xf numFmtId="0" fontId="39" fillId="0" borderId="15" xfId="0" applyFont="1" applyBorder="1" applyAlignment="1">
      <alignment vertical="center"/>
    </xf>
    <xf numFmtId="0" fontId="97" fillId="0" borderId="0" xfId="0" applyFont="1" applyAlignment="1">
      <alignment vertical="center"/>
    </xf>
    <xf numFmtId="0" fontId="40" fillId="2" borderId="16" xfId="0" applyFont="1" applyFill="1" applyBorder="1" applyAlignment="1">
      <alignment vertical="center"/>
    </xf>
    <xf numFmtId="164" fontId="85" fillId="2" borderId="54" xfId="2" applyNumberFormat="1" applyFont="1" applyFill="1" applyBorder="1" applyAlignment="1" applyProtection="1">
      <alignment horizontal="center" vertical="center"/>
    </xf>
    <xf numFmtId="164" fontId="85" fillId="2" borderId="15" xfId="2" applyNumberFormat="1" applyFont="1" applyFill="1" applyBorder="1" applyAlignment="1" applyProtection="1">
      <alignment horizontal="center" vertical="center"/>
    </xf>
    <xf numFmtId="0" fontId="41" fillId="0" borderId="0" xfId="0" applyFont="1" applyAlignment="1">
      <alignment vertical="center"/>
    </xf>
    <xf numFmtId="173" fontId="85" fillId="2" borderId="15" xfId="2" applyNumberFormat="1" applyFont="1" applyFill="1" applyBorder="1" applyAlignment="1" applyProtection="1">
      <alignment horizontal="center" vertical="center"/>
    </xf>
    <xf numFmtId="10" fontId="85" fillId="2" borderId="0" xfId="2" applyNumberFormat="1" applyFont="1" applyFill="1" applyBorder="1" applyAlignment="1" applyProtection="1">
      <alignment horizontal="center" vertical="center"/>
    </xf>
    <xf numFmtId="164" fontId="85" fillId="2" borderId="0" xfId="2" applyNumberFormat="1" applyFont="1" applyFill="1" applyBorder="1" applyAlignment="1" applyProtection="1">
      <alignment horizontal="center" vertical="center"/>
    </xf>
    <xf numFmtId="173" fontId="39" fillId="0" borderId="15" xfId="0" applyNumberFormat="1" applyFont="1" applyBorder="1" applyAlignment="1">
      <alignment vertical="center"/>
    </xf>
    <xf numFmtId="0" fontId="41" fillId="5" borderId="16" xfId="0" applyFont="1" applyFill="1" applyBorder="1" applyAlignment="1">
      <alignment vertical="center"/>
    </xf>
    <xf numFmtId="164" fontId="41" fillId="5" borderId="54" xfId="2" applyNumberFormat="1" applyFont="1" applyFill="1" applyBorder="1" applyAlignment="1" applyProtection="1">
      <alignment horizontal="center" vertical="center"/>
    </xf>
    <xf numFmtId="164" fontId="41" fillId="5" borderId="15" xfId="2" applyNumberFormat="1" applyFont="1" applyFill="1" applyBorder="1" applyAlignment="1" applyProtection="1">
      <alignment horizontal="center" vertical="center"/>
    </xf>
    <xf numFmtId="173" fontId="41" fillId="5" borderId="15" xfId="2" applyNumberFormat="1" applyFont="1" applyFill="1" applyBorder="1" applyAlignment="1" applyProtection="1">
      <alignment horizontal="center" vertical="center"/>
    </xf>
    <xf numFmtId="164" fontId="41" fillId="5" borderId="0" xfId="2" applyNumberFormat="1" applyFont="1" applyFill="1" applyBorder="1" applyAlignment="1" applyProtection="1">
      <alignment horizontal="center" vertical="center"/>
    </xf>
    <xf numFmtId="0" fontId="95" fillId="0" borderId="0" xfId="0" applyFont="1"/>
    <xf numFmtId="167" fontId="25" fillId="0" borderId="55" xfId="2" applyNumberFormat="1" applyFont="1" applyBorder="1" applyAlignment="1" applyProtection="1">
      <alignment horizontal="center"/>
    </xf>
    <xf numFmtId="176" fontId="25" fillId="0" borderId="55" xfId="2" applyNumberFormat="1" applyFont="1" applyBorder="1" applyAlignment="1" applyProtection="1">
      <alignment horizontal="center"/>
    </xf>
    <xf numFmtId="10" fontId="25" fillId="0" borderId="55" xfId="2" applyNumberFormat="1" applyFont="1" applyBorder="1" applyAlignment="1" applyProtection="1">
      <alignment horizontal="center"/>
    </xf>
    <xf numFmtId="10" fontId="25" fillId="0" borderId="56" xfId="2" applyNumberFormat="1" applyFont="1" applyBorder="1" applyAlignment="1" applyProtection="1">
      <alignment horizontal="center"/>
    </xf>
    <xf numFmtId="172" fontId="18" fillId="0" borderId="11" xfId="2" applyNumberFormat="1" applyFont="1" applyBorder="1" applyAlignment="1" applyProtection="1">
      <alignment horizontal="center"/>
    </xf>
    <xf numFmtId="0" fontId="25" fillId="0" borderId="0" xfId="0" applyFont="1"/>
    <xf numFmtId="173" fontId="25" fillId="0" borderId="11" xfId="2" applyNumberFormat="1" applyFont="1" applyBorder="1" applyAlignment="1" applyProtection="1">
      <alignment horizontal="center"/>
    </xf>
    <xf numFmtId="164" fontId="96" fillId="0" borderId="11" xfId="2" applyNumberFormat="1" applyFont="1" applyBorder="1" applyAlignment="1" applyProtection="1">
      <alignment horizontal="center"/>
    </xf>
    <xf numFmtId="0" fontId="39" fillId="0" borderId="16" xfId="0" applyFont="1" applyBorder="1" applyAlignment="1">
      <alignment horizontal="left" vertical="center"/>
    </xf>
    <xf numFmtId="167" fontId="39" fillId="0" borderId="54" xfId="0" applyNumberFormat="1" applyFont="1" applyBorder="1" applyAlignment="1">
      <alignment vertical="center"/>
    </xf>
    <xf numFmtId="0" fontId="95" fillId="0" borderId="0" xfId="0" applyFont="1" applyAlignment="1">
      <alignment vertical="center"/>
    </xf>
    <xf numFmtId="0" fontId="25" fillId="0" borderId="16" xfId="0" applyFont="1" applyBorder="1" applyAlignment="1">
      <alignment vertical="center"/>
    </xf>
    <xf numFmtId="0" fontId="25" fillId="0" borderId="54" xfId="0" applyFont="1" applyBorder="1" applyAlignment="1">
      <alignment vertical="center"/>
    </xf>
    <xf numFmtId="0" fontId="25" fillId="0" borderId="15" xfId="0" applyFont="1" applyBorder="1" applyAlignment="1">
      <alignment vertical="center"/>
    </xf>
    <xf numFmtId="0" fontId="25" fillId="0" borderId="0" xfId="0" applyFont="1" applyAlignment="1">
      <alignment vertical="center"/>
    </xf>
    <xf numFmtId="173" fontId="25" fillId="0" borderId="15" xfId="0" applyNumberFormat="1" applyFont="1" applyBorder="1" applyAlignment="1">
      <alignment vertical="center"/>
    </xf>
    <xf numFmtId="0" fontId="71" fillId="0" borderId="0" xfId="0" applyFont="1" applyAlignment="1">
      <alignment vertical="center"/>
    </xf>
    <xf numFmtId="0" fontId="41" fillId="3" borderId="16" xfId="0" applyFont="1" applyFill="1" applyBorder="1" applyAlignment="1">
      <alignment horizontal="left" vertical="center" indent="1"/>
    </xf>
    <xf numFmtId="164" fontId="41" fillId="3" borderId="54" xfId="2" applyNumberFormat="1" applyFont="1" applyFill="1" applyBorder="1" applyAlignment="1" applyProtection="1">
      <alignment horizontal="center" vertical="center"/>
    </xf>
    <xf numFmtId="164" fontId="41" fillId="3" borderId="15" xfId="2" applyNumberFormat="1" applyFont="1" applyFill="1" applyBorder="1" applyAlignment="1" applyProtection="1">
      <alignment horizontal="center" vertical="center"/>
    </xf>
    <xf numFmtId="173" fontId="41" fillId="3" borderId="15" xfId="2" applyNumberFormat="1" applyFont="1" applyFill="1" applyBorder="1" applyAlignment="1" applyProtection="1">
      <alignment horizontal="center" vertical="center"/>
    </xf>
    <xf numFmtId="164" fontId="41" fillId="3" borderId="0" xfId="2" applyNumberFormat="1" applyFont="1" applyFill="1" applyBorder="1" applyAlignment="1" applyProtection="1">
      <alignment horizontal="center" vertical="center"/>
    </xf>
    <xf numFmtId="9" fontId="96" fillId="0" borderId="11" xfId="2" applyFont="1" applyBorder="1" applyAlignment="1" applyProtection="1">
      <alignment horizontal="center"/>
    </xf>
    <xf numFmtId="167" fontId="25" fillId="0" borderId="54" xfId="0" applyNumberFormat="1" applyFont="1" applyBorder="1" applyAlignment="1">
      <alignment vertical="center"/>
    </xf>
    <xf numFmtId="0" fontId="21" fillId="0" borderId="0" xfId="0" applyFont="1"/>
    <xf numFmtId="0" fontId="65" fillId="0" borderId="0" xfId="0" applyFont="1" applyAlignment="1">
      <alignment vertical="center"/>
    </xf>
    <xf numFmtId="164" fontId="72" fillId="3" borderId="54" xfId="2" applyNumberFormat="1" applyFont="1" applyFill="1" applyBorder="1" applyAlignment="1" applyProtection="1">
      <alignment horizontal="center" vertical="center"/>
    </xf>
    <xf numFmtId="164" fontId="72" fillId="3" borderId="15" xfId="2" applyNumberFormat="1" applyFont="1" applyFill="1" applyBorder="1" applyAlignment="1" applyProtection="1">
      <alignment horizontal="center" vertical="center"/>
    </xf>
    <xf numFmtId="164" fontId="72" fillId="3" borderId="0" xfId="2" applyNumberFormat="1" applyFont="1" applyFill="1" applyBorder="1" applyAlignment="1" applyProtection="1">
      <alignment horizontal="center" vertical="center"/>
    </xf>
    <xf numFmtId="167" fontId="39" fillId="0" borderId="0" xfId="0" applyNumberFormat="1" applyFont="1" applyAlignment="1">
      <alignment vertical="center"/>
    </xf>
    <xf numFmtId="0" fontId="85" fillId="2" borderId="0" xfId="0" applyFont="1" applyFill="1" applyAlignment="1">
      <alignment horizontal="left" vertical="center"/>
    </xf>
    <xf numFmtId="173" fontId="85" fillId="2" borderId="0" xfId="2" applyNumberFormat="1" applyFont="1" applyFill="1" applyBorder="1" applyAlignment="1" applyProtection="1">
      <alignment horizontal="center" vertical="center"/>
    </xf>
    <xf numFmtId="0" fontId="89" fillId="0" borderId="0" xfId="0" applyFont="1" applyAlignment="1">
      <alignment vertical="center"/>
    </xf>
    <xf numFmtId="0" fontId="90" fillId="0" borderId="0" xfId="0" applyFont="1" applyAlignment="1">
      <alignment vertical="center"/>
    </xf>
    <xf numFmtId="164" fontId="42"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4" fillId="0" borderId="15" xfId="0" applyFont="1" applyBorder="1" applyAlignment="1">
      <alignment vertical="center"/>
    </xf>
    <xf numFmtId="10" fontId="64" fillId="0" borderId="0" xfId="0" applyNumberFormat="1" applyFont="1" applyAlignment="1">
      <alignment horizontal="center" vertical="center"/>
    </xf>
    <xf numFmtId="0" fontId="91" fillId="0" borderId="0" xfId="0" applyFont="1"/>
    <xf numFmtId="0" fontId="82" fillId="0" borderId="16" xfId="0" applyFont="1" applyBorder="1"/>
    <xf numFmtId="0" fontId="82" fillId="0" borderId="54" xfId="0" applyFont="1" applyBorder="1"/>
    <xf numFmtId="0" fontId="82" fillId="0" borderId="15" xfId="0" applyFont="1" applyBorder="1"/>
    <xf numFmtId="0" fontId="82" fillId="0" borderId="0" xfId="0" applyFont="1"/>
    <xf numFmtId="0" fontId="83" fillId="0" borderId="0" xfId="0" applyFont="1"/>
    <xf numFmtId="0" fontId="82" fillId="0" borderId="0" xfId="0" applyFont="1" applyAlignment="1">
      <alignment horizontal="center"/>
    </xf>
    <xf numFmtId="0" fontId="15" fillId="0" borderId="0" xfId="0" applyFont="1"/>
    <xf numFmtId="169" fontId="62" fillId="0" borderId="49" xfId="2" applyNumberFormat="1" applyFont="1" applyBorder="1" applyAlignment="1"/>
    <xf numFmtId="167" fontId="56" fillId="0" borderId="61" xfId="0" applyNumberFormat="1" applyFont="1" applyBorder="1" applyAlignment="1">
      <alignment horizontal="left"/>
    </xf>
    <xf numFmtId="10" fontId="56" fillId="0" borderId="0" xfId="2" applyNumberFormat="1" applyFont="1" applyFill="1" applyBorder="1" applyAlignment="1">
      <alignment horizontal="center"/>
    </xf>
    <xf numFmtId="0" fontId="57" fillId="0" borderId="0" xfId="0" applyFont="1" applyAlignment="1">
      <alignment horizontal="center" vertical="center" wrapText="1"/>
    </xf>
    <xf numFmtId="0" fontId="110" fillId="0" borderId="0" xfId="0" applyFont="1"/>
    <xf numFmtId="0" fontId="106" fillId="0" borderId="0" xfId="0" applyFont="1" applyAlignment="1">
      <alignment vertical="center"/>
    </xf>
    <xf numFmtId="0" fontId="107" fillId="0" borderId="0" xfId="0" applyFont="1" applyAlignment="1">
      <alignment horizontal="center" vertical="center"/>
    </xf>
    <xf numFmtId="0" fontId="106" fillId="0" borderId="0" xfId="0" applyFont="1" applyAlignment="1">
      <alignment horizontal="center" vertical="center"/>
    </xf>
    <xf numFmtId="0" fontId="108" fillId="0" borderId="0" xfId="0" applyFont="1" applyAlignment="1">
      <alignment horizontal="center" vertical="center"/>
    </xf>
    <xf numFmtId="0" fontId="112" fillId="0" borderId="0" xfId="0" applyFont="1" applyAlignment="1">
      <alignment horizontal="left" indent="1"/>
    </xf>
    <xf numFmtId="0" fontId="109" fillId="0" borderId="0" xfId="0" applyFont="1" applyAlignment="1">
      <alignment vertical="center"/>
    </xf>
    <xf numFmtId="0" fontId="109" fillId="0" borderId="0" xfId="0" applyFont="1" applyAlignment="1">
      <alignment horizontal="center" vertical="center"/>
    </xf>
    <xf numFmtId="0" fontId="114" fillId="0" borderId="0" xfId="0" applyFont="1" applyAlignment="1">
      <alignment horizontal="center" vertical="center" wrapText="1"/>
    </xf>
    <xf numFmtId="0" fontId="113" fillId="0" borderId="0" xfId="0" applyFont="1" applyAlignment="1">
      <alignment horizontal="center" vertical="center"/>
    </xf>
    <xf numFmtId="164" fontId="57" fillId="2" borderId="0" xfId="2" applyNumberFormat="1" applyFont="1" applyFill="1" applyBorder="1" applyAlignment="1" applyProtection="1">
      <alignment horizontal="center" vertical="center" wrapText="1"/>
    </xf>
    <xf numFmtId="164" fontId="57" fillId="2" borderId="15" xfId="2" applyNumberFormat="1" applyFont="1" applyFill="1" applyBorder="1" applyAlignment="1" applyProtection="1">
      <alignment horizontal="center" vertical="center" wrapText="1"/>
    </xf>
    <xf numFmtId="0" fontId="29" fillId="0" borderId="0" xfId="0" applyFont="1"/>
    <xf numFmtId="0" fontId="41" fillId="0" borderId="0" xfId="0" applyFont="1" applyAlignment="1">
      <alignment horizontal="center"/>
    </xf>
    <xf numFmtId="0" fontId="64" fillId="0" borderId="0" xfId="0" applyFont="1" applyAlignment="1">
      <alignment horizontal="center"/>
    </xf>
    <xf numFmtId="0" fontId="39" fillId="0" borderId="50" xfId="0" applyFont="1" applyBorder="1" applyAlignment="1">
      <alignment horizontal="center" vertical="center"/>
    </xf>
    <xf numFmtId="14" fontId="39" fillId="0" borderId="0" xfId="0" applyNumberFormat="1" applyFont="1"/>
    <xf numFmtId="14" fontId="63" fillId="0" borderId="0" xfId="0" quotePrefix="1" applyNumberFormat="1" applyFont="1" applyAlignment="1">
      <alignment horizontal="right"/>
    </xf>
    <xf numFmtId="172" fontId="63" fillId="0" borderId="0" xfId="0" applyNumberFormat="1" applyFont="1" applyAlignment="1">
      <alignment horizontal="center"/>
    </xf>
    <xf numFmtId="1" fontId="0" fillId="0" borderId="0" xfId="1" applyNumberFormat="1" applyFont="1" applyAlignment="1" applyProtection="1">
      <alignment horizontal="center"/>
    </xf>
    <xf numFmtId="0" fontId="73" fillId="0" borderId="0" xfId="0" applyFont="1" applyAlignment="1">
      <alignment vertical="center"/>
    </xf>
    <xf numFmtId="0" fontId="75" fillId="0" borderId="0" xfId="0" applyFont="1" applyAlignment="1">
      <alignment horizontal="center" vertical="center"/>
    </xf>
    <xf numFmtId="0" fontId="74" fillId="6" borderId="0" xfId="0" applyFont="1" applyFill="1" applyAlignment="1">
      <alignment vertical="center"/>
    </xf>
    <xf numFmtId="0" fontId="74" fillId="6" borderId="0" xfId="0" applyFont="1" applyFill="1" applyAlignment="1">
      <alignment horizontal="center" vertical="center"/>
    </xf>
    <xf numFmtId="0" fontId="43" fillId="0" borderId="0" xfId="0" applyFont="1" applyAlignment="1">
      <alignment vertical="center"/>
    </xf>
    <xf numFmtId="0" fontId="64" fillId="0" borderId="0" xfId="0" applyFont="1" applyAlignment="1">
      <alignment vertical="center"/>
    </xf>
    <xf numFmtId="0" fontId="50" fillId="12" borderId="0" xfId="0" applyFont="1" applyFill="1" applyAlignment="1">
      <alignment horizontal="center" vertical="center"/>
    </xf>
    <xf numFmtId="0" fontId="50" fillId="2" borderId="0" xfId="0" applyFont="1" applyFill="1" applyAlignment="1">
      <alignment horizontal="center" vertical="center"/>
    </xf>
    <xf numFmtId="0" fontId="41" fillId="0" borderId="0" xfId="0" applyFont="1" applyAlignment="1">
      <alignment horizontal="center" vertical="center"/>
    </xf>
    <xf numFmtId="0" fontId="41" fillId="0" borderId="0" xfId="0" applyFont="1" applyAlignment="1">
      <alignment horizontal="left" vertical="center" indent="1"/>
    </xf>
    <xf numFmtId="1" fontId="41" fillId="0" borderId="0" xfId="1" applyNumberFormat="1" applyFont="1" applyAlignment="1" applyProtection="1">
      <alignment horizontal="center" vertical="center"/>
    </xf>
    <xf numFmtId="173" fontId="41" fillId="0" borderId="0" xfId="0" applyNumberFormat="1" applyFont="1" applyAlignment="1">
      <alignment vertical="center"/>
    </xf>
    <xf numFmtId="0" fontId="29" fillId="0" borderId="0" xfId="0" applyFont="1" applyAlignment="1">
      <alignment vertical="center"/>
    </xf>
    <xf numFmtId="0" fontId="41" fillId="5" borderId="0" xfId="0" applyFont="1" applyFill="1" applyAlignment="1">
      <alignment vertical="center"/>
    </xf>
    <xf numFmtId="0" fontId="41" fillId="5" borderId="0" xfId="0" applyFont="1" applyFill="1" applyAlignment="1">
      <alignment horizontal="center" vertical="center"/>
    </xf>
    <xf numFmtId="173" fontId="41" fillId="5" borderId="0" xfId="0" applyNumberFormat="1" applyFont="1" applyFill="1" applyAlignment="1">
      <alignment vertical="center"/>
    </xf>
    <xf numFmtId="172" fontId="41" fillId="5" borderId="0" xfId="0" applyNumberFormat="1" applyFont="1" applyFill="1" applyAlignment="1">
      <alignment vertical="center"/>
    </xf>
    <xf numFmtId="39" fontId="41" fillId="5" borderId="0" xfId="0" applyNumberFormat="1" applyFont="1" applyFill="1" applyAlignment="1">
      <alignment vertical="center"/>
    </xf>
    <xf numFmtId="0" fontId="29" fillId="0" borderId="12" xfId="0" applyFont="1" applyBorder="1" applyAlignment="1">
      <alignment horizontal="left" indent="2"/>
    </xf>
    <xf numFmtId="10" fontId="29" fillId="0" borderId="12" xfId="2" applyNumberFormat="1" applyFont="1" applyBorder="1" applyAlignment="1" applyProtection="1">
      <alignment horizontal="center"/>
    </xf>
    <xf numFmtId="173" fontId="29" fillId="0" borderId="12" xfId="2" applyNumberFormat="1" applyFont="1" applyBorder="1" applyAlignment="1" applyProtection="1">
      <alignment horizontal="center"/>
    </xf>
    <xf numFmtId="172" fontId="29" fillId="0" borderId="12" xfId="0" applyNumberFormat="1" applyFont="1" applyBorder="1" applyAlignment="1">
      <alignment horizontal="center"/>
    </xf>
    <xf numFmtId="10" fontId="56" fillId="0" borderId="12" xfId="2" applyNumberFormat="1" applyFont="1" applyBorder="1" applyAlignment="1" applyProtection="1">
      <alignment horizontal="center"/>
    </xf>
    <xf numFmtId="9" fontId="56" fillId="0" borderId="12" xfId="2" applyFont="1" applyBorder="1" applyAlignment="1" applyProtection="1">
      <alignment horizontal="center"/>
    </xf>
    <xf numFmtId="4" fontId="56" fillId="0" borderId="12" xfId="2" applyNumberFormat="1" applyFont="1" applyBorder="1" applyAlignment="1" applyProtection="1">
      <alignment horizontal="center"/>
    </xf>
    <xf numFmtId="0" fontId="71" fillId="0" borderId="13" xfId="0" applyFont="1" applyBorder="1"/>
    <xf numFmtId="172" fontId="41" fillId="0" borderId="0" xfId="0" applyNumberFormat="1" applyFont="1" applyAlignment="1">
      <alignment vertical="center"/>
    </xf>
    <xf numFmtId="0" fontId="76" fillId="0" borderId="0" xfId="0" applyFont="1" applyAlignment="1">
      <alignment horizontal="center" vertical="center"/>
    </xf>
    <xf numFmtId="1" fontId="70" fillId="0" borderId="0" xfId="1" applyNumberFormat="1" applyFont="1" applyAlignment="1" applyProtection="1">
      <alignment horizontal="center" vertical="center"/>
    </xf>
    <xf numFmtId="39" fontId="41" fillId="0" borderId="0" xfId="0" applyNumberFormat="1" applyFont="1" applyAlignment="1">
      <alignment vertical="center"/>
    </xf>
    <xf numFmtId="0" fontId="41" fillId="3" borderId="0" xfId="0" applyFont="1" applyFill="1" applyAlignment="1">
      <alignment horizontal="left" vertical="center" indent="1"/>
    </xf>
    <xf numFmtId="0" fontId="41" fillId="3" borderId="0" xfId="0" applyFont="1" applyFill="1" applyAlignment="1">
      <alignment horizontal="center" vertical="center"/>
    </xf>
    <xf numFmtId="173" fontId="41" fillId="3" borderId="0" xfId="0" applyNumberFormat="1" applyFont="1" applyFill="1" applyAlignment="1">
      <alignment horizontal="left" vertical="center" indent="1"/>
    </xf>
    <xf numFmtId="172" fontId="41" fillId="3" borderId="0" xfId="0" applyNumberFormat="1" applyFont="1" applyFill="1" applyAlignment="1">
      <alignment horizontal="left" vertical="center" indent="1"/>
    </xf>
    <xf numFmtId="39" fontId="41" fillId="3" borderId="0" xfId="0" applyNumberFormat="1" applyFont="1" applyFill="1" applyAlignment="1">
      <alignment horizontal="left" vertical="center" indent="1"/>
    </xf>
    <xf numFmtId="173" fontId="29" fillId="0" borderId="0" xfId="0" applyNumberFormat="1" applyFont="1"/>
    <xf numFmtId="172" fontId="29" fillId="0" borderId="0" xfId="0" applyNumberFormat="1" applyFont="1"/>
    <xf numFmtId="39" fontId="29" fillId="0" borderId="0" xfId="0" applyNumberFormat="1" applyFont="1"/>
    <xf numFmtId="173" fontId="74" fillId="6" borderId="0" xfId="0" applyNumberFormat="1" applyFont="1" applyFill="1" applyAlignment="1">
      <alignment vertical="center"/>
    </xf>
    <xf numFmtId="172" fontId="74" fillId="6" borderId="0" xfId="0" applyNumberFormat="1" applyFont="1" applyFill="1" applyAlignment="1">
      <alignment vertical="center"/>
    </xf>
    <xf numFmtId="1" fontId="48" fillId="0" borderId="0" xfId="1" applyNumberFormat="1" applyFont="1" applyFill="1" applyAlignment="1" applyProtection="1">
      <alignment horizontal="center" vertical="center"/>
    </xf>
    <xf numFmtId="173" fontId="42" fillId="0" borderId="0" xfId="0" applyNumberFormat="1" applyFont="1" applyAlignment="1">
      <alignment vertical="center"/>
    </xf>
    <xf numFmtId="0" fontId="28" fillId="0" borderId="0" xfId="0" applyFont="1" applyAlignment="1">
      <alignment vertical="center"/>
    </xf>
    <xf numFmtId="1" fontId="42" fillId="0" borderId="0" xfId="1" applyNumberFormat="1" applyFont="1" applyAlignment="1" applyProtection="1">
      <alignment horizontal="center" vertical="center"/>
    </xf>
    <xf numFmtId="1" fontId="29" fillId="0" borderId="0" xfId="1" applyNumberFormat="1" applyFont="1" applyAlignment="1" applyProtection="1">
      <alignment horizontal="center" vertical="center"/>
    </xf>
    <xf numFmtId="173" fontId="29" fillId="0" borderId="0" xfId="0" applyNumberFormat="1" applyFont="1" applyAlignment="1">
      <alignment vertical="center"/>
    </xf>
    <xf numFmtId="172" fontId="29" fillId="0" borderId="0" xfId="0" applyNumberFormat="1" applyFont="1" applyAlignment="1">
      <alignment vertical="center"/>
    </xf>
    <xf numFmtId="39" fontId="29" fillId="0" borderId="0" xfId="0" applyNumberFormat="1" applyFont="1" applyAlignment="1">
      <alignment vertical="center"/>
    </xf>
    <xf numFmtId="0" fontId="41" fillId="0" borderId="10" xfId="0" applyFont="1" applyBorder="1"/>
    <xf numFmtId="1" fontId="29" fillId="0" borderId="0" xfId="1" applyNumberFormat="1" applyFont="1" applyAlignment="1" applyProtection="1">
      <alignment horizontal="center"/>
    </xf>
    <xf numFmtId="0" fontId="40" fillId="8" borderId="5" xfId="0" applyFont="1" applyFill="1" applyBorder="1"/>
    <xf numFmtId="0" fontId="29" fillId="0" borderId="8" xfId="0" applyFont="1" applyBorder="1"/>
    <xf numFmtId="0" fontId="29" fillId="0" borderId="5" xfId="0" applyFont="1" applyBorder="1"/>
    <xf numFmtId="0" fontId="29" fillId="0" borderId="9" xfId="0" applyFont="1" applyBorder="1"/>
    <xf numFmtId="0" fontId="40" fillId="6" borderId="5" xfId="0" applyFont="1" applyFill="1" applyBorder="1"/>
    <xf numFmtId="0" fontId="40" fillId="6" borderId="9" xfId="0" applyFont="1" applyFill="1" applyBorder="1"/>
    <xf numFmtId="0" fontId="40" fillId="7" borderId="5" xfId="0" applyFont="1" applyFill="1" applyBorder="1"/>
    <xf numFmtId="0" fontId="40" fillId="7" borderId="6" xfId="0" applyFont="1" applyFill="1" applyBorder="1"/>
    <xf numFmtId="0" fontId="40" fillId="8" borderId="9" xfId="0" applyFont="1" applyFill="1" applyBorder="1"/>
    <xf numFmtId="0" fontId="39" fillId="2" borderId="0" xfId="0" applyFont="1" applyFill="1" applyAlignment="1" applyProtection="1">
      <alignment horizontal="center" vertical="center"/>
      <protection locked="0"/>
    </xf>
    <xf numFmtId="10" fontId="15" fillId="0" borderId="11" xfId="2" applyNumberFormat="1" applyFont="1" applyBorder="1" applyAlignment="1" applyProtection="1">
      <alignment horizontal="center"/>
      <protection locked="0"/>
    </xf>
    <xf numFmtId="0" fontId="15" fillId="0" borderId="11" xfId="0" applyFont="1" applyBorder="1" applyAlignment="1" applyProtection="1">
      <alignment horizontal="center"/>
      <protection locked="0"/>
    </xf>
    <xf numFmtId="0" fontId="15" fillId="0" borderId="13" xfId="0" applyFont="1" applyBorder="1" applyAlignment="1" applyProtection="1">
      <alignment horizontal="center"/>
      <protection locked="0"/>
    </xf>
    <xf numFmtId="0" fontId="41" fillId="0" borderId="13" xfId="0" applyFont="1" applyBorder="1" applyAlignment="1" applyProtection="1">
      <alignment horizontal="center" vertical="center"/>
      <protection locked="0"/>
    </xf>
    <xf numFmtId="0" fontId="15" fillId="0" borderId="0" xfId="0" applyFont="1" applyAlignment="1" applyProtection="1">
      <alignment horizontal="center" vertical="center"/>
      <protection locked="0"/>
    </xf>
    <xf numFmtId="0" fontId="39" fillId="12" borderId="0" xfId="0" applyFont="1" applyFill="1" applyAlignment="1" applyProtection="1">
      <alignment horizontal="center" vertical="center"/>
      <protection locked="0"/>
    </xf>
    <xf numFmtId="0" fontId="15" fillId="8" borderId="0" xfId="0" applyFont="1" applyFill="1" applyAlignment="1" applyProtection="1">
      <alignment horizontal="center"/>
      <protection locked="0"/>
    </xf>
    <xf numFmtId="0" fontId="15" fillId="0" borderId="0" xfId="0" applyFont="1" applyAlignment="1" applyProtection="1">
      <alignment horizontal="center"/>
      <protection locked="0"/>
    </xf>
    <xf numFmtId="0" fontId="15" fillId="6" borderId="0" xfId="0" applyFont="1" applyFill="1" applyAlignment="1" applyProtection="1">
      <alignment horizontal="center"/>
      <protection locked="0"/>
    </xf>
    <xf numFmtId="0" fontId="15" fillId="7" borderId="0" xfId="0" applyFont="1" applyFill="1" applyAlignment="1" applyProtection="1">
      <alignment horizontal="center"/>
      <protection locked="0"/>
    </xf>
    <xf numFmtId="0" fontId="117" fillId="0" borderId="0" xfId="0" applyFont="1" applyAlignment="1" applyProtection="1">
      <alignment horizontal="center"/>
      <protection locked="0"/>
    </xf>
    <xf numFmtId="0" fontId="64" fillId="6" borderId="0" xfId="0" applyFont="1" applyFill="1" applyAlignment="1" applyProtection="1">
      <alignment horizontal="center" vertical="center"/>
      <protection locked="0"/>
    </xf>
    <xf numFmtId="164" fontId="50" fillId="2" borderId="15" xfId="2" applyNumberFormat="1" applyFont="1" applyFill="1" applyBorder="1" applyAlignment="1" applyProtection="1">
      <alignment horizontal="center" wrapText="1"/>
    </xf>
    <xf numFmtId="0" fontId="14" fillId="0" borderId="12" xfId="0" applyFont="1" applyBorder="1" applyAlignment="1">
      <alignment horizontal="center"/>
    </xf>
    <xf numFmtId="10" fontId="72" fillId="5" borderId="0" xfId="2" applyNumberFormat="1" applyFont="1" applyFill="1" applyBorder="1" applyAlignment="1" applyProtection="1">
      <alignment horizontal="center" vertical="center"/>
      <protection locked="0"/>
    </xf>
    <xf numFmtId="10" fontId="72" fillId="3" borderId="0" xfId="2" applyNumberFormat="1" applyFont="1" applyFill="1" applyBorder="1" applyAlignment="1" applyProtection="1">
      <alignment horizontal="center" vertical="center"/>
      <protection locked="0"/>
    </xf>
    <xf numFmtId="0" fontId="13" fillId="0" borderId="0" xfId="0" applyFont="1" applyProtection="1">
      <protection locked="0"/>
    </xf>
    <xf numFmtId="0" fontId="96" fillId="0" borderId="0" xfId="0" applyFont="1" applyProtection="1">
      <protection locked="0"/>
    </xf>
    <xf numFmtId="0" fontId="96" fillId="0" borderId="0" xfId="0" applyFont="1" applyAlignment="1" applyProtection="1">
      <alignment horizontal="center"/>
      <protection locked="0"/>
    </xf>
    <xf numFmtId="0" fontId="118" fillId="0" borderId="0" xfId="0" applyFont="1" applyAlignment="1" applyProtection="1">
      <alignment horizontal="center"/>
      <protection locked="0"/>
    </xf>
    <xf numFmtId="0" fontId="118" fillId="0" borderId="0" xfId="0" applyFont="1" applyProtection="1">
      <protection locked="0"/>
    </xf>
    <xf numFmtId="0" fontId="118" fillId="0" borderId="0" xfId="0" applyFont="1" applyAlignment="1" applyProtection="1">
      <alignment vertical="center"/>
      <protection locked="0"/>
    </xf>
    <xf numFmtId="1" fontId="118" fillId="0" borderId="0" xfId="1" applyNumberFormat="1" applyFont="1" applyAlignment="1" applyProtection="1">
      <alignment horizontal="center" vertical="center"/>
      <protection locked="0"/>
    </xf>
    <xf numFmtId="0" fontId="119" fillId="6" borderId="0" xfId="0" applyFont="1" applyFill="1" applyAlignment="1" applyProtection="1">
      <alignment vertical="center"/>
      <protection locked="0"/>
    </xf>
    <xf numFmtId="0" fontId="119" fillId="6" borderId="0" xfId="0" applyFont="1" applyFill="1" applyAlignment="1" applyProtection="1">
      <alignment horizontal="center" vertical="center"/>
      <protection locked="0"/>
    </xf>
    <xf numFmtId="0" fontId="13" fillId="0" borderId="12" xfId="0" applyFont="1" applyBorder="1" applyAlignment="1" applyProtection="1">
      <alignment horizontal="left" indent="2"/>
      <protection locked="0"/>
    </xf>
    <xf numFmtId="174" fontId="96" fillId="0" borderId="12" xfId="0" applyNumberFormat="1" applyFont="1" applyBorder="1" applyAlignment="1">
      <alignment horizontal="center"/>
    </xf>
    <xf numFmtId="0" fontId="13" fillId="0" borderId="12" xfId="0" applyFont="1" applyBorder="1" applyAlignment="1">
      <alignment horizontal="center"/>
    </xf>
    <xf numFmtId="10" fontId="96" fillId="0" borderId="12" xfId="2" quotePrefix="1" applyNumberFormat="1" applyFont="1" applyBorder="1" applyAlignment="1">
      <alignment horizontal="center"/>
    </xf>
    <xf numFmtId="172" fontId="96" fillId="0" borderId="12" xfId="2" applyNumberFormat="1" applyFont="1" applyBorder="1" applyAlignment="1">
      <alignment horizontal="center"/>
    </xf>
    <xf numFmtId="1" fontId="121" fillId="0" borderId="12" xfId="0" applyNumberFormat="1" applyFont="1" applyBorder="1" applyAlignment="1">
      <alignment horizontal="center"/>
    </xf>
    <xf numFmtId="0" fontId="121" fillId="0" borderId="12" xfId="0" applyFont="1" applyBorder="1" applyAlignment="1">
      <alignment horizontal="center"/>
    </xf>
    <xf numFmtId="10" fontId="121" fillId="0" borderId="12" xfId="2" applyNumberFormat="1" applyFont="1" applyBorder="1" applyAlignment="1">
      <alignment horizontal="center"/>
    </xf>
    <xf numFmtId="174" fontId="12" fillId="0" borderId="12" xfId="0" applyNumberFormat="1" applyFont="1" applyBorder="1" applyAlignment="1">
      <alignment horizontal="center"/>
    </xf>
    <xf numFmtId="0" fontId="12" fillId="0" borderId="12" xfId="0" applyFont="1" applyBorder="1" applyAlignment="1">
      <alignment horizontal="center"/>
    </xf>
    <xf numFmtId="10" fontId="12" fillId="0" borderId="12" xfId="2" applyNumberFormat="1" applyFont="1" applyBorder="1" applyAlignment="1">
      <alignment horizontal="center"/>
    </xf>
    <xf numFmtId="0" fontId="12" fillId="0" borderId="12" xfId="0" applyFont="1" applyBorder="1" applyAlignment="1" applyProtection="1">
      <alignment horizontal="left" indent="2"/>
      <protection locked="0"/>
    </xf>
    <xf numFmtId="0" fontId="11" fillId="0" borderId="0" xfId="0" applyFont="1" applyAlignment="1" applyProtection="1">
      <alignment horizontal="left"/>
      <protection locked="0"/>
    </xf>
    <xf numFmtId="0" fontId="11" fillId="0" borderId="0" xfId="0" applyFont="1" applyAlignment="1">
      <alignment horizontal="center"/>
    </xf>
    <xf numFmtId="10" fontId="11" fillId="0" borderId="0" xfId="2" applyNumberFormat="1" applyFont="1" applyBorder="1" applyAlignment="1">
      <alignment horizontal="center"/>
    </xf>
    <xf numFmtId="173" fontId="11" fillId="0" borderId="0" xfId="2" applyNumberFormat="1" applyFont="1" applyBorder="1" applyAlignment="1">
      <alignment horizontal="center"/>
    </xf>
    <xf numFmtId="39" fontId="11" fillId="0" borderId="0" xfId="2" applyNumberFormat="1" applyFont="1" applyBorder="1" applyAlignment="1">
      <alignment horizontal="center"/>
    </xf>
    <xf numFmtId="166" fontId="11" fillId="0" borderId="0" xfId="2" applyNumberFormat="1" applyFont="1" applyBorder="1" applyAlignment="1">
      <alignment horizontal="center"/>
    </xf>
    <xf numFmtId="4" fontId="11" fillId="0" borderId="0" xfId="2" applyNumberFormat="1" applyFont="1" applyBorder="1" applyAlignment="1">
      <alignment horizontal="center"/>
    </xf>
    <xf numFmtId="167" fontId="11" fillId="0" borderId="0" xfId="0" applyNumberFormat="1" applyFont="1" applyAlignment="1">
      <alignment horizontal="center"/>
    </xf>
    <xf numFmtId="0" fontId="135" fillId="0" borderId="0" xfId="0" applyFont="1" applyAlignment="1">
      <alignment horizontal="center"/>
    </xf>
    <xf numFmtId="10" fontId="135" fillId="0" borderId="0" xfId="2" applyNumberFormat="1" applyFont="1" applyAlignment="1">
      <alignment horizontal="center"/>
    </xf>
    <xf numFmtId="2" fontId="135" fillId="0" borderId="0" xfId="0" applyNumberFormat="1" applyFont="1" applyAlignment="1">
      <alignment horizontal="center"/>
    </xf>
    <xf numFmtId="2" fontId="56" fillId="0" borderId="61" xfId="2" applyNumberFormat="1" applyFont="1" applyBorder="1" applyAlignment="1">
      <alignment horizontal="center"/>
    </xf>
    <xf numFmtId="0" fontId="10" fillId="52" borderId="0" xfId="0" applyFont="1" applyFill="1" applyAlignment="1">
      <alignment horizontal="center"/>
    </xf>
    <xf numFmtId="10" fontId="11" fillId="52" borderId="0" xfId="2" applyNumberFormat="1" applyFont="1" applyFill="1" applyBorder="1" applyAlignment="1">
      <alignment horizontal="center"/>
    </xf>
    <xf numFmtId="167" fontId="56" fillId="0" borderId="0" xfId="0" applyNumberFormat="1" applyFont="1" applyAlignment="1">
      <alignment horizontal="center"/>
    </xf>
    <xf numFmtId="0" fontId="56" fillId="0" borderId="0" xfId="2" applyNumberFormat="1" applyFont="1" applyBorder="1"/>
    <xf numFmtId="0" fontId="56" fillId="0" borderId="0" xfId="0" applyFont="1"/>
    <xf numFmtId="0" fontId="56" fillId="0" borderId="0" xfId="2" applyNumberFormat="1" applyFont="1" applyBorder="1" applyAlignment="1">
      <alignment horizontal="center"/>
    </xf>
    <xf numFmtId="10" fontId="137" fillId="0" borderId="61" xfId="2" applyNumberFormat="1" applyFont="1" applyBorder="1" applyAlignment="1">
      <alignment horizontal="center"/>
    </xf>
    <xf numFmtId="0" fontId="39" fillId="0" borderId="87" xfId="0" applyFont="1" applyBorder="1" applyAlignment="1">
      <alignment horizontal="center" vertical="center"/>
    </xf>
    <xf numFmtId="172" fontId="111" fillId="3" borderId="88" xfId="1" applyNumberFormat="1" applyFont="1" applyFill="1" applyBorder="1" applyAlignment="1" applyProtection="1">
      <alignment horizontal="center" vertical="center"/>
      <protection locked="0"/>
    </xf>
    <xf numFmtId="0" fontId="39" fillId="0" borderId="70" xfId="0" applyFont="1" applyBorder="1" applyAlignment="1">
      <alignment horizontal="left" vertical="center"/>
    </xf>
    <xf numFmtId="10" fontId="0" fillId="0" borderId="0" xfId="2" applyNumberFormat="1" applyFont="1"/>
    <xf numFmtId="173" fontId="112"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6" fillId="0" borderId="89" xfId="0" applyFont="1" applyBorder="1" applyAlignment="1" applyProtection="1">
      <alignment vertical="center"/>
      <protection locked="0"/>
    </xf>
    <xf numFmtId="0" fontId="106" fillId="0" borderId="89" xfId="0" applyFont="1" applyBorder="1" applyAlignment="1" applyProtection="1">
      <alignment horizontal="center" vertical="center"/>
      <protection locked="0"/>
    </xf>
    <xf numFmtId="0" fontId="138" fillId="0" borderId="0" xfId="0" applyFont="1"/>
    <xf numFmtId="0" fontId="139" fillId="0" borderId="89" xfId="0" applyFont="1" applyBorder="1" applyAlignment="1" applyProtection="1">
      <alignment vertical="center"/>
      <protection locked="0"/>
    </xf>
    <xf numFmtId="0" fontId="140" fillId="0" borderId="0" xfId="0" applyFont="1" applyAlignment="1" applyProtection="1">
      <alignment vertical="center"/>
      <protection locked="0"/>
    </xf>
    <xf numFmtId="0" fontId="9" fillId="0" borderId="0" xfId="0" applyFont="1" applyAlignment="1" applyProtection="1">
      <alignment vertical="center"/>
      <protection locked="0"/>
    </xf>
    <xf numFmtId="0" fontId="9" fillId="0" borderId="0" xfId="0" applyFont="1" applyAlignment="1" applyProtection="1">
      <alignment horizontal="center" vertical="center"/>
      <protection locked="0"/>
    </xf>
    <xf numFmtId="0" fontId="141" fillId="0" borderId="0" xfId="0" applyFont="1" applyAlignment="1" applyProtection="1">
      <alignment vertical="center"/>
      <protection locked="0"/>
    </xf>
    <xf numFmtId="0" fontId="141" fillId="0" borderId="0" xfId="0" applyFont="1" applyAlignment="1" applyProtection="1">
      <alignment horizontal="center" vertical="center" wrapText="1"/>
      <protection locked="0"/>
    </xf>
    <xf numFmtId="0" fontId="143" fillId="0" borderId="0" xfId="0" applyFont="1" applyAlignment="1" applyProtection="1">
      <alignment vertical="center"/>
      <protection locked="0"/>
    </xf>
    <xf numFmtId="0" fontId="143" fillId="0" borderId="0" xfId="0" applyFont="1" applyAlignment="1" applyProtection="1">
      <alignment horizontal="center" vertical="center"/>
      <protection locked="0"/>
    </xf>
    <xf numFmtId="0" fontId="142" fillId="3" borderId="90" xfId="0" applyFont="1" applyFill="1" applyBorder="1" applyAlignment="1" applyProtection="1">
      <alignment horizontal="left" vertical="center" indent="2"/>
      <protection locked="0"/>
    </xf>
    <xf numFmtId="0" fontId="142" fillId="3" borderId="91" xfId="0" applyFont="1" applyFill="1" applyBorder="1" applyAlignment="1" applyProtection="1">
      <alignment horizontal="left" vertical="center" indent="2"/>
      <protection locked="0"/>
    </xf>
    <xf numFmtId="0" fontId="112" fillId="0" borderId="89" xfId="0" applyFont="1" applyBorder="1" applyAlignment="1" applyProtection="1">
      <alignment horizontal="right" vertical="center"/>
      <protection locked="0"/>
    </xf>
    <xf numFmtId="0" fontId="0" fillId="0" borderId="92" xfId="0" applyBorder="1"/>
    <xf numFmtId="10" fontId="0" fillId="0" borderId="92" xfId="2" applyNumberFormat="1" applyFont="1" applyBorder="1"/>
    <xf numFmtId="2" fontId="0" fillId="0" borderId="92" xfId="0" applyNumberFormat="1" applyBorder="1"/>
    <xf numFmtId="0" fontId="144" fillId="14" borderId="0" xfId="0" applyFont="1" applyFill="1" applyAlignment="1">
      <alignment horizontal="center" vertical="center" wrapText="1"/>
    </xf>
    <xf numFmtId="0" fontId="145" fillId="0" borderId="0" xfId="0" applyFont="1"/>
    <xf numFmtId="1" fontId="0" fillId="0" borderId="92" xfId="2" applyNumberFormat="1" applyFont="1" applyBorder="1" applyAlignment="1">
      <alignment horizontal="center"/>
    </xf>
    <xf numFmtId="178" fontId="0" fillId="0" borderId="92" xfId="2" applyNumberFormat="1" applyFont="1" applyBorder="1"/>
    <xf numFmtId="0" fontId="0" fillId="0" borderId="92" xfId="2" applyNumberFormat="1" applyFont="1" applyBorder="1" applyAlignment="1">
      <alignment horizontal="center"/>
    </xf>
    <xf numFmtId="10" fontId="0" fillId="0" borderId="92" xfId="2" applyNumberFormat="1" applyFont="1" applyBorder="1" applyAlignment="1">
      <alignment horizontal="center"/>
    </xf>
    <xf numFmtId="0" fontId="8" fillId="0" borderId="0" xfId="0" applyFont="1" applyAlignment="1">
      <alignment wrapText="1"/>
    </xf>
    <xf numFmtId="0" fontId="8" fillId="0" borderId="0" xfId="0" applyFont="1"/>
    <xf numFmtId="0" fontId="40" fillId="12" borderId="96" xfId="0" applyFont="1" applyFill="1" applyBorder="1"/>
    <xf numFmtId="0" fontId="56" fillId="0" borderId="94" xfId="0" applyFont="1" applyBorder="1" applyAlignment="1">
      <alignment horizontal="center" vertical="center"/>
    </xf>
    <xf numFmtId="0" fontId="140" fillId="0" borderId="0" xfId="0" applyFont="1"/>
    <xf numFmtId="2" fontId="56" fillId="0" borderId="94" xfId="0" applyNumberFormat="1" applyFont="1" applyBorder="1" applyAlignment="1">
      <alignment horizontal="center" vertical="center"/>
    </xf>
    <xf numFmtId="0" fontId="56" fillId="0" borderId="0" xfId="0" applyFont="1" applyAlignment="1">
      <alignment horizontal="center" vertical="center"/>
    </xf>
    <xf numFmtId="14" fontId="8" fillId="0" borderId="0" xfId="0" applyNumberFormat="1" applyFont="1"/>
    <xf numFmtId="14" fontId="8" fillId="0" borderId="0" xfId="0" applyNumberFormat="1" applyFont="1" applyAlignment="1">
      <alignment wrapText="1"/>
    </xf>
    <xf numFmtId="14" fontId="0" fillId="0" borderId="0" xfId="0" applyNumberFormat="1"/>
    <xf numFmtId="0" fontId="149" fillId="0" borderId="0" xfId="0" applyFont="1" applyAlignment="1" applyProtection="1">
      <alignment horizontal="left" vertical="center"/>
      <protection locked="0"/>
    </xf>
    <xf numFmtId="0" fontId="141" fillId="0" borderId="0" xfId="0" applyFont="1" applyAlignment="1" applyProtection="1">
      <alignment vertical="center" wrapText="1"/>
      <protection locked="0"/>
    </xf>
    <xf numFmtId="0" fontId="142" fillId="3" borderId="0" xfId="0" applyFont="1" applyFill="1" applyAlignment="1" applyProtection="1">
      <alignment horizontal="left" vertical="center" indent="2"/>
      <protection locked="0"/>
    </xf>
    <xf numFmtId="0" fontId="150" fillId="3" borderId="90" xfId="0" applyFont="1" applyFill="1" applyBorder="1" applyAlignment="1" applyProtection="1">
      <alignment horizontal="left" vertical="center" indent="2"/>
      <protection locked="0"/>
    </xf>
    <xf numFmtId="0" fontId="150" fillId="3" borderId="91" xfId="0" applyFont="1" applyFill="1" applyBorder="1" applyAlignment="1" applyProtection="1">
      <alignment horizontal="left" vertical="center" indent="2"/>
      <protection locked="0"/>
    </xf>
    <xf numFmtId="0" fontId="150" fillId="3" borderId="0" xfId="0" applyFont="1" applyFill="1" applyAlignment="1" applyProtection="1">
      <alignment vertical="center"/>
      <protection locked="0"/>
    </xf>
    <xf numFmtId="0" fontId="150" fillId="3" borderId="0" xfId="0" applyFont="1" applyFill="1"/>
    <xf numFmtId="0" fontId="150" fillId="0" borderId="0" xfId="0" applyFont="1" applyAlignment="1" applyProtection="1">
      <alignment vertical="center"/>
      <protection locked="0"/>
    </xf>
    <xf numFmtId="10" fontId="150" fillId="3" borderId="0" xfId="2" applyNumberFormat="1" applyFont="1" applyFill="1" applyAlignment="1">
      <alignment horizontal="center"/>
    </xf>
    <xf numFmtId="10" fontId="144" fillId="14" borderId="0" xfId="2" applyNumberFormat="1" applyFont="1" applyFill="1" applyAlignment="1">
      <alignment horizontal="center" vertical="center" wrapText="1"/>
    </xf>
    <xf numFmtId="0" fontId="8" fillId="0" borderId="0" xfId="0" applyFont="1" applyAlignment="1">
      <alignment horizontal="center"/>
    </xf>
    <xf numFmtId="0" fontId="141" fillId="0" borderId="97" xfId="0" applyFont="1" applyBorder="1" applyAlignment="1" applyProtection="1">
      <alignment horizontal="center" vertical="center"/>
      <protection locked="0"/>
    </xf>
    <xf numFmtId="0" fontId="142" fillId="0" borderId="91" xfId="0" applyFont="1" applyBorder="1" applyAlignment="1" applyProtection="1">
      <alignment horizontal="left" vertical="center" indent="2"/>
      <protection locked="0"/>
    </xf>
    <xf numFmtId="179" fontId="8" fillId="0" borderId="0" xfId="2" applyNumberFormat="1" applyFont="1" applyAlignment="1">
      <alignment horizontal="center"/>
    </xf>
    <xf numFmtId="0" fontId="142" fillId="0" borderId="0" xfId="0" applyFont="1" applyAlignment="1" applyProtection="1">
      <alignment horizontal="left" vertical="center" indent="2"/>
      <protection locked="0"/>
    </xf>
    <xf numFmtId="10" fontId="8" fillId="0" borderId="0" xfId="2" applyNumberFormat="1" applyFont="1" applyAlignment="1">
      <alignment horizontal="center"/>
    </xf>
    <xf numFmtId="179" fontId="150" fillId="3" borderId="0" xfId="2" applyNumberFormat="1" applyFont="1" applyFill="1" applyAlignment="1">
      <alignment horizontal="center"/>
    </xf>
    <xf numFmtId="180" fontId="150" fillId="3" borderId="0" xfId="2" applyNumberFormat="1" applyFont="1" applyFill="1" applyAlignment="1">
      <alignment horizontal="center"/>
    </xf>
    <xf numFmtId="9" fontId="150" fillId="3" borderId="0" xfId="2" applyFont="1" applyFill="1" applyAlignment="1">
      <alignment horizontal="center"/>
    </xf>
    <xf numFmtId="0" fontId="151" fillId="0" borderId="97" xfId="0" applyFont="1" applyBorder="1" applyAlignment="1" applyProtection="1">
      <alignment horizontal="center" vertical="center"/>
      <protection locked="0"/>
    </xf>
    <xf numFmtId="0" fontId="151" fillId="12" borderId="98" xfId="0" applyFont="1" applyFill="1" applyBorder="1" applyAlignment="1">
      <alignment horizontal="center"/>
    </xf>
    <xf numFmtId="0" fontId="8" fillId="12" borderId="98" xfId="0" applyFont="1" applyFill="1" applyBorder="1" applyAlignment="1">
      <alignment horizontal="center"/>
    </xf>
    <xf numFmtId="0" fontId="149" fillId="0" borderId="0" xfId="0" applyFont="1" applyAlignment="1" applyProtection="1">
      <alignment vertical="center"/>
      <protection locked="0"/>
    </xf>
    <xf numFmtId="164" fontId="0" fillId="0" borderId="92" xfId="2" applyNumberFormat="1" applyFont="1" applyBorder="1"/>
    <xf numFmtId="0" fontId="0" fillId="0" borderId="0" xfId="0" quotePrefix="1"/>
    <xf numFmtId="0" fontId="106" fillId="14" borderId="1" xfId="0" applyFont="1" applyFill="1" applyBorder="1" applyAlignment="1" applyProtection="1">
      <alignment vertical="center"/>
      <protection locked="0"/>
    </xf>
    <xf numFmtId="0" fontId="106" fillId="12" borderId="22" xfId="0" applyFont="1" applyFill="1" applyBorder="1" applyAlignment="1" applyProtection="1">
      <alignment vertical="center"/>
      <protection locked="0"/>
    </xf>
    <xf numFmtId="0" fontId="106" fillId="17" borderId="24" xfId="0" applyFont="1" applyFill="1" applyBorder="1" applyAlignment="1" applyProtection="1">
      <alignment vertical="center"/>
      <protection locked="0"/>
    </xf>
    <xf numFmtId="0" fontId="147" fillId="0" borderId="11" xfId="0" applyFont="1" applyBorder="1" applyAlignment="1" applyProtection="1">
      <alignment horizontal="left" vertical="center" indent="1"/>
      <protection locked="0"/>
    </xf>
    <xf numFmtId="14" fontId="0" fillId="0" borderId="92" xfId="2" applyNumberFormat="1" applyFont="1" applyBorder="1" applyAlignment="1">
      <alignment horizontal="center"/>
    </xf>
    <xf numFmtId="0" fontId="150" fillId="0" borderId="0" xfId="0" applyFont="1" applyAlignment="1" applyProtection="1">
      <alignment horizontal="center" vertical="center"/>
      <protection locked="0"/>
    </xf>
    <xf numFmtId="173" fontId="112" fillId="0" borderId="0" xfId="0" applyNumberFormat="1" applyFont="1" applyProtection="1">
      <protection locked="0"/>
    </xf>
    <xf numFmtId="0" fontId="106" fillId="14" borderId="0" xfId="0" applyFont="1" applyFill="1" applyAlignment="1" applyProtection="1">
      <alignment horizontal="center" vertical="center"/>
      <protection locked="0"/>
    </xf>
    <xf numFmtId="0" fontId="106" fillId="14" borderId="0" xfId="0" applyFont="1" applyFill="1" applyAlignment="1" applyProtection="1">
      <alignment vertical="center"/>
      <protection locked="0"/>
    </xf>
    <xf numFmtId="0" fontId="152" fillId="14" borderId="0" xfId="0" applyFont="1" applyFill="1" applyAlignment="1" applyProtection="1">
      <alignment vertical="center" wrapText="1"/>
      <protection locked="0"/>
    </xf>
    <xf numFmtId="0" fontId="153" fillId="14" borderId="0" xfId="0" applyFont="1" applyFill="1" applyAlignment="1" applyProtection="1">
      <alignment vertical="center"/>
      <protection locked="0"/>
    </xf>
    <xf numFmtId="0" fontId="155" fillId="14" borderId="0" xfId="0" applyFont="1" applyFill="1" applyAlignment="1" applyProtection="1">
      <alignment vertical="center"/>
      <protection locked="0"/>
    </xf>
    <xf numFmtId="0" fontId="156" fillId="14" borderId="0" xfId="55" applyFont="1" applyFill="1" applyAlignment="1" applyProtection="1">
      <alignment vertical="center"/>
      <protection locked="0"/>
    </xf>
    <xf numFmtId="0" fontId="156" fillId="14" borderId="0" xfId="55" applyFont="1" applyFill="1" applyAlignment="1" applyProtection="1">
      <alignment horizontal="left" vertical="center"/>
      <protection locked="0"/>
    </xf>
    <xf numFmtId="0" fontId="157" fillId="14" borderId="0" xfId="0" applyFont="1" applyFill="1" applyAlignment="1" applyProtection="1">
      <alignment vertical="center"/>
      <protection locked="0"/>
    </xf>
    <xf numFmtId="0" fontId="40" fillId="14" borderId="0" xfId="0" applyFont="1" applyFill="1" applyAlignment="1" applyProtection="1">
      <alignment vertical="center"/>
      <protection locked="0"/>
    </xf>
    <xf numFmtId="0" fontId="40" fillId="14" borderId="0" xfId="0" applyFont="1" applyFill="1" applyAlignment="1" applyProtection="1">
      <alignment horizontal="center" vertical="center"/>
      <protection locked="0"/>
    </xf>
    <xf numFmtId="0" fontId="159"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8" fillId="14" borderId="0" xfId="0" applyFont="1" applyFill="1" applyAlignment="1" applyProtection="1">
      <alignment vertical="center" wrapText="1"/>
      <protection locked="0"/>
    </xf>
    <xf numFmtId="0" fontId="160" fillId="14" borderId="0" xfId="0" applyFont="1" applyFill="1" applyAlignment="1" applyProtection="1">
      <alignment horizontal="center" vertical="center"/>
      <protection locked="0"/>
    </xf>
    <xf numFmtId="0" fontId="161" fillId="14" borderId="0" xfId="0" applyFont="1" applyFill="1" applyAlignment="1" applyProtection="1">
      <alignment horizontal="left" vertical="center"/>
      <protection locked="0"/>
    </xf>
    <xf numFmtId="0" fontId="162" fillId="14" borderId="0" xfId="0" applyFont="1" applyFill="1" applyAlignment="1" applyProtection="1">
      <alignment vertical="center" wrapText="1"/>
      <protection locked="0"/>
    </xf>
    <xf numFmtId="0" fontId="163"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6" fillId="0" borderId="11" xfId="0" applyFont="1" applyBorder="1" applyAlignment="1" applyProtection="1">
      <alignment vertical="center"/>
      <protection locked="0"/>
    </xf>
    <xf numFmtId="0" fontId="106" fillId="0" borderId="12" xfId="0" applyFont="1" applyBorder="1" applyAlignment="1" applyProtection="1">
      <alignment vertical="center"/>
      <protection locked="0"/>
    </xf>
    <xf numFmtId="0" fontId="106" fillId="0" borderId="99" xfId="0" applyFont="1" applyBorder="1" applyAlignment="1" applyProtection="1">
      <alignment vertical="center"/>
      <protection locked="0"/>
    </xf>
    <xf numFmtId="2" fontId="56" fillId="0" borderId="100" xfId="0" applyNumberFormat="1" applyFont="1" applyBorder="1" applyAlignment="1">
      <alignment horizontal="center" vertical="center"/>
    </xf>
    <xf numFmtId="181" fontId="0" fillId="0" borderId="0" xfId="2" applyNumberFormat="1" applyFont="1"/>
    <xf numFmtId="14" fontId="0" fillId="0" borderId="0" xfId="2" applyNumberFormat="1" applyFont="1"/>
    <xf numFmtId="0" fontId="39" fillId="0" borderId="0" xfId="0" applyFont="1" applyAlignment="1">
      <alignment horizontal="right"/>
    </xf>
    <xf numFmtId="9" fontId="56" fillId="0" borderId="0" xfId="2" applyFont="1" applyBorder="1" applyAlignment="1">
      <alignment horizontal="center"/>
    </xf>
    <xf numFmtId="168" fontId="56" fillId="0" borderId="0" xfId="2" applyNumberFormat="1" applyFont="1" applyBorder="1" applyAlignment="1">
      <alignment horizontal="center"/>
    </xf>
    <xf numFmtId="10" fontId="137" fillId="0" borderId="0" xfId="2" applyNumberFormat="1" applyFont="1" applyBorder="1" applyAlignment="1">
      <alignment horizontal="center"/>
    </xf>
    <xf numFmtId="4" fontId="56" fillId="0" borderId="0" xfId="2" applyNumberFormat="1" applyFont="1" applyBorder="1" applyAlignment="1">
      <alignment horizontal="center"/>
    </xf>
    <xf numFmtId="167" fontId="56" fillId="0" borderId="0" xfId="2" applyNumberFormat="1" applyFont="1" applyBorder="1" applyAlignment="1">
      <alignment horizontal="left"/>
    </xf>
    <xf numFmtId="0" fontId="56" fillId="0" borderId="0" xfId="2" applyNumberFormat="1" applyFont="1" applyBorder="1" applyAlignment="1">
      <alignment horizontal="left"/>
    </xf>
    <xf numFmtId="10" fontId="137" fillId="0" borderId="0" xfId="2" applyNumberFormat="1" applyFont="1" applyBorder="1" applyAlignment="1">
      <alignment horizontal="left"/>
    </xf>
    <xf numFmtId="165" fontId="56" fillId="0" borderId="0" xfId="2" applyNumberFormat="1" applyFont="1" applyBorder="1" applyAlignment="1">
      <alignment horizontal="left"/>
    </xf>
    <xf numFmtId="2" fontId="56" fillId="0" borderId="0" xfId="2" applyNumberFormat="1" applyFont="1" applyBorder="1" applyAlignment="1">
      <alignment horizontal="center"/>
    </xf>
    <xf numFmtId="10" fontId="56" fillId="0" borderId="0" xfId="2" applyNumberFormat="1" applyFont="1" applyBorder="1" applyAlignment="1">
      <alignment horizontal="left"/>
    </xf>
    <xf numFmtId="10" fontId="72" fillId="3" borderId="67" xfId="2" applyNumberFormat="1" applyFont="1" applyFill="1" applyBorder="1" applyAlignment="1" applyProtection="1">
      <alignment horizontal="center" vertical="center"/>
      <protection locked="0"/>
    </xf>
    <xf numFmtId="0" fontId="150" fillId="3" borderId="0" xfId="0" applyFont="1" applyFill="1" applyAlignment="1" applyProtection="1">
      <alignment horizontal="left" vertical="center" indent="2"/>
      <protection locked="0"/>
    </xf>
    <xf numFmtId="0" fontId="139" fillId="0" borderId="0" xfId="0" applyFont="1" applyAlignment="1" applyProtection="1">
      <alignment vertical="center"/>
      <protection locked="0"/>
    </xf>
    <xf numFmtId="0" fontId="165" fillId="14" borderId="0" xfId="0" applyFont="1" applyFill="1" applyAlignment="1" applyProtection="1">
      <alignment horizontal="center" vertical="center"/>
      <protection locked="0"/>
    </xf>
    <xf numFmtId="0" fontId="7" fillId="0" borderId="12" xfId="0" applyFont="1" applyBorder="1" applyAlignment="1">
      <alignment horizontal="center"/>
    </xf>
    <xf numFmtId="0" fontId="139" fillId="0" borderId="89" xfId="0" applyFont="1" applyBorder="1" applyAlignment="1" applyProtection="1">
      <alignment vertical="top"/>
      <protection locked="0"/>
    </xf>
    <xf numFmtId="0" fontId="106" fillId="0" borderId="0" xfId="0" applyFont="1" applyAlignment="1" applyProtection="1">
      <alignment horizontal="center" vertical="top"/>
      <protection locked="0"/>
    </xf>
    <xf numFmtId="0" fontId="112" fillId="0" borderId="89" xfId="0" applyFont="1" applyBorder="1" applyAlignment="1" applyProtection="1">
      <alignment vertical="top"/>
      <protection locked="0"/>
    </xf>
    <xf numFmtId="0" fontId="106" fillId="0" borderId="89" xfId="0" applyFont="1" applyBorder="1" applyAlignment="1" applyProtection="1">
      <alignment horizontal="center" vertical="top"/>
      <protection locked="0"/>
    </xf>
    <xf numFmtId="0" fontId="112" fillId="0" borderId="89" xfId="0" applyFont="1" applyBorder="1" applyAlignment="1" applyProtection="1">
      <alignment horizontal="right" vertical="top"/>
      <protection locked="0"/>
    </xf>
    <xf numFmtId="0" fontId="106" fillId="0" borderId="0" xfId="0" applyFont="1" applyAlignment="1" applyProtection="1">
      <alignment vertical="top"/>
      <protection locked="0"/>
    </xf>
    <xf numFmtId="0" fontId="106" fillId="0" borderId="89" xfId="0" applyFont="1" applyBorder="1" applyAlignment="1" applyProtection="1">
      <alignment vertical="top"/>
      <protection locked="0"/>
    </xf>
    <xf numFmtId="0" fontId="9" fillId="0" borderId="0" xfId="0" applyFont="1" applyAlignment="1" applyProtection="1">
      <alignment horizontal="center" vertical="top"/>
      <protection locked="0"/>
    </xf>
    <xf numFmtId="0" fontId="166" fillId="6" borderId="0" xfId="0" applyFont="1" applyFill="1" applyAlignment="1" applyProtection="1">
      <alignment vertical="center"/>
      <protection locked="0"/>
    </xf>
    <xf numFmtId="0" fontId="166" fillId="6" borderId="0" xfId="0" applyFont="1" applyFill="1" applyAlignment="1" applyProtection="1">
      <alignment horizontal="center" vertical="center"/>
      <protection locked="0"/>
    </xf>
    <xf numFmtId="0" fontId="166" fillId="6" borderId="74" xfId="0" applyFont="1" applyFill="1" applyBorder="1" applyAlignment="1" applyProtection="1">
      <alignment horizontal="center" vertical="center"/>
      <protection locked="0"/>
    </xf>
    <xf numFmtId="173" fontId="166" fillId="6" borderId="0" xfId="0" applyNumberFormat="1" applyFont="1" applyFill="1" applyAlignment="1" applyProtection="1">
      <alignment vertical="center"/>
      <protection locked="0"/>
    </xf>
    <xf numFmtId="10" fontId="166" fillId="6" borderId="0" xfId="0" applyNumberFormat="1" applyFont="1" applyFill="1" applyAlignment="1" applyProtection="1">
      <alignment horizontal="center" vertical="center"/>
      <protection locked="0"/>
    </xf>
    <xf numFmtId="0" fontId="6" fillId="0" borderId="12" xfId="0" applyFont="1" applyBorder="1" applyAlignment="1">
      <alignment horizontal="center"/>
    </xf>
    <xf numFmtId="0" fontId="5" fillId="0" borderId="12" xfId="0" applyFont="1" applyBorder="1" applyAlignment="1">
      <alignment horizontal="center"/>
    </xf>
    <xf numFmtId="0" fontId="112" fillId="0" borderId="0" xfId="0" applyFont="1" applyAlignment="1" applyProtection="1">
      <alignment horizontal="right" indent="1"/>
      <protection locked="0"/>
    </xf>
    <xf numFmtId="0" fontId="4" fillId="0" borderId="12" xfId="0" applyFont="1" applyBorder="1" applyAlignment="1" applyProtection="1">
      <alignment horizontal="left" indent="2"/>
      <protection locked="0"/>
    </xf>
    <xf numFmtId="0" fontId="106" fillId="0" borderId="101" xfId="0" applyFont="1" applyBorder="1" applyAlignment="1" applyProtection="1">
      <alignment vertical="center"/>
      <protection locked="0"/>
    </xf>
    <xf numFmtId="0" fontId="106" fillId="0" borderId="102" xfId="0" applyFont="1" applyBorder="1" applyAlignment="1" applyProtection="1">
      <alignment vertical="center"/>
      <protection locked="0"/>
    </xf>
    <xf numFmtId="0" fontId="106" fillId="0" borderId="103" xfId="0" applyFont="1" applyBorder="1" applyAlignment="1" applyProtection="1">
      <alignment vertical="center"/>
      <protection locked="0"/>
    </xf>
    <xf numFmtId="10" fontId="3" fillId="0" borderId="12" xfId="2" applyNumberFormat="1" applyFont="1" applyBorder="1" applyAlignment="1">
      <alignment horizontal="center"/>
    </xf>
    <xf numFmtId="0" fontId="56" fillId="0" borderId="0" xfId="0" applyFont="1" applyAlignment="1">
      <alignment horizontal="center" vertical="center" wrapText="1"/>
    </xf>
    <xf numFmtId="0" fontId="56" fillId="0" borderId="104" xfId="0" applyFont="1" applyBorder="1" applyAlignment="1">
      <alignment horizontal="center"/>
    </xf>
    <xf numFmtId="168" fontId="56" fillId="16" borderId="62" xfId="0" applyNumberFormat="1" applyFont="1" applyFill="1" applyBorder="1" applyAlignment="1">
      <alignment horizontal="center"/>
    </xf>
    <xf numFmtId="168" fontId="56" fillId="16" borderId="104" xfId="0" applyNumberFormat="1" applyFont="1" applyFill="1" applyBorder="1" applyAlignment="1">
      <alignment horizontal="center"/>
    </xf>
    <xf numFmtId="166" fontId="56" fillId="0" borderId="62" xfId="2" applyNumberFormat="1" applyFont="1" applyBorder="1" applyAlignment="1">
      <alignment horizontal="center"/>
    </xf>
    <xf numFmtId="166" fontId="56" fillId="0" borderId="104" xfId="2" applyNumberFormat="1" applyFont="1" applyBorder="1" applyAlignment="1">
      <alignment horizontal="center"/>
    </xf>
    <xf numFmtId="10" fontId="56" fillId="0" borderId="62" xfId="2" applyNumberFormat="1" applyFont="1" applyBorder="1" applyAlignment="1">
      <alignment horizontal="center"/>
    </xf>
    <xf numFmtId="10" fontId="56" fillId="0" borderId="104" xfId="2" applyNumberFormat="1" applyFont="1" applyBorder="1" applyAlignment="1">
      <alignment horizontal="center"/>
    </xf>
    <xf numFmtId="10" fontId="137" fillId="0" borderId="62" xfId="2" applyNumberFormat="1" applyFont="1" applyBorder="1" applyAlignment="1">
      <alignment horizontal="center"/>
    </xf>
    <xf numFmtId="10" fontId="137" fillId="0" borderId="104" xfId="2" applyNumberFormat="1" applyFont="1" applyBorder="1" applyAlignment="1">
      <alignment horizontal="center"/>
    </xf>
    <xf numFmtId="4" fontId="56" fillId="0" borderId="62" xfId="2" applyNumberFormat="1" applyFont="1" applyBorder="1" applyAlignment="1">
      <alignment horizontal="center"/>
    </xf>
    <xf numFmtId="4" fontId="56" fillId="0" borderId="104" xfId="2" applyNumberFormat="1" applyFont="1" applyBorder="1" applyAlignment="1">
      <alignment horizontal="center"/>
    </xf>
    <xf numFmtId="10" fontId="56" fillId="0" borderId="62" xfId="2" applyNumberFormat="1" applyFont="1" applyBorder="1" applyAlignment="1">
      <alignment horizontal="left"/>
    </xf>
    <xf numFmtId="10" fontId="56" fillId="0" borderId="104" xfId="2" applyNumberFormat="1" applyFont="1" applyBorder="1" applyAlignment="1">
      <alignment horizontal="left"/>
    </xf>
    <xf numFmtId="10" fontId="2" fillId="0" borderId="12" xfId="2" applyNumberFormat="1" applyFont="1" applyBorder="1" applyAlignment="1">
      <alignment horizontal="center"/>
    </xf>
    <xf numFmtId="164" fontId="71" fillId="0" borderId="11" xfId="2" applyNumberFormat="1" applyFont="1" applyBorder="1" applyAlignment="1" applyProtection="1">
      <alignment horizontal="center"/>
      <protection locked="0"/>
    </xf>
    <xf numFmtId="164" fontId="24" fillId="0" borderId="13" xfId="2" applyNumberFormat="1" applyFont="1" applyBorder="1" applyAlignment="1" applyProtection="1">
      <alignment horizontal="center"/>
      <protection locked="0"/>
    </xf>
    <xf numFmtId="10" fontId="25" fillId="0" borderId="56" xfId="2" applyNumberFormat="1" applyFont="1" applyFill="1" applyBorder="1" applyAlignment="1" applyProtection="1">
      <alignment horizontal="center"/>
    </xf>
    <xf numFmtId="173" fontId="106" fillId="0" borderId="0" xfId="0" applyNumberFormat="1" applyFont="1" applyAlignment="1" applyProtection="1">
      <alignment vertical="center"/>
      <protection locked="0"/>
    </xf>
    <xf numFmtId="10" fontId="106" fillId="0" borderId="0" xfId="0" applyNumberFormat="1" applyFont="1" applyAlignment="1" applyProtection="1">
      <alignment horizontal="center" vertical="center"/>
      <protection locked="0"/>
    </xf>
    <xf numFmtId="9" fontId="106" fillId="0" borderId="0" xfId="0" applyNumberFormat="1" applyFont="1" applyAlignment="1" applyProtection="1">
      <alignment horizontal="center" vertical="center"/>
      <protection locked="0"/>
    </xf>
    <xf numFmtId="164" fontId="106" fillId="0" borderId="0" xfId="0" applyNumberFormat="1" applyFont="1" applyAlignment="1" applyProtection="1">
      <alignment horizontal="center" vertical="center"/>
      <protection locked="0"/>
    </xf>
    <xf numFmtId="2" fontId="106" fillId="0" borderId="0" xfId="0" applyNumberFormat="1" applyFont="1" applyAlignment="1" applyProtection="1">
      <alignment horizontal="center" vertical="center"/>
      <protection locked="0"/>
    </xf>
    <xf numFmtId="176" fontId="106" fillId="0" borderId="0" xfId="0" applyNumberFormat="1" applyFont="1" applyAlignment="1" applyProtection="1">
      <alignment horizontal="center" vertical="center"/>
      <protection locked="0"/>
    </xf>
    <xf numFmtId="0" fontId="107" fillId="0" borderId="0" xfId="0" applyFont="1" applyAlignment="1">
      <alignment vertical="center"/>
    </xf>
    <xf numFmtId="0" fontId="110" fillId="0" borderId="0" xfId="0" applyFont="1" applyAlignment="1">
      <alignment vertical="center"/>
    </xf>
    <xf numFmtId="0" fontId="166" fillId="0" borderId="0" xfId="0" applyFont="1" applyAlignment="1" applyProtection="1">
      <alignment vertical="center"/>
      <protection locked="0"/>
    </xf>
    <xf numFmtId="0" fontId="105" fillId="0" borderId="0" xfId="0" applyFont="1" applyAlignment="1" applyProtection="1">
      <alignment vertical="center"/>
      <protection locked="0"/>
    </xf>
    <xf numFmtId="0" fontId="115" fillId="0" borderId="0" xfId="0" applyFont="1" applyAlignment="1" applyProtection="1">
      <alignment vertical="center"/>
      <protection locked="0"/>
    </xf>
    <xf numFmtId="0" fontId="113" fillId="0" borderId="0" xfId="0" applyFont="1" applyAlignment="1">
      <alignment vertical="center"/>
    </xf>
    <xf numFmtId="10" fontId="106" fillId="0" borderId="0" xfId="0" applyNumberFormat="1" applyFont="1" applyAlignment="1" applyProtection="1">
      <alignment vertical="center"/>
      <protection locked="0"/>
    </xf>
    <xf numFmtId="10" fontId="106" fillId="0" borderId="76" xfId="0" applyNumberFormat="1" applyFont="1" applyBorder="1" applyAlignment="1" applyProtection="1">
      <alignment vertical="center"/>
      <protection locked="0"/>
    </xf>
    <xf numFmtId="10" fontId="106" fillId="0" borderId="75" xfId="0" applyNumberFormat="1" applyFont="1" applyBorder="1" applyAlignment="1" applyProtection="1">
      <alignment vertical="center"/>
      <protection locked="0"/>
    </xf>
    <xf numFmtId="10" fontId="106" fillId="0" borderId="77" xfId="0" applyNumberFormat="1" applyFont="1" applyBorder="1" applyAlignment="1" applyProtection="1">
      <alignment vertical="center"/>
      <protection locked="0"/>
    </xf>
    <xf numFmtId="0" fontId="166" fillId="0" borderId="0" xfId="0" applyFont="1" applyAlignment="1" applyProtection="1">
      <alignment horizontal="center" vertical="center"/>
      <protection locked="0"/>
    </xf>
    <xf numFmtId="0" fontId="105" fillId="0" borderId="0" xfId="0" applyFont="1" applyAlignment="1" applyProtection="1">
      <alignment horizontal="center" vertical="center"/>
      <protection locked="0"/>
    </xf>
    <xf numFmtId="0" fontId="106" fillId="0" borderId="76" xfId="0" applyFont="1" applyBorder="1" applyAlignment="1" applyProtection="1">
      <alignment horizontal="center" vertical="center"/>
      <protection locked="0"/>
    </xf>
    <xf numFmtId="0" fontId="106" fillId="0" borderId="75" xfId="0" applyFont="1" applyBorder="1" applyAlignment="1" applyProtection="1">
      <alignment horizontal="center" vertical="center"/>
      <protection locked="0"/>
    </xf>
    <xf numFmtId="0" fontId="106" fillId="0" borderId="77" xfId="0" applyFont="1" applyBorder="1" applyAlignment="1" applyProtection="1">
      <alignment horizontal="center" vertical="center"/>
      <protection locked="0"/>
    </xf>
    <xf numFmtId="0" fontId="115" fillId="0" borderId="0" xfId="0" applyFont="1" applyAlignment="1" applyProtection="1">
      <alignment horizontal="center" vertical="center"/>
      <protection locked="0"/>
    </xf>
    <xf numFmtId="0" fontId="56" fillId="0" borderId="104" xfId="0" applyFont="1" applyBorder="1"/>
    <xf numFmtId="168" fontId="56" fillId="0" borderId="104" xfId="0" applyNumberFormat="1" applyFont="1" applyBorder="1" applyAlignment="1">
      <alignment horizontal="center"/>
    </xf>
    <xf numFmtId="1" fontId="56" fillId="0" borderId="61" xfId="0" applyNumberFormat="1" applyFont="1" applyBorder="1" applyAlignment="1">
      <alignment horizontal="center"/>
    </xf>
    <xf numFmtId="1" fontId="56" fillId="0" borderId="104" xfId="0" applyNumberFormat="1" applyFont="1" applyBorder="1" applyAlignment="1">
      <alignment horizontal="center"/>
    </xf>
    <xf numFmtId="0" fontId="56" fillId="0" borderId="104" xfId="0" applyFont="1" applyBorder="1" applyAlignment="1">
      <alignment horizontal="left"/>
    </xf>
    <xf numFmtId="10" fontId="137" fillId="0" borderId="61" xfId="0" applyNumberFormat="1" applyFont="1" applyBorder="1" applyAlignment="1">
      <alignment horizontal="left"/>
    </xf>
    <xf numFmtId="10" fontId="137" fillId="0" borderId="104" xfId="0" applyNumberFormat="1" applyFont="1" applyBorder="1" applyAlignment="1">
      <alignment horizontal="left"/>
    </xf>
    <xf numFmtId="165" fontId="56" fillId="0" borderId="104" xfId="0" applyNumberFormat="1" applyFont="1" applyBorder="1" applyAlignment="1">
      <alignment horizontal="left"/>
    </xf>
    <xf numFmtId="0" fontId="10" fillId="0" borderId="0" xfId="0" applyFont="1" applyAlignment="1">
      <alignment horizontal="center"/>
    </xf>
    <xf numFmtId="10" fontId="29" fillId="0" borderId="0" xfId="2" applyNumberFormat="1" applyFont="1" applyFill="1" applyBorder="1" applyAlignment="1">
      <alignment horizontal="center"/>
    </xf>
    <xf numFmtId="166" fontId="56" fillId="0" borderId="0" xfId="2" applyNumberFormat="1" applyFont="1" applyFill="1" applyBorder="1" applyAlignment="1">
      <alignment horizontal="center"/>
    </xf>
    <xf numFmtId="10" fontId="11" fillId="0" borderId="0" xfId="2" applyNumberFormat="1" applyFont="1" applyFill="1" applyBorder="1" applyAlignment="1">
      <alignment horizontal="center"/>
    </xf>
    <xf numFmtId="0" fontId="56" fillId="0" borderId="0" xfId="2" applyNumberFormat="1" applyFont="1" applyFill="1" applyBorder="1"/>
    <xf numFmtId="0" fontId="56" fillId="0" borderId="0" xfId="2" applyNumberFormat="1" applyFont="1" applyFill="1" applyBorder="1" applyAlignment="1">
      <alignment horizontal="center"/>
    </xf>
    <xf numFmtId="168" fontId="56" fillId="0" borderId="0" xfId="2" applyNumberFormat="1" applyFont="1" applyFill="1" applyBorder="1" applyAlignment="1">
      <alignment horizontal="center"/>
    </xf>
    <xf numFmtId="168" fontId="56" fillId="0" borderId="0" xfId="0" applyNumberFormat="1" applyFont="1" applyAlignment="1">
      <alignment horizontal="center"/>
    </xf>
    <xf numFmtId="9" fontId="56" fillId="0" borderId="0" xfId="2" applyFont="1" applyFill="1" applyBorder="1" applyAlignment="1">
      <alignment horizontal="center"/>
    </xf>
    <xf numFmtId="10" fontId="137" fillId="0" borderId="0" xfId="2" applyNumberFormat="1" applyFont="1" applyFill="1" applyBorder="1" applyAlignment="1">
      <alignment horizontal="center"/>
    </xf>
    <xf numFmtId="4" fontId="56" fillId="0" borderId="0" xfId="2" applyNumberFormat="1" applyFont="1" applyFill="1" applyBorder="1" applyAlignment="1">
      <alignment horizontal="center"/>
    </xf>
    <xf numFmtId="167" fontId="56" fillId="0" borderId="0" xfId="2" applyNumberFormat="1" applyFont="1" applyFill="1" applyBorder="1" applyAlignment="1">
      <alignment horizontal="left"/>
    </xf>
    <xf numFmtId="0" fontId="56" fillId="0" borderId="0" xfId="2" applyNumberFormat="1" applyFont="1" applyFill="1" applyBorder="1" applyAlignment="1">
      <alignment horizontal="left"/>
    </xf>
    <xf numFmtId="10" fontId="137" fillId="0" borderId="0" xfId="2" applyNumberFormat="1" applyFont="1" applyFill="1" applyBorder="1" applyAlignment="1">
      <alignment horizontal="left"/>
    </xf>
    <xf numFmtId="165" fontId="56" fillId="0" borderId="0" xfId="2" applyNumberFormat="1" applyFont="1" applyFill="1" applyBorder="1" applyAlignment="1">
      <alignment horizontal="left"/>
    </xf>
    <xf numFmtId="2" fontId="56" fillId="0" borderId="0" xfId="2" applyNumberFormat="1" applyFont="1" applyFill="1" applyBorder="1" applyAlignment="1">
      <alignment horizontal="center"/>
    </xf>
    <xf numFmtId="10" fontId="56"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182" fontId="56" fillId="0" borderId="61" xfId="0" applyNumberFormat="1" applyFont="1" applyBorder="1" applyAlignment="1">
      <alignment horizontal="center"/>
    </xf>
    <xf numFmtId="164" fontId="33" fillId="0" borderId="0" xfId="0" applyNumberFormat="1" applyFont="1" applyProtection="1">
      <protection locked="0"/>
    </xf>
    <xf numFmtId="164" fontId="37" fillId="0" borderId="0" xfId="0" applyNumberFormat="1" applyFont="1" applyProtection="1">
      <protection locked="0"/>
    </xf>
    <xf numFmtId="164" fontId="44" fillId="0" borderId="0" xfId="0" applyNumberFormat="1" applyFont="1" applyAlignment="1" applyProtection="1">
      <alignment horizontal="center"/>
      <protection locked="0"/>
    </xf>
    <xf numFmtId="164" fontId="81" fillId="0" borderId="15" xfId="0" applyNumberFormat="1" applyFont="1" applyBorder="1" applyAlignment="1" applyProtection="1">
      <alignment horizontal="center" vertical="center"/>
      <protection locked="0"/>
    </xf>
    <xf numFmtId="164" fontId="39" fillId="0" borderId="15" xfId="0" applyNumberFormat="1" applyFont="1" applyBorder="1" applyAlignment="1" applyProtection="1">
      <alignment vertical="center"/>
      <protection locked="0"/>
    </xf>
    <xf numFmtId="164" fontId="85" fillId="0" borderId="15" xfId="0" applyNumberFormat="1" applyFont="1" applyBorder="1" applyAlignment="1" applyProtection="1">
      <alignment horizontal="center" vertical="center"/>
      <protection locked="0"/>
    </xf>
    <xf numFmtId="164" fontId="41" fillId="0" borderId="15" xfId="0" applyNumberFormat="1" applyFont="1" applyBorder="1" applyAlignment="1" applyProtection="1">
      <alignment vertical="center"/>
      <protection locked="0"/>
    </xf>
    <xf numFmtId="164" fontId="98" fillId="6" borderId="15" xfId="2" applyNumberFormat="1" applyFont="1" applyFill="1" applyBorder="1" applyAlignment="1" applyProtection="1">
      <alignment horizontal="center" vertical="center"/>
      <protection locked="0"/>
    </xf>
    <xf numFmtId="164" fontId="101" fillId="0" borderId="0" xfId="0" applyNumberFormat="1" applyFont="1" applyProtection="1">
      <protection locked="0"/>
    </xf>
    <xf numFmtId="164" fontId="100" fillId="0" borderId="0" xfId="0" applyNumberFormat="1" applyFont="1" applyProtection="1">
      <protection locked="0"/>
    </xf>
    <xf numFmtId="164" fontId="81" fillId="0" borderId="0" xfId="0" applyNumberFormat="1" applyFont="1" applyAlignment="1" applyProtection="1">
      <alignment horizontal="center" vertical="center"/>
      <protection locked="0"/>
    </xf>
    <xf numFmtId="164" fontId="39" fillId="0" borderId="0" xfId="0" applyNumberFormat="1" applyFont="1" applyAlignment="1" applyProtection="1">
      <alignment vertical="center"/>
      <protection locked="0"/>
    </xf>
    <xf numFmtId="164" fontId="71" fillId="0" borderId="13" xfId="2" applyNumberFormat="1" applyFont="1" applyBorder="1" applyAlignment="1" applyProtection="1">
      <alignment horizontal="center"/>
      <protection locked="0"/>
    </xf>
    <xf numFmtId="164" fontId="71" fillId="0" borderId="0" xfId="2" applyNumberFormat="1" applyFont="1" applyBorder="1" applyAlignment="1" applyProtection="1">
      <alignment horizontal="center"/>
      <protection locked="0"/>
    </xf>
    <xf numFmtId="164" fontId="41" fillId="0" borderId="0" xfId="0" applyNumberFormat="1" applyFont="1" applyAlignment="1" applyProtection="1">
      <alignment vertical="center"/>
      <protection locked="0"/>
    </xf>
    <xf numFmtId="168" fontId="56" fillId="0" borderId="62" xfId="0" applyNumberFormat="1" applyFont="1" applyBorder="1" applyAlignment="1">
      <alignment horizontal="center"/>
    </xf>
    <xf numFmtId="1" fontId="56" fillId="0" borderId="62" xfId="0" applyNumberFormat="1" applyFont="1" applyBorder="1" applyAlignment="1">
      <alignment horizontal="center"/>
    </xf>
    <xf numFmtId="182" fontId="56" fillId="0" borderId="62" xfId="0" applyNumberFormat="1" applyFont="1" applyBorder="1" applyAlignment="1">
      <alignment horizontal="center"/>
    </xf>
    <xf numFmtId="182" fontId="56" fillId="0" borderId="104" xfId="0" applyNumberFormat="1" applyFont="1" applyBorder="1" applyAlignment="1">
      <alignment horizontal="center"/>
    </xf>
    <xf numFmtId="0" fontId="56" fillId="0" borderId="62" xfId="0" applyFont="1" applyBorder="1" applyAlignment="1">
      <alignment horizontal="left"/>
    </xf>
    <xf numFmtId="10" fontId="137" fillId="0" borderId="62" xfId="0" applyNumberFormat="1" applyFont="1" applyBorder="1" applyAlignment="1">
      <alignment horizontal="left"/>
    </xf>
    <xf numFmtId="165" fontId="56" fillId="0" borderId="62" xfId="0" applyNumberFormat="1" applyFont="1" applyBorder="1" applyAlignment="1">
      <alignment horizontal="left"/>
    </xf>
    <xf numFmtId="0" fontId="1" fillId="0" borderId="12" xfId="0" applyFont="1" applyBorder="1" applyAlignment="1" applyProtection="1">
      <alignment horizontal="left" indent="2"/>
      <protection locked="0"/>
    </xf>
    <xf numFmtId="0" fontId="96" fillId="0" borderId="12" xfId="0" applyFont="1" applyBorder="1" applyAlignment="1" applyProtection="1">
      <alignment horizontal="center"/>
      <protection locked="0"/>
    </xf>
    <xf numFmtId="10" fontId="1" fillId="0" borderId="12" xfId="2" applyNumberFormat="1" applyFont="1" applyBorder="1" applyAlignment="1" applyProtection="1">
      <alignment horizontal="center"/>
      <protection locked="0"/>
    </xf>
    <xf numFmtId="0" fontId="1" fillId="0" borderId="12" xfId="0" applyFont="1" applyBorder="1" applyAlignment="1" applyProtection="1">
      <alignment horizontal="center"/>
      <protection locked="0"/>
    </xf>
    <xf numFmtId="174" fontId="1" fillId="0" borderId="12" xfId="0" applyNumberFormat="1" applyFont="1" applyBorder="1" applyAlignment="1" applyProtection="1">
      <alignment horizontal="center"/>
      <protection locked="0"/>
    </xf>
    <xf numFmtId="172" fontId="96" fillId="0" borderId="12" xfId="2" applyNumberFormat="1" applyFont="1" applyBorder="1" applyAlignment="1" applyProtection="1">
      <alignment horizontal="center"/>
      <protection locked="0"/>
    </xf>
    <xf numFmtId="0" fontId="1" fillId="0" borderId="0" xfId="0" applyFont="1" applyProtection="1">
      <protection locked="0"/>
    </xf>
    <xf numFmtId="0" fontId="64" fillId="0" borderId="0" xfId="0" applyFont="1" applyAlignment="1" applyProtection="1">
      <alignment vertical="center" wrapText="1"/>
      <protection locked="0"/>
    </xf>
    <xf numFmtId="10" fontId="1" fillId="0" borderId="0" xfId="0" applyNumberFormat="1" applyFont="1" applyProtection="1">
      <protection locked="0"/>
    </xf>
    <xf numFmtId="174" fontId="1" fillId="0" borderId="0" xfId="0" applyNumberFormat="1" applyFont="1" applyProtection="1">
      <protection locked="0"/>
    </xf>
    <xf numFmtId="10" fontId="41" fillId="3" borderId="15" xfId="2" applyNumberFormat="1" applyFont="1" applyFill="1" applyBorder="1" applyAlignment="1" applyProtection="1">
      <alignment horizontal="center" vertical="center"/>
      <protection locked="0"/>
    </xf>
    <xf numFmtId="0" fontId="55" fillId="0" borderId="0" xfId="0" applyFont="1" applyAlignment="1">
      <alignment horizontal="left" vertical="center"/>
    </xf>
    <xf numFmtId="0" fontId="164" fillId="14" borderId="0" xfId="0" applyFont="1" applyFill="1" applyAlignment="1" applyProtection="1">
      <alignment horizontal="right" vertical="center" wrapText="1"/>
      <protection locked="0"/>
    </xf>
    <xf numFmtId="0" fontId="152" fillId="14" borderId="0" xfId="0" applyFont="1" applyFill="1" applyAlignment="1" applyProtection="1">
      <alignment horizontal="right" vertical="center" wrapText="1"/>
      <protection locked="0"/>
    </xf>
    <xf numFmtId="0" fontId="84" fillId="0" borderId="0" xfId="0" applyFont="1" applyAlignment="1">
      <alignment horizontal="center" vertical="top"/>
    </xf>
    <xf numFmtId="0" fontId="46" fillId="6" borderId="15" xfId="0" applyFont="1" applyFill="1" applyBorder="1" applyAlignment="1">
      <alignment horizontal="center" vertical="center" wrapText="1"/>
    </xf>
    <xf numFmtId="0" fontId="46" fillId="6" borderId="0" xfId="0" applyFont="1" applyFill="1" applyAlignment="1">
      <alignment horizontal="center" vertical="center" wrapText="1"/>
    </xf>
    <xf numFmtId="1" fontId="65" fillId="3" borderId="64" xfId="1" applyNumberFormat="1" applyFont="1" applyFill="1" applyBorder="1" applyAlignment="1" applyProtection="1">
      <alignment horizontal="left" vertical="center"/>
      <protection locked="0"/>
    </xf>
    <xf numFmtId="1" fontId="65" fillId="3" borderId="66" xfId="1" applyNumberFormat="1" applyFont="1" applyFill="1" applyBorder="1" applyAlignment="1" applyProtection="1">
      <alignment horizontal="left" vertical="center"/>
      <protection locked="0"/>
    </xf>
    <xf numFmtId="0" fontId="54" fillId="0" borderId="0" xfId="0" applyFont="1" applyAlignment="1">
      <alignment horizontal="center" vertical="center"/>
    </xf>
    <xf numFmtId="0" fontId="46" fillId="6" borderId="53" xfId="0" applyFont="1" applyFill="1" applyBorder="1" applyAlignment="1">
      <alignment horizontal="center" vertical="center" wrapText="1"/>
    </xf>
    <xf numFmtId="173" fontId="112" fillId="0" borderId="0" xfId="0" applyNumberFormat="1" applyFont="1" applyAlignment="1" applyProtection="1">
      <alignment horizontal="center"/>
      <protection locked="0"/>
    </xf>
    <xf numFmtId="177" fontId="142" fillId="3" borderId="0" xfId="0" applyNumberFormat="1" applyFont="1" applyFill="1" applyAlignment="1" applyProtection="1">
      <alignment horizontal="center" vertical="center"/>
      <protection locked="0"/>
    </xf>
    <xf numFmtId="0" fontId="141" fillId="0" borderId="0" xfId="0" applyFont="1" applyAlignment="1" applyProtection="1">
      <alignment horizontal="center" vertical="center" wrapText="1"/>
      <protection locked="0"/>
    </xf>
    <xf numFmtId="10" fontId="142" fillId="3" borderId="0" xfId="2" applyNumberFormat="1" applyFont="1" applyFill="1" applyAlignment="1" applyProtection="1">
      <alignment horizontal="center" vertical="center"/>
      <protection locked="0"/>
    </xf>
    <xf numFmtId="0" fontId="149" fillId="0" borderId="0" xfId="0" applyFont="1" applyAlignment="1" applyProtection="1">
      <alignment horizontal="center" vertical="center"/>
      <protection locked="0"/>
    </xf>
    <xf numFmtId="0" fontId="141" fillId="0" borderId="0" xfId="0" applyFont="1" applyAlignment="1" applyProtection="1">
      <alignment horizontal="center" vertical="center"/>
      <protection locked="0"/>
    </xf>
    <xf numFmtId="10" fontId="150" fillId="3" borderId="0" xfId="2" applyNumberFormat="1" applyFont="1" applyFill="1" applyAlignment="1" applyProtection="1">
      <alignment horizontal="center" vertical="center"/>
      <protection locked="0"/>
    </xf>
    <xf numFmtId="0" fontId="150" fillId="3" borderId="0" xfId="0" applyFont="1" applyFill="1" applyAlignment="1" applyProtection="1">
      <alignment horizontal="center" vertical="center"/>
      <protection locked="0"/>
    </xf>
    <xf numFmtId="0" fontId="141" fillId="0" borderId="0" xfId="0" applyFont="1" applyAlignment="1">
      <alignment horizontal="center" vertical="center" wrapText="1"/>
    </xf>
    <xf numFmtId="1" fontId="150" fillId="3" borderId="0" xfId="0" applyNumberFormat="1" applyFont="1" applyFill="1" applyAlignment="1">
      <alignment horizontal="center"/>
    </xf>
    <xf numFmtId="10" fontId="150" fillId="3" borderId="0" xfId="2" applyNumberFormat="1" applyFont="1" applyFill="1" applyAlignment="1">
      <alignment horizontal="center"/>
    </xf>
    <xf numFmtId="0" fontId="150" fillId="3" borderId="0" xfId="2" applyNumberFormat="1" applyFont="1" applyFill="1" applyAlignment="1">
      <alignment horizontal="center"/>
    </xf>
    <xf numFmtId="0" fontId="150" fillId="3" borderId="0" xfId="2" applyNumberFormat="1" applyFont="1" applyFill="1" applyAlignment="1" applyProtection="1">
      <alignment horizontal="center" vertical="center"/>
      <protection locked="0"/>
    </xf>
    <xf numFmtId="10" fontId="150" fillId="3" borderId="0" xfId="0" applyNumberFormat="1" applyFont="1" applyFill="1" applyAlignment="1" applyProtection="1">
      <alignment horizontal="center" vertical="center"/>
      <protection locked="0"/>
    </xf>
    <xf numFmtId="172" fontId="150" fillId="3" borderId="0" xfId="2" applyNumberFormat="1" applyFont="1" applyFill="1" applyAlignment="1">
      <alignment horizontal="center"/>
    </xf>
    <xf numFmtId="164" fontId="31" fillId="9" borderId="29" xfId="2" applyNumberFormat="1" applyFont="1" applyFill="1" applyBorder="1" applyAlignment="1">
      <alignment horizontal="center" vertical="center"/>
    </xf>
    <xf numFmtId="164" fontId="31" fillId="9" borderId="28" xfId="2" applyNumberFormat="1" applyFont="1" applyFill="1" applyBorder="1" applyAlignment="1">
      <alignment horizontal="center" vertical="center"/>
    </xf>
    <xf numFmtId="164" fontId="31" fillId="9" borderId="32" xfId="2" applyNumberFormat="1" applyFont="1" applyFill="1" applyBorder="1" applyAlignment="1">
      <alignment horizontal="center" vertical="center"/>
    </xf>
    <xf numFmtId="164" fontId="31" fillId="9" borderId="31" xfId="2" applyNumberFormat="1" applyFont="1" applyFill="1" applyBorder="1" applyAlignment="1">
      <alignment horizontal="center" vertical="center"/>
    </xf>
    <xf numFmtId="164" fontId="31" fillId="9" borderId="30" xfId="2" applyNumberFormat="1" applyFont="1" applyFill="1" applyBorder="1" applyAlignment="1">
      <alignment horizontal="center" vertical="center"/>
    </xf>
    <xf numFmtId="164" fontId="31" fillId="9" borderId="35" xfId="2" applyNumberFormat="1" applyFont="1" applyFill="1" applyBorder="1" applyAlignment="1">
      <alignment horizontal="center" vertical="center"/>
    </xf>
    <xf numFmtId="164" fontId="31" fillId="9" borderId="27" xfId="2" applyNumberFormat="1" applyFont="1" applyFill="1" applyBorder="1" applyAlignment="1">
      <alignment horizontal="center" vertical="center"/>
    </xf>
    <xf numFmtId="164" fontId="31" fillId="9" borderId="26" xfId="2" applyNumberFormat="1" applyFont="1" applyFill="1" applyBorder="1" applyAlignment="1">
      <alignment horizontal="center" vertical="center"/>
    </xf>
    <xf numFmtId="164" fontId="31" fillId="9" borderId="34" xfId="2" applyNumberFormat="1" applyFont="1" applyFill="1" applyBorder="1" applyAlignment="1">
      <alignment horizontal="center" vertical="center"/>
    </xf>
    <xf numFmtId="0" fontId="36" fillId="6" borderId="15" xfId="0" applyFont="1" applyFill="1" applyBorder="1" applyAlignment="1">
      <alignment horizontal="center" vertical="center"/>
    </xf>
    <xf numFmtId="0" fontId="36" fillId="6" borderId="0" xfId="0" applyFont="1" applyFill="1" applyAlignment="1">
      <alignment horizontal="center" vertical="center"/>
    </xf>
    <xf numFmtId="0" fontId="60" fillId="6" borderId="0" xfId="0" applyFont="1" applyFill="1" applyAlignment="1">
      <alignment horizontal="center" vertical="center"/>
    </xf>
    <xf numFmtId="0" fontId="36" fillId="6" borderId="16" xfId="0" applyFont="1" applyFill="1" applyBorder="1" applyAlignment="1">
      <alignment horizontal="center" vertical="center"/>
    </xf>
    <xf numFmtId="164" fontId="31" fillId="9" borderId="27" xfId="2" applyNumberFormat="1" applyFont="1" applyFill="1" applyBorder="1" applyAlignment="1" applyProtection="1">
      <alignment horizontal="center" vertical="center"/>
    </xf>
    <xf numFmtId="164" fontId="31" fillId="9" borderId="34" xfId="2" applyNumberFormat="1" applyFont="1" applyFill="1" applyBorder="1" applyAlignment="1" applyProtection="1">
      <alignment horizontal="center" vertical="center"/>
    </xf>
    <xf numFmtId="164" fontId="31" fillId="2" borderId="15" xfId="2" applyNumberFormat="1" applyFont="1" applyFill="1" applyBorder="1" applyAlignment="1" applyProtection="1">
      <alignment horizontal="center" vertical="center"/>
    </xf>
    <xf numFmtId="164" fontId="31" fillId="2" borderId="27" xfId="2" applyNumberFormat="1" applyFont="1" applyFill="1" applyBorder="1" applyAlignment="1" applyProtection="1">
      <alignment horizontal="center" vertical="center"/>
    </xf>
    <xf numFmtId="164" fontId="31" fillId="9" borderId="29" xfId="2" applyNumberFormat="1" applyFont="1" applyFill="1" applyBorder="1" applyAlignment="1" applyProtection="1">
      <alignment horizontal="center" vertical="center"/>
    </xf>
    <xf numFmtId="164" fontId="31" fillId="9" borderId="32" xfId="2" applyNumberFormat="1" applyFont="1" applyFill="1" applyBorder="1" applyAlignment="1" applyProtection="1">
      <alignment horizontal="center" vertical="center"/>
    </xf>
    <xf numFmtId="164" fontId="31" fillId="9" borderId="31" xfId="2" applyNumberFormat="1" applyFont="1" applyFill="1" applyBorder="1" applyAlignment="1" applyProtection="1">
      <alignment horizontal="center" vertical="center"/>
    </xf>
    <xf numFmtId="164" fontId="31" fillId="9" borderId="35" xfId="2" applyNumberFormat="1" applyFont="1" applyFill="1" applyBorder="1" applyAlignment="1" applyProtection="1">
      <alignment horizontal="center" vertical="center"/>
    </xf>
    <xf numFmtId="164" fontId="31" fillId="9" borderId="30" xfId="2" applyNumberFormat="1" applyFont="1" applyFill="1" applyBorder="1" applyAlignment="1" applyProtection="1">
      <alignment horizontal="center" vertical="center"/>
    </xf>
    <xf numFmtId="164" fontId="31" fillId="9" borderId="28" xfId="2" applyNumberFormat="1" applyFont="1" applyFill="1" applyBorder="1" applyAlignment="1" applyProtection="1">
      <alignment horizontal="center" vertical="center"/>
    </xf>
    <xf numFmtId="0" fontId="60" fillId="6" borderId="16" xfId="0" applyFont="1" applyFill="1" applyBorder="1" applyAlignment="1">
      <alignment horizontal="center" vertical="center"/>
    </xf>
    <xf numFmtId="0" fontId="60" fillId="6" borderId="26" xfId="0" applyFont="1" applyFill="1" applyBorder="1" applyAlignment="1">
      <alignment horizontal="center" vertical="center"/>
    </xf>
    <xf numFmtId="0" fontId="60" fillId="6" borderId="34" xfId="0" applyFont="1" applyFill="1" applyBorder="1" applyAlignment="1">
      <alignment horizontal="center" vertical="center"/>
    </xf>
    <xf numFmtId="164" fontId="31" fillId="9" borderId="26" xfId="2" applyNumberFormat="1" applyFont="1" applyFill="1" applyBorder="1" applyAlignment="1" applyProtection="1">
      <alignment horizontal="center" vertical="center"/>
    </xf>
    <xf numFmtId="0" fontId="54" fillId="0" borderId="0" xfId="0" applyFont="1" applyAlignment="1">
      <alignment horizontal="left"/>
    </xf>
    <xf numFmtId="1" fontId="65" fillId="5" borderId="51" xfId="1" applyNumberFormat="1" applyFont="1" applyFill="1" applyBorder="1" applyAlignment="1" applyProtection="1">
      <alignment horizontal="center" vertical="center"/>
      <protection locked="0"/>
    </xf>
    <xf numFmtId="1" fontId="65" fillId="5" borderId="52" xfId="1" applyNumberFormat="1" applyFont="1" applyFill="1" applyBorder="1" applyAlignment="1" applyProtection="1">
      <alignment horizontal="center" vertical="center"/>
      <protection locked="0"/>
    </xf>
    <xf numFmtId="0" fontId="46" fillId="6" borderId="15" xfId="0" applyFont="1" applyFill="1" applyBorder="1" applyAlignment="1" applyProtection="1">
      <alignment horizontal="center" vertical="center"/>
      <protection locked="0"/>
    </xf>
    <xf numFmtId="0" fontId="46" fillId="6" borderId="16" xfId="0" applyFont="1" applyFill="1" applyBorder="1" applyAlignment="1" applyProtection="1">
      <alignment horizontal="center" vertical="center"/>
      <protection locked="0"/>
    </xf>
    <xf numFmtId="0" fontId="46" fillId="6" borderId="0" xfId="0" applyFont="1" applyFill="1" applyAlignment="1" applyProtection="1">
      <alignment horizontal="center" vertical="center"/>
      <protection locked="0"/>
    </xf>
    <xf numFmtId="171" fontId="63" fillId="0" borderId="0" xfId="0" applyNumberFormat="1" applyFont="1" applyAlignment="1">
      <alignment horizontal="center"/>
    </xf>
    <xf numFmtId="0" fontId="54" fillId="0" borderId="0" xfId="0" applyFont="1" applyAlignment="1" applyProtection="1">
      <alignment horizontal="left"/>
      <protection locked="0"/>
    </xf>
    <xf numFmtId="0" fontId="120" fillId="0" borderId="0" xfId="0" applyFont="1" applyAlignment="1" applyProtection="1">
      <alignment horizontal="left"/>
      <protection locked="0"/>
    </xf>
    <xf numFmtId="179" fontId="25" fillId="0" borderId="11" xfId="2" applyNumberFormat="1" applyFont="1" applyBorder="1" applyAlignment="1" applyProtection="1">
      <alignment horizontal="center"/>
    </xf>
    <xf numFmtId="180" fontId="25" fillId="0" borderId="11" xfId="2" applyNumberFormat="1" applyFont="1" applyBorder="1" applyAlignment="1" applyProtection="1">
      <alignment horizontal="center"/>
    </xf>
    <xf numFmtId="183" fontId="25" fillId="0" borderId="11" xfId="2" applyNumberFormat="1" applyFont="1" applyBorder="1" applyAlignment="1" applyProtection="1">
      <alignment horizontal="center"/>
    </xf>
    <xf numFmtId="184" fontId="25" fillId="0" borderId="11" xfId="2" applyNumberFormat="1" applyFont="1" applyBorder="1" applyAlignment="1" applyProtection="1">
      <alignment horizontal="center"/>
    </xf>
    <xf numFmtId="172" fontId="170" fillId="0" borderId="16" xfId="0" applyNumberFormat="1" applyFont="1" applyBorder="1" applyAlignment="1">
      <alignment horizontal="center"/>
    </xf>
    <xf numFmtId="0" fontId="39" fillId="0" borderId="0" xfId="0" applyFont="1" applyAlignment="1">
      <alignment horizontal="left" vertical="top" wrapText="1"/>
    </xf>
    <xf numFmtId="0" fontId="142" fillId="17" borderId="26" xfId="0" applyFont="1" applyFill="1" applyBorder="1" applyAlignment="1">
      <alignment vertical="center" wrapText="1"/>
    </xf>
    <xf numFmtId="0" fontId="8" fillId="0" borderId="0" xfId="0" applyFont="1" applyAlignment="1">
      <alignment vertical="center" wrapText="1"/>
    </xf>
    <xf numFmtId="0" fontId="146" fillId="17" borderId="26" xfId="0" applyFont="1" applyFill="1" applyBorder="1" applyAlignment="1">
      <alignment vertical="center" wrapText="1"/>
    </xf>
    <xf numFmtId="0" fontId="56" fillId="0" borderId="93" xfId="0" applyFont="1" applyBorder="1" applyAlignment="1">
      <alignment horizontal="center" vertical="center"/>
    </xf>
    <xf numFmtId="2" fontId="56" fillId="0" borderId="93" xfId="0" applyNumberFormat="1" applyFont="1" applyBorder="1" applyAlignment="1">
      <alignment horizontal="center" vertical="center"/>
    </xf>
    <xf numFmtId="2" fontId="56" fillId="0" borderId="94" xfId="0" applyNumberFormat="1" applyFont="1" applyBorder="1" applyAlignment="1">
      <alignment horizontal="center" vertical="center" wrapText="1"/>
    </xf>
    <xf numFmtId="0" fontId="148" fillId="12" borderId="95" xfId="0" applyFont="1" applyFill="1" applyBorder="1" applyAlignment="1">
      <alignment horizontal="left" vertical="center"/>
    </xf>
    <xf numFmtId="0" fontId="148" fillId="12" borderId="96" xfId="0" applyFont="1" applyFill="1" applyBorder="1" applyAlignment="1">
      <alignment horizontal="left" vertical="center"/>
    </xf>
    <xf numFmtId="0" fontId="40" fillId="12" borderId="96" xfId="0" applyFont="1" applyFill="1" applyBorder="1" applyAlignment="1">
      <alignment horizontal="left" vertical="center"/>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342">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ont>
        <color rgb="FFC00000"/>
      </font>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82" formatCode="&quot; &quot;00&quot;.&quot;000&quot;.&quot;000&quot;/&quot;0000\-00;&quot; &quot;00&quot;.&quot;000&quot;.&quot;000&quot;/&quot;0000\-00;&quot;-&quo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 formatCode="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dxf>
    <dxf>
      <font>
        <sz val="10"/>
      </font>
      <numFmt numFmtId="0" formatCode="General"/>
    </dxf>
    <dxf>
      <font>
        <sz val="10"/>
      </font>
      <numFmt numFmtId="0" formatCode="General"/>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7.1338332156223108E-3</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2.5273121958295668E-3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8.3597943057840407E-2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6.0695703374845422E-2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3.2103693751686815</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[0]!retorno_portfolio</c:f>
              <c:numCache>
                <c:formatCode>0.00%</c:formatCode>
                <c:ptCount val="712"/>
                <c:pt idx="0">
                  <c:v>7.8667430947563751E-4</c:v>
                </c:pt>
                <c:pt idx="1">
                  <c:v>7.6769326471848309E-4</c:v>
                </c:pt>
                <c:pt idx="2">
                  <c:v>9.0064823438162911E-4</c:v>
                </c:pt>
                <c:pt idx="3">
                  <c:v>1.079907365239885E-3</c:v>
                </c:pt>
                <c:pt idx="4">
                  <c:v>1.2692408641086228E-3</c:v>
                </c:pt>
                <c:pt idx="5">
                  <c:v>1.5484439697608376E-3</c:v>
                </c:pt>
                <c:pt idx="6">
                  <c:v>1.7469966368426348E-3</c:v>
                </c:pt>
                <c:pt idx="7">
                  <c:v>2.3227988341747441E-3</c:v>
                </c:pt>
                <c:pt idx="8">
                  <c:v>2.6699400343748181E-3</c:v>
                </c:pt>
                <c:pt idx="9">
                  <c:v>2.7363143962255698E-3</c:v>
                </c:pt>
                <c:pt idx="10">
                  <c:v>2.8861753958093761E-3</c:v>
                </c:pt>
                <c:pt idx="11">
                  <c:v>3.4945209027767987E-3</c:v>
                </c:pt>
                <c:pt idx="12">
                  <c:v>3.8388637711761486E-3</c:v>
                </c:pt>
                <c:pt idx="13">
                  <c:v>3.5059297538133638E-3</c:v>
                </c:pt>
                <c:pt idx="14">
                  <c:v>3.9516507453458694E-3</c:v>
                </c:pt>
                <c:pt idx="15">
                  <c:v>4.3744758337400658E-3</c:v>
                </c:pt>
                <c:pt idx="16">
                  <c:v>4.2381420287633809E-3</c:v>
                </c:pt>
                <c:pt idx="17">
                  <c:v>3.6220305132537156E-3</c:v>
                </c:pt>
                <c:pt idx="18">
                  <c:v>4.3029385801871545E-3</c:v>
                </c:pt>
                <c:pt idx="19">
                  <c:v>4.3589146200511131E-3</c:v>
                </c:pt>
                <c:pt idx="20">
                  <c:v>4.4913176510079644E-3</c:v>
                </c:pt>
                <c:pt idx="21">
                  <c:v>4.4528234606273642E-3</c:v>
                </c:pt>
                <c:pt idx="22">
                  <c:v>4.761275400172682E-3</c:v>
                </c:pt>
                <c:pt idx="23">
                  <c:v>5.1030832952378979E-3</c:v>
                </c:pt>
                <c:pt idx="24">
                  <c:v>5.6811106621605933E-3</c:v>
                </c:pt>
                <c:pt idx="25">
                  <c:v>5.9324017114135152E-3</c:v>
                </c:pt>
                <c:pt idx="26">
                  <c:v>5.8806749075903664E-3</c:v>
                </c:pt>
                <c:pt idx="27">
                  <c:v>5.783403657461994E-3</c:v>
                </c:pt>
                <c:pt idx="28">
                  <c:v>6.5670741468957239E-3</c:v>
                </c:pt>
                <c:pt idx="29">
                  <c:v>7.2328885738885962E-3</c:v>
                </c:pt>
                <c:pt idx="30">
                  <c:v>7.3732594605333546E-3</c:v>
                </c:pt>
                <c:pt idx="31">
                  <c:v>7.4898702762156155E-3</c:v>
                </c:pt>
                <c:pt idx="32">
                  <c:v>7.8465916782555212E-3</c:v>
                </c:pt>
                <c:pt idx="33">
                  <c:v>7.9408639196638653E-3</c:v>
                </c:pt>
                <c:pt idx="34">
                  <c:v>8.1834727793859141E-3</c:v>
                </c:pt>
                <c:pt idx="35">
                  <c:v>7.7797765306122368E-3</c:v>
                </c:pt>
                <c:pt idx="36">
                  <c:v>7.6637746501684312E-3</c:v>
                </c:pt>
                <c:pt idx="37">
                  <c:v>6.2774080722576286E-3</c:v>
                </c:pt>
                <c:pt idx="38">
                  <c:v>5.6922195792978858E-3</c:v>
                </c:pt>
                <c:pt idx="39">
                  <c:v>6.2627233941778826E-3</c:v>
                </c:pt>
                <c:pt idx="40">
                  <c:v>7.2683478834545401E-3</c:v>
                </c:pt>
                <c:pt idx="41">
                  <c:v>7.4836416841053133E-3</c:v>
                </c:pt>
                <c:pt idx="42">
                  <c:v>7.8874557567234493E-3</c:v>
                </c:pt>
                <c:pt idx="43">
                  <c:v>6.9054773934280611E-3</c:v>
                </c:pt>
                <c:pt idx="44">
                  <c:v>5.8323107156073029E-3</c:v>
                </c:pt>
                <c:pt idx="45">
                  <c:v>2.6888588725921814E-3</c:v>
                </c:pt>
                <c:pt idx="46">
                  <c:v>4.7608985930929215E-3</c:v>
                </c:pt>
                <c:pt idx="47">
                  <c:v>2.2087812857034539E-3</c:v>
                </c:pt>
                <c:pt idx="48">
                  <c:v>-4.3641014662698652E-4</c:v>
                </c:pt>
                <c:pt idx="49">
                  <c:v>1.777140691005874E-3</c:v>
                </c:pt>
                <c:pt idx="50">
                  <c:v>4.8519582319439536E-5</c:v>
                </c:pt>
                <c:pt idx="51">
                  <c:v>1.1614707908114141E-3</c:v>
                </c:pt>
                <c:pt idx="52">
                  <c:v>-6.6272996863236955E-4</c:v>
                </c:pt>
                <c:pt idx="53">
                  <c:v>-3.9522773323197313E-4</c:v>
                </c:pt>
                <c:pt idx="54">
                  <c:v>7.2628006921204857E-5</c:v>
                </c:pt>
                <c:pt idx="55">
                  <c:v>-2.0253643042256186E-4</c:v>
                </c:pt>
                <c:pt idx="56">
                  <c:v>5.0725204679435976E-4</c:v>
                </c:pt>
                <c:pt idx="57">
                  <c:v>9.914416846397156E-4</c:v>
                </c:pt>
                <c:pt idx="58">
                  <c:v>1.7971113646877424E-3</c:v>
                </c:pt>
                <c:pt idx="59">
                  <c:v>1.2878647004943566E-3</c:v>
                </c:pt>
                <c:pt idx="60">
                  <c:v>1.848372022644984E-3</c:v>
                </c:pt>
                <c:pt idx="61">
                  <c:v>1.2131631918186336E-3</c:v>
                </c:pt>
                <c:pt idx="62">
                  <c:v>9.1070475443344456E-4</c:v>
                </c:pt>
                <c:pt idx="63">
                  <c:v>1.0398399773423606E-3</c:v>
                </c:pt>
                <c:pt idx="64">
                  <c:v>9.7887879848146397E-4</c:v>
                </c:pt>
                <c:pt idx="65">
                  <c:v>1.3972266383937004E-3</c:v>
                </c:pt>
                <c:pt idx="66">
                  <c:v>1.4067619739439596E-3</c:v>
                </c:pt>
                <c:pt idx="67">
                  <c:v>1.5771820287873162E-3</c:v>
                </c:pt>
                <c:pt idx="68">
                  <c:v>1.5985709551940008E-3</c:v>
                </c:pt>
                <c:pt idx="69">
                  <c:v>1.8717967685182302E-3</c:v>
                </c:pt>
                <c:pt idx="70">
                  <c:v>3.1082496236454205E-3</c:v>
                </c:pt>
                <c:pt idx="71">
                  <c:v>3.3105404853517317E-3</c:v>
                </c:pt>
                <c:pt idx="72">
                  <c:v>3.9193480515167245E-3</c:v>
                </c:pt>
                <c:pt idx="73">
                  <c:v>4.1444765809832695E-3</c:v>
                </c:pt>
                <c:pt idx="74">
                  <c:v>4.6179221751898591E-3</c:v>
                </c:pt>
                <c:pt idx="75">
                  <c:v>5.9402076391821268E-3</c:v>
                </c:pt>
                <c:pt idx="76">
                  <c:v>6.0129427524571177E-3</c:v>
                </c:pt>
                <c:pt idx="77">
                  <c:v>5.3019143675776537E-3</c:v>
                </c:pt>
                <c:pt idx="78">
                  <c:v>5.5917527006883461E-3</c:v>
                </c:pt>
                <c:pt idx="79">
                  <c:v>6.1486840378519592E-3</c:v>
                </c:pt>
                <c:pt idx="80">
                  <c:v>6.6006742548110342E-3</c:v>
                </c:pt>
                <c:pt idx="81">
                  <c:v>6.5132765377764468E-3</c:v>
                </c:pt>
                <c:pt idx="82">
                  <c:v>6.4970971463698124E-3</c:v>
                </c:pt>
                <c:pt idx="83">
                  <c:v>7.0149172714901731E-3</c:v>
                </c:pt>
                <c:pt idx="84">
                  <c:v>7.1886760765735858E-3</c:v>
                </c:pt>
                <c:pt idx="85">
                  <c:v>7.5812875681984249E-3</c:v>
                </c:pt>
                <c:pt idx="86">
                  <c:v>7.8252321944052294E-3</c:v>
                </c:pt>
                <c:pt idx="87">
                  <c:v>7.9860878644397726E-3</c:v>
                </c:pt>
                <c:pt idx="88">
                  <c:v>7.647125035902258E-3</c:v>
                </c:pt>
                <c:pt idx="89">
                  <c:v>7.9815806958485336E-3</c:v>
                </c:pt>
                <c:pt idx="90">
                  <c:v>8.1214607025783536E-3</c:v>
                </c:pt>
                <c:pt idx="91">
                  <c:v>8.0149157452940045E-3</c:v>
                </c:pt>
                <c:pt idx="92">
                  <c:v>8.283892150237282E-3</c:v>
                </c:pt>
                <c:pt idx="93">
                  <c:v>8.2932271645925759E-3</c:v>
                </c:pt>
                <c:pt idx="94">
                  <c:v>8.6207642319851008E-3</c:v>
                </c:pt>
                <c:pt idx="95">
                  <c:v>8.7397651207949956E-3</c:v>
                </c:pt>
                <c:pt idx="96">
                  <c:v>8.9509330652797203E-3</c:v>
                </c:pt>
                <c:pt idx="97">
                  <c:v>9.584376098694225E-3</c:v>
                </c:pt>
                <c:pt idx="98">
                  <c:v>9.7158695658248195E-3</c:v>
                </c:pt>
                <c:pt idx="99">
                  <c:v>1.0127341716774207E-2</c:v>
                </c:pt>
                <c:pt idx="100">
                  <c:v>1.0320210007546571E-2</c:v>
                </c:pt>
                <c:pt idx="101">
                  <c:v>1.079778151066213E-2</c:v>
                </c:pt>
                <c:pt idx="102">
                  <c:v>1.1204355659779175E-2</c:v>
                </c:pt>
                <c:pt idx="103">
                  <c:v>1.1749491078341778E-2</c:v>
                </c:pt>
                <c:pt idx="104">
                  <c:v>1.2487420723299225E-2</c:v>
                </c:pt>
                <c:pt idx="105">
                  <c:v>1.2944133452171824E-2</c:v>
                </c:pt>
                <c:pt idx="106">
                  <c:v>1.3225790046700325E-2</c:v>
                </c:pt>
                <c:pt idx="107">
                  <c:v>1.3817936446961054E-2</c:v>
                </c:pt>
                <c:pt idx="108">
                  <c:v>1.3917602075897539E-2</c:v>
                </c:pt>
                <c:pt idx="109">
                  <c:v>1.3959629519044725E-2</c:v>
                </c:pt>
                <c:pt idx="110">
                  <c:v>1.3574295369922496E-2</c:v>
                </c:pt>
                <c:pt idx="111">
                  <c:v>1.3754715484234126E-2</c:v>
                </c:pt>
                <c:pt idx="112">
                  <c:v>1.4073132458831461E-2</c:v>
                </c:pt>
                <c:pt idx="113">
                  <c:v>1.4641702373900944E-2</c:v>
                </c:pt>
                <c:pt idx="114">
                  <c:v>1.4913866579087331E-2</c:v>
                </c:pt>
                <c:pt idx="115">
                  <c:v>1.5025777548998809E-2</c:v>
                </c:pt>
                <c:pt idx="116">
                  <c:v>1.5269583455804536E-2</c:v>
                </c:pt>
                <c:pt idx="117">
                  <c:v>1.5519053406474193E-2</c:v>
                </c:pt>
                <c:pt idx="118">
                  <c:v>1.530024948048414E-2</c:v>
                </c:pt>
                <c:pt idx="119">
                  <c:v>1.5861727956484772E-2</c:v>
                </c:pt>
                <c:pt idx="120">
                  <c:v>1.5662436766184173E-2</c:v>
                </c:pt>
                <c:pt idx="121">
                  <c:v>1.6092573588607717E-2</c:v>
                </c:pt>
                <c:pt idx="122">
                  <c:v>1.6485500866956659E-2</c:v>
                </c:pt>
                <c:pt idx="123">
                  <c:v>1.6997560688305935E-2</c:v>
                </c:pt>
                <c:pt idx="124">
                  <c:v>1.7203070007207666E-2</c:v>
                </c:pt>
                <c:pt idx="125">
                  <c:v>1.7775779385930557E-2</c:v>
                </c:pt>
                <c:pt idx="126">
                  <c:v>1.8474387547752213E-2</c:v>
                </c:pt>
                <c:pt idx="127">
                  <c:v>1.8298363144274576E-2</c:v>
                </c:pt>
                <c:pt idx="128">
                  <c:v>1.8921660621325609E-2</c:v>
                </c:pt>
                <c:pt idx="129">
                  <c:v>1.9098145020146395E-2</c:v>
                </c:pt>
                <c:pt idx="130">
                  <c:v>1.9568410178744777E-2</c:v>
                </c:pt>
                <c:pt idx="131">
                  <c:v>1.9423076731052147E-2</c:v>
                </c:pt>
                <c:pt idx="132">
                  <c:v>2.0053644838520901E-2</c:v>
                </c:pt>
                <c:pt idx="133">
                  <c:v>2.0662148952813597E-2</c:v>
                </c:pt>
                <c:pt idx="134">
                  <c:v>2.0442799893751085E-2</c:v>
                </c:pt>
                <c:pt idx="135">
                  <c:v>2.1218689222190168E-2</c:v>
                </c:pt>
                <c:pt idx="136">
                  <c:v>2.1673026422804664E-2</c:v>
                </c:pt>
                <c:pt idx="137">
                  <c:v>2.1913689440421491E-2</c:v>
                </c:pt>
                <c:pt idx="138">
                  <c:v>2.2222536623208944E-2</c:v>
                </c:pt>
                <c:pt idx="139">
                  <c:v>2.1976751742862843E-2</c:v>
                </c:pt>
                <c:pt idx="140">
                  <c:v>2.2235269130728152E-2</c:v>
                </c:pt>
                <c:pt idx="141">
                  <c:v>2.3059262336573516E-2</c:v>
                </c:pt>
                <c:pt idx="142">
                  <c:v>2.3158317549339502E-2</c:v>
                </c:pt>
                <c:pt idx="143">
                  <c:v>2.3780543821485978E-2</c:v>
                </c:pt>
                <c:pt idx="144">
                  <c:v>2.3986211575898642E-2</c:v>
                </c:pt>
                <c:pt idx="145">
                  <c:v>2.3315722405603534E-2</c:v>
                </c:pt>
                <c:pt idx="146">
                  <c:v>2.3590565466631297E-2</c:v>
                </c:pt>
                <c:pt idx="147">
                  <c:v>2.3643167883798499E-2</c:v>
                </c:pt>
                <c:pt idx="148">
                  <c:v>2.4544075078411831E-2</c:v>
                </c:pt>
                <c:pt idx="149">
                  <c:v>2.4842860200324557E-2</c:v>
                </c:pt>
                <c:pt idx="150">
                  <c:v>2.4686527741154096E-2</c:v>
                </c:pt>
                <c:pt idx="151">
                  <c:v>2.4865686719757862E-2</c:v>
                </c:pt>
                <c:pt idx="152">
                  <c:v>2.4478915588986849E-2</c:v>
                </c:pt>
                <c:pt idx="153">
                  <c:v>2.4879022101781612E-2</c:v>
                </c:pt>
                <c:pt idx="154">
                  <c:v>2.4935764140106675E-2</c:v>
                </c:pt>
                <c:pt idx="155">
                  <c:v>2.5339484100595389E-2</c:v>
                </c:pt>
                <c:pt idx="156">
                  <c:v>2.5513801357781807E-2</c:v>
                </c:pt>
                <c:pt idx="157">
                  <c:v>2.6316049012216958E-2</c:v>
                </c:pt>
                <c:pt idx="158">
                  <c:v>2.5972778284825138E-2</c:v>
                </c:pt>
                <c:pt idx="159">
                  <c:v>2.6109007306647447E-2</c:v>
                </c:pt>
                <c:pt idx="160">
                  <c:v>2.6233198724835649E-2</c:v>
                </c:pt>
                <c:pt idx="161">
                  <c:v>2.6531229236040899E-2</c:v>
                </c:pt>
                <c:pt idx="162">
                  <c:v>2.6799512613872478E-2</c:v>
                </c:pt>
                <c:pt idx="163">
                  <c:v>2.6834668563391784E-2</c:v>
                </c:pt>
                <c:pt idx="164">
                  <c:v>2.6981798748156871E-2</c:v>
                </c:pt>
                <c:pt idx="165">
                  <c:v>2.7687192449857845E-2</c:v>
                </c:pt>
                <c:pt idx="166">
                  <c:v>2.7379023031641303E-2</c:v>
                </c:pt>
                <c:pt idx="167">
                  <c:v>2.7925812644721937E-2</c:v>
                </c:pt>
                <c:pt idx="168">
                  <c:v>2.8009789388603323E-2</c:v>
                </c:pt>
                <c:pt idx="169">
                  <c:v>2.7560874912006206E-2</c:v>
                </c:pt>
                <c:pt idx="170">
                  <c:v>2.792748975988224E-2</c:v>
                </c:pt>
                <c:pt idx="171">
                  <c:v>2.7523509968910398E-2</c:v>
                </c:pt>
                <c:pt idx="172">
                  <c:v>2.8256775076048735E-2</c:v>
                </c:pt>
                <c:pt idx="173">
                  <c:v>2.798860439264117E-2</c:v>
                </c:pt>
                <c:pt idx="174">
                  <c:v>2.8304375574711216E-2</c:v>
                </c:pt>
                <c:pt idx="175">
                  <c:v>2.9019513993765012E-2</c:v>
                </c:pt>
                <c:pt idx="176">
                  <c:v>2.9218651569053122E-2</c:v>
                </c:pt>
                <c:pt idx="177">
                  <c:v>2.914379484918439E-2</c:v>
                </c:pt>
                <c:pt idx="178">
                  <c:v>2.9310661785161285E-2</c:v>
                </c:pt>
                <c:pt idx="179">
                  <c:v>2.8905416946612084E-2</c:v>
                </c:pt>
                <c:pt idx="180">
                  <c:v>2.8452056475767318E-2</c:v>
                </c:pt>
                <c:pt idx="181">
                  <c:v>2.8717921931372681E-2</c:v>
                </c:pt>
                <c:pt idx="182">
                  <c:v>2.8221019922451296E-2</c:v>
                </c:pt>
                <c:pt idx="183">
                  <c:v>2.8443182378682819E-2</c:v>
                </c:pt>
                <c:pt idx="184">
                  <c:v>2.860563901909785E-2</c:v>
                </c:pt>
                <c:pt idx="185">
                  <c:v>2.8395009478897393E-2</c:v>
                </c:pt>
                <c:pt idx="186">
                  <c:v>2.8360348057711704E-2</c:v>
                </c:pt>
                <c:pt idx="187">
                  <c:v>2.8705053825531346E-2</c:v>
                </c:pt>
                <c:pt idx="188">
                  <c:v>2.8915799095632355E-2</c:v>
                </c:pt>
                <c:pt idx="189">
                  <c:v>2.8724822600423083E-2</c:v>
                </c:pt>
                <c:pt idx="190">
                  <c:v>2.9103701783719238E-2</c:v>
                </c:pt>
                <c:pt idx="191">
                  <c:v>2.9020318534118239E-2</c:v>
                </c:pt>
                <c:pt idx="192">
                  <c:v>2.9317687928200442E-2</c:v>
                </c:pt>
                <c:pt idx="193">
                  <c:v>2.9869110902464024E-2</c:v>
                </c:pt>
                <c:pt idx="194">
                  <c:v>3.0424068312552288E-2</c:v>
                </c:pt>
                <c:pt idx="195">
                  <c:v>3.0831708202136321E-2</c:v>
                </c:pt>
                <c:pt idx="196">
                  <c:v>3.1293158257373888E-2</c:v>
                </c:pt>
                <c:pt idx="197">
                  <c:v>3.1463829885881589E-2</c:v>
                </c:pt>
                <c:pt idx="198">
                  <c:v>3.168487110982432E-2</c:v>
                </c:pt>
                <c:pt idx="199">
                  <c:v>3.1745021744797652E-2</c:v>
                </c:pt>
                <c:pt idx="200">
                  <c:v>3.2359013912467427E-2</c:v>
                </c:pt>
                <c:pt idx="201">
                  <c:v>3.2905651363112742E-2</c:v>
                </c:pt>
                <c:pt idx="202">
                  <c:v>3.310663023307181E-2</c:v>
                </c:pt>
                <c:pt idx="203">
                  <c:v>3.317417954055335E-2</c:v>
                </c:pt>
                <c:pt idx="204">
                  <c:v>3.3110869660568865E-2</c:v>
                </c:pt>
                <c:pt idx="205">
                  <c:v>3.3007892227224334E-2</c:v>
                </c:pt>
                <c:pt idx="206">
                  <c:v>3.2307177972312751E-2</c:v>
                </c:pt>
                <c:pt idx="207">
                  <c:v>3.2886685270808735E-2</c:v>
                </c:pt>
                <c:pt idx="208">
                  <c:v>3.2784529756321623E-2</c:v>
                </c:pt>
                <c:pt idx="209">
                  <c:v>3.3718073262114512E-2</c:v>
                </c:pt>
                <c:pt idx="210">
                  <c:v>3.4182424288730751E-2</c:v>
                </c:pt>
                <c:pt idx="211">
                  <c:v>3.5392387354876709E-2</c:v>
                </c:pt>
                <c:pt idx="212">
                  <c:v>3.5752705074112212E-2</c:v>
                </c:pt>
                <c:pt idx="213">
                  <c:v>3.6027218142209216E-2</c:v>
                </c:pt>
                <c:pt idx="214">
                  <c:v>3.6467669090490817E-2</c:v>
                </c:pt>
                <c:pt idx="215">
                  <c:v>3.6556026310550438E-2</c:v>
                </c:pt>
                <c:pt idx="216">
                  <c:v>3.6038811445443297E-2</c:v>
                </c:pt>
                <c:pt idx="217">
                  <c:v>3.6545231283926505E-2</c:v>
                </c:pt>
                <c:pt idx="218">
                  <c:v>3.7039117438755209E-2</c:v>
                </c:pt>
                <c:pt idx="219">
                  <c:v>3.7113699997489924E-2</c:v>
                </c:pt>
                <c:pt idx="220">
                  <c:v>3.7290386012936549E-2</c:v>
                </c:pt>
                <c:pt idx="221">
                  <c:v>3.7597324268847876E-2</c:v>
                </c:pt>
                <c:pt idx="222">
                  <c:v>3.7742044220583137E-2</c:v>
                </c:pt>
                <c:pt idx="223">
                  <c:v>3.8266955070124231E-2</c:v>
                </c:pt>
                <c:pt idx="224">
                  <c:v>3.9081454034467944E-2</c:v>
                </c:pt>
                <c:pt idx="225">
                  <c:v>3.9230541604007518E-2</c:v>
                </c:pt>
                <c:pt idx="226">
                  <c:v>3.9479242669341108E-2</c:v>
                </c:pt>
                <c:pt idx="227">
                  <c:v>3.9983248999266641E-2</c:v>
                </c:pt>
                <c:pt idx="228">
                  <c:v>4.0059989767143644E-2</c:v>
                </c:pt>
                <c:pt idx="229">
                  <c:v>4.0756397951254408E-2</c:v>
                </c:pt>
                <c:pt idx="230">
                  <c:v>4.1055888813079422E-2</c:v>
                </c:pt>
                <c:pt idx="231">
                  <c:v>4.1397270725591184E-2</c:v>
                </c:pt>
                <c:pt idx="232">
                  <c:v>4.2171730696056065E-2</c:v>
                </c:pt>
                <c:pt idx="233">
                  <c:v>4.2224932065803911E-2</c:v>
                </c:pt>
                <c:pt idx="234">
                  <c:v>4.2480754501447393E-2</c:v>
                </c:pt>
                <c:pt idx="235">
                  <c:v>4.2413569098363357E-2</c:v>
                </c:pt>
                <c:pt idx="236">
                  <c:v>4.3162203027383494E-2</c:v>
                </c:pt>
                <c:pt idx="237">
                  <c:v>4.3423966632800015E-2</c:v>
                </c:pt>
                <c:pt idx="238">
                  <c:v>4.3691662722491031E-2</c:v>
                </c:pt>
                <c:pt idx="239">
                  <c:v>4.45390318622787E-2</c:v>
                </c:pt>
                <c:pt idx="240">
                  <c:v>4.5018332558247609E-2</c:v>
                </c:pt>
                <c:pt idx="241">
                  <c:v>4.5679661942145344E-2</c:v>
                </c:pt>
                <c:pt idx="242">
                  <c:v>4.5941705808163924E-2</c:v>
                </c:pt>
                <c:pt idx="243">
                  <c:v>4.5759769662092387E-2</c:v>
                </c:pt>
                <c:pt idx="244">
                  <c:v>4.5809237280733717E-2</c:v>
                </c:pt>
                <c:pt idx="245">
                  <c:v>4.6521867834763864E-2</c:v>
                </c:pt>
                <c:pt idx="246">
                  <c:v>4.6774026601500207E-2</c:v>
                </c:pt>
                <c:pt idx="247">
                  <c:v>4.7285243576883795E-2</c:v>
                </c:pt>
                <c:pt idx="248">
                  <c:v>4.7750250546838569E-2</c:v>
                </c:pt>
                <c:pt idx="249">
                  <c:v>4.8424937101839927E-2</c:v>
                </c:pt>
                <c:pt idx="250">
                  <c:v>4.8729569260430372E-2</c:v>
                </c:pt>
                <c:pt idx="251">
                  <c:v>4.8763519472232675E-2</c:v>
                </c:pt>
                <c:pt idx="252">
                  <c:v>4.9321811652083047E-2</c:v>
                </c:pt>
                <c:pt idx="253">
                  <c:v>4.9469213216992491E-2</c:v>
                </c:pt>
                <c:pt idx="254">
                  <c:v>4.9944960928371085E-2</c:v>
                </c:pt>
                <c:pt idx="255">
                  <c:v>5.0508663344585925E-2</c:v>
                </c:pt>
                <c:pt idx="256">
                  <c:v>5.0252852877512133E-2</c:v>
                </c:pt>
                <c:pt idx="257">
                  <c:v>5.0859708416572946E-2</c:v>
                </c:pt>
                <c:pt idx="258">
                  <c:v>5.078000170930963E-2</c:v>
                </c:pt>
                <c:pt idx="259">
                  <c:v>5.1170843237426045E-2</c:v>
                </c:pt>
                <c:pt idx="260">
                  <c:v>5.0865045906893558E-2</c:v>
                </c:pt>
                <c:pt idx="261">
                  <c:v>5.0949275560915774E-2</c:v>
                </c:pt>
                <c:pt idx="262">
                  <c:v>5.1141049669222172E-2</c:v>
                </c:pt>
                <c:pt idx="263">
                  <c:v>5.1716286448477256E-2</c:v>
                </c:pt>
                <c:pt idx="264">
                  <c:v>5.1653157630638713E-2</c:v>
                </c:pt>
                <c:pt idx="265">
                  <c:v>5.1374255706064798E-2</c:v>
                </c:pt>
                <c:pt idx="266">
                  <c:v>5.1522216727446057E-2</c:v>
                </c:pt>
                <c:pt idx="267">
                  <c:v>5.1477095248002591E-2</c:v>
                </c:pt>
                <c:pt idx="268">
                  <c:v>5.0865754612853697E-2</c:v>
                </c:pt>
                <c:pt idx="269">
                  <c:v>5.1616236429674833E-2</c:v>
                </c:pt>
                <c:pt idx="270">
                  <c:v>5.0867110404978044E-2</c:v>
                </c:pt>
                <c:pt idx="271">
                  <c:v>5.2244890447473935E-2</c:v>
                </c:pt>
                <c:pt idx="272">
                  <c:v>5.3165532153095718E-2</c:v>
                </c:pt>
                <c:pt idx="273">
                  <c:v>5.3941439569367367E-2</c:v>
                </c:pt>
                <c:pt idx="274">
                  <c:v>5.444238344612673E-2</c:v>
                </c:pt>
                <c:pt idx="275">
                  <c:v>5.5308783483075441E-2</c:v>
                </c:pt>
                <c:pt idx="276">
                  <c:v>5.5712217868132186E-2</c:v>
                </c:pt>
                <c:pt idx="277">
                  <c:v>5.5823522466442066E-2</c:v>
                </c:pt>
                <c:pt idx="278">
                  <c:v>5.5554680705362847E-2</c:v>
                </c:pt>
                <c:pt idx="279">
                  <c:v>5.6287318830298583E-2</c:v>
                </c:pt>
                <c:pt idx="280">
                  <c:v>5.689778864166084E-2</c:v>
                </c:pt>
                <c:pt idx="281">
                  <c:v>5.7649326597136064E-2</c:v>
                </c:pt>
                <c:pt idx="282">
                  <c:v>5.7607977924619691E-2</c:v>
                </c:pt>
                <c:pt idx="283">
                  <c:v>5.8184617789863724E-2</c:v>
                </c:pt>
                <c:pt idx="284">
                  <c:v>5.7593166735212753E-2</c:v>
                </c:pt>
                <c:pt idx="285">
                  <c:v>5.8176851072238023E-2</c:v>
                </c:pt>
                <c:pt idx="286">
                  <c:v>5.8929185203252743E-2</c:v>
                </c:pt>
                <c:pt idx="287">
                  <c:v>5.8111006119846653E-2</c:v>
                </c:pt>
                <c:pt idx="288">
                  <c:v>5.7257004004433787E-2</c:v>
                </c:pt>
                <c:pt idx="289">
                  <c:v>5.8220752515098173E-2</c:v>
                </c:pt>
                <c:pt idx="290">
                  <c:v>5.8445225629187636E-2</c:v>
                </c:pt>
                <c:pt idx="291">
                  <c:v>5.8680361462045472E-2</c:v>
                </c:pt>
                <c:pt idx="292">
                  <c:v>5.9114362136945209E-2</c:v>
                </c:pt>
                <c:pt idx="293">
                  <c:v>6.0300687258891372E-2</c:v>
                </c:pt>
                <c:pt idx="294">
                  <c:v>5.9783769472899984E-2</c:v>
                </c:pt>
                <c:pt idx="295">
                  <c:v>6.0018113544512364E-2</c:v>
                </c:pt>
                <c:pt idx="296">
                  <c:v>6.0275542488660738E-2</c:v>
                </c:pt>
                <c:pt idx="297">
                  <c:v>6.1399004420433334E-2</c:v>
                </c:pt>
                <c:pt idx="298">
                  <c:v>6.1720049686527334E-2</c:v>
                </c:pt>
                <c:pt idx="299">
                  <c:v>6.194284640129788E-2</c:v>
                </c:pt>
                <c:pt idx="300">
                  <c:v>6.2014665969588378E-2</c:v>
                </c:pt>
                <c:pt idx="301">
                  <c:v>6.2836460046616693E-2</c:v>
                </c:pt>
                <c:pt idx="302">
                  <c:v>6.2320663200093218E-2</c:v>
                </c:pt>
                <c:pt idx="303">
                  <c:v>6.2763253888640236E-2</c:v>
                </c:pt>
                <c:pt idx="304">
                  <c:v>6.2879394179201853E-2</c:v>
                </c:pt>
                <c:pt idx="305">
                  <c:v>6.245762256520293E-2</c:v>
                </c:pt>
                <c:pt idx="306">
                  <c:v>6.2398058731518491E-2</c:v>
                </c:pt>
                <c:pt idx="307">
                  <c:v>6.290256137155481E-2</c:v>
                </c:pt>
                <c:pt idx="308">
                  <c:v>6.3845499784179749E-2</c:v>
                </c:pt>
                <c:pt idx="309">
                  <c:v>6.4156413728881923E-2</c:v>
                </c:pt>
                <c:pt idx="310">
                  <c:v>6.4769054260410019E-2</c:v>
                </c:pt>
                <c:pt idx="311">
                  <c:v>6.5207630346609591E-2</c:v>
                </c:pt>
                <c:pt idx="312">
                  <c:v>6.5413864103806008E-2</c:v>
                </c:pt>
                <c:pt idx="313">
                  <c:v>6.5990175966980535E-2</c:v>
                </c:pt>
                <c:pt idx="314">
                  <c:v>6.6075590303316778E-2</c:v>
                </c:pt>
                <c:pt idx="315">
                  <c:v>6.6305939412092174E-2</c:v>
                </c:pt>
                <c:pt idx="316">
                  <c:v>6.6602620807850288E-2</c:v>
                </c:pt>
                <c:pt idx="317">
                  <c:v>6.6957696565656866E-2</c:v>
                </c:pt>
                <c:pt idx="318">
                  <c:v>6.7168486082714418E-2</c:v>
                </c:pt>
                <c:pt idx="319">
                  <c:v>6.7178567149551949E-2</c:v>
                </c:pt>
                <c:pt idx="320">
                  <c:v>6.7655726071198297E-2</c:v>
                </c:pt>
                <c:pt idx="321">
                  <c:v>6.7789877908348783E-2</c:v>
                </c:pt>
                <c:pt idx="322">
                  <c:v>6.8129836740230987E-2</c:v>
                </c:pt>
                <c:pt idx="323">
                  <c:v>6.8440659163260031E-2</c:v>
                </c:pt>
                <c:pt idx="324">
                  <c:v>6.8168914017209703E-2</c:v>
                </c:pt>
                <c:pt idx="325">
                  <c:v>6.8432353397234635E-2</c:v>
                </c:pt>
                <c:pt idx="326">
                  <c:v>6.9064142296337838E-2</c:v>
                </c:pt>
                <c:pt idx="327">
                  <c:v>6.9429941006206919E-2</c:v>
                </c:pt>
                <c:pt idx="328">
                  <c:v>6.9704091346476593E-2</c:v>
                </c:pt>
                <c:pt idx="329">
                  <c:v>6.9935763092562997E-2</c:v>
                </c:pt>
                <c:pt idx="330">
                  <c:v>7.0398389460272215E-2</c:v>
                </c:pt>
                <c:pt idx="331">
                  <c:v>7.0472312622009481E-2</c:v>
                </c:pt>
                <c:pt idx="332">
                  <c:v>7.0745673660992603E-2</c:v>
                </c:pt>
                <c:pt idx="333">
                  <c:v>7.0669369769442714E-2</c:v>
                </c:pt>
                <c:pt idx="334">
                  <c:v>7.1187781108481785E-2</c:v>
                </c:pt>
                <c:pt idx="335">
                  <c:v>7.1434456806924063E-2</c:v>
                </c:pt>
                <c:pt idx="336">
                  <c:v>7.2185121886569892E-2</c:v>
                </c:pt>
                <c:pt idx="337">
                  <c:v>7.215975962023391E-2</c:v>
                </c:pt>
                <c:pt idx="338">
                  <c:v>7.2420041334287255E-2</c:v>
                </c:pt>
                <c:pt idx="339">
                  <c:v>7.215751425719974E-2</c:v>
                </c:pt>
                <c:pt idx="340">
                  <c:v>7.2399555245552083E-2</c:v>
                </c:pt>
                <c:pt idx="341">
                  <c:v>7.3122562063785868E-2</c:v>
                </c:pt>
                <c:pt idx="342">
                  <c:v>7.3520218716156993E-2</c:v>
                </c:pt>
                <c:pt idx="343">
                  <c:v>7.3681504908180706E-2</c:v>
                </c:pt>
                <c:pt idx="344">
                  <c:v>7.3576741907688259E-2</c:v>
                </c:pt>
                <c:pt idx="345">
                  <c:v>7.416259712732276E-2</c:v>
                </c:pt>
                <c:pt idx="346">
                  <c:v>7.4515627379414529E-2</c:v>
                </c:pt>
                <c:pt idx="347">
                  <c:v>7.5195641815408054E-2</c:v>
                </c:pt>
                <c:pt idx="348">
                  <c:v>7.5131369835099049E-2</c:v>
                </c:pt>
                <c:pt idx="349">
                  <c:v>7.5473567221727267E-2</c:v>
                </c:pt>
                <c:pt idx="350">
                  <c:v>7.6231171442441514E-2</c:v>
                </c:pt>
                <c:pt idx="351">
                  <c:v>7.6533330800788946E-2</c:v>
                </c:pt>
                <c:pt idx="352">
                  <c:v>7.6912392854351141E-2</c:v>
                </c:pt>
                <c:pt idx="353">
                  <c:v>7.7546484848187935E-2</c:v>
                </c:pt>
                <c:pt idx="354">
                  <c:v>7.7839793692278336E-2</c:v>
                </c:pt>
                <c:pt idx="355">
                  <c:v>7.818538407480502E-2</c:v>
                </c:pt>
                <c:pt idx="356">
                  <c:v>7.8442771148838908E-2</c:v>
                </c:pt>
                <c:pt idx="357">
                  <c:v>7.8378593046912748E-2</c:v>
                </c:pt>
                <c:pt idx="358">
                  <c:v>7.8497869278765897E-2</c:v>
                </c:pt>
                <c:pt idx="359">
                  <c:v>7.8834825172696243E-2</c:v>
                </c:pt>
                <c:pt idx="360">
                  <c:v>7.8941760720851128E-2</c:v>
                </c:pt>
                <c:pt idx="361">
                  <c:v>7.9503672519892765E-2</c:v>
                </c:pt>
                <c:pt idx="362">
                  <c:v>7.9770397607397348E-2</c:v>
                </c:pt>
                <c:pt idx="363">
                  <c:v>8.0050497478634686E-2</c:v>
                </c:pt>
                <c:pt idx="364">
                  <c:v>7.9876764469938522E-2</c:v>
                </c:pt>
                <c:pt idx="365">
                  <c:v>8.0086507217791647E-2</c:v>
                </c:pt>
                <c:pt idx="366">
                  <c:v>8.0765787899848673E-2</c:v>
                </c:pt>
                <c:pt idx="367">
                  <c:v>8.0943728889281807E-2</c:v>
                </c:pt>
                <c:pt idx="368">
                  <c:v>8.1254862352432067E-2</c:v>
                </c:pt>
                <c:pt idx="369">
                  <c:v>8.1836336113033425E-2</c:v>
                </c:pt>
                <c:pt idx="370">
                  <c:v>8.2177353691969657E-2</c:v>
                </c:pt>
                <c:pt idx="371">
                  <c:v>8.245681677592831E-2</c:v>
                </c:pt>
                <c:pt idx="372">
                  <c:v>8.2842455334124709E-2</c:v>
                </c:pt>
                <c:pt idx="373">
                  <c:v>8.3032240674659974E-2</c:v>
                </c:pt>
                <c:pt idx="374">
                  <c:v>8.3328568223782762E-2</c:v>
                </c:pt>
                <c:pt idx="375">
                  <c:v>8.3884840845927844E-2</c:v>
                </c:pt>
                <c:pt idx="376">
                  <c:v>8.4135948344288947E-2</c:v>
                </c:pt>
                <c:pt idx="377">
                  <c:v>8.3394443912359506E-2</c:v>
                </c:pt>
                <c:pt idx="378">
                  <c:v>8.354932896688938E-2</c:v>
                </c:pt>
                <c:pt idx="379">
                  <c:v>8.3144391081961588E-2</c:v>
                </c:pt>
                <c:pt idx="380">
                  <c:v>8.358516328232013E-2</c:v>
                </c:pt>
                <c:pt idx="381">
                  <c:v>8.4541271897989212E-2</c:v>
                </c:pt>
                <c:pt idx="382">
                  <c:v>8.5034184300009308E-2</c:v>
                </c:pt>
                <c:pt idx="383">
                  <c:v>8.5217649736735401E-2</c:v>
                </c:pt>
                <c:pt idx="384">
                  <c:v>8.5249575034568315E-2</c:v>
                </c:pt>
                <c:pt idx="385">
                  <c:v>8.5289896014951072E-2</c:v>
                </c:pt>
                <c:pt idx="386">
                  <c:v>8.4334104051239089E-2</c:v>
                </c:pt>
                <c:pt idx="387">
                  <c:v>8.4830887950598566E-2</c:v>
                </c:pt>
                <c:pt idx="388">
                  <c:v>8.55587897297998E-2</c:v>
                </c:pt>
                <c:pt idx="389">
                  <c:v>8.60420568610063E-2</c:v>
                </c:pt>
                <c:pt idx="390">
                  <c:v>8.6199942773409033E-2</c:v>
                </c:pt>
                <c:pt idx="391">
                  <c:v>8.6429197525128121E-2</c:v>
                </c:pt>
                <c:pt idx="392">
                  <c:v>8.629103915476799E-2</c:v>
                </c:pt>
                <c:pt idx="393">
                  <c:v>8.690625414164499E-2</c:v>
                </c:pt>
                <c:pt idx="394">
                  <c:v>8.7416922689418142E-2</c:v>
                </c:pt>
                <c:pt idx="395">
                  <c:v>8.7052897256494788E-2</c:v>
                </c:pt>
                <c:pt idx="396">
                  <c:v>8.7144548661234333E-2</c:v>
                </c:pt>
                <c:pt idx="397">
                  <c:v>8.7487346770845686E-2</c:v>
                </c:pt>
                <c:pt idx="398">
                  <c:v>8.7401662265361502E-2</c:v>
                </c:pt>
                <c:pt idx="399">
                  <c:v>8.7842060923638332E-2</c:v>
                </c:pt>
                <c:pt idx="400">
                  <c:v>8.8687490475265696E-2</c:v>
                </c:pt>
                <c:pt idx="401">
                  <c:v>8.9038380467736156E-2</c:v>
                </c:pt>
                <c:pt idx="402">
                  <c:v>8.9561693466617021E-2</c:v>
                </c:pt>
                <c:pt idx="403">
                  <c:v>8.9881906021940017E-2</c:v>
                </c:pt>
                <c:pt idx="404">
                  <c:v>8.9885453837124318E-2</c:v>
                </c:pt>
                <c:pt idx="405">
                  <c:v>9.0033992019035836E-2</c:v>
                </c:pt>
                <c:pt idx="406">
                  <c:v>8.9780138144447186E-2</c:v>
                </c:pt>
                <c:pt idx="407">
                  <c:v>8.9462586193383098E-2</c:v>
                </c:pt>
                <c:pt idx="408">
                  <c:v>8.9544163600662419E-2</c:v>
                </c:pt>
                <c:pt idx="409">
                  <c:v>8.9725746352293134E-2</c:v>
                </c:pt>
                <c:pt idx="410">
                  <c:v>9.0233433065971091E-2</c:v>
                </c:pt>
                <c:pt idx="411">
                  <c:v>9.0830970671504252E-2</c:v>
                </c:pt>
                <c:pt idx="412">
                  <c:v>9.1765716005649312E-2</c:v>
                </c:pt>
                <c:pt idx="413">
                  <c:v>9.2401882184828033E-2</c:v>
                </c:pt>
                <c:pt idx="414">
                  <c:v>9.2399022340549308E-2</c:v>
                </c:pt>
                <c:pt idx="415">
                  <c:v>9.2983292353967517E-2</c:v>
                </c:pt>
                <c:pt idx="416">
                  <c:v>9.3274072335278957E-2</c:v>
                </c:pt>
                <c:pt idx="417">
                  <c:v>9.3707971289889169E-2</c:v>
                </c:pt>
                <c:pt idx="418">
                  <c:v>9.429939385743813E-2</c:v>
                </c:pt>
                <c:pt idx="419">
                  <c:v>9.4442720897322863E-2</c:v>
                </c:pt>
                <c:pt idx="420">
                  <c:v>9.4895530040500553E-2</c:v>
                </c:pt>
                <c:pt idx="421">
                  <c:v>9.5326910463413794E-2</c:v>
                </c:pt>
                <c:pt idx="422">
                  <c:v>9.507957057223515E-2</c:v>
                </c:pt>
                <c:pt idx="423">
                  <c:v>9.5585677764658872E-2</c:v>
                </c:pt>
                <c:pt idx="424">
                  <c:v>9.5873129645074107E-2</c:v>
                </c:pt>
                <c:pt idx="425">
                  <c:v>9.6665205634903995E-2</c:v>
                </c:pt>
                <c:pt idx="426">
                  <c:v>9.6731094502352066E-2</c:v>
                </c:pt>
                <c:pt idx="427">
                  <c:v>9.7252769301950037E-2</c:v>
                </c:pt>
                <c:pt idx="428">
                  <c:v>9.7688997570173797E-2</c:v>
                </c:pt>
                <c:pt idx="429">
                  <c:v>9.758463500543435E-2</c:v>
                </c:pt>
                <c:pt idx="430">
                  <c:v>9.7037386934077263E-2</c:v>
                </c:pt>
                <c:pt idx="431">
                  <c:v>9.7542855340738921E-2</c:v>
                </c:pt>
                <c:pt idx="432">
                  <c:v>9.8626368979703782E-2</c:v>
                </c:pt>
                <c:pt idx="433">
                  <c:v>9.9873805287911566E-2</c:v>
                </c:pt>
                <c:pt idx="434">
                  <c:v>0.10053115994456596</c:v>
                </c:pt>
                <c:pt idx="435">
                  <c:v>0.10122129039451</c:v>
                </c:pt>
                <c:pt idx="436">
                  <c:v>0.10125223389188664</c:v>
                </c:pt>
                <c:pt idx="437">
                  <c:v>0.10191469582818113</c:v>
                </c:pt>
                <c:pt idx="438">
                  <c:v>0.10222568726085646</c:v>
                </c:pt>
                <c:pt idx="439">
                  <c:v>0.10303135059888291</c:v>
                </c:pt>
                <c:pt idx="440">
                  <c:v>0.1031945349323875</c:v>
                </c:pt>
                <c:pt idx="441">
                  <c:v>0.10396982565373736</c:v>
                </c:pt>
                <c:pt idx="442">
                  <c:v>0.10441559483058538</c:v>
                </c:pt>
                <c:pt idx="443">
                  <c:v>0.10501331826972327</c:v>
                </c:pt>
                <c:pt idx="444">
                  <c:v>0.10589337353296591</c:v>
                </c:pt>
                <c:pt idx="445">
                  <c:v>0.10617923829434117</c:v>
                </c:pt>
                <c:pt idx="446">
                  <c:v>0.10620812751212649</c:v>
                </c:pt>
                <c:pt idx="447">
                  <c:v>0.1068675169307638</c:v>
                </c:pt>
                <c:pt idx="448">
                  <c:v>0.10766823175974749</c:v>
                </c:pt>
                <c:pt idx="449">
                  <c:v>0.10834003393801628</c:v>
                </c:pt>
                <c:pt idx="450">
                  <c:v>0.10837175436474067</c:v>
                </c:pt>
                <c:pt idx="451">
                  <c:v>0.10853732218282874</c:v>
                </c:pt>
                <c:pt idx="452">
                  <c:v>0.10893193704247262</c:v>
                </c:pt>
                <c:pt idx="453">
                  <c:v>0.10875993576530485</c:v>
                </c:pt>
                <c:pt idx="454">
                  <c:v>0.10915587762976653</c:v>
                </c:pt>
                <c:pt idx="455">
                  <c:v>0.10916398363448798</c:v>
                </c:pt>
                <c:pt idx="456">
                  <c:v>0.10896503180393591</c:v>
                </c:pt>
                <c:pt idx="457">
                  <c:v>0.10953021625308201</c:v>
                </c:pt>
                <c:pt idx="458">
                  <c:v>0.11031098494171587</c:v>
                </c:pt>
                <c:pt idx="459">
                  <c:v>0.11134787219829834</c:v>
                </c:pt>
                <c:pt idx="460">
                  <c:v>0.11190901683702137</c:v>
                </c:pt>
                <c:pt idx="461">
                  <c:v>0.11179303356271952</c:v>
                </c:pt>
                <c:pt idx="462">
                  <c:v>0.11212394438888262</c:v>
                </c:pt>
                <c:pt idx="463">
                  <c:v>0.11230597951215504</c:v>
                </c:pt>
                <c:pt idx="464">
                  <c:v>0.11240153609474857</c:v>
                </c:pt>
                <c:pt idx="465">
                  <c:v>0.11335646757548212</c:v>
                </c:pt>
                <c:pt idx="466">
                  <c:v>0.11435385065766979</c:v>
                </c:pt>
                <c:pt idx="467">
                  <c:v>0.11483183574345301</c:v>
                </c:pt>
                <c:pt idx="468">
                  <c:v>0.11528443127859966</c:v>
                </c:pt>
                <c:pt idx="469">
                  <c:v>0.11510277542165537</c:v>
                </c:pt>
                <c:pt idx="470">
                  <c:v>0.11547581621717051</c:v>
                </c:pt>
                <c:pt idx="471">
                  <c:v>0.11597826120819787</c:v>
                </c:pt>
                <c:pt idx="472">
                  <c:v>0.11666812129091264</c:v>
                </c:pt>
                <c:pt idx="473">
                  <c:v>0.11756897417201828</c:v>
                </c:pt>
                <c:pt idx="474">
                  <c:v>0.11821681860602506</c:v>
                </c:pt>
                <c:pt idx="475">
                  <c:v>0.1189533845874271</c:v>
                </c:pt>
                <c:pt idx="476">
                  <c:v>0.11795621610137719</c:v>
                </c:pt>
                <c:pt idx="477">
                  <c:v>0.11859004344046253</c:v>
                </c:pt>
                <c:pt idx="478">
                  <c:v>0.11806502591893797</c:v>
                </c:pt>
                <c:pt idx="479">
                  <c:v>0.11832546395555488</c:v>
                </c:pt>
                <c:pt idx="480">
                  <c:v>0.11932424218417492</c:v>
                </c:pt>
                <c:pt idx="481">
                  <c:v>0.11975730929811235</c:v>
                </c:pt>
                <c:pt idx="482">
                  <c:v>0.12066097591459868</c:v>
                </c:pt>
                <c:pt idx="483">
                  <c:v>0.1213459322665067</c:v>
                </c:pt>
                <c:pt idx="484">
                  <c:v>0.12171479232823201</c:v>
                </c:pt>
                <c:pt idx="485">
                  <c:v>0.12171251447060749</c:v>
                </c:pt>
                <c:pt idx="486">
                  <c:v>0.12249490559923526</c:v>
                </c:pt>
                <c:pt idx="487">
                  <c:v>0.12259436247998434</c:v>
                </c:pt>
                <c:pt idx="488">
                  <c:v>0.12298711919470429</c:v>
                </c:pt>
                <c:pt idx="489">
                  <c:v>0.12375108811323021</c:v>
                </c:pt>
                <c:pt idx="490">
                  <c:v>0.12385763778512815</c:v>
                </c:pt>
                <c:pt idx="491">
                  <c:v>0.12414656380334055</c:v>
                </c:pt>
                <c:pt idx="492">
                  <c:v>0.12385028639079687</c:v>
                </c:pt>
                <c:pt idx="493">
                  <c:v>0.12476667379407469</c:v>
                </c:pt>
                <c:pt idx="494">
                  <c:v>0.12532725993298399</c:v>
                </c:pt>
                <c:pt idx="495">
                  <c:v>0.12584132277482052</c:v>
                </c:pt>
                <c:pt idx="496">
                  <c:v>0.12626611319539571</c:v>
                </c:pt>
                <c:pt idx="497">
                  <c:v>0.12697654356583188</c:v>
                </c:pt>
                <c:pt idx="498">
                  <c:v>0.12744792048580211</c:v>
                </c:pt>
                <c:pt idx="499">
                  <c:v>0.1278112530056319</c:v>
                </c:pt>
                <c:pt idx="500">
                  <c:v>0.1286598450885692</c:v>
                </c:pt>
                <c:pt idx="501">
                  <c:v>0.12902909246778105</c:v>
                </c:pt>
                <c:pt idx="502">
                  <c:v>0.12962629812938142</c:v>
                </c:pt>
                <c:pt idx="503">
                  <c:v>0.13015874738819</c:v>
                </c:pt>
                <c:pt idx="504">
                  <c:v>0.12999663802804884</c:v>
                </c:pt>
                <c:pt idx="505">
                  <c:v>0.13073506221026165</c:v>
                </c:pt>
                <c:pt idx="506">
                  <c:v>0.13126191267073306</c:v>
                </c:pt>
                <c:pt idx="507">
                  <c:v>0.13183625510978003</c:v>
                </c:pt>
                <c:pt idx="508">
                  <c:v>0.13209148560965245</c:v>
                </c:pt>
                <c:pt idx="509">
                  <c:v>0.13281405216233289</c:v>
                </c:pt>
                <c:pt idx="510">
                  <c:v>0.13297273174360091</c:v>
                </c:pt>
                <c:pt idx="511">
                  <c:v>0.13392531694120069</c:v>
                </c:pt>
                <c:pt idx="512">
                  <c:v>0.13439195430045081</c:v>
                </c:pt>
                <c:pt idx="513">
                  <c:v>0.13513907936071878</c:v>
                </c:pt>
                <c:pt idx="514">
                  <c:v>0.13565005332348212</c:v>
                </c:pt>
                <c:pt idx="515">
                  <c:v>0.13648403003409881</c:v>
                </c:pt>
                <c:pt idx="516">
                  <c:v>0.1364277551846409</c:v>
                </c:pt>
                <c:pt idx="517">
                  <c:v>0.1366152240620766</c:v>
                </c:pt>
                <c:pt idx="518">
                  <c:v>0.13737979833798364</c:v>
                </c:pt>
                <c:pt idx="519">
                  <c:v>0.13843168533733752</c:v>
                </c:pt>
                <c:pt idx="520">
                  <c:v>0.13951968102689616</c:v>
                </c:pt>
                <c:pt idx="521">
                  <c:v>0.14000483942953013</c:v>
                </c:pt>
                <c:pt idx="522">
                  <c:v>0.14058244447195389</c:v>
                </c:pt>
                <c:pt idx="523">
                  <c:v>0.1411887858616625</c:v>
                </c:pt>
                <c:pt idx="524">
                  <c:v>0.14154728819150475</c:v>
                </c:pt>
                <c:pt idx="525">
                  <c:v>0.14234798073161281</c:v>
                </c:pt>
                <c:pt idx="526">
                  <c:v>0.14332401024696084</c:v>
                </c:pt>
                <c:pt idx="527">
                  <c:v>0.14379713121017113</c:v>
                </c:pt>
                <c:pt idx="528">
                  <c:v>0.1443656479435933</c:v>
                </c:pt>
                <c:pt idx="529">
                  <c:v>0.14500589560458721</c:v>
                </c:pt>
                <c:pt idx="530">
                  <c:v>0.14585298678225156</c:v>
                </c:pt>
                <c:pt idx="531">
                  <c:v>0.1460572108859528</c:v>
                </c:pt>
                <c:pt idx="532">
                  <c:v>0.14711456335195972</c:v>
                </c:pt>
                <c:pt idx="533">
                  <c:v>0.14781595514385759</c:v>
                </c:pt>
                <c:pt idx="534">
                  <c:v>0.1482692984465086</c:v>
                </c:pt>
                <c:pt idx="535">
                  <c:v>0.14813844347297489</c:v>
                </c:pt>
                <c:pt idx="536">
                  <c:v>0.14825140041736606</c:v>
                </c:pt>
                <c:pt idx="537">
                  <c:v>0.14869981923065678</c:v>
                </c:pt>
                <c:pt idx="538">
                  <c:v>0.14967856652963407</c:v>
                </c:pt>
                <c:pt idx="539">
                  <c:v>0.15021795356756229</c:v>
                </c:pt>
                <c:pt idx="540">
                  <c:v>0.15056976950209067</c:v>
                </c:pt>
                <c:pt idx="541">
                  <c:v>0.15118121332212286</c:v>
                </c:pt>
                <c:pt idx="542">
                  <c:v>0.15122886512080891</c:v>
                </c:pt>
                <c:pt idx="543">
                  <c:v>0.15227378414218373</c:v>
                </c:pt>
                <c:pt idx="544">
                  <c:v>0.15305171813141216</c:v>
                </c:pt>
                <c:pt idx="545">
                  <c:v>0.1536264866494319</c:v>
                </c:pt>
                <c:pt idx="546">
                  <c:v>0.15473504388025017</c:v>
                </c:pt>
                <c:pt idx="547">
                  <c:v>0.15561347370998879</c:v>
                </c:pt>
                <c:pt idx="548">
                  <c:v>0.15661079436770442</c:v>
                </c:pt>
                <c:pt idx="549">
                  <c:v>0.15706069468879558</c:v>
                </c:pt>
                <c:pt idx="550">
                  <c:v>0.15756830511130193</c:v>
                </c:pt>
                <c:pt idx="551">
                  <c:v>0.15800577808386773</c:v>
                </c:pt>
                <c:pt idx="552">
                  <c:v>0.15923311379875815</c:v>
                </c:pt>
                <c:pt idx="553">
                  <c:v>0.16049991871484548</c:v>
                </c:pt>
                <c:pt idx="554">
                  <c:v>0.16180633373416153</c:v>
                </c:pt>
                <c:pt idx="555">
                  <c:v>0.16352515032871229</c:v>
                </c:pt>
                <c:pt idx="556">
                  <c:v>0.16473778442408959</c:v>
                </c:pt>
                <c:pt idx="557">
                  <c:v>0.16557721876057574</c:v>
                </c:pt>
                <c:pt idx="558">
                  <c:v>0.16686159751782581</c:v>
                </c:pt>
                <c:pt idx="559">
                  <c:v>0.16827718964754412</c:v>
                </c:pt>
                <c:pt idx="560">
                  <c:v>0.16866033137210068</c:v>
                </c:pt>
                <c:pt idx="561">
                  <c:v>0.16889235435741812</c:v>
                </c:pt>
                <c:pt idx="562">
                  <c:v>0.16926413174393451</c:v>
                </c:pt>
                <c:pt idx="563">
                  <c:v>0.16957098889146649</c:v>
                </c:pt>
                <c:pt idx="564">
                  <c:v>0.17103592497044118</c:v>
                </c:pt>
                <c:pt idx="565">
                  <c:v>0.17179689612221649</c:v>
                </c:pt>
                <c:pt idx="566">
                  <c:v>0.17216590814235988</c:v>
                </c:pt>
                <c:pt idx="567">
                  <c:v>0.17249666026969224</c:v>
                </c:pt>
                <c:pt idx="568">
                  <c:v>0.17293356702620866</c:v>
                </c:pt>
                <c:pt idx="569">
                  <c:v>0.17384908287024481</c:v>
                </c:pt>
                <c:pt idx="570">
                  <c:v>0.17376857543350965</c:v>
                </c:pt>
                <c:pt idx="571">
                  <c:v>0.17417158289771106</c:v>
                </c:pt>
                <c:pt idx="572">
                  <c:v>0.1748381190106727</c:v>
                </c:pt>
                <c:pt idx="573">
                  <c:v>0.17531611307598238</c:v>
                </c:pt>
                <c:pt idx="574">
                  <c:v>0.1760319510370969</c:v>
                </c:pt>
                <c:pt idx="575">
                  <c:v>0.17677440401379774</c:v>
                </c:pt>
                <c:pt idx="576">
                  <c:v>0.17744962964623356</c:v>
                </c:pt>
                <c:pt idx="577">
                  <c:v>0.17778468728486518</c:v>
                </c:pt>
                <c:pt idx="578">
                  <c:v>0.17798704072034566</c:v>
                </c:pt>
                <c:pt idx="579">
                  <c:v>0.17808402278140911</c:v>
                </c:pt>
                <c:pt idx="580">
                  <c:v>0.17897943878728473</c:v>
                </c:pt>
                <c:pt idx="581">
                  <c:v>0.18004994848118328</c:v>
                </c:pt>
                <c:pt idx="582">
                  <c:v>0.1807045427524463</c:v>
                </c:pt>
                <c:pt idx="583">
                  <c:v>0.18098867848020905</c:v>
                </c:pt>
                <c:pt idx="584">
                  <c:v>0.1817144768438026</c:v>
                </c:pt>
                <c:pt idx="585">
                  <c:v>0.18328536280554264</c:v>
                </c:pt>
                <c:pt idx="586">
                  <c:v>0.18324026464201504</c:v>
                </c:pt>
                <c:pt idx="587">
                  <c:v>0.18344769778267911</c:v>
                </c:pt>
                <c:pt idx="588">
                  <c:v>0.18344391243923774</c:v>
                </c:pt>
                <c:pt idx="589">
                  <c:v>0.18423892035712019</c:v>
                </c:pt>
                <c:pt idx="590">
                  <c:v>0.18497531427537384</c:v>
                </c:pt>
                <c:pt idx="591">
                  <c:v>0.18547999718551589</c:v>
                </c:pt>
                <c:pt idx="592">
                  <c:v>0.18661830711566352</c:v>
                </c:pt>
                <c:pt idx="593">
                  <c:v>0.18739321658210328</c:v>
                </c:pt>
                <c:pt idx="594">
                  <c:v>0.18804766023724029</c:v>
                </c:pt>
                <c:pt idx="595">
                  <c:v>0.18798902020443142</c:v>
                </c:pt>
                <c:pt idx="596">
                  <c:v>0.18877322190238721</c:v>
                </c:pt>
                <c:pt idx="597">
                  <c:v>0.18956840012691267</c:v>
                </c:pt>
                <c:pt idx="598">
                  <c:v>0.19034045655462761</c:v>
                </c:pt>
                <c:pt idx="599">
                  <c:v>0.19037459167614301</c:v>
                </c:pt>
                <c:pt idx="600">
                  <c:v>0.19112140870104732</c:v>
                </c:pt>
                <c:pt idx="601">
                  <c:v>0.19209800780563069</c:v>
                </c:pt>
                <c:pt idx="602">
                  <c:v>0.19266864438388587</c:v>
                </c:pt>
                <c:pt idx="603">
                  <c:v>0.19283828778503742</c:v>
                </c:pt>
                <c:pt idx="604">
                  <c:v>0.19344714714244304</c:v>
                </c:pt>
                <c:pt idx="605">
                  <c:v>0.19406426546494648</c:v>
                </c:pt>
                <c:pt idx="606">
                  <c:v>0.19478284262996715</c:v>
                </c:pt>
                <c:pt idx="607">
                  <c:v>0.19497610115156161</c:v>
                </c:pt>
                <c:pt idx="608">
                  <c:v>0.19543359823337303</c:v>
                </c:pt>
                <c:pt idx="609">
                  <c:v>0.19599628496485777</c:v>
                </c:pt>
                <c:pt idx="610">
                  <c:v>0.19667478076454703</c:v>
                </c:pt>
                <c:pt idx="611">
                  <c:v>0.19737785508016814</c:v>
                </c:pt>
                <c:pt idx="612">
                  <c:v>0.19807824214979242</c:v>
                </c:pt>
                <c:pt idx="613">
                  <c:v>0.19893861174567329</c:v>
                </c:pt>
                <c:pt idx="614">
                  <c:v>0.1992140007323604</c:v>
                </c:pt>
                <c:pt idx="615">
                  <c:v>0.19999220608805945</c:v>
                </c:pt>
                <c:pt idx="616">
                  <c:v>0.19979890956529145</c:v>
                </c:pt>
                <c:pt idx="617">
                  <c:v>0.2002907130119036</c:v>
                </c:pt>
                <c:pt idx="618">
                  <c:v>0.20091776416168106</c:v>
                </c:pt>
                <c:pt idx="619">
                  <c:v>0.20117382642244475</c:v>
                </c:pt>
                <c:pt idx="620">
                  <c:v>0.20162618760244366</c:v>
                </c:pt>
                <c:pt idx="621">
                  <c:v>0.20218080087992019</c:v>
                </c:pt>
                <c:pt idx="622">
                  <c:v>0.20284240328013836</c:v>
                </c:pt>
                <c:pt idx="623">
                  <c:v>0.20318785740129286</c:v>
                </c:pt>
                <c:pt idx="624">
                  <c:v>0.20360369576452109</c:v>
                </c:pt>
                <c:pt idx="625">
                  <c:v>0.20394911521732695</c:v>
                </c:pt>
                <c:pt idx="626">
                  <c:v>0.20432957443605759</c:v>
                </c:pt>
                <c:pt idx="627">
                  <c:v>0.20472619525367652</c:v>
                </c:pt>
                <c:pt idx="628">
                  <c:v>0.20480543300195597</c:v>
                </c:pt>
                <c:pt idx="629">
                  <c:v>0.20535404511420108</c:v>
                </c:pt>
                <c:pt idx="630">
                  <c:v>0.2065532429914807</c:v>
                </c:pt>
                <c:pt idx="631">
                  <c:v>0.20693158874619932</c:v>
                </c:pt>
                <c:pt idx="632">
                  <c:v>0.20697278409425457</c:v>
                </c:pt>
                <c:pt idx="633">
                  <c:v>0.20730576398695577</c:v>
                </c:pt>
                <c:pt idx="634">
                  <c:v>0.20787014745613464</c:v>
                </c:pt>
                <c:pt idx="635">
                  <c:v>0.20842418019304509</c:v>
                </c:pt>
                <c:pt idx="636">
                  <c:v>0.20863991829018769</c:v>
                </c:pt>
                <c:pt idx="637">
                  <c:v>0.20897276989962288</c:v>
                </c:pt>
                <c:pt idx="638">
                  <c:v>0.20930172963257387</c:v>
                </c:pt>
                <c:pt idx="639">
                  <c:v>0.21017820869093473</c:v>
                </c:pt>
                <c:pt idx="640">
                  <c:v>0.21038465493684599</c:v>
                </c:pt>
                <c:pt idx="641">
                  <c:v>0.21084306056880497</c:v>
                </c:pt>
                <c:pt idx="642">
                  <c:v>0.21132483588360795</c:v>
                </c:pt>
                <c:pt idx="643">
                  <c:v>0.2119721542790991</c:v>
                </c:pt>
                <c:pt idx="644">
                  <c:v>0.21268202519461177</c:v>
                </c:pt>
                <c:pt idx="645">
                  <c:v>0.21324374529692869</c:v>
                </c:pt>
                <c:pt idx="646">
                  <c:v>0.21373438606213391</c:v>
                </c:pt>
                <c:pt idx="647">
                  <c:v>0.21423638146686419</c:v>
                </c:pt>
                <c:pt idx="648">
                  <c:v>0.21493218380024315</c:v>
                </c:pt>
                <c:pt idx="649">
                  <c:v>0.21599586538272941</c:v>
                </c:pt>
                <c:pt idx="650">
                  <c:v>0.21668629073454171</c:v>
                </c:pt>
                <c:pt idx="651">
                  <c:v>0.21762188126701854</c:v>
                </c:pt>
                <c:pt idx="652">
                  <c:v>0.21834281077898843</c:v>
                </c:pt>
                <c:pt idx="653">
                  <c:v>0.21876131232852281</c:v>
                </c:pt>
                <c:pt idx="654">
                  <c:v>0.21915276880051238</c:v>
                </c:pt>
                <c:pt idx="655">
                  <c:v>0.21925727250220528</c:v>
                </c:pt>
                <c:pt idx="656">
                  <c:v>0.22021141411596612</c:v>
                </c:pt>
                <c:pt idx="657">
                  <c:v>0.22093048790172998</c:v>
                </c:pt>
                <c:pt idx="658">
                  <c:v>0.22150455109258904</c:v>
                </c:pt>
                <c:pt idx="659">
                  <c:v>0.22225599734072365</c:v>
                </c:pt>
                <c:pt idx="660">
                  <c:v>0.223225634600839</c:v>
                </c:pt>
                <c:pt idx="661">
                  <c:v>0.22382774906460923</c:v>
                </c:pt>
                <c:pt idx="662">
                  <c:v>0.22475029615555653</c:v>
                </c:pt>
                <c:pt idx="663">
                  <c:v>0.22541110385401519</c:v>
                </c:pt>
                <c:pt idx="664">
                  <c:v>0.22608153566302369</c:v>
                </c:pt>
                <c:pt idx="665">
                  <c:v>0.22634098206066633</c:v>
                </c:pt>
                <c:pt idx="666">
                  <c:v>0.22724435174801028</c:v>
                </c:pt>
                <c:pt idx="667">
                  <c:v>0.22801659153273812</c:v>
                </c:pt>
                <c:pt idx="668">
                  <c:v>0.22800652486702955</c:v>
                </c:pt>
                <c:pt idx="669">
                  <c:v>0.22860037827261093</c:v>
                </c:pt>
                <c:pt idx="670">
                  <c:v>0.22949414039915061</c:v>
                </c:pt>
                <c:pt idx="671">
                  <c:v>0.23008006991646712</c:v>
                </c:pt>
                <c:pt idx="672">
                  <c:v>0.23097773244547803</c:v>
                </c:pt>
                <c:pt idx="673">
                  <c:v>0.23108201869538525</c:v>
                </c:pt>
                <c:pt idx="674">
                  <c:v>0.23139159624209071</c:v>
                </c:pt>
                <c:pt idx="675">
                  <c:v>0.23246601928590627</c:v>
                </c:pt>
                <c:pt idx="676">
                  <c:v>0.23300221504523444</c:v>
                </c:pt>
                <c:pt idx="677">
                  <c:v>0.23362352270475295</c:v>
                </c:pt>
                <c:pt idx="678">
                  <c:v>0.23441278915351993</c:v>
                </c:pt>
                <c:pt idx="679">
                  <c:v>0.23519806732929238</c:v>
                </c:pt>
                <c:pt idx="680">
                  <c:v>0.23547521253846626</c:v>
                </c:pt>
                <c:pt idx="681">
                  <c:v>0.23628252894921475</c:v>
                </c:pt>
                <c:pt idx="682">
                  <c:v>0.23729699410666205</c:v>
                </c:pt>
                <c:pt idx="683">
                  <c:v>0.23820427529976618</c:v>
                </c:pt>
                <c:pt idx="684">
                  <c:v>0.23962033146167716</c:v>
                </c:pt>
                <c:pt idx="685">
                  <c:v>0.24041031427844528</c:v>
                </c:pt>
                <c:pt idx="686">
                  <c:v>0.24075823518898232</c:v>
                </c:pt>
                <c:pt idx="687">
                  <c:v>0.24108196712569874</c:v>
                </c:pt>
                <c:pt idx="688">
                  <c:v>0.24095196027167076</c:v>
                </c:pt>
                <c:pt idx="689">
                  <c:v>0.24145350033259416</c:v>
                </c:pt>
                <c:pt idx="690">
                  <c:v>0.24215792304826622</c:v>
                </c:pt>
                <c:pt idx="691">
                  <c:v>0.24356177745106944</c:v>
                </c:pt>
                <c:pt idx="692">
                  <c:v>0.24378375348944004</c:v>
                </c:pt>
                <c:pt idx="693">
                  <c:v>0.24436727063575447</c:v>
                </c:pt>
                <c:pt idx="694">
                  <c:v>0.24525490140617046</c:v>
                </c:pt>
                <c:pt idx="695">
                  <c:v>0.24591526451821832</c:v>
                </c:pt>
                <c:pt idx="696">
                  <c:v>0.24660315394436694</c:v>
                </c:pt>
                <c:pt idx="697">
                  <c:v>0.24673894426719012</c:v>
                </c:pt>
                <c:pt idx="698">
                  <c:v>0.24672019712589899</c:v>
                </c:pt>
                <c:pt idx="699">
                  <c:v>0.24722432455271615</c:v>
                </c:pt>
                <c:pt idx="700">
                  <c:v>0.24764093209337945</c:v>
                </c:pt>
                <c:pt idx="701">
                  <c:v>0.24850531362994488</c:v>
                </c:pt>
                <c:pt idx="702">
                  <c:v>0.2493357378909884</c:v>
                </c:pt>
                <c:pt idx="703">
                  <c:v>0.25003007136341893</c:v>
                </c:pt>
                <c:pt idx="704">
                  <c:v>0.25088921743367476</c:v>
                </c:pt>
                <c:pt idx="705">
                  <c:v>0.25091630312341073</c:v>
                </c:pt>
                <c:pt idx="706">
                  <c:v>0.25081016663703926</c:v>
                </c:pt>
                <c:pt idx="707">
                  <c:v>0.25063039323713476</c:v>
                </c:pt>
                <c:pt idx="708">
                  <c:v>0.25162874089667064</c:v>
                </c:pt>
                <c:pt idx="709">
                  <c:v>0.25248286802794828</c:v>
                </c:pt>
                <c:pt idx="710">
                  <c:v>0.25382402010079796</c:v>
                </c:pt>
                <c:pt idx="711">
                  <c:v>0.25463217949449124</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12"/>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pt idx="711">
                  <c:v>0.18114765562999557</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0.25463217949449124</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0.18114765562999557</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- 80.80%</c:v>
                </c:pt>
                <c:pt idx="1">
                  <c:v>Multimercado (MM) - 12.00%</c:v>
                </c:pt>
                <c:pt idx="2">
                  <c:v>Renda Variável (RV) - 4.00%</c:v>
                </c:pt>
              </c:strCache>
            </c:strRef>
          </c:cat>
          <c:val>
            <c:numRef>
              <c:f>[0]!allocation_class_value</c:f>
              <c:numCache>
                <c:formatCode>0.0%</c:formatCode>
                <c:ptCount val="3"/>
                <c:pt idx="0">
                  <c:v>0.80799999999999994</c:v>
                </c:pt>
                <c:pt idx="1">
                  <c:v>0.12</c:v>
                </c:pt>
                <c:pt idx="2">
                  <c:v>4.0000000000000008E-2</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0.60800000000000021</c:v>
                </c:pt>
                <c:pt idx="1">
                  <c:v>0.15</c:v>
                </c:pt>
                <c:pt idx="2">
                  <c:v>0.05</c:v>
                </c:pt>
                <c:pt idx="3">
                  <c:v>0.1</c:v>
                </c:pt>
                <c:pt idx="4">
                  <c:v>0.02</c:v>
                </c:pt>
                <c:pt idx="5">
                  <c:v>3.5000000000000003E-2</c:v>
                </c:pt>
                <c:pt idx="6">
                  <c:v>5.0000000000000001E-3</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8575"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AccReturns'!$B$3:$B$713</c:f>
              <c:numCache>
                <c:formatCode>General</c:formatCode>
                <c:ptCount val="711"/>
                <c:pt idx="0">
                  <c:v>1.582649434877602E-4</c:v>
                </c:pt>
                <c:pt idx="1">
                  <c:v>3.6878261655570732E-4</c:v>
                </c:pt>
                <c:pt idx="2">
                  <c:v>7.2826656375091225E-4</c:v>
                </c:pt>
                <c:pt idx="3">
                  <c:v>9.3583975581990053E-4</c:v>
                </c:pt>
                <c:pt idx="4">
                  <c:v>1.1634063605323597E-3</c:v>
                </c:pt>
                <c:pt idx="5">
                  <c:v>1.3656314042602702E-3</c:v>
                </c:pt>
                <c:pt idx="6">
                  <c:v>1.5642927514745164E-3</c:v>
                </c:pt>
                <c:pt idx="7">
                  <c:v>1.81203541720798E-3</c:v>
                </c:pt>
                <c:pt idx="8">
                  <c:v>2.0213512500293351E-3</c:v>
                </c:pt>
                <c:pt idx="9">
                  <c:v>2.2880807150169602E-3</c:v>
                </c:pt>
                <c:pt idx="10">
                  <c:v>2.5176619404190248E-3</c:v>
                </c:pt>
                <c:pt idx="11">
                  <c:v>2.7254835659475951E-3</c:v>
                </c:pt>
                <c:pt idx="12">
                  <c:v>2.9504605437309372E-3</c:v>
                </c:pt>
                <c:pt idx="13">
                  <c:v>3.1486919069894093E-3</c:v>
                </c:pt>
                <c:pt idx="14">
                  <c:v>3.42204686550307E-3</c:v>
                </c:pt>
                <c:pt idx="15">
                  <c:v>3.6520441280747384E-3</c:v>
                </c:pt>
                <c:pt idx="16">
                  <c:v>3.9398676513739961E-3</c:v>
                </c:pt>
                <c:pt idx="17">
                  <c:v>4.1709324453189645E-3</c:v>
                </c:pt>
                <c:pt idx="18">
                  <c:v>4.3707401409602831E-3</c:v>
                </c:pt>
                <c:pt idx="19">
                  <c:v>4.6024959027932688E-3</c:v>
                </c:pt>
                <c:pt idx="20">
                  <c:v>4.773156503940168E-3</c:v>
                </c:pt>
                <c:pt idx="21">
                  <c:v>4.9948152875491925E-3</c:v>
                </c:pt>
                <c:pt idx="22">
                  <c:v>5.2563844186259701E-3</c:v>
                </c:pt>
                <c:pt idx="23">
                  <c:v>5.455439035541243E-3</c:v>
                </c:pt>
                <c:pt idx="24">
                  <c:v>5.6612544207004234E-3</c:v>
                </c:pt>
                <c:pt idx="25">
                  <c:v>5.829357776266475E-3</c:v>
                </c:pt>
                <c:pt idx="26">
                  <c:v>6.020173802804063E-3</c:v>
                </c:pt>
                <c:pt idx="27">
                  <c:v>6.1677968423914376E-3</c:v>
                </c:pt>
                <c:pt idx="28">
                  <c:v>6.3603074925313585E-3</c:v>
                </c:pt>
                <c:pt idx="29">
                  <c:v>6.5558291468386098E-3</c:v>
                </c:pt>
                <c:pt idx="30">
                  <c:v>6.7436129115379106E-3</c:v>
                </c:pt>
                <c:pt idx="31">
                  <c:v>6.9471062735400047E-3</c:v>
                </c:pt>
                <c:pt idx="32">
                  <c:v>7.1517625592258938E-3</c:v>
                </c:pt>
                <c:pt idx="33">
                  <c:v>7.3508020299954957E-3</c:v>
                </c:pt>
                <c:pt idx="34">
                  <c:v>7.5525842755870265E-3</c:v>
                </c:pt>
                <c:pt idx="35">
                  <c:v>7.7467276984517497E-3</c:v>
                </c:pt>
                <c:pt idx="36">
                  <c:v>7.9417396414820374E-3</c:v>
                </c:pt>
                <c:pt idx="37">
                  <c:v>8.1469326403507125E-3</c:v>
                </c:pt>
                <c:pt idx="38">
                  <c:v>8.3601057002369306E-3</c:v>
                </c:pt>
                <c:pt idx="39">
                  <c:v>8.5206461200229011E-3</c:v>
                </c:pt>
                <c:pt idx="40">
                  <c:v>8.7142895604523929E-3</c:v>
                </c:pt>
                <c:pt idx="41">
                  <c:v>8.8824606098181214E-3</c:v>
                </c:pt>
                <c:pt idx="42">
                  <c:v>9.0552791073847949E-3</c:v>
                </c:pt>
                <c:pt idx="43">
                  <c:v>9.2064928805102308E-3</c:v>
                </c:pt>
                <c:pt idx="44">
                  <c:v>9.3964540034798816E-3</c:v>
                </c:pt>
                <c:pt idx="45">
                  <c:v>9.5644595077224448E-3</c:v>
                </c:pt>
                <c:pt idx="46">
                  <c:v>9.6363316972947199E-3</c:v>
                </c:pt>
                <c:pt idx="47">
                  <c:v>1.0026436512766246E-2</c:v>
                </c:pt>
                <c:pt idx="48">
                  <c:v>1.0186957019473697E-2</c:v>
                </c:pt>
                <c:pt idx="49">
                  <c:v>9.9558248841240538E-3</c:v>
                </c:pt>
                <c:pt idx="50">
                  <c:v>1.0263264613708634E-2</c:v>
                </c:pt>
                <c:pt idx="51">
                  <c:v>1.0420912724815379E-2</c:v>
                </c:pt>
                <c:pt idx="52">
                  <c:v>1.0260293165826662E-2</c:v>
                </c:pt>
                <c:pt idx="53">
                  <c:v>1.0154466486344882E-2</c:v>
                </c:pt>
                <c:pt idx="54">
                  <c:v>1.0039454931837444E-2</c:v>
                </c:pt>
                <c:pt idx="55">
                  <c:v>9.537253983445737E-3</c:v>
                </c:pt>
                <c:pt idx="56">
                  <c:v>8.660547219820236E-3</c:v>
                </c:pt>
                <c:pt idx="57">
                  <c:v>8.0970295766191747E-3</c:v>
                </c:pt>
                <c:pt idx="58">
                  <c:v>7.225542029379417E-3</c:v>
                </c:pt>
                <c:pt idx="59">
                  <c:v>6.6283647087863606E-3</c:v>
                </c:pt>
                <c:pt idx="60">
                  <c:v>5.9852842647312166E-3</c:v>
                </c:pt>
                <c:pt idx="61">
                  <c:v>5.7165087079877885E-3</c:v>
                </c:pt>
                <c:pt idx="62">
                  <c:v>5.3853321516270647E-3</c:v>
                </c:pt>
                <c:pt idx="63">
                  <c:v>5.01562973150671E-3</c:v>
                </c:pt>
                <c:pt idx="64">
                  <c:v>4.855256057596069E-3</c:v>
                </c:pt>
                <c:pt idx="65">
                  <c:v>3.8834940852447986E-3</c:v>
                </c:pt>
                <c:pt idx="66">
                  <c:v>3.2174542687459784E-3</c:v>
                </c:pt>
                <c:pt idx="67">
                  <c:v>3.0093580860495184E-3</c:v>
                </c:pt>
                <c:pt idx="68">
                  <c:v>2.7695460815342354E-3</c:v>
                </c:pt>
                <c:pt idx="69">
                  <c:v>2.5682739411534428E-3</c:v>
                </c:pt>
                <c:pt idx="70">
                  <c:v>2.7747631520100846E-3</c:v>
                </c:pt>
                <c:pt idx="71">
                  <c:v>3.1723966637904333E-3</c:v>
                </c:pt>
                <c:pt idx="72">
                  <c:v>3.566112027562518E-3</c:v>
                </c:pt>
                <c:pt idx="73">
                  <c:v>4.1497374125583075E-3</c:v>
                </c:pt>
                <c:pt idx="74">
                  <c:v>4.5619242584780118E-3</c:v>
                </c:pt>
                <c:pt idx="75">
                  <c:v>4.6237475169872422E-3</c:v>
                </c:pt>
                <c:pt idx="76">
                  <c:v>4.931759843675998E-3</c:v>
                </c:pt>
                <c:pt idx="77">
                  <c:v>5.2409571066871496E-3</c:v>
                </c:pt>
                <c:pt idx="78">
                  <c:v>5.0603451706596747E-3</c:v>
                </c:pt>
                <c:pt idx="79">
                  <c:v>5.3754061729798241E-3</c:v>
                </c:pt>
                <c:pt idx="80">
                  <c:v>5.8582680800600695E-3</c:v>
                </c:pt>
                <c:pt idx="81">
                  <c:v>6.07577393027392E-3</c:v>
                </c:pt>
                <c:pt idx="82">
                  <c:v>6.3461818256309588E-3</c:v>
                </c:pt>
                <c:pt idx="83">
                  <c:v>6.6230271372063054E-3</c:v>
                </c:pt>
                <c:pt idx="84">
                  <c:v>6.8350027795653912E-3</c:v>
                </c:pt>
                <c:pt idx="85">
                  <c:v>7.1125930335429466E-3</c:v>
                </c:pt>
                <c:pt idx="86">
                  <c:v>7.1063470029641973E-3</c:v>
                </c:pt>
                <c:pt idx="87">
                  <c:v>7.3903295845019201E-3</c:v>
                </c:pt>
                <c:pt idx="88">
                  <c:v>7.5428394163452595E-3</c:v>
                </c:pt>
                <c:pt idx="89">
                  <c:v>7.658983109222417E-3</c:v>
                </c:pt>
                <c:pt idx="90">
                  <c:v>7.783073156314213E-3</c:v>
                </c:pt>
                <c:pt idx="91">
                  <c:v>7.9471756035731644E-3</c:v>
                </c:pt>
                <c:pt idx="92">
                  <c:v>8.0582886512348129E-3</c:v>
                </c:pt>
                <c:pt idx="93">
                  <c:v>8.140959813105253E-3</c:v>
                </c:pt>
                <c:pt idx="94">
                  <c:v>8.2860056279459027E-3</c:v>
                </c:pt>
                <c:pt idx="95">
                  <c:v>8.4449801728536666E-3</c:v>
                </c:pt>
                <c:pt idx="96">
                  <c:v>8.5719226003933002E-3</c:v>
                </c:pt>
                <c:pt idx="97">
                  <c:v>8.8297247625230835E-3</c:v>
                </c:pt>
                <c:pt idx="98">
                  <c:v>9.0617806363133546E-3</c:v>
                </c:pt>
                <c:pt idx="99">
                  <c:v>9.2161243908581714E-3</c:v>
                </c:pt>
                <c:pt idx="100">
                  <c:v>9.3904460034452963E-3</c:v>
                </c:pt>
                <c:pt idx="101">
                  <c:v>9.4414421345798694E-3</c:v>
                </c:pt>
                <c:pt idx="102">
                  <c:v>9.7054826128206706E-3</c:v>
                </c:pt>
                <c:pt idx="103">
                  <c:v>9.9456420961281378E-3</c:v>
                </c:pt>
                <c:pt idx="104">
                  <c:v>1.016264192015881E-2</c:v>
                </c:pt>
                <c:pt idx="105">
                  <c:v>1.0381455775730242E-2</c:v>
                </c:pt>
                <c:pt idx="106">
                  <c:v>1.0558351424518886E-2</c:v>
                </c:pt>
                <c:pt idx="107">
                  <c:v>1.0946356236535282E-2</c:v>
                </c:pt>
                <c:pt idx="108">
                  <c:v>1.1193735213440803E-2</c:v>
                </c:pt>
                <c:pt idx="109">
                  <c:v>1.1444510595777224E-2</c:v>
                </c:pt>
                <c:pt idx="110">
                  <c:v>1.1600897474540961E-2</c:v>
                </c:pt>
                <c:pt idx="111">
                  <c:v>1.176090953097253E-2</c:v>
                </c:pt>
                <c:pt idx="112">
                  <c:v>1.194267866497678E-2</c:v>
                </c:pt>
                <c:pt idx="113">
                  <c:v>1.2170095299569139E-2</c:v>
                </c:pt>
                <c:pt idx="114">
                  <c:v>1.239405992148046E-2</c:v>
                </c:pt>
                <c:pt idx="115">
                  <c:v>1.2614988118939019E-2</c:v>
                </c:pt>
                <c:pt idx="116">
                  <c:v>1.2754414740361986E-2</c:v>
                </c:pt>
                <c:pt idx="117">
                  <c:v>1.2939275231649949E-2</c:v>
                </c:pt>
                <c:pt idx="118">
                  <c:v>1.3153068494998754E-2</c:v>
                </c:pt>
                <c:pt idx="119">
                  <c:v>1.3410157621891017E-2</c:v>
                </c:pt>
                <c:pt idx="120">
                  <c:v>1.3656202155995611E-2</c:v>
                </c:pt>
                <c:pt idx="121">
                  <c:v>1.3930438112448984E-2</c:v>
                </c:pt>
                <c:pt idx="122">
                  <c:v>1.4163676884394238E-2</c:v>
                </c:pt>
                <c:pt idx="123">
                  <c:v>1.4370200802444222E-2</c:v>
                </c:pt>
                <c:pt idx="124">
                  <c:v>1.456331652692433E-2</c:v>
                </c:pt>
                <c:pt idx="125">
                  <c:v>1.4853244819760247E-2</c:v>
                </c:pt>
                <c:pt idx="126">
                  <c:v>1.5117047793056893E-2</c:v>
                </c:pt>
                <c:pt idx="127">
                  <c:v>1.5364602023648199E-2</c:v>
                </c:pt>
                <c:pt idx="128">
                  <c:v>1.5560959965920107E-2</c:v>
                </c:pt>
                <c:pt idx="129">
                  <c:v>1.5778989909658092E-2</c:v>
                </c:pt>
                <c:pt idx="130">
                  <c:v>1.6000164573326092E-2</c:v>
                </c:pt>
                <c:pt idx="131">
                  <c:v>1.6273725640651104E-2</c:v>
                </c:pt>
                <c:pt idx="132">
                  <c:v>1.6471780935889413E-2</c:v>
                </c:pt>
                <c:pt idx="133">
                  <c:v>1.6672787074225148E-2</c:v>
                </c:pt>
                <c:pt idx="134">
                  <c:v>1.694108298635677E-2</c:v>
                </c:pt>
                <c:pt idx="135">
                  <c:v>1.7000232427257789E-2</c:v>
                </c:pt>
                <c:pt idx="136">
                  <c:v>1.7203071965247618E-2</c:v>
                </c:pt>
                <c:pt idx="137">
                  <c:v>1.7373445954646183E-2</c:v>
                </c:pt>
                <c:pt idx="138">
                  <c:v>1.7566465260977493E-2</c:v>
                </c:pt>
                <c:pt idx="139">
                  <c:v>1.7808447190862386E-2</c:v>
                </c:pt>
                <c:pt idx="140">
                  <c:v>1.7999064025075118E-2</c:v>
                </c:pt>
                <c:pt idx="141">
                  <c:v>1.8196616926892339E-2</c:v>
                </c:pt>
                <c:pt idx="142">
                  <c:v>1.8418827820731787E-2</c:v>
                </c:pt>
                <c:pt idx="143">
                  <c:v>1.8621090295357412E-2</c:v>
                </c:pt>
                <c:pt idx="144">
                  <c:v>1.8850415929632769E-2</c:v>
                </c:pt>
                <c:pt idx="145">
                  <c:v>1.8041530890631208E-2</c:v>
                </c:pt>
                <c:pt idx="146">
                  <c:v>1.8321881926310457E-2</c:v>
                </c:pt>
                <c:pt idx="147">
                  <c:v>1.8545461129540586E-2</c:v>
                </c:pt>
                <c:pt idx="148">
                  <c:v>1.8809835363209348E-2</c:v>
                </c:pt>
                <c:pt idx="149">
                  <c:v>1.8973844122693428E-2</c:v>
                </c:pt>
                <c:pt idx="150">
                  <c:v>1.9164415460254158E-2</c:v>
                </c:pt>
                <c:pt idx="151">
                  <c:v>1.9405082339621904E-2</c:v>
                </c:pt>
                <c:pt idx="152">
                  <c:v>1.9618849480956824E-2</c:v>
                </c:pt>
                <c:pt idx="153">
                  <c:v>1.9769800246893343E-2</c:v>
                </c:pt>
                <c:pt idx="154">
                  <c:v>1.9914007258182487E-2</c:v>
                </c:pt>
                <c:pt idx="155">
                  <c:v>2.0062997978105956E-2</c:v>
                </c:pt>
                <c:pt idx="156">
                  <c:v>2.0336535582926807E-2</c:v>
                </c:pt>
                <c:pt idx="157">
                  <c:v>2.0453096288878259E-2</c:v>
                </c:pt>
                <c:pt idx="158">
                  <c:v>2.0695711997281263E-2</c:v>
                </c:pt>
                <c:pt idx="159">
                  <c:v>2.0860348354829306E-2</c:v>
                </c:pt>
                <c:pt idx="160">
                  <c:v>2.1040353716002658E-2</c:v>
                </c:pt>
                <c:pt idx="161">
                  <c:v>2.1250241860984342E-2</c:v>
                </c:pt>
                <c:pt idx="162">
                  <c:v>2.146135332375354E-2</c:v>
                </c:pt>
                <c:pt idx="163">
                  <c:v>2.1660791859420492E-2</c:v>
                </c:pt>
                <c:pt idx="164">
                  <c:v>2.1817484617811189E-2</c:v>
                </c:pt>
                <c:pt idx="165">
                  <c:v>2.1975369208005135E-2</c:v>
                </c:pt>
                <c:pt idx="166">
                  <c:v>2.2141318919097541E-2</c:v>
                </c:pt>
                <c:pt idx="167">
                  <c:v>2.2289281330382327E-2</c:v>
                </c:pt>
                <c:pt idx="168">
                  <c:v>2.2453471133850211E-2</c:v>
                </c:pt>
                <c:pt idx="169">
                  <c:v>2.2626659951833439E-2</c:v>
                </c:pt>
                <c:pt idx="170">
                  <c:v>2.2796997830170085E-2</c:v>
                </c:pt>
                <c:pt idx="171">
                  <c:v>2.2993623633864591E-2</c:v>
                </c:pt>
                <c:pt idx="172">
                  <c:v>2.3191057292688111E-2</c:v>
                </c:pt>
                <c:pt idx="173">
                  <c:v>2.3306313882583307E-2</c:v>
                </c:pt>
                <c:pt idx="174">
                  <c:v>2.3424937161351078E-2</c:v>
                </c:pt>
                <c:pt idx="175">
                  <c:v>2.3564383227384189E-2</c:v>
                </c:pt>
                <c:pt idx="176">
                  <c:v>2.3659080486419182E-2</c:v>
                </c:pt>
                <c:pt idx="177">
                  <c:v>2.3640744098070821E-2</c:v>
                </c:pt>
                <c:pt idx="178">
                  <c:v>2.3724229415320153E-2</c:v>
                </c:pt>
                <c:pt idx="179">
                  <c:v>2.3849389491343631E-2</c:v>
                </c:pt>
                <c:pt idx="180">
                  <c:v>2.3881986614251449E-2</c:v>
                </c:pt>
                <c:pt idx="181">
                  <c:v>2.4012757419338948E-2</c:v>
                </c:pt>
                <c:pt idx="182">
                  <c:v>2.4139909882295862E-2</c:v>
                </c:pt>
                <c:pt idx="183">
                  <c:v>2.4179088383326386E-2</c:v>
                </c:pt>
                <c:pt idx="184">
                  <c:v>2.4241098580860099E-2</c:v>
                </c:pt>
                <c:pt idx="185">
                  <c:v>2.4186379131667213E-2</c:v>
                </c:pt>
                <c:pt idx="186">
                  <c:v>2.4226250480636979E-2</c:v>
                </c:pt>
                <c:pt idx="187">
                  <c:v>2.4234959533666389E-2</c:v>
                </c:pt>
                <c:pt idx="188">
                  <c:v>2.4020626593028727E-2</c:v>
                </c:pt>
                <c:pt idx="189">
                  <c:v>2.3818968440317834E-2</c:v>
                </c:pt>
                <c:pt idx="190">
                  <c:v>2.3727418827726554E-2</c:v>
                </c:pt>
                <c:pt idx="191">
                  <c:v>2.3671762518411743E-2</c:v>
                </c:pt>
                <c:pt idx="192">
                  <c:v>2.3833604705450817E-2</c:v>
                </c:pt>
                <c:pt idx="193">
                  <c:v>2.4012424054827397E-2</c:v>
                </c:pt>
                <c:pt idx="194">
                  <c:v>2.4303414667794287E-2</c:v>
                </c:pt>
                <c:pt idx="195">
                  <c:v>2.4834370766781744E-2</c:v>
                </c:pt>
                <c:pt idx="196">
                  <c:v>2.5171827982710449E-2</c:v>
                </c:pt>
                <c:pt idx="197">
                  <c:v>2.5321825156824351E-2</c:v>
                </c:pt>
                <c:pt idx="198">
                  <c:v>2.5416553354250304E-2</c:v>
                </c:pt>
                <c:pt idx="199">
                  <c:v>2.5526432540245558E-2</c:v>
                </c:pt>
                <c:pt idx="200">
                  <c:v>2.5664580404554993E-2</c:v>
                </c:pt>
                <c:pt idx="201">
                  <c:v>2.5788980971514608E-2</c:v>
                </c:pt>
                <c:pt idx="202">
                  <c:v>2.5903165978159892E-2</c:v>
                </c:pt>
                <c:pt idx="203">
                  <c:v>2.6036377329023974E-2</c:v>
                </c:pt>
                <c:pt idx="204">
                  <c:v>2.6217913184300334E-2</c:v>
                </c:pt>
                <c:pt idx="205">
                  <c:v>2.6377473556977282E-2</c:v>
                </c:pt>
                <c:pt idx="206">
                  <c:v>2.651487306913114E-2</c:v>
                </c:pt>
                <c:pt idx="207">
                  <c:v>2.6676895169345904E-2</c:v>
                </c:pt>
                <c:pt idx="208">
                  <c:v>2.6752923198140932E-2</c:v>
                </c:pt>
                <c:pt idx="209">
                  <c:v>2.6931253640160691E-2</c:v>
                </c:pt>
                <c:pt idx="210">
                  <c:v>2.7034975777580073E-2</c:v>
                </c:pt>
                <c:pt idx="211">
                  <c:v>2.7174426137886343E-2</c:v>
                </c:pt>
                <c:pt idx="212">
                  <c:v>2.7284557935039144E-2</c:v>
                </c:pt>
                <c:pt idx="213">
                  <c:v>2.7428277360372899E-2</c:v>
                </c:pt>
                <c:pt idx="214">
                  <c:v>2.7517205800995814E-2</c:v>
                </c:pt>
                <c:pt idx="215">
                  <c:v>2.7602392638079065E-2</c:v>
                </c:pt>
                <c:pt idx="216">
                  <c:v>2.7720032026496089E-2</c:v>
                </c:pt>
                <c:pt idx="217">
                  <c:v>2.7807915046490495E-2</c:v>
                </c:pt>
                <c:pt idx="218">
                  <c:v>2.7995884605214849E-2</c:v>
                </c:pt>
                <c:pt idx="219">
                  <c:v>2.8167219056922654E-2</c:v>
                </c:pt>
                <c:pt idx="220">
                  <c:v>2.8373463700767099E-2</c:v>
                </c:pt>
                <c:pt idx="221">
                  <c:v>2.8460115299108635E-2</c:v>
                </c:pt>
                <c:pt idx="222">
                  <c:v>2.85594290414799E-2</c:v>
                </c:pt>
                <c:pt idx="223">
                  <c:v>2.8732010127198393E-2</c:v>
                </c:pt>
                <c:pt idx="224">
                  <c:v>2.8926766821071981E-2</c:v>
                </c:pt>
                <c:pt idx="225">
                  <c:v>2.9091660771344063E-2</c:v>
                </c:pt>
                <c:pt idx="226">
                  <c:v>2.9206503291076436E-2</c:v>
                </c:pt>
                <c:pt idx="227">
                  <c:v>2.9362685920395926E-2</c:v>
                </c:pt>
                <c:pt idx="228">
                  <c:v>2.964833047747284E-2</c:v>
                </c:pt>
                <c:pt idx="229">
                  <c:v>2.9735805329631049E-2</c:v>
                </c:pt>
                <c:pt idx="230">
                  <c:v>2.9883547617015616E-2</c:v>
                </c:pt>
                <c:pt idx="231">
                  <c:v>2.9987033899758542E-2</c:v>
                </c:pt>
                <c:pt idx="232">
                  <c:v>3.0149062043473007E-2</c:v>
                </c:pt>
                <c:pt idx="233">
                  <c:v>3.0389398157708136E-2</c:v>
                </c:pt>
                <c:pt idx="234">
                  <c:v>3.0403671139155763E-2</c:v>
                </c:pt>
                <c:pt idx="235">
                  <c:v>3.0536565118572501E-2</c:v>
                </c:pt>
                <c:pt idx="236">
                  <c:v>3.0739620999663986E-2</c:v>
                </c:pt>
                <c:pt idx="237">
                  <c:v>3.0920522327398503E-2</c:v>
                </c:pt>
                <c:pt idx="238">
                  <c:v>3.1177768266659411E-2</c:v>
                </c:pt>
                <c:pt idx="239">
                  <c:v>3.1351234248170545E-2</c:v>
                </c:pt>
                <c:pt idx="240">
                  <c:v>3.1496780356206511E-2</c:v>
                </c:pt>
                <c:pt idx="241">
                  <c:v>3.1635437652591358E-2</c:v>
                </c:pt>
                <c:pt idx="242">
                  <c:v>3.1724010010812043E-2</c:v>
                </c:pt>
                <c:pt idx="243">
                  <c:v>3.1880052723680441E-2</c:v>
                </c:pt>
                <c:pt idx="244">
                  <c:v>3.2006476122570016E-2</c:v>
                </c:pt>
                <c:pt idx="245">
                  <c:v>3.218137134400556E-2</c:v>
                </c:pt>
                <c:pt idx="246">
                  <c:v>3.2341147689383343E-2</c:v>
                </c:pt>
                <c:pt idx="247">
                  <c:v>3.2547417848340032E-2</c:v>
                </c:pt>
                <c:pt idx="248">
                  <c:v>3.2702925504431324E-2</c:v>
                </c:pt>
                <c:pt idx="249">
                  <c:v>3.2827977720158774E-2</c:v>
                </c:pt>
                <c:pt idx="250">
                  <c:v>3.2966594146347283E-2</c:v>
                </c:pt>
                <c:pt idx="251">
                  <c:v>3.3098123529554879E-2</c:v>
                </c:pt>
                <c:pt idx="252">
                  <c:v>3.3234567711050378E-2</c:v>
                </c:pt>
                <c:pt idx="253">
                  <c:v>3.33916288384839E-2</c:v>
                </c:pt>
                <c:pt idx="254">
                  <c:v>3.3569469913892203E-2</c:v>
                </c:pt>
                <c:pt idx="255">
                  <c:v>3.3755610524783153E-2</c:v>
                </c:pt>
                <c:pt idx="256">
                  <c:v>3.3991018318658917E-2</c:v>
                </c:pt>
                <c:pt idx="257">
                  <c:v>3.4127341433540348E-2</c:v>
                </c:pt>
                <c:pt idx="258">
                  <c:v>3.431985877173882E-2</c:v>
                </c:pt>
                <c:pt idx="259">
                  <c:v>3.4463747702037528E-2</c:v>
                </c:pt>
                <c:pt idx="260">
                  <c:v>3.4734157759817696E-2</c:v>
                </c:pt>
                <c:pt idx="261">
                  <c:v>3.4917914994732957E-2</c:v>
                </c:pt>
                <c:pt idx="262">
                  <c:v>3.5113554751066811E-2</c:v>
                </c:pt>
                <c:pt idx="263">
                  <c:v>3.5285430202837809E-2</c:v>
                </c:pt>
                <c:pt idx="264">
                  <c:v>3.5445580410778721E-2</c:v>
                </c:pt>
                <c:pt idx="265">
                  <c:v>3.570742606616939E-2</c:v>
                </c:pt>
                <c:pt idx="266">
                  <c:v>3.5848419628017325E-2</c:v>
                </c:pt>
                <c:pt idx="267">
                  <c:v>3.5993440699157331E-2</c:v>
                </c:pt>
                <c:pt idx="268">
                  <c:v>3.6151061658209915E-2</c:v>
                </c:pt>
                <c:pt idx="269">
                  <c:v>3.6298731746596369E-2</c:v>
                </c:pt>
                <c:pt idx="270">
                  <c:v>3.6405625025296873E-2</c:v>
                </c:pt>
                <c:pt idx="271">
                  <c:v>3.6557014628020301E-2</c:v>
                </c:pt>
                <c:pt idx="272">
                  <c:v>3.6698622391270863E-2</c:v>
                </c:pt>
                <c:pt idx="273">
                  <c:v>3.6854586176214843E-2</c:v>
                </c:pt>
                <c:pt idx="274">
                  <c:v>3.7029096471195677E-2</c:v>
                </c:pt>
                <c:pt idx="275">
                  <c:v>3.7203342945913764E-2</c:v>
                </c:pt>
                <c:pt idx="276">
                  <c:v>3.7380111399027083E-2</c:v>
                </c:pt>
                <c:pt idx="277">
                  <c:v>3.7496180487882613E-2</c:v>
                </c:pt>
                <c:pt idx="278">
                  <c:v>3.7626078184115785E-2</c:v>
                </c:pt>
                <c:pt idx="279">
                  <c:v>3.7791406885513634E-2</c:v>
                </c:pt>
                <c:pt idx="280">
                  <c:v>3.793138516544281E-2</c:v>
                </c:pt>
                <c:pt idx="281">
                  <c:v>3.8149250165344206E-2</c:v>
                </c:pt>
                <c:pt idx="282">
                  <c:v>3.8363540535161222E-2</c:v>
                </c:pt>
                <c:pt idx="283">
                  <c:v>3.8546407153590811E-2</c:v>
                </c:pt>
                <c:pt idx="284">
                  <c:v>3.8715064167085034E-2</c:v>
                </c:pt>
                <c:pt idx="285">
                  <c:v>3.888318873469454E-2</c:v>
                </c:pt>
                <c:pt idx="286">
                  <c:v>3.9065983942766058E-2</c:v>
                </c:pt>
                <c:pt idx="287">
                  <c:v>3.9227579231583265E-2</c:v>
                </c:pt>
                <c:pt idx="288">
                  <c:v>3.9435107794704605E-2</c:v>
                </c:pt>
                <c:pt idx="289">
                  <c:v>3.9632637700118156E-2</c:v>
                </c:pt>
                <c:pt idx="290">
                  <c:v>3.9808332831384963E-2</c:v>
                </c:pt>
                <c:pt idx="291">
                  <c:v>3.9973897400700675E-2</c:v>
                </c:pt>
                <c:pt idx="292">
                  <c:v>4.0220178472558654E-2</c:v>
                </c:pt>
                <c:pt idx="293">
                  <c:v>4.0354545089992699E-2</c:v>
                </c:pt>
                <c:pt idx="294">
                  <c:v>4.0454726572132449E-2</c:v>
                </c:pt>
                <c:pt idx="295">
                  <c:v>4.0879309323846869E-2</c:v>
                </c:pt>
                <c:pt idx="296">
                  <c:v>4.0990337074826355E-2</c:v>
                </c:pt>
                <c:pt idx="297">
                  <c:v>4.1122506783599633E-2</c:v>
                </c:pt>
                <c:pt idx="298">
                  <c:v>4.1318527270706173E-2</c:v>
                </c:pt>
                <c:pt idx="299">
                  <c:v>4.1463705135429407E-2</c:v>
                </c:pt>
                <c:pt idx="300">
                  <c:v>4.1645138538241699E-2</c:v>
                </c:pt>
                <c:pt idx="301">
                  <c:v>4.1769575066690212E-2</c:v>
                </c:pt>
                <c:pt idx="302">
                  <c:v>4.1943713077617462E-2</c:v>
                </c:pt>
                <c:pt idx="303">
                  <c:v>4.2075416059644821E-2</c:v>
                </c:pt>
                <c:pt idx="304">
                  <c:v>4.2240963556860578E-2</c:v>
                </c:pt>
                <c:pt idx="305">
                  <c:v>4.2381595878851819E-2</c:v>
                </c:pt>
                <c:pt idx="306">
                  <c:v>4.2479662670684037E-2</c:v>
                </c:pt>
                <c:pt idx="307">
                  <c:v>4.266505093332329E-2</c:v>
                </c:pt>
                <c:pt idx="308">
                  <c:v>4.2840471109859335E-2</c:v>
                </c:pt>
                <c:pt idx="309">
                  <c:v>4.3025798458466324E-2</c:v>
                </c:pt>
                <c:pt idx="310">
                  <c:v>4.3203289803060763E-2</c:v>
                </c:pt>
                <c:pt idx="311">
                  <c:v>4.3414964706385506E-2</c:v>
                </c:pt>
                <c:pt idx="312">
                  <c:v>4.3561245906585944E-2</c:v>
                </c:pt>
                <c:pt idx="313">
                  <c:v>4.3725623668148472E-2</c:v>
                </c:pt>
                <c:pt idx="314">
                  <c:v>4.3885944606665728E-2</c:v>
                </c:pt>
                <c:pt idx="315">
                  <c:v>4.402952430926188E-2</c:v>
                </c:pt>
                <c:pt idx="316">
                  <c:v>4.4162275776432391E-2</c:v>
                </c:pt>
                <c:pt idx="317">
                  <c:v>4.4338593213153699E-2</c:v>
                </c:pt>
                <c:pt idx="318">
                  <c:v>4.4534111065118731E-2</c:v>
                </c:pt>
                <c:pt idx="319">
                  <c:v>4.4617864362461956E-2</c:v>
                </c:pt>
                <c:pt idx="320">
                  <c:v>4.4822658565874862E-2</c:v>
                </c:pt>
                <c:pt idx="321">
                  <c:v>4.5046124941927834E-2</c:v>
                </c:pt>
                <c:pt idx="322">
                  <c:v>4.5248331893162463E-2</c:v>
                </c:pt>
                <c:pt idx="323">
                  <c:v>4.5406298326744254E-2</c:v>
                </c:pt>
                <c:pt idx="324">
                  <c:v>4.5565281573114236E-2</c:v>
                </c:pt>
                <c:pt idx="325">
                  <c:v>4.5881913038529065E-2</c:v>
                </c:pt>
                <c:pt idx="326">
                  <c:v>4.6060229227019134E-2</c:v>
                </c:pt>
                <c:pt idx="327">
                  <c:v>4.6246284636857871E-2</c:v>
                </c:pt>
                <c:pt idx="328">
                  <c:v>4.6399038072213683E-2</c:v>
                </c:pt>
                <c:pt idx="329">
                  <c:v>4.6554437076379518E-2</c:v>
                </c:pt>
                <c:pt idx="330">
                  <c:v>4.6751868554373077E-2</c:v>
                </c:pt>
                <c:pt idx="331">
                  <c:v>4.7001276326048114E-2</c:v>
                </c:pt>
                <c:pt idx="332">
                  <c:v>4.7182959664638036E-2</c:v>
                </c:pt>
                <c:pt idx="333">
                  <c:v>4.729205933896341E-2</c:v>
                </c:pt>
                <c:pt idx="334">
                  <c:v>4.7456949889843614E-2</c:v>
                </c:pt>
                <c:pt idx="335">
                  <c:v>4.7635350103446106E-2</c:v>
                </c:pt>
                <c:pt idx="336">
                  <c:v>4.7825012570799741E-2</c:v>
                </c:pt>
                <c:pt idx="337">
                  <c:v>4.8021725051039521E-2</c:v>
                </c:pt>
                <c:pt idx="338">
                  <c:v>4.8239933047084183E-2</c:v>
                </c:pt>
                <c:pt idx="339">
                  <c:v>4.8441618758860328E-2</c:v>
                </c:pt>
                <c:pt idx="340">
                  <c:v>4.8740724244106692E-2</c:v>
                </c:pt>
                <c:pt idx="341">
                  <c:v>4.8931696662064539E-2</c:v>
                </c:pt>
                <c:pt idx="342">
                  <c:v>4.9164200594895124E-2</c:v>
                </c:pt>
                <c:pt idx="343">
                  <c:v>4.9333320560929872E-2</c:v>
                </c:pt>
                <c:pt idx="344">
                  <c:v>4.9565030250009245E-2</c:v>
                </c:pt>
                <c:pt idx="345">
                  <c:v>4.9813346379795398E-2</c:v>
                </c:pt>
                <c:pt idx="346">
                  <c:v>5.0135311143666206E-2</c:v>
                </c:pt>
                <c:pt idx="347">
                  <c:v>5.0304925310564519E-2</c:v>
                </c:pt>
                <c:pt idx="348">
                  <c:v>5.0525978182131004E-2</c:v>
                </c:pt>
                <c:pt idx="349">
                  <c:v>5.0731170943550286E-2</c:v>
                </c:pt>
                <c:pt idx="350">
                  <c:v>5.0914004169890559E-2</c:v>
                </c:pt>
                <c:pt idx="351">
                  <c:v>5.1042778133453925E-2</c:v>
                </c:pt>
                <c:pt idx="352">
                  <c:v>5.1231287672476977E-2</c:v>
                </c:pt>
                <c:pt idx="353">
                  <c:v>5.1471637847114726E-2</c:v>
                </c:pt>
                <c:pt idx="354">
                  <c:v>5.1751428739188921E-2</c:v>
                </c:pt>
                <c:pt idx="355">
                  <c:v>5.200661041687682E-2</c:v>
                </c:pt>
                <c:pt idx="356">
                  <c:v>5.224204339230365E-2</c:v>
                </c:pt>
                <c:pt idx="357">
                  <c:v>5.2437786160228761E-2</c:v>
                </c:pt>
                <c:pt idx="358">
                  <c:v>5.2670654677576145E-2</c:v>
                </c:pt>
                <c:pt idx="359">
                  <c:v>5.2874682879908041E-2</c:v>
                </c:pt>
                <c:pt idx="360">
                  <c:v>5.3079506077884808E-2</c:v>
                </c:pt>
                <c:pt idx="361">
                  <c:v>5.3286008400121876E-2</c:v>
                </c:pt>
                <c:pt idx="362">
                  <c:v>5.3490673234162234E-2</c:v>
                </c:pt>
                <c:pt idx="363">
                  <c:v>5.3712507811493948E-2</c:v>
                </c:pt>
                <c:pt idx="364">
                  <c:v>5.3975250716489676E-2</c:v>
                </c:pt>
                <c:pt idx="365">
                  <c:v>5.4174612518539611E-2</c:v>
                </c:pt>
                <c:pt idx="366">
                  <c:v>5.4400942442787814E-2</c:v>
                </c:pt>
                <c:pt idx="367">
                  <c:v>5.4615470896886009E-2</c:v>
                </c:pt>
                <c:pt idx="368">
                  <c:v>5.4939943035647198E-2</c:v>
                </c:pt>
                <c:pt idx="369">
                  <c:v>5.5140143416013698E-2</c:v>
                </c:pt>
                <c:pt idx="370">
                  <c:v>5.5380099915924852E-2</c:v>
                </c:pt>
                <c:pt idx="371">
                  <c:v>5.5696795965066048E-2</c:v>
                </c:pt>
                <c:pt idx="372">
                  <c:v>5.5958305407057818E-2</c:v>
                </c:pt>
                <c:pt idx="373">
                  <c:v>5.6178297378670861E-2</c:v>
                </c:pt>
                <c:pt idx="374">
                  <c:v>5.641150150187868E-2</c:v>
                </c:pt>
                <c:pt idx="375">
                  <c:v>5.6677738424132595E-2</c:v>
                </c:pt>
                <c:pt idx="376">
                  <c:v>5.6887267297994759E-2</c:v>
                </c:pt>
                <c:pt idx="377">
                  <c:v>5.7126207119860828E-2</c:v>
                </c:pt>
                <c:pt idx="378">
                  <c:v>5.7382824897982632E-2</c:v>
                </c:pt>
                <c:pt idx="379">
                  <c:v>5.7585710095869214E-2</c:v>
                </c:pt>
                <c:pt idx="380">
                  <c:v>5.7827767196483082E-2</c:v>
                </c:pt>
                <c:pt idx="381">
                  <c:v>5.8049699098217111E-2</c:v>
                </c:pt>
                <c:pt idx="382">
                  <c:v>5.8284698057153639E-2</c:v>
                </c:pt>
                <c:pt idx="383">
                  <c:v>5.8546578906669033E-2</c:v>
                </c:pt>
                <c:pt idx="384">
                  <c:v>5.88259867292793E-2</c:v>
                </c:pt>
                <c:pt idx="385">
                  <c:v>5.9122393302584619E-2</c:v>
                </c:pt>
                <c:pt idx="386">
                  <c:v>5.9337626313348713E-2</c:v>
                </c:pt>
                <c:pt idx="387">
                  <c:v>5.9570668392472603E-2</c:v>
                </c:pt>
                <c:pt idx="388">
                  <c:v>5.9767669719428262E-2</c:v>
                </c:pt>
                <c:pt idx="389">
                  <c:v>6.0001118303648182E-2</c:v>
                </c:pt>
                <c:pt idx="390">
                  <c:v>6.0233929872569369E-2</c:v>
                </c:pt>
                <c:pt idx="391">
                  <c:v>6.0454034985902627E-2</c:v>
                </c:pt>
                <c:pt idx="392">
                  <c:v>6.0721731945520663E-2</c:v>
                </c:pt>
                <c:pt idx="393">
                  <c:v>6.0969712854540337E-2</c:v>
                </c:pt>
                <c:pt idx="394">
                  <c:v>6.1219313789295793E-2</c:v>
                </c:pt>
                <c:pt idx="395">
                  <c:v>6.1594692971122855E-2</c:v>
                </c:pt>
                <c:pt idx="396">
                  <c:v>6.1793915013560463E-2</c:v>
                </c:pt>
                <c:pt idx="397">
                  <c:v>6.2058321750392276E-2</c:v>
                </c:pt>
                <c:pt idx="398">
                  <c:v>6.22572480010819E-2</c:v>
                </c:pt>
                <c:pt idx="399">
                  <c:v>6.2475090438806058E-2</c:v>
                </c:pt>
                <c:pt idx="400">
                  <c:v>6.2741471336116073E-2</c:v>
                </c:pt>
                <c:pt idx="401">
                  <c:v>6.3022859569002776E-2</c:v>
                </c:pt>
                <c:pt idx="402">
                  <c:v>6.3323502815620714E-2</c:v>
                </c:pt>
                <c:pt idx="403">
                  <c:v>6.3631774650588335E-2</c:v>
                </c:pt>
                <c:pt idx="404">
                  <c:v>6.3846833435962536E-2</c:v>
                </c:pt>
                <c:pt idx="405">
                  <c:v>6.4121723581280765E-2</c:v>
                </c:pt>
                <c:pt idx="406">
                  <c:v>6.4399101053274288E-2</c:v>
                </c:pt>
                <c:pt idx="407">
                  <c:v>6.467336157725101E-2</c:v>
                </c:pt>
                <c:pt idx="408">
                  <c:v>6.4945304700134487E-2</c:v>
                </c:pt>
                <c:pt idx="409">
                  <c:v>6.5229318117933754E-2</c:v>
                </c:pt>
                <c:pt idx="410">
                  <c:v>6.557085164339238E-2</c:v>
                </c:pt>
                <c:pt idx="411">
                  <c:v>6.5830052296510733E-2</c:v>
                </c:pt>
                <c:pt idx="412">
                  <c:v>6.6136750753546636E-2</c:v>
                </c:pt>
                <c:pt idx="413">
                  <c:v>6.6452598825574416E-2</c:v>
                </c:pt>
                <c:pt idx="414">
                  <c:v>6.6750517096373363E-2</c:v>
                </c:pt>
                <c:pt idx="415">
                  <c:v>6.7104942311618565E-2</c:v>
                </c:pt>
                <c:pt idx="416">
                  <c:v>6.7401891526511326E-2</c:v>
                </c:pt>
                <c:pt idx="417">
                  <c:v>6.799342557926713E-2</c:v>
                </c:pt>
                <c:pt idx="418">
                  <c:v>6.8266421286050871E-2</c:v>
                </c:pt>
                <c:pt idx="419">
                  <c:v>6.8579742232515173E-2</c:v>
                </c:pt>
                <c:pt idx="420">
                  <c:v>6.8822745709915978E-2</c:v>
                </c:pt>
                <c:pt idx="421">
                  <c:v>6.910755942568314E-2</c:v>
                </c:pt>
                <c:pt idx="422">
                  <c:v>6.9371783167285761E-2</c:v>
                </c:pt>
                <c:pt idx="423">
                  <c:v>6.9637002652811031E-2</c:v>
                </c:pt>
                <c:pt idx="424">
                  <c:v>6.9960032620504986E-2</c:v>
                </c:pt>
                <c:pt idx="425">
                  <c:v>7.027715036362614E-2</c:v>
                </c:pt>
                <c:pt idx="426">
                  <c:v>7.0573899708251675E-2</c:v>
                </c:pt>
                <c:pt idx="427">
                  <c:v>7.0871347993111566E-2</c:v>
                </c:pt>
                <c:pt idx="428">
                  <c:v>7.1136714916020249E-2</c:v>
                </c:pt>
                <c:pt idx="429">
                  <c:v>7.1411049781458846E-2</c:v>
                </c:pt>
                <c:pt idx="430">
                  <c:v>7.1696911927823237E-2</c:v>
                </c:pt>
                <c:pt idx="431">
                  <c:v>7.197946169164493E-2</c:v>
                </c:pt>
                <c:pt idx="432">
                  <c:v>7.2286391451073184E-2</c:v>
                </c:pt>
                <c:pt idx="433">
                  <c:v>7.2591410085720121E-2</c:v>
                </c:pt>
                <c:pt idx="434">
                  <c:v>7.2935094321103788E-2</c:v>
                </c:pt>
                <c:pt idx="435">
                  <c:v>7.3297318057514715E-2</c:v>
                </c:pt>
                <c:pt idx="436">
                  <c:v>7.3611439636870779E-2</c:v>
                </c:pt>
                <c:pt idx="437">
                  <c:v>7.3948624061278112E-2</c:v>
                </c:pt>
                <c:pt idx="438">
                  <c:v>7.4292552800663492E-2</c:v>
                </c:pt>
                <c:pt idx="439">
                  <c:v>7.4624887052698874E-2</c:v>
                </c:pt>
                <c:pt idx="440">
                  <c:v>7.4966791781036157E-2</c:v>
                </c:pt>
                <c:pt idx="441">
                  <c:v>7.5291010973321582E-2</c:v>
                </c:pt>
                <c:pt idx="442">
                  <c:v>7.5657311899574697E-2</c:v>
                </c:pt>
                <c:pt idx="443">
                  <c:v>7.598587312616778E-2</c:v>
                </c:pt>
                <c:pt idx="444">
                  <c:v>7.6508876860913455E-2</c:v>
                </c:pt>
                <c:pt idx="445">
                  <c:v>7.6804119049642683E-2</c:v>
                </c:pt>
                <c:pt idx="446">
                  <c:v>7.7148678912424051E-2</c:v>
                </c:pt>
                <c:pt idx="447">
                  <c:v>7.7519525154088109E-2</c:v>
                </c:pt>
                <c:pt idx="448">
                  <c:v>7.7875768457435379E-2</c:v>
                </c:pt>
                <c:pt idx="449">
                  <c:v>7.8202635620721717E-2</c:v>
                </c:pt>
                <c:pt idx="450">
                  <c:v>7.8540249807641294E-2</c:v>
                </c:pt>
                <c:pt idx="451">
                  <c:v>7.877061925349893E-2</c:v>
                </c:pt>
                <c:pt idx="452">
                  <c:v>7.9109826512037351E-2</c:v>
                </c:pt>
                <c:pt idx="453">
                  <c:v>7.936602319395214E-2</c:v>
                </c:pt>
                <c:pt idx="454">
                  <c:v>7.9649073037701079E-2</c:v>
                </c:pt>
                <c:pt idx="455">
                  <c:v>7.9912861254725964E-2</c:v>
                </c:pt>
                <c:pt idx="456">
                  <c:v>8.0209622237811251E-2</c:v>
                </c:pt>
                <c:pt idx="457">
                  <c:v>8.0429664809234858E-2</c:v>
                </c:pt>
                <c:pt idx="458">
                  <c:v>8.1247692066762633E-2</c:v>
                </c:pt>
                <c:pt idx="459">
                  <c:v>8.1638938182609477E-2</c:v>
                </c:pt>
                <c:pt idx="460">
                  <c:v>8.2054077431553463E-2</c:v>
                </c:pt>
                <c:pt idx="461">
                  <c:v>8.2372084189682671E-2</c:v>
                </c:pt>
                <c:pt idx="462">
                  <c:v>8.2789753511570252E-2</c:v>
                </c:pt>
                <c:pt idx="463">
                  <c:v>8.3173852049020169E-2</c:v>
                </c:pt>
                <c:pt idx="464">
                  <c:v>8.3591380271998528E-2</c:v>
                </c:pt>
                <c:pt idx="465">
                  <c:v>8.3947933773186767E-2</c:v>
                </c:pt>
                <c:pt idx="466">
                  <c:v>8.4329583455978518E-2</c:v>
                </c:pt>
                <c:pt idx="467">
                  <c:v>8.4734492254895821E-2</c:v>
                </c:pt>
                <c:pt idx="468">
                  <c:v>8.5140337972912095E-2</c:v>
                </c:pt>
                <c:pt idx="469">
                  <c:v>8.5515225254126914E-2</c:v>
                </c:pt>
                <c:pt idx="470">
                  <c:v>8.5792123792936881E-2</c:v>
                </c:pt>
                <c:pt idx="471">
                  <c:v>8.6199386940174927E-2</c:v>
                </c:pt>
                <c:pt idx="472">
                  <c:v>8.6565173488414526E-2</c:v>
                </c:pt>
                <c:pt idx="473">
                  <c:v>8.6932699121893275E-2</c:v>
                </c:pt>
                <c:pt idx="474">
                  <c:v>8.7314837437505455E-2</c:v>
                </c:pt>
                <c:pt idx="475">
                  <c:v>8.7661540353223266E-2</c:v>
                </c:pt>
                <c:pt idx="476">
                  <c:v>8.8050189343251928E-2</c:v>
                </c:pt>
                <c:pt idx="477">
                  <c:v>8.8436930258672497E-2</c:v>
                </c:pt>
                <c:pt idx="478">
                  <c:v>8.8908900762924015E-2</c:v>
                </c:pt>
                <c:pt idx="479">
                  <c:v>8.9275808483929575E-2</c:v>
                </c:pt>
                <c:pt idx="480">
                  <c:v>8.9730244036028806E-2</c:v>
                </c:pt>
                <c:pt idx="481">
                  <c:v>9.0113543941033214E-2</c:v>
                </c:pt>
                <c:pt idx="482">
                  <c:v>9.0503519888030182E-2</c:v>
                </c:pt>
                <c:pt idx="483">
                  <c:v>9.0878629302301173E-2</c:v>
                </c:pt>
                <c:pt idx="484">
                  <c:v>9.1287379892684539E-2</c:v>
                </c:pt>
                <c:pt idx="485">
                  <c:v>9.1707714646368066E-2</c:v>
                </c:pt>
                <c:pt idx="486">
                  <c:v>9.2135464613777307E-2</c:v>
                </c:pt>
                <c:pt idx="487">
                  <c:v>9.2542723533671545E-2</c:v>
                </c:pt>
                <c:pt idx="488">
                  <c:v>9.2960630843186287E-2</c:v>
                </c:pt>
                <c:pt idx="489">
                  <c:v>9.3439181122300985E-2</c:v>
                </c:pt>
                <c:pt idx="490">
                  <c:v>9.3832793972306261E-2</c:v>
                </c:pt>
                <c:pt idx="491">
                  <c:v>9.4241786656869664E-2</c:v>
                </c:pt>
                <c:pt idx="492">
                  <c:v>9.4708796630082359E-2</c:v>
                </c:pt>
                <c:pt idx="493">
                  <c:v>9.5134552693228791E-2</c:v>
                </c:pt>
                <c:pt idx="494">
                  <c:v>9.5549535213124592E-2</c:v>
                </c:pt>
                <c:pt idx="495">
                  <c:v>9.5932572364603397E-2</c:v>
                </c:pt>
                <c:pt idx="496">
                  <c:v>9.6354790111659039E-2</c:v>
                </c:pt>
                <c:pt idx="497">
                  <c:v>9.6788489008059031E-2</c:v>
                </c:pt>
                <c:pt idx="498">
                  <c:v>9.723566133979511E-2</c:v>
                </c:pt>
                <c:pt idx="499">
                  <c:v>9.760254444081462E-2</c:v>
                </c:pt>
                <c:pt idx="500">
                  <c:v>9.8068576466261437E-2</c:v>
                </c:pt>
                <c:pt idx="501">
                  <c:v>9.8494364205514273E-2</c:v>
                </c:pt>
                <c:pt idx="502">
                  <c:v>9.8974699869372573E-2</c:v>
                </c:pt>
                <c:pt idx="503">
                  <c:v>9.9411020592696575E-2</c:v>
                </c:pt>
                <c:pt idx="504">
                  <c:v>9.9798717641342405E-2</c:v>
                </c:pt>
                <c:pt idx="505">
                  <c:v>0.10018519864124786</c:v>
                </c:pt>
                <c:pt idx="506">
                  <c:v>0.10064247170217921</c:v>
                </c:pt>
                <c:pt idx="507">
                  <c:v>0.10105633558354787</c:v>
                </c:pt>
                <c:pt idx="508">
                  <c:v>0.10150419439003833</c:v>
                </c:pt>
                <c:pt idx="509">
                  <c:v>0.10200965033920317</c:v>
                </c:pt>
                <c:pt idx="510">
                  <c:v>0.10244301440636638</c:v>
                </c:pt>
                <c:pt idx="511">
                  <c:v>0.10286804126389559</c:v>
                </c:pt>
                <c:pt idx="512">
                  <c:v>0.10330310898350969</c:v>
                </c:pt>
                <c:pt idx="513">
                  <c:v>0.10376008095403733</c:v>
                </c:pt>
                <c:pt idx="514">
                  <c:v>0.10418150186542441</c:v>
                </c:pt>
                <c:pt idx="515">
                  <c:v>0.10466334042217262</c:v>
                </c:pt>
                <c:pt idx="516">
                  <c:v>0.10509283012178905</c:v>
                </c:pt>
                <c:pt idx="517">
                  <c:v>0.10563999562394844</c:v>
                </c:pt>
                <c:pt idx="518">
                  <c:v>0.10609301530225657</c:v>
                </c:pt>
                <c:pt idx="519">
                  <c:v>0.10653114664964547</c:v>
                </c:pt>
                <c:pt idx="520">
                  <c:v>0.10704889629121461</c:v>
                </c:pt>
                <c:pt idx="521">
                  <c:v>0.10744861755581381</c:v>
                </c:pt>
                <c:pt idx="522">
                  <c:v>0.10789015335774477</c:v>
                </c:pt>
                <c:pt idx="523">
                  <c:v>0.10833582873515457</c:v>
                </c:pt>
                <c:pt idx="524">
                  <c:v>0.10877151761482184</c:v>
                </c:pt>
                <c:pt idx="525">
                  <c:v>0.10925524854540969</c:v>
                </c:pt>
                <c:pt idx="526">
                  <c:v>0.10977368733419346</c:v>
                </c:pt>
                <c:pt idx="527">
                  <c:v>0.11027519843275235</c:v>
                </c:pt>
                <c:pt idx="528">
                  <c:v>0.1107744508348083</c:v>
                </c:pt>
                <c:pt idx="529">
                  <c:v>0.11127742322781264</c:v>
                </c:pt>
                <c:pt idx="530">
                  <c:v>0.11177407944398943</c:v>
                </c:pt>
                <c:pt idx="531">
                  <c:v>0.11231676604305862</c:v>
                </c:pt>
                <c:pt idx="532">
                  <c:v>0.11282603468723784</c:v>
                </c:pt>
                <c:pt idx="533">
                  <c:v>0.11335490366683021</c:v>
                </c:pt>
                <c:pt idx="534">
                  <c:v>0.11386336416954634</c:v>
                </c:pt>
                <c:pt idx="535">
                  <c:v>0.11436794930435168</c:v>
                </c:pt>
                <c:pt idx="536">
                  <c:v>0.11488259507549126</c:v>
                </c:pt>
                <c:pt idx="537">
                  <c:v>0.11542951654295219</c:v>
                </c:pt>
                <c:pt idx="538">
                  <c:v>0.11599918405936305</c:v>
                </c:pt>
                <c:pt idx="539">
                  <c:v>0.11652288616846218</c:v>
                </c:pt>
                <c:pt idx="540">
                  <c:v>0.1170359058476873</c:v>
                </c:pt>
                <c:pt idx="541">
                  <c:v>0.11757393431233054</c:v>
                </c:pt>
                <c:pt idx="542">
                  <c:v>0.11806535164103238</c:v>
                </c:pt>
                <c:pt idx="543">
                  <c:v>0.11855472193306849</c:v>
                </c:pt>
                <c:pt idx="544">
                  <c:v>0.11905792928606229</c:v>
                </c:pt>
                <c:pt idx="545">
                  <c:v>0.11951415472468807</c:v>
                </c:pt>
                <c:pt idx="546">
                  <c:v>0.12001890072369981</c:v>
                </c:pt>
                <c:pt idx="547">
                  <c:v>0.12050225697406103</c:v>
                </c:pt>
                <c:pt idx="548">
                  <c:v>0.1210078519500295</c:v>
                </c:pt>
                <c:pt idx="549">
                  <c:v>0.12150067483010574</c:v>
                </c:pt>
                <c:pt idx="550">
                  <c:v>0.12203303207027649</c:v>
                </c:pt>
                <c:pt idx="551">
                  <c:v>0.12255428553697567</c:v>
                </c:pt>
                <c:pt idx="552">
                  <c:v>0.12310112269689877</c:v>
                </c:pt>
                <c:pt idx="553">
                  <c:v>0.12361593524919656</c:v>
                </c:pt>
                <c:pt idx="554">
                  <c:v>0.124147179170077</c:v>
                </c:pt>
                <c:pt idx="555">
                  <c:v>0.12467975441989743</c:v>
                </c:pt>
                <c:pt idx="556">
                  <c:v>0.12521108225754984</c:v>
                </c:pt>
                <c:pt idx="557">
                  <c:v>0.12576732800592305</c:v>
                </c:pt>
                <c:pt idx="558">
                  <c:v>0.12639896490001012</c:v>
                </c:pt>
                <c:pt idx="559">
                  <c:v>0.12696163489613066</c:v>
                </c:pt>
                <c:pt idx="560">
                  <c:v>0.12752264866272922</c:v>
                </c:pt>
                <c:pt idx="561">
                  <c:v>0.1281131646496505</c:v>
                </c:pt>
                <c:pt idx="562">
                  <c:v>0.12865711529640955</c:v>
                </c:pt>
                <c:pt idx="563">
                  <c:v>0.12920453906373219</c:v>
                </c:pt>
                <c:pt idx="564">
                  <c:v>0.12978178590618872</c:v>
                </c:pt>
                <c:pt idx="565">
                  <c:v>0.13032811903535357</c:v>
                </c:pt>
                <c:pt idx="566">
                  <c:v>0.13085313246177632</c:v>
                </c:pt>
                <c:pt idx="567">
                  <c:v>0.13143130005719583</c:v>
                </c:pt>
                <c:pt idx="568">
                  <c:v>0.13197758935433268</c:v>
                </c:pt>
                <c:pt idx="569">
                  <c:v>0.13243758288687291</c:v>
                </c:pt>
                <c:pt idx="570">
                  <c:v>0.13296792271504176</c:v>
                </c:pt>
                <c:pt idx="571">
                  <c:v>0.13348395878084873</c:v>
                </c:pt>
                <c:pt idx="572">
                  <c:v>0.13401792780381072</c:v>
                </c:pt>
                <c:pt idx="573">
                  <c:v>0.13451645987875382</c:v>
                </c:pt>
                <c:pt idx="574">
                  <c:v>0.13508839045539389</c:v>
                </c:pt>
                <c:pt idx="575">
                  <c:v>0.13563754064300348</c:v>
                </c:pt>
                <c:pt idx="576">
                  <c:v>0.13617564256917714</c:v>
                </c:pt>
                <c:pt idx="577">
                  <c:v>0.13670310970138111</c:v>
                </c:pt>
                <c:pt idx="578">
                  <c:v>0.13725151360341603</c:v>
                </c:pt>
                <c:pt idx="579">
                  <c:v>0.13779625454618327</c:v>
                </c:pt>
                <c:pt idx="580">
                  <c:v>0.13833733875512788</c:v>
                </c:pt>
                <c:pt idx="581">
                  <c:v>0.13892748096507268</c:v>
                </c:pt>
                <c:pt idx="582">
                  <c:v>0.13949808949777021</c:v>
                </c:pt>
                <c:pt idx="583">
                  <c:v>0.14006146084512139</c:v>
                </c:pt>
                <c:pt idx="584">
                  <c:v>0.14059190337952243</c:v>
                </c:pt>
                <c:pt idx="585">
                  <c:v>0.14118113781963548</c:v>
                </c:pt>
                <c:pt idx="586">
                  <c:v>0.14175196340249419</c:v>
                </c:pt>
                <c:pt idx="587">
                  <c:v>0.14235522332662076</c:v>
                </c:pt>
                <c:pt idx="588">
                  <c:v>0.14297421438118163</c:v>
                </c:pt>
                <c:pt idx="589">
                  <c:v>0.14357290633326869</c:v>
                </c:pt>
                <c:pt idx="590">
                  <c:v>0.14418884643929952</c:v>
                </c:pt>
                <c:pt idx="591">
                  <c:v>0.14476293849181521</c:v>
                </c:pt>
                <c:pt idx="592">
                  <c:v>0.14536239908481718</c:v>
                </c:pt>
                <c:pt idx="593">
                  <c:v>0.14598191165080054</c:v>
                </c:pt>
                <c:pt idx="594">
                  <c:v>0.14655677374678033</c:v>
                </c:pt>
                <c:pt idx="595">
                  <c:v>0.14707398469437027</c:v>
                </c:pt>
                <c:pt idx="596">
                  <c:v>0.14773271019657064</c:v>
                </c:pt>
                <c:pt idx="597">
                  <c:v>0.14833826274291018</c:v>
                </c:pt>
                <c:pt idx="598">
                  <c:v>0.1489862133145039</c:v>
                </c:pt>
                <c:pt idx="599">
                  <c:v>0.14953952712756968</c:v>
                </c:pt>
                <c:pt idx="600">
                  <c:v>0.15017304902858641</c:v>
                </c:pt>
                <c:pt idx="601">
                  <c:v>0.1507531593877498</c:v>
                </c:pt>
                <c:pt idx="602">
                  <c:v>0.15134375782089782</c:v>
                </c:pt>
                <c:pt idx="603">
                  <c:v>0.15192530151768691</c:v>
                </c:pt>
                <c:pt idx="604">
                  <c:v>0.15259447769424339</c:v>
                </c:pt>
                <c:pt idx="605">
                  <c:v>0.15341324767287223</c:v>
                </c:pt>
                <c:pt idx="606">
                  <c:v>0.15395418526323223</c:v>
                </c:pt>
                <c:pt idx="607">
                  <c:v>0.15432718792333477</c:v>
                </c:pt>
                <c:pt idx="608">
                  <c:v>0.1549161694705139</c:v>
                </c:pt>
                <c:pt idx="609">
                  <c:v>0.15550881711084585</c:v>
                </c:pt>
                <c:pt idx="610">
                  <c:v>0.15607004847573314</c:v>
                </c:pt>
                <c:pt idx="611">
                  <c:v>0.15668061868150307</c:v>
                </c:pt>
                <c:pt idx="612">
                  <c:v>0.15725443944706963</c:v>
                </c:pt>
                <c:pt idx="613">
                  <c:v>0.15787459601436238</c:v>
                </c:pt>
                <c:pt idx="614">
                  <c:v>0.15851016170549315</c:v>
                </c:pt>
                <c:pt idx="615">
                  <c:v>0.15911064127376195</c:v>
                </c:pt>
                <c:pt idx="616">
                  <c:v>0.15970924572360601</c:v>
                </c:pt>
                <c:pt idx="617">
                  <c:v>0.16031946694487931</c:v>
                </c:pt>
                <c:pt idx="618">
                  <c:v>0.16097220696343162</c:v>
                </c:pt>
                <c:pt idx="619">
                  <c:v>0.1616353241906352</c:v>
                </c:pt>
                <c:pt idx="620">
                  <c:v>0.16231810668971081</c:v>
                </c:pt>
                <c:pt idx="621">
                  <c:v>0.16294344040197029</c:v>
                </c:pt>
                <c:pt idx="622">
                  <c:v>0.16360984162276671</c:v>
                </c:pt>
                <c:pt idx="623">
                  <c:v>0.16418502921899725</c:v>
                </c:pt>
                <c:pt idx="624">
                  <c:v>0.16480933590487967</c:v>
                </c:pt>
                <c:pt idx="625">
                  <c:v>0.16539624096382166</c:v>
                </c:pt>
                <c:pt idx="626">
                  <c:v>0.16599813782736628</c:v>
                </c:pt>
                <c:pt idx="627">
                  <c:v>0.16659572856984739</c:v>
                </c:pt>
                <c:pt idx="628">
                  <c:v>0.1671551452723159</c:v>
                </c:pt>
                <c:pt idx="629">
                  <c:v>0.16784031428180901</c:v>
                </c:pt>
                <c:pt idx="630">
                  <c:v>0.16841096481889939</c:v>
                </c:pt>
                <c:pt idx="631">
                  <c:v>0.16903819351494787</c:v>
                </c:pt>
                <c:pt idx="632">
                  <c:v>0.16968525406209012</c:v>
                </c:pt>
                <c:pt idx="633">
                  <c:v>0.17027774007676144</c:v>
                </c:pt>
                <c:pt idx="634">
                  <c:v>0.17089278415820042</c:v>
                </c:pt>
                <c:pt idx="635">
                  <c:v>0.17147897030138903</c:v>
                </c:pt>
                <c:pt idx="636">
                  <c:v>0.17206276202530213</c:v>
                </c:pt>
                <c:pt idx="637">
                  <c:v>0.17272937678907829</c:v>
                </c:pt>
                <c:pt idx="638">
                  <c:v>0.17334600592519211</c:v>
                </c:pt>
                <c:pt idx="639">
                  <c:v>0.17406099416945042</c:v>
                </c:pt>
                <c:pt idx="640">
                  <c:v>0.17470240305632712</c:v>
                </c:pt>
                <c:pt idx="641">
                  <c:v>0.17534805644684215</c:v>
                </c:pt>
                <c:pt idx="642">
                  <c:v>0.17593822402934522</c:v>
                </c:pt>
                <c:pt idx="643">
                  <c:v>0.1765866200833428</c:v>
                </c:pt>
                <c:pt idx="644">
                  <c:v>0.17722318062556197</c:v>
                </c:pt>
                <c:pt idx="645">
                  <c:v>0.17793495701773487</c:v>
                </c:pt>
                <c:pt idx="646">
                  <c:v>0.17860555411158563</c:v>
                </c:pt>
                <c:pt idx="647">
                  <c:v>0.17925348959101073</c:v>
                </c:pt>
                <c:pt idx="648">
                  <c:v>0.17988751811749304</c:v>
                </c:pt>
                <c:pt idx="649">
                  <c:v>0.18049569272709487</c:v>
                </c:pt>
                <c:pt idx="650">
                  <c:v>0.18117982169171065</c:v>
                </c:pt>
                <c:pt idx="651">
                  <c:v>0.18182738432834755</c:v>
                </c:pt>
                <c:pt idx="652">
                  <c:v>0.18252216537405785</c:v>
                </c:pt>
                <c:pt idx="653">
                  <c:v>0.18317733407257197</c:v>
                </c:pt>
                <c:pt idx="654">
                  <c:v>0.18384457885022165</c:v>
                </c:pt>
                <c:pt idx="655">
                  <c:v>0.18455866840896307</c:v>
                </c:pt>
                <c:pt idx="656">
                  <c:v>0.18517687368057567</c:v>
                </c:pt>
                <c:pt idx="657">
                  <c:v>0.18584620475375169</c:v>
                </c:pt>
                <c:pt idx="658">
                  <c:v>0.18648371441797806</c:v>
                </c:pt>
                <c:pt idx="659">
                  <c:v>0.18713115839288275</c:v>
                </c:pt>
                <c:pt idx="660">
                  <c:v>0.18782567254291438</c:v>
                </c:pt>
                <c:pt idx="661">
                  <c:v>0.18844753725833052</c:v>
                </c:pt>
                <c:pt idx="662">
                  <c:v>0.18906963631831863</c:v>
                </c:pt>
                <c:pt idx="663">
                  <c:v>0.18966602864203486</c:v>
                </c:pt>
                <c:pt idx="664">
                  <c:v>0.19037148298385431</c:v>
                </c:pt>
                <c:pt idx="665">
                  <c:v>0.19098896993315861</c:v>
                </c:pt>
                <c:pt idx="666">
                  <c:v>0.19164674455996988</c:v>
                </c:pt>
                <c:pt idx="667">
                  <c:v>0.19225773821956471</c:v>
                </c:pt>
                <c:pt idx="668">
                  <c:v>0.19293100399459351</c:v>
                </c:pt>
                <c:pt idx="669">
                  <c:v>0.19356158609993535</c:v>
                </c:pt>
                <c:pt idx="670">
                  <c:v>0.19425018560993634</c:v>
                </c:pt>
                <c:pt idx="671">
                  <c:v>0.19486269671809087</c:v>
                </c:pt>
                <c:pt idx="672">
                  <c:v>0.19549587935094581</c:v>
                </c:pt>
                <c:pt idx="673">
                  <c:v>0.19621205959895849</c:v>
                </c:pt>
                <c:pt idx="674">
                  <c:v>0.19684689189079885</c:v>
                </c:pt>
                <c:pt idx="675">
                  <c:v>0.19750246764842982</c:v>
                </c:pt>
                <c:pt idx="676">
                  <c:v>0.19812982670774915</c:v>
                </c:pt>
                <c:pt idx="677">
                  <c:v>0.19876463978539505</c:v>
                </c:pt>
                <c:pt idx="678">
                  <c:v>0.19945910812461576</c:v>
                </c:pt>
                <c:pt idx="679">
                  <c:v>0.20017655645594479</c:v>
                </c:pt>
                <c:pt idx="680">
                  <c:v>0.20082958251203253</c:v>
                </c:pt>
                <c:pt idx="681">
                  <c:v>0.20149044131043636</c:v>
                </c:pt>
                <c:pt idx="682">
                  <c:v>0.20214209986706844</c:v>
                </c:pt>
                <c:pt idx="683">
                  <c:v>0.20280430992592624</c:v>
                </c:pt>
                <c:pt idx="684">
                  <c:v>0.20346812527910085</c:v>
                </c:pt>
                <c:pt idx="685">
                  <c:v>0.20412306498032695</c:v>
                </c:pt>
                <c:pt idx="686">
                  <c:v>0.20476537689275465</c:v>
                </c:pt>
                <c:pt idx="687">
                  <c:v>0.20537133326846524</c:v>
                </c:pt>
                <c:pt idx="688">
                  <c:v>0.20575384054309143</c:v>
                </c:pt>
                <c:pt idx="689">
                  <c:v>0.20633682567092992</c:v>
                </c:pt>
                <c:pt idx="690">
                  <c:v>0.20693725114148087</c:v>
                </c:pt>
                <c:pt idx="691">
                  <c:v>0.20761454344708952</c:v>
                </c:pt>
                <c:pt idx="692">
                  <c:v>0.20831624651417147</c:v>
                </c:pt>
                <c:pt idx="693">
                  <c:v>0.20905351918117199</c:v>
                </c:pt>
                <c:pt idx="694">
                  <c:v>0.20975472976579979</c:v>
                </c:pt>
                <c:pt idx="695">
                  <c:v>0.2103835245880159</c:v>
                </c:pt>
                <c:pt idx="696">
                  <c:v>0.2110256656092302</c:v>
                </c:pt>
                <c:pt idx="697">
                  <c:v>0.21170248598342378</c:v>
                </c:pt>
                <c:pt idx="698">
                  <c:v>0.21232318683120166</c:v>
                </c:pt>
                <c:pt idx="699">
                  <c:v>0.21300185393198867</c:v>
                </c:pt>
                <c:pt idx="700">
                  <c:v>0.21363733888366143</c:v>
                </c:pt>
                <c:pt idx="701">
                  <c:v>0.21433487954032437</c:v>
                </c:pt>
                <c:pt idx="702">
                  <c:v>0.21501676155146332</c:v>
                </c:pt>
                <c:pt idx="703">
                  <c:v>0.21566759194335372</c:v>
                </c:pt>
                <c:pt idx="704">
                  <c:v>0.21631826014534927</c:v>
                </c:pt>
                <c:pt idx="705">
                  <c:v>0.21698432812968482</c:v>
                </c:pt>
                <c:pt idx="706">
                  <c:v>0.2176527963365531</c:v>
                </c:pt>
                <c:pt idx="707">
                  <c:v>0.21834771096915118</c:v>
                </c:pt>
                <c:pt idx="708">
                  <c:v>0.21895867898810661</c:v>
                </c:pt>
                <c:pt idx="709">
                  <c:v>0.21964135927957207</c:v>
                </c:pt>
                <c:pt idx="710">
                  <c:v>0.2204251314417125</c:v>
                </c:pt>
              </c:numCache>
            </c:numRef>
          </c:val>
          <c:smooth val="1"/>
          <c:extLst>
            <c:ext xmlns:c16="http://schemas.microsoft.com/office/drawing/2014/chart" uri="{C3380CC4-5D6E-409C-BE32-E72D297353CC}">
              <c16:uniqueId val="{00000000-4F73-4855-BC2E-1C0503830D00}"/>
            </c:ext>
          </c:extLst>
        </c:ser>
        <c:ser>
          <c:idx val="1"/>
          <c:order val="1"/>
          <c:tx>
            <c:strRef>
              <c:f>'Strategy AccReturns'!$C$2</c:f>
              <c:strCache>
                <c:ptCount val="1"/>
                <c:pt idx="0">
                  <c:v>RF Inlação</c:v>
                </c:pt>
              </c:strCache>
            </c:strRef>
          </c:tx>
          <c:spPr>
            <a:ln w="25400" cap="rnd">
              <a:solidFill>
                <a:schemeClr val="accent2"/>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AccReturns'!$C$3:$C$713</c:f>
              <c:numCache>
                <c:formatCode>General</c:formatCode>
                <c:ptCount val="711"/>
                <c:pt idx="0">
                  <c:v>3.293664790727791E-4</c:v>
                </c:pt>
                <c:pt idx="1">
                  <c:v>6.5884144042338555E-4</c:v>
                </c:pt>
                <c:pt idx="2">
                  <c:v>9.8842491978179403E-4</c:v>
                </c:pt>
                <c:pt idx="3">
                  <c:v>1.3181169528904135E-3</c:v>
                </c:pt>
                <c:pt idx="4">
                  <c:v>1.6479175755030884E-3</c:v>
                </c:pt>
                <c:pt idx="5">
                  <c:v>1.9778268233856533E-3</c:v>
                </c:pt>
                <c:pt idx="6">
                  <c:v>2.3078447323154894E-3</c:v>
                </c:pt>
                <c:pt idx="7">
                  <c:v>2.6379713380821901E-3</c:v>
                </c:pt>
                <c:pt idx="8">
                  <c:v>2.9682066764866732E-3</c:v>
                </c:pt>
                <c:pt idx="9">
                  <c:v>3.298550783341847E-3</c:v>
                </c:pt>
                <c:pt idx="10">
                  <c:v>3.629003694472388E-3</c:v>
                </c:pt>
                <c:pt idx="11">
                  <c:v>3.9595654457147411E-3</c:v>
                </c:pt>
                <c:pt idx="12">
                  <c:v>4.2902360729171196E-3</c:v>
                </c:pt>
                <c:pt idx="13">
                  <c:v>4.6210156119397272E-3</c:v>
                </c:pt>
                <c:pt idx="14">
                  <c:v>4.951904098654536E-3</c:v>
                </c:pt>
                <c:pt idx="15">
                  <c:v>5.2829015689450642E-3</c:v>
                </c:pt>
                <c:pt idx="16">
                  <c:v>5.6140080587070429E-3</c:v>
                </c:pt>
                <c:pt idx="17">
                  <c:v>5.9452236038477491E-3</c:v>
                </c:pt>
                <c:pt idx="18">
                  <c:v>6.2765482402864503E-3</c:v>
                </c:pt>
                <c:pt idx="19">
                  <c:v>6.6079820039539605E-3</c:v>
                </c:pt>
                <c:pt idx="20">
                  <c:v>6.939524930793306E-3</c:v>
                </c:pt>
                <c:pt idx="21">
                  <c:v>7.2711770567590595E-3</c:v>
                </c:pt>
                <c:pt idx="22">
                  <c:v>7.6466670245902701E-3</c:v>
                </c:pt>
                <c:pt idx="23">
                  <c:v>8.0222969673549027E-3</c:v>
                </c:pt>
                <c:pt idx="24">
                  <c:v>8.3980669372327732E-3</c:v>
                </c:pt>
                <c:pt idx="25">
                  <c:v>8.7739769864230155E-3</c:v>
                </c:pt>
                <c:pt idx="26">
                  <c:v>9.1500271671443034E-3</c:v>
                </c:pt>
                <c:pt idx="27">
                  <c:v>9.5262175316348507E-3</c:v>
                </c:pt>
                <c:pt idx="28">
                  <c:v>9.9025481321524111E-3</c:v>
                </c:pt>
                <c:pt idx="29">
                  <c:v>1.0279019020973834E-2</c:v>
                </c:pt>
                <c:pt idx="30">
                  <c:v>1.0655630250395953E-2</c:v>
                </c:pt>
                <c:pt idx="31">
                  <c:v>1.1032381872734698E-2</c:v>
                </c:pt>
                <c:pt idx="32">
                  <c:v>1.1409273940325537E-2</c:v>
                </c:pt>
                <c:pt idx="33">
                  <c:v>1.1786306505523925E-2</c:v>
                </c:pt>
                <c:pt idx="34">
                  <c:v>1.2163479620704187E-2</c:v>
                </c:pt>
                <c:pt idx="35">
                  <c:v>1.2540793338260636E-2</c:v>
                </c:pt>
                <c:pt idx="36">
                  <c:v>1.29182477106069E-2</c:v>
                </c:pt>
                <c:pt idx="37">
                  <c:v>1.3295842790176149E-2</c:v>
                </c:pt>
                <c:pt idx="38">
                  <c:v>1.367357862942109E-2</c:v>
                </c:pt>
                <c:pt idx="39">
                  <c:v>1.4051455280814196E-2</c:v>
                </c:pt>
                <c:pt idx="40">
                  <c:v>1.4321000734729639E-2</c:v>
                </c:pt>
                <c:pt idx="41">
                  <c:v>1.4590617836638176E-2</c:v>
                </c:pt>
                <c:pt idx="42">
                  <c:v>1.4860306605584572E-2</c:v>
                </c:pt>
                <c:pt idx="43">
                  <c:v>1.5130067060618924E-2</c:v>
                </c:pt>
                <c:pt idx="44">
                  <c:v>1.5399899220795987E-2</c:v>
                </c:pt>
                <c:pt idx="45">
                  <c:v>1.5669803105175628E-2</c:v>
                </c:pt>
                <c:pt idx="46">
                  <c:v>1.593977873282304E-2</c:v>
                </c:pt>
                <c:pt idx="47">
                  <c:v>1.6209826122808302E-2</c:v>
                </c:pt>
                <c:pt idx="48">
                  <c:v>1.6479945294206377E-2</c:v>
                </c:pt>
                <c:pt idx="49">
                  <c:v>1.6750136266097782E-2</c:v>
                </c:pt>
                <c:pt idx="50">
                  <c:v>1.7020399057567692E-2</c:v>
                </c:pt>
                <c:pt idx="51">
                  <c:v>1.7290733687706616E-2</c:v>
                </c:pt>
                <c:pt idx="52">
                  <c:v>1.7561140175609946E-2</c:v>
                </c:pt>
                <c:pt idx="53">
                  <c:v>1.783161854037818E-2</c:v>
                </c:pt>
                <c:pt idx="54">
                  <c:v>1.8102168801117147E-2</c:v>
                </c:pt>
                <c:pt idx="55">
                  <c:v>1.8372790976937337E-2</c:v>
                </c:pt>
                <c:pt idx="56">
                  <c:v>1.864348508695457E-2</c:v>
                </c:pt>
                <c:pt idx="57">
                  <c:v>1.8914251150289774E-2</c:v>
                </c:pt>
                <c:pt idx="58">
                  <c:v>1.918508918606876E-2</c:v>
                </c:pt>
                <c:pt idx="59">
                  <c:v>1.945599921342267E-2</c:v>
                </c:pt>
                <c:pt idx="60">
                  <c:v>1.9726981251487752E-2</c:v>
                </c:pt>
                <c:pt idx="61">
                  <c:v>1.9998035319404917E-2</c:v>
                </c:pt>
                <c:pt idx="62">
                  <c:v>2.0078354721073222E-2</c:v>
                </c:pt>
                <c:pt idx="63">
                  <c:v>2.0158680447465605E-2</c:v>
                </c:pt>
                <c:pt idx="64">
                  <c:v>2.0239012499080333E-2</c:v>
                </c:pt>
                <c:pt idx="65">
                  <c:v>2.0319350876415454E-2</c:v>
                </c:pt>
                <c:pt idx="66">
                  <c:v>2.0399695579969013E-2</c:v>
                </c:pt>
                <c:pt idx="67">
                  <c:v>2.0480046610239278E-2</c:v>
                </c:pt>
                <c:pt idx="68">
                  <c:v>2.0560403967724294E-2</c:v>
                </c:pt>
                <c:pt idx="69">
                  <c:v>2.0640767652922332E-2</c:v>
                </c:pt>
                <c:pt idx="70">
                  <c:v>2.0721137666331657E-2</c:v>
                </c:pt>
                <c:pt idx="71">
                  <c:v>2.0801514008450539E-2</c:v>
                </c:pt>
                <c:pt idx="72">
                  <c:v>2.0881896679777467E-2</c:v>
                </c:pt>
                <c:pt idx="73">
                  <c:v>2.0962285680810711E-2</c:v>
                </c:pt>
                <c:pt idx="74">
                  <c:v>2.1042681012048758E-2</c:v>
                </c:pt>
                <c:pt idx="75">
                  <c:v>2.1123082673990101E-2</c:v>
                </c:pt>
                <c:pt idx="76">
                  <c:v>2.1203490667133229E-2</c:v>
                </c:pt>
                <c:pt idx="77">
                  <c:v>2.1283904991976632E-2</c:v>
                </c:pt>
                <c:pt idx="78">
                  <c:v>2.1364325649019023E-2</c:v>
                </c:pt>
                <c:pt idx="79">
                  <c:v>2.144475263875889E-2</c:v>
                </c:pt>
                <c:pt idx="80">
                  <c:v>2.152518596169517E-2</c:v>
                </c:pt>
                <c:pt idx="81">
                  <c:v>2.1605625618326352E-2</c:v>
                </c:pt>
                <c:pt idx="82">
                  <c:v>2.1650198471683924E-2</c:v>
                </c:pt>
                <c:pt idx="83">
                  <c:v>2.1694773269763656E-2</c:v>
                </c:pt>
                <c:pt idx="84">
                  <c:v>2.1739350012650593E-2</c:v>
                </c:pt>
                <c:pt idx="85">
                  <c:v>2.1783928700429556E-2</c:v>
                </c:pt>
                <c:pt idx="86">
                  <c:v>2.1828509333185364E-2</c:v>
                </c:pt>
                <c:pt idx="87">
                  <c:v>2.187309191100284E-2</c:v>
                </c:pt>
                <c:pt idx="88">
                  <c:v>2.1917676433967026E-2</c:v>
                </c:pt>
                <c:pt idx="89">
                  <c:v>2.1962262902162744E-2</c:v>
                </c:pt>
                <c:pt idx="90">
                  <c:v>2.2006851315674592E-2</c:v>
                </c:pt>
                <c:pt idx="91">
                  <c:v>2.2051441674587835E-2</c:v>
                </c:pt>
                <c:pt idx="92">
                  <c:v>2.2096033978987073E-2</c:v>
                </c:pt>
                <c:pt idx="93">
                  <c:v>2.2140628228957349E-2</c:v>
                </c:pt>
                <c:pt idx="94">
                  <c:v>2.2185224424583483E-2</c:v>
                </c:pt>
                <c:pt idx="95">
                  <c:v>2.2229822565950297E-2</c:v>
                </c:pt>
                <c:pt idx="96">
                  <c:v>2.2274422653142834E-2</c:v>
                </c:pt>
                <c:pt idx="97">
                  <c:v>2.2319024686245914E-2</c:v>
                </c:pt>
                <c:pt idx="98">
                  <c:v>2.2363628665344359E-2</c:v>
                </c:pt>
                <c:pt idx="99">
                  <c:v>2.2408234590523213E-2</c:v>
                </c:pt>
                <c:pt idx="100">
                  <c:v>2.2452842461867295E-2</c:v>
                </c:pt>
                <c:pt idx="101">
                  <c:v>2.2497452279461427E-2</c:v>
                </c:pt>
                <c:pt idx="102">
                  <c:v>2.2863188914201249E-2</c:v>
                </c:pt>
                <c:pt idx="103">
                  <c:v>2.322905636910666E-2</c:v>
                </c:pt>
                <c:pt idx="104">
                  <c:v>2.3595054690970674E-2</c:v>
                </c:pt>
                <c:pt idx="105">
                  <c:v>2.3961183926602958E-2</c:v>
                </c:pt>
                <c:pt idx="106">
                  <c:v>2.4327444122830055E-2</c:v>
                </c:pt>
                <c:pt idx="107">
                  <c:v>2.4693835326495162E-2</c:v>
                </c:pt>
                <c:pt idx="108">
                  <c:v>2.5060357584458348E-2</c:v>
                </c:pt>
                <c:pt idx="109">
                  <c:v>2.5427010943596118E-2</c:v>
                </c:pt>
                <c:pt idx="110">
                  <c:v>2.5793795450802293E-2</c:v>
                </c:pt>
                <c:pt idx="111">
                  <c:v>2.6160711152986904E-2</c:v>
                </c:pt>
                <c:pt idx="112">
                  <c:v>2.6527758097077303E-2</c:v>
                </c:pt>
                <c:pt idx="113">
                  <c:v>2.6894936330017272E-2</c:v>
                </c:pt>
                <c:pt idx="114">
                  <c:v>2.7262245898767246E-2</c:v>
                </c:pt>
                <c:pt idx="115">
                  <c:v>2.7629686850304758E-2</c:v>
                </c:pt>
                <c:pt idx="116">
                  <c:v>2.7997259231624216E-2</c:v>
                </c:pt>
                <c:pt idx="117">
                  <c:v>2.8364963089736461E-2</c:v>
                </c:pt>
                <c:pt idx="118">
                  <c:v>2.8732798471669652E-2</c:v>
                </c:pt>
                <c:pt idx="119">
                  <c:v>2.9100765424468156E-2</c:v>
                </c:pt>
                <c:pt idx="120">
                  <c:v>2.9468863995193662E-2</c:v>
                </c:pt>
                <c:pt idx="121">
                  <c:v>2.983709423092451E-2</c:v>
                </c:pt>
                <c:pt idx="122">
                  <c:v>3.0205456178755918E-2</c:v>
                </c:pt>
                <c:pt idx="123">
                  <c:v>3.0607527507140242E-2</c:v>
                </c:pt>
                <c:pt idx="124">
                  <c:v>3.1009755756993274E-2</c:v>
                </c:pt>
                <c:pt idx="125">
                  <c:v>3.1412140989558468E-2</c:v>
                </c:pt>
                <c:pt idx="126">
                  <c:v>3.1814683266103705E-2</c:v>
                </c:pt>
                <c:pt idx="127">
                  <c:v>3.2217382647920401E-2</c:v>
                </c:pt>
                <c:pt idx="128">
                  <c:v>3.2620239196323952E-2</c:v>
                </c:pt>
                <c:pt idx="129">
                  <c:v>3.3023252972653738E-2</c:v>
                </c:pt>
                <c:pt idx="130">
                  <c:v>3.3426424038273339E-2</c:v>
                </c:pt>
                <c:pt idx="131">
                  <c:v>3.3829752454569872E-2</c:v>
                </c:pt>
                <c:pt idx="132">
                  <c:v>3.4233238282954437E-2</c:v>
                </c:pt>
                <c:pt idx="133">
                  <c:v>3.4636881584862556E-2</c:v>
                </c:pt>
                <c:pt idx="134">
                  <c:v>3.5040682421753289E-2</c:v>
                </c:pt>
                <c:pt idx="135">
                  <c:v>3.5444640855109677E-2</c:v>
                </c:pt>
                <c:pt idx="136">
                  <c:v>3.5848756946438964E-2</c:v>
                </c:pt>
                <c:pt idx="137">
                  <c:v>3.6253030757272375E-2</c:v>
                </c:pt>
                <c:pt idx="138">
                  <c:v>3.6657462349165115E-2</c:v>
                </c:pt>
                <c:pt idx="139">
                  <c:v>3.706205178369637E-2</c:v>
                </c:pt>
                <c:pt idx="140">
                  <c:v>3.7466799122469308E-2</c:v>
                </c:pt>
                <c:pt idx="141">
                  <c:v>3.7871704427111297E-2</c:v>
                </c:pt>
                <c:pt idx="142">
                  <c:v>3.8276767759273689E-2</c:v>
                </c:pt>
                <c:pt idx="143">
                  <c:v>3.8681989180631815E-2</c:v>
                </c:pt>
                <c:pt idx="144">
                  <c:v>3.908736875288521E-2</c:v>
                </c:pt>
                <c:pt idx="145">
                  <c:v>3.9492906537757388E-2</c:v>
                </c:pt>
                <c:pt idx="146">
                  <c:v>3.9854872927975959E-2</c:v>
                </c:pt>
                <c:pt idx="147">
                  <c:v>4.0216965360100998E-2</c:v>
                </c:pt>
                <c:pt idx="148">
                  <c:v>4.0579183878022063E-2</c:v>
                </c:pt>
                <c:pt idx="149">
                  <c:v>4.0941528525644033E-2</c:v>
                </c:pt>
                <c:pt idx="150">
                  <c:v>4.130399934688711E-2</c:v>
                </c:pt>
                <c:pt idx="151">
                  <c:v>4.1666596385686594E-2</c:v>
                </c:pt>
                <c:pt idx="152">
                  <c:v>4.2029319685993549E-2</c:v>
                </c:pt>
                <c:pt idx="153">
                  <c:v>4.2392169291773918E-2</c:v>
                </c:pt>
                <c:pt idx="154">
                  <c:v>4.2755145247008963E-2</c:v>
                </c:pt>
                <c:pt idx="155">
                  <c:v>4.3118247595695491E-2</c:v>
                </c:pt>
                <c:pt idx="156">
                  <c:v>4.348147638184563E-2</c:v>
                </c:pt>
                <c:pt idx="157">
                  <c:v>4.3844831649486604E-2</c:v>
                </c:pt>
                <c:pt idx="158">
                  <c:v>4.4208313442660963E-2</c:v>
                </c:pt>
                <c:pt idx="159">
                  <c:v>4.4571921805427017E-2</c:v>
                </c:pt>
                <c:pt idx="160">
                  <c:v>4.4935656781857958E-2</c:v>
                </c:pt>
                <c:pt idx="161">
                  <c:v>4.5299518416042517E-2</c:v>
                </c:pt>
                <c:pt idx="162">
                  <c:v>4.5663506752084526E-2</c:v>
                </c:pt>
                <c:pt idx="163">
                  <c:v>4.6027621834103805E-2</c:v>
                </c:pt>
                <c:pt idx="164">
                  <c:v>4.6391863706234826E-2</c:v>
                </c:pt>
                <c:pt idx="165">
                  <c:v>4.6756232412627829E-2</c:v>
                </c:pt>
                <c:pt idx="166">
                  <c:v>4.7120727997448375E-2</c:v>
                </c:pt>
                <c:pt idx="167">
                  <c:v>4.7684010558094236E-2</c:v>
                </c:pt>
                <c:pt idx="168">
                  <c:v>4.8247596127967807E-2</c:v>
                </c:pt>
                <c:pt idx="169">
                  <c:v>4.8811484870068478E-2</c:v>
                </c:pt>
                <c:pt idx="170">
                  <c:v>4.9375676947482905E-2</c:v>
                </c:pt>
                <c:pt idx="171">
                  <c:v>4.9940172523385673E-2</c:v>
                </c:pt>
                <c:pt idx="172">
                  <c:v>5.0504971761039075E-2</c:v>
                </c:pt>
                <c:pt idx="173">
                  <c:v>5.1070074823793332E-2</c:v>
                </c:pt>
                <c:pt idx="174">
                  <c:v>5.1635481875086597E-2</c:v>
                </c:pt>
                <c:pt idx="175">
                  <c:v>5.220119307844473E-2</c:v>
                </c:pt>
                <c:pt idx="176">
                  <c:v>5.2767208597481741E-2</c:v>
                </c:pt>
                <c:pt idx="177">
                  <c:v>5.3333528595899571E-2</c:v>
                </c:pt>
                <c:pt idx="178">
                  <c:v>5.3900153237488313E-2</c:v>
                </c:pt>
                <c:pt idx="179">
                  <c:v>5.4467082686125989E-2</c:v>
                </c:pt>
                <c:pt idx="180">
                  <c:v>5.5034317105778996E-2</c:v>
                </c:pt>
                <c:pt idx="181">
                  <c:v>5.560185666050188E-2</c:v>
                </c:pt>
                <c:pt idx="182">
                  <c:v>5.616970151443712E-2</c:v>
                </c:pt>
                <c:pt idx="183">
                  <c:v>5.6737851831816011E-2</c:v>
                </c:pt>
                <c:pt idx="184">
                  <c:v>5.7306307776957777E-2</c:v>
                </c:pt>
                <c:pt idx="185">
                  <c:v>5.7875069514270239E-2</c:v>
                </c:pt>
                <c:pt idx="186">
                  <c:v>5.8444137208249591E-2</c:v>
                </c:pt>
                <c:pt idx="187">
                  <c:v>5.9013511023480625E-2</c:v>
                </c:pt>
                <c:pt idx="188">
                  <c:v>5.9693362219343626E-2</c:v>
                </c:pt>
                <c:pt idx="189">
                  <c:v>6.0373649856898526E-2</c:v>
                </c:pt>
                <c:pt idx="190">
                  <c:v>6.1054374216326313E-2</c:v>
                </c:pt>
                <c:pt idx="191">
                  <c:v>6.1735535577987832E-2</c:v>
                </c:pt>
                <c:pt idx="192">
                  <c:v>6.2417134222423787E-2</c:v>
                </c:pt>
                <c:pt idx="193">
                  <c:v>6.3099170430355178E-2</c:v>
                </c:pt>
                <c:pt idx="194">
                  <c:v>6.3781644482682864E-2</c:v>
                </c:pt>
                <c:pt idx="195">
                  <c:v>6.446455666048867E-2</c:v>
                </c:pt>
                <c:pt idx="196">
                  <c:v>6.5147907245034054E-2</c:v>
                </c:pt>
                <c:pt idx="197">
                  <c:v>6.5831696517761662E-2</c:v>
                </c:pt>
                <c:pt idx="198">
                  <c:v>6.6515924760294665E-2</c:v>
                </c:pt>
                <c:pt idx="199">
                  <c:v>6.7200592254436975E-2</c:v>
                </c:pt>
                <c:pt idx="200">
                  <c:v>6.7885699282173251E-2</c:v>
                </c:pt>
                <c:pt idx="201">
                  <c:v>6.857124612566956E-2</c:v>
                </c:pt>
                <c:pt idx="202">
                  <c:v>6.9257233067272717E-2</c:v>
                </c:pt>
                <c:pt idx="203">
                  <c:v>6.9943660389510942E-2</c:v>
                </c:pt>
                <c:pt idx="204">
                  <c:v>7.0630528375093871E-2</c:v>
                </c:pt>
                <c:pt idx="205">
                  <c:v>7.1317837306912768E-2</c:v>
                </c:pt>
                <c:pt idx="206">
                  <c:v>7.2005587468040089E-2</c:v>
                </c:pt>
                <c:pt idx="207">
                  <c:v>7.2693779141730586E-2</c:v>
                </c:pt>
                <c:pt idx="208">
                  <c:v>7.33824126114202E-2</c:v>
                </c:pt>
                <c:pt idx="209">
                  <c:v>7.4109357243460794E-2</c:v>
                </c:pt>
                <c:pt idx="210">
                  <c:v>7.4836794196310619E-2</c:v>
                </c:pt>
                <c:pt idx="211">
                  <c:v>7.5564723803392519E-2</c:v>
                </c:pt>
                <c:pt idx="212">
                  <c:v>7.6293146398354716E-2</c:v>
                </c:pt>
                <c:pt idx="213">
                  <c:v>7.7022062315071471E-2</c:v>
                </c:pt>
                <c:pt idx="214">
                  <c:v>7.7751471887643531E-2</c:v>
                </c:pt>
                <c:pt idx="215">
                  <c:v>7.8481375450397461E-2</c:v>
                </c:pt>
                <c:pt idx="216">
                  <c:v>7.9211773337886759E-2</c:v>
                </c:pt>
                <c:pt idx="217">
                  <c:v>7.9942665884890962E-2</c:v>
                </c:pt>
                <c:pt idx="218">
                  <c:v>8.0674053426416537E-2</c:v>
                </c:pt>
                <c:pt idx="219">
                  <c:v>8.1405936297696879E-2</c:v>
                </c:pt>
                <c:pt idx="220">
                  <c:v>8.2138314834192538E-2</c:v>
                </c:pt>
                <c:pt idx="221">
                  <c:v>8.2871189371590992E-2</c:v>
                </c:pt>
                <c:pt idx="222">
                  <c:v>8.3604560245807091E-2</c:v>
                </c:pt>
                <c:pt idx="223">
                  <c:v>8.4338427792983506E-2</c:v>
                </c:pt>
                <c:pt idx="224">
                  <c:v>8.5072792349490278E-2</c:v>
                </c:pt>
                <c:pt idx="225">
                  <c:v>8.5807654251925269E-2</c:v>
                </c:pt>
                <c:pt idx="226">
                  <c:v>8.6543013837114158E-2</c:v>
                </c:pt>
                <c:pt idx="227">
                  <c:v>8.7278871442111106E-2</c:v>
                </c:pt>
                <c:pt idx="228">
                  <c:v>8.8015227404198315E-2</c:v>
                </c:pt>
                <c:pt idx="229">
                  <c:v>8.8933384519228165E-2</c:v>
                </c:pt>
                <c:pt idx="230">
                  <c:v>8.9852316451068059E-2</c:v>
                </c:pt>
                <c:pt idx="231">
                  <c:v>9.0772023853572525E-2</c:v>
                </c:pt>
                <c:pt idx="232">
                  <c:v>9.169250738114787E-2</c:v>
                </c:pt>
                <c:pt idx="233">
                  <c:v>9.2613767688752402E-2</c:v>
                </c:pt>
                <c:pt idx="234">
                  <c:v>9.3535805431897101E-2</c:v>
                </c:pt>
                <c:pt idx="235">
                  <c:v>9.4458621266646503E-2</c:v>
                </c:pt>
                <c:pt idx="236">
                  <c:v>9.5382215849618701E-2</c:v>
                </c:pt>
                <c:pt idx="237">
                  <c:v>9.6306589837985568E-2</c:v>
                </c:pt>
                <c:pt idx="238">
                  <c:v>9.7231743889473643E-2</c:v>
                </c:pt>
                <c:pt idx="239">
                  <c:v>9.81576786623648E-2</c:v>
                </c:pt>
                <c:pt idx="240">
                  <c:v>9.9084394815496246E-2</c:v>
                </c:pt>
                <c:pt idx="241">
                  <c:v>0.10001189300826119</c:v>
                </c:pt>
                <c:pt idx="242">
                  <c:v>0.10094017390060905</c:v>
                </c:pt>
                <c:pt idx="243">
                  <c:v>0.1018692381530466</c:v>
                </c:pt>
                <c:pt idx="244">
                  <c:v>0.10279908642663771</c:v>
                </c:pt>
                <c:pt idx="245">
                  <c:v>0.10372971938300424</c:v>
                </c:pt>
                <c:pt idx="246">
                  <c:v>0.10466113768432628</c:v>
                </c:pt>
                <c:pt idx="247">
                  <c:v>0.1055933419933428</c:v>
                </c:pt>
                <c:pt idx="248">
                  <c:v>0.1065263329733519</c:v>
                </c:pt>
                <c:pt idx="249">
                  <c:v>0.10746011128821165</c:v>
                </c:pt>
                <c:pt idx="250">
                  <c:v>0.10839467760234034</c:v>
                </c:pt>
                <c:pt idx="251">
                  <c:v>0.1087924521650474</c:v>
                </c:pt>
                <c:pt idx="252">
                  <c:v>0.1091903694788936</c:v>
                </c:pt>
                <c:pt idx="253">
                  <c:v>0.10958842959510839</c:v>
                </c:pt>
                <c:pt idx="254">
                  <c:v>0.10998663256494012</c:v>
                </c:pt>
                <c:pt idx="255">
                  <c:v>0.11038497843965533</c:v>
                </c:pt>
                <c:pt idx="256">
                  <c:v>0.110783467270539</c:v>
                </c:pt>
                <c:pt idx="257">
                  <c:v>0.11118209910889432</c:v>
                </c:pt>
                <c:pt idx="258">
                  <c:v>0.11158087400604288</c:v>
                </c:pt>
                <c:pt idx="259">
                  <c:v>0.11197979201332497</c:v>
                </c:pt>
                <c:pt idx="260">
                  <c:v>0.11237885318209928</c:v>
                </c:pt>
                <c:pt idx="261">
                  <c:v>0.11277805756374271</c:v>
                </c:pt>
                <c:pt idx="262">
                  <c:v>0.11317740520965081</c:v>
                </c:pt>
                <c:pt idx="263">
                  <c:v>0.11357689617123734</c:v>
                </c:pt>
                <c:pt idx="264">
                  <c:v>0.1139765304999345</c:v>
                </c:pt>
                <c:pt idx="265">
                  <c:v>0.11437630824719336</c:v>
                </c:pt>
                <c:pt idx="266">
                  <c:v>0.11477622946448296</c:v>
                </c:pt>
                <c:pt idx="267">
                  <c:v>0.11517629420329123</c:v>
                </c:pt>
                <c:pt idx="268">
                  <c:v>0.1155765025151243</c:v>
                </c:pt>
                <c:pt idx="269">
                  <c:v>0.11597685445150696</c:v>
                </c:pt>
                <c:pt idx="270">
                  <c:v>0.1163773500639822</c:v>
                </c:pt>
                <c:pt idx="271">
                  <c:v>0.11716993354111671</c:v>
                </c:pt>
                <c:pt idx="272">
                  <c:v>0.11796307972096831</c:v>
                </c:pt>
                <c:pt idx="273">
                  <c:v>0.11875678900303366</c:v>
                </c:pt>
                <c:pt idx="274">
                  <c:v>0.11955106178709274</c:v>
                </c:pt>
                <c:pt idx="275">
                  <c:v>0.12034589847320976</c:v>
                </c:pt>
                <c:pt idx="276">
                  <c:v>0.12114129946173247</c:v>
                </c:pt>
                <c:pt idx="277">
                  <c:v>0.12193726515329328</c:v>
                </c:pt>
                <c:pt idx="278">
                  <c:v>0.12273379594880884</c:v>
                </c:pt>
                <c:pt idx="279">
                  <c:v>0.12353089224948044</c:v>
                </c:pt>
                <c:pt idx="280">
                  <c:v>0.12432855445679425</c:v>
                </c:pt>
                <c:pt idx="281">
                  <c:v>0.12512678297252133</c:v>
                </c:pt>
                <c:pt idx="282">
                  <c:v>0.1259255781987183</c:v>
                </c:pt>
                <c:pt idx="283">
                  <c:v>0.12672494053772687</c:v>
                </c:pt>
                <c:pt idx="284">
                  <c:v>0.12752487039217475</c:v>
                </c:pt>
                <c:pt idx="285">
                  <c:v>0.1283253681649752</c:v>
                </c:pt>
                <c:pt idx="286">
                  <c:v>0.12912643425932768</c:v>
                </c:pt>
                <c:pt idx="287">
                  <c:v>0.12992806907871768</c:v>
                </c:pt>
                <c:pt idx="288">
                  <c:v>0.13073027302691753</c:v>
                </c:pt>
                <c:pt idx="289">
                  <c:v>0.13145017713696894</c:v>
                </c:pt>
                <c:pt idx="290">
                  <c:v>0.13217053958968616</c:v>
                </c:pt>
                <c:pt idx="291">
                  <c:v>0.13289136067688312</c:v>
                </c:pt>
                <c:pt idx="292">
                  <c:v>0.13361264069055934</c:v>
                </c:pt>
                <c:pt idx="293">
                  <c:v>0.13433437992290043</c:v>
                </c:pt>
                <c:pt idx="294">
                  <c:v>0.13505657866627807</c:v>
                </c:pt>
                <c:pt idx="295">
                  <c:v>0.1357792372132498</c:v>
                </c:pt>
                <c:pt idx="296">
                  <c:v>0.1365023558565599</c:v>
                </c:pt>
                <c:pt idx="297">
                  <c:v>0.13722593488913848</c:v>
                </c:pt>
                <c:pt idx="298">
                  <c:v>0.13794997460410263</c:v>
                </c:pt>
                <c:pt idx="299">
                  <c:v>0.13867447529475574</c:v>
                </c:pt>
                <c:pt idx="300">
                  <c:v>0.13939943725458792</c:v>
                </c:pt>
                <c:pt idx="301">
                  <c:v>0.14012486077727648</c:v>
                </c:pt>
                <c:pt idx="302">
                  <c:v>0.14085074615668547</c:v>
                </c:pt>
                <c:pt idx="303">
                  <c:v>0.14157709368686588</c:v>
                </c:pt>
                <c:pt idx="304">
                  <c:v>0.14230390366205614</c:v>
                </c:pt>
                <c:pt idx="305">
                  <c:v>0.14303117637668206</c:v>
                </c:pt>
                <c:pt idx="306">
                  <c:v>0.14375891212535685</c:v>
                </c:pt>
                <c:pt idx="307">
                  <c:v>0.14448711120288116</c:v>
                </c:pt>
                <c:pt idx="308">
                  <c:v>0.14521577390424323</c:v>
                </c:pt>
                <c:pt idx="309">
                  <c:v>0.14594490052461961</c:v>
                </c:pt>
                <c:pt idx="310">
                  <c:v>0.14667449135937427</c:v>
                </c:pt>
                <c:pt idx="311">
                  <c:v>0.14740454670405945</c:v>
                </c:pt>
                <c:pt idx="312">
                  <c:v>0.147850658501534</c:v>
                </c:pt>
                <c:pt idx="313">
                  <c:v>0.14829694374762914</c:v>
                </c:pt>
                <c:pt idx="314">
                  <c:v>0.1487434025097818</c:v>
                </c:pt>
                <c:pt idx="315">
                  <c:v>0.14919003485545512</c:v>
                </c:pt>
                <c:pt idx="316">
                  <c:v>0.14963684085213846</c:v>
                </c:pt>
                <c:pt idx="317">
                  <c:v>0.15008382056734759</c:v>
                </c:pt>
                <c:pt idx="318">
                  <c:v>0.15053097406862448</c:v>
                </c:pt>
                <c:pt idx="319">
                  <c:v>0.15097830142353708</c:v>
                </c:pt>
                <c:pt idx="320">
                  <c:v>0.15142580269967998</c:v>
                </c:pt>
                <c:pt idx="321">
                  <c:v>0.15187347796467376</c:v>
                </c:pt>
                <c:pt idx="322">
                  <c:v>0.15232132728616565</c:v>
                </c:pt>
                <c:pt idx="323">
                  <c:v>0.15276935073182885</c:v>
                </c:pt>
                <c:pt idx="324">
                  <c:v>0.15321754836936274</c:v>
                </c:pt>
                <c:pt idx="325">
                  <c:v>0.15366592026649362</c:v>
                </c:pt>
                <c:pt idx="326">
                  <c:v>0.15411446649097349</c:v>
                </c:pt>
                <c:pt idx="327">
                  <c:v>0.15456318711058104</c:v>
                </c:pt>
                <c:pt idx="328">
                  <c:v>0.15501208219312135</c:v>
                </c:pt>
                <c:pt idx="329">
                  <c:v>0.15546115180642572</c:v>
                </c:pt>
                <c:pt idx="330">
                  <c:v>0.15591039601835166</c:v>
                </c:pt>
                <c:pt idx="331">
                  <c:v>0.1563598148967833</c:v>
                </c:pt>
                <c:pt idx="332">
                  <c:v>0.15708579486547403</c:v>
                </c:pt>
                <c:pt idx="333">
                  <c:v>0.15781223061523564</c:v>
                </c:pt>
                <c:pt idx="334">
                  <c:v>0.15853912243221457</c:v>
                </c:pt>
                <c:pt idx="335">
                  <c:v>0.15926647060273647</c:v>
                </c:pt>
                <c:pt idx="336">
                  <c:v>0.15999427541330702</c:v>
                </c:pt>
                <c:pt idx="337">
                  <c:v>0.16072253715061158</c:v>
                </c:pt>
                <c:pt idx="338">
                  <c:v>0.16145125610151556</c:v>
                </c:pt>
                <c:pt idx="339">
                  <c:v>0.16218043255306469</c:v>
                </c:pt>
                <c:pt idx="340">
                  <c:v>0.16291006679248454</c:v>
                </c:pt>
                <c:pt idx="341">
                  <c:v>0.16364015910718122</c:v>
                </c:pt>
                <c:pt idx="342">
                  <c:v>0.16437070978474111</c:v>
                </c:pt>
                <c:pt idx="343">
                  <c:v>0.16510171911293137</c:v>
                </c:pt>
                <c:pt idx="344">
                  <c:v>0.16583318737969965</c:v>
                </c:pt>
                <c:pt idx="345">
                  <c:v>0.1665651148731746</c:v>
                </c:pt>
                <c:pt idx="346">
                  <c:v>0.16729750188166537</c:v>
                </c:pt>
                <c:pt idx="347">
                  <c:v>0.16803034869366251</c:v>
                </c:pt>
                <c:pt idx="348">
                  <c:v>0.16876365559783757</c:v>
                </c:pt>
                <c:pt idx="349">
                  <c:v>0.16949742288304326</c:v>
                </c:pt>
                <c:pt idx="350">
                  <c:v>0.17023165083831371</c:v>
                </c:pt>
                <c:pt idx="351">
                  <c:v>0.17096633975286424</c:v>
                </c:pt>
                <c:pt idx="352">
                  <c:v>0.17170148991609224</c:v>
                </c:pt>
                <c:pt idx="353">
                  <c:v>0.17227071951936002</c:v>
                </c:pt>
                <c:pt idx="354">
                  <c:v>0.17284022566263735</c:v>
                </c:pt>
                <c:pt idx="355">
                  <c:v>0.17341000848027144</c:v>
                </c:pt>
                <c:pt idx="356">
                  <c:v>0.17398006810667455</c:v>
                </c:pt>
                <c:pt idx="357">
                  <c:v>0.17455040467632466</c:v>
                </c:pt>
                <c:pt idx="358">
                  <c:v>0.17512101832376459</c:v>
                </c:pt>
                <c:pt idx="359">
                  <c:v>0.17569190918360289</c:v>
                </c:pt>
                <c:pt idx="360">
                  <c:v>0.17626307739051339</c:v>
                </c:pt>
                <c:pt idx="361">
                  <c:v>0.1768345230792352</c:v>
                </c:pt>
                <c:pt idx="362">
                  <c:v>0.17740624638457314</c:v>
                </c:pt>
                <c:pt idx="363">
                  <c:v>0.17797824744139734</c:v>
                </c:pt>
                <c:pt idx="364">
                  <c:v>0.17855052638464342</c:v>
                </c:pt>
                <c:pt idx="365">
                  <c:v>0.17912308334931271</c:v>
                </c:pt>
                <c:pt idx="366">
                  <c:v>0.17969591847047206</c:v>
                </c:pt>
                <c:pt idx="367">
                  <c:v>0.18026903188325405</c:v>
                </c:pt>
                <c:pt idx="368">
                  <c:v>0.18084242372285675</c:v>
                </c:pt>
                <c:pt idx="369">
                  <c:v>0.18141609412454374</c:v>
                </c:pt>
                <c:pt idx="370">
                  <c:v>0.18199004322364476</c:v>
                </c:pt>
                <c:pt idx="371">
                  <c:v>0.18256427115555485</c:v>
                </c:pt>
                <c:pt idx="372">
                  <c:v>0.1831387780557352</c:v>
                </c:pt>
                <c:pt idx="373">
                  <c:v>0.18371356405971273</c:v>
                </c:pt>
                <c:pt idx="374">
                  <c:v>0.18450484217738117</c:v>
                </c:pt>
                <c:pt idx="375">
                  <c:v>0.18529664924147582</c:v>
                </c:pt>
                <c:pt idx="376">
                  <c:v>0.18608898560558229</c:v>
                </c:pt>
                <c:pt idx="377">
                  <c:v>0.186881851623522</c:v>
                </c:pt>
                <c:pt idx="378">
                  <c:v>0.18767524764935328</c:v>
                </c:pt>
                <c:pt idx="379">
                  <c:v>0.18846917403737096</c:v>
                </c:pt>
                <c:pt idx="380">
                  <c:v>0.18926363114210654</c:v>
                </c:pt>
                <c:pt idx="381">
                  <c:v>0.1900586193183289</c:v>
                </c:pt>
                <c:pt idx="382">
                  <c:v>0.19085413892104408</c:v>
                </c:pt>
                <c:pt idx="383">
                  <c:v>0.19165019030549502</c:v>
                </c:pt>
                <c:pt idx="384">
                  <c:v>0.19244677382716247</c:v>
                </c:pt>
                <c:pt idx="385">
                  <c:v>0.19324388984176455</c:v>
                </c:pt>
                <c:pt idx="386">
                  <c:v>0.19404153870525742</c:v>
                </c:pt>
                <c:pt idx="387">
                  <c:v>0.19483972077383505</c:v>
                </c:pt>
                <c:pt idx="388">
                  <c:v>0.19563843640392964</c:v>
                </c:pt>
                <c:pt idx="389">
                  <c:v>0.19643768595221145</c:v>
                </c:pt>
                <c:pt idx="390">
                  <c:v>0.1972374697755892</c:v>
                </c:pt>
                <c:pt idx="391">
                  <c:v>0.19803778823121032</c:v>
                </c:pt>
                <c:pt idx="392">
                  <c:v>0.19883864167646093</c:v>
                </c:pt>
                <c:pt idx="393">
                  <c:v>0.19964003046896628</c:v>
                </c:pt>
                <c:pt idx="394">
                  <c:v>0.20044195496659012</c:v>
                </c:pt>
                <c:pt idx="395">
                  <c:v>0.20124441552743599</c:v>
                </c:pt>
                <c:pt idx="396">
                  <c:v>0.20199869496784117</c:v>
                </c:pt>
                <c:pt idx="397">
                  <c:v>0.20275344803165463</c:v>
                </c:pt>
                <c:pt idx="398">
                  <c:v>0.20350867501627157</c:v>
                </c:pt>
                <c:pt idx="399">
                  <c:v>0.20426437621927396</c:v>
                </c:pt>
                <c:pt idx="400">
                  <c:v>0.20502055193843072</c:v>
                </c:pt>
                <c:pt idx="401">
                  <c:v>0.20577720247169773</c:v>
                </c:pt>
                <c:pt idx="402">
                  <c:v>0.20653432811721784</c:v>
                </c:pt>
                <c:pt idx="403">
                  <c:v>0.20729192917332129</c:v>
                </c:pt>
                <c:pt idx="404">
                  <c:v>0.20805000593852552</c:v>
                </c:pt>
                <c:pt idx="405">
                  <c:v>0.20880855871153536</c:v>
                </c:pt>
                <c:pt idx="406">
                  <c:v>0.20956758779124329</c:v>
                </c:pt>
                <c:pt idx="407">
                  <c:v>0.2103270934767294</c:v>
                </c:pt>
                <c:pt idx="408">
                  <c:v>0.21108707606726163</c:v>
                </c:pt>
                <c:pt idx="409">
                  <c:v>0.21184753586229577</c:v>
                </c:pt>
                <c:pt idx="410">
                  <c:v>0.21260847316147591</c:v>
                </c:pt>
                <c:pt idx="411">
                  <c:v>0.21336988826463399</c:v>
                </c:pt>
                <c:pt idx="412">
                  <c:v>0.21413178147179024</c:v>
                </c:pt>
                <c:pt idx="413">
                  <c:v>0.21489415308315341</c:v>
                </c:pt>
                <c:pt idx="414">
                  <c:v>0.21565700339912075</c:v>
                </c:pt>
                <c:pt idx="415">
                  <c:v>0.21642033272027805</c:v>
                </c:pt>
                <c:pt idx="416">
                  <c:v>0.21718414134739983</c:v>
                </c:pt>
                <c:pt idx="417">
                  <c:v>0.21794842958144955</c:v>
                </c:pt>
                <c:pt idx="418">
                  <c:v>0.21890265601911407</c:v>
                </c:pt>
                <c:pt idx="419">
                  <c:v>0.2198576300648647</c:v>
                </c:pt>
                <c:pt idx="420">
                  <c:v>0.22081335230443</c:v>
                </c:pt>
                <c:pt idx="421">
                  <c:v>0.22176982332399775</c:v>
                </c:pt>
                <c:pt idx="422">
                  <c:v>0.2227270437102149</c:v>
                </c:pt>
                <c:pt idx="423">
                  <c:v>0.22368501405018781</c:v>
                </c:pt>
                <c:pt idx="424">
                  <c:v>0.22464373493148315</c:v>
                </c:pt>
                <c:pt idx="425">
                  <c:v>0.22560320694212765</c:v>
                </c:pt>
                <c:pt idx="426">
                  <c:v>0.2265634306706088</c:v>
                </c:pt>
                <c:pt idx="427">
                  <c:v>0.22752440670587548</c:v>
                </c:pt>
                <c:pt idx="428">
                  <c:v>0.22848613563733755</c:v>
                </c:pt>
                <c:pt idx="429">
                  <c:v>0.22944861805486672</c:v>
                </c:pt>
                <c:pt idx="430">
                  <c:v>0.23041185454879698</c:v>
                </c:pt>
                <c:pt idx="431">
                  <c:v>0.23137584570992509</c:v>
                </c:pt>
                <c:pt idx="432">
                  <c:v>0.23234059212951008</c:v>
                </c:pt>
                <c:pt idx="433">
                  <c:v>0.23330609439927463</c:v>
                </c:pt>
                <c:pt idx="434">
                  <c:v>0.23427235311140504</c:v>
                </c:pt>
                <c:pt idx="435">
                  <c:v>0.23523936885855123</c:v>
                </c:pt>
                <c:pt idx="436">
                  <c:v>0.23620714223382788</c:v>
                </c:pt>
                <c:pt idx="437">
                  <c:v>0.23717567383081395</c:v>
                </c:pt>
                <c:pt idx="438">
                  <c:v>0.2381449642435538</c:v>
                </c:pt>
                <c:pt idx="439">
                  <c:v>0.23920413436208765</c:v>
                </c:pt>
                <c:pt idx="440">
                  <c:v>0.24026421054685154</c:v>
                </c:pt>
                <c:pt idx="441">
                  <c:v>0.24132519357293902</c:v>
                </c:pt>
                <c:pt idx="442">
                  <c:v>0.24238708421610689</c:v>
                </c:pt>
                <c:pt idx="443">
                  <c:v>0.24344988325277539</c:v>
                </c:pt>
                <c:pt idx="444">
                  <c:v>0.24451359146002916</c:v>
                </c:pt>
                <c:pt idx="445">
                  <c:v>0.24557820961561716</c:v>
                </c:pt>
                <c:pt idx="446">
                  <c:v>0.24664373849795429</c:v>
                </c:pt>
                <c:pt idx="447">
                  <c:v>0.2477101788861209</c:v>
                </c:pt>
                <c:pt idx="448">
                  <c:v>0.24877753155986371</c:v>
                </c:pt>
                <c:pt idx="449">
                  <c:v>0.24984579729959688</c:v>
                </c:pt>
                <c:pt idx="450">
                  <c:v>0.25091497688640207</c:v>
                </c:pt>
                <c:pt idx="451">
                  <c:v>0.25198507110202883</c:v>
                </c:pt>
                <c:pt idx="452">
                  <c:v>0.25305608072889574</c:v>
                </c:pt>
                <c:pt idx="453">
                  <c:v>0.2541280065500906</c:v>
                </c:pt>
                <c:pt idx="454">
                  <c:v>0.25520084934937115</c:v>
                </c:pt>
                <c:pt idx="455">
                  <c:v>0.25627460991116569</c:v>
                </c:pt>
                <c:pt idx="456">
                  <c:v>0.25734928902057308</c:v>
                </c:pt>
                <c:pt idx="457">
                  <c:v>0.25842488746336434</c:v>
                </c:pt>
                <c:pt idx="458">
                  <c:v>0.25950140602598259</c:v>
                </c:pt>
                <c:pt idx="459">
                  <c:v>0.26039190031361481</c:v>
                </c:pt>
                <c:pt idx="460">
                  <c:v>0.26128302419965199</c:v>
                </c:pt>
                <c:pt idx="461">
                  <c:v>0.26217477812923362</c:v>
                </c:pt>
                <c:pt idx="462">
                  <c:v>0.26306716254781382</c:v>
                </c:pt>
                <c:pt idx="463">
                  <c:v>0.26396017790116177</c:v>
                </c:pt>
                <c:pt idx="464">
                  <c:v>0.26485382463536178</c:v>
                </c:pt>
                <c:pt idx="465">
                  <c:v>0.26574810319681363</c:v>
                </c:pt>
                <c:pt idx="466">
                  <c:v>0.26664301403223245</c:v>
                </c:pt>
                <c:pt idx="467">
                  <c:v>0.26753855758864953</c:v>
                </c:pt>
                <c:pt idx="468">
                  <c:v>0.26843473431341214</c:v>
                </c:pt>
                <c:pt idx="469">
                  <c:v>0.26933154465418352</c:v>
                </c:pt>
                <c:pt idx="470">
                  <c:v>0.27022898905894377</c:v>
                </c:pt>
                <c:pt idx="471">
                  <c:v>0.27112706797598984</c:v>
                </c:pt>
                <c:pt idx="472">
                  <c:v>0.27202578185393511</c:v>
                </c:pt>
                <c:pt idx="473">
                  <c:v>0.27292513114171069</c:v>
                </c:pt>
                <c:pt idx="474">
                  <c:v>0.27382511628856454</c:v>
                </c:pt>
                <c:pt idx="475">
                  <c:v>0.27472573774406284</c:v>
                </c:pt>
                <c:pt idx="476">
                  <c:v>0.27562699595808926</c:v>
                </c:pt>
                <c:pt idx="477">
                  <c:v>0.27652889138084569</c:v>
                </c:pt>
                <c:pt idx="478">
                  <c:v>0.27743142446285196</c:v>
                </c:pt>
                <c:pt idx="479">
                  <c:v>0.27813446027376387</c:v>
                </c:pt>
                <c:pt idx="480">
                  <c:v>0.27883788300121948</c:v>
                </c:pt>
                <c:pt idx="481">
                  <c:v>0.27954169285815866</c:v>
                </c:pt>
                <c:pt idx="482">
                  <c:v>0.28024589005763856</c:v>
                </c:pt>
                <c:pt idx="483">
                  <c:v>0.28095047481283353</c:v>
                </c:pt>
                <c:pt idx="484">
                  <c:v>0.28165544733703518</c:v>
                </c:pt>
                <c:pt idx="485">
                  <c:v>0.28236080784365281</c:v>
                </c:pt>
                <c:pt idx="486">
                  <c:v>0.28306655654621293</c:v>
                </c:pt>
                <c:pt idx="487">
                  <c:v>0.28377269365835955</c:v>
                </c:pt>
                <c:pt idx="488">
                  <c:v>0.28447921939385434</c:v>
                </c:pt>
                <c:pt idx="489">
                  <c:v>0.28518613396657666</c:v>
                </c:pt>
                <c:pt idx="490">
                  <c:v>0.28589343759052332</c:v>
                </c:pt>
                <c:pt idx="491">
                  <c:v>0.28660113047980929</c:v>
                </c:pt>
                <c:pt idx="492">
                  <c:v>0.28730921284866717</c:v>
                </c:pt>
                <c:pt idx="493">
                  <c:v>0.28801768491144752</c:v>
                </c:pt>
                <c:pt idx="494">
                  <c:v>0.28872654688261878</c:v>
                </c:pt>
                <c:pt idx="495">
                  <c:v>0.2894357989767673</c:v>
                </c:pt>
                <c:pt idx="496">
                  <c:v>0.29014544140859777</c:v>
                </c:pt>
                <c:pt idx="497">
                  <c:v>0.29085547439293302</c:v>
                </c:pt>
                <c:pt idx="498">
                  <c:v>0.29156589814471423</c:v>
                </c:pt>
                <c:pt idx="499">
                  <c:v>0.29227671287900048</c:v>
                </c:pt>
                <c:pt idx="500">
                  <c:v>0.29298791881096942</c:v>
                </c:pt>
                <c:pt idx="501">
                  <c:v>0.29369951615591727</c:v>
                </c:pt>
                <c:pt idx="502">
                  <c:v>0.29433415917833949</c:v>
                </c:pt>
                <c:pt idx="503">
                  <c:v>0.29496911353408217</c:v>
                </c:pt>
                <c:pt idx="504">
                  <c:v>0.29560437937587425</c:v>
                </c:pt>
                <c:pt idx="505">
                  <c:v>0.29623995685651971</c:v>
                </c:pt>
                <c:pt idx="506">
                  <c:v>0.29687584612889739</c:v>
                </c:pt>
                <c:pt idx="507">
                  <c:v>0.29751204734596137</c:v>
                </c:pt>
                <c:pt idx="508">
                  <c:v>0.2981485606607408</c:v>
                </c:pt>
                <c:pt idx="509">
                  <c:v>0.29878538622633943</c:v>
                </c:pt>
                <c:pt idx="510">
                  <c:v>0.29942252419593673</c:v>
                </c:pt>
                <c:pt idx="511">
                  <c:v>0.30005997472278678</c:v>
                </c:pt>
                <c:pt idx="512">
                  <c:v>0.30069773796021915</c:v>
                </c:pt>
                <c:pt idx="513">
                  <c:v>0.30133581406163845</c:v>
                </c:pt>
                <c:pt idx="514">
                  <c:v>0.30197420318052481</c:v>
                </c:pt>
                <c:pt idx="515">
                  <c:v>0.30261290547043318</c:v>
                </c:pt>
                <c:pt idx="516">
                  <c:v>0.30325192108499444</c:v>
                </c:pt>
                <c:pt idx="517">
                  <c:v>0.3038912501779143</c:v>
                </c:pt>
                <c:pt idx="518">
                  <c:v>0.30453089290297441</c:v>
                </c:pt>
                <c:pt idx="519">
                  <c:v>0.30517084941403128</c:v>
                </c:pt>
                <c:pt idx="520">
                  <c:v>0.3058111198650173</c:v>
                </c:pt>
                <c:pt idx="521">
                  <c:v>0.30645170440994018</c:v>
                </c:pt>
                <c:pt idx="522">
                  <c:v>0.30709260320288334</c:v>
                </c:pt>
                <c:pt idx="523">
                  <c:v>0.30809019579993668</c:v>
                </c:pt>
                <c:pt idx="524">
                  <c:v>0.30908854977455991</c:v>
                </c:pt>
                <c:pt idx="525">
                  <c:v>0.31008766570784752</c:v>
                </c:pt>
                <c:pt idx="526">
                  <c:v>0.31108754418133788</c:v>
                </c:pt>
                <c:pt idx="527">
                  <c:v>0.31208818577701303</c:v>
                </c:pt>
                <c:pt idx="528">
                  <c:v>0.31308959107729928</c:v>
                </c:pt>
                <c:pt idx="529">
                  <c:v>0.3140917606650675</c:v>
                </c:pt>
                <c:pt idx="530">
                  <c:v>0.31509469512363308</c:v>
                </c:pt>
                <c:pt idx="531">
                  <c:v>0.31609839503675685</c:v>
                </c:pt>
                <c:pt idx="532">
                  <c:v>0.31710286098864526</c:v>
                </c:pt>
                <c:pt idx="533">
                  <c:v>0.31810809356395064</c:v>
                </c:pt>
                <c:pt idx="534">
                  <c:v>0.31911409334777119</c:v>
                </c:pt>
                <c:pt idx="535">
                  <c:v>0.32012086092565206</c:v>
                </c:pt>
                <c:pt idx="536">
                  <c:v>0.32112839688358519</c:v>
                </c:pt>
                <c:pt idx="537">
                  <c:v>0.32213670180800946</c:v>
                </c:pt>
                <c:pt idx="538">
                  <c:v>0.32314577628581187</c:v>
                </c:pt>
                <c:pt idx="539">
                  <c:v>0.32415562090432681</c:v>
                </c:pt>
                <c:pt idx="540">
                  <c:v>0.32516623625133745</c:v>
                </c:pt>
                <c:pt idx="541">
                  <c:v>0.32617762291507502</c:v>
                </c:pt>
                <c:pt idx="542">
                  <c:v>0.32745729108610222</c:v>
                </c:pt>
                <c:pt idx="543">
                  <c:v>0.32873819404694915</c:v>
                </c:pt>
                <c:pt idx="544">
                  <c:v>0.33002033298910116</c:v>
                </c:pt>
                <c:pt idx="545">
                  <c:v>0.33130370910519336</c:v>
                </c:pt>
                <c:pt idx="546">
                  <c:v>0.33258832358901169</c:v>
                </c:pt>
                <c:pt idx="547">
                  <c:v>0.33387417763549387</c:v>
                </c:pt>
                <c:pt idx="548">
                  <c:v>0.33516127244073068</c:v>
                </c:pt>
                <c:pt idx="549">
                  <c:v>0.33644960920196709</c:v>
                </c:pt>
                <c:pt idx="550">
                  <c:v>0.33773918911760337</c:v>
                </c:pt>
                <c:pt idx="551">
                  <c:v>0.33903001338719618</c:v>
                </c:pt>
                <c:pt idx="552">
                  <c:v>0.34032208321145951</c:v>
                </c:pt>
                <c:pt idx="553">
                  <c:v>0.34161539979226596</c:v>
                </c:pt>
                <c:pt idx="554">
                  <c:v>0.34290996433264809</c:v>
                </c:pt>
                <c:pt idx="555">
                  <c:v>0.34420577803679908</c:v>
                </c:pt>
                <c:pt idx="556">
                  <c:v>0.34550284211007432</c:v>
                </c:pt>
                <c:pt idx="557">
                  <c:v>0.34680115775899201</c:v>
                </c:pt>
                <c:pt idx="558">
                  <c:v>0.34810072619123456</c:v>
                </c:pt>
                <c:pt idx="559">
                  <c:v>0.34940154861564987</c:v>
                </c:pt>
                <c:pt idx="560">
                  <c:v>0.35070362624225226</c:v>
                </c:pt>
                <c:pt idx="561">
                  <c:v>0.35200696028222356</c:v>
                </c:pt>
                <c:pt idx="562">
                  <c:v>0.35331155194791419</c:v>
                </c:pt>
                <c:pt idx="563">
                  <c:v>0.35461740245284479</c:v>
                </c:pt>
                <c:pt idx="564">
                  <c:v>0.35568654597097904</c:v>
                </c:pt>
                <c:pt idx="565">
                  <c:v>0.35675653331989543</c:v>
                </c:pt>
                <c:pt idx="566">
                  <c:v>0.35782736516559499</c:v>
                </c:pt>
                <c:pt idx="567">
                  <c:v>0.35889904217460389</c:v>
                </c:pt>
                <c:pt idx="568">
                  <c:v>0.35997156501397476</c:v>
                </c:pt>
                <c:pt idx="569">
                  <c:v>0.36104493435128626</c:v>
                </c:pt>
                <c:pt idx="570">
                  <c:v>0.36211915085464441</c:v>
                </c:pt>
                <c:pt idx="571">
                  <c:v>0.36319421519268236</c:v>
                </c:pt>
                <c:pt idx="572">
                  <c:v>0.36427012803456105</c:v>
                </c:pt>
                <c:pt idx="573">
                  <c:v>0.36534689004996945</c:v>
                </c:pt>
                <c:pt idx="574">
                  <c:v>0.36642450190912501</c:v>
                </c:pt>
                <c:pt idx="575">
                  <c:v>0.36750296428277429</c:v>
                </c:pt>
                <c:pt idx="576">
                  <c:v>0.36858227784219322</c:v>
                </c:pt>
                <c:pt idx="577">
                  <c:v>0.36966244325918773</c:v>
                </c:pt>
                <c:pt idx="578">
                  <c:v>0.37074346120609358</c:v>
                </c:pt>
                <c:pt idx="579">
                  <c:v>0.37182533235577742</c:v>
                </c:pt>
                <c:pt idx="580">
                  <c:v>0.37290805738163701</c:v>
                </c:pt>
                <c:pt idx="581">
                  <c:v>0.37399163695760151</c:v>
                </c:pt>
                <c:pt idx="582">
                  <c:v>0.37507607175813185</c:v>
                </c:pt>
                <c:pt idx="583">
                  <c:v>0.37569103116972591</c:v>
                </c:pt>
                <c:pt idx="584">
                  <c:v>0.37630626560252467</c:v>
                </c:pt>
                <c:pt idx="585">
                  <c:v>0.37692177517952286</c:v>
                </c:pt>
                <c:pt idx="586">
                  <c:v>0.37753756002376981</c:v>
                </c:pt>
                <c:pt idx="587">
                  <c:v>0.3781536202583704</c:v>
                </c:pt>
                <c:pt idx="588">
                  <c:v>0.37876995600648411</c:v>
                </c:pt>
                <c:pt idx="589">
                  <c:v>0.3793865673913257</c:v>
                </c:pt>
                <c:pt idx="590">
                  <c:v>0.38000345453616502</c:v>
                </c:pt>
                <c:pt idx="591">
                  <c:v>0.38062061756432697</c:v>
                </c:pt>
                <c:pt idx="592">
                  <c:v>0.38123805659919174</c:v>
                </c:pt>
                <c:pt idx="593">
                  <c:v>0.38185577176419461</c:v>
                </c:pt>
                <c:pt idx="594">
                  <c:v>0.38247376318282611</c:v>
                </c:pt>
                <c:pt idx="595">
                  <c:v>0.38309203097863187</c:v>
                </c:pt>
                <c:pt idx="596">
                  <c:v>0.3837105752752128</c:v>
                </c:pt>
                <c:pt idx="597">
                  <c:v>0.3843293961962253</c:v>
                </c:pt>
                <c:pt idx="598">
                  <c:v>0.38494849386538088</c:v>
                </c:pt>
                <c:pt idx="599">
                  <c:v>0.38556786840644652</c:v>
                </c:pt>
                <c:pt idx="600">
                  <c:v>0.3861875199432443</c:v>
                </c:pt>
                <c:pt idx="601">
                  <c:v>0.38680744859965199</c:v>
                </c:pt>
                <c:pt idx="602">
                  <c:v>0.38742765449960248</c:v>
                </c:pt>
                <c:pt idx="603">
                  <c:v>0.38804813776708413</c:v>
                </c:pt>
                <c:pt idx="604">
                  <c:v>0.38866889852614106</c:v>
                </c:pt>
                <c:pt idx="605">
                  <c:v>0.3894356417470155</c:v>
                </c:pt>
                <c:pt idx="606">
                  <c:v>0.39020280831946597</c:v>
                </c:pt>
                <c:pt idx="607">
                  <c:v>0.39097039847724302</c:v>
                </c:pt>
                <c:pt idx="608">
                  <c:v>0.39173841245422603</c:v>
                </c:pt>
                <c:pt idx="609">
                  <c:v>0.39250685048442358</c:v>
                </c:pt>
                <c:pt idx="610">
                  <c:v>0.39327571280197349</c:v>
                </c:pt>
                <c:pt idx="611">
                  <c:v>0.39404499964114281</c:v>
                </c:pt>
                <c:pt idx="612">
                  <c:v>0.39481471123632828</c:v>
                </c:pt>
                <c:pt idx="613">
                  <c:v>0.39558484782205561</c:v>
                </c:pt>
                <c:pt idx="614">
                  <c:v>0.39635540963297999</c:v>
                </c:pt>
                <c:pt idx="615">
                  <c:v>0.39712639690388651</c:v>
                </c:pt>
                <c:pt idx="616">
                  <c:v>0.39789780986968992</c:v>
                </c:pt>
                <c:pt idx="617">
                  <c:v>0.3986696487654342</c:v>
                </c:pt>
                <c:pt idx="618">
                  <c:v>0.39944191382629368</c:v>
                </c:pt>
                <c:pt idx="619">
                  <c:v>0.40021460528757213</c:v>
                </c:pt>
                <c:pt idx="620">
                  <c:v>0.40098772338470323</c:v>
                </c:pt>
                <c:pt idx="621">
                  <c:v>0.40176126835325099</c:v>
                </c:pt>
                <c:pt idx="622">
                  <c:v>0.40253524042890931</c:v>
                </c:pt>
                <c:pt idx="623">
                  <c:v>0.40330963984750201</c:v>
                </c:pt>
                <c:pt idx="624">
                  <c:v>0.40408446684498345</c:v>
                </c:pt>
                <c:pt idx="625">
                  <c:v>0.40485972165743811</c:v>
                </c:pt>
                <c:pt idx="626">
                  <c:v>0.40473197260326543</c:v>
                </c:pt>
                <c:pt idx="627">
                  <c:v>0.40460423516578348</c:v>
                </c:pt>
                <c:pt idx="628">
                  <c:v>0.40447650934393575</c:v>
                </c:pt>
                <c:pt idx="629">
                  <c:v>0.40434879513666622</c:v>
                </c:pt>
                <c:pt idx="630">
                  <c:v>0.4042210925429186</c:v>
                </c:pt>
                <c:pt idx="631">
                  <c:v>0.40409340156163687</c:v>
                </c:pt>
                <c:pt idx="632">
                  <c:v>0.40396572219176496</c:v>
                </c:pt>
                <c:pt idx="633">
                  <c:v>0.40383805443224707</c:v>
                </c:pt>
                <c:pt idx="634">
                  <c:v>0.40371039828202759</c:v>
                </c:pt>
                <c:pt idx="635">
                  <c:v>0.4035827537400507</c:v>
                </c:pt>
                <c:pt idx="636">
                  <c:v>0.4034551208052608</c:v>
                </c:pt>
                <c:pt idx="637">
                  <c:v>0.40332749947660229</c:v>
                </c:pt>
                <c:pt idx="638">
                  <c:v>0.40319988975302001</c:v>
                </c:pt>
                <c:pt idx="639">
                  <c:v>0.40307229163345859</c:v>
                </c:pt>
                <c:pt idx="640">
                  <c:v>0.40294470511686264</c:v>
                </c:pt>
                <c:pt idx="641">
                  <c:v>0.40281713020217724</c:v>
                </c:pt>
                <c:pt idx="642">
                  <c:v>0.40268956688834745</c:v>
                </c:pt>
                <c:pt idx="643">
                  <c:v>0.40256201517431833</c:v>
                </c:pt>
                <c:pt idx="644">
                  <c:v>0.40243447505903496</c:v>
                </c:pt>
                <c:pt idx="645">
                  <c:v>0.40230694654144283</c:v>
                </c:pt>
                <c:pt idx="646">
                  <c:v>0.40217942962048703</c:v>
                </c:pt>
                <c:pt idx="647">
                  <c:v>0.40228767604207238</c:v>
                </c:pt>
                <c:pt idx="648">
                  <c:v>0.40239593082014014</c:v>
                </c:pt>
                <c:pt idx="649">
                  <c:v>0.40250419395533554</c:v>
                </c:pt>
                <c:pt idx="650">
                  <c:v>0.40261246544830365</c:v>
                </c:pt>
                <c:pt idx="651">
                  <c:v>0.40272074529968971</c:v>
                </c:pt>
                <c:pt idx="652">
                  <c:v>0.40282903351013877</c:v>
                </c:pt>
                <c:pt idx="653">
                  <c:v>0.40293733008029631</c:v>
                </c:pt>
                <c:pt idx="654">
                  <c:v>0.40304563501080781</c:v>
                </c:pt>
                <c:pt idx="655">
                  <c:v>0.40315394830231854</c:v>
                </c:pt>
                <c:pt idx="656">
                  <c:v>0.40326226995547398</c:v>
                </c:pt>
                <c:pt idx="657">
                  <c:v>0.40337059997091962</c:v>
                </c:pt>
                <c:pt idx="658">
                  <c:v>0.40347893834930115</c:v>
                </c:pt>
                <c:pt idx="659">
                  <c:v>0.40358728509126407</c:v>
                </c:pt>
                <c:pt idx="660">
                  <c:v>0.40369564019745385</c:v>
                </c:pt>
                <c:pt idx="661">
                  <c:v>0.40380400366851643</c:v>
                </c:pt>
                <c:pt idx="662">
                  <c:v>0.40391237550509751</c:v>
                </c:pt>
                <c:pt idx="663">
                  <c:v>0.40402075570784302</c:v>
                </c:pt>
                <c:pt idx="664">
                  <c:v>0.40412914427739866</c:v>
                </c:pt>
                <c:pt idx="665">
                  <c:v>0.40423754121441036</c:v>
                </c:pt>
                <c:pt idx="666">
                  <c:v>0.40434594651952405</c:v>
                </c:pt>
                <c:pt idx="667">
                  <c:v>0.40445436019338588</c:v>
                </c:pt>
                <c:pt idx="668">
                  <c:v>0.40456278223664177</c:v>
                </c:pt>
                <c:pt idx="669">
                  <c:v>0.40467121264993788</c:v>
                </c:pt>
                <c:pt idx="670">
                  <c:v>0.40480559896405022</c:v>
                </c:pt>
                <c:pt idx="671">
                  <c:v>0.404939998135037</c:v>
                </c:pt>
                <c:pt idx="672">
                  <c:v>0.40507441016412837</c:v>
                </c:pt>
                <c:pt idx="673">
                  <c:v>0.40520883505255445</c:v>
                </c:pt>
                <c:pt idx="674">
                  <c:v>0.40534327280154536</c:v>
                </c:pt>
                <c:pt idx="675">
                  <c:v>0.40547772341233146</c:v>
                </c:pt>
                <c:pt idx="676">
                  <c:v>0.40561218688614331</c:v>
                </c:pt>
                <c:pt idx="677">
                  <c:v>0.40574666322421171</c:v>
                </c:pt>
                <c:pt idx="678">
                  <c:v>0.40588115242776723</c:v>
                </c:pt>
                <c:pt idx="679">
                  <c:v>0.40601565449804067</c:v>
                </c:pt>
                <c:pt idx="680">
                  <c:v>0.40615016943626303</c:v>
                </c:pt>
                <c:pt idx="681">
                  <c:v>0.40628469724366556</c:v>
                </c:pt>
                <c:pt idx="682">
                  <c:v>0.40641923792147927</c:v>
                </c:pt>
                <c:pt idx="683">
                  <c:v>0.40655379147093562</c:v>
                </c:pt>
                <c:pt idx="684">
                  <c:v>0.40668835789326585</c:v>
                </c:pt>
                <c:pt idx="685">
                  <c:v>0.40682293718970164</c:v>
                </c:pt>
                <c:pt idx="686">
                  <c:v>0.40695752936147467</c:v>
                </c:pt>
                <c:pt idx="687">
                  <c:v>0.40709213440981684</c:v>
                </c:pt>
                <c:pt idx="688">
                  <c:v>0.40722675233596006</c:v>
                </c:pt>
                <c:pt idx="689">
                  <c:v>0.40736138314113624</c:v>
                </c:pt>
                <c:pt idx="690">
                  <c:v>0.40749602682657748</c:v>
                </c:pt>
                <c:pt idx="691">
                  <c:v>0.40759979515985578</c:v>
                </c:pt>
                <c:pt idx="692">
                  <c:v>0.40770357114350531</c:v>
                </c:pt>
                <c:pt idx="693">
                  <c:v>0.40780735477809005</c:v>
                </c:pt>
                <c:pt idx="694">
                  <c:v>0.407911146064174</c:v>
                </c:pt>
                <c:pt idx="695">
                  <c:v>0.40801494500232116</c:v>
                </c:pt>
                <c:pt idx="696">
                  <c:v>0.40811875159309596</c:v>
                </c:pt>
                <c:pt idx="697">
                  <c:v>0.4082225658370624</c:v>
                </c:pt>
                <c:pt idx="698">
                  <c:v>0.40832638773478491</c:v>
                </c:pt>
                <c:pt idx="699">
                  <c:v>0.40843021728682749</c:v>
                </c:pt>
                <c:pt idx="700">
                  <c:v>0.40853405449375457</c:v>
                </c:pt>
                <c:pt idx="701">
                  <c:v>0.4086378993561306</c:v>
                </c:pt>
                <c:pt idx="702">
                  <c:v>0.40874175187452</c:v>
                </c:pt>
                <c:pt idx="703">
                  <c:v>0.40884561204948699</c:v>
                </c:pt>
                <c:pt idx="704">
                  <c:v>0.40894947988159625</c:v>
                </c:pt>
                <c:pt idx="705">
                  <c:v>0.40905335537141219</c:v>
                </c:pt>
                <c:pt idx="706">
                  <c:v>0.40915723851949948</c:v>
                </c:pt>
                <c:pt idx="707">
                  <c:v>0.40926112932642278</c:v>
                </c:pt>
                <c:pt idx="708">
                  <c:v>0.40936502779274653</c:v>
                </c:pt>
                <c:pt idx="709">
                  <c:v>0.4094689339190356</c:v>
                </c:pt>
                <c:pt idx="710">
                  <c:v>0.40957284770585467</c:v>
                </c:pt>
              </c:numCache>
            </c:numRef>
          </c:val>
          <c:smooth val="1"/>
          <c:extLst>
            <c:ext xmlns:c16="http://schemas.microsoft.com/office/drawing/2014/chart" uri="{C3380CC4-5D6E-409C-BE32-E72D297353CC}">
              <c16:uniqueId val="{00000001-4F73-4855-BC2E-1C0503830D00}"/>
            </c:ext>
          </c:extLst>
        </c:ser>
        <c:ser>
          <c:idx val="2"/>
          <c:order val="2"/>
          <c:tx>
            <c:strRef>
              <c:f>'Strategy AccReturns'!$D$2</c:f>
              <c:strCache>
                <c:ptCount val="1"/>
                <c:pt idx="0">
                  <c:v>RF Pré</c:v>
                </c:pt>
              </c:strCache>
            </c:strRef>
          </c:tx>
          <c:spPr>
            <a:ln w="25400" cap="rnd">
              <a:solidFill>
                <a:schemeClr val="accent3"/>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AccReturns'!$D$3:$D$713</c:f>
              <c:numCache>
                <c:formatCode>General</c:formatCode>
                <c:ptCount val="711"/>
                <c:pt idx="0">
                  <c:v>5.0732736981593527E-4</c:v>
                </c:pt>
                <c:pt idx="1">
                  <c:v>1.0149121206921574E-3</c:v>
                </c:pt>
                <c:pt idx="2">
                  <c:v>1.5227543832048163E-3</c:v>
                </c:pt>
                <c:pt idx="3">
                  <c:v>2.030854287996986E-3</c:v>
                </c:pt>
                <c:pt idx="4">
                  <c:v>2.5392119657774437E-3</c:v>
                </c:pt>
                <c:pt idx="5">
                  <c:v>3.0478275473213579E-3</c:v>
                </c:pt>
                <c:pt idx="6">
                  <c:v>3.5567011634705104E-3</c:v>
                </c:pt>
                <c:pt idx="7">
                  <c:v>4.0658329451328523E-3</c:v>
                </c:pt>
                <c:pt idx="8">
                  <c:v>4.5752230232829483E-3</c:v>
                </c:pt>
                <c:pt idx="9">
                  <c:v>5.0848715289615321E-3</c:v>
                </c:pt>
                <c:pt idx="10">
                  <c:v>5.5947785932761729E-3</c:v>
                </c:pt>
                <c:pt idx="11">
                  <c:v>6.1049443474006093E-3</c:v>
                </c:pt>
                <c:pt idx="12">
                  <c:v>6.6153689225751933E-3</c:v>
                </c:pt>
                <c:pt idx="13">
                  <c:v>7.1260524501071121E-3</c:v>
                </c:pt>
                <c:pt idx="14">
                  <c:v>7.6369950613697224E-3</c:v>
                </c:pt>
                <c:pt idx="15">
                  <c:v>8.1481968878034383E-3</c:v>
                </c:pt>
                <c:pt idx="16">
                  <c:v>8.6596580609152873E-3</c:v>
                </c:pt>
                <c:pt idx="17">
                  <c:v>9.1713787122786883E-3</c:v>
                </c:pt>
                <c:pt idx="18">
                  <c:v>9.6833589735343395E-3</c:v>
                </c:pt>
                <c:pt idx="19">
                  <c:v>1.0195598976389331E-2</c:v>
                </c:pt>
                <c:pt idx="20">
                  <c:v>1.0708098852617587E-2</c:v>
                </c:pt>
                <c:pt idx="21">
                  <c:v>1.1220858734060091E-2</c:v>
                </c:pt>
                <c:pt idx="22">
                  <c:v>1.173387875262466E-2</c:v>
                </c:pt>
                <c:pt idx="23">
                  <c:v>1.2247159040285949E-2</c:v>
                </c:pt>
                <c:pt idx="24">
                  <c:v>1.2760699729085445E-2</c:v>
                </c:pt>
                <c:pt idx="25">
                  <c:v>1.3274500951131918E-2</c:v>
                </c:pt>
                <c:pt idx="26">
                  <c:v>1.3788562838600971E-2</c:v>
                </c:pt>
                <c:pt idx="27">
                  <c:v>1.4302885523735487E-2</c:v>
                </c:pt>
                <c:pt idx="28">
                  <c:v>1.4817469138844963E-2</c:v>
                </c:pt>
                <c:pt idx="29">
                  <c:v>1.5332313816306398E-2</c:v>
                </c:pt>
                <c:pt idx="30">
                  <c:v>1.5847419688564068E-2</c:v>
                </c:pt>
                <c:pt idx="31">
                  <c:v>1.6362786888129088E-2</c:v>
                </c:pt>
                <c:pt idx="32">
                  <c:v>1.687841554757985E-2</c:v>
                </c:pt>
                <c:pt idx="33">
                  <c:v>1.7394305799562249E-2</c:v>
                </c:pt>
                <c:pt idx="34">
                  <c:v>1.7910457776789235E-2</c:v>
                </c:pt>
                <c:pt idx="35">
                  <c:v>1.8426871612041262E-2</c:v>
                </c:pt>
                <c:pt idx="36">
                  <c:v>1.8943547438166064E-2</c:v>
                </c:pt>
                <c:pt idx="37">
                  <c:v>1.9460485388078874E-2</c:v>
                </c:pt>
                <c:pt idx="38">
                  <c:v>1.9977685594762207E-2</c:v>
                </c:pt>
                <c:pt idx="39">
                  <c:v>2.0495148191265855E-2</c:v>
                </c:pt>
                <c:pt idx="40">
                  <c:v>2.101287331070778E-2</c:v>
                </c:pt>
                <c:pt idx="41">
                  <c:v>2.1530861086272779E-2</c:v>
                </c:pt>
                <c:pt idx="42">
                  <c:v>2.2049111651213593E-2</c:v>
                </c:pt>
                <c:pt idx="43">
                  <c:v>2.2567625138850245E-2</c:v>
                </c:pt>
                <c:pt idx="44">
                  <c:v>2.3086401682570923E-2</c:v>
                </c:pt>
                <c:pt idx="45">
                  <c:v>2.3605441415831097E-2</c:v>
                </c:pt>
                <c:pt idx="46">
                  <c:v>2.4124744472153958E-2</c:v>
                </c:pt>
                <c:pt idx="47">
                  <c:v>2.4644310985130424E-2</c:v>
                </c:pt>
                <c:pt idx="48">
                  <c:v>2.5164141088419356E-2</c:v>
                </c:pt>
                <c:pt idx="49">
                  <c:v>2.5684234915747339E-2</c:v>
                </c:pt>
                <c:pt idx="50">
                  <c:v>2.6204592600908905E-2</c:v>
                </c:pt>
                <c:pt idx="51">
                  <c:v>2.6725214277766085E-2</c:v>
                </c:pt>
                <c:pt idx="52">
                  <c:v>2.7246100080249303E-2</c:v>
                </c:pt>
                <c:pt idx="53">
                  <c:v>2.7767250142356703E-2</c:v>
                </c:pt>
                <c:pt idx="54">
                  <c:v>2.8288664598154378E-2</c:v>
                </c:pt>
                <c:pt idx="55">
                  <c:v>2.8810343581776587E-2</c:v>
                </c:pt>
                <c:pt idx="56">
                  <c:v>2.9332287227425313E-2</c:v>
                </c:pt>
                <c:pt idx="57">
                  <c:v>2.9854495669371151E-2</c:v>
                </c:pt>
                <c:pt idx="58">
                  <c:v>3.0376969041952195E-2</c:v>
                </c:pt>
                <c:pt idx="59">
                  <c:v>3.0899707479575156E-2</c:v>
                </c:pt>
                <c:pt idx="60">
                  <c:v>3.1422711116714908E-2</c:v>
                </c:pt>
                <c:pt idx="61">
                  <c:v>3.1945980087914272E-2</c:v>
                </c:pt>
                <c:pt idx="62">
                  <c:v>3.246951452778446E-2</c:v>
                </c:pt>
                <c:pt idx="63">
                  <c:v>3.2993314571005072E-2</c:v>
                </c:pt>
                <c:pt idx="64">
                  <c:v>3.3517380352323878E-2</c:v>
                </c:pt>
                <c:pt idx="65">
                  <c:v>3.4041712006557034E-2</c:v>
                </c:pt>
                <c:pt idx="66">
                  <c:v>3.4566309668589312E-2</c:v>
                </c:pt>
                <c:pt idx="67">
                  <c:v>3.5091173473373649E-2</c:v>
                </c:pt>
                <c:pt idx="68">
                  <c:v>3.5616303555931594E-2</c:v>
                </c:pt>
                <c:pt idx="69">
                  <c:v>3.6141700051353087E-2</c:v>
                </c:pt>
                <c:pt idx="70">
                  <c:v>3.6667363094796679E-2</c:v>
                </c:pt>
                <c:pt idx="71">
                  <c:v>3.7193292821489532E-2</c:v>
                </c:pt>
                <c:pt idx="72">
                  <c:v>3.7719489366727421E-2</c:v>
                </c:pt>
                <c:pt idx="73">
                  <c:v>3.8245952865874511E-2</c:v>
                </c:pt>
                <c:pt idx="74">
                  <c:v>3.8772683454364021E-2</c:v>
                </c:pt>
                <c:pt idx="75">
                  <c:v>3.9299681267697562E-2</c:v>
                </c:pt>
                <c:pt idx="76">
                  <c:v>3.9826946441445576E-2</c:v>
                </c:pt>
                <c:pt idx="77">
                  <c:v>4.0354479111247565E-2</c:v>
                </c:pt>
                <c:pt idx="78">
                  <c:v>4.0882279412811418E-2</c:v>
                </c:pt>
                <c:pt idx="79">
                  <c:v>4.1410347481913856E-2</c:v>
                </c:pt>
                <c:pt idx="80">
                  <c:v>4.1938683454400882E-2</c:v>
                </c:pt>
                <c:pt idx="81">
                  <c:v>4.2467287466187331E-2</c:v>
                </c:pt>
                <c:pt idx="82">
                  <c:v>4.2996159653256649E-2</c:v>
                </c:pt>
                <c:pt idx="83">
                  <c:v>4.3525300151661783E-2</c:v>
                </c:pt>
                <c:pt idx="84">
                  <c:v>4.405470909752407E-2</c:v>
                </c:pt>
                <c:pt idx="85">
                  <c:v>4.4584386627034567E-2</c:v>
                </c:pt>
                <c:pt idx="86">
                  <c:v>4.5114332876452945E-2</c:v>
                </c:pt>
                <c:pt idx="87">
                  <c:v>4.5644547982108152E-2</c:v>
                </c:pt>
                <c:pt idx="88">
                  <c:v>4.6175032080398415E-2</c:v>
                </c:pt>
                <c:pt idx="89">
                  <c:v>4.6705785307790793E-2</c:v>
                </c:pt>
                <c:pt idx="90">
                  <c:v>4.7236807800822067E-2</c:v>
                </c:pt>
                <c:pt idx="91">
                  <c:v>4.7768099696098076E-2</c:v>
                </c:pt>
                <c:pt idx="92">
                  <c:v>4.8299661130293936E-2</c:v>
                </c:pt>
                <c:pt idx="93">
                  <c:v>4.883149224015404E-2</c:v>
                </c:pt>
                <c:pt idx="94">
                  <c:v>4.9363593162492281E-2</c:v>
                </c:pt>
                <c:pt idx="95">
                  <c:v>4.9895964034192053E-2</c:v>
                </c:pt>
                <c:pt idx="96">
                  <c:v>5.0428604992205806E-2</c:v>
                </c:pt>
                <c:pt idx="97">
                  <c:v>5.0961516173555932E-2</c:v>
                </c:pt>
                <c:pt idx="98">
                  <c:v>5.1494697715334103E-2</c:v>
                </c:pt>
                <c:pt idx="99">
                  <c:v>5.2028149754701492E-2</c:v>
                </c:pt>
                <c:pt idx="100">
                  <c:v>5.2561872428888989E-2</c:v>
                </c:pt>
                <c:pt idx="101">
                  <c:v>5.309586587519699E-2</c:v>
                </c:pt>
                <c:pt idx="102">
                  <c:v>5.363013023099561E-2</c:v>
                </c:pt>
                <c:pt idx="103">
                  <c:v>5.4164665633724463E-2</c:v>
                </c:pt>
                <c:pt idx="104">
                  <c:v>5.469947222089333E-2</c:v>
                </c:pt>
                <c:pt idx="105">
                  <c:v>5.5234550130081495E-2</c:v>
                </c:pt>
                <c:pt idx="106">
                  <c:v>5.5769899498937958E-2</c:v>
                </c:pt>
                <c:pt idx="107">
                  <c:v>5.6305520465181669E-2</c:v>
                </c:pt>
                <c:pt idx="108">
                  <c:v>5.6841413166601296E-2</c:v>
                </c:pt>
                <c:pt idx="109">
                  <c:v>5.7377577741055674E-2</c:v>
                </c:pt>
                <c:pt idx="110">
                  <c:v>5.7914014326473362E-2</c:v>
                </c:pt>
                <c:pt idx="111">
                  <c:v>5.8450723060853083E-2</c:v>
                </c:pt>
                <c:pt idx="112">
                  <c:v>5.8987704082263281E-2</c:v>
                </c:pt>
                <c:pt idx="113">
                  <c:v>5.9524957528842792E-2</c:v>
                </c:pt>
                <c:pt idx="114">
                  <c:v>6.0062483538800171E-2</c:v>
                </c:pt>
                <c:pt idx="115">
                  <c:v>6.0600282250414583E-2</c:v>
                </c:pt>
                <c:pt idx="116">
                  <c:v>6.1138353802034695E-2</c:v>
                </c:pt>
                <c:pt idx="117">
                  <c:v>6.1676698332080004E-2</c:v>
                </c:pt>
                <c:pt idx="118">
                  <c:v>6.2215315979039731E-2</c:v>
                </c:pt>
                <c:pt idx="119">
                  <c:v>6.2754206881473706E-2</c:v>
                </c:pt>
                <c:pt idx="120">
                  <c:v>6.3293371178011704E-2</c:v>
                </c:pt>
                <c:pt idx="121">
                  <c:v>6.3832809007354108E-2</c:v>
                </c:pt>
                <c:pt idx="122">
                  <c:v>6.4372520508271691E-2</c:v>
                </c:pt>
                <c:pt idx="123">
                  <c:v>6.4912505819605615E-2</c:v>
                </c:pt>
                <c:pt idx="124">
                  <c:v>6.5452765080267206E-2</c:v>
                </c:pt>
                <c:pt idx="125">
                  <c:v>6.5993298429238623E-2</c:v>
                </c:pt>
                <c:pt idx="126">
                  <c:v>6.6534106005572191E-2</c:v>
                </c:pt>
                <c:pt idx="127">
                  <c:v>6.7075187948391068E-2</c:v>
                </c:pt>
                <c:pt idx="128">
                  <c:v>6.76165443968888E-2</c:v>
                </c:pt>
                <c:pt idx="129">
                  <c:v>6.8158175490329764E-2</c:v>
                </c:pt>
                <c:pt idx="130">
                  <c:v>6.8700081368048727E-2</c:v>
                </c:pt>
                <c:pt idx="131">
                  <c:v>6.9242262169451285E-2</c:v>
                </c:pt>
                <c:pt idx="132">
                  <c:v>6.9784718034013871E-2</c:v>
                </c:pt>
                <c:pt idx="133">
                  <c:v>7.0327449101283301E-2</c:v>
                </c:pt>
                <c:pt idx="134">
                  <c:v>7.0870455510877672E-2</c:v>
                </c:pt>
                <c:pt idx="135">
                  <c:v>7.1413737402485689E-2</c:v>
                </c:pt>
                <c:pt idx="136">
                  <c:v>7.1957294915866887E-2</c:v>
                </c:pt>
                <c:pt idx="137">
                  <c:v>7.2501128190851638E-2</c:v>
                </c:pt>
                <c:pt idx="138">
                  <c:v>7.3045237367341365E-2</c:v>
                </c:pt>
                <c:pt idx="139">
                  <c:v>7.3589622585308545E-2</c:v>
                </c:pt>
                <c:pt idx="140">
                  <c:v>7.413428398479649E-2</c:v>
                </c:pt>
                <c:pt idx="141">
                  <c:v>7.4679221705919563E-2</c:v>
                </c:pt>
                <c:pt idx="142">
                  <c:v>7.5224435888863406E-2</c:v>
                </c:pt>
                <c:pt idx="143">
                  <c:v>7.5769926673884713E-2</c:v>
                </c:pt>
                <c:pt idx="144">
                  <c:v>7.6315694201311235E-2</c:v>
                </c:pt>
                <c:pt idx="145">
                  <c:v>7.6861738611541996E-2</c:v>
                </c:pt>
                <c:pt idx="146">
                  <c:v>7.74080600450473E-2</c:v>
                </c:pt>
                <c:pt idx="147">
                  <c:v>7.7954658642368502E-2</c:v>
                </c:pt>
                <c:pt idx="148">
                  <c:v>7.8501534544118456E-2</c:v>
                </c:pt>
                <c:pt idx="149">
                  <c:v>7.9048687890981295E-2</c:v>
                </c:pt>
                <c:pt idx="150">
                  <c:v>7.9596118823712425E-2</c:v>
                </c:pt>
                <c:pt idx="151">
                  <c:v>8.0143827483138752E-2</c:v>
                </c:pt>
                <c:pt idx="152">
                  <c:v>8.069181401015868E-2</c:v>
                </c:pt>
                <c:pt idx="153">
                  <c:v>8.1240078545742112E-2</c:v>
                </c:pt>
                <c:pt idx="154">
                  <c:v>8.1788621230930225E-2</c:v>
                </c:pt>
                <c:pt idx="155">
                  <c:v>8.2337442206836142E-2</c:v>
                </c:pt>
                <c:pt idx="156">
                  <c:v>8.288654161464426E-2</c:v>
                </c:pt>
                <c:pt idx="157">
                  <c:v>8.3435919595610697E-2</c:v>
                </c:pt>
                <c:pt idx="158">
                  <c:v>8.3985576291063291E-2</c:v>
                </c:pt>
                <c:pt idx="159">
                  <c:v>8.4535511842401379E-2</c:v>
                </c:pt>
                <c:pt idx="160">
                  <c:v>8.5085726391096461E-2</c:v>
                </c:pt>
                <c:pt idx="161">
                  <c:v>8.5636220078691316E-2</c:v>
                </c:pt>
                <c:pt idx="162">
                  <c:v>8.6186993046800886E-2</c:v>
                </c:pt>
                <c:pt idx="163">
                  <c:v>8.6738045437111611E-2</c:v>
                </c:pt>
                <c:pt idx="164">
                  <c:v>8.7289377391382095E-2</c:v>
                </c:pt>
                <c:pt idx="165">
                  <c:v>8.7840989051442886E-2</c:v>
                </c:pt>
                <c:pt idx="166">
                  <c:v>8.8392880559196252E-2</c:v>
                </c:pt>
                <c:pt idx="167">
                  <c:v>8.8945052056616847E-2</c:v>
                </c:pt>
                <c:pt idx="168">
                  <c:v>8.9497503685750823E-2</c:v>
                </c:pt>
                <c:pt idx="169">
                  <c:v>9.0050235588716721E-2</c:v>
                </c:pt>
                <c:pt idx="170">
                  <c:v>9.0603247907705242E-2</c:v>
                </c:pt>
                <c:pt idx="171">
                  <c:v>9.1156540784979034E-2</c:v>
                </c:pt>
                <c:pt idx="172">
                  <c:v>9.1710114362872908E-2</c:v>
                </c:pt>
                <c:pt idx="173">
                  <c:v>9.2263968783794059E-2</c:v>
                </c:pt>
                <c:pt idx="174">
                  <c:v>9.2818104190221851E-2</c:v>
                </c:pt>
                <c:pt idx="175">
                  <c:v>9.337252072470803E-2</c:v>
                </c:pt>
                <c:pt idx="176">
                  <c:v>9.3927218529876288E-2</c:v>
                </c:pt>
                <c:pt idx="177">
                  <c:v>9.4482197748423147E-2</c:v>
                </c:pt>
                <c:pt idx="178">
                  <c:v>9.5037458523117291E-2</c:v>
                </c:pt>
                <c:pt idx="179">
                  <c:v>9.5593000996799793E-2</c:v>
                </c:pt>
                <c:pt idx="180">
                  <c:v>9.6148825312384334E-2</c:v>
                </c:pt>
                <c:pt idx="181">
                  <c:v>9.6704931612856981E-2</c:v>
                </c:pt>
                <c:pt idx="182">
                  <c:v>9.7261320041276411E-2</c:v>
                </c:pt>
                <c:pt idx="183">
                  <c:v>9.7817990740773686E-2</c:v>
                </c:pt>
                <c:pt idx="184">
                  <c:v>9.8374943854552921E-2</c:v>
                </c:pt>
                <c:pt idx="185">
                  <c:v>9.8932179525890396E-2</c:v>
                </c:pt>
                <c:pt idx="186">
                  <c:v>9.9489697898135443E-2</c:v>
                </c:pt>
                <c:pt idx="187">
                  <c:v>0.10004749911470978</c:v>
                </c:pt>
                <c:pt idx="188">
                  <c:v>0.10060558331910818</c:v>
                </c:pt>
                <c:pt idx="189">
                  <c:v>0.10116395065489825</c:v>
                </c:pt>
                <c:pt idx="190">
                  <c:v>0.10172260126572019</c:v>
                </c:pt>
                <c:pt idx="191">
                  <c:v>0.10228153529528705</c:v>
                </c:pt>
                <c:pt idx="192">
                  <c:v>0.10284075288738515</c:v>
                </c:pt>
                <c:pt idx="193">
                  <c:v>0.1034002541858734</c:v>
                </c:pt>
                <c:pt idx="194">
                  <c:v>0.10396003933468378</c:v>
                </c:pt>
                <c:pt idx="195">
                  <c:v>0.10452010847782134</c:v>
                </c:pt>
                <c:pt idx="196">
                  <c:v>0.10508046175936414</c:v>
                </c:pt>
                <c:pt idx="197">
                  <c:v>0.10564109932346355</c:v>
                </c:pt>
                <c:pt idx="198">
                  <c:v>0.10620202131434375</c:v>
                </c:pt>
                <c:pt idx="199">
                  <c:v>0.10676322787630221</c:v>
                </c:pt>
                <c:pt idx="200">
                  <c:v>0.10732471915370967</c:v>
                </c:pt>
                <c:pt idx="201">
                  <c:v>0.10788649529101013</c:v>
                </c:pt>
                <c:pt idx="202">
                  <c:v>0.10844855643272067</c:v>
                </c:pt>
                <c:pt idx="203">
                  <c:v>0.10901090272343206</c:v>
                </c:pt>
                <c:pt idx="204">
                  <c:v>0.10957353430780792</c:v>
                </c:pt>
                <c:pt idx="205">
                  <c:v>0.11013645133058581</c:v>
                </c:pt>
                <c:pt idx="206">
                  <c:v>0.1106996539365761</c:v>
                </c:pt>
                <c:pt idx="207">
                  <c:v>0.11126314227066314</c:v>
                </c:pt>
                <c:pt idx="208">
                  <c:v>0.11182691647780474</c:v>
                </c:pt>
                <c:pt idx="209">
                  <c:v>0.112390976703032</c:v>
                </c:pt>
                <c:pt idx="210">
                  <c:v>0.11295532309144973</c:v>
                </c:pt>
                <c:pt idx="211">
                  <c:v>0.11351995578823648</c:v>
                </c:pt>
                <c:pt idx="212">
                  <c:v>0.11408487493864405</c:v>
                </c:pt>
                <c:pt idx="213">
                  <c:v>0.11465008068799842</c:v>
                </c:pt>
                <c:pt idx="214">
                  <c:v>0.11521557318169906</c:v>
                </c:pt>
                <c:pt idx="215">
                  <c:v>0.11578135256521915</c:v>
                </c:pt>
                <c:pt idx="216">
                  <c:v>0.11634741898410583</c:v>
                </c:pt>
                <c:pt idx="217">
                  <c:v>0.11691377258397995</c:v>
                </c:pt>
                <c:pt idx="218">
                  <c:v>0.11748041351053629</c:v>
                </c:pt>
                <c:pt idx="219">
                  <c:v>0.11804734190954336</c:v>
                </c:pt>
                <c:pt idx="220">
                  <c:v>0.11861455792684406</c:v>
                </c:pt>
                <c:pt idx="221">
                  <c:v>0.11918206170835499</c:v>
                </c:pt>
                <c:pt idx="222">
                  <c:v>0.11974985340006672</c:v>
                </c:pt>
                <c:pt idx="223">
                  <c:v>0.12031793314804395</c:v>
                </c:pt>
                <c:pt idx="224">
                  <c:v>0.12088630109842557</c:v>
                </c:pt>
                <c:pt idx="225">
                  <c:v>0.12145495739742462</c:v>
                </c:pt>
                <c:pt idx="226">
                  <c:v>0.12202390219132808</c:v>
                </c:pt>
                <c:pt idx="227">
                  <c:v>0.12259313562649754</c:v>
                </c:pt>
                <c:pt idx="228">
                  <c:v>0.12316265784936831</c:v>
                </c:pt>
                <c:pt idx="229">
                  <c:v>0.12373246900645052</c:v>
                </c:pt>
                <c:pt idx="230">
                  <c:v>0.12430256924432825</c:v>
                </c:pt>
                <c:pt idx="231">
                  <c:v>0.1248729587096602</c:v>
                </c:pt>
                <c:pt idx="232">
                  <c:v>0.12544363754917942</c:v>
                </c:pt>
                <c:pt idx="233">
                  <c:v>0.12601460590969338</c:v>
                </c:pt>
                <c:pt idx="234">
                  <c:v>0.12658586393808391</c:v>
                </c:pt>
                <c:pt idx="235">
                  <c:v>0.12715741178130746</c:v>
                </c:pt>
                <c:pt idx="236">
                  <c:v>0.12772924958639509</c:v>
                </c:pt>
                <c:pt idx="237">
                  <c:v>0.12830137750045223</c:v>
                </c:pt>
                <c:pt idx="238">
                  <c:v>0.12887379567065915</c:v>
                </c:pt>
                <c:pt idx="239">
                  <c:v>0.12944650424427095</c:v>
                </c:pt>
                <c:pt idx="240">
                  <c:v>0.13001950336861712</c:v>
                </c:pt>
                <c:pt idx="241">
                  <c:v>0.13059279319110195</c:v>
                </c:pt>
                <c:pt idx="242">
                  <c:v>0.13116637385920438</c:v>
                </c:pt>
                <c:pt idx="243">
                  <c:v>0.13174024552047858</c:v>
                </c:pt>
                <c:pt idx="244">
                  <c:v>0.13231440832255337</c:v>
                </c:pt>
                <c:pt idx="245">
                  <c:v>0.13288886241313236</c:v>
                </c:pt>
                <c:pt idx="246">
                  <c:v>0.13346360793999423</c:v>
                </c:pt>
                <c:pt idx="247">
                  <c:v>0.1340386450509925</c:v>
                </c:pt>
                <c:pt idx="248">
                  <c:v>0.13461397389405594</c:v>
                </c:pt>
                <c:pt idx="249">
                  <c:v>0.13518959461718794</c:v>
                </c:pt>
                <c:pt idx="250">
                  <c:v>0.1357655073684676</c:v>
                </c:pt>
                <c:pt idx="251">
                  <c:v>0.13634171229604863</c:v>
                </c:pt>
                <c:pt idx="252">
                  <c:v>0.13691820954816003</c:v>
                </c:pt>
                <c:pt idx="253">
                  <c:v>0.13749499927310604</c:v>
                </c:pt>
                <c:pt idx="254">
                  <c:v>0.13807208161926598</c:v>
                </c:pt>
                <c:pt idx="255">
                  <c:v>0.13864945673509488</c:v>
                </c:pt>
                <c:pt idx="256">
                  <c:v>0.13922712476912258</c:v>
                </c:pt>
                <c:pt idx="257">
                  <c:v>0.13980508586995466</c:v>
                </c:pt>
                <c:pt idx="258">
                  <c:v>0.14038334018627197</c:v>
                </c:pt>
                <c:pt idx="259">
                  <c:v>0.14096188786683062</c:v>
                </c:pt>
                <c:pt idx="260">
                  <c:v>0.14154072906046244</c:v>
                </c:pt>
                <c:pt idx="261">
                  <c:v>0.14211986391607456</c:v>
                </c:pt>
                <c:pt idx="262">
                  <c:v>0.14269929258264957</c:v>
                </c:pt>
                <c:pt idx="263">
                  <c:v>0.14327901520924602</c:v>
                </c:pt>
                <c:pt idx="264">
                  <c:v>0.14385903194499794</c:v>
                </c:pt>
                <c:pt idx="265">
                  <c:v>0.14443934293911487</c:v>
                </c:pt>
                <c:pt idx="266">
                  <c:v>0.14501994834088205</c:v>
                </c:pt>
                <c:pt idx="267">
                  <c:v>0.14560084829966069</c:v>
                </c:pt>
                <c:pt idx="268">
                  <c:v>0.14618204296488746</c:v>
                </c:pt>
                <c:pt idx="269">
                  <c:v>0.14676353248607521</c:v>
                </c:pt>
                <c:pt idx="270">
                  <c:v>0.14734531701281228</c:v>
                </c:pt>
                <c:pt idx="271">
                  <c:v>0.14792739669476296</c:v>
                </c:pt>
                <c:pt idx="272">
                  <c:v>0.1485097716816679</c:v>
                </c:pt>
                <c:pt idx="273">
                  <c:v>0.14909244212334305</c:v>
                </c:pt>
                <c:pt idx="274">
                  <c:v>0.14967540816968095</c:v>
                </c:pt>
                <c:pt idx="275">
                  <c:v>0.15025866997064985</c:v>
                </c:pt>
                <c:pt idx="276">
                  <c:v>0.15084222767629396</c:v>
                </c:pt>
                <c:pt idx="277">
                  <c:v>0.15142608143673408</c:v>
                </c:pt>
                <c:pt idx="278">
                  <c:v>0.15201023140216696</c:v>
                </c:pt>
                <c:pt idx="279">
                  <c:v>0.15259467772286528</c:v>
                </c:pt>
                <c:pt idx="280">
                  <c:v>0.15317942054917832</c:v>
                </c:pt>
                <c:pt idx="281">
                  <c:v>0.15376446003153132</c:v>
                </c:pt>
                <c:pt idx="282">
                  <c:v>0.15434979632042634</c:v>
                </c:pt>
                <c:pt idx="283">
                  <c:v>0.15493542956644113</c:v>
                </c:pt>
                <c:pt idx="284">
                  <c:v>0.15552135992023031</c:v>
                </c:pt>
                <c:pt idx="285">
                  <c:v>0.15610758753252485</c:v>
                </c:pt>
                <c:pt idx="286">
                  <c:v>0.1566941125541319</c:v>
                </c:pt>
                <c:pt idx="287">
                  <c:v>0.15728093513593566</c:v>
                </c:pt>
                <c:pt idx="288">
                  <c:v>0.15786805542889626</c:v>
                </c:pt>
                <c:pt idx="289">
                  <c:v>0.15845547358405088</c:v>
                </c:pt>
                <c:pt idx="290">
                  <c:v>0.15904318975251308</c:v>
                </c:pt>
                <c:pt idx="291">
                  <c:v>0.15963120408547327</c:v>
                </c:pt>
                <c:pt idx="292">
                  <c:v>0.16021951673419843</c:v>
                </c:pt>
                <c:pt idx="293">
                  <c:v>0.1608081278500324</c:v>
                </c:pt>
                <c:pt idx="294">
                  <c:v>0.16139703758439561</c:v>
                </c:pt>
                <c:pt idx="295">
                  <c:v>0.16198624608878531</c:v>
                </c:pt>
                <c:pt idx="296">
                  <c:v>0.16257575351477582</c:v>
                </c:pt>
                <c:pt idx="297">
                  <c:v>0.16316556001401827</c:v>
                </c:pt>
                <c:pt idx="298">
                  <c:v>0.16375566573824063</c:v>
                </c:pt>
                <c:pt idx="299">
                  <c:v>0.16434607083924813</c:v>
                </c:pt>
                <c:pt idx="300">
                  <c:v>0.1649367754689226</c:v>
                </c:pt>
                <c:pt idx="301">
                  <c:v>0.16552777977922317</c:v>
                </c:pt>
                <c:pt idx="302">
                  <c:v>0.16611908392218599</c:v>
                </c:pt>
                <c:pt idx="303">
                  <c:v>0.1667106880499245</c:v>
                </c:pt>
                <c:pt idx="304">
                  <c:v>0.16730259231462896</c:v>
                </c:pt>
                <c:pt idx="305">
                  <c:v>0.16789479686856734</c:v>
                </c:pt>
                <c:pt idx="306">
                  <c:v>0.16848730186408445</c:v>
                </c:pt>
                <c:pt idx="307">
                  <c:v>0.16908010745360258</c:v>
                </c:pt>
                <c:pt idx="308">
                  <c:v>0.16967321378962108</c:v>
                </c:pt>
                <c:pt idx="309">
                  <c:v>0.17026662102471724</c:v>
                </c:pt>
                <c:pt idx="310">
                  <c:v>0.17086032931154516</c:v>
                </c:pt>
                <c:pt idx="311">
                  <c:v>0.17145433880283667</c:v>
                </c:pt>
                <c:pt idx="312">
                  <c:v>0.1720486496514011</c:v>
                </c:pt>
                <c:pt idx="313">
                  <c:v>0.17264326201012503</c:v>
                </c:pt>
                <c:pt idx="314">
                  <c:v>0.173238176031973</c:v>
                </c:pt>
                <c:pt idx="315">
                  <c:v>0.17383339186998703</c:v>
                </c:pt>
                <c:pt idx="316">
                  <c:v>0.17442890967728664</c:v>
                </c:pt>
                <c:pt idx="317">
                  <c:v>0.17502472960706905</c:v>
                </c:pt>
                <c:pt idx="318">
                  <c:v>0.17562085181260922</c:v>
                </c:pt>
                <c:pt idx="319">
                  <c:v>0.17621727644726004</c:v>
                </c:pt>
                <c:pt idx="320">
                  <c:v>0.1768140036644521</c:v>
                </c:pt>
                <c:pt idx="321">
                  <c:v>0.17741103361769373</c:v>
                </c:pt>
                <c:pt idx="322">
                  <c:v>0.17800836646057139</c:v>
                </c:pt>
                <c:pt idx="323">
                  <c:v>0.17860600234674906</c:v>
                </c:pt>
                <c:pt idx="324">
                  <c:v>0.17920394142996887</c:v>
                </c:pt>
                <c:pt idx="325">
                  <c:v>0.17980218386405111</c:v>
                </c:pt>
                <c:pt idx="326">
                  <c:v>0.18040072980289401</c:v>
                </c:pt>
                <c:pt idx="327">
                  <c:v>0.18099957940047373</c:v>
                </c:pt>
                <c:pt idx="328">
                  <c:v>0.18159873281084482</c:v>
                </c:pt>
                <c:pt idx="329">
                  <c:v>0.18219819018813954</c:v>
                </c:pt>
                <c:pt idx="330">
                  <c:v>0.18279795168656898</c:v>
                </c:pt>
                <c:pt idx="331">
                  <c:v>0.18339801746042173</c:v>
                </c:pt>
                <c:pt idx="332">
                  <c:v>0.1839983876640654</c:v>
                </c:pt>
                <c:pt idx="333">
                  <c:v>0.18459906245194535</c:v>
                </c:pt>
                <c:pt idx="334">
                  <c:v>0.18520004197858553</c:v>
                </c:pt>
                <c:pt idx="335">
                  <c:v>0.18580132639858826</c:v>
                </c:pt>
                <c:pt idx="336">
                  <c:v>0.18640291586663427</c:v>
                </c:pt>
                <c:pt idx="337">
                  <c:v>0.18700481053748286</c:v>
                </c:pt>
                <c:pt idx="338">
                  <c:v>0.18760701056597173</c:v>
                </c:pt>
                <c:pt idx="339">
                  <c:v>0.18820951610701719</c:v>
                </c:pt>
                <c:pt idx="340">
                  <c:v>0.18881232731561415</c:v>
                </c:pt>
                <c:pt idx="341">
                  <c:v>0.18941544434683588</c:v>
                </c:pt>
                <c:pt idx="342">
                  <c:v>0.19001886735583473</c:v>
                </c:pt>
                <c:pt idx="343">
                  <c:v>0.19062259649784163</c:v>
                </c:pt>
                <c:pt idx="344">
                  <c:v>0.19122663192816636</c:v>
                </c:pt>
                <c:pt idx="345">
                  <c:v>0.19183097380219727</c:v>
                </c:pt>
                <c:pt idx="346">
                  <c:v>0.19243562227540156</c:v>
                </c:pt>
                <c:pt idx="347">
                  <c:v>0.19304057750332548</c:v>
                </c:pt>
                <c:pt idx="348">
                  <c:v>0.19364583964159388</c:v>
                </c:pt>
                <c:pt idx="349">
                  <c:v>0.19425140884591108</c:v>
                </c:pt>
                <c:pt idx="350">
                  <c:v>0.19485728527205981</c:v>
                </c:pt>
                <c:pt idx="351">
                  <c:v>0.19546346907590229</c:v>
                </c:pt>
                <c:pt idx="352">
                  <c:v>0.19606996041337954</c:v>
                </c:pt>
                <c:pt idx="353">
                  <c:v>0.19667675944051188</c:v>
                </c:pt>
                <c:pt idx="354">
                  <c:v>0.19728386631339867</c:v>
                </c:pt>
                <c:pt idx="355">
                  <c:v>0.19789128118821853</c:v>
                </c:pt>
                <c:pt idx="356">
                  <c:v>0.19849900422122913</c:v>
                </c:pt>
                <c:pt idx="357">
                  <c:v>0.19910703556876763</c:v>
                </c:pt>
                <c:pt idx="358">
                  <c:v>0.19971537538725048</c:v>
                </c:pt>
                <c:pt idx="359">
                  <c:v>0.20032402383317338</c:v>
                </c:pt>
                <c:pt idx="360">
                  <c:v>0.20093298106311153</c:v>
                </c:pt>
                <c:pt idx="361">
                  <c:v>0.20154224723371961</c:v>
                </c:pt>
                <c:pt idx="362">
                  <c:v>0.20215182250173136</c:v>
                </c:pt>
                <c:pt idx="363">
                  <c:v>0.20276170702396068</c:v>
                </c:pt>
                <c:pt idx="364">
                  <c:v>0.20337190095730051</c:v>
                </c:pt>
                <c:pt idx="365">
                  <c:v>0.20398240445872351</c:v>
                </c:pt>
                <c:pt idx="366">
                  <c:v>0.20459321768528227</c:v>
                </c:pt>
                <c:pt idx="367">
                  <c:v>0.20520434079410865</c:v>
                </c:pt>
                <c:pt idx="368">
                  <c:v>0.20581577394241446</c:v>
                </c:pt>
                <c:pt idx="369">
                  <c:v>0.2064275172874912</c:v>
                </c:pt>
                <c:pt idx="370">
                  <c:v>0.20703957098671033</c:v>
                </c:pt>
                <c:pt idx="371">
                  <c:v>0.20765193519752279</c:v>
                </c:pt>
                <c:pt idx="372">
                  <c:v>0.20826461007745967</c:v>
                </c:pt>
                <c:pt idx="373">
                  <c:v>0.20887759578413201</c:v>
                </c:pt>
                <c:pt idx="374">
                  <c:v>0.20949089247523056</c:v>
                </c:pt>
                <c:pt idx="375">
                  <c:v>0.21010450030852645</c:v>
                </c:pt>
                <c:pt idx="376">
                  <c:v>0.21071841944187053</c:v>
                </c:pt>
                <c:pt idx="377">
                  <c:v>0.21133265003319379</c:v>
                </c:pt>
                <c:pt idx="378">
                  <c:v>0.2119471922405074</c:v>
                </c:pt>
                <c:pt idx="379">
                  <c:v>0.21256204622190267</c:v>
                </c:pt>
                <c:pt idx="380">
                  <c:v>0.21317721213555108</c:v>
                </c:pt>
                <c:pt idx="381">
                  <c:v>0.21379269013970448</c:v>
                </c:pt>
                <c:pt idx="382">
                  <c:v>0.21440848039269489</c:v>
                </c:pt>
                <c:pt idx="383">
                  <c:v>0.2150245830529347</c:v>
                </c:pt>
                <c:pt idx="384">
                  <c:v>0.2156409982789167</c:v>
                </c:pt>
                <c:pt idx="385">
                  <c:v>0.21625772622921402</c:v>
                </c:pt>
                <c:pt idx="386">
                  <c:v>0.21687476706248021</c:v>
                </c:pt>
                <c:pt idx="387">
                  <c:v>0.21749212093744941</c:v>
                </c:pt>
                <c:pt idx="388">
                  <c:v>0.21810978801293635</c:v>
                </c:pt>
                <c:pt idx="389">
                  <c:v>0.21872776844783592</c:v>
                </c:pt>
                <c:pt idx="390">
                  <c:v>0.21934606240112431</c:v>
                </c:pt>
                <c:pt idx="391">
                  <c:v>0.21996467003185782</c:v>
                </c:pt>
                <c:pt idx="392">
                  <c:v>0.22058359149917339</c:v>
                </c:pt>
                <c:pt idx="393">
                  <c:v>0.22120282696228921</c:v>
                </c:pt>
                <c:pt idx="394">
                  <c:v>0.22182237658050385</c:v>
                </c:pt>
                <c:pt idx="395">
                  <c:v>0.22244224051319672</c:v>
                </c:pt>
                <c:pt idx="396">
                  <c:v>0.22306241891982825</c:v>
                </c:pt>
                <c:pt idx="397">
                  <c:v>0.2236829119599395</c:v>
                </c:pt>
                <c:pt idx="398">
                  <c:v>0.22430371979315278</c:v>
                </c:pt>
                <c:pt idx="399">
                  <c:v>0.22492484257917122</c:v>
                </c:pt>
                <c:pt idx="400">
                  <c:v>0.22554628047777925</c:v>
                </c:pt>
                <c:pt idx="401">
                  <c:v>0.22616803364884186</c:v>
                </c:pt>
                <c:pt idx="402">
                  <c:v>0.22679010225230534</c:v>
                </c:pt>
                <c:pt idx="403">
                  <c:v>0.22741248644819723</c:v>
                </c:pt>
                <c:pt idx="404">
                  <c:v>0.22803518639662634</c:v>
                </c:pt>
                <c:pt idx="405">
                  <c:v>0.22865820225778233</c:v>
                </c:pt>
                <c:pt idx="406">
                  <c:v>0.22928153419193653</c:v>
                </c:pt>
                <c:pt idx="407">
                  <c:v>0.22990518235944135</c:v>
                </c:pt>
                <c:pt idx="408">
                  <c:v>0.23052914692073068</c:v>
                </c:pt>
                <c:pt idx="409">
                  <c:v>0.23115342803631989</c:v>
                </c:pt>
                <c:pt idx="410">
                  <c:v>0.2317780258668054</c:v>
                </c:pt>
                <c:pt idx="411">
                  <c:v>0.23240294057286559</c:v>
                </c:pt>
                <c:pt idx="412">
                  <c:v>0.23302817231525985</c:v>
                </c:pt>
                <c:pt idx="413">
                  <c:v>0.23365372125482953</c:v>
                </c:pt>
                <c:pt idx="414">
                  <c:v>0.23427958755249745</c:v>
                </c:pt>
                <c:pt idx="415">
                  <c:v>0.23490577136926794</c:v>
                </c:pt>
                <c:pt idx="416">
                  <c:v>0.23553227286622724</c:v>
                </c:pt>
                <c:pt idx="417">
                  <c:v>0.23615909220454312</c:v>
                </c:pt>
                <c:pt idx="418">
                  <c:v>0.23678622954546524</c:v>
                </c:pt>
                <c:pt idx="419">
                  <c:v>0.23741368505032523</c:v>
                </c:pt>
                <c:pt idx="420">
                  <c:v>0.23804145888053618</c:v>
                </c:pt>
                <c:pt idx="421">
                  <c:v>0.23866955119759314</c:v>
                </c:pt>
                <c:pt idx="422">
                  <c:v>0.23929796216307331</c:v>
                </c:pt>
                <c:pt idx="423">
                  <c:v>0.23992669193863581</c:v>
                </c:pt>
                <c:pt idx="424">
                  <c:v>0.2405557406860217</c:v>
                </c:pt>
                <c:pt idx="425">
                  <c:v>0.241185108567054</c:v>
                </c:pt>
                <c:pt idx="426">
                  <c:v>0.24181479574363807</c:v>
                </c:pt>
                <c:pt idx="427">
                  <c:v>0.24244480237776123</c:v>
                </c:pt>
                <c:pt idx="428">
                  <c:v>0.24307512863149294</c:v>
                </c:pt>
                <c:pt idx="429">
                  <c:v>0.24370577466698529</c:v>
                </c:pt>
                <c:pt idx="430">
                  <c:v>0.24433674064647204</c:v>
                </c:pt>
                <c:pt idx="431">
                  <c:v>0.24496802673226958</c:v>
                </c:pt>
                <c:pt idx="432">
                  <c:v>0.24559963308677668</c:v>
                </c:pt>
                <c:pt idx="433">
                  <c:v>0.24623155987247425</c:v>
                </c:pt>
                <c:pt idx="434">
                  <c:v>0.24686380725192603</c:v>
                </c:pt>
                <c:pt idx="435">
                  <c:v>0.24749637538777791</c:v>
                </c:pt>
                <c:pt idx="436">
                  <c:v>0.2481292644427584</c:v>
                </c:pt>
                <c:pt idx="437">
                  <c:v>0.24876247457967837</c:v>
                </c:pt>
                <c:pt idx="438">
                  <c:v>0.24939600596143174</c:v>
                </c:pt>
                <c:pt idx="439">
                  <c:v>0.25002985875099482</c:v>
                </c:pt>
                <c:pt idx="440">
                  <c:v>0.25066403311142627</c:v>
                </c:pt>
                <c:pt idx="441">
                  <c:v>0.25129852920586804</c:v>
                </c:pt>
                <c:pt idx="442">
                  <c:v>0.25193334719754468</c:v>
                </c:pt>
                <c:pt idx="443">
                  <c:v>0.25256848724976333</c:v>
                </c:pt>
                <c:pt idx="444">
                  <c:v>0.25320394952591418</c:v>
                </c:pt>
                <c:pt idx="445">
                  <c:v>0.25383973418947003</c:v>
                </c:pt>
                <c:pt idx="446">
                  <c:v>0.25447584140398716</c:v>
                </c:pt>
                <c:pt idx="447">
                  <c:v>0.25511227133310421</c:v>
                </c:pt>
                <c:pt idx="448">
                  <c:v>0.25574902414054335</c:v>
                </c:pt>
                <c:pt idx="449">
                  <c:v>0.25638609999010953</c:v>
                </c:pt>
                <c:pt idx="450">
                  <c:v>0.25702349904569077</c:v>
                </c:pt>
                <c:pt idx="451">
                  <c:v>0.25766122147125858</c:v>
                </c:pt>
                <c:pt idx="452">
                  <c:v>0.25829926743086706</c:v>
                </c:pt>
                <c:pt idx="453">
                  <c:v>0.25893763708865403</c:v>
                </c:pt>
                <c:pt idx="454">
                  <c:v>0.25957633060884056</c:v>
                </c:pt>
                <c:pt idx="455">
                  <c:v>0.26021534815573077</c:v>
                </c:pt>
                <c:pt idx="456">
                  <c:v>0.2608546898937123</c:v>
                </c:pt>
                <c:pt idx="457">
                  <c:v>0.26149435598725623</c:v>
                </c:pt>
                <c:pt idx="458">
                  <c:v>0.26213434660091695</c:v>
                </c:pt>
                <c:pt idx="459">
                  <c:v>0.2627746618993323</c:v>
                </c:pt>
                <c:pt idx="460">
                  <c:v>0.26341530204722385</c:v>
                </c:pt>
                <c:pt idx="461">
                  <c:v>0.26405626720939668</c:v>
                </c:pt>
                <c:pt idx="462">
                  <c:v>0.26469755755073932</c:v>
                </c:pt>
                <c:pt idx="463">
                  <c:v>0.26533917323622425</c:v>
                </c:pt>
                <c:pt idx="464">
                  <c:v>0.26598111443090722</c:v>
                </c:pt>
                <c:pt idx="465">
                  <c:v>0.26662338129992813</c:v>
                </c:pt>
                <c:pt idx="466">
                  <c:v>0.26726597400851038</c:v>
                </c:pt>
                <c:pt idx="467">
                  <c:v>0.26790889272196128</c:v>
                </c:pt>
                <c:pt idx="468">
                  <c:v>0.26855213760567209</c:v>
                </c:pt>
                <c:pt idx="469">
                  <c:v>0.26919570882511801</c:v>
                </c:pt>
                <c:pt idx="470">
                  <c:v>0.26983960654585792</c:v>
                </c:pt>
                <c:pt idx="471">
                  <c:v>0.2704838309335349</c:v>
                </c:pt>
                <c:pt idx="472">
                  <c:v>0.27112838215387614</c:v>
                </c:pt>
                <c:pt idx="473">
                  <c:v>0.27177326037269278</c:v>
                </c:pt>
                <c:pt idx="474">
                  <c:v>0.27241846575587991</c:v>
                </c:pt>
                <c:pt idx="475">
                  <c:v>0.2730639984694172</c:v>
                </c:pt>
                <c:pt idx="476">
                  <c:v>0.27370985867936803</c:v>
                </c:pt>
                <c:pt idx="477">
                  <c:v>0.27435604655188039</c:v>
                </c:pt>
                <c:pt idx="478">
                  <c:v>0.27500256225318664</c:v>
                </c:pt>
                <c:pt idx="479">
                  <c:v>0.27564940594960308</c:v>
                </c:pt>
                <c:pt idx="480">
                  <c:v>0.27629657780753081</c:v>
                </c:pt>
                <c:pt idx="481">
                  <c:v>0.27694407799345511</c:v>
                </c:pt>
                <c:pt idx="482">
                  <c:v>0.27759190667394562</c:v>
                </c:pt>
                <c:pt idx="483">
                  <c:v>0.2782400640156566</c:v>
                </c:pt>
                <c:pt idx="484">
                  <c:v>0.2788885501853271</c:v>
                </c:pt>
                <c:pt idx="485">
                  <c:v>0.27953736534978035</c:v>
                </c:pt>
                <c:pt idx="486">
                  <c:v>0.2801865096759244</c:v>
                </c:pt>
                <c:pt idx="487">
                  <c:v>0.2808359833307521</c:v>
                </c:pt>
                <c:pt idx="488">
                  <c:v>0.28148578648134093</c:v>
                </c:pt>
                <c:pt idx="489">
                  <c:v>0.28213591929485293</c:v>
                </c:pt>
                <c:pt idx="490">
                  <c:v>0.28278638193853545</c:v>
                </c:pt>
                <c:pt idx="491">
                  <c:v>0.28343717457971995</c:v>
                </c:pt>
                <c:pt idx="492">
                  <c:v>0.28408829738582342</c:v>
                </c:pt>
                <c:pt idx="493">
                  <c:v>0.28473975052434763</c:v>
                </c:pt>
                <c:pt idx="494">
                  <c:v>0.28539153416287921</c:v>
                </c:pt>
                <c:pt idx="495">
                  <c:v>0.28604364846908981</c:v>
                </c:pt>
                <c:pt idx="496">
                  <c:v>0.28669609361073611</c:v>
                </c:pt>
                <c:pt idx="497">
                  <c:v>0.2873488697556601</c:v>
                </c:pt>
                <c:pt idx="498">
                  <c:v>0.28800197707178876</c:v>
                </c:pt>
                <c:pt idx="499">
                  <c:v>0.28865541572713438</c:v>
                </c:pt>
                <c:pt idx="500">
                  <c:v>0.28930918588979426</c:v>
                </c:pt>
                <c:pt idx="501">
                  <c:v>0.28996328772795121</c:v>
                </c:pt>
                <c:pt idx="502">
                  <c:v>0.2906177214098733</c:v>
                </c:pt>
                <c:pt idx="503">
                  <c:v>0.29127248710391407</c:v>
                </c:pt>
                <c:pt idx="504">
                  <c:v>0.29192758497851212</c:v>
                </c:pt>
                <c:pt idx="505">
                  <c:v>0.29258301520219199</c:v>
                </c:pt>
                <c:pt idx="506">
                  <c:v>0.29323877794356323</c:v>
                </c:pt>
                <c:pt idx="507">
                  <c:v>0.29389487337132136</c:v>
                </c:pt>
                <c:pt idx="508">
                  <c:v>0.29455130165424714</c:v>
                </c:pt>
                <c:pt idx="509">
                  <c:v>0.29520806296120727</c:v>
                </c:pt>
                <c:pt idx="510">
                  <c:v>0.29586515746115372</c:v>
                </c:pt>
                <c:pt idx="511">
                  <c:v>0.29652258532312459</c:v>
                </c:pt>
                <c:pt idx="512">
                  <c:v>0.29718034671624349</c:v>
                </c:pt>
                <c:pt idx="513">
                  <c:v>0.29783844180971997</c:v>
                </c:pt>
                <c:pt idx="514">
                  <c:v>0.29849687077284925</c:v>
                </c:pt>
                <c:pt idx="515">
                  <c:v>0.29915563377501275</c:v>
                </c:pt>
                <c:pt idx="516">
                  <c:v>0.29981473098567735</c:v>
                </c:pt>
                <c:pt idx="517">
                  <c:v>0.3004741625743963</c:v>
                </c:pt>
                <c:pt idx="518">
                  <c:v>0.3011339287108088</c:v>
                </c:pt>
                <c:pt idx="519">
                  <c:v>0.30179402956463997</c:v>
                </c:pt>
                <c:pt idx="520">
                  <c:v>0.30245446530570108</c:v>
                </c:pt>
                <c:pt idx="521">
                  <c:v>0.30311523610388957</c:v>
                </c:pt>
                <c:pt idx="522">
                  <c:v>0.30377634212918925</c:v>
                </c:pt>
                <c:pt idx="523">
                  <c:v>0.30443778355166984</c:v>
                </c:pt>
                <c:pt idx="524">
                  <c:v>0.30509956054148768</c:v>
                </c:pt>
                <c:pt idx="525">
                  <c:v>0.30576167326888526</c:v>
                </c:pt>
                <c:pt idx="526">
                  <c:v>0.30642412190419122</c:v>
                </c:pt>
                <c:pt idx="527">
                  <c:v>0.30708690661782101</c:v>
                </c:pt>
                <c:pt idx="528">
                  <c:v>0.30775002758027625</c:v>
                </c:pt>
                <c:pt idx="529">
                  <c:v>0.30841348496214538</c:v>
                </c:pt>
                <c:pt idx="530">
                  <c:v>0.30907727893410297</c:v>
                </c:pt>
                <c:pt idx="531">
                  <c:v>0.30974140966691044</c:v>
                </c:pt>
                <c:pt idx="532">
                  <c:v>0.31040587733141578</c:v>
                </c:pt>
                <c:pt idx="533">
                  <c:v>0.3110706820985536</c:v>
                </c:pt>
                <c:pt idx="534">
                  <c:v>0.31173582413934553</c:v>
                </c:pt>
                <c:pt idx="535">
                  <c:v>0.3124013036248996</c:v>
                </c:pt>
                <c:pt idx="536">
                  <c:v>0.31306712072641063</c:v>
                </c:pt>
                <c:pt idx="537">
                  <c:v>0.31373327561516051</c:v>
                </c:pt>
                <c:pt idx="538">
                  <c:v>0.31439976846251816</c:v>
                </c:pt>
                <c:pt idx="539">
                  <c:v>0.31506659943993887</c:v>
                </c:pt>
                <c:pt idx="540">
                  <c:v>0.31573376871896564</c:v>
                </c:pt>
                <c:pt idx="541">
                  <c:v>0.31640127647122784</c:v>
                </c:pt>
                <c:pt idx="542">
                  <c:v>0.31706912286844235</c:v>
                </c:pt>
                <c:pt idx="543">
                  <c:v>0.31773730808241307</c:v>
                </c:pt>
                <c:pt idx="544">
                  <c:v>0.31840583228503094</c:v>
                </c:pt>
                <c:pt idx="545">
                  <c:v>0.31907469564827418</c:v>
                </c:pt>
                <c:pt idx="546">
                  <c:v>0.31974389834420824</c:v>
                </c:pt>
                <c:pt idx="547">
                  <c:v>0.32041344054498588</c:v>
                </c:pt>
                <c:pt idx="548">
                  <c:v>0.32108332242284732</c:v>
                </c:pt>
                <c:pt idx="549">
                  <c:v>0.32175354415011981</c:v>
                </c:pt>
                <c:pt idx="550">
                  <c:v>0.32242410589921833</c:v>
                </c:pt>
                <c:pt idx="551">
                  <c:v>0.32309500784264533</c:v>
                </c:pt>
                <c:pt idx="552">
                  <c:v>0.32376625015299076</c:v>
                </c:pt>
                <c:pt idx="553">
                  <c:v>0.32443783300293205</c:v>
                </c:pt>
                <c:pt idx="554">
                  <c:v>0.32510975656523411</c:v>
                </c:pt>
                <c:pt idx="555">
                  <c:v>0.32578202101274978</c:v>
                </c:pt>
                <c:pt idx="556">
                  <c:v>0.32645462651841939</c:v>
                </c:pt>
                <c:pt idx="557">
                  <c:v>0.3271275732552712</c:v>
                </c:pt>
                <c:pt idx="558">
                  <c:v>0.32780086139642095</c:v>
                </c:pt>
                <c:pt idx="559">
                  <c:v>0.32847449111507254</c:v>
                </c:pt>
                <c:pt idx="560">
                  <c:v>0.32914846258451758</c:v>
                </c:pt>
                <c:pt idx="561">
                  <c:v>0.32982277597813559</c:v>
                </c:pt>
                <c:pt idx="562">
                  <c:v>0.33049743146939403</c:v>
                </c:pt>
                <c:pt idx="563">
                  <c:v>0.33117242923184831</c:v>
                </c:pt>
                <c:pt idx="564">
                  <c:v>0.33184776943914196</c:v>
                </c:pt>
                <c:pt idx="565">
                  <c:v>0.33252345226500668</c:v>
                </c:pt>
                <c:pt idx="566">
                  <c:v>0.33319947788326232</c:v>
                </c:pt>
                <c:pt idx="567">
                  <c:v>0.33387584646781687</c:v>
                </c:pt>
                <c:pt idx="568">
                  <c:v>0.33455255819266649</c:v>
                </c:pt>
                <c:pt idx="569">
                  <c:v>0.33522961323189548</c:v>
                </c:pt>
                <c:pt idx="570">
                  <c:v>0.33590701175967674</c:v>
                </c:pt>
                <c:pt idx="571">
                  <c:v>0.33658475395027154</c:v>
                </c:pt>
                <c:pt idx="572">
                  <c:v>0.33726283997802931</c:v>
                </c:pt>
                <c:pt idx="573">
                  <c:v>0.33794127001738805</c:v>
                </c:pt>
                <c:pt idx="574">
                  <c:v>0.33862004424287417</c:v>
                </c:pt>
                <c:pt idx="575">
                  <c:v>0.33929916282910288</c:v>
                </c:pt>
                <c:pt idx="576">
                  <c:v>0.33997862595077777</c:v>
                </c:pt>
                <c:pt idx="577">
                  <c:v>0.34065843378269101</c:v>
                </c:pt>
                <c:pt idx="578">
                  <c:v>0.3413385864997236</c:v>
                </c:pt>
                <c:pt idx="579">
                  <c:v>0.34201908427684513</c:v>
                </c:pt>
                <c:pt idx="580">
                  <c:v>0.34269992728911403</c:v>
                </c:pt>
                <c:pt idx="581">
                  <c:v>0.34338111571167773</c:v>
                </c:pt>
                <c:pt idx="582">
                  <c:v>0.34406264971977207</c:v>
                </c:pt>
                <c:pt idx="583">
                  <c:v>0.34474452948872236</c:v>
                </c:pt>
                <c:pt idx="584">
                  <c:v>0.34542675519394228</c:v>
                </c:pt>
                <c:pt idx="585">
                  <c:v>0.34610932701093478</c:v>
                </c:pt>
                <c:pt idx="586">
                  <c:v>0.34679224511529205</c:v>
                </c:pt>
                <c:pt idx="587">
                  <c:v>0.34747550968269492</c:v>
                </c:pt>
                <c:pt idx="588">
                  <c:v>0.34815912088891365</c:v>
                </c:pt>
                <c:pt idx="589">
                  <c:v>0.34884307890980759</c:v>
                </c:pt>
                <c:pt idx="590">
                  <c:v>0.34952738392132532</c:v>
                </c:pt>
                <c:pt idx="591">
                  <c:v>0.35021203609950469</c:v>
                </c:pt>
                <c:pt idx="592">
                  <c:v>0.35089703562047281</c:v>
                </c:pt>
                <c:pt idx="593">
                  <c:v>0.35158238266044628</c:v>
                </c:pt>
                <c:pt idx="594">
                  <c:v>0.35226807739573096</c:v>
                </c:pt>
                <c:pt idx="595">
                  <c:v>0.35295412000272219</c:v>
                </c:pt>
                <c:pt idx="596">
                  <c:v>0.35364051065790481</c:v>
                </c:pt>
                <c:pt idx="597">
                  <c:v>0.35432724953785311</c:v>
                </c:pt>
                <c:pt idx="598">
                  <c:v>0.35501433681923134</c:v>
                </c:pt>
                <c:pt idx="599">
                  <c:v>0.35570177267879277</c:v>
                </c:pt>
                <c:pt idx="600">
                  <c:v>0.35638955729338084</c:v>
                </c:pt>
                <c:pt idx="601">
                  <c:v>0.35707769083992824</c:v>
                </c:pt>
                <c:pt idx="602">
                  <c:v>0.35776617349545803</c:v>
                </c:pt>
                <c:pt idx="603">
                  <c:v>0.35845500543708253</c:v>
                </c:pt>
                <c:pt idx="604">
                  <c:v>0.35914418684200422</c:v>
                </c:pt>
                <c:pt idx="605">
                  <c:v>0.3598337178875155</c:v>
                </c:pt>
                <c:pt idx="606">
                  <c:v>0.36052359875099849</c:v>
                </c:pt>
                <c:pt idx="607">
                  <c:v>0.36121382960992543</c:v>
                </c:pt>
                <c:pt idx="608">
                  <c:v>0.36190441064185852</c:v>
                </c:pt>
                <c:pt idx="609">
                  <c:v>0.3625953420244501</c:v>
                </c:pt>
                <c:pt idx="610">
                  <c:v>0.36328662393544287</c:v>
                </c:pt>
                <c:pt idx="611">
                  <c:v>0.36397825655266924</c:v>
                </c:pt>
                <c:pt idx="612">
                  <c:v>0.36467024005405224</c:v>
                </c:pt>
                <c:pt idx="613">
                  <c:v>0.36536257461760502</c:v>
                </c:pt>
                <c:pt idx="614">
                  <c:v>0.36605526042143088</c:v>
                </c:pt>
                <c:pt idx="615">
                  <c:v>0.36674829764372374</c:v>
                </c:pt>
                <c:pt idx="616">
                  <c:v>0.36744168646276787</c:v>
                </c:pt>
                <c:pt idx="617">
                  <c:v>0.36813542705693769</c:v>
                </c:pt>
                <c:pt idx="618">
                  <c:v>0.36882951960469845</c:v>
                </c:pt>
                <c:pt idx="619">
                  <c:v>0.36952396428460599</c:v>
                </c:pt>
                <c:pt idx="620">
                  <c:v>0.37021876127530651</c:v>
                </c:pt>
                <c:pt idx="621">
                  <c:v>0.37091391075553681</c:v>
                </c:pt>
                <c:pt idx="622">
                  <c:v>0.37160941290412453</c:v>
                </c:pt>
                <c:pt idx="623">
                  <c:v>0.37230526789998808</c:v>
                </c:pt>
                <c:pt idx="624">
                  <c:v>0.37300147592213628</c:v>
                </c:pt>
                <c:pt idx="625">
                  <c:v>0.3736980371496692</c:v>
                </c:pt>
                <c:pt idx="626">
                  <c:v>0.37439495176177773</c:v>
                </c:pt>
                <c:pt idx="627">
                  <c:v>0.37509221993774333</c:v>
                </c:pt>
                <c:pt idx="628">
                  <c:v>0.37578984185693876</c:v>
                </c:pt>
                <c:pt idx="629">
                  <c:v>0.37648781769882755</c:v>
                </c:pt>
                <c:pt idx="630">
                  <c:v>0.37718614764296432</c:v>
                </c:pt>
                <c:pt idx="631">
                  <c:v>0.37788483186899491</c:v>
                </c:pt>
                <c:pt idx="632">
                  <c:v>0.37858387055665621</c:v>
                </c:pt>
                <c:pt idx="633">
                  <c:v>0.37928326388577638</c:v>
                </c:pt>
                <c:pt idx="634">
                  <c:v>0.37998301203627483</c:v>
                </c:pt>
                <c:pt idx="635">
                  <c:v>0.380683115188162</c:v>
                </c:pt>
                <c:pt idx="636">
                  <c:v>0.38138357352153962</c:v>
                </c:pt>
                <c:pt idx="637">
                  <c:v>0.38208438721660132</c:v>
                </c:pt>
                <c:pt idx="638">
                  <c:v>0.38278555645363155</c:v>
                </c:pt>
                <c:pt idx="639">
                  <c:v>0.38348708141300669</c:v>
                </c:pt>
                <c:pt idx="640">
                  <c:v>0.38418896227519439</c:v>
                </c:pt>
                <c:pt idx="641">
                  <c:v>0.38489119922075377</c:v>
                </c:pt>
                <c:pt idx="642">
                  <c:v>0.38559379243033565</c:v>
                </c:pt>
                <c:pt idx="643">
                  <c:v>0.38629674208468257</c:v>
                </c:pt>
                <c:pt idx="644">
                  <c:v>0.38700004836462876</c:v>
                </c:pt>
                <c:pt idx="645">
                  <c:v>0.38770371145110016</c:v>
                </c:pt>
                <c:pt idx="646">
                  <c:v>0.38840773152511443</c:v>
                </c:pt>
                <c:pt idx="647">
                  <c:v>0.38911210876778113</c:v>
                </c:pt>
                <c:pt idx="648">
                  <c:v>0.38981684336030176</c:v>
                </c:pt>
                <c:pt idx="649">
                  <c:v>0.39052193548396974</c:v>
                </c:pt>
                <c:pt idx="650">
                  <c:v>0.39122738532017021</c:v>
                </c:pt>
                <c:pt idx="651">
                  <c:v>0.39193319305038066</c:v>
                </c:pt>
                <c:pt idx="652">
                  <c:v>0.39263935885617052</c:v>
                </c:pt>
                <c:pt idx="653">
                  <c:v>0.39334588291920114</c:v>
                </c:pt>
                <c:pt idx="654">
                  <c:v>0.39405276542122647</c:v>
                </c:pt>
                <c:pt idx="655">
                  <c:v>0.39476000654409238</c:v>
                </c:pt>
                <c:pt idx="656">
                  <c:v>0.39546760646973689</c:v>
                </c:pt>
                <c:pt idx="657">
                  <c:v>0.39617556538019061</c:v>
                </c:pt>
                <c:pt idx="658">
                  <c:v>0.3968838834575763</c:v>
                </c:pt>
                <c:pt idx="659">
                  <c:v>0.3975925608841091</c:v>
                </c:pt>
                <c:pt idx="660">
                  <c:v>0.39830159784209673</c:v>
                </c:pt>
                <c:pt idx="661">
                  <c:v>0.39901099451393951</c:v>
                </c:pt>
                <c:pt idx="662">
                  <c:v>0.3997207510821299</c:v>
                </c:pt>
                <c:pt idx="663">
                  <c:v>0.40043086772925318</c:v>
                </c:pt>
                <c:pt idx="664">
                  <c:v>0.40114134463798745</c:v>
                </c:pt>
                <c:pt idx="665">
                  <c:v>0.40185218199110295</c:v>
                </c:pt>
                <c:pt idx="666">
                  <c:v>0.40256337997146319</c:v>
                </c:pt>
                <c:pt idx="667">
                  <c:v>0.40327493876202425</c:v>
                </c:pt>
                <c:pt idx="668">
                  <c:v>0.40398685854583505</c:v>
                </c:pt>
                <c:pt idx="669">
                  <c:v>0.40469913950603731</c:v>
                </c:pt>
                <c:pt idx="670">
                  <c:v>0.40541178182586557</c:v>
                </c:pt>
                <c:pt idx="671">
                  <c:v>0.40612478568864763</c:v>
                </c:pt>
                <c:pt idx="672">
                  <c:v>0.40683815127780409</c:v>
                </c:pt>
                <c:pt idx="673">
                  <c:v>0.40755187877684862</c:v>
                </c:pt>
                <c:pt idx="674">
                  <c:v>0.40826596836938789</c:v>
                </c:pt>
                <c:pt idx="675">
                  <c:v>0.40898042023912207</c:v>
                </c:pt>
                <c:pt idx="676">
                  <c:v>0.40969523456984414</c:v>
                </c:pt>
                <c:pt idx="677">
                  <c:v>0.41041041154544056</c:v>
                </c:pt>
                <c:pt idx="678">
                  <c:v>0.41112595134989105</c:v>
                </c:pt>
                <c:pt idx="679">
                  <c:v>0.41184185416726837</c:v>
                </c:pt>
                <c:pt idx="680">
                  <c:v>0.41255812018173921</c:v>
                </c:pt>
                <c:pt idx="681">
                  <c:v>0.41327474957756327</c:v>
                </c:pt>
                <c:pt idx="682">
                  <c:v>0.41399174253909377</c:v>
                </c:pt>
                <c:pt idx="683">
                  <c:v>0.41470909925077759</c:v>
                </c:pt>
                <c:pt idx="684">
                  <c:v>0.41542681989715513</c:v>
                </c:pt>
                <c:pt idx="685">
                  <c:v>0.41614490466286047</c:v>
                </c:pt>
                <c:pt idx="686">
                  <c:v>0.4168633537326214</c:v>
                </c:pt>
                <c:pt idx="687">
                  <c:v>0.41758216729125919</c:v>
                </c:pt>
                <c:pt idx="688">
                  <c:v>0.41830134552368903</c:v>
                </c:pt>
                <c:pt idx="689">
                  <c:v>0.41902088861492004</c:v>
                </c:pt>
                <c:pt idx="690">
                  <c:v>0.41974079675005505</c:v>
                </c:pt>
                <c:pt idx="691">
                  <c:v>0.42046107011429057</c:v>
                </c:pt>
                <c:pt idx="692">
                  <c:v>0.42118170889291751</c:v>
                </c:pt>
                <c:pt idx="693">
                  <c:v>0.42190271327132067</c:v>
                </c:pt>
                <c:pt idx="694">
                  <c:v>0.42262408343497881</c:v>
                </c:pt>
                <c:pt idx="695">
                  <c:v>0.42334581956946482</c:v>
                </c:pt>
                <c:pt idx="696">
                  <c:v>0.42406792186044551</c:v>
                </c:pt>
                <c:pt idx="697">
                  <c:v>0.42479039049368228</c:v>
                </c:pt>
                <c:pt idx="698">
                  <c:v>0.42551322565503047</c:v>
                </c:pt>
                <c:pt idx="699">
                  <c:v>0.42623642753044</c:v>
                </c:pt>
                <c:pt idx="700">
                  <c:v>0.42695999630595471</c:v>
                </c:pt>
                <c:pt idx="701">
                  <c:v>0.42768393216771328</c:v>
                </c:pt>
                <c:pt idx="702">
                  <c:v>0.42840823530194849</c:v>
                </c:pt>
                <c:pt idx="703">
                  <c:v>0.42913290589498776</c:v>
                </c:pt>
                <c:pt idx="704">
                  <c:v>0.42985794413325285</c:v>
                </c:pt>
                <c:pt idx="705">
                  <c:v>0.43058335020326033</c:v>
                </c:pt>
                <c:pt idx="706">
                  <c:v>0.43130912429162138</c:v>
                </c:pt>
                <c:pt idx="707">
                  <c:v>0.43203526658504177</c:v>
                </c:pt>
                <c:pt idx="708">
                  <c:v>0.43276177727032206</c:v>
                </c:pt>
                <c:pt idx="709">
                  <c:v>0.43348865653435742</c:v>
                </c:pt>
                <c:pt idx="710">
                  <c:v>0.43421590456413806</c:v>
                </c:pt>
              </c:numCache>
            </c:numRef>
          </c:val>
          <c:smooth val="1"/>
          <c:extLst>
            <c:ext xmlns:c16="http://schemas.microsoft.com/office/drawing/2014/chart" uri="{C3380CC4-5D6E-409C-BE32-E72D297353CC}">
              <c16:uniqueId val="{00000002-4F73-4855-BC2E-1C0503830D00}"/>
            </c:ext>
          </c:extLst>
        </c:ser>
        <c:ser>
          <c:idx val="3"/>
          <c:order val="3"/>
          <c:tx>
            <c:strRef>
              <c:f>'Strategy AccReturns'!$E$2</c:f>
              <c:strCache>
                <c:ptCount val="1"/>
                <c:pt idx="0">
                  <c:v>MM Macro</c:v>
                </c:pt>
              </c:strCache>
            </c:strRef>
          </c:tx>
          <c:spPr>
            <a:ln w="25400" cap="rnd">
              <a:solidFill>
                <a:schemeClr val="accent4"/>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AccReturns'!$E$3:$E$713</c:f>
              <c:numCache>
                <c:formatCode>General</c:formatCode>
                <c:ptCount val="711"/>
                <c:pt idx="0">
                  <c:v>4.1517170823081265E-3</c:v>
                </c:pt>
                <c:pt idx="1">
                  <c:v>2.3509861660624409E-3</c:v>
                </c:pt>
                <c:pt idx="2">
                  <c:v>1.7822955899615689E-3</c:v>
                </c:pt>
                <c:pt idx="3">
                  <c:v>1.69626573401227E-3</c:v>
                </c:pt>
                <c:pt idx="4">
                  <c:v>1.0671193151567948E-3</c:v>
                </c:pt>
                <c:pt idx="5">
                  <c:v>1.9983188824590492E-3</c:v>
                </c:pt>
                <c:pt idx="6">
                  <c:v>2.5083190465462479E-3</c:v>
                </c:pt>
                <c:pt idx="7">
                  <c:v>4.1193614916223975E-3</c:v>
                </c:pt>
                <c:pt idx="8">
                  <c:v>4.7705487315521378E-3</c:v>
                </c:pt>
                <c:pt idx="9">
                  <c:v>3.6571681886996554E-3</c:v>
                </c:pt>
                <c:pt idx="10">
                  <c:v>2.951350419537091E-3</c:v>
                </c:pt>
                <c:pt idx="11">
                  <c:v>4.9462956958985504E-3</c:v>
                </c:pt>
                <c:pt idx="12">
                  <c:v>5.4285239521614237E-3</c:v>
                </c:pt>
                <c:pt idx="13">
                  <c:v>1.9801887321371225E-3</c:v>
                </c:pt>
                <c:pt idx="14">
                  <c:v>3.6869055813395502E-3</c:v>
                </c:pt>
                <c:pt idx="15">
                  <c:v>4.2089785317991346E-3</c:v>
                </c:pt>
                <c:pt idx="16">
                  <c:v>1.8939570228166946E-3</c:v>
                </c:pt>
                <c:pt idx="17">
                  <c:v>-3.4729932283565912E-3</c:v>
                </c:pt>
                <c:pt idx="18">
                  <c:v>1.0596032926368792E-4</c:v>
                </c:pt>
                <c:pt idx="19">
                  <c:v>-9.7161302915038661E-4</c:v>
                </c:pt>
                <c:pt idx="20">
                  <c:v>-1.6916383571582427E-3</c:v>
                </c:pt>
                <c:pt idx="21">
                  <c:v>-2.9999939645735108E-3</c:v>
                </c:pt>
                <c:pt idx="22">
                  <c:v>-3.2311566572741368E-3</c:v>
                </c:pt>
                <c:pt idx="23">
                  <c:v>-1.8872431784461297E-3</c:v>
                </c:pt>
                <c:pt idx="24">
                  <c:v>1.5613136096679359E-3</c:v>
                </c:pt>
                <c:pt idx="25">
                  <c:v>2.4077888970612804E-3</c:v>
                </c:pt>
                <c:pt idx="26">
                  <c:v>9.7880784388615361E-4</c:v>
                </c:pt>
                <c:pt idx="27">
                  <c:v>3.1938697497202462E-4</c:v>
                </c:pt>
                <c:pt idx="28">
                  <c:v>3.8614493098643177E-3</c:v>
                </c:pt>
                <c:pt idx="29">
                  <c:v>7.1750266828867204E-3</c:v>
                </c:pt>
                <c:pt idx="30">
                  <c:v>7.397478897922749E-3</c:v>
                </c:pt>
                <c:pt idx="31">
                  <c:v>6.7022868296653382E-3</c:v>
                </c:pt>
                <c:pt idx="32">
                  <c:v>7.6927565167932421E-3</c:v>
                </c:pt>
                <c:pt idx="33">
                  <c:v>7.4708081536223325E-3</c:v>
                </c:pt>
                <c:pt idx="34">
                  <c:v>9.533233230003324E-3</c:v>
                </c:pt>
                <c:pt idx="35">
                  <c:v>6.346662906280276E-3</c:v>
                </c:pt>
                <c:pt idx="36">
                  <c:v>3.9527675674779772E-3</c:v>
                </c:pt>
                <c:pt idx="37">
                  <c:v>-5.1774077812425379E-3</c:v>
                </c:pt>
                <c:pt idx="38">
                  <c:v>-9.3702228528611542E-3</c:v>
                </c:pt>
                <c:pt idx="39">
                  <c:v>-7.0028069926132419E-3</c:v>
                </c:pt>
                <c:pt idx="40">
                  <c:v>7.4283630767957298E-4</c:v>
                </c:pt>
                <c:pt idx="41">
                  <c:v>4.1622733823205582E-3</c:v>
                </c:pt>
                <c:pt idx="42">
                  <c:v>9.6217169208270281E-3</c:v>
                </c:pt>
                <c:pt idx="43">
                  <c:v>1.2703864792737996E-3</c:v>
                </c:pt>
                <c:pt idx="44">
                  <c:v>-3.5825092435292083E-3</c:v>
                </c:pt>
                <c:pt idx="45">
                  <c:v>-1.8673830686646076E-2</c:v>
                </c:pt>
                <c:pt idx="46">
                  <c:v>-1.2926189769191798E-2</c:v>
                </c:pt>
                <c:pt idx="47">
                  <c:v>-2.7845232635066663E-2</c:v>
                </c:pt>
                <c:pt idx="48">
                  <c:v>-4.1838172391136408E-2</c:v>
                </c:pt>
                <c:pt idx="49">
                  <c:v>-2.8869987253139717E-2</c:v>
                </c:pt>
                <c:pt idx="50">
                  <c:v>-3.4590988894565577E-2</c:v>
                </c:pt>
                <c:pt idx="51">
                  <c:v>-3.0057750173997921E-2</c:v>
                </c:pt>
                <c:pt idx="52">
                  <c:v>-3.3731273171251352E-2</c:v>
                </c:pt>
                <c:pt idx="53">
                  <c:v>-3.4484616165570858E-2</c:v>
                </c:pt>
                <c:pt idx="54">
                  <c:v>-2.9875991613874553E-2</c:v>
                </c:pt>
                <c:pt idx="55">
                  <c:v>-2.6264951392305891E-2</c:v>
                </c:pt>
                <c:pt idx="56">
                  <c:v>-2.1590369972979695E-2</c:v>
                </c:pt>
                <c:pt idx="57">
                  <c:v>-2.1780902639119137E-2</c:v>
                </c:pt>
                <c:pt idx="58">
                  <c:v>-1.3455174649516732E-2</c:v>
                </c:pt>
                <c:pt idx="59">
                  <c:v>-9.987031124945589E-3</c:v>
                </c:pt>
                <c:pt idx="60">
                  <c:v>-3.7733972595245246E-3</c:v>
                </c:pt>
                <c:pt idx="61">
                  <c:v>-4.3472882424244741E-3</c:v>
                </c:pt>
                <c:pt idx="62">
                  <c:v>-4.4559780258685011E-3</c:v>
                </c:pt>
                <c:pt idx="63">
                  <c:v>-2.1280919858985836E-3</c:v>
                </c:pt>
                <c:pt idx="64">
                  <c:v>-2.8667075282096111E-4</c:v>
                </c:pt>
                <c:pt idx="65">
                  <c:v>2.8194755492894075E-3</c:v>
                </c:pt>
                <c:pt idx="66">
                  <c:v>2.8585633659576892E-3</c:v>
                </c:pt>
                <c:pt idx="67">
                  <c:v>2.5508833640579542E-3</c:v>
                </c:pt>
                <c:pt idx="68">
                  <c:v>3.8565011841826813E-3</c:v>
                </c:pt>
                <c:pt idx="69">
                  <c:v>6.7505988455760502E-3</c:v>
                </c:pt>
                <c:pt idx="70">
                  <c:v>1.4728726344485521E-2</c:v>
                </c:pt>
                <c:pt idx="71">
                  <c:v>1.533711225943879E-2</c:v>
                </c:pt>
                <c:pt idx="72">
                  <c:v>1.8232005897998782E-2</c:v>
                </c:pt>
                <c:pt idx="73">
                  <c:v>1.6097202403186461E-2</c:v>
                </c:pt>
                <c:pt idx="74">
                  <c:v>2.1188317141193957E-2</c:v>
                </c:pt>
                <c:pt idx="75">
                  <c:v>2.9485210747501656E-2</c:v>
                </c:pt>
                <c:pt idx="76">
                  <c:v>2.7516513630291284E-2</c:v>
                </c:pt>
                <c:pt idx="77">
                  <c:v>2.2659891989147196E-2</c:v>
                </c:pt>
                <c:pt idx="78">
                  <c:v>2.4296619661659857E-2</c:v>
                </c:pt>
                <c:pt idx="79">
                  <c:v>2.5018355058527675E-2</c:v>
                </c:pt>
                <c:pt idx="80">
                  <c:v>2.3135348727005622E-2</c:v>
                </c:pt>
                <c:pt idx="81">
                  <c:v>2.4109920035300103E-2</c:v>
                </c:pt>
                <c:pt idx="82">
                  <c:v>2.5218716727734014E-2</c:v>
                </c:pt>
                <c:pt idx="83">
                  <c:v>2.677490444657793E-2</c:v>
                </c:pt>
                <c:pt idx="84">
                  <c:v>2.8271030088320659E-2</c:v>
                </c:pt>
                <c:pt idx="85">
                  <c:v>3.2280695039967666E-2</c:v>
                </c:pt>
                <c:pt idx="86">
                  <c:v>3.1961108850230957E-2</c:v>
                </c:pt>
                <c:pt idx="87">
                  <c:v>3.2783984958413726E-2</c:v>
                </c:pt>
                <c:pt idx="88">
                  <c:v>3.075322618007581E-2</c:v>
                </c:pt>
                <c:pt idx="89">
                  <c:v>3.1515890033276817E-2</c:v>
                </c:pt>
                <c:pt idx="90">
                  <c:v>3.1041161126158956E-2</c:v>
                </c:pt>
                <c:pt idx="91">
                  <c:v>3.125613588400955E-2</c:v>
                </c:pt>
                <c:pt idx="92">
                  <c:v>2.7965293828463134E-2</c:v>
                </c:pt>
                <c:pt idx="93">
                  <c:v>2.7795156046713565E-2</c:v>
                </c:pt>
                <c:pt idx="94">
                  <c:v>2.7798258012586174E-2</c:v>
                </c:pt>
                <c:pt idx="95">
                  <c:v>2.588944600190346E-2</c:v>
                </c:pt>
                <c:pt idx="96">
                  <c:v>2.6394126623214387E-2</c:v>
                </c:pt>
                <c:pt idx="97">
                  <c:v>2.7504904378681472E-2</c:v>
                </c:pt>
                <c:pt idx="98">
                  <c:v>2.6836768071517803E-2</c:v>
                </c:pt>
                <c:pt idx="99">
                  <c:v>2.6321346290726133E-2</c:v>
                </c:pt>
                <c:pt idx="100">
                  <c:v>2.6672430173593886E-2</c:v>
                </c:pt>
                <c:pt idx="101">
                  <c:v>2.9205414811591668E-2</c:v>
                </c:pt>
                <c:pt idx="102">
                  <c:v>2.9019997161516375E-2</c:v>
                </c:pt>
                <c:pt idx="103">
                  <c:v>2.9820892504847318E-2</c:v>
                </c:pt>
                <c:pt idx="104">
                  <c:v>3.235527994692533E-2</c:v>
                </c:pt>
                <c:pt idx="105">
                  <c:v>3.4599325831319083E-2</c:v>
                </c:pt>
                <c:pt idx="106">
                  <c:v>3.5011323297993391E-2</c:v>
                </c:pt>
                <c:pt idx="107">
                  <c:v>3.6569774691506574E-2</c:v>
                </c:pt>
                <c:pt idx="108">
                  <c:v>3.5954635475467844E-2</c:v>
                </c:pt>
                <c:pt idx="109">
                  <c:v>3.6234357737656042E-2</c:v>
                </c:pt>
                <c:pt idx="110">
                  <c:v>3.1939557320431966E-2</c:v>
                </c:pt>
                <c:pt idx="111">
                  <c:v>3.2207654831562849E-2</c:v>
                </c:pt>
                <c:pt idx="112">
                  <c:v>3.2760356416043468E-2</c:v>
                </c:pt>
                <c:pt idx="113">
                  <c:v>3.4953274519867295E-2</c:v>
                </c:pt>
                <c:pt idx="114">
                  <c:v>3.4631002787650189E-2</c:v>
                </c:pt>
                <c:pt idx="115">
                  <c:v>3.4133708220070114E-2</c:v>
                </c:pt>
                <c:pt idx="116">
                  <c:v>3.5047955349592153E-2</c:v>
                </c:pt>
                <c:pt idx="117">
                  <c:v>3.6266050257065086E-2</c:v>
                </c:pt>
                <c:pt idx="118">
                  <c:v>3.2846085474756981E-2</c:v>
                </c:pt>
                <c:pt idx="119">
                  <c:v>3.5288377679559391E-2</c:v>
                </c:pt>
                <c:pt idx="120">
                  <c:v>3.3011732490286994E-2</c:v>
                </c:pt>
                <c:pt idx="121">
                  <c:v>3.3555583493772634E-2</c:v>
                </c:pt>
                <c:pt idx="122">
                  <c:v>3.5089701881411584E-2</c:v>
                </c:pt>
                <c:pt idx="123">
                  <c:v>3.6217031447009163E-2</c:v>
                </c:pt>
                <c:pt idx="124">
                  <c:v>3.6615284850763041E-2</c:v>
                </c:pt>
                <c:pt idx="125">
                  <c:v>3.7910790501474612E-2</c:v>
                </c:pt>
                <c:pt idx="126">
                  <c:v>4.0813099180480705E-2</c:v>
                </c:pt>
                <c:pt idx="127">
                  <c:v>3.8266571154421225E-2</c:v>
                </c:pt>
                <c:pt idx="128">
                  <c:v>4.174164274094383E-2</c:v>
                </c:pt>
                <c:pt idx="129">
                  <c:v>4.1271275875517821E-2</c:v>
                </c:pt>
                <c:pt idx="130">
                  <c:v>4.2711444257922171E-2</c:v>
                </c:pt>
                <c:pt idx="131">
                  <c:v>4.0354674393827672E-2</c:v>
                </c:pt>
                <c:pt idx="132">
                  <c:v>4.2122996913503519E-2</c:v>
                </c:pt>
                <c:pt idx="133">
                  <c:v>4.4485338581108369E-2</c:v>
                </c:pt>
                <c:pt idx="134">
                  <c:v>4.1142430576973421E-2</c:v>
                </c:pt>
                <c:pt idx="135">
                  <c:v>4.554430102308249E-2</c:v>
                </c:pt>
                <c:pt idx="136">
                  <c:v>4.7357211093147944E-2</c:v>
                </c:pt>
                <c:pt idx="137">
                  <c:v>4.8227634103585215E-2</c:v>
                </c:pt>
                <c:pt idx="138">
                  <c:v>4.8703481469108079E-2</c:v>
                </c:pt>
                <c:pt idx="139">
                  <c:v>4.6200498505228449E-2</c:v>
                </c:pt>
                <c:pt idx="140">
                  <c:v>4.6477999256680613E-2</c:v>
                </c:pt>
                <c:pt idx="141">
                  <c:v>5.1467004998711818E-2</c:v>
                </c:pt>
                <c:pt idx="142">
                  <c:v>5.1485164569277986E-2</c:v>
                </c:pt>
                <c:pt idx="143">
                  <c:v>5.4266431312531838E-2</c:v>
                </c:pt>
                <c:pt idx="144">
                  <c:v>5.5207752778437591E-2</c:v>
                </c:pt>
                <c:pt idx="145">
                  <c:v>5.3295187912514086E-2</c:v>
                </c:pt>
                <c:pt idx="146">
                  <c:v>5.3552333971414567E-2</c:v>
                </c:pt>
                <c:pt idx="147">
                  <c:v>5.3575686820036994E-2</c:v>
                </c:pt>
                <c:pt idx="148">
                  <c:v>5.8640084712253016E-2</c:v>
                </c:pt>
                <c:pt idx="149">
                  <c:v>5.9884336859716614E-2</c:v>
                </c:pt>
                <c:pt idx="150">
                  <c:v>5.7441971436297923E-2</c:v>
                </c:pt>
                <c:pt idx="151">
                  <c:v>5.7222127138135015E-2</c:v>
                </c:pt>
                <c:pt idx="152">
                  <c:v>5.1733711167126772E-2</c:v>
                </c:pt>
                <c:pt idx="153">
                  <c:v>5.5315403993085654E-2</c:v>
                </c:pt>
                <c:pt idx="154">
                  <c:v>5.4120706934663199E-2</c:v>
                </c:pt>
                <c:pt idx="155">
                  <c:v>5.6679994775617137E-2</c:v>
                </c:pt>
                <c:pt idx="156">
                  <c:v>5.7144311670052961E-2</c:v>
                </c:pt>
                <c:pt idx="157">
                  <c:v>6.1772930106890778E-2</c:v>
                </c:pt>
                <c:pt idx="158">
                  <c:v>5.6443943095934035E-2</c:v>
                </c:pt>
                <c:pt idx="159">
                  <c:v>5.5995198535960133E-2</c:v>
                </c:pt>
                <c:pt idx="160">
                  <c:v>5.559413873654484E-2</c:v>
                </c:pt>
                <c:pt idx="161">
                  <c:v>5.5634976174441242E-2</c:v>
                </c:pt>
                <c:pt idx="162">
                  <c:v>5.5996376624944277E-2</c:v>
                </c:pt>
                <c:pt idx="163">
                  <c:v>5.6955786748028814E-2</c:v>
                </c:pt>
                <c:pt idx="164">
                  <c:v>5.6247823332709723E-2</c:v>
                </c:pt>
                <c:pt idx="165">
                  <c:v>6.0169779031097548E-2</c:v>
                </c:pt>
                <c:pt idx="166">
                  <c:v>5.829556067645969E-2</c:v>
                </c:pt>
                <c:pt idx="167">
                  <c:v>5.9092006065391001E-2</c:v>
                </c:pt>
                <c:pt idx="168">
                  <c:v>5.8048109365687273E-2</c:v>
                </c:pt>
                <c:pt idx="169">
                  <c:v>5.3265281412256948E-2</c:v>
                </c:pt>
                <c:pt idx="170">
                  <c:v>5.5383231795758547E-2</c:v>
                </c:pt>
                <c:pt idx="171">
                  <c:v>5.0259462650207309E-2</c:v>
                </c:pt>
                <c:pt idx="172">
                  <c:v>5.3591863097344428E-2</c:v>
                </c:pt>
                <c:pt idx="173">
                  <c:v>5.1327327687792801E-2</c:v>
                </c:pt>
                <c:pt idx="174">
                  <c:v>5.2815164830366745E-2</c:v>
                </c:pt>
                <c:pt idx="175">
                  <c:v>5.6221662618342938E-2</c:v>
                </c:pt>
                <c:pt idx="176">
                  <c:v>5.7702966962240865E-2</c:v>
                </c:pt>
                <c:pt idx="177">
                  <c:v>5.7204492508851956E-2</c:v>
                </c:pt>
                <c:pt idx="178">
                  <c:v>5.7228818400819392E-2</c:v>
                </c:pt>
                <c:pt idx="179">
                  <c:v>5.3886255550383622E-2</c:v>
                </c:pt>
                <c:pt idx="180">
                  <c:v>4.9171114343487865E-2</c:v>
                </c:pt>
                <c:pt idx="181">
                  <c:v>4.977347140246291E-2</c:v>
                </c:pt>
                <c:pt idx="182">
                  <c:v>4.6037123740136021E-2</c:v>
                </c:pt>
                <c:pt idx="183">
                  <c:v>4.7036059521801565E-2</c:v>
                </c:pt>
                <c:pt idx="184">
                  <c:v>4.6873045668895719E-2</c:v>
                </c:pt>
                <c:pt idx="185">
                  <c:v>4.6377699087486901E-2</c:v>
                </c:pt>
                <c:pt idx="186">
                  <c:v>4.6984202811288789E-2</c:v>
                </c:pt>
                <c:pt idx="187">
                  <c:v>4.7285541694309874E-2</c:v>
                </c:pt>
                <c:pt idx="188">
                  <c:v>4.9167749755255619E-2</c:v>
                </c:pt>
                <c:pt idx="189">
                  <c:v>4.8787679710512677E-2</c:v>
                </c:pt>
                <c:pt idx="190">
                  <c:v>5.0289788186449691E-2</c:v>
                </c:pt>
                <c:pt idx="191">
                  <c:v>4.9575827845290021E-2</c:v>
                </c:pt>
                <c:pt idx="192">
                  <c:v>5.0109571456905089E-2</c:v>
                </c:pt>
                <c:pt idx="193">
                  <c:v>5.1806357772496536E-2</c:v>
                </c:pt>
                <c:pt idx="194">
                  <c:v>5.4990445121993581E-2</c:v>
                </c:pt>
                <c:pt idx="195">
                  <c:v>5.4196951182275743E-2</c:v>
                </c:pt>
                <c:pt idx="196">
                  <c:v>5.4798828566587465E-2</c:v>
                </c:pt>
                <c:pt idx="197">
                  <c:v>5.3695872236573461E-2</c:v>
                </c:pt>
                <c:pt idx="198">
                  <c:v>5.4658541886711598E-2</c:v>
                </c:pt>
                <c:pt idx="199">
                  <c:v>5.3084405611225405E-2</c:v>
                </c:pt>
                <c:pt idx="200">
                  <c:v>5.6029098531475308E-2</c:v>
                </c:pt>
                <c:pt idx="201">
                  <c:v>5.9366834108820488E-2</c:v>
                </c:pt>
                <c:pt idx="202">
                  <c:v>5.9665686449583921E-2</c:v>
                </c:pt>
                <c:pt idx="203">
                  <c:v>6.1117169272681515E-2</c:v>
                </c:pt>
                <c:pt idx="204">
                  <c:v>5.8250046997317284E-2</c:v>
                </c:pt>
                <c:pt idx="205">
                  <c:v>5.7245381026983511E-2</c:v>
                </c:pt>
                <c:pt idx="206">
                  <c:v>5.1882971401763012E-2</c:v>
                </c:pt>
                <c:pt idx="207">
                  <c:v>5.4066516079587235E-2</c:v>
                </c:pt>
                <c:pt idx="208">
                  <c:v>5.2694675360319909E-2</c:v>
                </c:pt>
                <c:pt idx="209">
                  <c:v>5.768441173272354E-2</c:v>
                </c:pt>
                <c:pt idx="210">
                  <c:v>5.7933461164332067E-2</c:v>
                </c:pt>
                <c:pt idx="211">
                  <c:v>6.4423567397308812E-2</c:v>
                </c:pt>
                <c:pt idx="212">
                  <c:v>6.5571651978977741E-2</c:v>
                </c:pt>
                <c:pt idx="213">
                  <c:v>6.6026508900804082E-2</c:v>
                </c:pt>
                <c:pt idx="214">
                  <c:v>6.7062530584060198E-2</c:v>
                </c:pt>
                <c:pt idx="215">
                  <c:v>6.6400758172461272E-2</c:v>
                </c:pt>
                <c:pt idx="216">
                  <c:v>6.1651723155027094E-2</c:v>
                </c:pt>
                <c:pt idx="217">
                  <c:v>6.3124681838294006E-2</c:v>
                </c:pt>
                <c:pt idx="218">
                  <c:v>6.4638963518429682E-2</c:v>
                </c:pt>
                <c:pt idx="219">
                  <c:v>6.3500581596503292E-2</c:v>
                </c:pt>
                <c:pt idx="220">
                  <c:v>6.3214388567246704E-2</c:v>
                </c:pt>
                <c:pt idx="221">
                  <c:v>6.309506527055353E-2</c:v>
                </c:pt>
                <c:pt idx="222">
                  <c:v>6.3025431721819736E-2</c:v>
                </c:pt>
                <c:pt idx="223">
                  <c:v>6.5428315866819853E-2</c:v>
                </c:pt>
                <c:pt idx="224">
                  <c:v>6.910998779605082E-2</c:v>
                </c:pt>
                <c:pt idx="225">
                  <c:v>6.8163456731523242E-2</c:v>
                </c:pt>
                <c:pt idx="226">
                  <c:v>6.7743756496595031E-2</c:v>
                </c:pt>
                <c:pt idx="227">
                  <c:v>6.9664763591222645E-2</c:v>
                </c:pt>
                <c:pt idx="228">
                  <c:v>6.8640712864555864E-2</c:v>
                </c:pt>
                <c:pt idx="229">
                  <c:v>7.1277774210998679E-2</c:v>
                </c:pt>
                <c:pt idx="230">
                  <c:v>7.134367660346852E-2</c:v>
                </c:pt>
                <c:pt idx="231">
                  <c:v>7.2086690712428236E-2</c:v>
                </c:pt>
                <c:pt idx="232">
                  <c:v>7.6460730895214546E-2</c:v>
                </c:pt>
                <c:pt idx="233">
                  <c:v>7.429007950205202E-2</c:v>
                </c:pt>
                <c:pt idx="234">
                  <c:v>7.4485407404218273E-2</c:v>
                </c:pt>
                <c:pt idx="235">
                  <c:v>7.234938253519374E-2</c:v>
                </c:pt>
                <c:pt idx="236">
                  <c:v>7.4950903007358738E-2</c:v>
                </c:pt>
                <c:pt idx="237">
                  <c:v>7.4339428919404593E-2</c:v>
                </c:pt>
                <c:pt idx="238">
                  <c:v>7.4142302361313916E-2</c:v>
                </c:pt>
                <c:pt idx="239">
                  <c:v>7.8157463520908577E-2</c:v>
                </c:pt>
                <c:pt idx="240">
                  <c:v>8.0526705687943734E-2</c:v>
                </c:pt>
                <c:pt idx="241">
                  <c:v>8.4277921619212881E-2</c:v>
                </c:pt>
                <c:pt idx="242">
                  <c:v>8.4660751892608355E-2</c:v>
                </c:pt>
                <c:pt idx="243">
                  <c:v>8.1749957192170708E-2</c:v>
                </c:pt>
                <c:pt idx="244">
                  <c:v>7.945517518937506E-2</c:v>
                </c:pt>
                <c:pt idx="245">
                  <c:v>8.3079522073743695E-2</c:v>
                </c:pt>
                <c:pt idx="246">
                  <c:v>8.3463055032533928E-2</c:v>
                </c:pt>
                <c:pt idx="247">
                  <c:v>8.4750130338007157E-2</c:v>
                </c:pt>
                <c:pt idx="248">
                  <c:v>8.6966865737022614E-2</c:v>
                </c:pt>
                <c:pt idx="249">
                  <c:v>8.9587395552865656E-2</c:v>
                </c:pt>
                <c:pt idx="250">
                  <c:v>8.9668602180993595E-2</c:v>
                </c:pt>
                <c:pt idx="251">
                  <c:v>8.928632016254201E-2</c:v>
                </c:pt>
                <c:pt idx="252">
                  <c:v>9.2900565673535995E-2</c:v>
                </c:pt>
                <c:pt idx="253">
                  <c:v>9.5120222675898924E-2</c:v>
                </c:pt>
                <c:pt idx="254">
                  <c:v>9.6704690412647842E-2</c:v>
                </c:pt>
                <c:pt idx="255">
                  <c:v>9.8708490537010807E-2</c:v>
                </c:pt>
                <c:pt idx="256">
                  <c:v>9.4800240440489958E-2</c:v>
                </c:pt>
                <c:pt idx="257">
                  <c:v>9.8331336590577134E-2</c:v>
                </c:pt>
                <c:pt idx="258">
                  <c:v>9.640944662457529E-2</c:v>
                </c:pt>
                <c:pt idx="259">
                  <c:v>9.859997424668876E-2</c:v>
                </c:pt>
                <c:pt idx="260">
                  <c:v>9.5255629625613736E-2</c:v>
                </c:pt>
                <c:pt idx="261">
                  <c:v>9.4332286120469844E-2</c:v>
                </c:pt>
                <c:pt idx="262">
                  <c:v>9.4867474774186888E-2</c:v>
                </c:pt>
                <c:pt idx="263">
                  <c:v>9.7780122732397778E-2</c:v>
                </c:pt>
                <c:pt idx="264">
                  <c:v>9.7747953799056875E-2</c:v>
                </c:pt>
                <c:pt idx="265">
                  <c:v>9.2284625797261821E-2</c:v>
                </c:pt>
                <c:pt idx="266">
                  <c:v>9.1974615434177398E-2</c:v>
                </c:pt>
                <c:pt idx="267">
                  <c:v>9.0842935556890048E-2</c:v>
                </c:pt>
                <c:pt idx="268">
                  <c:v>8.4162149335295533E-2</c:v>
                </c:pt>
                <c:pt idx="269">
                  <c:v>8.7114677988729294E-2</c:v>
                </c:pt>
                <c:pt idx="270">
                  <c:v>8.068363112421717E-2</c:v>
                </c:pt>
                <c:pt idx="271">
                  <c:v>8.9664189044072584E-2</c:v>
                </c:pt>
                <c:pt idx="272">
                  <c:v>9.5247624829794209E-2</c:v>
                </c:pt>
                <c:pt idx="273">
                  <c:v>9.8855407418841246E-2</c:v>
                </c:pt>
                <c:pt idx="274">
                  <c:v>0.10084307285742433</c:v>
                </c:pt>
                <c:pt idx="275">
                  <c:v>0.10511092340724959</c:v>
                </c:pt>
                <c:pt idx="276">
                  <c:v>0.10711274348968258</c:v>
                </c:pt>
                <c:pt idx="277">
                  <c:v>0.10673122555678449</c:v>
                </c:pt>
                <c:pt idx="278">
                  <c:v>0.1053245978158075</c:v>
                </c:pt>
                <c:pt idx="279">
                  <c:v>0.10843321747784285</c:v>
                </c:pt>
                <c:pt idx="280">
                  <c:v>0.11220045418318625</c:v>
                </c:pt>
                <c:pt idx="281">
                  <c:v>0.11830204237412101</c:v>
                </c:pt>
                <c:pt idx="282">
                  <c:v>0.11701560656329457</c:v>
                </c:pt>
                <c:pt idx="283">
                  <c:v>0.11951562835993634</c:v>
                </c:pt>
                <c:pt idx="284">
                  <c:v>0.112416738866427</c:v>
                </c:pt>
                <c:pt idx="285">
                  <c:v>0.11582594608947194</c:v>
                </c:pt>
                <c:pt idx="286">
                  <c:v>0.1198545594893814</c:v>
                </c:pt>
                <c:pt idx="287">
                  <c:v>0.11187268178117793</c:v>
                </c:pt>
                <c:pt idx="288">
                  <c:v>0.10444954211829072</c:v>
                </c:pt>
                <c:pt idx="289">
                  <c:v>0.10949353647527915</c:v>
                </c:pt>
                <c:pt idx="290">
                  <c:v>0.10869505285155823</c:v>
                </c:pt>
                <c:pt idx="291">
                  <c:v>0.10986538381218969</c:v>
                </c:pt>
                <c:pt idx="292">
                  <c:v>0.11112848989737256</c:v>
                </c:pt>
                <c:pt idx="293">
                  <c:v>0.11853558337613856</c:v>
                </c:pt>
                <c:pt idx="294">
                  <c:v>0.11648253630972771</c:v>
                </c:pt>
                <c:pt idx="295">
                  <c:v>0.11432317909076573</c:v>
                </c:pt>
                <c:pt idx="296">
                  <c:v>0.11490675090886704</c:v>
                </c:pt>
                <c:pt idx="297">
                  <c:v>0.1206438610639553</c:v>
                </c:pt>
                <c:pt idx="298">
                  <c:v>0.12295093806655721</c:v>
                </c:pt>
                <c:pt idx="299">
                  <c:v>0.12284751744329503</c:v>
                </c:pt>
                <c:pt idx="300">
                  <c:v>0.12207718330190831</c:v>
                </c:pt>
                <c:pt idx="301">
                  <c:v>0.12582163634607602</c:v>
                </c:pt>
                <c:pt idx="302">
                  <c:v>0.1205072846910098</c:v>
                </c:pt>
                <c:pt idx="303">
                  <c:v>0.12104908802716263</c:v>
                </c:pt>
                <c:pt idx="304">
                  <c:v>0.11965835007150072</c:v>
                </c:pt>
                <c:pt idx="305">
                  <c:v>0.11397818165849061</c:v>
                </c:pt>
                <c:pt idx="306">
                  <c:v>0.11439260757665282</c:v>
                </c:pt>
                <c:pt idx="307">
                  <c:v>0.11504121166037051</c:v>
                </c:pt>
                <c:pt idx="308">
                  <c:v>0.12188687649870444</c:v>
                </c:pt>
                <c:pt idx="309">
                  <c:v>0.12265350062979841</c:v>
                </c:pt>
                <c:pt idx="310">
                  <c:v>0.12525196576157049</c:v>
                </c:pt>
                <c:pt idx="311">
                  <c:v>0.12741658714806769</c:v>
                </c:pt>
                <c:pt idx="312">
                  <c:v>0.12755659887429882</c:v>
                </c:pt>
                <c:pt idx="313">
                  <c:v>0.12959267664989027</c:v>
                </c:pt>
                <c:pt idx="314">
                  <c:v>0.12819997091328794</c:v>
                </c:pt>
                <c:pt idx="315">
                  <c:v>0.12817675084936941</c:v>
                </c:pt>
                <c:pt idx="316">
                  <c:v>0.12793809543007995</c:v>
                </c:pt>
                <c:pt idx="317">
                  <c:v>0.12984145178758655</c:v>
                </c:pt>
                <c:pt idx="318">
                  <c:v>0.12954678933856023</c:v>
                </c:pt>
                <c:pt idx="319">
                  <c:v>0.12849267328033709</c:v>
                </c:pt>
                <c:pt idx="320">
                  <c:v>0.13027433967298552</c:v>
                </c:pt>
                <c:pt idx="321">
                  <c:v>0.12823361009160705</c:v>
                </c:pt>
                <c:pt idx="322">
                  <c:v>0.12970519787464485</c:v>
                </c:pt>
                <c:pt idx="323">
                  <c:v>0.13066926943763835</c:v>
                </c:pt>
                <c:pt idx="324">
                  <c:v>0.12718083359130561</c:v>
                </c:pt>
                <c:pt idx="325">
                  <c:v>0.12803105486729027</c:v>
                </c:pt>
                <c:pt idx="326">
                  <c:v>0.13144651838742605</c:v>
                </c:pt>
                <c:pt idx="327">
                  <c:v>0.13384392977578385</c:v>
                </c:pt>
                <c:pt idx="328">
                  <c:v>0.13484769409271413</c:v>
                </c:pt>
                <c:pt idx="329">
                  <c:v>0.13531605123178281</c:v>
                </c:pt>
                <c:pt idx="330">
                  <c:v>0.13757718194327184</c:v>
                </c:pt>
                <c:pt idx="331">
                  <c:v>0.13623013493592095</c:v>
                </c:pt>
                <c:pt idx="332">
                  <c:v>0.13595244829864761</c:v>
                </c:pt>
                <c:pt idx="333">
                  <c:v>0.13526862732624689</c:v>
                </c:pt>
                <c:pt idx="334">
                  <c:v>0.13628863222745768</c:v>
                </c:pt>
                <c:pt idx="335">
                  <c:v>0.13636321798166939</c:v>
                </c:pt>
                <c:pt idx="336">
                  <c:v>0.13939902342672172</c:v>
                </c:pt>
                <c:pt idx="337">
                  <c:v>0.13822984736942279</c:v>
                </c:pt>
                <c:pt idx="338">
                  <c:v>0.13851086057577122</c:v>
                </c:pt>
                <c:pt idx="339">
                  <c:v>0.13676114803900541</c:v>
                </c:pt>
                <c:pt idx="340">
                  <c:v>0.13545464832156973</c:v>
                </c:pt>
                <c:pt idx="341">
                  <c:v>0.13864965511885696</c:v>
                </c:pt>
                <c:pt idx="342">
                  <c:v>0.14044043449363608</c:v>
                </c:pt>
                <c:pt idx="343">
                  <c:v>0.13978325346238085</c:v>
                </c:pt>
                <c:pt idx="344">
                  <c:v>0.13599286347094375</c:v>
                </c:pt>
                <c:pt idx="345">
                  <c:v>0.13798036361154509</c:v>
                </c:pt>
                <c:pt idx="346">
                  <c:v>0.13839106940122892</c:v>
                </c:pt>
                <c:pt idx="347">
                  <c:v>0.14117826385840049</c:v>
                </c:pt>
                <c:pt idx="348">
                  <c:v>0.13712264196085777</c:v>
                </c:pt>
                <c:pt idx="349">
                  <c:v>0.13728093240930517</c:v>
                </c:pt>
                <c:pt idx="350">
                  <c:v>0.14146966251324034</c:v>
                </c:pt>
                <c:pt idx="351">
                  <c:v>0.14236563851966744</c:v>
                </c:pt>
                <c:pt idx="352">
                  <c:v>0.14318467441950311</c:v>
                </c:pt>
                <c:pt idx="353">
                  <c:v>0.14678098722933242</c:v>
                </c:pt>
                <c:pt idx="354">
                  <c:v>0.14747870977418542</c:v>
                </c:pt>
                <c:pt idx="355">
                  <c:v>0.14789603707761723</c:v>
                </c:pt>
                <c:pt idx="356">
                  <c:v>0.14785429928786398</c:v>
                </c:pt>
                <c:pt idx="357">
                  <c:v>0.14650591323847872</c:v>
                </c:pt>
                <c:pt idx="358">
                  <c:v>0.14518458891105035</c:v>
                </c:pt>
                <c:pt idx="359">
                  <c:v>0.14588630000478386</c:v>
                </c:pt>
                <c:pt idx="360">
                  <c:v>0.14476121594110869</c:v>
                </c:pt>
                <c:pt idx="361">
                  <c:v>0.14696547497020318</c:v>
                </c:pt>
                <c:pt idx="362">
                  <c:v>0.14768154305071279</c:v>
                </c:pt>
                <c:pt idx="363">
                  <c:v>0.14850415378021808</c:v>
                </c:pt>
                <c:pt idx="364">
                  <c:v>0.14474554331034084</c:v>
                </c:pt>
                <c:pt idx="365">
                  <c:v>0.14398748961107755</c:v>
                </c:pt>
                <c:pt idx="366">
                  <c:v>0.1473910887416594</c:v>
                </c:pt>
                <c:pt idx="367">
                  <c:v>0.1468647302790409</c:v>
                </c:pt>
                <c:pt idx="368">
                  <c:v>0.1476141725897977</c:v>
                </c:pt>
                <c:pt idx="369">
                  <c:v>0.15008124551561819</c:v>
                </c:pt>
                <c:pt idx="370">
                  <c:v>0.15295876863990321</c:v>
                </c:pt>
                <c:pt idx="371">
                  <c:v>0.15307197701112041</c:v>
                </c:pt>
                <c:pt idx="372">
                  <c:v>0.15375177326981482</c:v>
                </c:pt>
                <c:pt idx="373">
                  <c:v>0.15411021743581621</c:v>
                </c:pt>
                <c:pt idx="374">
                  <c:v>0.15428741647919808</c:v>
                </c:pt>
                <c:pt idx="375">
                  <c:v>0.15508974129641206</c:v>
                </c:pt>
                <c:pt idx="376">
                  <c:v>0.1552795105957272</c:v>
                </c:pt>
                <c:pt idx="377">
                  <c:v>0.14646798954315332</c:v>
                </c:pt>
                <c:pt idx="378">
                  <c:v>0.14492604352981497</c:v>
                </c:pt>
                <c:pt idx="379">
                  <c:v>0.14007200304482836</c:v>
                </c:pt>
                <c:pt idx="380">
                  <c:v>0.1416519025935381</c:v>
                </c:pt>
                <c:pt idx="381">
                  <c:v>0.14612168665720549</c:v>
                </c:pt>
                <c:pt idx="382">
                  <c:v>0.1479196355821657</c:v>
                </c:pt>
                <c:pt idx="383">
                  <c:v>0.1465857247753497</c:v>
                </c:pt>
                <c:pt idx="384">
                  <c:v>0.14398059239400429</c:v>
                </c:pt>
                <c:pt idx="385">
                  <c:v>0.14248713295608106</c:v>
                </c:pt>
                <c:pt idx="386">
                  <c:v>0.13094919064357846</c:v>
                </c:pt>
                <c:pt idx="387">
                  <c:v>0.13297155226010848</c:v>
                </c:pt>
                <c:pt idx="388">
                  <c:v>0.13895637401929206</c:v>
                </c:pt>
                <c:pt idx="389">
                  <c:v>0.13969719500119804</c:v>
                </c:pt>
                <c:pt idx="390">
                  <c:v>0.13899040329753354</c:v>
                </c:pt>
                <c:pt idx="391">
                  <c:v>0.13935115442215329</c:v>
                </c:pt>
                <c:pt idx="392">
                  <c:v>0.13694077559330964</c:v>
                </c:pt>
                <c:pt idx="393">
                  <c:v>0.13998579951224177</c:v>
                </c:pt>
                <c:pt idx="394">
                  <c:v>0.14220923420481024</c:v>
                </c:pt>
                <c:pt idx="395">
                  <c:v>0.13748625330756492</c:v>
                </c:pt>
                <c:pt idx="396">
                  <c:v>0.13544171000446581</c:v>
                </c:pt>
                <c:pt idx="397">
                  <c:v>0.13627445405503247</c:v>
                </c:pt>
                <c:pt idx="398">
                  <c:v>0.13343396025437704</c:v>
                </c:pt>
                <c:pt idx="399">
                  <c:v>0.13682672278413133</c:v>
                </c:pt>
                <c:pt idx="400">
                  <c:v>0.14197653263164156</c:v>
                </c:pt>
                <c:pt idx="401">
                  <c:v>0.14266011799091616</c:v>
                </c:pt>
                <c:pt idx="402">
                  <c:v>0.14535765943669166</c:v>
                </c:pt>
                <c:pt idx="403">
                  <c:v>0.14554831546835412</c:v>
                </c:pt>
                <c:pt idx="404">
                  <c:v>0.1450304129318456</c:v>
                </c:pt>
                <c:pt idx="405">
                  <c:v>0.1419315245543904</c:v>
                </c:pt>
                <c:pt idx="406">
                  <c:v>0.13919206860388833</c:v>
                </c:pt>
                <c:pt idx="407">
                  <c:v>0.13730184367474152</c:v>
                </c:pt>
                <c:pt idx="408">
                  <c:v>0.13443578163165082</c:v>
                </c:pt>
                <c:pt idx="409">
                  <c:v>0.13239780129949374</c:v>
                </c:pt>
                <c:pt idx="410">
                  <c:v>0.13316039686733538</c:v>
                </c:pt>
                <c:pt idx="411">
                  <c:v>0.1363505950731092</c:v>
                </c:pt>
                <c:pt idx="412">
                  <c:v>0.14098053704724633</c:v>
                </c:pt>
                <c:pt idx="413">
                  <c:v>0.14334639201059307</c:v>
                </c:pt>
                <c:pt idx="414">
                  <c:v>0.14164656295390876</c:v>
                </c:pt>
                <c:pt idx="415">
                  <c:v>0.143845184048494</c:v>
                </c:pt>
                <c:pt idx="416">
                  <c:v>0.14335234888074355</c:v>
                </c:pt>
                <c:pt idx="417">
                  <c:v>0.14424961184398666</c:v>
                </c:pt>
                <c:pt idx="418">
                  <c:v>0.14592010241891717</c:v>
                </c:pt>
                <c:pt idx="419">
                  <c:v>0.14653739383991127</c:v>
                </c:pt>
                <c:pt idx="420">
                  <c:v>0.14855181874814694</c:v>
                </c:pt>
                <c:pt idx="421">
                  <c:v>0.14929386130240374</c:v>
                </c:pt>
                <c:pt idx="422">
                  <c:v>0.14961836530462547</c:v>
                </c:pt>
                <c:pt idx="423">
                  <c:v>0.15100184204395117</c:v>
                </c:pt>
                <c:pt idx="424">
                  <c:v>0.15068878221950799</c:v>
                </c:pt>
                <c:pt idx="425">
                  <c:v>0.15200025689902441</c:v>
                </c:pt>
                <c:pt idx="426">
                  <c:v>0.14835397348000812</c:v>
                </c:pt>
                <c:pt idx="427">
                  <c:v>0.15145361402711788</c:v>
                </c:pt>
                <c:pt idx="428">
                  <c:v>0.15322419801901432</c:v>
                </c:pt>
                <c:pt idx="429">
                  <c:v>0.15240842328382675</c:v>
                </c:pt>
                <c:pt idx="430">
                  <c:v>0.14596190411230614</c:v>
                </c:pt>
                <c:pt idx="431">
                  <c:v>0.14652581421640209</c:v>
                </c:pt>
                <c:pt idx="432">
                  <c:v>0.15055540961668212</c:v>
                </c:pt>
                <c:pt idx="433">
                  <c:v>0.15873352900756066</c:v>
                </c:pt>
                <c:pt idx="434">
                  <c:v>0.1621271080554374</c:v>
                </c:pt>
                <c:pt idx="435">
                  <c:v>0.16519429954444198</c:v>
                </c:pt>
                <c:pt idx="436">
                  <c:v>0.16579236950139631</c:v>
                </c:pt>
                <c:pt idx="437">
                  <c:v>0.16710954409529766</c:v>
                </c:pt>
                <c:pt idx="438">
                  <c:v>0.1666654585008307</c:v>
                </c:pt>
                <c:pt idx="439">
                  <c:v>0.16793186904689117</c:v>
                </c:pt>
                <c:pt idx="440">
                  <c:v>0.16933945067736733</c:v>
                </c:pt>
                <c:pt idx="441">
                  <c:v>0.17402844032081166</c:v>
                </c:pt>
                <c:pt idx="442">
                  <c:v>0.17479333101951045</c:v>
                </c:pt>
                <c:pt idx="443">
                  <c:v>0.17816059163676923</c:v>
                </c:pt>
                <c:pt idx="444">
                  <c:v>0.18057107967869701</c:v>
                </c:pt>
                <c:pt idx="445">
                  <c:v>0.18288952455908647</c:v>
                </c:pt>
                <c:pt idx="446">
                  <c:v>0.17781302359773643</c:v>
                </c:pt>
                <c:pt idx="447">
                  <c:v>0.17956712287276755</c:v>
                </c:pt>
                <c:pt idx="448">
                  <c:v>0.18347814245268856</c:v>
                </c:pt>
                <c:pt idx="449">
                  <c:v>0.18735474398513574</c:v>
                </c:pt>
                <c:pt idx="450">
                  <c:v>0.18852882598728993</c:v>
                </c:pt>
                <c:pt idx="451">
                  <c:v>0.18761830918177713</c:v>
                </c:pt>
                <c:pt idx="452">
                  <c:v>0.19119312775342157</c:v>
                </c:pt>
                <c:pt idx="453">
                  <c:v>0.18757679816690409</c:v>
                </c:pt>
                <c:pt idx="454">
                  <c:v>0.18666285487071188</c:v>
                </c:pt>
                <c:pt idx="455">
                  <c:v>0.18611738581583293</c:v>
                </c:pt>
                <c:pt idx="456">
                  <c:v>0.180986309502571</c:v>
                </c:pt>
                <c:pt idx="457">
                  <c:v>0.18516299511524381</c:v>
                </c:pt>
                <c:pt idx="458">
                  <c:v>0.18870914650362769</c:v>
                </c:pt>
                <c:pt idx="459">
                  <c:v>0.19240414259263416</c:v>
                </c:pt>
                <c:pt idx="460">
                  <c:v>0.19353744111881777</c:v>
                </c:pt>
                <c:pt idx="461">
                  <c:v>0.19183032652880816</c:v>
                </c:pt>
                <c:pt idx="462">
                  <c:v>0.18913808204647653</c:v>
                </c:pt>
                <c:pt idx="463">
                  <c:v>0.18824921689283491</c:v>
                </c:pt>
                <c:pt idx="464">
                  <c:v>0.18349293857309257</c:v>
                </c:pt>
                <c:pt idx="465">
                  <c:v>0.18976056929807683</c:v>
                </c:pt>
                <c:pt idx="466">
                  <c:v>0.19296763584726762</c:v>
                </c:pt>
                <c:pt idx="467">
                  <c:v>0.19557614579682836</c:v>
                </c:pt>
                <c:pt idx="468">
                  <c:v>0.19916650579098905</c:v>
                </c:pt>
                <c:pt idx="469">
                  <c:v>0.19809231072610056</c:v>
                </c:pt>
                <c:pt idx="470">
                  <c:v>0.19873927822812387</c:v>
                </c:pt>
                <c:pt idx="471">
                  <c:v>0.19919375639774173</c:v>
                </c:pt>
                <c:pt idx="472">
                  <c:v>0.20422419269334635</c:v>
                </c:pt>
                <c:pt idx="473">
                  <c:v>0.20770785838673578</c:v>
                </c:pt>
                <c:pt idx="474">
                  <c:v>0.20960747601339547</c:v>
                </c:pt>
                <c:pt idx="475">
                  <c:v>0.21096373449273265</c:v>
                </c:pt>
                <c:pt idx="476">
                  <c:v>0.20047963822446579</c:v>
                </c:pt>
                <c:pt idx="477">
                  <c:v>0.20223489519609439</c:v>
                </c:pt>
                <c:pt idx="478">
                  <c:v>0.1955412895716111</c:v>
                </c:pt>
                <c:pt idx="479">
                  <c:v>0.1959001093771926</c:v>
                </c:pt>
                <c:pt idx="480">
                  <c:v>0.19880069756189345</c:v>
                </c:pt>
                <c:pt idx="481">
                  <c:v>0.19662590913571409</c:v>
                </c:pt>
                <c:pt idx="482">
                  <c:v>0.19934402090575087</c:v>
                </c:pt>
                <c:pt idx="483">
                  <c:v>0.20199696030349901</c:v>
                </c:pt>
                <c:pt idx="484">
                  <c:v>0.2002521806552402</c:v>
                </c:pt>
                <c:pt idx="485">
                  <c:v>0.19924568855359182</c:v>
                </c:pt>
                <c:pt idx="486">
                  <c:v>0.20049650549689768</c:v>
                </c:pt>
                <c:pt idx="487">
                  <c:v>0.19826666988632424</c:v>
                </c:pt>
                <c:pt idx="488">
                  <c:v>0.20087192185841518</c:v>
                </c:pt>
                <c:pt idx="489">
                  <c:v>0.20344979931201967</c:v>
                </c:pt>
                <c:pt idx="490">
                  <c:v>0.20086769778107794</c:v>
                </c:pt>
                <c:pt idx="491">
                  <c:v>0.2009099590281398</c:v>
                </c:pt>
                <c:pt idx="492">
                  <c:v>0.19678422056040157</c:v>
                </c:pt>
                <c:pt idx="493">
                  <c:v>0.20151949315517959</c:v>
                </c:pt>
                <c:pt idx="494">
                  <c:v>0.20292283186616134</c:v>
                </c:pt>
                <c:pt idx="495">
                  <c:v>0.20604738652400911</c:v>
                </c:pt>
                <c:pt idx="496">
                  <c:v>0.2062003466159219</c:v>
                </c:pt>
                <c:pt idx="497">
                  <c:v>0.20763850239707038</c:v>
                </c:pt>
                <c:pt idx="498">
                  <c:v>0.20888672354194315</c:v>
                </c:pt>
                <c:pt idx="499">
                  <c:v>0.2098465241080838</c:v>
                </c:pt>
                <c:pt idx="500">
                  <c:v>0.21135330652390083</c:v>
                </c:pt>
                <c:pt idx="501">
                  <c:v>0.21139592569788035</c:v>
                </c:pt>
                <c:pt idx="502">
                  <c:v>0.21539250619801487</c:v>
                </c:pt>
                <c:pt idx="503">
                  <c:v>0.21911672531988668</c:v>
                </c:pt>
                <c:pt idx="504">
                  <c:v>0.21853807557377491</c:v>
                </c:pt>
                <c:pt idx="505">
                  <c:v>0.22261631424332862</c:v>
                </c:pt>
                <c:pt idx="506">
                  <c:v>0.2221149095953654</c:v>
                </c:pt>
                <c:pt idx="507">
                  <c:v>0.22558457600269977</c:v>
                </c:pt>
                <c:pt idx="508">
                  <c:v>0.22191385972152644</c:v>
                </c:pt>
                <c:pt idx="509">
                  <c:v>0.22113180693599288</c:v>
                </c:pt>
                <c:pt idx="510">
                  <c:v>0.21868225057982338</c:v>
                </c:pt>
                <c:pt idx="511">
                  <c:v>0.22320020061134627</c:v>
                </c:pt>
                <c:pt idx="512">
                  <c:v>0.22516110941177936</c:v>
                </c:pt>
                <c:pt idx="513">
                  <c:v>0.22985719831787521</c:v>
                </c:pt>
                <c:pt idx="514">
                  <c:v>0.22866256437626964</c:v>
                </c:pt>
                <c:pt idx="515">
                  <c:v>0.23035150762425238</c:v>
                </c:pt>
                <c:pt idx="516">
                  <c:v>0.22583376442137348</c:v>
                </c:pt>
                <c:pt idx="517">
                  <c:v>0.22455126321531815</c:v>
                </c:pt>
                <c:pt idx="518">
                  <c:v>0.22601071556137176</c:v>
                </c:pt>
                <c:pt idx="519">
                  <c:v>0.23072750679443899</c:v>
                </c:pt>
                <c:pt idx="520">
                  <c:v>0.23587514296354661</c:v>
                </c:pt>
                <c:pt idx="521">
                  <c:v>0.23718487597308968</c:v>
                </c:pt>
                <c:pt idx="522">
                  <c:v>0.2367006644470242</c:v>
                </c:pt>
                <c:pt idx="523">
                  <c:v>0.23795614399505616</c:v>
                </c:pt>
                <c:pt idx="524">
                  <c:v>0.23852644973879911</c:v>
                </c:pt>
                <c:pt idx="525">
                  <c:v>0.24356941194378923</c:v>
                </c:pt>
                <c:pt idx="526">
                  <c:v>0.25050628231455385</c:v>
                </c:pt>
                <c:pt idx="527">
                  <c:v>0.25125850805526206</c:v>
                </c:pt>
                <c:pt idx="528">
                  <c:v>0.25282296634112367</c:v>
                </c:pt>
                <c:pt idx="529">
                  <c:v>0.25264302202520006</c:v>
                </c:pt>
                <c:pt idx="530">
                  <c:v>0.25729924063238041</c:v>
                </c:pt>
                <c:pt idx="531">
                  <c:v>0.25515065248830004</c:v>
                </c:pt>
                <c:pt idx="532">
                  <c:v>0.26012549884195502</c:v>
                </c:pt>
                <c:pt idx="533">
                  <c:v>0.25967172927505566</c:v>
                </c:pt>
                <c:pt idx="534">
                  <c:v>0.25870815203597997</c:v>
                </c:pt>
                <c:pt idx="535">
                  <c:v>0.25449662336289847</c:v>
                </c:pt>
                <c:pt idx="536">
                  <c:v>0.25313677946710134</c:v>
                </c:pt>
                <c:pt idx="537">
                  <c:v>0.25470290544351104</c:v>
                </c:pt>
                <c:pt idx="538">
                  <c:v>0.25836465087982052</c:v>
                </c:pt>
                <c:pt idx="539">
                  <c:v>0.2613376100258149</c:v>
                </c:pt>
                <c:pt idx="540">
                  <c:v>0.26009929381569208</c:v>
                </c:pt>
                <c:pt idx="541">
                  <c:v>0.26160432806614708</c:v>
                </c:pt>
                <c:pt idx="542">
                  <c:v>0.25581654888812566</c:v>
                </c:pt>
                <c:pt idx="543">
                  <c:v>0.26059685236075802</c:v>
                </c:pt>
                <c:pt idx="544">
                  <c:v>0.26519548302688944</c:v>
                </c:pt>
                <c:pt idx="545">
                  <c:v>0.26976294999165096</c:v>
                </c:pt>
                <c:pt idx="546">
                  <c:v>0.27478034303908427</c:v>
                </c:pt>
                <c:pt idx="547">
                  <c:v>0.27441672263777073</c:v>
                </c:pt>
                <c:pt idx="548">
                  <c:v>0.28197706569673575</c:v>
                </c:pt>
                <c:pt idx="549">
                  <c:v>0.28434910928557144</c:v>
                </c:pt>
                <c:pt idx="550">
                  <c:v>0.28621306668898749</c:v>
                </c:pt>
                <c:pt idx="551">
                  <c:v>0.28501866647596419</c:v>
                </c:pt>
                <c:pt idx="552">
                  <c:v>0.28966919487906218</c:v>
                </c:pt>
                <c:pt idx="553">
                  <c:v>0.29484413483505567</c:v>
                </c:pt>
                <c:pt idx="554">
                  <c:v>0.29959579428079341</c:v>
                </c:pt>
                <c:pt idx="555">
                  <c:v>0.31185760741698476</c:v>
                </c:pt>
                <c:pt idx="556">
                  <c:v>0.31751003755739182</c:v>
                </c:pt>
                <c:pt idx="557">
                  <c:v>0.32079480739806399</c:v>
                </c:pt>
                <c:pt idx="558">
                  <c:v>0.3261824860463074</c:v>
                </c:pt>
                <c:pt idx="559">
                  <c:v>0.33549607465803133</c:v>
                </c:pt>
                <c:pt idx="560">
                  <c:v>0.334411826491537</c:v>
                </c:pt>
                <c:pt idx="561">
                  <c:v>0.33004192955339606</c:v>
                </c:pt>
                <c:pt idx="562">
                  <c:v>0.32966159031344811</c:v>
                </c:pt>
                <c:pt idx="563">
                  <c:v>0.32751136923844837</c:v>
                </c:pt>
                <c:pt idx="564">
                  <c:v>0.3356984492830708</c:v>
                </c:pt>
                <c:pt idx="565">
                  <c:v>0.33884698564853677</c:v>
                </c:pt>
                <c:pt idx="566">
                  <c:v>0.34064148832754459</c:v>
                </c:pt>
                <c:pt idx="567">
                  <c:v>0.34032670593287717</c:v>
                </c:pt>
                <c:pt idx="568">
                  <c:v>0.34060849105684121</c:v>
                </c:pt>
                <c:pt idx="569">
                  <c:v>0.34631393151093404</c:v>
                </c:pt>
                <c:pt idx="570">
                  <c:v>0.34296858654120932</c:v>
                </c:pt>
                <c:pt idx="571">
                  <c:v>0.34153046118820263</c:v>
                </c:pt>
                <c:pt idx="572">
                  <c:v>0.34182379013958109</c:v>
                </c:pt>
                <c:pt idx="573">
                  <c:v>0.34481171550357193</c:v>
                </c:pt>
                <c:pt idx="574">
                  <c:v>0.34763145961666853</c:v>
                </c:pt>
                <c:pt idx="575">
                  <c:v>0.34921362271130141</c:v>
                </c:pt>
                <c:pt idx="576">
                  <c:v>0.35058074899602554</c:v>
                </c:pt>
                <c:pt idx="577">
                  <c:v>0.35464568810335217</c:v>
                </c:pt>
                <c:pt idx="578">
                  <c:v>0.3512281539290667</c:v>
                </c:pt>
                <c:pt idx="579">
                  <c:v>0.34985049997221562</c:v>
                </c:pt>
                <c:pt idx="580">
                  <c:v>0.35397442786290001</c:v>
                </c:pt>
                <c:pt idx="581">
                  <c:v>0.35759676466211854</c:v>
                </c:pt>
                <c:pt idx="582">
                  <c:v>0.35978188070660466</c:v>
                </c:pt>
                <c:pt idx="583">
                  <c:v>0.3591896954806546</c:v>
                </c:pt>
                <c:pt idx="584">
                  <c:v>0.36103836501930164</c:v>
                </c:pt>
                <c:pt idx="585">
                  <c:v>0.36968583558819912</c:v>
                </c:pt>
                <c:pt idx="586">
                  <c:v>0.36918411746523705</c:v>
                </c:pt>
                <c:pt idx="587">
                  <c:v>0.36806308160215173</c:v>
                </c:pt>
                <c:pt idx="588">
                  <c:v>0.36648924165282426</c:v>
                </c:pt>
                <c:pt idx="589">
                  <c:v>0.36774803328120176</c:v>
                </c:pt>
                <c:pt idx="590">
                  <c:v>0.37060353233880305</c:v>
                </c:pt>
                <c:pt idx="591">
                  <c:v>0.36976972135295161</c:v>
                </c:pt>
                <c:pt idx="592">
                  <c:v>0.37254843350696665</c:v>
                </c:pt>
                <c:pt idx="593">
                  <c:v>0.37522080753864118</c:v>
                </c:pt>
                <c:pt idx="594">
                  <c:v>0.37594596196221519</c:v>
                </c:pt>
                <c:pt idx="595">
                  <c:v>0.3751839089160367</c:v>
                </c:pt>
                <c:pt idx="596">
                  <c:v>0.37706623617886281</c:v>
                </c:pt>
                <c:pt idx="597">
                  <c:v>0.37838314670392803</c:v>
                </c:pt>
                <c:pt idx="598">
                  <c:v>0.37969045718863481</c:v>
                </c:pt>
                <c:pt idx="599">
                  <c:v>0.37682523040362037</c:v>
                </c:pt>
                <c:pt idx="600">
                  <c:v>0.37789927606250617</c:v>
                </c:pt>
                <c:pt idx="601">
                  <c:v>0.38122763869344611</c:v>
                </c:pt>
                <c:pt idx="602">
                  <c:v>0.38190871771665758</c:v>
                </c:pt>
                <c:pt idx="603">
                  <c:v>0.38010500511228607</c:v>
                </c:pt>
                <c:pt idx="604">
                  <c:v>0.38365476926410369</c:v>
                </c:pt>
                <c:pt idx="605">
                  <c:v>0.38412953778375436</c:v>
                </c:pt>
                <c:pt idx="606">
                  <c:v>0.38412621412702763</c:v>
                </c:pt>
                <c:pt idx="607">
                  <c:v>0.38652383633110965</c:v>
                </c:pt>
                <c:pt idx="608">
                  <c:v>0.38802344394725696</c:v>
                </c:pt>
                <c:pt idx="609">
                  <c:v>0.38885471476855105</c:v>
                </c:pt>
                <c:pt idx="610">
                  <c:v>0.39228965773448699</c:v>
                </c:pt>
                <c:pt idx="611">
                  <c:v>0.39667229458164255</c:v>
                </c:pt>
                <c:pt idx="612">
                  <c:v>0.40293287835833924</c:v>
                </c:pt>
                <c:pt idx="613">
                  <c:v>0.41135472406713469</c:v>
                </c:pt>
                <c:pt idx="614">
                  <c:v>0.4092485525108398</c:v>
                </c:pt>
                <c:pt idx="615">
                  <c:v>0.40931020303861998</c:v>
                </c:pt>
                <c:pt idx="616">
                  <c:v>0.40517918478877046</c:v>
                </c:pt>
                <c:pt idx="617">
                  <c:v>0.40615167820495479</c:v>
                </c:pt>
                <c:pt idx="618">
                  <c:v>0.40696770375629021</c:v>
                </c:pt>
                <c:pt idx="619">
                  <c:v>0.40418757837014008</c:v>
                </c:pt>
                <c:pt idx="620">
                  <c:v>0.4031197317609625</c:v>
                </c:pt>
                <c:pt idx="621">
                  <c:v>0.40164594026191947</c:v>
                </c:pt>
                <c:pt idx="622">
                  <c:v>0.40183814649553917</c:v>
                </c:pt>
                <c:pt idx="623">
                  <c:v>0.40166105386436501</c:v>
                </c:pt>
                <c:pt idx="624">
                  <c:v>0.40105799883189652</c:v>
                </c:pt>
                <c:pt idx="625">
                  <c:v>0.40004860697218714</c:v>
                </c:pt>
                <c:pt idx="626">
                  <c:v>0.40001318160823485</c:v>
                </c:pt>
                <c:pt idx="627">
                  <c:v>0.40011510865754563</c:v>
                </c:pt>
                <c:pt idx="628">
                  <c:v>0.3976644084050962</c:v>
                </c:pt>
                <c:pt idx="629">
                  <c:v>0.39804269555659211</c:v>
                </c:pt>
                <c:pt idx="630">
                  <c:v>0.40384161990747525</c:v>
                </c:pt>
                <c:pt idx="631">
                  <c:v>0.40338381982651361</c:v>
                </c:pt>
                <c:pt idx="632">
                  <c:v>0.40277281713694824</c:v>
                </c:pt>
                <c:pt idx="633">
                  <c:v>0.40160228745641602</c:v>
                </c:pt>
                <c:pt idx="634">
                  <c:v>0.4043042698928665</c:v>
                </c:pt>
                <c:pt idx="635">
                  <c:v>0.40713911292954541</c:v>
                </c:pt>
                <c:pt idx="636">
                  <c:v>0.40336199624228075</c:v>
                </c:pt>
                <c:pt idx="637">
                  <c:v>0.40149065732061073</c:v>
                </c:pt>
                <c:pt idx="638">
                  <c:v>0.3992609339050377</c:v>
                </c:pt>
                <c:pt idx="639">
                  <c:v>0.4014115303994934</c:v>
                </c:pt>
                <c:pt idx="640">
                  <c:v>0.39837148950462797</c:v>
                </c:pt>
                <c:pt idx="641">
                  <c:v>0.39755078152623669</c:v>
                </c:pt>
                <c:pt idx="642">
                  <c:v>0.39859488425821543</c:v>
                </c:pt>
                <c:pt idx="643">
                  <c:v>0.40108716993144955</c:v>
                </c:pt>
                <c:pt idx="644">
                  <c:v>0.40020661062954122</c:v>
                </c:pt>
                <c:pt idx="645">
                  <c:v>0.39886616101052574</c:v>
                </c:pt>
                <c:pt idx="646">
                  <c:v>0.39817616698255121</c:v>
                </c:pt>
                <c:pt idx="647">
                  <c:v>0.39796342507536298</c:v>
                </c:pt>
                <c:pt idx="648">
                  <c:v>0.39954451768226185</c:v>
                </c:pt>
                <c:pt idx="649">
                  <c:v>0.40354573798773141</c:v>
                </c:pt>
                <c:pt idx="650">
                  <c:v>0.4024970003399766</c:v>
                </c:pt>
                <c:pt idx="651">
                  <c:v>0.40729797770848153</c:v>
                </c:pt>
                <c:pt idx="652">
                  <c:v>0.40888193473745837</c:v>
                </c:pt>
                <c:pt idx="653">
                  <c:v>0.41024993835615309</c:v>
                </c:pt>
                <c:pt idx="654">
                  <c:v>0.40548230315141764</c:v>
                </c:pt>
                <c:pt idx="655">
                  <c:v>0.40320743032724815</c:v>
                </c:pt>
                <c:pt idx="656">
                  <c:v>0.40364948171725823</c:v>
                </c:pt>
                <c:pt idx="657">
                  <c:v>0.40613841965434472</c:v>
                </c:pt>
                <c:pt idx="658">
                  <c:v>0.40798488816893963</c:v>
                </c:pt>
                <c:pt idx="659">
                  <c:v>0.4109733860544027</c:v>
                </c:pt>
                <c:pt idx="660">
                  <c:v>0.41609386805707427</c:v>
                </c:pt>
                <c:pt idx="661">
                  <c:v>0.42041100919390506</c:v>
                </c:pt>
                <c:pt idx="662">
                  <c:v>0.42742173226975355</c:v>
                </c:pt>
                <c:pt idx="663">
                  <c:v>0.42686539745854102</c:v>
                </c:pt>
                <c:pt idx="664">
                  <c:v>0.42848264253286117</c:v>
                </c:pt>
                <c:pt idx="665">
                  <c:v>0.42557310324125552</c:v>
                </c:pt>
                <c:pt idx="666">
                  <c:v>0.43031686266847102</c:v>
                </c:pt>
                <c:pt idx="667">
                  <c:v>0.43297251266523906</c:v>
                </c:pt>
                <c:pt idx="668">
                  <c:v>0.43101137852779625</c:v>
                </c:pt>
                <c:pt idx="669">
                  <c:v>0.43339574766101996</c:v>
                </c:pt>
                <c:pt idx="670">
                  <c:v>0.43699432087641998</c:v>
                </c:pt>
                <c:pt idx="671">
                  <c:v>0.43603603301371741</c:v>
                </c:pt>
                <c:pt idx="672">
                  <c:v>0.43842027896220248</c:v>
                </c:pt>
                <c:pt idx="673">
                  <c:v>0.43826770462043507</c:v>
                </c:pt>
                <c:pt idx="674">
                  <c:v>0.43657774543739825</c:v>
                </c:pt>
                <c:pt idx="675">
                  <c:v>0.43995937338831448</c:v>
                </c:pt>
                <c:pt idx="676">
                  <c:v>0.43893985436977379</c:v>
                </c:pt>
                <c:pt idx="677">
                  <c:v>0.44552761944283947</c:v>
                </c:pt>
                <c:pt idx="678">
                  <c:v>0.44853144387419519</c:v>
                </c:pt>
                <c:pt idx="679">
                  <c:v>0.45346967081749923</c:v>
                </c:pt>
                <c:pt idx="680">
                  <c:v>0.45299806302860435</c:v>
                </c:pt>
                <c:pt idx="681">
                  <c:v>0.45480454316829055</c:v>
                </c:pt>
                <c:pt idx="682">
                  <c:v>0.46086282957876312</c:v>
                </c:pt>
                <c:pt idx="683">
                  <c:v>0.46603172523287029</c:v>
                </c:pt>
                <c:pt idx="684">
                  <c:v>0.47461525399240423</c:v>
                </c:pt>
                <c:pt idx="685">
                  <c:v>0.48168197389129563</c:v>
                </c:pt>
                <c:pt idx="686">
                  <c:v>0.48451040778311683</c:v>
                </c:pt>
                <c:pt idx="687">
                  <c:v>0.48435066533212279</c:v>
                </c:pt>
                <c:pt idx="688">
                  <c:v>0.47772359594253078</c:v>
                </c:pt>
                <c:pt idx="689">
                  <c:v>0.48024487317524556</c:v>
                </c:pt>
                <c:pt idx="690">
                  <c:v>0.48100823337596288</c:v>
                </c:pt>
                <c:pt idx="691">
                  <c:v>0.48024694422542602</c:v>
                </c:pt>
                <c:pt idx="692">
                  <c:v>0.47648701225456258</c:v>
                </c:pt>
                <c:pt idx="693">
                  <c:v>0.47643227824349288</c:v>
                </c:pt>
                <c:pt idx="694">
                  <c:v>0.48010321018180835</c:v>
                </c:pt>
                <c:pt idx="695">
                  <c:v>0.48507910220818573</c:v>
                </c:pt>
                <c:pt idx="696">
                  <c:v>0.48841328512028048</c:v>
                </c:pt>
                <c:pt idx="697">
                  <c:v>0.48656146402897749</c:v>
                </c:pt>
                <c:pt idx="698">
                  <c:v>0.48168346358409719</c:v>
                </c:pt>
                <c:pt idx="699">
                  <c:v>0.48596917300600961</c:v>
                </c:pt>
                <c:pt idx="700">
                  <c:v>0.48216331241776067</c:v>
                </c:pt>
                <c:pt idx="701">
                  <c:v>0.48294743869585743</c:v>
                </c:pt>
                <c:pt idx="702">
                  <c:v>0.48678962076562793</c:v>
                </c:pt>
                <c:pt idx="703">
                  <c:v>0.48901148479416467</c:v>
                </c:pt>
                <c:pt idx="704">
                  <c:v>0.48899149448429013</c:v>
                </c:pt>
                <c:pt idx="705">
                  <c:v>0.48896674367823878</c:v>
                </c:pt>
                <c:pt idx="706">
                  <c:v>0.4845424787716055</c:v>
                </c:pt>
                <c:pt idx="707">
                  <c:v>0.47981884101680849</c:v>
                </c:pt>
                <c:pt idx="708">
                  <c:v>0.48318987011550929</c:v>
                </c:pt>
                <c:pt idx="709">
                  <c:v>0.48524776323314533</c:v>
                </c:pt>
                <c:pt idx="710">
                  <c:v>0.49032898601696329</c:v>
                </c:pt>
              </c:numCache>
            </c:numRef>
          </c:val>
          <c:smooth val="1"/>
          <c:extLst>
            <c:ext xmlns:c16="http://schemas.microsoft.com/office/drawing/2014/chart" uri="{C3380CC4-5D6E-409C-BE32-E72D297353CC}">
              <c16:uniqueId val="{00000003-4F73-4855-BC2E-1C0503830D00}"/>
            </c:ext>
          </c:extLst>
        </c:ser>
        <c:ser>
          <c:idx val="4"/>
          <c:order val="4"/>
          <c:tx>
            <c:strRef>
              <c:f>'Strategy AccReturns'!$F$2</c:f>
              <c:strCache>
                <c:ptCount val="1"/>
                <c:pt idx="0">
                  <c:v>MM Descorr.</c:v>
                </c:pt>
              </c:strCache>
            </c:strRef>
          </c:tx>
          <c:spPr>
            <a:ln w="25400" cap="rnd">
              <a:solidFill>
                <a:schemeClr val="accent5"/>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AccReturns'!$F$3:$F$713</c:f>
              <c:numCache>
                <c:formatCode>General</c:formatCode>
                <c:ptCount val="711"/>
                <c:pt idx="0">
                  <c:v>7.0020806639936595E-4</c:v>
                </c:pt>
                <c:pt idx="1">
                  <c:v>1.1878636287494526E-3</c:v>
                </c:pt>
                <c:pt idx="2">
                  <c:v>1.3419296350065668E-3</c:v>
                </c:pt>
                <c:pt idx="3">
                  <c:v>1.9948208215680996E-3</c:v>
                </c:pt>
                <c:pt idx="4">
                  <c:v>2.7792976380391909E-3</c:v>
                </c:pt>
                <c:pt idx="5">
                  <c:v>2.9649769784800828E-3</c:v>
                </c:pt>
                <c:pt idx="6">
                  <c:v>3.7205797458463863E-3</c:v>
                </c:pt>
                <c:pt idx="7">
                  <c:v>6.8611422433595415E-3</c:v>
                </c:pt>
                <c:pt idx="8">
                  <c:v>7.5303303850793313E-3</c:v>
                </c:pt>
                <c:pt idx="9">
                  <c:v>9.4154977936031781E-3</c:v>
                </c:pt>
                <c:pt idx="10">
                  <c:v>9.8849746463760546E-3</c:v>
                </c:pt>
                <c:pt idx="11">
                  <c:v>1.080353793016009E-2</c:v>
                </c:pt>
                <c:pt idx="12">
                  <c:v>1.2577732321046531E-2</c:v>
                </c:pt>
                <c:pt idx="13">
                  <c:v>1.3798165078280356E-2</c:v>
                </c:pt>
                <c:pt idx="14">
                  <c:v>1.5539413377315681E-2</c:v>
                </c:pt>
                <c:pt idx="15">
                  <c:v>1.555918657375166E-2</c:v>
                </c:pt>
                <c:pt idx="16">
                  <c:v>1.5727977678351879E-2</c:v>
                </c:pt>
                <c:pt idx="17">
                  <c:v>1.5886105754146174E-2</c:v>
                </c:pt>
                <c:pt idx="18">
                  <c:v>1.7743410324267295E-2</c:v>
                </c:pt>
                <c:pt idx="19">
                  <c:v>1.705772267833483E-2</c:v>
                </c:pt>
                <c:pt idx="20">
                  <c:v>1.7673244417566902E-2</c:v>
                </c:pt>
                <c:pt idx="21">
                  <c:v>1.924644375928386E-2</c:v>
                </c:pt>
                <c:pt idx="22">
                  <c:v>1.9740420798159075E-2</c:v>
                </c:pt>
                <c:pt idx="23">
                  <c:v>1.9904820527763656E-2</c:v>
                </c:pt>
                <c:pt idx="24">
                  <c:v>2.0453099153356469E-2</c:v>
                </c:pt>
                <c:pt idx="25">
                  <c:v>2.1121751136609523E-2</c:v>
                </c:pt>
                <c:pt idx="26">
                  <c:v>2.064938093281965E-2</c:v>
                </c:pt>
                <c:pt idx="27">
                  <c:v>2.003783276296689E-2</c:v>
                </c:pt>
                <c:pt idx="28">
                  <c:v>2.1619923217318204E-2</c:v>
                </c:pt>
                <c:pt idx="29">
                  <c:v>2.1706124452690156E-2</c:v>
                </c:pt>
                <c:pt idx="30">
                  <c:v>2.2201675515763464E-2</c:v>
                </c:pt>
                <c:pt idx="31">
                  <c:v>2.343571531607691E-2</c:v>
                </c:pt>
                <c:pt idx="32">
                  <c:v>2.4494426649225298E-2</c:v>
                </c:pt>
                <c:pt idx="33">
                  <c:v>2.4099573179604983E-2</c:v>
                </c:pt>
                <c:pt idx="34">
                  <c:v>2.4902970947744185E-2</c:v>
                </c:pt>
                <c:pt idx="35">
                  <c:v>2.4468238645059204E-2</c:v>
                </c:pt>
                <c:pt idx="36">
                  <c:v>2.4664210479278248E-2</c:v>
                </c:pt>
                <c:pt idx="37">
                  <c:v>2.2660421341267112E-2</c:v>
                </c:pt>
                <c:pt idx="38">
                  <c:v>2.2734468151401455E-2</c:v>
                </c:pt>
                <c:pt idx="39">
                  <c:v>2.3767007654498684E-2</c:v>
                </c:pt>
                <c:pt idx="40">
                  <c:v>2.2504606743302125E-2</c:v>
                </c:pt>
                <c:pt idx="41">
                  <c:v>2.3550669010960368E-2</c:v>
                </c:pt>
                <c:pt idx="42">
                  <c:v>2.2064904201474E-2</c:v>
                </c:pt>
                <c:pt idx="43">
                  <c:v>1.8707210344518055E-2</c:v>
                </c:pt>
                <c:pt idx="44">
                  <c:v>1.6263026764487876E-2</c:v>
                </c:pt>
                <c:pt idx="45">
                  <c:v>1.3373201288320535E-2</c:v>
                </c:pt>
                <c:pt idx="46">
                  <c:v>1.7459784888376406E-2</c:v>
                </c:pt>
                <c:pt idx="47">
                  <c:v>1.6536805809300503E-2</c:v>
                </c:pt>
                <c:pt idx="48">
                  <c:v>9.6968574796587603E-3</c:v>
                </c:pt>
                <c:pt idx="49">
                  <c:v>1.4814804276329196E-2</c:v>
                </c:pt>
                <c:pt idx="50">
                  <c:v>1.2700757732382328E-2</c:v>
                </c:pt>
                <c:pt idx="51">
                  <c:v>1.1735039045494444E-2</c:v>
                </c:pt>
                <c:pt idx="52">
                  <c:v>4.119269665226799E-3</c:v>
                </c:pt>
                <c:pt idx="53">
                  <c:v>-1.0507393539013199E-3</c:v>
                </c:pt>
                <c:pt idx="54">
                  <c:v>1.2594547548179236E-3</c:v>
                </c:pt>
                <c:pt idx="55">
                  <c:v>1.3650801956874847E-3</c:v>
                </c:pt>
                <c:pt idx="56">
                  <c:v>2.976840851269813E-3</c:v>
                </c:pt>
                <c:pt idx="57">
                  <c:v>1.9608800889929778E-3</c:v>
                </c:pt>
                <c:pt idx="58">
                  <c:v>5.3010070795822539E-3</c:v>
                </c:pt>
                <c:pt idx="59">
                  <c:v>6.7429346214291641E-3</c:v>
                </c:pt>
                <c:pt idx="60">
                  <c:v>4.5141631402989546E-3</c:v>
                </c:pt>
                <c:pt idx="61">
                  <c:v>1.2279882572083789E-3</c:v>
                </c:pt>
                <c:pt idx="62">
                  <c:v>1.8367670894545718E-3</c:v>
                </c:pt>
                <c:pt idx="63">
                  <c:v>4.6060194140284949E-4</c:v>
                </c:pt>
                <c:pt idx="64">
                  <c:v>2.0273806120751914E-3</c:v>
                </c:pt>
                <c:pt idx="65">
                  <c:v>3.3367470960137258E-3</c:v>
                </c:pt>
                <c:pt idx="66">
                  <c:v>5.3113725147777568E-3</c:v>
                </c:pt>
                <c:pt idx="67">
                  <c:v>3.7673160042095422E-3</c:v>
                </c:pt>
                <c:pt idx="68">
                  <c:v>6.9165025920563394E-3</c:v>
                </c:pt>
                <c:pt idx="69">
                  <c:v>8.8488214163506829E-3</c:v>
                </c:pt>
                <c:pt idx="70">
                  <c:v>1.310075682510492E-2</c:v>
                </c:pt>
                <c:pt idx="71">
                  <c:v>1.4561131139541938E-2</c:v>
                </c:pt>
                <c:pt idx="72">
                  <c:v>1.6544108371397748E-2</c:v>
                </c:pt>
                <c:pt idx="73">
                  <c:v>1.4666758417557713E-2</c:v>
                </c:pt>
                <c:pt idx="74">
                  <c:v>1.4192437420356585E-2</c:v>
                </c:pt>
                <c:pt idx="75">
                  <c:v>1.643348909357023E-2</c:v>
                </c:pt>
                <c:pt idx="76">
                  <c:v>1.7426550589642931E-2</c:v>
                </c:pt>
                <c:pt idx="77">
                  <c:v>1.503251588283816E-2</c:v>
                </c:pt>
                <c:pt idx="78">
                  <c:v>1.7499161088200932E-2</c:v>
                </c:pt>
                <c:pt idx="79">
                  <c:v>1.8889981135734812E-2</c:v>
                </c:pt>
                <c:pt idx="80">
                  <c:v>1.9854541158894179E-2</c:v>
                </c:pt>
                <c:pt idx="81">
                  <c:v>1.9830488382557077E-2</c:v>
                </c:pt>
                <c:pt idx="82">
                  <c:v>1.8781356563221108E-2</c:v>
                </c:pt>
                <c:pt idx="83">
                  <c:v>2.0035762473956664E-2</c:v>
                </c:pt>
                <c:pt idx="84">
                  <c:v>2.1916285770596566E-2</c:v>
                </c:pt>
                <c:pt idx="85">
                  <c:v>2.4648741848263933E-2</c:v>
                </c:pt>
                <c:pt idx="86">
                  <c:v>2.466806051618553E-2</c:v>
                </c:pt>
                <c:pt idx="87">
                  <c:v>2.5262043628430098E-2</c:v>
                </c:pt>
                <c:pt idx="88">
                  <c:v>2.7005659248585667E-2</c:v>
                </c:pt>
                <c:pt idx="89">
                  <c:v>2.705437102628272E-2</c:v>
                </c:pt>
                <c:pt idx="90">
                  <c:v>2.4682718453456598E-2</c:v>
                </c:pt>
                <c:pt idx="91">
                  <c:v>2.1582728235044923E-2</c:v>
                </c:pt>
                <c:pt idx="92">
                  <c:v>2.0906300032452529E-2</c:v>
                </c:pt>
                <c:pt idx="93">
                  <c:v>2.1426773500609952E-2</c:v>
                </c:pt>
                <c:pt idx="94">
                  <c:v>2.1341618899744619E-2</c:v>
                </c:pt>
                <c:pt idx="95">
                  <c:v>2.2839411998436976E-2</c:v>
                </c:pt>
                <c:pt idx="96">
                  <c:v>2.2866728232251887E-2</c:v>
                </c:pt>
                <c:pt idx="97">
                  <c:v>2.5133075156176687E-2</c:v>
                </c:pt>
                <c:pt idx="98">
                  <c:v>2.6390627870816585E-2</c:v>
                </c:pt>
                <c:pt idx="99">
                  <c:v>2.7441841429751923E-2</c:v>
                </c:pt>
                <c:pt idx="100">
                  <c:v>2.9286488985408532E-2</c:v>
                </c:pt>
                <c:pt idx="101">
                  <c:v>3.0921466838962575E-2</c:v>
                </c:pt>
                <c:pt idx="102">
                  <c:v>3.085523153974834E-2</c:v>
                </c:pt>
                <c:pt idx="103">
                  <c:v>3.1361691389389712E-2</c:v>
                </c:pt>
                <c:pt idx="104">
                  <c:v>3.1908366212618944E-2</c:v>
                </c:pt>
                <c:pt idx="105">
                  <c:v>3.351809391464422E-2</c:v>
                </c:pt>
                <c:pt idx="106">
                  <c:v>3.4191544136966678E-2</c:v>
                </c:pt>
                <c:pt idx="107">
                  <c:v>3.4355443237743311E-2</c:v>
                </c:pt>
                <c:pt idx="108">
                  <c:v>3.4685317466267129E-2</c:v>
                </c:pt>
                <c:pt idx="109">
                  <c:v>3.411074538118819E-2</c:v>
                </c:pt>
                <c:pt idx="110">
                  <c:v>3.3269063462931348E-2</c:v>
                </c:pt>
                <c:pt idx="111">
                  <c:v>3.2568775610241074E-2</c:v>
                </c:pt>
                <c:pt idx="112">
                  <c:v>3.2096918874939817E-2</c:v>
                </c:pt>
                <c:pt idx="113">
                  <c:v>3.1320453767831768E-2</c:v>
                </c:pt>
                <c:pt idx="114">
                  <c:v>3.4061449499233953E-2</c:v>
                </c:pt>
                <c:pt idx="115">
                  <c:v>3.3543554758322047E-2</c:v>
                </c:pt>
                <c:pt idx="116">
                  <c:v>3.4322993232569043E-2</c:v>
                </c:pt>
                <c:pt idx="117">
                  <c:v>3.4583918667296043E-2</c:v>
                </c:pt>
                <c:pt idx="118">
                  <c:v>3.4891051297787357E-2</c:v>
                </c:pt>
                <c:pt idx="119">
                  <c:v>3.4248763948590666E-2</c:v>
                </c:pt>
                <c:pt idx="120">
                  <c:v>3.4375329352993589E-2</c:v>
                </c:pt>
                <c:pt idx="121">
                  <c:v>3.4412651566991359E-2</c:v>
                </c:pt>
                <c:pt idx="122">
                  <c:v>3.5913569941663059E-2</c:v>
                </c:pt>
                <c:pt idx="123">
                  <c:v>3.5236547124667172E-2</c:v>
                </c:pt>
                <c:pt idx="124">
                  <c:v>3.5555019816121192E-2</c:v>
                </c:pt>
                <c:pt idx="125">
                  <c:v>3.6581588089561023E-2</c:v>
                </c:pt>
                <c:pt idx="126">
                  <c:v>3.7828454910814768E-2</c:v>
                </c:pt>
                <c:pt idx="127">
                  <c:v>3.68562389548166E-2</c:v>
                </c:pt>
                <c:pt idx="128">
                  <c:v>3.4771466058669098E-2</c:v>
                </c:pt>
                <c:pt idx="129">
                  <c:v>3.5722874639809499E-2</c:v>
                </c:pt>
                <c:pt idx="130">
                  <c:v>3.5657711695644245E-2</c:v>
                </c:pt>
                <c:pt idx="131">
                  <c:v>3.7875617388226868E-2</c:v>
                </c:pt>
                <c:pt idx="132">
                  <c:v>3.7244570971624924E-2</c:v>
                </c:pt>
                <c:pt idx="133">
                  <c:v>3.8213168803555408E-2</c:v>
                </c:pt>
                <c:pt idx="134">
                  <c:v>3.8217987069353088E-2</c:v>
                </c:pt>
                <c:pt idx="135">
                  <c:v>3.8175178220085648E-2</c:v>
                </c:pt>
                <c:pt idx="136">
                  <c:v>3.9394381489934904E-2</c:v>
                </c:pt>
                <c:pt idx="137">
                  <c:v>3.8618364112202652E-2</c:v>
                </c:pt>
                <c:pt idx="138">
                  <c:v>4.0404950575944509E-2</c:v>
                </c:pt>
                <c:pt idx="139">
                  <c:v>3.9451921182644734E-2</c:v>
                </c:pt>
                <c:pt idx="140">
                  <c:v>3.9164770059880505E-2</c:v>
                </c:pt>
                <c:pt idx="141">
                  <c:v>3.9225063146961059E-2</c:v>
                </c:pt>
                <c:pt idx="142">
                  <c:v>3.9197898918346352E-2</c:v>
                </c:pt>
                <c:pt idx="143">
                  <c:v>3.7742682464960264E-2</c:v>
                </c:pt>
                <c:pt idx="144">
                  <c:v>3.8569796259012135E-2</c:v>
                </c:pt>
                <c:pt idx="145">
                  <c:v>3.9775020397096128E-2</c:v>
                </c:pt>
                <c:pt idx="146">
                  <c:v>4.0847122433429917E-2</c:v>
                </c:pt>
                <c:pt idx="147">
                  <c:v>4.0750846998158341E-2</c:v>
                </c:pt>
                <c:pt idx="148">
                  <c:v>4.1421828506074121E-2</c:v>
                </c:pt>
                <c:pt idx="149">
                  <c:v>3.9407991381551488E-2</c:v>
                </c:pt>
                <c:pt idx="150">
                  <c:v>3.8899891081759952E-2</c:v>
                </c:pt>
                <c:pt idx="151">
                  <c:v>4.1017238592194083E-2</c:v>
                </c:pt>
                <c:pt idx="152">
                  <c:v>4.2496478409581595E-2</c:v>
                </c:pt>
                <c:pt idx="153">
                  <c:v>4.2355819480649481E-2</c:v>
                </c:pt>
                <c:pt idx="154">
                  <c:v>4.4482297419921935E-2</c:v>
                </c:pt>
                <c:pt idx="155">
                  <c:v>4.2041448371901824E-2</c:v>
                </c:pt>
                <c:pt idx="156">
                  <c:v>4.3227825439219325E-2</c:v>
                </c:pt>
                <c:pt idx="157">
                  <c:v>4.4499550602100424E-2</c:v>
                </c:pt>
                <c:pt idx="158">
                  <c:v>4.5827084003044138E-2</c:v>
                </c:pt>
                <c:pt idx="159">
                  <c:v>4.5440199242360979E-2</c:v>
                </c:pt>
                <c:pt idx="160">
                  <c:v>4.5588756068364766E-2</c:v>
                </c:pt>
                <c:pt idx="161">
                  <c:v>4.6148281791837942E-2</c:v>
                </c:pt>
                <c:pt idx="162">
                  <c:v>4.6145937985038632E-2</c:v>
                </c:pt>
                <c:pt idx="163">
                  <c:v>4.5918374705003595E-2</c:v>
                </c:pt>
                <c:pt idx="164">
                  <c:v>4.609880924113785E-2</c:v>
                </c:pt>
                <c:pt idx="165">
                  <c:v>4.6951816713548977E-2</c:v>
                </c:pt>
                <c:pt idx="166">
                  <c:v>4.6263932472452529E-2</c:v>
                </c:pt>
                <c:pt idx="167">
                  <c:v>4.5588673133020396E-2</c:v>
                </c:pt>
                <c:pt idx="168">
                  <c:v>4.6898649697757921E-2</c:v>
                </c:pt>
                <c:pt idx="169">
                  <c:v>4.5333954713306923E-2</c:v>
                </c:pt>
                <c:pt idx="170">
                  <c:v>4.607112034716998E-2</c:v>
                </c:pt>
                <c:pt idx="171">
                  <c:v>4.6707514793887128E-2</c:v>
                </c:pt>
                <c:pt idx="172">
                  <c:v>4.6985508415920751E-2</c:v>
                </c:pt>
                <c:pt idx="173">
                  <c:v>4.679612083643403E-2</c:v>
                </c:pt>
                <c:pt idx="174">
                  <c:v>4.7614814272803008E-2</c:v>
                </c:pt>
                <c:pt idx="175">
                  <c:v>4.7651133779824217E-2</c:v>
                </c:pt>
                <c:pt idx="176">
                  <c:v>4.6297350854260788E-2</c:v>
                </c:pt>
                <c:pt idx="177">
                  <c:v>4.7011382841589011E-2</c:v>
                </c:pt>
                <c:pt idx="178">
                  <c:v>4.6636032632077828E-2</c:v>
                </c:pt>
                <c:pt idx="179">
                  <c:v>4.6362425160088705E-2</c:v>
                </c:pt>
                <c:pt idx="180">
                  <c:v>4.6504483335125357E-2</c:v>
                </c:pt>
                <c:pt idx="181">
                  <c:v>4.6109582328472731E-2</c:v>
                </c:pt>
                <c:pt idx="182">
                  <c:v>4.5066441066790919E-2</c:v>
                </c:pt>
                <c:pt idx="183">
                  <c:v>4.4931666657968439E-2</c:v>
                </c:pt>
                <c:pt idx="184">
                  <c:v>4.4691252233709733E-2</c:v>
                </c:pt>
                <c:pt idx="185">
                  <c:v>4.4608770919254859E-2</c:v>
                </c:pt>
                <c:pt idx="186">
                  <c:v>4.3027367351277546E-2</c:v>
                </c:pt>
                <c:pt idx="187">
                  <c:v>4.3838158986169162E-2</c:v>
                </c:pt>
                <c:pt idx="188">
                  <c:v>4.3604816581375383E-2</c:v>
                </c:pt>
                <c:pt idx="189">
                  <c:v>4.4103239756319468E-2</c:v>
                </c:pt>
                <c:pt idx="190">
                  <c:v>4.2587611368415823E-2</c:v>
                </c:pt>
                <c:pt idx="191">
                  <c:v>4.3219278022226248E-2</c:v>
                </c:pt>
                <c:pt idx="192">
                  <c:v>4.2946005740469362E-2</c:v>
                </c:pt>
                <c:pt idx="193">
                  <c:v>4.1966459770948816E-2</c:v>
                </c:pt>
                <c:pt idx="194">
                  <c:v>4.2335283853843109E-2</c:v>
                </c:pt>
                <c:pt idx="195">
                  <c:v>4.3878650412967124E-2</c:v>
                </c:pt>
                <c:pt idx="196">
                  <c:v>4.4286782957528414E-2</c:v>
                </c:pt>
                <c:pt idx="197">
                  <c:v>4.5159911516900353E-2</c:v>
                </c:pt>
                <c:pt idx="198">
                  <c:v>4.5252397387197218E-2</c:v>
                </c:pt>
                <c:pt idx="199">
                  <c:v>4.4699982866942545E-2</c:v>
                </c:pt>
                <c:pt idx="200">
                  <c:v>4.552273744670865E-2</c:v>
                </c:pt>
                <c:pt idx="201">
                  <c:v>4.6344525750167342E-2</c:v>
                </c:pt>
                <c:pt idx="202">
                  <c:v>4.6026348103505477E-2</c:v>
                </c:pt>
                <c:pt idx="203">
                  <c:v>4.4669445300692612E-2</c:v>
                </c:pt>
                <c:pt idx="204">
                  <c:v>4.424235872383675E-2</c:v>
                </c:pt>
                <c:pt idx="205">
                  <c:v>4.4425867706734623E-2</c:v>
                </c:pt>
                <c:pt idx="206">
                  <c:v>4.4368155580760682E-2</c:v>
                </c:pt>
                <c:pt idx="207">
                  <c:v>4.342274786820588E-2</c:v>
                </c:pt>
                <c:pt idx="208">
                  <c:v>4.3503351381987354E-2</c:v>
                </c:pt>
                <c:pt idx="209">
                  <c:v>4.3846305047204881E-2</c:v>
                </c:pt>
                <c:pt idx="210">
                  <c:v>4.2745662269234375E-2</c:v>
                </c:pt>
                <c:pt idx="211">
                  <c:v>4.1975208622637261E-2</c:v>
                </c:pt>
                <c:pt idx="212">
                  <c:v>4.345374827654247E-2</c:v>
                </c:pt>
                <c:pt idx="213">
                  <c:v>3.9991074888418909E-2</c:v>
                </c:pt>
                <c:pt idx="214">
                  <c:v>3.8889481750300048E-2</c:v>
                </c:pt>
                <c:pt idx="215">
                  <c:v>3.8265802411051819E-2</c:v>
                </c:pt>
                <c:pt idx="216">
                  <c:v>3.5067270322568955E-2</c:v>
                </c:pt>
                <c:pt idx="217">
                  <c:v>3.4983977448699299E-2</c:v>
                </c:pt>
                <c:pt idx="218">
                  <c:v>3.4144838014182888E-2</c:v>
                </c:pt>
                <c:pt idx="219">
                  <c:v>3.2783213935486222E-2</c:v>
                </c:pt>
                <c:pt idx="220">
                  <c:v>3.3129387919068609E-2</c:v>
                </c:pt>
                <c:pt idx="221">
                  <c:v>3.4435860150699771E-2</c:v>
                </c:pt>
                <c:pt idx="222">
                  <c:v>3.5136781862579181E-2</c:v>
                </c:pt>
                <c:pt idx="223">
                  <c:v>3.5352684252262012E-2</c:v>
                </c:pt>
                <c:pt idx="224">
                  <c:v>3.6000670170068139E-2</c:v>
                </c:pt>
                <c:pt idx="225">
                  <c:v>3.739074976135548E-2</c:v>
                </c:pt>
                <c:pt idx="226">
                  <c:v>3.6989952011980076E-2</c:v>
                </c:pt>
                <c:pt idx="227">
                  <c:v>3.7032672309439185E-2</c:v>
                </c:pt>
                <c:pt idx="228">
                  <c:v>3.8027590993651605E-2</c:v>
                </c:pt>
                <c:pt idx="229">
                  <c:v>3.8658245374349587E-2</c:v>
                </c:pt>
                <c:pt idx="230">
                  <c:v>3.9942272055806027E-2</c:v>
                </c:pt>
                <c:pt idx="231">
                  <c:v>3.8220235068284536E-2</c:v>
                </c:pt>
                <c:pt idx="232">
                  <c:v>3.8619052832031819E-2</c:v>
                </c:pt>
                <c:pt idx="233">
                  <c:v>3.6795721430027628E-2</c:v>
                </c:pt>
                <c:pt idx="234">
                  <c:v>3.7916284050935722E-2</c:v>
                </c:pt>
                <c:pt idx="235">
                  <c:v>3.746556519883093E-2</c:v>
                </c:pt>
                <c:pt idx="236">
                  <c:v>3.9157433541946229E-2</c:v>
                </c:pt>
                <c:pt idx="237">
                  <c:v>3.9698609334374524E-2</c:v>
                </c:pt>
                <c:pt idx="238">
                  <c:v>3.9293578136369689E-2</c:v>
                </c:pt>
                <c:pt idx="239">
                  <c:v>4.0293608129796654E-2</c:v>
                </c:pt>
                <c:pt idx="240">
                  <c:v>3.9569784264586572E-2</c:v>
                </c:pt>
                <c:pt idx="241">
                  <c:v>4.0179405043432981E-2</c:v>
                </c:pt>
                <c:pt idx="242">
                  <c:v>4.0455027642327446E-2</c:v>
                </c:pt>
                <c:pt idx="243">
                  <c:v>4.0890367759911062E-2</c:v>
                </c:pt>
                <c:pt idx="244">
                  <c:v>4.1475956981161577E-2</c:v>
                </c:pt>
                <c:pt idx="245">
                  <c:v>4.1981960399579688E-2</c:v>
                </c:pt>
                <c:pt idx="246">
                  <c:v>4.2015651116211084E-2</c:v>
                </c:pt>
                <c:pt idx="247">
                  <c:v>4.113752863739184E-2</c:v>
                </c:pt>
                <c:pt idx="248">
                  <c:v>4.1598911946185702E-2</c:v>
                </c:pt>
                <c:pt idx="249">
                  <c:v>4.3502695517764423E-2</c:v>
                </c:pt>
                <c:pt idx="250">
                  <c:v>4.3638194370211991E-2</c:v>
                </c:pt>
                <c:pt idx="251">
                  <c:v>4.4862313723429192E-2</c:v>
                </c:pt>
                <c:pt idx="252">
                  <c:v>4.5256413496983061E-2</c:v>
                </c:pt>
                <c:pt idx="253">
                  <c:v>4.408545096483163E-2</c:v>
                </c:pt>
                <c:pt idx="254">
                  <c:v>4.246040021469577E-2</c:v>
                </c:pt>
                <c:pt idx="255">
                  <c:v>4.3212164219281313E-2</c:v>
                </c:pt>
                <c:pt idx="256">
                  <c:v>4.5076335859241867E-2</c:v>
                </c:pt>
                <c:pt idx="257">
                  <c:v>4.3160989535047545E-2</c:v>
                </c:pt>
                <c:pt idx="258">
                  <c:v>4.2377080053974225E-2</c:v>
                </c:pt>
                <c:pt idx="259">
                  <c:v>3.9862714765124041E-2</c:v>
                </c:pt>
                <c:pt idx="260">
                  <c:v>4.0267096843718431E-2</c:v>
                </c:pt>
                <c:pt idx="261">
                  <c:v>3.9894941457295108E-2</c:v>
                </c:pt>
                <c:pt idx="262">
                  <c:v>4.0016840666944997E-2</c:v>
                </c:pt>
                <c:pt idx="263">
                  <c:v>4.0956539127035452E-2</c:v>
                </c:pt>
                <c:pt idx="264">
                  <c:v>4.3493439235242626E-2</c:v>
                </c:pt>
                <c:pt idx="265">
                  <c:v>4.4349985706783279E-2</c:v>
                </c:pt>
                <c:pt idx="266">
                  <c:v>4.4390967580529406E-2</c:v>
                </c:pt>
                <c:pt idx="267">
                  <c:v>4.2364479209611838E-2</c:v>
                </c:pt>
                <c:pt idx="268">
                  <c:v>4.2557763010567129E-2</c:v>
                </c:pt>
                <c:pt idx="269">
                  <c:v>4.3495825914395159E-2</c:v>
                </c:pt>
                <c:pt idx="270">
                  <c:v>4.525802166993409E-2</c:v>
                </c:pt>
                <c:pt idx="271">
                  <c:v>4.868766918192402E-2</c:v>
                </c:pt>
                <c:pt idx="272">
                  <c:v>5.0321043870056981E-2</c:v>
                </c:pt>
                <c:pt idx="273">
                  <c:v>5.053051817500287E-2</c:v>
                </c:pt>
                <c:pt idx="274">
                  <c:v>5.347208811722659E-2</c:v>
                </c:pt>
                <c:pt idx="275">
                  <c:v>5.7291034329624013E-2</c:v>
                </c:pt>
                <c:pt idx="276">
                  <c:v>5.7358726222255907E-2</c:v>
                </c:pt>
                <c:pt idx="277">
                  <c:v>5.7078860540031195E-2</c:v>
                </c:pt>
                <c:pt idx="278">
                  <c:v>5.6491187720498104E-2</c:v>
                </c:pt>
                <c:pt idx="279">
                  <c:v>5.6534516453954353E-2</c:v>
                </c:pt>
                <c:pt idx="280">
                  <c:v>5.6622124506485738E-2</c:v>
                </c:pt>
                <c:pt idx="281">
                  <c:v>5.9157166281730955E-2</c:v>
                </c:pt>
                <c:pt idx="282">
                  <c:v>6.0839450867954392E-2</c:v>
                </c:pt>
                <c:pt idx="283">
                  <c:v>6.2800682770264071E-2</c:v>
                </c:pt>
                <c:pt idx="284">
                  <c:v>6.4554415684292765E-2</c:v>
                </c:pt>
                <c:pt idx="285">
                  <c:v>6.2440186718007329E-2</c:v>
                </c:pt>
                <c:pt idx="286">
                  <c:v>6.4857866943554221E-2</c:v>
                </c:pt>
                <c:pt idx="287">
                  <c:v>6.4714712398366236E-2</c:v>
                </c:pt>
                <c:pt idx="288">
                  <c:v>6.4527451504900135E-2</c:v>
                </c:pt>
                <c:pt idx="289">
                  <c:v>6.6305523904660824E-2</c:v>
                </c:pt>
                <c:pt idx="290">
                  <c:v>6.4376530424615552E-2</c:v>
                </c:pt>
                <c:pt idx="291">
                  <c:v>6.3117739739416923E-2</c:v>
                </c:pt>
                <c:pt idx="292">
                  <c:v>6.146260979937046E-2</c:v>
                </c:pt>
                <c:pt idx="293">
                  <c:v>6.047164219683232E-2</c:v>
                </c:pt>
                <c:pt idx="294">
                  <c:v>5.9629550105483764E-2</c:v>
                </c:pt>
                <c:pt idx="295">
                  <c:v>5.9472317388900464E-2</c:v>
                </c:pt>
                <c:pt idx="296">
                  <c:v>5.5673915679192554E-2</c:v>
                </c:pt>
                <c:pt idx="297">
                  <c:v>5.6938296739341698E-2</c:v>
                </c:pt>
                <c:pt idx="298">
                  <c:v>5.5945398365327748E-2</c:v>
                </c:pt>
                <c:pt idx="299">
                  <c:v>5.6281265966699356E-2</c:v>
                </c:pt>
                <c:pt idx="300">
                  <c:v>5.9145604937222096E-2</c:v>
                </c:pt>
                <c:pt idx="301">
                  <c:v>5.9494276777557475E-2</c:v>
                </c:pt>
                <c:pt idx="302">
                  <c:v>5.8175605709758216E-2</c:v>
                </c:pt>
                <c:pt idx="303">
                  <c:v>5.7961397170374296E-2</c:v>
                </c:pt>
                <c:pt idx="304">
                  <c:v>5.8713750291778943E-2</c:v>
                </c:pt>
                <c:pt idx="305">
                  <c:v>6.0540437014701576E-2</c:v>
                </c:pt>
                <c:pt idx="306">
                  <c:v>5.8055089713551444E-2</c:v>
                </c:pt>
                <c:pt idx="307">
                  <c:v>5.7274484077092236E-2</c:v>
                </c:pt>
                <c:pt idx="308">
                  <c:v>5.7152003336710999E-2</c:v>
                </c:pt>
                <c:pt idx="309">
                  <c:v>5.7681258431418359E-2</c:v>
                </c:pt>
                <c:pt idx="310">
                  <c:v>5.6576865974703683E-2</c:v>
                </c:pt>
                <c:pt idx="311">
                  <c:v>5.5959328298451627E-2</c:v>
                </c:pt>
                <c:pt idx="312">
                  <c:v>5.6298968959496376E-2</c:v>
                </c:pt>
                <c:pt idx="313">
                  <c:v>5.6343795875005043E-2</c:v>
                </c:pt>
                <c:pt idx="314">
                  <c:v>5.6585375768965163E-2</c:v>
                </c:pt>
                <c:pt idx="315">
                  <c:v>5.8303710671755216E-2</c:v>
                </c:pt>
                <c:pt idx="316">
                  <c:v>5.9173130610909341E-2</c:v>
                </c:pt>
                <c:pt idx="317">
                  <c:v>5.9834996381001648E-2</c:v>
                </c:pt>
                <c:pt idx="318">
                  <c:v>6.0955100425670539E-2</c:v>
                </c:pt>
                <c:pt idx="319">
                  <c:v>6.1296233425488955E-2</c:v>
                </c:pt>
                <c:pt idx="320">
                  <c:v>6.1609966617243384E-2</c:v>
                </c:pt>
                <c:pt idx="321">
                  <c:v>6.2362853163174137E-2</c:v>
                </c:pt>
                <c:pt idx="322">
                  <c:v>6.374460383987568E-2</c:v>
                </c:pt>
                <c:pt idx="323">
                  <c:v>6.5303262121765071E-2</c:v>
                </c:pt>
                <c:pt idx="324">
                  <c:v>6.5038988129585418E-2</c:v>
                </c:pt>
                <c:pt idx="325">
                  <c:v>6.5013026374318494E-2</c:v>
                </c:pt>
                <c:pt idx="326">
                  <c:v>6.4551004275382295E-2</c:v>
                </c:pt>
                <c:pt idx="327">
                  <c:v>6.598497375145862E-2</c:v>
                </c:pt>
                <c:pt idx="328">
                  <c:v>6.7567932382857299E-2</c:v>
                </c:pt>
                <c:pt idx="329">
                  <c:v>6.6003494377641747E-2</c:v>
                </c:pt>
                <c:pt idx="330">
                  <c:v>6.7489290572541716E-2</c:v>
                </c:pt>
                <c:pt idx="331">
                  <c:v>6.8122163593572482E-2</c:v>
                </c:pt>
                <c:pt idx="332">
                  <c:v>6.7786147533648755E-2</c:v>
                </c:pt>
                <c:pt idx="333">
                  <c:v>6.9756521953556083E-2</c:v>
                </c:pt>
                <c:pt idx="334">
                  <c:v>7.1133061098197281E-2</c:v>
                </c:pt>
                <c:pt idx="335">
                  <c:v>7.0672079752938988E-2</c:v>
                </c:pt>
                <c:pt idx="336">
                  <c:v>7.0198413344351174E-2</c:v>
                </c:pt>
                <c:pt idx="337">
                  <c:v>6.9288517514889403E-2</c:v>
                </c:pt>
                <c:pt idx="338">
                  <c:v>6.9751900581887849E-2</c:v>
                </c:pt>
                <c:pt idx="339">
                  <c:v>7.0146704154771644E-2</c:v>
                </c:pt>
                <c:pt idx="340">
                  <c:v>6.9666210255628247E-2</c:v>
                </c:pt>
                <c:pt idx="341">
                  <c:v>6.9705328696557212E-2</c:v>
                </c:pt>
                <c:pt idx="342">
                  <c:v>7.093461980216742E-2</c:v>
                </c:pt>
                <c:pt idx="343">
                  <c:v>7.0386940515219987E-2</c:v>
                </c:pt>
                <c:pt idx="344">
                  <c:v>6.9913982239058869E-2</c:v>
                </c:pt>
                <c:pt idx="345">
                  <c:v>7.0064658481057362E-2</c:v>
                </c:pt>
                <c:pt idx="346">
                  <c:v>7.0078885658138246E-2</c:v>
                </c:pt>
                <c:pt idx="347">
                  <c:v>6.9227188446844501E-2</c:v>
                </c:pt>
                <c:pt idx="348">
                  <c:v>7.0727733128469472E-2</c:v>
                </c:pt>
                <c:pt idx="349">
                  <c:v>7.1416194703387337E-2</c:v>
                </c:pt>
                <c:pt idx="350">
                  <c:v>7.3683859364706006E-2</c:v>
                </c:pt>
                <c:pt idx="351">
                  <c:v>7.4367317915048359E-2</c:v>
                </c:pt>
                <c:pt idx="352">
                  <c:v>7.4647386236438296E-2</c:v>
                </c:pt>
                <c:pt idx="353">
                  <c:v>7.1730260961996528E-2</c:v>
                </c:pt>
                <c:pt idx="354">
                  <c:v>7.1258887388952807E-2</c:v>
                </c:pt>
                <c:pt idx="355">
                  <c:v>7.2387065336200207E-2</c:v>
                </c:pt>
                <c:pt idx="356">
                  <c:v>7.1399700431108659E-2</c:v>
                </c:pt>
                <c:pt idx="357">
                  <c:v>7.1890759749344779E-2</c:v>
                </c:pt>
                <c:pt idx="358">
                  <c:v>7.2438523046148617E-2</c:v>
                </c:pt>
                <c:pt idx="359">
                  <c:v>7.2199259868357624E-2</c:v>
                </c:pt>
                <c:pt idx="360">
                  <c:v>7.2638041687840937E-2</c:v>
                </c:pt>
                <c:pt idx="361">
                  <c:v>7.3978088272082188E-2</c:v>
                </c:pt>
                <c:pt idx="362">
                  <c:v>7.5077294349294776E-2</c:v>
                </c:pt>
                <c:pt idx="363">
                  <c:v>7.5884124189598223E-2</c:v>
                </c:pt>
                <c:pt idx="364">
                  <c:v>7.6458154287278646E-2</c:v>
                </c:pt>
                <c:pt idx="365">
                  <c:v>7.7154403761759083E-2</c:v>
                </c:pt>
                <c:pt idx="366">
                  <c:v>7.9325012921651394E-2</c:v>
                </c:pt>
                <c:pt idx="367">
                  <c:v>7.9769273849490174E-2</c:v>
                </c:pt>
                <c:pt idx="368">
                  <c:v>8.0306513483447306E-2</c:v>
                </c:pt>
                <c:pt idx="369">
                  <c:v>7.9778145191562011E-2</c:v>
                </c:pt>
                <c:pt idx="370">
                  <c:v>7.975591585556141E-2</c:v>
                </c:pt>
                <c:pt idx="371">
                  <c:v>7.9682169174249751E-2</c:v>
                </c:pt>
                <c:pt idx="372">
                  <c:v>7.9657813677254996E-2</c:v>
                </c:pt>
                <c:pt idx="373">
                  <c:v>8.0462247814616417E-2</c:v>
                </c:pt>
                <c:pt idx="374">
                  <c:v>7.9832106214078324E-2</c:v>
                </c:pt>
                <c:pt idx="375">
                  <c:v>8.0435228315472118E-2</c:v>
                </c:pt>
                <c:pt idx="376">
                  <c:v>8.0828929408767625E-2</c:v>
                </c:pt>
                <c:pt idx="377">
                  <c:v>8.062680689991053E-2</c:v>
                </c:pt>
                <c:pt idx="378">
                  <c:v>8.0237033495515586E-2</c:v>
                </c:pt>
                <c:pt idx="379">
                  <c:v>8.0583567680795332E-2</c:v>
                </c:pt>
                <c:pt idx="380">
                  <c:v>8.0257824376636755E-2</c:v>
                </c:pt>
                <c:pt idx="381">
                  <c:v>8.2568975264904365E-2</c:v>
                </c:pt>
                <c:pt idx="382">
                  <c:v>8.3688876107333332E-2</c:v>
                </c:pt>
                <c:pt idx="383">
                  <c:v>8.5960334314796105E-2</c:v>
                </c:pt>
                <c:pt idx="384">
                  <c:v>8.8308885559401196E-2</c:v>
                </c:pt>
                <c:pt idx="385">
                  <c:v>8.8986167608322342E-2</c:v>
                </c:pt>
                <c:pt idx="386">
                  <c:v>8.8792797921352085E-2</c:v>
                </c:pt>
                <c:pt idx="387">
                  <c:v>8.9205885590163181E-2</c:v>
                </c:pt>
                <c:pt idx="388">
                  <c:v>8.9346292958838003E-2</c:v>
                </c:pt>
                <c:pt idx="389">
                  <c:v>9.2544757009886736E-2</c:v>
                </c:pt>
                <c:pt idx="390">
                  <c:v>9.2084426683864962E-2</c:v>
                </c:pt>
                <c:pt idx="391">
                  <c:v>9.0612605834937909E-2</c:v>
                </c:pt>
                <c:pt idx="392">
                  <c:v>8.8977932665508686E-2</c:v>
                </c:pt>
                <c:pt idx="393">
                  <c:v>8.7836425176296418E-2</c:v>
                </c:pt>
                <c:pt idx="394">
                  <c:v>9.0503384024365197E-2</c:v>
                </c:pt>
                <c:pt idx="395">
                  <c:v>9.2065668179218241E-2</c:v>
                </c:pt>
                <c:pt idx="396">
                  <c:v>9.1694519595739932E-2</c:v>
                </c:pt>
                <c:pt idx="397">
                  <c:v>9.0617375200998662E-2</c:v>
                </c:pt>
                <c:pt idx="398">
                  <c:v>9.106167668580345E-2</c:v>
                </c:pt>
                <c:pt idx="399">
                  <c:v>9.1475543084591049E-2</c:v>
                </c:pt>
                <c:pt idx="400">
                  <c:v>9.2166357277839506E-2</c:v>
                </c:pt>
                <c:pt idx="401">
                  <c:v>9.2048456370413811E-2</c:v>
                </c:pt>
                <c:pt idx="402">
                  <c:v>9.2643981834972022E-2</c:v>
                </c:pt>
                <c:pt idx="403">
                  <c:v>9.2794446442513889E-2</c:v>
                </c:pt>
                <c:pt idx="404">
                  <c:v>9.3351738922972105E-2</c:v>
                </c:pt>
                <c:pt idx="405">
                  <c:v>9.3124620736694919E-2</c:v>
                </c:pt>
                <c:pt idx="406">
                  <c:v>9.2356047024835686E-2</c:v>
                </c:pt>
                <c:pt idx="407">
                  <c:v>8.8485408601256532E-2</c:v>
                </c:pt>
                <c:pt idx="408">
                  <c:v>9.2092333510142899E-2</c:v>
                </c:pt>
                <c:pt idx="409">
                  <c:v>9.3031459748156076E-2</c:v>
                </c:pt>
                <c:pt idx="410">
                  <c:v>9.3737820723448939E-2</c:v>
                </c:pt>
                <c:pt idx="411">
                  <c:v>9.4863933058599192E-2</c:v>
                </c:pt>
                <c:pt idx="412">
                  <c:v>9.4661124821035392E-2</c:v>
                </c:pt>
                <c:pt idx="413">
                  <c:v>9.5305302195746178E-2</c:v>
                </c:pt>
                <c:pt idx="414">
                  <c:v>9.594404387733424E-2</c:v>
                </c:pt>
                <c:pt idx="415">
                  <c:v>9.5968419429307561E-2</c:v>
                </c:pt>
                <c:pt idx="416">
                  <c:v>9.6576663299029253E-2</c:v>
                </c:pt>
                <c:pt idx="417">
                  <c:v>9.8015969336251674E-2</c:v>
                </c:pt>
                <c:pt idx="418">
                  <c:v>9.7210199051815938E-2</c:v>
                </c:pt>
                <c:pt idx="419">
                  <c:v>9.7273925105135328E-2</c:v>
                </c:pt>
                <c:pt idx="420">
                  <c:v>9.6733638758119467E-2</c:v>
                </c:pt>
                <c:pt idx="421">
                  <c:v>9.8418843722876348E-2</c:v>
                </c:pt>
                <c:pt idx="422">
                  <c:v>9.8333073113484382E-2</c:v>
                </c:pt>
                <c:pt idx="423">
                  <c:v>9.8619221646949251E-2</c:v>
                </c:pt>
                <c:pt idx="424">
                  <c:v>9.770199138944835E-2</c:v>
                </c:pt>
                <c:pt idx="425">
                  <c:v>9.8785350446573883E-2</c:v>
                </c:pt>
                <c:pt idx="426">
                  <c:v>0.10103782587552557</c:v>
                </c:pt>
                <c:pt idx="427">
                  <c:v>0.10237534911280899</c:v>
                </c:pt>
                <c:pt idx="428">
                  <c:v>0.1027408450492886</c:v>
                </c:pt>
                <c:pt idx="429">
                  <c:v>0.10077864869684827</c:v>
                </c:pt>
                <c:pt idx="430">
                  <c:v>9.9285547656837281E-2</c:v>
                </c:pt>
                <c:pt idx="431">
                  <c:v>9.8851327037122738E-2</c:v>
                </c:pt>
                <c:pt idx="432">
                  <c:v>0.10225852856164042</c:v>
                </c:pt>
                <c:pt idx="433">
                  <c:v>0.1053596562982444</c:v>
                </c:pt>
                <c:pt idx="434">
                  <c:v>0.10740813823197626</c:v>
                </c:pt>
                <c:pt idx="435">
                  <c:v>0.10684423872070181</c:v>
                </c:pt>
                <c:pt idx="436">
                  <c:v>0.10552089409982957</c:v>
                </c:pt>
                <c:pt idx="437">
                  <c:v>0.10699983776266375</c:v>
                </c:pt>
                <c:pt idx="438">
                  <c:v>0.10846033891843399</c:v>
                </c:pt>
                <c:pt idx="439">
                  <c:v>0.11024482588990203</c:v>
                </c:pt>
                <c:pt idx="440">
                  <c:v>0.10865937220815103</c:v>
                </c:pt>
                <c:pt idx="441">
                  <c:v>0.10867499023124894</c:v>
                </c:pt>
                <c:pt idx="442">
                  <c:v>0.1080639644617909</c:v>
                </c:pt>
                <c:pt idx="443">
                  <c:v>0.10743821016839616</c:v>
                </c:pt>
                <c:pt idx="444">
                  <c:v>0.10686079820954286</c:v>
                </c:pt>
                <c:pt idx="445">
                  <c:v>0.10508681946989729</c:v>
                </c:pt>
                <c:pt idx="446">
                  <c:v>0.10645874160702729</c:v>
                </c:pt>
                <c:pt idx="447">
                  <c:v>0.10666459821412477</c:v>
                </c:pt>
                <c:pt idx="448">
                  <c:v>0.10765779895341909</c:v>
                </c:pt>
                <c:pt idx="449">
                  <c:v>0.10664556418673854</c:v>
                </c:pt>
                <c:pt idx="450">
                  <c:v>0.10623392128728248</c:v>
                </c:pt>
                <c:pt idx="451">
                  <c:v>0.10657924426143817</c:v>
                </c:pt>
                <c:pt idx="452">
                  <c:v>0.10357597728243872</c:v>
                </c:pt>
                <c:pt idx="453">
                  <c:v>0.10205173807385459</c:v>
                </c:pt>
                <c:pt idx="454">
                  <c:v>0.10244095558099442</c:v>
                </c:pt>
                <c:pt idx="455">
                  <c:v>0.10075564270969317</c:v>
                </c:pt>
                <c:pt idx="456">
                  <c:v>0.10029309603609304</c:v>
                </c:pt>
                <c:pt idx="457">
                  <c:v>9.8938162849646183E-2</c:v>
                </c:pt>
                <c:pt idx="458">
                  <c:v>9.6554522650421415E-2</c:v>
                </c:pt>
                <c:pt idx="459">
                  <c:v>9.5840367398914772E-2</c:v>
                </c:pt>
                <c:pt idx="460">
                  <c:v>9.7772251546859756E-2</c:v>
                </c:pt>
                <c:pt idx="461">
                  <c:v>9.7260286225941073E-2</c:v>
                </c:pt>
                <c:pt idx="462">
                  <c:v>9.9851496861592448E-2</c:v>
                </c:pt>
                <c:pt idx="463">
                  <c:v>9.8105244396965219E-2</c:v>
                </c:pt>
                <c:pt idx="464">
                  <c:v>0.10035214176189711</c:v>
                </c:pt>
                <c:pt idx="465">
                  <c:v>9.9440122711236034E-2</c:v>
                </c:pt>
                <c:pt idx="466">
                  <c:v>0.1025940691393965</c:v>
                </c:pt>
                <c:pt idx="467">
                  <c:v>0.10041521508159024</c:v>
                </c:pt>
                <c:pt idx="468">
                  <c:v>9.778757860935694E-2</c:v>
                </c:pt>
                <c:pt idx="469">
                  <c:v>9.4267909234518887E-2</c:v>
                </c:pt>
                <c:pt idx="470">
                  <c:v>9.5907920254590939E-2</c:v>
                </c:pt>
                <c:pt idx="471">
                  <c:v>9.7489912246239818E-2</c:v>
                </c:pt>
                <c:pt idx="472">
                  <c:v>9.6566952178034793E-2</c:v>
                </c:pt>
                <c:pt idx="473">
                  <c:v>9.5454947449709282E-2</c:v>
                </c:pt>
                <c:pt idx="474">
                  <c:v>9.6417830955871864E-2</c:v>
                </c:pt>
                <c:pt idx="475">
                  <c:v>9.7762214158280791E-2</c:v>
                </c:pt>
                <c:pt idx="476">
                  <c:v>9.5490084878649739E-2</c:v>
                </c:pt>
                <c:pt idx="477">
                  <c:v>9.7816803660665252E-2</c:v>
                </c:pt>
                <c:pt idx="478">
                  <c:v>9.6610279668898791E-2</c:v>
                </c:pt>
                <c:pt idx="479">
                  <c:v>9.6629475662840747E-2</c:v>
                </c:pt>
                <c:pt idx="480">
                  <c:v>9.8482446807432567E-2</c:v>
                </c:pt>
                <c:pt idx="481">
                  <c:v>0.10378705396097621</c:v>
                </c:pt>
                <c:pt idx="482">
                  <c:v>0.10472462647513825</c:v>
                </c:pt>
                <c:pt idx="483">
                  <c:v>0.10337182942439616</c:v>
                </c:pt>
                <c:pt idx="484">
                  <c:v>0.10529439806587559</c:v>
                </c:pt>
                <c:pt idx="485">
                  <c:v>0.10522148571392287</c:v>
                </c:pt>
                <c:pt idx="486">
                  <c:v>0.1078009480688753</c:v>
                </c:pt>
                <c:pt idx="487">
                  <c:v>0.1087998419325944</c:v>
                </c:pt>
                <c:pt idx="488">
                  <c:v>0.10832633469592889</c:v>
                </c:pt>
                <c:pt idx="489">
                  <c:v>0.10791697728066341</c:v>
                </c:pt>
                <c:pt idx="490">
                  <c:v>0.10853079003359678</c:v>
                </c:pt>
                <c:pt idx="491">
                  <c:v>0.10839452435835217</c:v>
                </c:pt>
                <c:pt idx="492">
                  <c:v>0.10670658458747551</c:v>
                </c:pt>
                <c:pt idx="493">
                  <c:v>0.1090559153885633</c:v>
                </c:pt>
                <c:pt idx="494">
                  <c:v>0.10972813527092118</c:v>
                </c:pt>
                <c:pt idx="495">
                  <c:v>0.11034471306990756</c:v>
                </c:pt>
                <c:pt idx="496">
                  <c:v>0.1106515771181269</c:v>
                </c:pt>
                <c:pt idx="497">
                  <c:v>0.11238795589561579</c:v>
                </c:pt>
                <c:pt idx="498">
                  <c:v>0.11324077588456594</c:v>
                </c:pt>
                <c:pt idx="499">
                  <c:v>0.11271548449106361</c:v>
                </c:pt>
                <c:pt idx="500">
                  <c:v>0.11583195690056014</c:v>
                </c:pt>
                <c:pt idx="501">
                  <c:v>0.11628345079471658</c:v>
                </c:pt>
                <c:pt idx="502">
                  <c:v>0.11584020879098356</c:v>
                </c:pt>
                <c:pt idx="503">
                  <c:v>0.11382162370669424</c:v>
                </c:pt>
                <c:pt idx="504">
                  <c:v>0.11049011323631985</c:v>
                </c:pt>
                <c:pt idx="505">
                  <c:v>0.10993798824966716</c:v>
                </c:pt>
                <c:pt idx="506">
                  <c:v>0.1112945479574825</c:v>
                </c:pt>
                <c:pt idx="507">
                  <c:v>0.11175673665816999</c:v>
                </c:pt>
                <c:pt idx="508">
                  <c:v>0.11260667170260974</c:v>
                </c:pt>
                <c:pt idx="509">
                  <c:v>0.11341135228604871</c:v>
                </c:pt>
                <c:pt idx="510">
                  <c:v>0.11561482796376121</c:v>
                </c:pt>
                <c:pt idx="511">
                  <c:v>0.11542686969346305</c:v>
                </c:pt>
                <c:pt idx="512">
                  <c:v>0.11653081997005699</c:v>
                </c:pt>
                <c:pt idx="513">
                  <c:v>0.11518215126892439</c:v>
                </c:pt>
                <c:pt idx="514">
                  <c:v>0.1174598342199713</c:v>
                </c:pt>
                <c:pt idx="515">
                  <c:v>0.11995784523573527</c:v>
                </c:pt>
                <c:pt idx="516">
                  <c:v>0.12073395201675829</c:v>
                </c:pt>
                <c:pt idx="517">
                  <c:v>0.12146762586608806</c:v>
                </c:pt>
                <c:pt idx="518">
                  <c:v>0.12365188901640778</c:v>
                </c:pt>
                <c:pt idx="519">
                  <c:v>0.12654643472493987</c:v>
                </c:pt>
                <c:pt idx="520">
                  <c:v>0.12742209728501197</c:v>
                </c:pt>
                <c:pt idx="521">
                  <c:v>0.12811704199046381</c:v>
                </c:pt>
                <c:pt idx="522">
                  <c:v>0.13083526365867071</c:v>
                </c:pt>
                <c:pt idx="523">
                  <c:v>0.13187518914298568</c:v>
                </c:pt>
                <c:pt idx="524">
                  <c:v>0.13259195154944714</c:v>
                </c:pt>
                <c:pt idx="525">
                  <c:v>0.13303446700726407</c:v>
                </c:pt>
                <c:pt idx="526">
                  <c:v>0.13243522049885281</c:v>
                </c:pt>
                <c:pt idx="527">
                  <c:v>0.13135775316772724</c:v>
                </c:pt>
                <c:pt idx="528">
                  <c:v>0.13060344509243316</c:v>
                </c:pt>
                <c:pt idx="529">
                  <c:v>0.1303479063160129</c:v>
                </c:pt>
                <c:pt idx="530">
                  <c:v>0.13103540081661591</c:v>
                </c:pt>
                <c:pt idx="531">
                  <c:v>0.13005518742163336</c:v>
                </c:pt>
                <c:pt idx="532">
                  <c:v>0.13011292975692812</c:v>
                </c:pt>
                <c:pt idx="533">
                  <c:v>0.13193397751226787</c:v>
                </c:pt>
                <c:pt idx="534">
                  <c:v>0.132016939584509</c:v>
                </c:pt>
                <c:pt idx="535">
                  <c:v>0.13139441214974834</c:v>
                </c:pt>
                <c:pt idx="536">
                  <c:v>0.13130883796140136</c:v>
                </c:pt>
                <c:pt idx="537">
                  <c:v>0.13036579832602935</c:v>
                </c:pt>
                <c:pt idx="538">
                  <c:v>0.12842824076673032</c:v>
                </c:pt>
                <c:pt idx="539">
                  <c:v>0.1269014064359919</c:v>
                </c:pt>
                <c:pt idx="540">
                  <c:v>0.12930411701507749</c:v>
                </c:pt>
                <c:pt idx="541">
                  <c:v>0.12938055102276214</c:v>
                </c:pt>
                <c:pt idx="542">
                  <c:v>0.13035874053369434</c:v>
                </c:pt>
                <c:pt idx="543">
                  <c:v>0.12985638315556924</c:v>
                </c:pt>
                <c:pt idx="544">
                  <c:v>0.12829693891507832</c:v>
                </c:pt>
                <c:pt idx="545">
                  <c:v>0.12865245859021956</c:v>
                </c:pt>
                <c:pt idx="546">
                  <c:v>0.13075010413897026</c:v>
                </c:pt>
                <c:pt idx="547">
                  <c:v>0.13120174728779954</c:v>
                </c:pt>
                <c:pt idx="548">
                  <c:v>0.12841678244580135</c:v>
                </c:pt>
                <c:pt idx="549">
                  <c:v>0.12767614867705768</c:v>
                </c:pt>
                <c:pt idx="550">
                  <c:v>0.12806239029166688</c:v>
                </c:pt>
                <c:pt idx="551">
                  <c:v>0.13095297318044263</c:v>
                </c:pt>
                <c:pt idx="552">
                  <c:v>0.12874438021635037</c:v>
                </c:pt>
                <c:pt idx="553">
                  <c:v>0.13117042800681333</c:v>
                </c:pt>
                <c:pt idx="554">
                  <c:v>0.13250238627548971</c:v>
                </c:pt>
                <c:pt idx="555">
                  <c:v>0.13324442050564622</c:v>
                </c:pt>
                <c:pt idx="556">
                  <c:v>0.13407260342238336</c:v>
                </c:pt>
                <c:pt idx="557">
                  <c:v>0.1349030217051348</c:v>
                </c:pt>
                <c:pt idx="558">
                  <c:v>0.13404639530507279</c:v>
                </c:pt>
                <c:pt idx="559">
                  <c:v>0.13383047684302563</c:v>
                </c:pt>
                <c:pt idx="560">
                  <c:v>0.13411431104611027</c:v>
                </c:pt>
                <c:pt idx="561">
                  <c:v>0.13384130893709756</c:v>
                </c:pt>
                <c:pt idx="562">
                  <c:v>0.13363514247261454</c:v>
                </c:pt>
                <c:pt idx="563">
                  <c:v>0.13372893647166229</c:v>
                </c:pt>
                <c:pt idx="564">
                  <c:v>0.13670963845398254</c:v>
                </c:pt>
                <c:pt idx="565">
                  <c:v>0.13734381777383908</c:v>
                </c:pt>
                <c:pt idx="566">
                  <c:v>0.13742265285593391</c:v>
                </c:pt>
                <c:pt idx="567">
                  <c:v>0.13809419128452216</c:v>
                </c:pt>
                <c:pt idx="568">
                  <c:v>0.14028098394994104</c:v>
                </c:pt>
                <c:pt idx="569">
                  <c:v>0.14073898973380161</c:v>
                </c:pt>
                <c:pt idx="570">
                  <c:v>0.13980991765133166</c:v>
                </c:pt>
                <c:pt idx="571">
                  <c:v>0.14135221695896871</c:v>
                </c:pt>
                <c:pt idx="572">
                  <c:v>0.14458650519945948</c:v>
                </c:pt>
                <c:pt idx="573">
                  <c:v>0.14270357262412925</c:v>
                </c:pt>
                <c:pt idx="574">
                  <c:v>0.14177123965521821</c:v>
                </c:pt>
                <c:pt idx="575">
                  <c:v>0.14466752936839367</c:v>
                </c:pt>
                <c:pt idx="576">
                  <c:v>0.14462518245021982</c:v>
                </c:pt>
                <c:pt idx="577">
                  <c:v>0.14312529001569629</c:v>
                </c:pt>
                <c:pt idx="578">
                  <c:v>0.14353643549855288</c:v>
                </c:pt>
                <c:pt idx="579">
                  <c:v>0.14421072054684547</c:v>
                </c:pt>
                <c:pt idx="580">
                  <c:v>0.14469797869592771</c:v>
                </c:pt>
                <c:pt idx="581">
                  <c:v>0.14810068176447322</c:v>
                </c:pt>
                <c:pt idx="582">
                  <c:v>0.15159642584418953</c:v>
                </c:pt>
                <c:pt idx="583">
                  <c:v>0.1502429157078049</c:v>
                </c:pt>
                <c:pt idx="584">
                  <c:v>0.15193860300806117</c:v>
                </c:pt>
                <c:pt idx="585">
                  <c:v>0.15229581032679107</c:v>
                </c:pt>
                <c:pt idx="586">
                  <c:v>0.15242618665171115</c:v>
                </c:pt>
                <c:pt idx="587">
                  <c:v>0.14903052277644768</c:v>
                </c:pt>
                <c:pt idx="588">
                  <c:v>0.14451242325560432</c:v>
                </c:pt>
                <c:pt idx="589">
                  <c:v>0.14615277383895631</c:v>
                </c:pt>
                <c:pt idx="590">
                  <c:v>0.14532679461057829</c:v>
                </c:pt>
                <c:pt idx="591">
                  <c:v>0.14336240829040281</c:v>
                </c:pt>
                <c:pt idx="592">
                  <c:v>0.14784765631365593</c:v>
                </c:pt>
                <c:pt idx="593">
                  <c:v>0.14825339729651232</c:v>
                </c:pt>
                <c:pt idx="594">
                  <c:v>0.15111136676109416</c:v>
                </c:pt>
                <c:pt idx="595">
                  <c:v>0.14824149234730521</c:v>
                </c:pt>
                <c:pt idx="596">
                  <c:v>0.15110158637012439</c:v>
                </c:pt>
                <c:pt idx="597">
                  <c:v>0.15190327870298992</c:v>
                </c:pt>
                <c:pt idx="598">
                  <c:v>0.15308906452720672</c:v>
                </c:pt>
                <c:pt idx="599">
                  <c:v>0.15074266137066838</c:v>
                </c:pt>
                <c:pt idx="600">
                  <c:v>0.15449343827494499</c:v>
                </c:pt>
                <c:pt idx="601">
                  <c:v>0.15776157031584082</c:v>
                </c:pt>
                <c:pt idx="602">
                  <c:v>0.15952948078025186</c:v>
                </c:pt>
                <c:pt idx="603">
                  <c:v>0.16036520269558174</c:v>
                </c:pt>
                <c:pt idx="604">
                  <c:v>0.15781466522265486</c:v>
                </c:pt>
                <c:pt idx="605">
                  <c:v>0.15768043189498049</c:v>
                </c:pt>
                <c:pt idx="606">
                  <c:v>0.15928198345993416</c:v>
                </c:pt>
                <c:pt idx="607">
                  <c:v>0.15690245967763516</c:v>
                </c:pt>
                <c:pt idx="608">
                  <c:v>0.15604856504706444</c:v>
                </c:pt>
                <c:pt idx="609">
                  <c:v>0.15663356634763503</c:v>
                </c:pt>
                <c:pt idx="610">
                  <c:v>0.15861234713146644</c:v>
                </c:pt>
                <c:pt idx="611">
                  <c:v>0.15909448622214839</c:v>
                </c:pt>
                <c:pt idx="612">
                  <c:v>0.15488712004975524</c:v>
                </c:pt>
                <c:pt idx="613">
                  <c:v>0.151112171915051</c:v>
                </c:pt>
                <c:pt idx="614">
                  <c:v>0.15204126346305502</c:v>
                </c:pt>
                <c:pt idx="615">
                  <c:v>0.15556954206943807</c:v>
                </c:pt>
                <c:pt idx="616">
                  <c:v>0.15644755430859991</c:v>
                </c:pt>
                <c:pt idx="617">
                  <c:v>0.15507846400159431</c:v>
                </c:pt>
                <c:pt idx="618">
                  <c:v>0.15671598862884406</c:v>
                </c:pt>
                <c:pt idx="619">
                  <c:v>0.15774294985369153</c:v>
                </c:pt>
                <c:pt idx="620">
                  <c:v>0.16075924741038317</c:v>
                </c:pt>
                <c:pt idx="621">
                  <c:v>0.16072783750718767</c:v>
                </c:pt>
                <c:pt idx="622">
                  <c:v>0.16195104743518463</c:v>
                </c:pt>
                <c:pt idx="623">
                  <c:v>0.16486698607121153</c:v>
                </c:pt>
                <c:pt idx="624">
                  <c:v>0.16489104601048443</c:v>
                </c:pt>
                <c:pt idx="625">
                  <c:v>0.16519727268271089</c:v>
                </c:pt>
                <c:pt idx="626">
                  <c:v>0.1660438791043255</c:v>
                </c:pt>
                <c:pt idx="627">
                  <c:v>0.16713570549309376</c:v>
                </c:pt>
                <c:pt idx="628">
                  <c:v>0.16815481683994982</c:v>
                </c:pt>
                <c:pt idx="629">
                  <c:v>0.16567309156787657</c:v>
                </c:pt>
                <c:pt idx="630">
                  <c:v>0.16851308462261638</c:v>
                </c:pt>
                <c:pt idx="631">
                  <c:v>0.16780261669386265</c:v>
                </c:pt>
                <c:pt idx="632">
                  <c:v>0.16687768920523394</c:v>
                </c:pt>
                <c:pt idx="633">
                  <c:v>0.16587575668964494</c:v>
                </c:pt>
                <c:pt idx="634">
                  <c:v>0.16676048709048907</c:v>
                </c:pt>
                <c:pt idx="635">
                  <c:v>0.16791816547960559</c:v>
                </c:pt>
                <c:pt idx="636">
                  <c:v>0.16929084233810476</c:v>
                </c:pt>
                <c:pt idx="637">
                  <c:v>0.17038726671392279</c:v>
                </c:pt>
                <c:pt idx="638">
                  <c:v>0.17058492666446901</c:v>
                </c:pt>
                <c:pt idx="639">
                  <c:v>0.17291784443556923</c:v>
                </c:pt>
                <c:pt idx="640">
                  <c:v>0.17279723612309739</c:v>
                </c:pt>
                <c:pt idx="641">
                  <c:v>0.17506278847727264</c:v>
                </c:pt>
                <c:pt idx="642">
                  <c:v>0.17445531650528179</c:v>
                </c:pt>
                <c:pt idx="643">
                  <c:v>0.1741794207901548</c:v>
                </c:pt>
                <c:pt idx="644">
                  <c:v>0.17795753895167077</c:v>
                </c:pt>
                <c:pt idx="645">
                  <c:v>0.17881175088645107</c:v>
                </c:pt>
                <c:pt idx="646">
                  <c:v>0.18118446308741176</c:v>
                </c:pt>
                <c:pt idx="647">
                  <c:v>0.18293318423274996</c:v>
                </c:pt>
                <c:pt idx="648">
                  <c:v>0.18460451306814241</c:v>
                </c:pt>
                <c:pt idx="649">
                  <c:v>0.18687352886213815</c:v>
                </c:pt>
                <c:pt idx="650">
                  <c:v>0.18587023844252393</c:v>
                </c:pt>
                <c:pt idx="651">
                  <c:v>0.187393596959603</c:v>
                </c:pt>
                <c:pt idx="652">
                  <c:v>0.1904917230122305</c:v>
                </c:pt>
                <c:pt idx="653">
                  <c:v>0.18815348806345877</c:v>
                </c:pt>
                <c:pt idx="654">
                  <c:v>0.18911102068432117</c:v>
                </c:pt>
                <c:pt idx="655">
                  <c:v>0.18781999485832612</c:v>
                </c:pt>
                <c:pt idx="656">
                  <c:v>0.1946954426302665</c:v>
                </c:pt>
                <c:pt idx="657">
                  <c:v>0.19639052321724426</c:v>
                </c:pt>
                <c:pt idx="658">
                  <c:v>0.1961743704004415</c:v>
                </c:pt>
                <c:pt idx="659">
                  <c:v>0.19937491623047254</c:v>
                </c:pt>
                <c:pt idx="660">
                  <c:v>0.20252329117468282</c:v>
                </c:pt>
                <c:pt idx="661">
                  <c:v>0.20208955003760032</c:v>
                </c:pt>
                <c:pt idx="662">
                  <c:v>0.20159236729597008</c:v>
                </c:pt>
                <c:pt idx="663">
                  <c:v>0.20198832723295834</c:v>
                </c:pt>
                <c:pt idx="664">
                  <c:v>0.20599271569814093</c:v>
                </c:pt>
                <c:pt idx="665">
                  <c:v>0.20662901315092519</c:v>
                </c:pt>
                <c:pt idx="666">
                  <c:v>0.20845569337188374</c:v>
                </c:pt>
                <c:pt idx="667">
                  <c:v>0.2093535785267282</c:v>
                </c:pt>
                <c:pt idx="668">
                  <c:v>0.20997680801469842</c:v>
                </c:pt>
                <c:pt idx="669">
                  <c:v>0.21121926880297481</c:v>
                </c:pt>
                <c:pt idx="670">
                  <c:v>0.21349703467720649</c:v>
                </c:pt>
                <c:pt idx="671">
                  <c:v>0.21635792186384362</c:v>
                </c:pt>
                <c:pt idx="672">
                  <c:v>0.2187667666392854</c:v>
                </c:pt>
                <c:pt idx="673">
                  <c:v>0.21931329413793765</c:v>
                </c:pt>
                <c:pt idx="674">
                  <c:v>0.21884516280739996</c:v>
                </c:pt>
                <c:pt idx="675">
                  <c:v>0.21850062075456522</c:v>
                </c:pt>
                <c:pt idx="676">
                  <c:v>0.21943822270637559</c:v>
                </c:pt>
                <c:pt idx="677">
                  <c:v>0.22062283761397672</c:v>
                </c:pt>
                <c:pt idx="678">
                  <c:v>0.2216244465115087</c:v>
                </c:pt>
                <c:pt idx="679">
                  <c:v>0.22190622429415874</c:v>
                </c:pt>
                <c:pt idx="680">
                  <c:v>0.22087296143168444</c:v>
                </c:pt>
                <c:pt idx="681">
                  <c:v>0.22063005272508596</c:v>
                </c:pt>
                <c:pt idx="682">
                  <c:v>0.22202803231079526</c:v>
                </c:pt>
                <c:pt idx="683">
                  <c:v>0.22354566700009859</c:v>
                </c:pt>
                <c:pt idx="684">
                  <c:v>0.22363481289685105</c:v>
                </c:pt>
                <c:pt idx="685">
                  <c:v>0.22304657916265014</c:v>
                </c:pt>
                <c:pt idx="686">
                  <c:v>0.22408745730876856</c:v>
                </c:pt>
                <c:pt idx="687">
                  <c:v>0.22452197309312938</c:v>
                </c:pt>
                <c:pt idx="688">
                  <c:v>0.22650343046069565</c:v>
                </c:pt>
                <c:pt idx="689">
                  <c:v>0.22842332682377275</c:v>
                </c:pt>
                <c:pt idx="690">
                  <c:v>0.22996913302712585</c:v>
                </c:pt>
                <c:pt idx="691">
                  <c:v>0.2318229350122023</c:v>
                </c:pt>
                <c:pt idx="692">
                  <c:v>0.2334551878228166</c:v>
                </c:pt>
                <c:pt idx="693">
                  <c:v>0.23514332952320149</c:v>
                </c:pt>
                <c:pt idx="694">
                  <c:v>0.23659047786141429</c:v>
                </c:pt>
                <c:pt idx="695">
                  <c:v>0.23687028690011669</c:v>
                </c:pt>
                <c:pt idx="696">
                  <c:v>0.23631578699604217</c:v>
                </c:pt>
                <c:pt idx="697">
                  <c:v>0.23749259300434655</c:v>
                </c:pt>
                <c:pt idx="698">
                  <c:v>0.23918977187948931</c:v>
                </c:pt>
                <c:pt idx="699">
                  <c:v>0.24048692221994172</c:v>
                </c:pt>
                <c:pt idx="700">
                  <c:v>0.240991448371211</c:v>
                </c:pt>
                <c:pt idx="701">
                  <c:v>0.24170785417399587</c:v>
                </c:pt>
                <c:pt idx="702">
                  <c:v>0.24265168768315837</c:v>
                </c:pt>
                <c:pt idx="703">
                  <c:v>0.24298985381694727</c:v>
                </c:pt>
                <c:pt idx="704">
                  <c:v>0.24301659190705127</c:v>
                </c:pt>
                <c:pt idx="705">
                  <c:v>0.24321060020006913</c:v>
                </c:pt>
                <c:pt idx="706">
                  <c:v>0.24388833367202811</c:v>
                </c:pt>
                <c:pt idx="707">
                  <c:v>0.24854452492844303</c:v>
                </c:pt>
                <c:pt idx="708">
                  <c:v>0.24248395613590668</c:v>
                </c:pt>
                <c:pt idx="709">
                  <c:v>0.2437094265646047</c:v>
                </c:pt>
                <c:pt idx="710">
                  <c:v>0.24668012108341109</c:v>
                </c:pt>
              </c:numCache>
            </c:numRef>
          </c:val>
          <c:smooth val="1"/>
          <c:extLst>
            <c:ext xmlns:c16="http://schemas.microsoft.com/office/drawing/2014/chart" uri="{C3380CC4-5D6E-409C-BE32-E72D297353CC}">
              <c16:uniqueId val="{00000004-4F73-4855-BC2E-1C0503830D00}"/>
            </c:ext>
          </c:extLst>
        </c:ser>
        <c:ser>
          <c:idx val="5"/>
          <c:order val="5"/>
          <c:tx>
            <c:strRef>
              <c:f>'Strategy AccReturns'!$G$2</c:f>
              <c:strCache>
                <c:ptCount val="1"/>
                <c:pt idx="0">
                  <c:v>RV BR</c:v>
                </c:pt>
              </c:strCache>
            </c:strRef>
          </c:tx>
          <c:spPr>
            <a:ln w="25400" cap="rnd">
              <a:solidFill>
                <a:schemeClr val="accent6"/>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AccReturns'!$G$3:$G$713</c:f>
              <c:numCache>
                <c:formatCode>General</c:formatCode>
                <c:ptCount val="711"/>
                <c:pt idx="0">
                  <c:v>6.0274007695161483E-3</c:v>
                </c:pt>
                <c:pt idx="1">
                  <c:v>5.6431245452102097E-3</c:v>
                </c:pt>
                <c:pt idx="2">
                  <c:v>3.4820973154485735E-3</c:v>
                </c:pt>
                <c:pt idx="3">
                  <c:v>3.8393341053961638E-3</c:v>
                </c:pt>
                <c:pt idx="4">
                  <c:v>3.1431387014815293E-3</c:v>
                </c:pt>
                <c:pt idx="5">
                  <c:v>2.9017014458043722E-3</c:v>
                </c:pt>
                <c:pt idx="6">
                  <c:v>2.9900903704511705E-3</c:v>
                </c:pt>
                <c:pt idx="7">
                  <c:v>6.8643100741065943E-3</c:v>
                </c:pt>
                <c:pt idx="8">
                  <c:v>7.6717937837957884E-3</c:v>
                </c:pt>
                <c:pt idx="9">
                  <c:v>5.2080486192194186E-3</c:v>
                </c:pt>
                <c:pt idx="10">
                  <c:v>7.246974919603355E-3</c:v>
                </c:pt>
                <c:pt idx="11">
                  <c:v>1.1749478517518508E-2</c:v>
                </c:pt>
                <c:pt idx="12">
                  <c:v>1.271532252527563E-2</c:v>
                </c:pt>
                <c:pt idx="13">
                  <c:v>8.6204719520226458E-3</c:v>
                </c:pt>
                <c:pt idx="14">
                  <c:v>1.2937739632721046E-2</c:v>
                </c:pt>
                <c:pt idx="15">
                  <c:v>1.5953568381776861E-2</c:v>
                </c:pt>
                <c:pt idx="16">
                  <c:v>1.3782054461884741E-2</c:v>
                </c:pt>
                <c:pt idx="17">
                  <c:v>6.0259696678437447E-3</c:v>
                </c:pt>
                <c:pt idx="18">
                  <c:v>1.1170802155268333E-2</c:v>
                </c:pt>
                <c:pt idx="19">
                  <c:v>9.1914511565267532E-3</c:v>
                </c:pt>
                <c:pt idx="20">
                  <c:v>9.2561749385371428E-3</c:v>
                </c:pt>
                <c:pt idx="21">
                  <c:v>5.6340327357413678E-3</c:v>
                </c:pt>
                <c:pt idx="22">
                  <c:v>9.2906523857967382E-3</c:v>
                </c:pt>
                <c:pt idx="23">
                  <c:v>1.114245892653587E-2</c:v>
                </c:pt>
                <c:pt idx="24">
                  <c:v>1.2475543365208175E-2</c:v>
                </c:pt>
                <c:pt idx="25">
                  <c:v>9.470119964032131E-3</c:v>
                </c:pt>
                <c:pt idx="26">
                  <c:v>6.3037821906253289E-3</c:v>
                </c:pt>
                <c:pt idx="27">
                  <c:v>2.8693301918958358E-3</c:v>
                </c:pt>
                <c:pt idx="28">
                  <c:v>9.9536209936916809E-3</c:v>
                </c:pt>
                <c:pt idx="29">
                  <c:v>1.3409692125169403E-2</c:v>
                </c:pt>
                <c:pt idx="30">
                  <c:v>1.1237638567173081E-2</c:v>
                </c:pt>
                <c:pt idx="31">
                  <c:v>9.6005119793844962E-3</c:v>
                </c:pt>
                <c:pt idx="32">
                  <c:v>1.3022092563996557E-2</c:v>
                </c:pt>
                <c:pt idx="33">
                  <c:v>1.2332418713059345E-2</c:v>
                </c:pt>
                <c:pt idx="34">
                  <c:v>1.5526054092346309E-2</c:v>
                </c:pt>
                <c:pt idx="35">
                  <c:v>1.1399934734671158E-2</c:v>
                </c:pt>
                <c:pt idx="36">
                  <c:v>8.4139320036467069E-3</c:v>
                </c:pt>
                <c:pt idx="37">
                  <c:v>-1.0032538568061189E-2</c:v>
                </c:pt>
                <c:pt idx="38">
                  <c:v>-1.7317262692605806E-2</c:v>
                </c:pt>
                <c:pt idx="39">
                  <c:v>-1.4440930716700162E-2</c:v>
                </c:pt>
                <c:pt idx="40">
                  <c:v>-8.3316716764521015E-3</c:v>
                </c:pt>
                <c:pt idx="41">
                  <c:v>-1.0800422823451505E-2</c:v>
                </c:pt>
                <c:pt idx="42">
                  <c:v>-5.2736929557912759E-3</c:v>
                </c:pt>
                <c:pt idx="43">
                  <c:v>-1.8609244696015437E-2</c:v>
                </c:pt>
                <c:pt idx="44">
                  <c:v>-2.9177713710604514E-2</c:v>
                </c:pt>
                <c:pt idx="45">
                  <c:v>-5.7994378845984129E-2</c:v>
                </c:pt>
                <c:pt idx="46">
                  <c:v>-3.8185584121361971E-2</c:v>
                </c:pt>
                <c:pt idx="47">
                  <c:v>-5.6956411288761277E-2</c:v>
                </c:pt>
                <c:pt idx="48">
                  <c:v>-9.0796522765593912E-2</c:v>
                </c:pt>
                <c:pt idx="49">
                  <c:v>-6.2031763934329631E-2</c:v>
                </c:pt>
                <c:pt idx="50">
                  <c:v>-9.4778931948071743E-2</c:v>
                </c:pt>
                <c:pt idx="51">
                  <c:v>-8.1590748622096476E-2</c:v>
                </c:pt>
                <c:pt idx="52">
                  <c:v>-0.10727812964605488</c:v>
                </c:pt>
                <c:pt idx="53">
                  <c:v>-0.10558144329295183</c:v>
                </c:pt>
                <c:pt idx="54">
                  <c:v>-0.1118053346905109</c:v>
                </c:pt>
                <c:pt idx="55">
                  <c:v>-0.12486344394096172</c:v>
                </c:pt>
                <c:pt idx="56">
                  <c:v>-0.1043362723475687</c:v>
                </c:pt>
                <c:pt idx="57">
                  <c:v>-8.6352652471576752E-2</c:v>
                </c:pt>
                <c:pt idx="58">
                  <c:v>-7.4368365209467768E-2</c:v>
                </c:pt>
                <c:pt idx="59">
                  <c:v>-8.6615589636745094E-2</c:v>
                </c:pt>
                <c:pt idx="60">
                  <c:v>-8.1347330600415435E-2</c:v>
                </c:pt>
                <c:pt idx="61">
                  <c:v>-8.7155647530537284E-2</c:v>
                </c:pt>
                <c:pt idx="62">
                  <c:v>-9.6191440771107084E-2</c:v>
                </c:pt>
                <c:pt idx="63">
                  <c:v>-9.6315379114833122E-2</c:v>
                </c:pt>
                <c:pt idx="64">
                  <c:v>-0.10410544795927223</c:v>
                </c:pt>
                <c:pt idx="65">
                  <c:v>-8.7958861665725863E-2</c:v>
                </c:pt>
                <c:pt idx="66">
                  <c:v>-8.0079188655378664E-2</c:v>
                </c:pt>
                <c:pt idx="67">
                  <c:v>-7.3191120774605878E-2</c:v>
                </c:pt>
                <c:pt idx="68">
                  <c:v>-7.3589417509702049E-2</c:v>
                </c:pt>
                <c:pt idx="69">
                  <c:v>-7.0416163589062331E-2</c:v>
                </c:pt>
                <c:pt idx="70">
                  <c:v>-6.6959567559838451E-2</c:v>
                </c:pt>
                <c:pt idx="71">
                  <c:v>-6.96498181344678E-2</c:v>
                </c:pt>
                <c:pt idx="72">
                  <c:v>-7.1854319081899432E-2</c:v>
                </c:pt>
                <c:pt idx="73">
                  <c:v>-6.8472372313994612E-2</c:v>
                </c:pt>
                <c:pt idx="74">
                  <c:v>-6.956336386580908E-2</c:v>
                </c:pt>
                <c:pt idx="75">
                  <c:v>-6.2786881530261129E-2</c:v>
                </c:pt>
                <c:pt idx="76">
                  <c:v>-6.5843028301745377E-2</c:v>
                </c:pt>
                <c:pt idx="77">
                  <c:v>-7.9267973659464919E-2</c:v>
                </c:pt>
                <c:pt idx="78">
                  <c:v>-7.1154771014607099E-2</c:v>
                </c:pt>
                <c:pt idx="79">
                  <c:v>-6.2956067110090497E-2</c:v>
                </c:pt>
                <c:pt idx="80">
                  <c:v>-5.5983379404068723E-2</c:v>
                </c:pt>
                <c:pt idx="81">
                  <c:v>-6.3855738640226867E-2</c:v>
                </c:pt>
                <c:pt idx="82">
                  <c:v>-6.9541599706992474E-2</c:v>
                </c:pt>
                <c:pt idx="83">
                  <c:v>-6.8425092997540848E-2</c:v>
                </c:pt>
                <c:pt idx="84">
                  <c:v>-7.0345717524371909E-2</c:v>
                </c:pt>
                <c:pt idx="85">
                  <c:v>-7.5371962954564831E-2</c:v>
                </c:pt>
                <c:pt idx="86">
                  <c:v>-6.891704313339353E-2</c:v>
                </c:pt>
                <c:pt idx="87">
                  <c:v>-7.3435557091915848E-2</c:v>
                </c:pt>
                <c:pt idx="88">
                  <c:v>-7.7681531560116812E-2</c:v>
                </c:pt>
                <c:pt idx="89">
                  <c:v>-7.7570589781498334E-2</c:v>
                </c:pt>
                <c:pt idx="90">
                  <c:v>-7.3514982208193747E-2</c:v>
                </c:pt>
                <c:pt idx="91">
                  <c:v>-7.921362158546108E-2</c:v>
                </c:pt>
                <c:pt idx="92">
                  <c:v>-6.8412944016818855E-2</c:v>
                </c:pt>
                <c:pt idx="93">
                  <c:v>-6.9271370114459163E-2</c:v>
                </c:pt>
                <c:pt idx="94">
                  <c:v>-6.715367413036144E-2</c:v>
                </c:pt>
                <c:pt idx="95">
                  <c:v>-6.2172373614666432E-2</c:v>
                </c:pt>
                <c:pt idx="96">
                  <c:v>-6.3264011774165407E-2</c:v>
                </c:pt>
                <c:pt idx="97">
                  <c:v>-5.4091511452623142E-2</c:v>
                </c:pt>
                <c:pt idx="98">
                  <c:v>-5.4089244791777347E-2</c:v>
                </c:pt>
                <c:pt idx="99">
                  <c:v>-4.692706009144465E-2</c:v>
                </c:pt>
                <c:pt idx="100">
                  <c:v>-4.9877458125372254E-2</c:v>
                </c:pt>
                <c:pt idx="101">
                  <c:v>-4.7674281602419488E-2</c:v>
                </c:pt>
                <c:pt idx="102">
                  <c:v>-4.3319285179364786E-2</c:v>
                </c:pt>
                <c:pt idx="103">
                  <c:v>-3.7615843599191012E-2</c:v>
                </c:pt>
                <c:pt idx="104">
                  <c:v>-3.360423401182544E-2</c:v>
                </c:pt>
                <c:pt idx="105">
                  <c:v>-3.1971827079689707E-2</c:v>
                </c:pt>
                <c:pt idx="106">
                  <c:v>-2.8761747204971266E-2</c:v>
                </c:pt>
                <c:pt idx="107">
                  <c:v>-2.2866225689136543E-2</c:v>
                </c:pt>
                <c:pt idx="108">
                  <c:v>-2.3920889967343206E-2</c:v>
                </c:pt>
                <c:pt idx="109">
                  <c:v>-2.9977477721645607E-2</c:v>
                </c:pt>
                <c:pt idx="110">
                  <c:v>-3.3793775919879421E-2</c:v>
                </c:pt>
                <c:pt idx="111">
                  <c:v>-3.4591500031287636E-2</c:v>
                </c:pt>
                <c:pt idx="112">
                  <c:v>-3.222312569975716E-2</c:v>
                </c:pt>
                <c:pt idx="113">
                  <c:v>-2.6306610303923561E-2</c:v>
                </c:pt>
                <c:pt idx="114">
                  <c:v>-2.5322245922082764E-2</c:v>
                </c:pt>
                <c:pt idx="115">
                  <c:v>-2.3738619100680203E-2</c:v>
                </c:pt>
                <c:pt idx="116">
                  <c:v>-2.6286665653806107E-2</c:v>
                </c:pt>
                <c:pt idx="117">
                  <c:v>-2.4915941668588681E-2</c:v>
                </c:pt>
                <c:pt idx="118">
                  <c:v>-2.8969606778396328E-2</c:v>
                </c:pt>
                <c:pt idx="119">
                  <c:v>-2.5058129996919365E-2</c:v>
                </c:pt>
                <c:pt idx="120">
                  <c:v>-3.0807476387731403E-2</c:v>
                </c:pt>
                <c:pt idx="121">
                  <c:v>-2.681881755617177E-2</c:v>
                </c:pt>
                <c:pt idx="122">
                  <c:v>-2.7665078434437218E-2</c:v>
                </c:pt>
                <c:pt idx="123">
                  <c:v>-2.40961334210823E-2</c:v>
                </c:pt>
                <c:pt idx="124">
                  <c:v>-2.3430468694738749E-2</c:v>
                </c:pt>
                <c:pt idx="125">
                  <c:v>-2.0673268640728715E-2</c:v>
                </c:pt>
                <c:pt idx="126">
                  <c:v>-1.56939203110672E-2</c:v>
                </c:pt>
                <c:pt idx="127">
                  <c:v>-1.9825333692055636E-2</c:v>
                </c:pt>
                <c:pt idx="128">
                  <c:v>-1.4677257651513953E-2</c:v>
                </c:pt>
                <c:pt idx="129">
                  <c:v>-1.6094762336244961E-2</c:v>
                </c:pt>
                <c:pt idx="130">
                  <c:v>-1.4403332103684385E-2</c:v>
                </c:pt>
                <c:pt idx="131">
                  <c:v>-1.7936803160110815E-2</c:v>
                </c:pt>
                <c:pt idx="132">
                  <c:v>-1.3042167719867326E-2</c:v>
                </c:pt>
                <c:pt idx="133">
                  <c:v>-1.0138640109466857E-2</c:v>
                </c:pt>
                <c:pt idx="134">
                  <c:v>-1.2994652493483749E-2</c:v>
                </c:pt>
                <c:pt idx="135">
                  <c:v>-6.4366454482587265E-3</c:v>
                </c:pt>
                <c:pt idx="136">
                  <c:v>-2.6106883248865342E-3</c:v>
                </c:pt>
                <c:pt idx="137">
                  <c:v>-2.7774474623456502E-3</c:v>
                </c:pt>
                <c:pt idx="138">
                  <c:v>-3.7962789351014825E-3</c:v>
                </c:pt>
                <c:pt idx="139">
                  <c:v>-8.340502995773269E-3</c:v>
                </c:pt>
                <c:pt idx="140">
                  <c:v>-8.132400760162084E-3</c:v>
                </c:pt>
                <c:pt idx="141">
                  <c:v>-3.9692593238357388E-3</c:v>
                </c:pt>
                <c:pt idx="142">
                  <c:v>-4.3308134209559812E-3</c:v>
                </c:pt>
                <c:pt idx="143">
                  <c:v>8.2065112023066433E-4</c:v>
                </c:pt>
                <c:pt idx="144">
                  <c:v>-4.5211346144746756E-4</c:v>
                </c:pt>
                <c:pt idx="145">
                  <c:v>-4.1929243956746465E-3</c:v>
                </c:pt>
                <c:pt idx="146">
                  <c:v>-5.6950847919042813E-3</c:v>
                </c:pt>
                <c:pt idx="147">
                  <c:v>-8.1707251467809661E-3</c:v>
                </c:pt>
                <c:pt idx="148">
                  <c:v>-4.2074733326592506E-3</c:v>
                </c:pt>
                <c:pt idx="149">
                  <c:v>-1.1939099623791138E-3</c:v>
                </c:pt>
                <c:pt idx="150">
                  <c:v>-3.661273950853694E-3</c:v>
                </c:pt>
                <c:pt idx="151">
                  <c:v>-2.8806105192702436E-3</c:v>
                </c:pt>
                <c:pt idx="152">
                  <c:v>-5.8412061372520308E-3</c:v>
                </c:pt>
                <c:pt idx="153">
                  <c:v>-6.8226364497239178E-3</c:v>
                </c:pt>
                <c:pt idx="154">
                  <c:v>-1.0095386065558376E-2</c:v>
                </c:pt>
                <c:pt idx="155">
                  <c:v>-7.0371411742804479E-3</c:v>
                </c:pt>
                <c:pt idx="156">
                  <c:v>-1.122940459203714E-2</c:v>
                </c:pt>
                <c:pt idx="157">
                  <c:v>-5.6905240150784131E-3</c:v>
                </c:pt>
                <c:pt idx="158">
                  <c:v>-8.2277550760718743E-3</c:v>
                </c:pt>
                <c:pt idx="159">
                  <c:v>-7.2831510147673972E-3</c:v>
                </c:pt>
                <c:pt idx="160">
                  <c:v>-5.5666734037244092E-3</c:v>
                </c:pt>
                <c:pt idx="161">
                  <c:v>-3.4332171961367619E-3</c:v>
                </c:pt>
                <c:pt idx="162">
                  <c:v>-3.9361999862109753E-3</c:v>
                </c:pt>
                <c:pt idx="163">
                  <c:v>-7.6623840707934487E-3</c:v>
                </c:pt>
                <c:pt idx="164">
                  <c:v>-9.1930809282867454E-3</c:v>
                </c:pt>
                <c:pt idx="165">
                  <c:v>-4.8518055338933053E-3</c:v>
                </c:pt>
                <c:pt idx="166">
                  <c:v>-1.084685883657055E-2</c:v>
                </c:pt>
                <c:pt idx="167">
                  <c:v>-3.2413090962792879E-3</c:v>
                </c:pt>
                <c:pt idx="168">
                  <c:v>-3.6242262975106909E-3</c:v>
                </c:pt>
                <c:pt idx="169">
                  <c:v>-7.5749262671420681E-3</c:v>
                </c:pt>
                <c:pt idx="170">
                  <c:v>-5.5617373615906018E-3</c:v>
                </c:pt>
                <c:pt idx="171">
                  <c:v>-7.6154058762940569E-3</c:v>
                </c:pt>
                <c:pt idx="172">
                  <c:v>-5.1992518824343081E-3</c:v>
                </c:pt>
                <c:pt idx="173">
                  <c:v>-1.0165754014358375E-2</c:v>
                </c:pt>
                <c:pt idx="174">
                  <c:v>-9.57355913248914E-3</c:v>
                </c:pt>
                <c:pt idx="175">
                  <c:v>-4.6707920957937965E-3</c:v>
                </c:pt>
                <c:pt idx="176">
                  <c:v>-4.5218633606437519E-3</c:v>
                </c:pt>
                <c:pt idx="177">
                  <c:v>-6.0686833119982797E-3</c:v>
                </c:pt>
                <c:pt idx="178">
                  <c:v>-5.1662960848486428E-3</c:v>
                </c:pt>
                <c:pt idx="179">
                  <c:v>-9.5415180695930246E-3</c:v>
                </c:pt>
                <c:pt idx="180">
                  <c:v>-1.3403823217659649E-2</c:v>
                </c:pt>
                <c:pt idx="181">
                  <c:v>-1.2499568169178077E-2</c:v>
                </c:pt>
                <c:pt idx="182">
                  <c:v>-1.6641515889834091E-2</c:v>
                </c:pt>
                <c:pt idx="183">
                  <c:v>-1.4648065336021587E-2</c:v>
                </c:pt>
                <c:pt idx="184">
                  <c:v>-1.4796236494735271E-2</c:v>
                </c:pt>
                <c:pt idx="185">
                  <c:v>-2.2176197340910808E-2</c:v>
                </c:pt>
                <c:pt idx="186">
                  <c:v>-2.4579862998069357E-2</c:v>
                </c:pt>
                <c:pt idx="187">
                  <c:v>-2.2121553592543197E-2</c:v>
                </c:pt>
                <c:pt idx="188">
                  <c:v>-1.9944786155765226E-2</c:v>
                </c:pt>
                <c:pt idx="189">
                  <c:v>-2.3431499436911585E-2</c:v>
                </c:pt>
                <c:pt idx="190">
                  <c:v>-2.0794188328436158E-2</c:v>
                </c:pt>
                <c:pt idx="191">
                  <c:v>-2.2150709819350523E-2</c:v>
                </c:pt>
                <c:pt idx="192">
                  <c:v>-2.2802192607548344E-2</c:v>
                </c:pt>
                <c:pt idx="193">
                  <c:v>-1.8827969141632761E-2</c:v>
                </c:pt>
                <c:pt idx="194">
                  <c:v>-2.0063509491876852E-2</c:v>
                </c:pt>
                <c:pt idx="195">
                  <c:v>-1.8578974788522773E-2</c:v>
                </c:pt>
                <c:pt idx="196">
                  <c:v>-1.6597154240228673E-2</c:v>
                </c:pt>
                <c:pt idx="197">
                  <c:v>-1.669337406306648E-2</c:v>
                </c:pt>
                <c:pt idx="198">
                  <c:v>-1.7512864906960135E-2</c:v>
                </c:pt>
                <c:pt idx="199">
                  <c:v>-1.7324781843301551E-2</c:v>
                </c:pt>
                <c:pt idx="200">
                  <c:v>-1.3356814067033596E-2</c:v>
                </c:pt>
                <c:pt idx="201">
                  <c:v>-1.2409106337953668E-2</c:v>
                </c:pt>
                <c:pt idx="202">
                  <c:v>-1.0582073037760265E-2</c:v>
                </c:pt>
                <c:pt idx="203">
                  <c:v>-1.2053261642778756E-2</c:v>
                </c:pt>
                <c:pt idx="204">
                  <c:v>-1.2810042657202203E-2</c:v>
                </c:pt>
                <c:pt idx="205">
                  <c:v>-1.5813297800654769E-2</c:v>
                </c:pt>
                <c:pt idx="206">
                  <c:v>-2.6706758318750023E-2</c:v>
                </c:pt>
                <c:pt idx="207">
                  <c:v>-2.4209091516063652E-2</c:v>
                </c:pt>
                <c:pt idx="208">
                  <c:v>-3.0519343387853781E-2</c:v>
                </c:pt>
                <c:pt idx="209">
                  <c:v>-2.5814897627530198E-2</c:v>
                </c:pt>
                <c:pt idx="210">
                  <c:v>-2.1111210046832918E-2</c:v>
                </c:pt>
                <c:pt idx="211">
                  <c:v>-1.2607216008819755E-2</c:v>
                </c:pt>
                <c:pt idx="212">
                  <c:v>-1.1281815891100666E-2</c:v>
                </c:pt>
                <c:pt idx="213">
                  <c:v>-6.4226072219514263E-3</c:v>
                </c:pt>
                <c:pt idx="214">
                  <c:v>-3.3383361062530037E-3</c:v>
                </c:pt>
                <c:pt idx="215">
                  <c:v>-5.2839744429692415E-3</c:v>
                </c:pt>
                <c:pt idx="216">
                  <c:v>-1.0341277017344774E-2</c:v>
                </c:pt>
                <c:pt idx="217">
                  <c:v>-3.9790104716936892E-3</c:v>
                </c:pt>
                <c:pt idx="218">
                  <c:v>-1.3175653915538099E-3</c:v>
                </c:pt>
                <c:pt idx="219">
                  <c:v>-4.706438486089537E-4</c:v>
                </c:pt>
                <c:pt idx="220">
                  <c:v>-2.5767378918376549E-3</c:v>
                </c:pt>
                <c:pt idx="221">
                  <c:v>-1.7492972762489511E-3</c:v>
                </c:pt>
                <c:pt idx="222">
                  <c:v>-2.5401499435492303E-3</c:v>
                </c:pt>
                <c:pt idx="223">
                  <c:v>-8.9821590646010918E-4</c:v>
                </c:pt>
                <c:pt idx="224">
                  <c:v>4.0526724835237005E-3</c:v>
                </c:pt>
                <c:pt idx="225">
                  <c:v>5.750099246006668E-3</c:v>
                </c:pt>
                <c:pt idx="226">
                  <c:v>6.8794935675491331E-3</c:v>
                </c:pt>
                <c:pt idx="227">
                  <c:v>9.0704267931571714E-3</c:v>
                </c:pt>
                <c:pt idx="228">
                  <c:v>5.2395849479964784E-3</c:v>
                </c:pt>
                <c:pt idx="229">
                  <c:v>1.0126068737796201E-2</c:v>
                </c:pt>
                <c:pt idx="230">
                  <c:v>1.1390893410057057E-2</c:v>
                </c:pt>
                <c:pt idx="231">
                  <c:v>1.4198916306632947E-2</c:v>
                </c:pt>
                <c:pt idx="232">
                  <c:v>1.7619288439245651E-2</c:v>
                </c:pt>
                <c:pt idx="233">
                  <c:v>1.6097415958588934E-2</c:v>
                </c:pt>
                <c:pt idx="234">
                  <c:v>1.7894730726814467E-2</c:v>
                </c:pt>
                <c:pt idx="235">
                  <c:v>1.6830064469768313E-2</c:v>
                </c:pt>
                <c:pt idx="236">
                  <c:v>2.0828009777122514E-2</c:v>
                </c:pt>
                <c:pt idx="237">
                  <c:v>2.1076314971371302E-2</c:v>
                </c:pt>
                <c:pt idx="238">
                  <c:v>2.0580893989768922E-2</c:v>
                </c:pt>
                <c:pt idx="239">
                  <c:v>2.615576440327505E-2</c:v>
                </c:pt>
                <c:pt idx="240">
                  <c:v>2.931122657612617E-2</c:v>
                </c:pt>
                <c:pt idx="241">
                  <c:v>3.0183562599023883E-2</c:v>
                </c:pt>
                <c:pt idx="242">
                  <c:v>3.0215711437938886E-2</c:v>
                </c:pt>
                <c:pt idx="243">
                  <c:v>2.4773030760500525E-2</c:v>
                </c:pt>
                <c:pt idx="244">
                  <c:v>2.5838392883429817E-2</c:v>
                </c:pt>
                <c:pt idx="245">
                  <c:v>2.9117170652238622E-2</c:v>
                </c:pt>
                <c:pt idx="246">
                  <c:v>2.9146874584360383E-2</c:v>
                </c:pt>
                <c:pt idx="247">
                  <c:v>3.2155362389723274E-2</c:v>
                </c:pt>
                <c:pt idx="248">
                  <c:v>3.2640369169481653E-2</c:v>
                </c:pt>
                <c:pt idx="249">
                  <c:v>3.3507969886569233E-2</c:v>
                </c:pt>
                <c:pt idx="250">
                  <c:v>3.3537789671930884E-2</c:v>
                </c:pt>
                <c:pt idx="251">
                  <c:v>3.2927873284197329E-2</c:v>
                </c:pt>
                <c:pt idx="252">
                  <c:v>3.3547871425098297E-2</c:v>
                </c:pt>
                <c:pt idx="253">
                  <c:v>2.9850493940081879E-2</c:v>
                </c:pt>
                <c:pt idx="254">
                  <c:v>3.3317481130964888E-2</c:v>
                </c:pt>
                <c:pt idx="255">
                  <c:v>4.1181394177955966E-2</c:v>
                </c:pt>
                <c:pt idx="256">
                  <c:v>3.7073377831768228E-2</c:v>
                </c:pt>
                <c:pt idx="257">
                  <c:v>4.2134391063303189E-2</c:v>
                </c:pt>
                <c:pt idx="258">
                  <c:v>4.1202493338525104E-2</c:v>
                </c:pt>
                <c:pt idx="259">
                  <c:v>4.5176716222864677E-2</c:v>
                </c:pt>
                <c:pt idx="260">
                  <c:v>3.9847404906963257E-2</c:v>
                </c:pt>
                <c:pt idx="261">
                  <c:v>4.1182978850517804E-2</c:v>
                </c:pt>
                <c:pt idx="262">
                  <c:v>4.0939828980762094E-2</c:v>
                </c:pt>
                <c:pt idx="263">
                  <c:v>3.9815229914922368E-2</c:v>
                </c:pt>
                <c:pt idx="264">
                  <c:v>3.6284447956657306E-2</c:v>
                </c:pt>
                <c:pt idx="265">
                  <c:v>3.3882037351890437E-2</c:v>
                </c:pt>
                <c:pt idx="266">
                  <c:v>3.3913270770352E-2</c:v>
                </c:pt>
                <c:pt idx="267">
                  <c:v>3.1052358602241759E-2</c:v>
                </c:pt>
                <c:pt idx="268">
                  <c:v>2.8932805631544545E-2</c:v>
                </c:pt>
                <c:pt idx="269">
                  <c:v>3.5658531362181556E-2</c:v>
                </c:pt>
                <c:pt idx="270">
                  <c:v>2.8748141824406215E-2</c:v>
                </c:pt>
                <c:pt idx="271">
                  <c:v>3.4960846219495245E-2</c:v>
                </c:pt>
                <c:pt idx="272">
                  <c:v>3.9688055262067534E-2</c:v>
                </c:pt>
                <c:pt idx="273">
                  <c:v>4.4661124373517991E-2</c:v>
                </c:pt>
                <c:pt idx="274">
                  <c:v>4.5072188970485261E-2</c:v>
                </c:pt>
                <c:pt idx="275">
                  <c:v>4.8537527041523365E-2</c:v>
                </c:pt>
                <c:pt idx="276">
                  <c:v>4.9274624552883228E-2</c:v>
                </c:pt>
                <c:pt idx="277">
                  <c:v>4.9134180243624259E-2</c:v>
                </c:pt>
                <c:pt idx="278">
                  <c:v>4.5979320898679843E-2</c:v>
                </c:pt>
                <c:pt idx="279">
                  <c:v>4.9296692443248302E-2</c:v>
                </c:pt>
                <c:pt idx="280">
                  <c:v>4.9729355565961031E-2</c:v>
                </c:pt>
                <c:pt idx="281">
                  <c:v>5.0343041422377777E-2</c:v>
                </c:pt>
                <c:pt idx="282">
                  <c:v>4.6931984656511938E-2</c:v>
                </c:pt>
                <c:pt idx="283">
                  <c:v>4.860615667386381E-2</c:v>
                </c:pt>
                <c:pt idx="284">
                  <c:v>4.2120948629430055E-2</c:v>
                </c:pt>
                <c:pt idx="285">
                  <c:v>4.4745964741588207E-2</c:v>
                </c:pt>
                <c:pt idx="286">
                  <c:v>4.5479721158969921E-2</c:v>
                </c:pt>
                <c:pt idx="287">
                  <c:v>3.5816632525053071E-2</c:v>
                </c:pt>
                <c:pt idx="288">
                  <c:v>3.0979101674176501E-2</c:v>
                </c:pt>
                <c:pt idx="289">
                  <c:v>3.4471518481575147E-2</c:v>
                </c:pt>
                <c:pt idx="290">
                  <c:v>3.656799878903394E-2</c:v>
                </c:pt>
                <c:pt idx="291">
                  <c:v>3.3388483992762286E-2</c:v>
                </c:pt>
                <c:pt idx="292">
                  <c:v>3.7119321908219316E-2</c:v>
                </c:pt>
                <c:pt idx="293">
                  <c:v>4.4232377578324877E-2</c:v>
                </c:pt>
                <c:pt idx="294">
                  <c:v>3.2152564114875881E-2</c:v>
                </c:pt>
                <c:pt idx="295">
                  <c:v>3.1313612648562472E-2</c:v>
                </c:pt>
                <c:pt idx="296">
                  <c:v>3.5319013390151754E-2</c:v>
                </c:pt>
                <c:pt idx="297">
                  <c:v>4.4351847627274177E-2</c:v>
                </c:pt>
                <c:pt idx="298">
                  <c:v>4.2488710182635003E-2</c:v>
                </c:pt>
                <c:pt idx="299">
                  <c:v>4.4994939417060564E-2</c:v>
                </c:pt>
                <c:pt idx="300">
                  <c:v>4.2606397146414565E-2</c:v>
                </c:pt>
                <c:pt idx="301">
                  <c:v>4.8742410083545407E-2</c:v>
                </c:pt>
                <c:pt idx="302">
                  <c:v>4.2481029618107069E-2</c:v>
                </c:pt>
                <c:pt idx="303">
                  <c:v>4.7705377944071037E-2</c:v>
                </c:pt>
                <c:pt idx="304">
                  <c:v>4.6634045735813867E-2</c:v>
                </c:pt>
                <c:pt idx="305">
                  <c:v>4.4193020146060746E-2</c:v>
                </c:pt>
                <c:pt idx="306">
                  <c:v>3.9721823353137342E-2</c:v>
                </c:pt>
                <c:pt idx="307">
                  <c:v>4.3563632183643897E-2</c:v>
                </c:pt>
                <c:pt idx="308">
                  <c:v>4.5246598161360341E-2</c:v>
                </c:pt>
                <c:pt idx="309">
                  <c:v>4.5550370730423007E-2</c:v>
                </c:pt>
                <c:pt idx="310">
                  <c:v>4.9971387171718673E-2</c:v>
                </c:pt>
                <c:pt idx="311">
                  <c:v>5.0875136692754452E-2</c:v>
                </c:pt>
                <c:pt idx="312">
                  <c:v>4.990712145837195E-2</c:v>
                </c:pt>
                <c:pt idx="313">
                  <c:v>5.5278011671708649E-2</c:v>
                </c:pt>
                <c:pt idx="314">
                  <c:v>5.5646740983584797E-2</c:v>
                </c:pt>
                <c:pt idx="315">
                  <c:v>5.6233981179707015E-2</c:v>
                </c:pt>
                <c:pt idx="316">
                  <c:v>6.0123354777010363E-2</c:v>
                </c:pt>
                <c:pt idx="317">
                  <c:v>5.9777105870173264E-2</c:v>
                </c:pt>
                <c:pt idx="318">
                  <c:v>6.1442846591892586E-2</c:v>
                </c:pt>
                <c:pt idx="319">
                  <c:v>6.1545678276646809E-2</c:v>
                </c:pt>
                <c:pt idx="320">
                  <c:v>6.3644616061695913E-2</c:v>
                </c:pt>
                <c:pt idx="321">
                  <c:v>6.6435119059105707E-2</c:v>
                </c:pt>
                <c:pt idx="322">
                  <c:v>6.7095291918001232E-2</c:v>
                </c:pt>
                <c:pt idx="323">
                  <c:v>6.6200996582342464E-2</c:v>
                </c:pt>
                <c:pt idx="324">
                  <c:v>6.4716649911822133E-2</c:v>
                </c:pt>
                <c:pt idx="325">
                  <c:v>6.3383858063675413E-2</c:v>
                </c:pt>
                <c:pt idx="326">
                  <c:v>6.6843697759248144E-2</c:v>
                </c:pt>
                <c:pt idx="327">
                  <c:v>6.623840718145213E-2</c:v>
                </c:pt>
                <c:pt idx="328">
                  <c:v>6.3904303322544376E-2</c:v>
                </c:pt>
                <c:pt idx="329">
                  <c:v>6.5154031691527114E-2</c:v>
                </c:pt>
                <c:pt idx="330">
                  <c:v>6.3803187722911492E-2</c:v>
                </c:pt>
                <c:pt idx="331">
                  <c:v>6.3355037893536581E-2</c:v>
                </c:pt>
                <c:pt idx="332">
                  <c:v>6.4868847906510929E-2</c:v>
                </c:pt>
                <c:pt idx="333">
                  <c:v>6.1652746765012756E-2</c:v>
                </c:pt>
                <c:pt idx="334">
                  <c:v>6.6181611325538681E-2</c:v>
                </c:pt>
                <c:pt idx="335">
                  <c:v>6.5605194590313998E-2</c:v>
                </c:pt>
                <c:pt idx="336">
                  <c:v>7.1444922784194453E-2</c:v>
                </c:pt>
                <c:pt idx="337">
                  <c:v>6.8418276438051873E-2</c:v>
                </c:pt>
                <c:pt idx="338">
                  <c:v>6.8415576756201579E-2</c:v>
                </c:pt>
                <c:pt idx="339">
                  <c:v>5.9649986336836491E-2</c:v>
                </c:pt>
                <c:pt idx="340">
                  <c:v>6.1525545333252385E-2</c:v>
                </c:pt>
                <c:pt idx="341">
                  <c:v>6.5373555082127055E-2</c:v>
                </c:pt>
                <c:pt idx="342">
                  <c:v>6.5071692814312909E-2</c:v>
                </c:pt>
                <c:pt idx="343">
                  <c:v>6.5247332072067676E-2</c:v>
                </c:pt>
                <c:pt idx="344">
                  <c:v>6.53386293329552E-2</c:v>
                </c:pt>
                <c:pt idx="345">
                  <c:v>6.7703630680405524E-2</c:v>
                </c:pt>
                <c:pt idx="346">
                  <c:v>6.7471892688415247E-2</c:v>
                </c:pt>
                <c:pt idx="347">
                  <c:v>7.1368016384245614E-2</c:v>
                </c:pt>
                <c:pt idx="348">
                  <c:v>7.1425558501923669E-2</c:v>
                </c:pt>
                <c:pt idx="349">
                  <c:v>7.3366099005486074E-2</c:v>
                </c:pt>
                <c:pt idx="350">
                  <c:v>7.5339038496060162E-2</c:v>
                </c:pt>
                <c:pt idx="351">
                  <c:v>7.6942267082107829E-2</c:v>
                </c:pt>
                <c:pt idx="352">
                  <c:v>7.8984902035151849E-2</c:v>
                </c:pt>
                <c:pt idx="353">
                  <c:v>8.2339685878838553E-2</c:v>
                </c:pt>
                <c:pt idx="354">
                  <c:v>8.2245915561839578E-2</c:v>
                </c:pt>
                <c:pt idx="355">
                  <c:v>8.2667489237079783E-2</c:v>
                </c:pt>
                <c:pt idx="356">
                  <c:v>8.4144003925475053E-2</c:v>
                </c:pt>
                <c:pt idx="357">
                  <c:v>8.0813566098892231E-2</c:v>
                </c:pt>
                <c:pt idx="358">
                  <c:v>8.2158442721374403E-2</c:v>
                </c:pt>
                <c:pt idx="359">
                  <c:v>8.3756506860697133E-2</c:v>
                </c:pt>
                <c:pt idx="360">
                  <c:v>8.2599292385032275E-2</c:v>
                </c:pt>
                <c:pt idx="361">
                  <c:v>8.6260797080189411E-2</c:v>
                </c:pt>
                <c:pt idx="362">
                  <c:v>8.5687616694224422E-2</c:v>
                </c:pt>
                <c:pt idx="363">
                  <c:v>8.3984958069490689E-2</c:v>
                </c:pt>
                <c:pt idx="364">
                  <c:v>8.3770206837482819E-2</c:v>
                </c:pt>
                <c:pt idx="365">
                  <c:v>8.6056002177336666E-2</c:v>
                </c:pt>
                <c:pt idx="366">
                  <c:v>8.8281710772982747E-2</c:v>
                </c:pt>
                <c:pt idx="367">
                  <c:v>8.8724205029470093E-2</c:v>
                </c:pt>
                <c:pt idx="368">
                  <c:v>8.8330631056729114E-2</c:v>
                </c:pt>
                <c:pt idx="369">
                  <c:v>9.0382953465300897E-2</c:v>
                </c:pt>
                <c:pt idx="370">
                  <c:v>8.6509498105084015E-2</c:v>
                </c:pt>
                <c:pt idx="371">
                  <c:v>8.7860661484529867E-2</c:v>
                </c:pt>
                <c:pt idx="372">
                  <c:v>8.8021101975156668E-2</c:v>
                </c:pt>
                <c:pt idx="373">
                  <c:v>8.7359385658271282E-2</c:v>
                </c:pt>
                <c:pt idx="374">
                  <c:v>8.6090711600349312E-2</c:v>
                </c:pt>
                <c:pt idx="375">
                  <c:v>9.0795763242401906E-2</c:v>
                </c:pt>
                <c:pt idx="376">
                  <c:v>9.016035181344173E-2</c:v>
                </c:pt>
                <c:pt idx="377">
                  <c:v>8.5982912504982467E-2</c:v>
                </c:pt>
                <c:pt idx="378">
                  <c:v>8.8578999306774486E-2</c:v>
                </c:pt>
                <c:pt idx="379">
                  <c:v>8.4816793880982289E-2</c:v>
                </c:pt>
                <c:pt idx="380">
                  <c:v>8.4922776418142831E-2</c:v>
                </c:pt>
                <c:pt idx="381">
                  <c:v>9.0634869089976533E-2</c:v>
                </c:pt>
                <c:pt idx="382">
                  <c:v>9.165122510795265E-2</c:v>
                </c:pt>
                <c:pt idx="383">
                  <c:v>9.254736877577141E-2</c:v>
                </c:pt>
                <c:pt idx="384">
                  <c:v>9.0084163293931763E-2</c:v>
                </c:pt>
                <c:pt idx="385">
                  <c:v>8.8119808088801932E-2</c:v>
                </c:pt>
                <c:pt idx="386">
                  <c:v>8.393305646408078E-2</c:v>
                </c:pt>
                <c:pt idx="387">
                  <c:v>8.5242073395316975E-2</c:v>
                </c:pt>
                <c:pt idx="388">
                  <c:v>8.6351859091400751E-2</c:v>
                </c:pt>
                <c:pt idx="389">
                  <c:v>8.8336121516162436E-2</c:v>
                </c:pt>
                <c:pt idx="390">
                  <c:v>8.6297457064338667E-2</c:v>
                </c:pt>
                <c:pt idx="391">
                  <c:v>8.7317284185848942E-2</c:v>
                </c:pt>
                <c:pt idx="392">
                  <c:v>8.3159055025237461E-2</c:v>
                </c:pt>
                <c:pt idx="393">
                  <c:v>8.4013599242670711E-2</c:v>
                </c:pt>
                <c:pt idx="394">
                  <c:v>8.3455635677192053E-2</c:v>
                </c:pt>
                <c:pt idx="395">
                  <c:v>7.5764004448832134E-2</c:v>
                </c:pt>
                <c:pt idx="396">
                  <c:v>7.8010596121542486E-2</c:v>
                </c:pt>
                <c:pt idx="397">
                  <c:v>7.9693980033014311E-2</c:v>
                </c:pt>
                <c:pt idx="398">
                  <c:v>7.7568342571436188E-2</c:v>
                </c:pt>
                <c:pt idx="399">
                  <c:v>7.5651884690346893E-2</c:v>
                </c:pt>
                <c:pt idx="400">
                  <c:v>7.88498190972724E-2</c:v>
                </c:pt>
                <c:pt idx="401">
                  <c:v>8.047949219944428E-2</c:v>
                </c:pt>
                <c:pt idx="402">
                  <c:v>7.8490643083580558E-2</c:v>
                </c:pt>
                <c:pt idx="403">
                  <c:v>7.7558130926746349E-2</c:v>
                </c:pt>
                <c:pt idx="404">
                  <c:v>7.2561063057924757E-2</c:v>
                </c:pt>
                <c:pt idx="405">
                  <c:v>7.4525163599682642E-2</c:v>
                </c:pt>
                <c:pt idx="406">
                  <c:v>6.6708790899112413E-2</c:v>
                </c:pt>
                <c:pt idx="407">
                  <c:v>5.9718305730483312E-2</c:v>
                </c:pt>
                <c:pt idx="408">
                  <c:v>5.8073462423355426E-2</c:v>
                </c:pt>
                <c:pt idx="409">
                  <c:v>6.1228308630022044E-2</c:v>
                </c:pt>
                <c:pt idx="410">
                  <c:v>6.4862322028065078E-2</c:v>
                </c:pt>
                <c:pt idx="411">
                  <c:v>6.3831426560972737E-2</c:v>
                </c:pt>
                <c:pt idx="412">
                  <c:v>7.2143759330164148E-2</c:v>
                </c:pt>
                <c:pt idx="413">
                  <c:v>7.4791662266375569E-2</c:v>
                </c:pt>
                <c:pt idx="414">
                  <c:v>6.9349390771352715E-2</c:v>
                </c:pt>
                <c:pt idx="415">
                  <c:v>7.5166271217597336E-2</c:v>
                </c:pt>
                <c:pt idx="416">
                  <c:v>7.3230799902832544E-2</c:v>
                </c:pt>
                <c:pt idx="417">
                  <c:v>7.0685106751937177E-2</c:v>
                </c:pt>
                <c:pt idx="418">
                  <c:v>7.2327223354510473E-2</c:v>
                </c:pt>
                <c:pt idx="419">
                  <c:v>6.5865446821462559E-2</c:v>
                </c:pt>
                <c:pt idx="420">
                  <c:v>6.665638971412835E-2</c:v>
                </c:pt>
                <c:pt idx="421">
                  <c:v>6.8434184588222369E-2</c:v>
                </c:pt>
                <c:pt idx="422">
                  <c:v>5.528844145283518E-2</c:v>
                </c:pt>
                <c:pt idx="423">
                  <c:v>6.0058648764986344E-2</c:v>
                </c:pt>
                <c:pt idx="424">
                  <c:v>5.9161968772945217E-2</c:v>
                </c:pt>
                <c:pt idx="425">
                  <c:v>6.5260924343239601E-2</c:v>
                </c:pt>
                <c:pt idx="426">
                  <c:v>6.5058611547564871E-2</c:v>
                </c:pt>
                <c:pt idx="427">
                  <c:v>6.2147389199860514E-2</c:v>
                </c:pt>
                <c:pt idx="428">
                  <c:v>6.1404132063761274E-2</c:v>
                </c:pt>
                <c:pt idx="429">
                  <c:v>5.7124113271440624E-2</c:v>
                </c:pt>
                <c:pt idx="430">
                  <c:v>5.0557861243177404E-2</c:v>
                </c:pt>
                <c:pt idx="431">
                  <c:v>5.5141894104953293E-2</c:v>
                </c:pt>
                <c:pt idx="432">
                  <c:v>6.095334674144981E-2</c:v>
                </c:pt>
                <c:pt idx="433">
                  <c:v>6.5444766501753682E-2</c:v>
                </c:pt>
                <c:pt idx="434">
                  <c:v>6.4019812084511463E-2</c:v>
                </c:pt>
                <c:pt idx="435">
                  <c:v>6.5295389241159629E-2</c:v>
                </c:pt>
                <c:pt idx="436">
                  <c:v>5.6739453713146482E-2</c:v>
                </c:pt>
                <c:pt idx="437">
                  <c:v>5.899506850944336E-2</c:v>
                </c:pt>
                <c:pt idx="438">
                  <c:v>5.9469095106652103E-2</c:v>
                </c:pt>
                <c:pt idx="439">
                  <c:v>6.5547160156707696E-2</c:v>
                </c:pt>
                <c:pt idx="440">
                  <c:v>5.8135212716277307E-2</c:v>
                </c:pt>
                <c:pt idx="441">
                  <c:v>5.6039470172989825E-2</c:v>
                </c:pt>
                <c:pt idx="442">
                  <c:v>5.6550509837300034E-2</c:v>
                </c:pt>
                <c:pt idx="443">
                  <c:v>5.8236736587264026E-2</c:v>
                </c:pt>
                <c:pt idx="444">
                  <c:v>6.4062250661995446E-2</c:v>
                </c:pt>
                <c:pt idx="445">
                  <c:v>6.1238391555857197E-2</c:v>
                </c:pt>
                <c:pt idx="446">
                  <c:v>6.5904437207113364E-2</c:v>
                </c:pt>
                <c:pt idx="447">
                  <c:v>6.583219119273287E-2</c:v>
                </c:pt>
                <c:pt idx="448">
                  <c:v>6.9578516617232244E-2</c:v>
                </c:pt>
                <c:pt idx="449">
                  <c:v>6.8765908324376346E-2</c:v>
                </c:pt>
                <c:pt idx="450">
                  <c:v>5.8884326392816266E-2</c:v>
                </c:pt>
                <c:pt idx="451">
                  <c:v>5.8692262492922032E-2</c:v>
                </c:pt>
                <c:pt idx="452">
                  <c:v>4.9950722316572937E-2</c:v>
                </c:pt>
                <c:pt idx="453">
                  <c:v>4.6427947512857504E-2</c:v>
                </c:pt>
                <c:pt idx="454">
                  <c:v>5.303465491524828E-2</c:v>
                </c:pt>
                <c:pt idx="455">
                  <c:v>4.5747162362932858E-2</c:v>
                </c:pt>
                <c:pt idx="456">
                  <c:v>4.4693672151764563E-2</c:v>
                </c:pt>
                <c:pt idx="457">
                  <c:v>4.179566274608959E-2</c:v>
                </c:pt>
                <c:pt idx="458">
                  <c:v>3.6440224818454325E-2</c:v>
                </c:pt>
                <c:pt idx="459">
                  <c:v>4.3779489905359403E-2</c:v>
                </c:pt>
                <c:pt idx="460">
                  <c:v>4.608139113855847E-2</c:v>
                </c:pt>
                <c:pt idx="461">
                  <c:v>4.0880865182568504E-2</c:v>
                </c:pt>
                <c:pt idx="462">
                  <c:v>4.6047958104969755E-2</c:v>
                </c:pt>
                <c:pt idx="463">
                  <c:v>4.5101076365112736E-2</c:v>
                </c:pt>
                <c:pt idx="464">
                  <c:v>4.7482791453760775E-2</c:v>
                </c:pt>
                <c:pt idx="465">
                  <c:v>5.0025799038391217E-2</c:v>
                </c:pt>
                <c:pt idx="466">
                  <c:v>5.5263989661236801E-2</c:v>
                </c:pt>
                <c:pt idx="467">
                  <c:v>5.165930086112791E-2</c:v>
                </c:pt>
                <c:pt idx="468">
                  <c:v>4.4428111931787306E-2</c:v>
                </c:pt>
                <c:pt idx="469">
                  <c:v>3.8920357111249526E-2</c:v>
                </c:pt>
                <c:pt idx="470">
                  <c:v>3.7694017121751466E-2</c:v>
                </c:pt>
                <c:pt idx="471">
                  <c:v>3.9884874936970016E-2</c:v>
                </c:pt>
                <c:pt idx="472">
                  <c:v>3.8593962978598073E-2</c:v>
                </c:pt>
                <c:pt idx="473">
                  <c:v>4.1087629251889357E-2</c:v>
                </c:pt>
                <c:pt idx="474">
                  <c:v>4.2414414642406806E-2</c:v>
                </c:pt>
                <c:pt idx="475">
                  <c:v>4.6951269889555336E-2</c:v>
                </c:pt>
                <c:pt idx="476">
                  <c:v>3.7717893135073011E-2</c:v>
                </c:pt>
                <c:pt idx="477">
                  <c:v>3.8115508379967578E-2</c:v>
                </c:pt>
                <c:pt idx="478">
                  <c:v>3.3234672778277741E-2</c:v>
                </c:pt>
                <c:pt idx="479">
                  <c:v>2.9099201453929746E-2</c:v>
                </c:pt>
                <c:pt idx="480">
                  <c:v>3.7191343837886137E-2</c:v>
                </c:pt>
                <c:pt idx="481">
                  <c:v>4.3468765026770217E-2</c:v>
                </c:pt>
                <c:pt idx="482">
                  <c:v>5.027218860477678E-2</c:v>
                </c:pt>
                <c:pt idx="483">
                  <c:v>5.1838162799160648E-2</c:v>
                </c:pt>
                <c:pt idx="484">
                  <c:v>5.6997337218641642E-2</c:v>
                </c:pt>
                <c:pt idx="485">
                  <c:v>5.2572967584644026E-2</c:v>
                </c:pt>
                <c:pt idx="486">
                  <c:v>5.8481804924536585E-2</c:v>
                </c:pt>
                <c:pt idx="487">
                  <c:v>5.7056644525322442E-2</c:v>
                </c:pt>
                <c:pt idx="488">
                  <c:v>5.2682424155106489E-2</c:v>
                </c:pt>
                <c:pt idx="489">
                  <c:v>5.4902482267237485E-2</c:v>
                </c:pt>
                <c:pt idx="490">
                  <c:v>5.5566491339617663E-2</c:v>
                </c:pt>
                <c:pt idx="491">
                  <c:v>5.5153818849283276E-2</c:v>
                </c:pt>
                <c:pt idx="492">
                  <c:v>4.7775319066513555E-2</c:v>
                </c:pt>
                <c:pt idx="493">
                  <c:v>4.9914121233239239E-2</c:v>
                </c:pt>
                <c:pt idx="494">
                  <c:v>5.1637850465125368E-2</c:v>
                </c:pt>
                <c:pt idx="495">
                  <c:v>5.1027151109820368E-2</c:v>
                </c:pt>
                <c:pt idx="496">
                  <c:v>5.128003467723663E-2</c:v>
                </c:pt>
                <c:pt idx="497">
                  <c:v>5.4495082983149201E-2</c:v>
                </c:pt>
                <c:pt idx="498">
                  <c:v>5.3838707923504314E-2</c:v>
                </c:pt>
                <c:pt idx="499">
                  <c:v>5.0629464970618709E-2</c:v>
                </c:pt>
                <c:pt idx="500">
                  <c:v>5.5377843351708922E-2</c:v>
                </c:pt>
                <c:pt idx="501">
                  <c:v>5.5630185854791625E-2</c:v>
                </c:pt>
                <c:pt idx="502">
                  <c:v>4.9790457984343339E-2</c:v>
                </c:pt>
                <c:pt idx="503">
                  <c:v>4.6796155540680839E-2</c:v>
                </c:pt>
                <c:pt idx="504">
                  <c:v>3.7250045191876024E-2</c:v>
                </c:pt>
                <c:pt idx="505">
                  <c:v>3.7078869122993297E-2</c:v>
                </c:pt>
                <c:pt idx="506">
                  <c:v>4.0730084030809355E-2</c:v>
                </c:pt>
                <c:pt idx="507">
                  <c:v>3.8507378219111432E-2</c:v>
                </c:pt>
                <c:pt idx="508">
                  <c:v>4.4310306202375749E-2</c:v>
                </c:pt>
                <c:pt idx="509">
                  <c:v>5.1559173531972036E-2</c:v>
                </c:pt>
                <c:pt idx="510">
                  <c:v>5.036472825320204E-2</c:v>
                </c:pt>
                <c:pt idx="511">
                  <c:v>5.4284691924488593E-2</c:v>
                </c:pt>
                <c:pt idx="512">
                  <c:v>5.2424610119510717E-2</c:v>
                </c:pt>
                <c:pt idx="513">
                  <c:v>5.1682350552860079E-2</c:v>
                </c:pt>
                <c:pt idx="514">
                  <c:v>5.6565938974889152E-2</c:v>
                </c:pt>
                <c:pt idx="515">
                  <c:v>6.4866924669360948E-2</c:v>
                </c:pt>
                <c:pt idx="516">
                  <c:v>6.4999878624689478E-2</c:v>
                </c:pt>
                <c:pt idx="517">
                  <c:v>6.1045166381469507E-2</c:v>
                </c:pt>
                <c:pt idx="518">
                  <c:v>6.7439205758021981E-2</c:v>
                </c:pt>
                <c:pt idx="519">
                  <c:v>7.2182387513834101E-2</c:v>
                </c:pt>
                <c:pt idx="520">
                  <c:v>7.7247924521085309E-2</c:v>
                </c:pt>
                <c:pt idx="521">
                  <c:v>7.5900922418596695E-2</c:v>
                </c:pt>
                <c:pt idx="522">
                  <c:v>8.0546068055967757E-2</c:v>
                </c:pt>
                <c:pt idx="523">
                  <c:v>8.1607519101047243E-2</c:v>
                </c:pt>
                <c:pt idx="524">
                  <c:v>7.7022674589821483E-2</c:v>
                </c:pt>
                <c:pt idx="525">
                  <c:v>7.446947558650252E-2</c:v>
                </c:pt>
                <c:pt idx="526">
                  <c:v>7.3383647867341306E-2</c:v>
                </c:pt>
                <c:pt idx="527">
                  <c:v>7.3542513885323624E-2</c:v>
                </c:pt>
                <c:pt idx="528">
                  <c:v>7.4335140891632179E-2</c:v>
                </c:pt>
                <c:pt idx="529">
                  <c:v>7.7786543808432196E-2</c:v>
                </c:pt>
                <c:pt idx="530">
                  <c:v>7.8931143166046658E-2</c:v>
                </c:pt>
                <c:pt idx="531">
                  <c:v>7.8149150602635942E-2</c:v>
                </c:pt>
                <c:pt idx="532">
                  <c:v>8.0606366318317191E-2</c:v>
                </c:pt>
                <c:pt idx="533">
                  <c:v>8.4098990988670463E-2</c:v>
                </c:pt>
                <c:pt idx="534">
                  <c:v>8.6448941006140645E-2</c:v>
                </c:pt>
                <c:pt idx="535">
                  <c:v>8.2838075482345452E-2</c:v>
                </c:pt>
                <c:pt idx="536">
                  <c:v>8.0788460824242403E-2</c:v>
                </c:pt>
                <c:pt idx="537">
                  <c:v>7.6892215266255226E-2</c:v>
                </c:pt>
                <c:pt idx="538">
                  <c:v>7.9071821904753259E-2</c:v>
                </c:pt>
                <c:pt idx="539">
                  <c:v>7.5607567209166282E-2</c:v>
                </c:pt>
                <c:pt idx="540">
                  <c:v>7.6081269791129058E-2</c:v>
                </c:pt>
                <c:pt idx="541">
                  <c:v>7.7224363273064256E-2</c:v>
                </c:pt>
                <c:pt idx="542">
                  <c:v>8.0569388193730385E-2</c:v>
                </c:pt>
                <c:pt idx="543">
                  <c:v>8.1848944514409938E-2</c:v>
                </c:pt>
                <c:pt idx="544">
                  <c:v>7.7703797662626028E-2</c:v>
                </c:pt>
                <c:pt idx="545">
                  <c:v>6.817274271297169E-2</c:v>
                </c:pt>
                <c:pt idx="546">
                  <c:v>7.0372004483859163E-2</c:v>
                </c:pt>
                <c:pt idx="547">
                  <c:v>7.9606258143683162E-2</c:v>
                </c:pt>
                <c:pt idx="548">
                  <c:v>7.682326075217305E-2</c:v>
                </c:pt>
                <c:pt idx="549">
                  <c:v>6.9086111563211094E-2</c:v>
                </c:pt>
                <c:pt idx="550">
                  <c:v>6.4695974304694648E-2</c:v>
                </c:pt>
                <c:pt idx="551">
                  <c:v>6.4002642097299445E-2</c:v>
                </c:pt>
                <c:pt idx="552">
                  <c:v>7.0899045553087126E-2</c:v>
                </c:pt>
                <c:pt idx="553">
                  <c:v>7.7314750700941071E-2</c:v>
                </c:pt>
                <c:pt idx="554">
                  <c:v>8.6284496782590425E-2</c:v>
                </c:pt>
                <c:pt idx="555">
                  <c:v>8.7334842364044762E-2</c:v>
                </c:pt>
                <c:pt idx="556">
                  <c:v>9.2465517897597271E-2</c:v>
                </c:pt>
                <c:pt idx="557">
                  <c:v>9.5519330069200548E-2</c:v>
                </c:pt>
                <c:pt idx="558">
                  <c:v>0.10273787427803538</c:v>
                </c:pt>
                <c:pt idx="559">
                  <c:v>0.10365359840437405</c:v>
                </c:pt>
                <c:pt idx="560">
                  <c:v>0.10277947374246765</c:v>
                </c:pt>
                <c:pt idx="561">
                  <c:v>0.10597723747200916</c:v>
                </c:pt>
                <c:pt idx="562">
                  <c:v>0.10420900577600745</c:v>
                </c:pt>
                <c:pt idx="563">
                  <c:v>0.10310732484501628</c:v>
                </c:pt>
                <c:pt idx="564">
                  <c:v>0.10880678347079376</c:v>
                </c:pt>
                <c:pt idx="565">
                  <c:v>0.10838891289444486</c:v>
                </c:pt>
                <c:pt idx="566">
                  <c:v>0.10230436772986207</c:v>
                </c:pt>
                <c:pt idx="567">
                  <c:v>9.9201917041517707E-2</c:v>
                </c:pt>
                <c:pt idx="568">
                  <c:v>9.9661447673388803E-2</c:v>
                </c:pt>
                <c:pt idx="569">
                  <c:v>9.9061792828977424E-2</c:v>
                </c:pt>
                <c:pt idx="570">
                  <c:v>9.59050713888836E-2</c:v>
                </c:pt>
                <c:pt idx="571">
                  <c:v>9.5297753376232919E-2</c:v>
                </c:pt>
                <c:pt idx="572">
                  <c:v>9.7111043627942095E-2</c:v>
                </c:pt>
                <c:pt idx="573">
                  <c:v>9.5016007271481628E-2</c:v>
                </c:pt>
                <c:pt idx="574">
                  <c:v>9.5493507493030538E-2</c:v>
                </c:pt>
                <c:pt idx="575">
                  <c:v>9.64634754579341E-2</c:v>
                </c:pt>
                <c:pt idx="576">
                  <c:v>9.6454814674682865E-2</c:v>
                </c:pt>
                <c:pt idx="577">
                  <c:v>8.8942336925026622E-2</c:v>
                </c:pt>
                <c:pt idx="578">
                  <c:v>8.9179351931169437E-2</c:v>
                </c:pt>
                <c:pt idx="579">
                  <c:v>8.4455342444196946E-2</c:v>
                </c:pt>
                <c:pt idx="580">
                  <c:v>8.6073819200878532E-2</c:v>
                </c:pt>
                <c:pt idx="581">
                  <c:v>8.8067413738371014E-2</c:v>
                </c:pt>
                <c:pt idx="582">
                  <c:v>8.4566990835295508E-2</c:v>
                </c:pt>
                <c:pt idx="583">
                  <c:v>8.0898038009107553E-2</c:v>
                </c:pt>
                <c:pt idx="584">
                  <c:v>8.237428579783912E-2</c:v>
                </c:pt>
                <c:pt idx="585">
                  <c:v>9.0264523782781492E-2</c:v>
                </c:pt>
                <c:pt idx="586">
                  <c:v>8.2831088490772364E-2</c:v>
                </c:pt>
                <c:pt idx="587">
                  <c:v>7.9586634761412478E-2</c:v>
                </c:pt>
                <c:pt idx="588">
                  <c:v>7.2230610784832949E-2</c:v>
                </c:pt>
                <c:pt idx="589">
                  <c:v>7.4668815385889653E-2</c:v>
                </c:pt>
                <c:pt idx="590">
                  <c:v>7.625010637385965E-2</c:v>
                </c:pt>
                <c:pt idx="591">
                  <c:v>8.0759558790292285E-2</c:v>
                </c:pt>
                <c:pt idx="592">
                  <c:v>8.740569252388819E-2</c:v>
                </c:pt>
                <c:pt idx="593">
                  <c:v>8.928318700063409E-2</c:v>
                </c:pt>
                <c:pt idx="594">
                  <c:v>9.2087881092757229E-2</c:v>
                </c:pt>
                <c:pt idx="595">
                  <c:v>8.4035054025527023E-2</c:v>
                </c:pt>
                <c:pt idx="596">
                  <c:v>8.5518640014581981E-2</c:v>
                </c:pt>
                <c:pt idx="597">
                  <c:v>8.9647544075553531E-2</c:v>
                </c:pt>
                <c:pt idx="598">
                  <c:v>9.3920407823866681E-2</c:v>
                </c:pt>
                <c:pt idx="599">
                  <c:v>9.2713020168490479E-2</c:v>
                </c:pt>
                <c:pt idx="600">
                  <c:v>9.5201301901674418E-2</c:v>
                </c:pt>
                <c:pt idx="601">
                  <c:v>0.10093848643256087</c:v>
                </c:pt>
                <c:pt idx="602">
                  <c:v>0.1018369435109252</c:v>
                </c:pt>
                <c:pt idx="603">
                  <c:v>0.10036923134210096</c:v>
                </c:pt>
                <c:pt idx="604">
                  <c:v>9.9877845399187537E-2</c:v>
                </c:pt>
                <c:pt idx="605">
                  <c:v>0.10004392183765209</c:v>
                </c:pt>
                <c:pt idx="606">
                  <c:v>0.10456853493155105</c:v>
                </c:pt>
                <c:pt idx="607">
                  <c:v>0.10111508583518924</c:v>
                </c:pt>
                <c:pt idx="608">
                  <c:v>9.7549594591433531E-2</c:v>
                </c:pt>
                <c:pt idx="609">
                  <c:v>9.7202074921325821E-2</c:v>
                </c:pt>
                <c:pt idx="610">
                  <c:v>9.5028691577780489E-2</c:v>
                </c:pt>
                <c:pt idx="611">
                  <c:v>9.3060528877304316E-2</c:v>
                </c:pt>
                <c:pt idx="612">
                  <c:v>8.7350167555636959E-2</c:v>
                </c:pt>
                <c:pt idx="613">
                  <c:v>7.9050010450218755E-2</c:v>
                </c:pt>
                <c:pt idx="614">
                  <c:v>7.7770599454320521E-2</c:v>
                </c:pt>
                <c:pt idx="615">
                  <c:v>8.4291142068170233E-2</c:v>
                </c:pt>
                <c:pt idx="616">
                  <c:v>7.7749984009743756E-2</c:v>
                </c:pt>
                <c:pt idx="617">
                  <c:v>7.559989187243854E-2</c:v>
                </c:pt>
                <c:pt idx="618">
                  <c:v>7.5727637386730606E-2</c:v>
                </c:pt>
                <c:pt idx="619">
                  <c:v>7.5021179803540505E-2</c:v>
                </c:pt>
                <c:pt idx="620">
                  <c:v>7.2652648176337875E-2</c:v>
                </c:pt>
                <c:pt idx="621">
                  <c:v>7.3914954775526676E-2</c:v>
                </c:pt>
                <c:pt idx="622">
                  <c:v>7.7136899266308623E-2</c:v>
                </c:pt>
                <c:pt idx="623">
                  <c:v>7.6163835016899606E-2</c:v>
                </c:pt>
                <c:pt idx="624">
                  <c:v>7.5318047890415407E-2</c:v>
                </c:pt>
                <c:pt idx="625">
                  <c:v>7.4946076129129402E-2</c:v>
                </c:pt>
                <c:pt idx="626">
                  <c:v>7.7189444816532227E-2</c:v>
                </c:pt>
                <c:pt idx="627">
                  <c:v>7.6446895442087381E-2</c:v>
                </c:pt>
                <c:pt idx="628">
                  <c:v>7.4346139755807839E-2</c:v>
                </c:pt>
                <c:pt idx="629">
                  <c:v>7.6292295135745647E-2</c:v>
                </c:pt>
                <c:pt idx="630">
                  <c:v>8.3010236529842407E-2</c:v>
                </c:pt>
                <c:pt idx="631">
                  <c:v>8.3840787248490534E-2</c:v>
                </c:pt>
                <c:pt idx="632">
                  <c:v>7.6940005252818633E-2</c:v>
                </c:pt>
                <c:pt idx="633">
                  <c:v>7.7912908932527891E-2</c:v>
                </c:pt>
                <c:pt idx="634">
                  <c:v>7.729006180426512E-2</c:v>
                </c:pt>
                <c:pt idx="635">
                  <c:v>7.3467523225414499E-2</c:v>
                </c:pt>
                <c:pt idx="636">
                  <c:v>7.5340434176333515E-2</c:v>
                </c:pt>
                <c:pt idx="637">
                  <c:v>7.7026036032809886E-2</c:v>
                </c:pt>
                <c:pt idx="638">
                  <c:v>8.0750918551804718E-2</c:v>
                </c:pt>
                <c:pt idx="639">
                  <c:v>8.4622746483663525E-2</c:v>
                </c:pt>
                <c:pt idx="640">
                  <c:v>8.5601253976548275E-2</c:v>
                </c:pt>
                <c:pt idx="641">
                  <c:v>8.5393705475925508E-2</c:v>
                </c:pt>
                <c:pt idx="642">
                  <c:v>8.6220291820870987E-2</c:v>
                </c:pt>
                <c:pt idx="643">
                  <c:v>8.5210931855147054E-2</c:v>
                </c:pt>
                <c:pt idx="644">
                  <c:v>9.2348596618043732E-2</c:v>
                </c:pt>
                <c:pt idx="645">
                  <c:v>9.605139255591566E-2</c:v>
                </c:pt>
                <c:pt idx="646">
                  <c:v>9.8832347004156773E-2</c:v>
                </c:pt>
                <c:pt idx="647">
                  <c:v>9.7235203017118632E-2</c:v>
                </c:pt>
                <c:pt idx="648">
                  <c:v>9.9888321799581847E-2</c:v>
                </c:pt>
                <c:pt idx="649">
                  <c:v>0.10551062189559945</c:v>
                </c:pt>
                <c:pt idx="650">
                  <c:v>0.11452113264735053</c:v>
                </c:pt>
                <c:pt idx="651">
                  <c:v>0.11630118175078041</c:v>
                </c:pt>
                <c:pt idx="652">
                  <c:v>0.12088502612317775</c:v>
                </c:pt>
                <c:pt idx="653">
                  <c:v>0.11989011997535259</c:v>
                </c:pt>
                <c:pt idx="654">
                  <c:v>0.12550952148364769</c:v>
                </c:pt>
                <c:pt idx="655">
                  <c:v>0.12182300748196262</c:v>
                </c:pt>
                <c:pt idx="656">
                  <c:v>0.1305008853555516</c:v>
                </c:pt>
                <c:pt idx="657">
                  <c:v>0.13268029837759299</c:v>
                </c:pt>
                <c:pt idx="658">
                  <c:v>0.1325636177027989</c:v>
                </c:pt>
                <c:pt idx="659">
                  <c:v>0.1352959691793163</c:v>
                </c:pt>
                <c:pt idx="660">
                  <c:v>0.13615992224988105</c:v>
                </c:pt>
                <c:pt idx="661">
                  <c:v>0.13114383803810159</c:v>
                </c:pt>
                <c:pt idx="662">
                  <c:v>0.12912366230521499</c:v>
                </c:pt>
                <c:pt idx="663">
                  <c:v>0.1356899435997545</c:v>
                </c:pt>
                <c:pt idx="664">
                  <c:v>0.13832665250335507</c:v>
                </c:pt>
                <c:pt idx="665">
                  <c:v>0.14004081129981971</c:v>
                </c:pt>
                <c:pt idx="666">
                  <c:v>0.1391258334950487</c:v>
                </c:pt>
                <c:pt idx="667">
                  <c:v>0.14129277169603904</c:v>
                </c:pt>
                <c:pt idx="668">
                  <c:v>0.13691737114471425</c:v>
                </c:pt>
                <c:pt idx="669">
                  <c:v>0.13613578582298524</c:v>
                </c:pt>
                <c:pt idx="670">
                  <c:v>0.1391587929813598</c:v>
                </c:pt>
                <c:pt idx="671">
                  <c:v>0.14371342277551791</c:v>
                </c:pt>
                <c:pt idx="672">
                  <c:v>0.14799326546622504</c:v>
                </c:pt>
                <c:pt idx="673">
                  <c:v>0.14154404828746414</c:v>
                </c:pt>
                <c:pt idx="674">
                  <c:v>0.14164195099644838</c:v>
                </c:pt>
                <c:pt idx="675">
                  <c:v>0.14793785077233568</c:v>
                </c:pt>
                <c:pt idx="676">
                  <c:v>0.15127950178665017</c:v>
                </c:pt>
                <c:pt idx="677">
                  <c:v>0.14551982795868645</c:v>
                </c:pt>
                <c:pt idx="678">
                  <c:v>0.14719150784485269</c:v>
                </c:pt>
                <c:pt idx="679">
                  <c:v>0.14542091242223232</c:v>
                </c:pt>
                <c:pt idx="680">
                  <c:v>0.14317572525071665</c:v>
                </c:pt>
                <c:pt idx="681">
                  <c:v>0.14887179503443826</c:v>
                </c:pt>
                <c:pt idx="682">
                  <c:v>0.15036188781283766</c:v>
                </c:pt>
                <c:pt idx="683">
                  <c:v>0.15098392205926414</c:v>
                </c:pt>
                <c:pt idx="684">
                  <c:v>0.1579649557737961</c:v>
                </c:pt>
                <c:pt idx="685">
                  <c:v>0.15259893247011047</c:v>
                </c:pt>
                <c:pt idx="686">
                  <c:v>0.14403361280419746</c:v>
                </c:pt>
                <c:pt idx="687">
                  <c:v>0.14220111057386187</c:v>
                </c:pt>
                <c:pt idx="688">
                  <c:v>0.14478533099248647</c:v>
                </c:pt>
                <c:pt idx="689">
                  <c:v>0.14190851143641892</c:v>
                </c:pt>
                <c:pt idx="690">
                  <c:v>0.14792470921982459</c:v>
                </c:pt>
                <c:pt idx="691">
                  <c:v>0.1654877459735542</c:v>
                </c:pt>
                <c:pt idx="692">
                  <c:v>0.16583598341656924</c:v>
                </c:pt>
                <c:pt idx="693">
                  <c:v>0.16678511017228104</c:v>
                </c:pt>
                <c:pt idx="694">
                  <c:v>0.16939869144351904</c:v>
                </c:pt>
                <c:pt idx="695">
                  <c:v>0.16643618315940478</c:v>
                </c:pt>
                <c:pt idx="696">
                  <c:v>0.16750592838307732</c:v>
                </c:pt>
                <c:pt idx="697">
                  <c:v>0.16450980512449465</c:v>
                </c:pt>
                <c:pt idx="698">
                  <c:v>0.16316252071251536</c:v>
                </c:pt>
                <c:pt idx="699">
                  <c:v>0.15774799302757114</c:v>
                </c:pt>
                <c:pt idx="700">
                  <c:v>0.16308648385017044</c:v>
                </c:pt>
                <c:pt idx="701">
                  <c:v>0.16905113790583148</c:v>
                </c:pt>
                <c:pt idx="702">
                  <c:v>0.16995127827625223</c:v>
                </c:pt>
                <c:pt idx="703">
                  <c:v>0.17159974085840446</c:v>
                </c:pt>
                <c:pt idx="704">
                  <c:v>0.17828497078309113</c:v>
                </c:pt>
                <c:pt idx="705">
                  <c:v>0.17186002576709059</c:v>
                </c:pt>
                <c:pt idx="706">
                  <c:v>0.16838463519130942</c:v>
                </c:pt>
                <c:pt idx="707">
                  <c:v>0.16195136275208744</c:v>
                </c:pt>
                <c:pt idx="708">
                  <c:v>0.172224945429855</c:v>
                </c:pt>
                <c:pt idx="709">
                  <c:v>0.17341327685181374</c:v>
                </c:pt>
                <c:pt idx="710">
                  <c:v>0.18389224528778159</c:v>
                </c:pt>
              </c:numCache>
            </c:numRef>
          </c:val>
          <c:smooth val="1"/>
          <c:extLst>
            <c:ext xmlns:c16="http://schemas.microsoft.com/office/drawing/2014/chart" uri="{C3380CC4-5D6E-409C-BE32-E72D297353CC}">
              <c16:uniqueId val="{00000005-4F73-4855-BC2E-1C0503830D00}"/>
            </c:ext>
          </c:extLst>
        </c:ser>
        <c:ser>
          <c:idx val="6"/>
          <c:order val="6"/>
          <c:tx>
            <c:strRef>
              <c:f>'Strategy AccReturns'!$H$2</c:f>
              <c:strCache>
                <c:ptCount val="1"/>
                <c:pt idx="0">
                  <c:v>RV Int.</c:v>
                </c:pt>
              </c:strCache>
            </c:strRef>
          </c:tx>
          <c:spPr>
            <a:ln w="25400" cap="rnd">
              <a:solidFill>
                <a:schemeClr val="accent1">
                  <a:lumMod val="60000"/>
                </a:schemeClr>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AccReturns'!$H$3:$H$713</c:f>
              <c:numCache>
                <c:formatCode>General</c:formatCode>
                <c:ptCount val="711"/>
                <c:pt idx="0" formatCode="0.000%">
                  <c:v>-3.5470247237929815E-4</c:v>
                </c:pt>
                <c:pt idx="1">
                  <c:v>-3.5689790210615691E-3</c:v>
                </c:pt>
                <c:pt idx="2">
                  <c:v>-5.3328598136797023E-3</c:v>
                </c:pt>
                <c:pt idx="3">
                  <c:v>-8.5188216168322617E-3</c:v>
                </c:pt>
                <c:pt idx="4">
                  <c:v>5.4082626488365371E-3</c:v>
                </c:pt>
                <c:pt idx="5">
                  <c:v>8.5554379121368651E-3</c:v>
                </c:pt>
                <c:pt idx="6">
                  <c:v>-2.2179164879476687E-4</c:v>
                </c:pt>
                <c:pt idx="7">
                  <c:v>2.546569919521291E-3</c:v>
                </c:pt>
                <c:pt idx="8">
                  <c:v>1.4777971325422579E-2</c:v>
                </c:pt>
                <c:pt idx="9">
                  <c:v>1.7056728192075488E-2</c:v>
                </c:pt>
                <c:pt idx="10">
                  <c:v>6.5052583073852421E-3</c:v>
                </c:pt>
                <c:pt idx="11">
                  <c:v>1.755990020228726E-2</c:v>
                </c:pt>
                <c:pt idx="12">
                  <c:v>2.5321770184688841E-2</c:v>
                </c:pt>
                <c:pt idx="13">
                  <c:v>1.6394858421662217E-2</c:v>
                </c:pt>
                <c:pt idx="14">
                  <c:v>-9.6452769419330675E-3</c:v>
                </c:pt>
                <c:pt idx="15">
                  <c:v>4.8338644148295806E-3</c:v>
                </c:pt>
                <c:pt idx="16">
                  <c:v>-7.2584130545917391E-3</c:v>
                </c:pt>
                <c:pt idx="17">
                  <c:v>-8.2900465440909343E-3</c:v>
                </c:pt>
                <c:pt idx="18">
                  <c:v>-2.2037931530604071E-2</c:v>
                </c:pt>
                <c:pt idx="19">
                  <c:v>-1.1654596398368411E-2</c:v>
                </c:pt>
                <c:pt idx="20">
                  <c:v>-4.8986265579078481E-3</c:v>
                </c:pt>
                <c:pt idx="21">
                  <c:v>-4.6570679714712515E-3</c:v>
                </c:pt>
                <c:pt idx="22">
                  <c:v>-9.341291560101439E-3</c:v>
                </c:pt>
                <c:pt idx="23">
                  <c:v>-1.7478948262876548E-2</c:v>
                </c:pt>
                <c:pt idx="24">
                  <c:v>-1.9516116856000298E-2</c:v>
                </c:pt>
                <c:pt idx="25">
                  <c:v>-7.0781701370581374E-4</c:v>
                </c:pt>
                <c:pt idx="26">
                  <c:v>6.5318002938734576E-3</c:v>
                </c:pt>
                <c:pt idx="27">
                  <c:v>-2.9710928743199583E-3</c:v>
                </c:pt>
                <c:pt idx="28">
                  <c:v>-8.5781101347204292E-3</c:v>
                </c:pt>
                <c:pt idx="29">
                  <c:v>-1.9943050751464186E-3</c:v>
                </c:pt>
                <c:pt idx="30">
                  <c:v>1.1406666214108796E-4</c:v>
                </c:pt>
                <c:pt idx="31">
                  <c:v>7.272676991018745E-3</c:v>
                </c:pt>
                <c:pt idx="32">
                  <c:v>-5.9822877726929402E-3</c:v>
                </c:pt>
                <c:pt idx="33">
                  <c:v>-1.2275654859356666E-2</c:v>
                </c:pt>
                <c:pt idx="34">
                  <c:v>-6.5713349559916256E-2</c:v>
                </c:pt>
                <c:pt idx="35">
                  <c:v>-8.6237019502181544E-2</c:v>
                </c:pt>
                <c:pt idx="36">
                  <c:v>-7.7825994250486197E-2</c:v>
                </c:pt>
                <c:pt idx="37">
                  <c:v>-7.2186577638072458E-2</c:v>
                </c:pt>
                <c:pt idx="38">
                  <c:v>-8.9097808266509926E-2</c:v>
                </c:pt>
                <c:pt idx="39">
                  <c:v>-7.9941906136791974E-2</c:v>
                </c:pt>
                <c:pt idx="40">
                  <c:v>-0.10427765584144988</c:v>
                </c:pt>
                <c:pt idx="41">
                  <c:v>-0.14103761197450448</c:v>
                </c:pt>
                <c:pt idx="42">
                  <c:v>-0.2193897258354105</c:v>
                </c:pt>
                <c:pt idx="43">
                  <c:v>-0.17971346971338553</c:v>
                </c:pt>
                <c:pt idx="44">
                  <c:v>-0.23110174363147595</c:v>
                </c:pt>
                <c:pt idx="45">
                  <c:v>-0.33238869545707117</c:v>
                </c:pt>
                <c:pt idx="46">
                  <c:v>-0.25517292180577633</c:v>
                </c:pt>
                <c:pt idx="47">
                  <c:v>-0.34527503314804342</c:v>
                </c:pt>
                <c:pt idx="48">
                  <c:v>-0.33855217431279994</c:v>
                </c:pt>
                <c:pt idx="49">
                  <c:v>-0.37176374651573696</c:v>
                </c:pt>
                <c:pt idx="50">
                  <c:v>-0.38438723570072986</c:v>
                </c:pt>
                <c:pt idx="51">
                  <c:v>-0.38253346754064899</c:v>
                </c:pt>
                <c:pt idx="52">
                  <c:v>-0.41461387471935962</c:v>
                </c:pt>
                <c:pt idx="53">
                  <c:v>-0.36740432251852195</c:v>
                </c:pt>
                <c:pt idx="54">
                  <c:v>-0.34024246336462471</c:v>
                </c:pt>
                <c:pt idx="55">
                  <c:v>-0.3237703226149703</c:v>
                </c:pt>
                <c:pt idx="56">
                  <c:v>-0.34241224863083974</c:v>
                </c:pt>
                <c:pt idx="57">
                  <c:v>-0.32688655108796971</c:v>
                </c:pt>
                <c:pt idx="58">
                  <c:v>-0.33886134455041095</c:v>
                </c:pt>
                <c:pt idx="59">
                  <c:v>-0.35308204955467781</c:v>
                </c:pt>
                <c:pt idx="60">
                  <c:v>-0.33750154128122267</c:v>
                </c:pt>
                <c:pt idx="61">
                  <c:v>-0.36000274273383648</c:v>
                </c:pt>
                <c:pt idx="62">
                  <c:v>-0.33071291700461825</c:v>
                </c:pt>
                <c:pt idx="63">
                  <c:v>-0.31243602369827261</c:v>
                </c:pt>
                <c:pt idx="64">
                  <c:v>-0.29765558723814023</c:v>
                </c:pt>
                <c:pt idx="65">
                  <c:v>-0.29431490650565628</c:v>
                </c:pt>
                <c:pt idx="66">
                  <c:v>-0.28686737805944762</c:v>
                </c:pt>
                <c:pt idx="67">
                  <c:v>-0.2752957395157215</c:v>
                </c:pt>
                <c:pt idx="68">
                  <c:v>-0.27902169619717831</c:v>
                </c:pt>
                <c:pt idx="69">
                  <c:v>-0.2885724172134323</c:v>
                </c:pt>
                <c:pt idx="70">
                  <c:v>-0.27611912760726776</c:v>
                </c:pt>
                <c:pt idx="71">
                  <c:v>-0.28216961060811796</c:v>
                </c:pt>
                <c:pt idx="72">
                  <c:v>-0.2660314560725896</c:v>
                </c:pt>
                <c:pt idx="73">
                  <c:v>-0.26966699671128203</c:v>
                </c:pt>
                <c:pt idx="74">
                  <c:v>-0.3052024071130921</c:v>
                </c:pt>
                <c:pt idx="75">
                  <c:v>-0.28398086044511117</c:v>
                </c:pt>
                <c:pt idx="76">
                  <c:v>-0.26146583561481385</c:v>
                </c:pt>
                <c:pt idx="77">
                  <c:v>-0.24457319760959484</c:v>
                </c:pt>
                <c:pt idx="78">
                  <c:v>-0.26481905473819312</c:v>
                </c:pt>
                <c:pt idx="79">
                  <c:v>-0.27334558150338994</c:v>
                </c:pt>
                <c:pt idx="80">
                  <c:v>-0.26650720377489778</c:v>
                </c:pt>
                <c:pt idx="81">
                  <c:v>-0.27174458684695058</c:v>
                </c:pt>
                <c:pt idx="82">
                  <c:v>-0.28104183451933806</c:v>
                </c:pt>
                <c:pt idx="83">
                  <c:v>-0.26384797205025423</c:v>
                </c:pt>
                <c:pt idx="84">
                  <c:v>-0.27491023643523338</c:v>
                </c:pt>
                <c:pt idx="85">
                  <c:v>-0.28089029126879184</c:v>
                </c:pt>
                <c:pt idx="86">
                  <c:v>-0.27759731705642821</c:v>
                </c:pt>
                <c:pt idx="87">
                  <c:v>-0.26929585295728198</c:v>
                </c:pt>
                <c:pt idx="88">
                  <c:v>-0.28603579963892489</c:v>
                </c:pt>
                <c:pt idx="89">
                  <c:v>-0.26126784015769711</c:v>
                </c:pt>
                <c:pt idx="90">
                  <c:v>-0.26230285387327312</c:v>
                </c:pt>
                <c:pt idx="91">
                  <c:v>-0.25625124332517335</c:v>
                </c:pt>
                <c:pt idx="92">
                  <c:v>-0.23953257051324395</c:v>
                </c:pt>
                <c:pt idx="93">
                  <c:v>-0.24123987984527673</c:v>
                </c:pt>
                <c:pt idx="94">
                  <c:v>-0.21849685434861543</c:v>
                </c:pt>
                <c:pt idx="95">
                  <c:v>-0.22124985283416543</c:v>
                </c:pt>
                <c:pt idx="96">
                  <c:v>-0.20340276847458294</c:v>
                </c:pt>
                <c:pt idx="97">
                  <c:v>-0.20851211374880785</c:v>
                </c:pt>
                <c:pt idx="98">
                  <c:v>-0.20509771658134079</c:v>
                </c:pt>
                <c:pt idx="99">
                  <c:v>-0.19397101511821624</c:v>
                </c:pt>
                <c:pt idx="100">
                  <c:v>-0.17544518021562838</c:v>
                </c:pt>
                <c:pt idx="101">
                  <c:v>-0.16338979748799953</c:v>
                </c:pt>
                <c:pt idx="102">
                  <c:v>-0.15567545785369197</c:v>
                </c:pt>
                <c:pt idx="103">
                  <c:v>-0.14861198132735742</c:v>
                </c:pt>
                <c:pt idx="104">
                  <c:v>-0.12480853783414003</c:v>
                </c:pt>
                <c:pt idx="105">
                  <c:v>-0.13262369435990806</c:v>
                </c:pt>
                <c:pt idx="106">
                  <c:v>-0.1419296141318408</c:v>
                </c:pt>
                <c:pt idx="107">
                  <c:v>-0.15421000956075936</c:v>
                </c:pt>
                <c:pt idx="108">
                  <c:v>-0.15692744220436161</c:v>
                </c:pt>
                <c:pt idx="109">
                  <c:v>-0.15092289802500347</c:v>
                </c:pt>
                <c:pt idx="110">
                  <c:v>-0.14445867243995092</c:v>
                </c:pt>
                <c:pt idx="111">
                  <c:v>-0.13727766839750177</c:v>
                </c:pt>
                <c:pt idx="112">
                  <c:v>-0.13412699928868899</c:v>
                </c:pt>
                <c:pt idx="113">
                  <c:v>-0.1416698906298256</c:v>
                </c:pt>
                <c:pt idx="114">
                  <c:v>-0.13824217012362483</c:v>
                </c:pt>
                <c:pt idx="115">
                  <c:v>-0.15160545470997111</c:v>
                </c:pt>
                <c:pt idx="116">
                  <c:v>-0.13667279207119498</c:v>
                </c:pt>
                <c:pt idx="117">
                  <c:v>-0.15283406428702961</c:v>
                </c:pt>
                <c:pt idx="118">
                  <c:v>-0.14106326051950269</c:v>
                </c:pt>
                <c:pt idx="119">
                  <c:v>-0.14495179451714446</c:v>
                </c:pt>
                <c:pt idx="120">
                  <c:v>-0.14089462669615516</c:v>
                </c:pt>
                <c:pt idx="121">
                  <c:v>-0.13998931707798556</c:v>
                </c:pt>
                <c:pt idx="122">
                  <c:v>-0.13250867432634261</c:v>
                </c:pt>
                <c:pt idx="123">
                  <c:v>-0.1161287707505092</c:v>
                </c:pt>
                <c:pt idx="124">
                  <c:v>-0.12379393105931169</c:v>
                </c:pt>
                <c:pt idx="125">
                  <c:v>-0.10899762600222818</c:v>
                </c:pt>
                <c:pt idx="126">
                  <c:v>-0.11158269801866572</c:v>
                </c:pt>
                <c:pt idx="127">
                  <c:v>-0.10661120690738335</c:v>
                </c:pt>
                <c:pt idx="128">
                  <c:v>-0.11465534210666617</c:v>
                </c:pt>
                <c:pt idx="129">
                  <c:v>-0.10428518686590094</c:v>
                </c:pt>
                <c:pt idx="130">
                  <c:v>-9.1633589603737353E-2</c:v>
                </c:pt>
                <c:pt idx="131">
                  <c:v>-0.10231670847270924</c:v>
                </c:pt>
                <c:pt idx="132">
                  <c:v>-8.3180720161897814E-2</c:v>
                </c:pt>
                <c:pt idx="133">
                  <c:v>-7.0939994081079427E-2</c:v>
                </c:pt>
                <c:pt idx="134">
                  <c:v>-7.3845731879164656E-2</c:v>
                </c:pt>
                <c:pt idx="135">
                  <c:v>-7.2134783282121862E-2</c:v>
                </c:pt>
                <c:pt idx="136">
                  <c:v>-8.4985798726003203E-2</c:v>
                </c:pt>
                <c:pt idx="137">
                  <c:v>-8.3123864117345292E-2</c:v>
                </c:pt>
                <c:pt idx="138">
                  <c:v>-6.8159117411907721E-2</c:v>
                </c:pt>
                <c:pt idx="139">
                  <c:v>-7.3676316112442519E-2</c:v>
                </c:pt>
                <c:pt idx="140">
                  <c:v>-6.4501770820247994E-2</c:v>
                </c:pt>
                <c:pt idx="141">
                  <c:v>-6.4118462464206605E-2</c:v>
                </c:pt>
                <c:pt idx="142">
                  <c:v>-8.0139238238517985E-2</c:v>
                </c:pt>
                <c:pt idx="143">
                  <c:v>-7.8561020347957866E-2</c:v>
                </c:pt>
                <c:pt idx="144">
                  <c:v>-8.9237397505454119E-2</c:v>
                </c:pt>
                <c:pt idx="145">
                  <c:v>-7.9087373742807943E-2</c:v>
                </c:pt>
                <c:pt idx="146">
                  <c:v>-6.9142459646731935E-2</c:v>
                </c:pt>
                <c:pt idx="147">
                  <c:v>-7.8495386038865966E-2</c:v>
                </c:pt>
                <c:pt idx="148">
                  <c:v>-7.224138758830756E-2</c:v>
                </c:pt>
                <c:pt idx="149">
                  <c:v>-8.0766115440256803E-2</c:v>
                </c:pt>
                <c:pt idx="150">
                  <c:v>-7.975368540488692E-2</c:v>
                </c:pt>
                <c:pt idx="151">
                  <c:v>-9.2828733466409741E-2</c:v>
                </c:pt>
                <c:pt idx="152">
                  <c:v>-8.650790476309167E-2</c:v>
                </c:pt>
                <c:pt idx="153">
                  <c:v>-9.704626182194398E-2</c:v>
                </c:pt>
                <c:pt idx="154">
                  <c:v>-7.8587934632627365E-2</c:v>
                </c:pt>
                <c:pt idx="155">
                  <c:v>-8.8542123973555098E-2</c:v>
                </c:pt>
                <c:pt idx="156">
                  <c:v>-8.2506044778045684E-2</c:v>
                </c:pt>
                <c:pt idx="157">
                  <c:v>-8.2573514178404861E-2</c:v>
                </c:pt>
                <c:pt idx="158">
                  <c:v>-7.672962930812055E-2</c:v>
                </c:pt>
                <c:pt idx="159">
                  <c:v>-7.740617575484765E-2</c:v>
                </c:pt>
                <c:pt idx="160">
                  <c:v>-8.9671258829936984E-2</c:v>
                </c:pt>
                <c:pt idx="161">
                  <c:v>-8.5874368844019555E-2</c:v>
                </c:pt>
                <c:pt idx="162">
                  <c:v>-7.4132610284135203E-2</c:v>
                </c:pt>
                <c:pt idx="163">
                  <c:v>-9.1716461598354448E-2</c:v>
                </c:pt>
                <c:pt idx="164">
                  <c:v>-7.1254654113330984E-2</c:v>
                </c:pt>
                <c:pt idx="165">
                  <c:v>-7.1806560361428962E-2</c:v>
                </c:pt>
                <c:pt idx="166">
                  <c:v>-8.1596124612462906E-2</c:v>
                </c:pt>
                <c:pt idx="167">
                  <c:v>-7.6201444681526898E-2</c:v>
                </c:pt>
                <c:pt idx="168">
                  <c:v>-7.8487816635619434E-2</c:v>
                </c:pt>
                <c:pt idx="169">
                  <c:v>-7.8917333916446619E-2</c:v>
                </c:pt>
                <c:pt idx="170">
                  <c:v>-9.9927774678972958E-2</c:v>
                </c:pt>
                <c:pt idx="171">
                  <c:v>-0.1085070986203307</c:v>
                </c:pt>
                <c:pt idx="172">
                  <c:v>-8.9769722048824829E-2</c:v>
                </c:pt>
                <c:pt idx="173">
                  <c:v>-9.3296578526529061E-2</c:v>
                </c:pt>
                <c:pt idx="174">
                  <c:v>-9.7790386921211447E-2</c:v>
                </c:pt>
                <c:pt idx="175">
                  <c:v>-9.2065221084444815E-2</c:v>
                </c:pt>
                <c:pt idx="176">
                  <c:v>-0.10400278977118149</c:v>
                </c:pt>
                <c:pt idx="177">
                  <c:v>-0.11427986294945724</c:v>
                </c:pt>
                <c:pt idx="178">
                  <c:v>-0.11387699843440147</c:v>
                </c:pt>
                <c:pt idx="179">
                  <c:v>-0.12736254448333484</c:v>
                </c:pt>
                <c:pt idx="180">
                  <c:v>-0.12076221450823565</c:v>
                </c:pt>
                <c:pt idx="181">
                  <c:v>-0.118029789573045</c:v>
                </c:pt>
                <c:pt idx="182">
                  <c:v>-0.13906186290594957</c:v>
                </c:pt>
                <c:pt idx="183">
                  <c:v>-0.14843518328180294</c:v>
                </c:pt>
                <c:pt idx="184">
                  <c:v>-0.13766933305051965</c:v>
                </c:pt>
                <c:pt idx="185">
                  <c:v>-0.12811285458313193</c:v>
                </c:pt>
                <c:pt idx="186">
                  <c:v>-0.1424807337458206</c:v>
                </c:pt>
                <c:pt idx="187">
                  <c:v>-0.12290888981252235</c:v>
                </c:pt>
                <c:pt idx="188">
                  <c:v>-0.12642501928666527</c:v>
                </c:pt>
                <c:pt idx="189">
                  <c:v>-0.12881211690637706</c:v>
                </c:pt>
                <c:pt idx="190">
                  <c:v>-0.10877873701378071</c:v>
                </c:pt>
                <c:pt idx="191">
                  <c:v>-0.11637222099211542</c:v>
                </c:pt>
                <c:pt idx="192">
                  <c:v>-0.10372136991688485</c:v>
                </c:pt>
                <c:pt idx="193">
                  <c:v>-9.5581956347429053E-2</c:v>
                </c:pt>
                <c:pt idx="194">
                  <c:v>-9.5332449264835195E-2</c:v>
                </c:pt>
                <c:pt idx="195">
                  <c:v>-0.10002919771629004</c:v>
                </c:pt>
                <c:pt idx="196">
                  <c:v>-9.7711134460080951E-2</c:v>
                </c:pt>
                <c:pt idx="197">
                  <c:v>-8.5291298159011375E-2</c:v>
                </c:pt>
                <c:pt idx="198">
                  <c:v>-8.6171898569233574E-2</c:v>
                </c:pt>
                <c:pt idx="199">
                  <c:v>-7.7527069593077425E-2</c:v>
                </c:pt>
                <c:pt idx="200">
                  <c:v>-8.1675293705426144E-2</c:v>
                </c:pt>
                <c:pt idx="201">
                  <c:v>-8.3258714329332406E-2</c:v>
                </c:pt>
                <c:pt idx="202">
                  <c:v>-9.4068773151357421E-2</c:v>
                </c:pt>
                <c:pt idx="203">
                  <c:v>-0.12514764732375649</c:v>
                </c:pt>
                <c:pt idx="204">
                  <c:v>-0.11861117948862476</c:v>
                </c:pt>
                <c:pt idx="205">
                  <c:v>-0.13540856868446838</c:v>
                </c:pt>
                <c:pt idx="206">
                  <c:v>-0.12900816588593977</c:v>
                </c:pt>
                <c:pt idx="207">
                  <c:v>-0.11382997566399256</c:v>
                </c:pt>
                <c:pt idx="208">
                  <c:v>-9.3973383404893474E-2</c:v>
                </c:pt>
                <c:pt idx="209">
                  <c:v>-8.6067221720307452E-2</c:v>
                </c:pt>
                <c:pt idx="210">
                  <c:v>-6.5581309548522482E-2</c:v>
                </c:pt>
                <c:pt idx="211">
                  <c:v>-5.0556757006332775E-2</c:v>
                </c:pt>
                <c:pt idx="212">
                  <c:v>-5.1445058888105688E-2</c:v>
                </c:pt>
                <c:pt idx="213">
                  <c:v>-6.5222492896069517E-2</c:v>
                </c:pt>
                <c:pt idx="214">
                  <c:v>-4.9594581135965488E-2</c:v>
                </c:pt>
                <c:pt idx="215">
                  <c:v>-3.5733444156526795E-2</c:v>
                </c:pt>
                <c:pt idx="216">
                  <c:v>-3.3410692058166602E-2</c:v>
                </c:pt>
                <c:pt idx="217">
                  <c:v>-3.9132231568686615E-2</c:v>
                </c:pt>
                <c:pt idx="218">
                  <c:v>-3.1202008431630679E-2</c:v>
                </c:pt>
                <c:pt idx="219">
                  <c:v>-3.7035522852267411E-2</c:v>
                </c:pt>
                <c:pt idx="220">
                  <c:v>-2.9700299665175955E-2</c:v>
                </c:pt>
                <c:pt idx="221">
                  <c:v>-1.0818358209975787E-2</c:v>
                </c:pt>
                <c:pt idx="222">
                  <c:v>-1.1368143306898726E-2</c:v>
                </c:pt>
                <c:pt idx="223">
                  <c:v>-9.0533651310659158E-3</c:v>
                </c:pt>
                <c:pt idx="224">
                  <c:v>-2.3956722054575552E-3</c:v>
                </c:pt>
                <c:pt idx="225">
                  <c:v>-1.3508553192396189E-2</c:v>
                </c:pt>
                <c:pt idx="226">
                  <c:v>1.2707564666509796E-3</c:v>
                </c:pt>
                <c:pt idx="227">
                  <c:v>7.5656795199208204E-3</c:v>
                </c:pt>
                <c:pt idx="228">
                  <c:v>9.626101799827369E-3</c:v>
                </c:pt>
                <c:pt idx="229">
                  <c:v>2.1663222340954524E-2</c:v>
                </c:pt>
                <c:pt idx="230">
                  <c:v>2.0960831801878355E-2</c:v>
                </c:pt>
                <c:pt idx="231">
                  <c:v>2.1808280093985166E-2</c:v>
                </c:pt>
                <c:pt idx="232">
                  <c:v>1.8753227100813508E-2</c:v>
                </c:pt>
                <c:pt idx="233">
                  <c:v>3.2819469960152725E-2</c:v>
                </c:pt>
                <c:pt idx="234">
                  <c:v>3.4071936890021304E-2</c:v>
                </c:pt>
                <c:pt idx="235">
                  <c:v>2.8272891592705962E-2</c:v>
                </c:pt>
                <c:pt idx="236">
                  <c:v>3.9847357880015144E-2</c:v>
                </c:pt>
                <c:pt idx="237">
                  <c:v>5.0851972108167942E-2</c:v>
                </c:pt>
                <c:pt idx="238">
                  <c:v>5.4781634152395009E-2</c:v>
                </c:pt>
                <c:pt idx="239">
                  <c:v>5.3963245635483492E-2</c:v>
                </c:pt>
                <c:pt idx="240">
                  <c:v>3.927869720261068E-2</c:v>
                </c:pt>
                <c:pt idx="241">
                  <c:v>4.6198038957008691E-2</c:v>
                </c:pt>
                <c:pt idx="242">
                  <c:v>5.1937832090537706E-2</c:v>
                </c:pt>
                <c:pt idx="243">
                  <c:v>6.2400736972118898E-2</c:v>
                </c:pt>
                <c:pt idx="244">
                  <c:v>6.4110189651569671E-2</c:v>
                </c:pt>
                <c:pt idx="245">
                  <c:v>6.2358858964305597E-2</c:v>
                </c:pt>
                <c:pt idx="246">
                  <c:v>5.8215788602639762E-2</c:v>
                </c:pt>
                <c:pt idx="247">
                  <c:v>6.5278708025075405E-2</c:v>
                </c:pt>
                <c:pt idx="248">
                  <c:v>6.3896878643041388E-2</c:v>
                </c:pt>
                <c:pt idx="249">
                  <c:v>9.2409610233003869E-2</c:v>
                </c:pt>
                <c:pt idx="250">
                  <c:v>0.10740547071978757</c:v>
                </c:pt>
                <c:pt idx="251">
                  <c:v>9.2061058215821667E-2</c:v>
                </c:pt>
                <c:pt idx="252">
                  <c:v>9.97422321271626E-2</c:v>
                </c:pt>
                <c:pt idx="253">
                  <c:v>8.5677141834448411E-2</c:v>
                </c:pt>
                <c:pt idx="254">
                  <c:v>9.8877166651332171E-2</c:v>
                </c:pt>
                <c:pt idx="255">
                  <c:v>7.8521461361791944E-2</c:v>
                </c:pt>
                <c:pt idx="256">
                  <c:v>8.2746741743731311E-2</c:v>
                </c:pt>
                <c:pt idx="257">
                  <c:v>7.9382173752627683E-2</c:v>
                </c:pt>
                <c:pt idx="258">
                  <c:v>7.4149133186841798E-2</c:v>
                </c:pt>
                <c:pt idx="259">
                  <c:v>6.2487420618052347E-2</c:v>
                </c:pt>
                <c:pt idx="260">
                  <c:v>5.5846353237259727E-2</c:v>
                </c:pt>
                <c:pt idx="261">
                  <c:v>4.7857768971137693E-2</c:v>
                </c:pt>
                <c:pt idx="262">
                  <c:v>4.1141214042628604E-2</c:v>
                </c:pt>
                <c:pt idx="263">
                  <c:v>7.1020940887519091E-2</c:v>
                </c:pt>
                <c:pt idx="264">
                  <c:v>4.1555636263523654E-2</c:v>
                </c:pt>
                <c:pt idx="265">
                  <c:v>5.9665944741468468E-2</c:v>
                </c:pt>
                <c:pt idx="266">
                  <c:v>6.5597541815199056E-2</c:v>
                </c:pt>
                <c:pt idx="267">
                  <c:v>7.7264700463863134E-2</c:v>
                </c:pt>
                <c:pt idx="268">
                  <c:v>6.6546949694675561E-2</c:v>
                </c:pt>
                <c:pt idx="269">
                  <c:v>7.7613766022804453E-2</c:v>
                </c:pt>
                <c:pt idx="270">
                  <c:v>6.8938097962980782E-2</c:v>
                </c:pt>
                <c:pt idx="271">
                  <c:v>7.0028821053834678E-2</c:v>
                </c:pt>
                <c:pt idx="272">
                  <c:v>6.5594452518128454E-2</c:v>
                </c:pt>
                <c:pt idx="273">
                  <c:v>7.3114776883072885E-2</c:v>
                </c:pt>
                <c:pt idx="274">
                  <c:v>7.5934615833498587E-2</c:v>
                </c:pt>
                <c:pt idx="275">
                  <c:v>8.3268907736776088E-2</c:v>
                </c:pt>
                <c:pt idx="276">
                  <c:v>7.5137155189482829E-2</c:v>
                </c:pt>
                <c:pt idx="277">
                  <c:v>6.925954884834673E-2</c:v>
                </c:pt>
                <c:pt idx="278">
                  <c:v>2.7245596127130733E-2</c:v>
                </c:pt>
                <c:pt idx="279">
                  <c:v>4.6755515382995716E-2</c:v>
                </c:pt>
                <c:pt idx="280">
                  <c:v>5.3202285014159578E-2</c:v>
                </c:pt>
                <c:pt idx="281">
                  <c:v>2.3129298243672824E-2</c:v>
                </c:pt>
                <c:pt idx="282">
                  <c:v>7.4059407789761611E-3</c:v>
                </c:pt>
                <c:pt idx="283">
                  <c:v>9.8682940935779229E-3</c:v>
                </c:pt>
                <c:pt idx="284">
                  <c:v>2.0112030568347095E-2</c:v>
                </c:pt>
                <c:pt idx="285">
                  <c:v>1.7949775623753883E-2</c:v>
                </c:pt>
                <c:pt idx="286">
                  <c:v>3.0914137647918505E-2</c:v>
                </c:pt>
                <c:pt idx="287">
                  <c:v>4.3813766242661423E-2</c:v>
                </c:pt>
                <c:pt idx="288">
                  <c:v>1.416019888525577E-3</c:v>
                </c:pt>
                <c:pt idx="289">
                  <c:v>1.9274283247098456E-2</c:v>
                </c:pt>
                <c:pt idx="290">
                  <c:v>2.9142207816598598E-2</c:v>
                </c:pt>
                <c:pt idx="291">
                  <c:v>3.9970840930330986E-2</c:v>
                </c:pt>
                <c:pt idx="292">
                  <c:v>3.1390622115383016E-2</c:v>
                </c:pt>
                <c:pt idx="293">
                  <c:v>4.2815927404405763E-2</c:v>
                </c:pt>
                <c:pt idx="294">
                  <c:v>3.4486410948947999E-2</c:v>
                </c:pt>
                <c:pt idx="295">
                  <c:v>5.5104783333569607E-2</c:v>
                </c:pt>
                <c:pt idx="296">
                  <c:v>4.7342820256521589E-2</c:v>
                </c:pt>
                <c:pt idx="297">
                  <c:v>5.5787675152207283E-2</c:v>
                </c:pt>
                <c:pt idx="298">
                  <c:v>4.8434113005698887E-2</c:v>
                </c:pt>
                <c:pt idx="299">
                  <c:v>3.7027367909292508E-2</c:v>
                </c:pt>
                <c:pt idx="300">
                  <c:v>2.8295067624968473E-2</c:v>
                </c:pt>
                <c:pt idx="301">
                  <c:v>3.9959011496389918E-2</c:v>
                </c:pt>
                <c:pt idx="302">
                  <c:v>4.4281253712795676E-2</c:v>
                </c:pt>
                <c:pt idx="303">
                  <c:v>4.8852057978793662E-2</c:v>
                </c:pt>
                <c:pt idx="304">
                  <c:v>6.1466045512219347E-2</c:v>
                </c:pt>
                <c:pt idx="305">
                  <c:v>5.66664512642443E-2</c:v>
                </c:pt>
                <c:pt idx="306">
                  <c:v>4.5696039623992935E-2</c:v>
                </c:pt>
                <c:pt idx="307">
                  <c:v>6.5729833841460694E-2</c:v>
                </c:pt>
                <c:pt idx="308">
                  <c:v>6.9693122607562108E-2</c:v>
                </c:pt>
                <c:pt idx="309">
                  <c:v>6.9158902877771267E-2</c:v>
                </c:pt>
                <c:pt idx="310">
                  <c:v>7.247115681447025E-2</c:v>
                </c:pt>
                <c:pt idx="311">
                  <c:v>6.8082965943794482E-2</c:v>
                </c:pt>
                <c:pt idx="312">
                  <c:v>8.1061518762635343E-2</c:v>
                </c:pt>
                <c:pt idx="313">
                  <c:v>8.6182784768381593E-2</c:v>
                </c:pt>
                <c:pt idx="314">
                  <c:v>9.3182491975458914E-2</c:v>
                </c:pt>
                <c:pt idx="315">
                  <c:v>9.7884181308863782E-2</c:v>
                </c:pt>
                <c:pt idx="316">
                  <c:v>0.10134557592905868</c:v>
                </c:pt>
                <c:pt idx="317">
                  <c:v>0.10121796056057075</c:v>
                </c:pt>
                <c:pt idx="318">
                  <c:v>9.5196635006149721E-2</c:v>
                </c:pt>
                <c:pt idx="319">
                  <c:v>9.1515291741474547E-2</c:v>
                </c:pt>
                <c:pt idx="320">
                  <c:v>9.8921496575823387E-2</c:v>
                </c:pt>
                <c:pt idx="321">
                  <c:v>0.10093324642224277</c:v>
                </c:pt>
                <c:pt idx="322">
                  <c:v>9.2482124370236729E-2</c:v>
                </c:pt>
                <c:pt idx="323">
                  <c:v>0.10401803335669291</c:v>
                </c:pt>
                <c:pt idx="324">
                  <c:v>9.3951998721537811E-2</c:v>
                </c:pt>
                <c:pt idx="325">
                  <c:v>8.7469807819751999E-2</c:v>
                </c:pt>
                <c:pt idx="326">
                  <c:v>9.1532393640047172E-2</c:v>
                </c:pt>
                <c:pt idx="327">
                  <c:v>8.1501628620016087E-2</c:v>
                </c:pt>
                <c:pt idx="328">
                  <c:v>9.5554992847459941E-2</c:v>
                </c:pt>
                <c:pt idx="329">
                  <c:v>9.822907965282246E-2</c:v>
                </c:pt>
                <c:pt idx="330">
                  <c:v>0.11449030521389769</c:v>
                </c:pt>
                <c:pt idx="331">
                  <c:v>0.11103364749416178</c:v>
                </c:pt>
                <c:pt idx="332">
                  <c:v>0.11856858519728641</c:v>
                </c:pt>
                <c:pt idx="333">
                  <c:v>9.5646290799753508E-2</c:v>
                </c:pt>
                <c:pt idx="334">
                  <c:v>0.10150240113671982</c:v>
                </c:pt>
                <c:pt idx="335">
                  <c:v>0.11270246321941313</c:v>
                </c:pt>
                <c:pt idx="336">
                  <c:v>0.12240086370277847</c:v>
                </c:pt>
                <c:pt idx="337">
                  <c:v>0.11877200656614506</c:v>
                </c:pt>
                <c:pt idx="338">
                  <c:v>0.11565067364739634</c:v>
                </c:pt>
                <c:pt idx="339">
                  <c:v>0.11003173036982461</c:v>
                </c:pt>
                <c:pt idx="340">
                  <c:v>0.11389573159711208</c:v>
                </c:pt>
                <c:pt idx="341">
                  <c:v>0.12673537032992277</c:v>
                </c:pt>
                <c:pt idx="342">
                  <c:v>0.11965906657769354</c:v>
                </c:pt>
                <c:pt idx="343">
                  <c:v>0.12356898487398671</c:v>
                </c:pt>
                <c:pt idx="344">
                  <c:v>0.1257500830560403</c:v>
                </c:pt>
                <c:pt idx="345">
                  <c:v>0.13690187200901027</c:v>
                </c:pt>
                <c:pt idx="346">
                  <c:v>0.14067068075381184</c:v>
                </c:pt>
                <c:pt idx="347">
                  <c:v>0.15918070290583652</c:v>
                </c:pt>
                <c:pt idx="348">
                  <c:v>0.16865033779187888</c:v>
                </c:pt>
                <c:pt idx="349">
                  <c:v>0.17157222786412563</c:v>
                </c:pt>
                <c:pt idx="350">
                  <c:v>0.17785490480126787</c:v>
                </c:pt>
                <c:pt idx="351">
                  <c:v>0.16984418224929709</c:v>
                </c:pt>
                <c:pt idx="352">
                  <c:v>0.17052649237522521</c:v>
                </c:pt>
                <c:pt idx="353">
                  <c:v>0.17172508400044229</c:v>
                </c:pt>
                <c:pt idx="354">
                  <c:v>0.16840840986165584</c:v>
                </c:pt>
                <c:pt idx="355">
                  <c:v>0.17459994863699024</c:v>
                </c:pt>
                <c:pt idx="356">
                  <c:v>0.17493325106401336</c:v>
                </c:pt>
                <c:pt idx="357">
                  <c:v>0.16733233922177604</c:v>
                </c:pt>
                <c:pt idx="358">
                  <c:v>0.15846028812021729</c:v>
                </c:pt>
                <c:pt idx="359">
                  <c:v>0.160901088037809</c:v>
                </c:pt>
                <c:pt idx="360">
                  <c:v>0.16848408597434172</c:v>
                </c:pt>
                <c:pt idx="361">
                  <c:v>0.16617191772043638</c:v>
                </c:pt>
                <c:pt idx="362">
                  <c:v>0.16359517066935769</c:v>
                </c:pt>
                <c:pt idx="363">
                  <c:v>0.169187124638563</c:v>
                </c:pt>
                <c:pt idx="364">
                  <c:v>0.1541065800536785</c:v>
                </c:pt>
                <c:pt idx="365">
                  <c:v>0.15021357847735217</c:v>
                </c:pt>
                <c:pt idx="366">
                  <c:v>0.15326642992570183</c:v>
                </c:pt>
                <c:pt idx="367">
                  <c:v>0.15068216567932669</c:v>
                </c:pt>
                <c:pt idx="368">
                  <c:v>0.14206858917019138</c:v>
                </c:pt>
                <c:pt idx="369">
                  <c:v>0.15934704285753409</c:v>
                </c:pt>
                <c:pt idx="370">
                  <c:v>0.15376825910329917</c:v>
                </c:pt>
                <c:pt idx="371">
                  <c:v>0.14182926546234165</c:v>
                </c:pt>
                <c:pt idx="372">
                  <c:v>0.15700006775599507</c:v>
                </c:pt>
                <c:pt idx="373">
                  <c:v>0.14505076940599793</c:v>
                </c:pt>
                <c:pt idx="374">
                  <c:v>0.16189584332166973</c:v>
                </c:pt>
                <c:pt idx="375">
                  <c:v>0.1677054660309456</c:v>
                </c:pt>
                <c:pt idx="376">
                  <c:v>0.16883371955889781</c:v>
                </c:pt>
                <c:pt idx="377">
                  <c:v>0.16327187468797599</c:v>
                </c:pt>
                <c:pt idx="378">
                  <c:v>0.15174553969757443</c:v>
                </c:pt>
                <c:pt idx="379">
                  <c:v>0.13911777332918063</c:v>
                </c:pt>
                <c:pt idx="380">
                  <c:v>0.14569221266457588</c:v>
                </c:pt>
                <c:pt idx="381">
                  <c:v>0.15331403263066257</c:v>
                </c:pt>
                <c:pt idx="382">
                  <c:v>0.15477114482247978</c:v>
                </c:pt>
                <c:pt idx="383">
                  <c:v>0.14581687248226038</c:v>
                </c:pt>
                <c:pt idx="384">
                  <c:v>0.15242705377365451</c:v>
                </c:pt>
                <c:pt idx="385">
                  <c:v>0.13978974914403364</c:v>
                </c:pt>
                <c:pt idx="386">
                  <c:v>0.14911970399860652</c:v>
                </c:pt>
                <c:pt idx="387">
                  <c:v>0.14745675699331517</c:v>
                </c:pt>
                <c:pt idx="388">
                  <c:v>0.12183970906444519</c:v>
                </c:pt>
                <c:pt idx="389">
                  <c:v>0.12646112483163585</c:v>
                </c:pt>
                <c:pt idx="390">
                  <c:v>0.13657473127635633</c:v>
                </c:pt>
                <c:pt idx="391">
                  <c:v>0.12391550677680652</c:v>
                </c:pt>
                <c:pt idx="392">
                  <c:v>0.12206841046092953</c:v>
                </c:pt>
                <c:pt idx="393">
                  <c:v>0.13256548841697602</c:v>
                </c:pt>
                <c:pt idx="394">
                  <c:v>0.13206469053235614</c:v>
                </c:pt>
                <c:pt idx="395">
                  <c:v>0.12765732771096872</c:v>
                </c:pt>
                <c:pt idx="396">
                  <c:v>0.1246778583464363</c:v>
                </c:pt>
                <c:pt idx="397">
                  <c:v>0.11540686572750247</c:v>
                </c:pt>
                <c:pt idx="398">
                  <c:v>0.1201361771961178</c:v>
                </c:pt>
                <c:pt idx="399">
                  <c:v>0.1064193110351026</c:v>
                </c:pt>
                <c:pt idx="400">
                  <c:v>9.7157049246141547E-2</c:v>
                </c:pt>
                <c:pt idx="401">
                  <c:v>8.7037115709064361E-2</c:v>
                </c:pt>
                <c:pt idx="402">
                  <c:v>9.3373695776819199E-2</c:v>
                </c:pt>
                <c:pt idx="403">
                  <c:v>0.10028734022447416</c:v>
                </c:pt>
                <c:pt idx="404">
                  <c:v>9.6055949724622725E-2</c:v>
                </c:pt>
                <c:pt idx="405">
                  <c:v>0.11644583563565702</c:v>
                </c:pt>
                <c:pt idx="406">
                  <c:v>0.12098263752514171</c:v>
                </c:pt>
                <c:pt idx="407">
                  <c:v>0.10332452449952467</c:v>
                </c:pt>
                <c:pt idx="408">
                  <c:v>0.11717503471090596</c:v>
                </c:pt>
                <c:pt idx="409">
                  <c:v>0.10951773660884978</c:v>
                </c:pt>
                <c:pt idx="410">
                  <c:v>0.10373882852032046</c:v>
                </c:pt>
                <c:pt idx="411">
                  <c:v>0.11148185819969969</c:v>
                </c:pt>
                <c:pt idx="412">
                  <c:v>9.1002940627522788E-2</c:v>
                </c:pt>
                <c:pt idx="413">
                  <c:v>9.1033286912673317E-2</c:v>
                </c:pt>
                <c:pt idx="414">
                  <c:v>0.100830143694149</c:v>
                </c:pt>
                <c:pt idx="415">
                  <c:v>6.8368427926751574E-2</c:v>
                </c:pt>
                <c:pt idx="416">
                  <c:v>8.8661570067588569E-2</c:v>
                </c:pt>
                <c:pt idx="417">
                  <c:v>7.5893809128010803E-2</c:v>
                </c:pt>
                <c:pt idx="418">
                  <c:v>9.3138104516048648E-2</c:v>
                </c:pt>
                <c:pt idx="419">
                  <c:v>9.0585570858188191E-2</c:v>
                </c:pt>
                <c:pt idx="420">
                  <c:v>8.261263719308598E-2</c:v>
                </c:pt>
                <c:pt idx="421">
                  <c:v>7.3540336637975656E-2</c:v>
                </c:pt>
                <c:pt idx="422">
                  <c:v>5.3717821744734939E-2</c:v>
                </c:pt>
                <c:pt idx="423">
                  <c:v>3.4204176242514484E-2</c:v>
                </c:pt>
                <c:pt idx="424">
                  <c:v>4.0834688365595895E-2</c:v>
                </c:pt>
                <c:pt idx="425">
                  <c:v>5.8971223118516214E-2</c:v>
                </c:pt>
                <c:pt idx="426">
                  <c:v>7.0295128636647108E-2</c:v>
                </c:pt>
                <c:pt idx="427">
                  <c:v>6.7723408653767248E-2</c:v>
                </c:pt>
                <c:pt idx="428">
                  <c:v>6.5755974329282818E-2</c:v>
                </c:pt>
                <c:pt idx="429">
                  <c:v>3.9424155193316324E-2</c:v>
                </c:pt>
                <c:pt idx="430">
                  <c:v>4.4186198207706529E-2</c:v>
                </c:pt>
                <c:pt idx="431">
                  <c:v>4.1310193772446269E-2</c:v>
                </c:pt>
                <c:pt idx="432">
                  <c:v>5.9363381697038031E-2</c:v>
                </c:pt>
                <c:pt idx="433">
                  <c:v>4.3910147741125893E-2</c:v>
                </c:pt>
                <c:pt idx="434">
                  <c:v>4.380954041037044E-2</c:v>
                </c:pt>
                <c:pt idx="435">
                  <c:v>4.5045383259585847E-2</c:v>
                </c:pt>
                <c:pt idx="436">
                  <c:v>4.1625953444125008E-2</c:v>
                </c:pt>
                <c:pt idx="437">
                  <c:v>5.7448131172853412E-2</c:v>
                </c:pt>
                <c:pt idx="438">
                  <c:v>4.96888711734913E-2</c:v>
                </c:pt>
                <c:pt idx="439">
                  <c:v>6.4451192971046956E-2</c:v>
                </c:pt>
                <c:pt idx="440">
                  <c:v>5.9129005649001476E-2</c:v>
                </c:pt>
                <c:pt idx="441">
                  <c:v>7.1083411682477893E-2</c:v>
                </c:pt>
                <c:pt idx="442">
                  <c:v>6.9927657207626392E-2</c:v>
                </c:pt>
                <c:pt idx="443">
                  <c:v>4.7096963545024684E-2</c:v>
                </c:pt>
                <c:pt idx="444">
                  <c:v>4.3546891675364297E-2</c:v>
                </c:pt>
                <c:pt idx="445">
                  <c:v>2.0442353075116326E-2</c:v>
                </c:pt>
                <c:pt idx="446">
                  <c:v>1.0444035569465049E-2</c:v>
                </c:pt>
                <c:pt idx="447">
                  <c:v>3.175995317200031E-2</c:v>
                </c:pt>
                <c:pt idx="448">
                  <c:v>1.5015837755462114E-2</c:v>
                </c:pt>
                <c:pt idx="449">
                  <c:v>1.6727634304867678E-2</c:v>
                </c:pt>
                <c:pt idx="450">
                  <c:v>4.4045395597531734E-3</c:v>
                </c:pt>
                <c:pt idx="451">
                  <c:v>-2.5804911667502983E-3</c:v>
                </c:pt>
                <c:pt idx="452">
                  <c:v>1.2593072111492409E-2</c:v>
                </c:pt>
                <c:pt idx="453">
                  <c:v>1.6276888531225664E-2</c:v>
                </c:pt>
                <c:pt idx="454">
                  <c:v>-8.8137297460577635E-4</c:v>
                </c:pt>
                <c:pt idx="455">
                  <c:v>8.4132230776532424E-3</c:v>
                </c:pt>
                <c:pt idx="456">
                  <c:v>8.1727117594267984E-3</c:v>
                </c:pt>
                <c:pt idx="457">
                  <c:v>1.2781496181972773E-2</c:v>
                </c:pt>
                <c:pt idx="458">
                  <c:v>2.0163858453087879E-2</c:v>
                </c:pt>
                <c:pt idx="459">
                  <c:v>3.2298423470987325E-2</c:v>
                </c:pt>
                <c:pt idx="460">
                  <c:v>2.3078688084189558E-2</c:v>
                </c:pt>
                <c:pt idx="461">
                  <c:v>9.7019626641272616E-3</c:v>
                </c:pt>
                <c:pt idx="462">
                  <c:v>1.4627156069484393E-3</c:v>
                </c:pt>
                <c:pt idx="463">
                  <c:v>-3.0528387810230262E-3</c:v>
                </c:pt>
                <c:pt idx="464">
                  <c:v>1.4132124748977848E-3</c:v>
                </c:pt>
                <c:pt idx="465">
                  <c:v>-8.2678730272074397E-3</c:v>
                </c:pt>
                <c:pt idx="466">
                  <c:v>5.9128897526476987E-3</c:v>
                </c:pt>
                <c:pt idx="467">
                  <c:v>1.266904584453088E-2</c:v>
                </c:pt>
                <c:pt idx="468">
                  <c:v>2.4390550869410887E-2</c:v>
                </c:pt>
                <c:pt idx="469">
                  <c:v>-4.9868757720955559E-3</c:v>
                </c:pt>
                <c:pt idx="470">
                  <c:v>5.9450838362096192E-4</c:v>
                </c:pt>
                <c:pt idx="471">
                  <c:v>-4.8156103311092213E-3</c:v>
                </c:pt>
                <c:pt idx="472">
                  <c:v>-1.5670133252222107E-2</c:v>
                </c:pt>
                <c:pt idx="473">
                  <c:v>1.1753884899461831E-2</c:v>
                </c:pt>
                <c:pt idx="474">
                  <c:v>1.9386880806809836E-2</c:v>
                </c:pt>
                <c:pt idx="475">
                  <c:v>3.3070519211551686E-2</c:v>
                </c:pt>
                <c:pt idx="476">
                  <c:v>3.2798654880854983E-2</c:v>
                </c:pt>
                <c:pt idx="477">
                  <c:v>4.1061873205876287E-2</c:v>
                </c:pt>
                <c:pt idx="478">
                  <c:v>2.0566721709662339E-2</c:v>
                </c:pt>
                <c:pt idx="479">
                  <c:v>3.1294482476088792E-2</c:v>
                </c:pt>
                <c:pt idx="480">
                  <c:v>3.1843028285526653E-2</c:v>
                </c:pt>
                <c:pt idx="481">
                  <c:v>2.3755369631645262E-2</c:v>
                </c:pt>
                <c:pt idx="482">
                  <c:v>3.0295691157914639E-2</c:v>
                </c:pt>
                <c:pt idx="483">
                  <c:v>4.4295245896913693E-2</c:v>
                </c:pt>
                <c:pt idx="484">
                  <c:v>3.4797932276517063E-2</c:v>
                </c:pt>
                <c:pt idx="485">
                  <c:v>1.6218576926073647E-2</c:v>
                </c:pt>
                <c:pt idx="486">
                  <c:v>2.1620535895015669E-2</c:v>
                </c:pt>
                <c:pt idx="487">
                  <c:v>1.9879169411004982E-2</c:v>
                </c:pt>
                <c:pt idx="488">
                  <c:v>1.3356176986057955E-2</c:v>
                </c:pt>
                <c:pt idx="489">
                  <c:v>2.3035797029534733E-2</c:v>
                </c:pt>
                <c:pt idx="490">
                  <c:v>1.7339869001674835E-2</c:v>
                </c:pt>
                <c:pt idx="491">
                  <c:v>8.6182421158655931E-3</c:v>
                </c:pt>
                <c:pt idx="492">
                  <c:v>1.0731580567104437E-2</c:v>
                </c:pt>
                <c:pt idx="493">
                  <c:v>7.5240313458635466E-3</c:v>
                </c:pt>
                <c:pt idx="494">
                  <c:v>6.7973437667985248E-3</c:v>
                </c:pt>
                <c:pt idx="495">
                  <c:v>-1.1633689863120189E-2</c:v>
                </c:pt>
                <c:pt idx="496">
                  <c:v>-5.465286260484703E-3</c:v>
                </c:pt>
                <c:pt idx="497">
                  <c:v>3.9824343876606605E-3</c:v>
                </c:pt>
                <c:pt idx="498">
                  <c:v>1.6201656166170419E-3</c:v>
                </c:pt>
                <c:pt idx="499">
                  <c:v>1.5713992027750479E-2</c:v>
                </c:pt>
                <c:pt idx="500">
                  <c:v>2.999365528054021E-2</c:v>
                </c:pt>
                <c:pt idx="501">
                  <c:v>2.7147212901242668E-2</c:v>
                </c:pt>
                <c:pt idx="502">
                  <c:v>3.9159595435129368E-2</c:v>
                </c:pt>
                <c:pt idx="503">
                  <c:v>3.5684740225179867E-2</c:v>
                </c:pt>
                <c:pt idx="504">
                  <c:v>3.4100344591962983E-2</c:v>
                </c:pt>
                <c:pt idx="505">
                  <c:v>4.3321697183628327E-2</c:v>
                </c:pt>
                <c:pt idx="506">
                  <c:v>4.9645759966214564E-2</c:v>
                </c:pt>
                <c:pt idx="507">
                  <c:v>4.6567818583675091E-2</c:v>
                </c:pt>
                <c:pt idx="508">
                  <c:v>4.459468990151616E-2</c:v>
                </c:pt>
                <c:pt idx="509">
                  <c:v>6.3310674612604645E-2</c:v>
                </c:pt>
                <c:pt idx="510">
                  <c:v>6.8730393154480263E-2</c:v>
                </c:pt>
                <c:pt idx="511">
                  <c:v>7.5599827293055588E-2</c:v>
                </c:pt>
                <c:pt idx="512">
                  <c:v>7.0663839819406382E-2</c:v>
                </c:pt>
                <c:pt idx="513">
                  <c:v>6.9820150991633634E-2</c:v>
                </c:pt>
                <c:pt idx="514">
                  <c:v>7.7415614303083746E-2</c:v>
                </c:pt>
                <c:pt idx="515">
                  <c:v>6.3544039178983658E-2</c:v>
                </c:pt>
                <c:pt idx="516">
                  <c:v>6.0733959868570553E-2</c:v>
                </c:pt>
                <c:pt idx="517">
                  <c:v>6.2675813331361852E-2</c:v>
                </c:pt>
                <c:pt idx="518">
                  <c:v>5.8050539466287132E-2</c:v>
                </c:pt>
                <c:pt idx="519">
                  <c:v>6.1428423643632435E-2</c:v>
                </c:pt>
                <c:pt idx="520">
                  <c:v>6.0532730041592986E-2</c:v>
                </c:pt>
                <c:pt idx="521">
                  <c:v>7.2287567325096003E-2</c:v>
                </c:pt>
                <c:pt idx="522">
                  <c:v>7.8256148832186456E-2</c:v>
                </c:pt>
                <c:pt idx="523">
                  <c:v>8.1613190431430116E-2</c:v>
                </c:pt>
                <c:pt idx="524">
                  <c:v>9.1911405953927217E-2</c:v>
                </c:pt>
                <c:pt idx="525">
                  <c:v>8.9066188380660938E-2</c:v>
                </c:pt>
                <c:pt idx="526">
                  <c:v>7.6259952963215971E-2</c:v>
                </c:pt>
                <c:pt idx="527">
                  <c:v>7.100445462254612E-2</c:v>
                </c:pt>
                <c:pt idx="528">
                  <c:v>6.4352212374986673E-2</c:v>
                </c:pt>
                <c:pt idx="529">
                  <c:v>7.9986675826769327E-2</c:v>
                </c:pt>
                <c:pt idx="530">
                  <c:v>6.4839557081905808E-2</c:v>
                </c:pt>
                <c:pt idx="531">
                  <c:v>6.0127088589632782E-2</c:v>
                </c:pt>
                <c:pt idx="532">
                  <c:v>7.0711411219119169E-2</c:v>
                </c:pt>
                <c:pt idx="533">
                  <c:v>9.1265339561253933E-2</c:v>
                </c:pt>
                <c:pt idx="534">
                  <c:v>9.1110014240779913E-2</c:v>
                </c:pt>
                <c:pt idx="535">
                  <c:v>8.1369415268397249E-2</c:v>
                </c:pt>
                <c:pt idx="536">
                  <c:v>5.4678050612777307E-2</c:v>
                </c:pt>
                <c:pt idx="537">
                  <c:v>5.3194196883178835E-2</c:v>
                </c:pt>
                <c:pt idx="538">
                  <c:v>7.3408926038476707E-2</c:v>
                </c:pt>
                <c:pt idx="539">
                  <c:v>6.6936952616607259E-2</c:v>
                </c:pt>
                <c:pt idx="540">
                  <c:v>5.615193099921556E-2</c:v>
                </c:pt>
                <c:pt idx="541">
                  <c:v>4.8430035553977513E-2</c:v>
                </c:pt>
                <c:pt idx="542">
                  <c:v>3.9912783021576415E-2</c:v>
                </c:pt>
                <c:pt idx="543">
                  <c:v>5.6739688725061743E-2</c:v>
                </c:pt>
                <c:pt idx="544">
                  <c:v>6.7538461992063814E-2</c:v>
                </c:pt>
                <c:pt idx="545">
                  <c:v>7.723258169802194E-2</c:v>
                </c:pt>
                <c:pt idx="546">
                  <c:v>8.4775350227896284E-2</c:v>
                </c:pt>
                <c:pt idx="547">
                  <c:v>9.9852482351138638E-2</c:v>
                </c:pt>
                <c:pt idx="548">
                  <c:v>9.7098398056912449E-2</c:v>
                </c:pt>
                <c:pt idx="549">
                  <c:v>0.10891302618096321</c:v>
                </c:pt>
                <c:pt idx="550">
                  <c:v>0.10767633627599893</c:v>
                </c:pt>
                <c:pt idx="551">
                  <c:v>0.11043523434961511</c:v>
                </c:pt>
                <c:pt idx="552">
                  <c:v>0.12521904112668869</c:v>
                </c:pt>
                <c:pt idx="553">
                  <c:v>0.12808706946534887</c:v>
                </c:pt>
                <c:pt idx="554">
                  <c:v>0.13010010856722842</c:v>
                </c:pt>
                <c:pt idx="555">
                  <c:v>0.14219456157876498</c:v>
                </c:pt>
                <c:pt idx="556">
                  <c:v>0.14148894279197233</c:v>
                </c:pt>
                <c:pt idx="557">
                  <c:v>0.12115276660783025</c:v>
                </c:pt>
                <c:pt idx="558">
                  <c:v>0.11889579533199313</c:v>
                </c:pt>
                <c:pt idx="559">
                  <c:v>0.1266124746509516</c:v>
                </c:pt>
                <c:pt idx="560">
                  <c:v>0.12250358211010814</c:v>
                </c:pt>
                <c:pt idx="561">
                  <c:v>0.11430691740866439</c:v>
                </c:pt>
                <c:pt idx="562">
                  <c:v>0.10665472169466983</c:v>
                </c:pt>
                <c:pt idx="563">
                  <c:v>0.10999622660449759</c:v>
                </c:pt>
                <c:pt idx="564">
                  <c:v>0.10345162778322803</c:v>
                </c:pt>
                <c:pt idx="565">
                  <c:v>0.10368394442783768</c:v>
                </c:pt>
                <c:pt idx="566">
                  <c:v>9.6653617694872018E-2</c:v>
                </c:pt>
                <c:pt idx="567">
                  <c:v>8.7974659690593926E-2</c:v>
                </c:pt>
                <c:pt idx="568">
                  <c:v>6.2714555142769246E-2</c:v>
                </c:pt>
                <c:pt idx="569">
                  <c:v>6.2260055474803844E-2</c:v>
                </c:pt>
                <c:pt idx="570">
                  <c:v>3.908261191209883E-2</c:v>
                </c:pt>
                <c:pt idx="571">
                  <c:v>4.8385498002402549E-2</c:v>
                </c:pt>
                <c:pt idx="572">
                  <c:v>5.3352645867556614E-2</c:v>
                </c:pt>
                <c:pt idx="573">
                  <c:v>3.1350718482875184E-2</c:v>
                </c:pt>
                <c:pt idx="574">
                  <c:v>2.5753420152756945E-2</c:v>
                </c:pt>
                <c:pt idx="575">
                  <c:v>2.9235901111981821E-2</c:v>
                </c:pt>
                <c:pt idx="576">
                  <c:v>4.2476100674606609E-2</c:v>
                </c:pt>
                <c:pt idx="577">
                  <c:v>1.042298565702926E-2</c:v>
                </c:pt>
                <c:pt idx="578">
                  <c:v>9.3878353907441703E-3</c:v>
                </c:pt>
                <c:pt idx="579">
                  <c:v>-8.3790669834643561E-3</c:v>
                </c:pt>
                <c:pt idx="580">
                  <c:v>-1.1633498547638954E-2</c:v>
                </c:pt>
                <c:pt idx="581">
                  <c:v>4.2776091778764513E-3</c:v>
                </c:pt>
                <c:pt idx="582">
                  <c:v>8.2509986939067748E-3</c:v>
                </c:pt>
                <c:pt idx="583">
                  <c:v>1.9491760014791693E-2</c:v>
                </c:pt>
                <c:pt idx="584">
                  <c:v>2.9404714725742576E-2</c:v>
                </c:pt>
                <c:pt idx="585">
                  <c:v>3.9444601995375583E-2</c:v>
                </c:pt>
                <c:pt idx="586">
                  <c:v>1.0546820461208251E-2</c:v>
                </c:pt>
                <c:pt idx="587">
                  <c:v>1.660507922266552E-2</c:v>
                </c:pt>
                <c:pt idx="588">
                  <c:v>2.2654331050096621E-2</c:v>
                </c:pt>
                <c:pt idx="589">
                  <c:v>3.9664354784983979E-2</c:v>
                </c:pt>
                <c:pt idx="590">
                  <c:v>3.5241147579335719E-2</c:v>
                </c:pt>
                <c:pt idx="591">
                  <c:v>3.5150789548329175E-2</c:v>
                </c:pt>
                <c:pt idx="592">
                  <c:v>5.0784228256788966E-2</c:v>
                </c:pt>
                <c:pt idx="593">
                  <c:v>4.9147781556573289E-2</c:v>
                </c:pt>
                <c:pt idx="594">
                  <c:v>4.5743073068412521E-2</c:v>
                </c:pt>
                <c:pt idx="595">
                  <c:v>3.9455427253068276E-2</c:v>
                </c:pt>
                <c:pt idx="596">
                  <c:v>4.0826228795890929E-2</c:v>
                </c:pt>
                <c:pt idx="597">
                  <c:v>4.8251053961432033E-2</c:v>
                </c:pt>
                <c:pt idx="598">
                  <c:v>4.4794721843181895E-2</c:v>
                </c:pt>
                <c:pt idx="599">
                  <c:v>3.4998351143168405E-2</c:v>
                </c:pt>
                <c:pt idx="600">
                  <c:v>3.4924146006144907E-2</c:v>
                </c:pt>
                <c:pt idx="601">
                  <c:v>2.7050788682582816E-2</c:v>
                </c:pt>
                <c:pt idx="602">
                  <c:v>2.4680718880018215E-2</c:v>
                </c:pt>
                <c:pt idx="603">
                  <c:v>9.9463419076473158E-3</c:v>
                </c:pt>
                <c:pt idx="604">
                  <c:v>-1.2303741412722613E-2</c:v>
                </c:pt>
                <c:pt idx="605">
                  <c:v>-1.9731172943211805E-2</c:v>
                </c:pt>
                <c:pt idx="606">
                  <c:v>-8.0161027808333118E-3</c:v>
                </c:pt>
                <c:pt idx="607">
                  <c:v>-3.6391704612252829E-2</c:v>
                </c:pt>
                <c:pt idx="608">
                  <c:v>-3.5031118355567492E-2</c:v>
                </c:pt>
                <c:pt idx="609">
                  <c:v>-3.2277356536578261E-2</c:v>
                </c:pt>
                <c:pt idx="610">
                  <c:v>-3.7253973616365843E-2</c:v>
                </c:pt>
                <c:pt idx="611">
                  <c:v>-5.2520426795079844E-2</c:v>
                </c:pt>
                <c:pt idx="612">
                  <c:v>-5.1572999029279587E-2</c:v>
                </c:pt>
                <c:pt idx="613">
                  <c:v>-4.416755848584264E-2</c:v>
                </c:pt>
                <c:pt idx="614">
                  <c:v>-4.7027209972394068E-2</c:v>
                </c:pt>
                <c:pt idx="615">
                  <c:v>-5.2571977295053585E-2</c:v>
                </c:pt>
                <c:pt idx="616">
                  <c:v>-6.6121616688113338E-2</c:v>
                </c:pt>
                <c:pt idx="617">
                  <c:v>-6.0747244657847643E-2</c:v>
                </c:pt>
                <c:pt idx="618">
                  <c:v>-5.9932471636322537E-2</c:v>
                </c:pt>
                <c:pt idx="619">
                  <c:v>-6.3077956494829612E-2</c:v>
                </c:pt>
                <c:pt idx="620">
                  <c:v>-5.6560567892528835E-2</c:v>
                </c:pt>
                <c:pt idx="621">
                  <c:v>-3.5176526796144802E-2</c:v>
                </c:pt>
                <c:pt idx="622">
                  <c:v>-3.968556578272231E-2</c:v>
                </c:pt>
                <c:pt idx="623">
                  <c:v>-5.9811385467037237E-2</c:v>
                </c:pt>
                <c:pt idx="624">
                  <c:v>-5.9025056807341825E-2</c:v>
                </c:pt>
                <c:pt idx="625">
                  <c:v>-6.3912696257469204E-2</c:v>
                </c:pt>
                <c:pt idx="626">
                  <c:v>-7.7410038361342193E-2</c:v>
                </c:pt>
                <c:pt idx="627">
                  <c:v>-7.2465501669853993E-2</c:v>
                </c:pt>
                <c:pt idx="628">
                  <c:v>-7.0415135004331941E-2</c:v>
                </c:pt>
                <c:pt idx="629">
                  <c:v>-5.8997748227804014E-2</c:v>
                </c:pt>
                <c:pt idx="630">
                  <c:v>-5.3957492834413645E-2</c:v>
                </c:pt>
                <c:pt idx="631">
                  <c:v>-5.0916034205059635E-2</c:v>
                </c:pt>
                <c:pt idx="632">
                  <c:v>-5.2665230070176206E-2</c:v>
                </c:pt>
                <c:pt idx="633">
                  <c:v>-4.3596893024891004E-2</c:v>
                </c:pt>
                <c:pt idx="634">
                  <c:v>-4.911292208737128E-2</c:v>
                </c:pt>
                <c:pt idx="635">
                  <c:v>-3.6230978923163737E-2</c:v>
                </c:pt>
                <c:pt idx="636">
                  <c:v>-2.2670779579590739E-2</c:v>
                </c:pt>
                <c:pt idx="637">
                  <c:v>-2.2616226548684559E-2</c:v>
                </c:pt>
                <c:pt idx="638">
                  <c:v>-2.2999960761817539E-2</c:v>
                </c:pt>
                <c:pt idx="639">
                  <c:v>-1.3951867817267316E-2</c:v>
                </c:pt>
                <c:pt idx="640">
                  <c:v>-6.6952948095211351E-3</c:v>
                </c:pt>
                <c:pt idx="641">
                  <c:v>9.6455893726994368E-3</c:v>
                </c:pt>
                <c:pt idx="642">
                  <c:v>1.2175156011531518E-2</c:v>
                </c:pt>
                <c:pt idx="643">
                  <c:v>2.6168602376086314E-2</c:v>
                </c:pt>
                <c:pt idx="644">
                  <c:v>3.3561762172181098E-2</c:v>
                </c:pt>
                <c:pt idx="645">
                  <c:v>4.7853564102832813E-2</c:v>
                </c:pt>
                <c:pt idx="646">
                  <c:v>4.5651627308967546E-2</c:v>
                </c:pt>
                <c:pt idx="647">
                  <c:v>6.6891922699434003E-2</c:v>
                </c:pt>
                <c:pt idx="648">
                  <c:v>6.814965982564436E-2</c:v>
                </c:pt>
                <c:pt idx="649">
                  <c:v>7.770692112187394E-2</c:v>
                </c:pt>
                <c:pt idx="650">
                  <c:v>7.9329730950481459E-2</c:v>
                </c:pt>
                <c:pt idx="651">
                  <c:v>7.8783397074318806E-2</c:v>
                </c:pt>
                <c:pt idx="652">
                  <c:v>5.9780727284715729E-2</c:v>
                </c:pt>
                <c:pt idx="653">
                  <c:v>5.2495607533952438E-2</c:v>
                </c:pt>
                <c:pt idx="654">
                  <c:v>7.5730639460751981E-2</c:v>
                </c:pt>
                <c:pt idx="655">
                  <c:v>7.6359662625079983E-2</c:v>
                </c:pt>
                <c:pt idx="656">
                  <c:v>8.3458954275138719E-2</c:v>
                </c:pt>
                <c:pt idx="657">
                  <c:v>7.4466425782258261E-2</c:v>
                </c:pt>
                <c:pt idx="658">
                  <c:v>7.5533625152034434E-2</c:v>
                </c:pt>
                <c:pt idx="659">
                  <c:v>5.8096554762367969E-2</c:v>
                </c:pt>
                <c:pt idx="660">
                  <c:v>5.4142234051119287E-2</c:v>
                </c:pt>
                <c:pt idx="661">
                  <c:v>5.7629165850793029E-2</c:v>
                </c:pt>
                <c:pt idx="662">
                  <c:v>5.7313583827576897E-2</c:v>
                </c:pt>
                <c:pt idx="663">
                  <c:v>6.7712971656676446E-2</c:v>
                </c:pt>
                <c:pt idx="664">
                  <c:v>4.8724608049300899E-2</c:v>
                </c:pt>
                <c:pt idx="665">
                  <c:v>5.3417841595043258E-2</c:v>
                </c:pt>
                <c:pt idx="666">
                  <c:v>6.4296067412691338E-2</c:v>
                </c:pt>
                <c:pt idx="667">
                  <c:v>7.1987859598268145E-2</c:v>
                </c:pt>
                <c:pt idx="668">
                  <c:v>4.9462090729150532E-2</c:v>
                </c:pt>
                <c:pt idx="669">
                  <c:v>4.6280850428684905E-2</c:v>
                </c:pt>
                <c:pt idx="670">
                  <c:v>4.164937811768965E-2</c:v>
                </c:pt>
                <c:pt idx="671">
                  <c:v>4.7335175352624548E-2</c:v>
                </c:pt>
                <c:pt idx="672">
                  <c:v>5.8630647165004213E-2</c:v>
                </c:pt>
                <c:pt idx="673">
                  <c:v>3.7821165691651615E-2</c:v>
                </c:pt>
                <c:pt idx="674">
                  <c:v>4.4866714756132575E-2</c:v>
                </c:pt>
                <c:pt idx="675">
                  <c:v>6.5701825977270367E-2</c:v>
                </c:pt>
                <c:pt idx="676">
                  <c:v>7.7004287600244359E-2</c:v>
                </c:pt>
                <c:pt idx="677">
                  <c:v>4.74026218075696E-2</c:v>
                </c:pt>
                <c:pt idx="678">
                  <c:v>4.6406806925195943E-2</c:v>
                </c:pt>
                <c:pt idx="679">
                  <c:v>3.8861052055460643E-2</c:v>
                </c:pt>
                <c:pt idx="680">
                  <c:v>3.7715398155145907E-2</c:v>
                </c:pt>
                <c:pt idx="681">
                  <c:v>3.9182042963919805E-2</c:v>
                </c:pt>
                <c:pt idx="682">
                  <c:v>3.6905287173482293E-2</c:v>
                </c:pt>
                <c:pt idx="683">
                  <c:v>3.3531830983025923E-2</c:v>
                </c:pt>
                <c:pt idx="684">
                  <c:v>3.1840686919070604E-2</c:v>
                </c:pt>
                <c:pt idx="685">
                  <c:v>2.8114704295397086E-2</c:v>
                </c:pt>
                <c:pt idx="686">
                  <c:v>2.6328389278539976E-2</c:v>
                </c:pt>
                <c:pt idx="687">
                  <c:v>2.5877099003809745E-2</c:v>
                </c:pt>
                <c:pt idx="688">
                  <c:v>3.0018758196990181E-2</c:v>
                </c:pt>
                <c:pt idx="689">
                  <c:v>2.5730334919267239E-2</c:v>
                </c:pt>
                <c:pt idx="690">
                  <c:v>2.2987605878846074E-2</c:v>
                </c:pt>
                <c:pt idx="691">
                  <c:v>7.6389431983078682E-2</c:v>
                </c:pt>
                <c:pt idx="692">
                  <c:v>8.2528877622151553E-2</c:v>
                </c:pt>
                <c:pt idx="693">
                  <c:v>8.9514428660907308E-2</c:v>
                </c:pt>
                <c:pt idx="694">
                  <c:v>8.8749578222592884E-2</c:v>
                </c:pt>
                <c:pt idx="695">
                  <c:v>7.7535033306043166E-2</c:v>
                </c:pt>
                <c:pt idx="696">
                  <c:v>7.067523565606515E-2</c:v>
                </c:pt>
                <c:pt idx="697">
                  <c:v>6.0093521825329788E-2</c:v>
                </c:pt>
                <c:pt idx="698">
                  <c:v>6.0300059771692949E-2</c:v>
                </c:pt>
                <c:pt idx="699">
                  <c:v>3.9730727735238336E-2</c:v>
                </c:pt>
                <c:pt idx="700">
                  <c:v>5.8103848858110263E-2</c:v>
                </c:pt>
                <c:pt idx="701">
                  <c:v>7.6235822418432519E-2</c:v>
                </c:pt>
                <c:pt idx="702">
                  <c:v>7.8117580419243549E-2</c:v>
                </c:pt>
                <c:pt idx="703">
                  <c:v>8.073607385091619E-2</c:v>
                </c:pt>
                <c:pt idx="704">
                  <c:v>0.11301451057617373</c:v>
                </c:pt>
                <c:pt idx="705">
                  <c:v>8.28191105260494E-2</c:v>
                </c:pt>
                <c:pt idx="706">
                  <c:v>7.3610997858764238E-2</c:v>
                </c:pt>
                <c:pt idx="707">
                  <c:v>5.8920662683946246E-2</c:v>
                </c:pt>
                <c:pt idx="708">
                  <c:v>6.7278153363971915E-2</c:v>
                </c:pt>
                <c:pt idx="709">
                  <c:v>9.5924831769128138E-2</c:v>
                </c:pt>
                <c:pt idx="710">
                  <c:v>8.8010301981994443E-2</c:v>
                </c:pt>
              </c:numCache>
            </c:numRef>
          </c:val>
          <c:smooth val="1"/>
          <c:extLst>
            <c:ext xmlns:c16="http://schemas.microsoft.com/office/drawing/2014/chart" uri="{C3380CC4-5D6E-409C-BE32-E72D297353CC}">
              <c16:uniqueId val="{00000006-4F73-4855-BC2E-1C0503830D00}"/>
            </c:ext>
          </c:extLst>
        </c:ser>
        <c:ser>
          <c:idx val="7"/>
          <c:order val="7"/>
          <c:tx>
            <c:strRef>
              <c:f>'Strategy AccReturns'!$I$2</c:f>
              <c:strCache>
                <c:ptCount val="1"/>
                <c:pt idx="0">
                  <c:v>CDI</c:v>
                </c:pt>
              </c:strCache>
            </c:strRef>
          </c:tx>
          <c:spPr>
            <a:ln w="25400" cap="rnd">
              <a:solidFill>
                <a:schemeClr val="bg1">
                  <a:lumMod val="65000"/>
                </a:schemeClr>
              </a:solidFill>
              <a:round/>
            </a:ln>
            <a:effectLst/>
          </c:spPr>
          <c:marker>
            <c:symbol val="none"/>
          </c:marker>
          <c:dPt>
            <c:idx val="683"/>
            <c:marker>
              <c:symbol val="none"/>
            </c:marker>
            <c:bubble3D val="0"/>
            <c:spPr>
              <a:ln w="22225" cap="rnd">
                <a:solidFill>
                  <a:schemeClr val="bg1">
                    <a:lumMod val="65000"/>
                  </a:schemeClr>
                </a:solidFill>
                <a:round/>
              </a:ln>
              <a:effectLst/>
            </c:spPr>
            <c:extLst>
              <c:ext xmlns:c16="http://schemas.microsoft.com/office/drawing/2014/chart" uri="{C3380CC4-5D6E-409C-BE32-E72D297353CC}">
                <c16:uniqueId val="{00000008-4F73-4855-BC2E-1C0503830D00}"/>
              </c:ext>
            </c:extLst>
          </c:dPt>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AccReturns'!$I$3:$I$713</c:f>
              <c:numCache>
                <c:formatCode>General</c:formatCode>
                <c:ptCount val="711"/>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numCache>
            </c:numRef>
          </c:val>
          <c:smooth val="1"/>
          <c:extLst>
            <c:ext xmlns:c16="http://schemas.microsoft.com/office/drawing/2014/chart" uri="{C3380CC4-5D6E-409C-BE32-E72D297353CC}">
              <c16:uniqueId val="{00000007-4F73-4855-BC2E-1C0503830D0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9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numCache>
            </c:numRef>
          </c:cat>
          <c:val>
            <c:numRef>
              <c:f>[0]!vol_portfolio</c:f>
              <c:numCache>
                <c:formatCode>0.00%</c:formatCode>
                <c:ptCount val="691"/>
                <c:pt idx="0">
                  <c:v>5.1238866056892421E-3</c:v>
                </c:pt>
                <c:pt idx="1">
                  <c:v>4.7626974962031504E-3</c:v>
                </c:pt>
                <c:pt idx="2">
                  <c:v>4.7314708442870168E-3</c:v>
                </c:pt>
                <c:pt idx="3">
                  <c:v>4.7534396533305675E-3</c:v>
                </c:pt>
                <c:pt idx="4">
                  <c:v>4.9186019044188583E-3</c:v>
                </c:pt>
                <c:pt idx="5">
                  <c:v>4.9185448762792232E-3</c:v>
                </c:pt>
                <c:pt idx="6">
                  <c:v>4.9982782102754872E-3</c:v>
                </c:pt>
                <c:pt idx="7">
                  <c:v>5.1018719287840818E-3</c:v>
                </c:pt>
                <c:pt idx="8">
                  <c:v>5.327863009210179E-3</c:v>
                </c:pt>
                <c:pt idx="9">
                  <c:v>5.5333624782737635E-3</c:v>
                </c:pt>
                <c:pt idx="10">
                  <c:v>5.5150439182455628E-3</c:v>
                </c:pt>
                <c:pt idx="11">
                  <c:v>5.5213728434588454E-3</c:v>
                </c:pt>
                <c:pt idx="12">
                  <c:v>5.3721781321104988E-3</c:v>
                </c:pt>
                <c:pt idx="13">
                  <c:v>5.3620589274387233E-3</c:v>
                </c:pt>
                <c:pt idx="14">
                  <c:v>5.0270433780596818E-3</c:v>
                </c:pt>
                <c:pt idx="15">
                  <c:v>5.3768422443616843E-3</c:v>
                </c:pt>
                <c:pt idx="16">
                  <c:v>5.3953699024214185E-3</c:v>
                </c:pt>
                <c:pt idx="17">
                  <c:v>7.4404790678500371E-3</c:v>
                </c:pt>
                <c:pt idx="18">
                  <c:v>7.4045534393525894E-3</c:v>
                </c:pt>
                <c:pt idx="19">
                  <c:v>7.3089350054553618E-3</c:v>
                </c:pt>
                <c:pt idx="20">
                  <c:v>7.9217626321546279E-3</c:v>
                </c:pt>
                <c:pt idx="21">
                  <c:v>7.9258508336690989E-3</c:v>
                </c:pt>
                <c:pt idx="22">
                  <c:v>7.9451167161802595E-3</c:v>
                </c:pt>
                <c:pt idx="23">
                  <c:v>8.8005230825292172E-3</c:v>
                </c:pt>
                <c:pt idx="24">
                  <c:v>9.5912971542259223E-3</c:v>
                </c:pt>
                <c:pt idx="25">
                  <c:v>1.415936788945258E-2</c:v>
                </c:pt>
                <c:pt idx="26">
                  <c:v>1.5977032112171399E-2</c:v>
                </c:pt>
                <c:pt idx="27">
                  <c:v>1.8050810794967474E-2</c:v>
                </c:pt>
                <c:pt idx="28">
                  <c:v>1.9875442186630808E-2</c:v>
                </c:pt>
                <c:pt idx="29">
                  <c:v>2.1344018008345761E-2</c:v>
                </c:pt>
                <c:pt idx="30">
                  <c:v>2.167559909885769E-2</c:v>
                </c:pt>
                <c:pt idx="31">
                  <c:v>2.2177933289873976E-2</c:v>
                </c:pt>
                <c:pt idx="32">
                  <c:v>2.2709969755757547E-2</c:v>
                </c:pt>
                <c:pt idx="33">
                  <c:v>2.2678051139590018E-2</c:v>
                </c:pt>
                <c:pt idx="34">
                  <c:v>2.2808818390465668E-2</c:v>
                </c:pt>
                <c:pt idx="35">
                  <c:v>2.2708961204462388E-2</c:v>
                </c:pt>
                <c:pt idx="36">
                  <c:v>2.3014917602732238E-2</c:v>
                </c:pt>
                <c:pt idx="37">
                  <c:v>2.3174884768351684E-2</c:v>
                </c:pt>
                <c:pt idx="38">
                  <c:v>2.3149859327571718E-2</c:v>
                </c:pt>
                <c:pt idx="39">
                  <c:v>2.3137133289433249E-2</c:v>
                </c:pt>
                <c:pt idx="40">
                  <c:v>2.3134136238568553E-2</c:v>
                </c:pt>
                <c:pt idx="41">
                  <c:v>2.2767043025710414E-2</c:v>
                </c:pt>
                <c:pt idx="42">
                  <c:v>2.2697835623374907E-2</c:v>
                </c:pt>
                <c:pt idx="43">
                  <c:v>2.2614049727324958E-2</c:v>
                </c:pt>
                <c:pt idx="44">
                  <c:v>2.2509219877328752E-2</c:v>
                </c:pt>
                <c:pt idx="45">
                  <c:v>2.2446488615143294E-2</c:v>
                </c:pt>
                <c:pt idx="46">
                  <c:v>1.9919368360319264E-2</c:v>
                </c:pt>
                <c:pt idx="47">
                  <c:v>1.846869633166269E-2</c:v>
                </c:pt>
                <c:pt idx="48">
                  <c:v>1.6406598417780971E-2</c:v>
                </c:pt>
                <c:pt idx="49">
                  <c:v>1.3550581666995227E-2</c:v>
                </c:pt>
                <c:pt idx="50">
                  <c:v>1.2045345336258121E-2</c:v>
                </c:pt>
                <c:pt idx="51">
                  <c:v>1.0236573356052998E-2</c:v>
                </c:pt>
                <c:pt idx="52">
                  <c:v>9.802209056084572E-3</c:v>
                </c:pt>
                <c:pt idx="53">
                  <c:v>6.9289827413823524E-3</c:v>
                </c:pt>
                <c:pt idx="54">
                  <c:v>6.9768549691239471E-3</c:v>
                </c:pt>
                <c:pt idx="55">
                  <c:v>7.8468958474472994E-3</c:v>
                </c:pt>
                <c:pt idx="56">
                  <c:v>7.6377206664451688E-3</c:v>
                </c:pt>
                <c:pt idx="57">
                  <c:v>8.1959765234320674E-3</c:v>
                </c:pt>
                <c:pt idx="58">
                  <c:v>8.1491627439077858E-3</c:v>
                </c:pt>
                <c:pt idx="59">
                  <c:v>7.9747256491539999E-3</c:v>
                </c:pt>
                <c:pt idx="60">
                  <c:v>7.5925234836344913E-3</c:v>
                </c:pt>
                <c:pt idx="61">
                  <c:v>7.5927966331925684E-3</c:v>
                </c:pt>
                <c:pt idx="62">
                  <c:v>7.0234258345882629E-3</c:v>
                </c:pt>
                <c:pt idx="63">
                  <c:v>6.7907237331364702E-3</c:v>
                </c:pt>
                <c:pt idx="64">
                  <c:v>6.7799522418494984E-3</c:v>
                </c:pt>
                <c:pt idx="65">
                  <c:v>6.6689489843744119E-3</c:v>
                </c:pt>
                <c:pt idx="66">
                  <c:v>6.6622979414286392E-3</c:v>
                </c:pt>
                <c:pt idx="67">
                  <c:v>6.6015113952848162E-3</c:v>
                </c:pt>
                <c:pt idx="68">
                  <c:v>6.9451321441942552E-3</c:v>
                </c:pt>
                <c:pt idx="69">
                  <c:v>6.8811898051923366E-3</c:v>
                </c:pt>
                <c:pt idx="70">
                  <c:v>6.9030473799709295E-3</c:v>
                </c:pt>
                <c:pt idx="71">
                  <c:v>6.165192523188332E-3</c:v>
                </c:pt>
                <c:pt idx="72">
                  <c:v>6.1652226876839833E-3</c:v>
                </c:pt>
                <c:pt idx="73">
                  <c:v>6.0635583751706837E-3</c:v>
                </c:pt>
                <c:pt idx="74">
                  <c:v>6.0764927599712051E-3</c:v>
                </c:pt>
                <c:pt idx="75">
                  <c:v>6.0124496002801507E-3</c:v>
                </c:pt>
                <c:pt idx="76">
                  <c:v>4.5131403905040134E-3</c:v>
                </c:pt>
                <c:pt idx="77">
                  <c:v>4.7917963873541809E-3</c:v>
                </c:pt>
                <c:pt idx="78">
                  <c:v>3.6577183782468352E-3</c:v>
                </c:pt>
                <c:pt idx="79">
                  <c:v>3.7106784379701864E-3</c:v>
                </c:pt>
                <c:pt idx="80">
                  <c:v>3.5096203181159591E-3</c:v>
                </c:pt>
                <c:pt idx="81">
                  <c:v>3.5306849337242039E-3</c:v>
                </c:pt>
                <c:pt idx="82">
                  <c:v>3.442954588119519E-3</c:v>
                </c:pt>
                <c:pt idx="83">
                  <c:v>3.4944659578017546E-3</c:v>
                </c:pt>
                <c:pt idx="84">
                  <c:v>3.7568266675731782E-3</c:v>
                </c:pt>
                <c:pt idx="85">
                  <c:v>3.7984482053383963E-3</c:v>
                </c:pt>
                <c:pt idx="86">
                  <c:v>3.775363087360502E-3</c:v>
                </c:pt>
                <c:pt idx="87">
                  <c:v>3.9237168561669818E-3</c:v>
                </c:pt>
                <c:pt idx="88">
                  <c:v>3.9521039048922048E-3</c:v>
                </c:pt>
                <c:pt idx="89">
                  <c:v>3.4158090637359728E-3</c:v>
                </c:pt>
                <c:pt idx="90">
                  <c:v>4.1075064832626898E-3</c:v>
                </c:pt>
                <c:pt idx="91">
                  <c:v>4.0953284886582775E-3</c:v>
                </c:pt>
                <c:pt idx="92">
                  <c:v>3.8790258006764109E-3</c:v>
                </c:pt>
                <c:pt idx="93">
                  <c:v>3.9878146326211292E-3</c:v>
                </c:pt>
                <c:pt idx="94">
                  <c:v>3.8556209258549827E-3</c:v>
                </c:pt>
                <c:pt idx="95">
                  <c:v>3.9146515830426288E-3</c:v>
                </c:pt>
                <c:pt idx="96">
                  <c:v>3.8674127171095187E-3</c:v>
                </c:pt>
                <c:pt idx="97">
                  <c:v>3.8582957808836037E-3</c:v>
                </c:pt>
                <c:pt idx="98">
                  <c:v>4.0696849503569395E-3</c:v>
                </c:pt>
                <c:pt idx="99">
                  <c:v>4.1470563502111748E-3</c:v>
                </c:pt>
                <c:pt idx="100">
                  <c:v>4.4324558343827244E-3</c:v>
                </c:pt>
                <c:pt idx="101">
                  <c:v>4.4584389414058043E-3</c:v>
                </c:pt>
                <c:pt idx="102">
                  <c:v>4.4211651334885357E-3</c:v>
                </c:pt>
                <c:pt idx="103">
                  <c:v>4.4713902835363329E-3</c:v>
                </c:pt>
                <c:pt idx="104">
                  <c:v>4.3740027562088092E-3</c:v>
                </c:pt>
                <c:pt idx="105">
                  <c:v>4.190304792027138E-3</c:v>
                </c:pt>
                <c:pt idx="106">
                  <c:v>4.3974688598247174E-3</c:v>
                </c:pt>
                <c:pt idx="107">
                  <c:v>4.6323511582852372E-3</c:v>
                </c:pt>
                <c:pt idx="108">
                  <c:v>4.6580736009760948E-3</c:v>
                </c:pt>
                <c:pt idx="109">
                  <c:v>4.6377267523299206E-3</c:v>
                </c:pt>
                <c:pt idx="110">
                  <c:v>4.6363055524417211E-3</c:v>
                </c:pt>
                <c:pt idx="111">
                  <c:v>4.2983985248554136E-3</c:v>
                </c:pt>
                <c:pt idx="112">
                  <c:v>4.4360605099394938E-3</c:v>
                </c:pt>
                <c:pt idx="113">
                  <c:v>4.5518657960520008E-3</c:v>
                </c:pt>
                <c:pt idx="114">
                  <c:v>4.7853965671345935E-3</c:v>
                </c:pt>
                <c:pt idx="115">
                  <c:v>5.0624502174095197E-3</c:v>
                </c:pt>
                <c:pt idx="116">
                  <c:v>5.0422762515149972E-3</c:v>
                </c:pt>
                <c:pt idx="117">
                  <c:v>5.0430815089660989E-3</c:v>
                </c:pt>
                <c:pt idx="118">
                  <c:v>5.0379580807096095E-3</c:v>
                </c:pt>
                <c:pt idx="119">
                  <c:v>5.0700331244929453E-3</c:v>
                </c:pt>
                <c:pt idx="120">
                  <c:v>5.0000075201686615E-3</c:v>
                </c:pt>
                <c:pt idx="121">
                  <c:v>4.9593316441594532E-3</c:v>
                </c:pt>
                <c:pt idx="122">
                  <c:v>5.0203817351946664E-3</c:v>
                </c:pt>
                <c:pt idx="123">
                  <c:v>5.1054374218969002E-3</c:v>
                </c:pt>
                <c:pt idx="124">
                  <c:v>5.091968573633766E-3</c:v>
                </c:pt>
                <c:pt idx="125">
                  <c:v>6.0722307309997213E-3</c:v>
                </c:pt>
                <c:pt idx="126">
                  <c:v>5.9917473152242134E-3</c:v>
                </c:pt>
                <c:pt idx="127">
                  <c:v>5.846757880000818E-3</c:v>
                </c:pt>
                <c:pt idx="128">
                  <c:v>6.0327000325341345E-3</c:v>
                </c:pt>
                <c:pt idx="129">
                  <c:v>5.9245085380626979E-3</c:v>
                </c:pt>
                <c:pt idx="130">
                  <c:v>6.0923239158626966E-3</c:v>
                </c:pt>
                <c:pt idx="131">
                  <c:v>6.0558299784851831E-3</c:v>
                </c:pt>
                <c:pt idx="132">
                  <c:v>6.2847609197874271E-3</c:v>
                </c:pt>
                <c:pt idx="133">
                  <c:v>6.1641916775566413E-3</c:v>
                </c:pt>
                <c:pt idx="134">
                  <c:v>6.042890103771785E-3</c:v>
                </c:pt>
                <c:pt idx="135">
                  <c:v>5.8909931062694426E-3</c:v>
                </c:pt>
                <c:pt idx="136">
                  <c:v>5.5807753719089572E-3</c:v>
                </c:pt>
                <c:pt idx="137">
                  <c:v>5.8676661448626268E-3</c:v>
                </c:pt>
                <c:pt idx="138">
                  <c:v>6.1543103016717306E-3</c:v>
                </c:pt>
                <c:pt idx="139">
                  <c:v>6.1435058449138278E-3</c:v>
                </c:pt>
                <c:pt idx="140">
                  <c:v>5.9650296994449318E-3</c:v>
                </c:pt>
                <c:pt idx="141">
                  <c:v>5.9705113628104305E-3</c:v>
                </c:pt>
                <c:pt idx="142">
                  <c:v>5.5778163734885918E-3</c:v>
                </c:pt>
                <c:pt idx="143">
                  <c:v>5.5921819154687294E-3</c:v>
                </c:pt>
                <c:pt idx="144">
                  <c:v>5.3724928996749261E-3</c:v>
                </c:pt>
                <c:pt idx="145">
                  <c:v>5.6719511794756303E-3</c:v>
                </c:pt>
                <c:pt idx="146">
                  <c:v>5.1545268392230933E-3</c:v>
                </c:pt>
                <c:pt idx="147">
                  <c:v>5.279054865980232E-3</c:v>
                </c:pt>
                <c:pt idx="148">
                  <c:v>5.2697115317438866E-3</c:v>
                </c:pt>
                <c:pt idx="149">
                  <c:v>5.1167106890912728E-3</c:v>
                </c:pt>
                <c:pt idx="150">
                  <c:v>5.1445341684356891E-3</c:v>
                </c:pt>
                <c:pt idx="151">
                  <c:v>5.3696977116458218E-3</c:v>
                </c:pt>
                <c:pt idx="152">
                  <c:v>5.7191572797333267E-3</c:v>
                </c:pt>
                <c:pt idx="153">
                  <c:v>5.600695509926595E-3</c:v>
                </c:pt>
                <c:pt idx="154">
                  <c:v>5.5670266561345001E-3</c:v>
                </c:pt>
                <c:pt idx="155">
                  <c:v>5.8380450612246842E-3</c:v>
                </c:pt>
                <c:pt idx="156">
                  <c:v>5.7929611619629518E-3</c:v>
                </c:pt>
                <c:pt idx="157">
                  <c:v>5.8557174883896264E-3</c:v>
                </c:pt>
                <c:pt idx="158">
                  <c:v>5.4357103551618382E-3</c:v>
                </c:pt>
                <c:pt idx="159">
                  <c:v>5.5008995278212911E-3</c:v>
                </c:pt>
                <c:pt idx="160">
                  <c:v>5.8362390308821658E-3</c:v>
                </c:pt>
                <c:pt idx="161">
                  <c:v>5.8581934282455877E-3</c:v>
                </c:pt>
                <c:pt idx="162">
                  <c:v>6.1565682256998489E-3</c:v>
                </c:pt>
                <c:pt idx="163">
                  <c:v>6.1423069185582982E-3</c:v>
                </c:pt>
                <c:pt idx="164">
                  <c:v>6.1463933005370284E-3</c:v>
                </c:pt>
                <c:pt idx="165">
                  <c:v>6.217060847444663E-3</c:v>
                </c:pt>
                <c:pt idx="166">
                  <c:v>5.8173223745449009E-3</c:v>
                </c:pt>
                <c:pt idx="167">
                  <c:v>5.7795982998087555E-3</c:v>
                </c:pt>
                <c:pt idx="168">
                  <c:v>5.5614908040568425E-3</c:v>
                </c:pt>
                <c:pt idx="169">
                  <c:v>5.6140133559122755E-3</c:v>
                </c:pt>
                <c:pt idx="170">
                  <c:v>5.4630947364872843E-3</c:v>
                </c:pt>
                <c:pt idx="171">
                  <c:v>5.388735815601957E-3</c:v>
                </c:pt>
                <c:pt idx="172">
                  <c:v>5.2050222935807076E-3</c:v>
                </c:pt>
                <c:pt idx="173">
                  <c:v>4.9761367576038641E-3</c:v>
                </c:pt>
                <c:pt idx="174">
                  <c:v>5.0627950983173414E-3</c:v>
                </c:pt>
                <c:pt idx="175">
                  <c:v>5.1121340694755511E-3</c:v>
                </c:pt>
                <c:pt idx="176">
                  <c:v>4.8368551458538769E-3</c:v>
                </c:pt>
                <c:pt idx="177">
                  <c:v>4.8316353496756868E-3</c:v>
                </c:pt>
                <c:pt idx="178">
                  <c:v>4.8031308495565693E-3</c:v>
                </c:pt>
                <c:pt idx="179">
                  <c:v>4.8043733399296224E-3</c:v>
                </c:pt>
                <c:pt idx="180">
                  <c:v>4.7161704367012858E-3</c:v>
                </c:pt>
                <c:pt idx="181">
                  <c:v>4.3614874407880422E-3</c:v>
                </c:pt>
                <c:pt idx="182">
                  <c:v>4.3575730374076143E-3</c:v>
                </c:pt>
                <c:pt idx="183">
                  <c:v>3.6604787366395172E-3</c:v>
                </c:pt>
                <c:pt idx="184">
                  <c:v>3.7899289104972745E-3</c:v>
                </c:pt>
                <c:pt idx="185">
                  <c:v>3.9343482777231039E-3</c:v>
                </c:pt>
                <c:pt idx="186">
                  <c:v>4.76247345296068E-3</c:v>
                </c:pt>
                <c:pt idx="187">
                  <c:v>4.8645351087438175E-3</c:v>
                </c:pt>
                <c:pt idx="188">
                  <c:v>4.9502207416478802E-3</c:v>
                </c:pt>
                <c:pt idx="189">
                  <c:v>5.5103000364265181E-3</c:v>
                </c:pt>
                <c:pt idx="190">
                  <c:v>5.3629818635555901E-3</c:v>
                </c:pt>
                <c:pt idx="191">
                  <c:v>6.1921805571928754E-3</c:v>
                </c:pt>
                <c:pt idx="192">
                  <c:v>6.0517814718525778E-3</c:v>
                </c:pt>
                <c:pt idx="193">
                  <c:v>6.0533516998539086E-3</c:v>
                </c:pt>
                <c:pt idx="194">
                  <c:v>6.0151877853754287E-3</c:v>
                </c:pt>
                <c:pt idx="195">
                  <c:v>5.9983260472855409E-3</c:v>
                </c:pt>
                <c:pt idx="196">
                  <c:v>6.5345780776877149E-3</c:v>
                </c:pt>
                <c:pt idx="197">
                  <c:v>6.5517265912354936E-3</c:v>
                </c:pt>
                <c:pt idx="198">
                  <c:v>6.5923657500667979E-3</c:v>
                </c:pt>
                <c:pt idx="199">
                  <c:v>6.620895563701208E-3</c:v>
                </c:pt>
                <c:pt idx="200">
                  <c:v>6.5927319484430343E-3</c:v>
                </c:pt>
                <c:pt idx="201">
                  <c:v>6.4844197471497361E-3</c:v>
                </c:pt>
                <c:pt idx="202">
                  <c:v>6.4099008993913614E-3</c:v>
                </c:pt>
                <c:pt idx="203">
                  <c:v>6.4795803651759793E-3</c:v>
                </c:pt>
                <c:pt idx="204">
                  <c:v>6.7027155065146945E-3</c:v>
                </c:pt>
                <c:pt idx="205">
                  <c:v>6.6158630686298644E-3</c:v>
                </c:pt>
                <c:pt idx="206">
                  <c:v>6.4794184209844511E-3</c:v>
                </c:pt>
                <c:pt idx="207">
                  <c:v>5.4958084743577445E-3</c:v>
                </c:pt>
                <c:pt idx="208">
                  <c:v>5.5209930281680678E-3</c:v>
                </c:pt>
                <c:pt idx="209">
                  <c:v>5.4153564162189149E-3</c:v>
                </c:pt>
                <c:pt idx="210">
                  <c:v>5.0709498243548812E-3</c:v>
                </c:pt>
                <c:pt idx="211">
                  <c:v>5.05527949506382E-3</c:v>
                </c:pt>
                <c:pt idx="212">
                  <c:v>4.3647203594286222E-3</c:v>
                </c:pt>
                <c:pt idx="213">
                  <c:v>4.4490301747651855E-3</c:v>
                </c:pt>
                <c:pt idx="214">
                  <c:v>4.4511951692872542E-3</c:v>
                </c:pt>
                <c:pt idx="215">
                  <c:v>4.5861354913129858E-3</c:v>
                </c:pt>
                <c:pt idx="216">
                  <c:v>4.7714631601406968E-3</c:v>
                </c:pt>
                <c:pt idx="217">
                  <c:v>3.8427912692166337E-3</c:v>
                </c:pt>
                <c:pt idx="218">
                  <c:v>3.8137542704186353E-3</c:v>
                </c:pt>
                <c:pt idx="219">
                  <c:v>4.126946702503716E-3</c:v>
                </c:pt>
                <c:pt idx="220">
                  <c:v>4.0278041920443408E-3</c:v>
                </c:pt>
                <c:pt idx="221">
                  <c:v>4.0674672119540662E-3</c:v>
                </c:pt>
                <c:pt idx="222">
                  <c:v>4.0820583434055709E-3</c:v>
                </c:pt>
                <c:pt idx="223">
                  <c:v>4.4279335289744929E-3</c:v>
                </c:pt>
                <c:pt idx="224">
                  <c:v>4.5251861727448467E-3</c:v>
                </c:pt>
                <c:pt idx="225">
                  <c:v>4.4171333505874464E-3</c:v>
                </c:pt>
                <c:pt idx="226">
                  <c:v>4.3772429200139365E-3</c:v>
                </c:pt>
                <c:pt idx="227">
                  <c:v>4.3863902117262082E-3</c:v>
                </c:pt>
                <c:pt idx="228">
                  <c:v>4.3741858140401929E-3</c:v>
                </c:pt>
                <c:pt idx="229">
                  <c:v>4.3598858260087189E-3</c:v>
                </c:pt>
                <c:pt idx="230">
                  <c:v>4.2462272933679549E-3</c:v>
                </c:pt>
                <c:pt idx="231">
                  <c:v>4.3863648157871958E-3</c:v>
                </c:pt>
                <c:pt idx="232">
                  <c:v>4.4275003159174346E-3</c:v>
                </c:pt>
                <c:pt idx="233">
                  <c:v>4.2687786461905177E-3</c:v>
                </c:pt>
                <c:pt idx="234">
                  <c:v>4.1660391658631668E-3</c:v>
                </c:pt>
                <c:pt idx="235">
                  <c:v>4.1934084651878856E-3</c:v>
                </c:pt>
                <c:pt idx="236">
                  <c:v>4.4495391243328936E-3</c:v>
                </c:pt>
                <c:pt idx="237">
                  <c:v>4.3366448761936321E-3</c:v>
                </c:pt>
                <c:pt idx="238">
                  <c:v>4.5612887688583166E-3</c:v>
                </c:pt>
                <c:pt idx="239">
                  <c:v>4.5542636758921402E-3</c:v>
                </c:pt>
                <c:pt idx="240">
                  <c:v>4.7068031999230155E-3</c:v>
                </c:pt>
                <c:pt idx="241">
                  <c:v>4.7155663683569595E-3</c:v>
                </c:pt>
                <c:pt idx="242">
                  <c:v>4.5418242265121327E-3</c:v>
                </c:pt>
                <c:pt idx="243">
                  <c:v>4.6531151471228367E-3</c:v>
                </c:pt>
                <c:pt idx="244">
                  <c:v>4.5395140295561662E-3</c:v>
                </c:pt>
                <c:pt idx="245">
                  <c:v>4.8348911288414349E-3</c:v>
                </c:pt>
                <c:pt idx="246">
                  <c:v>4.5994886047660685E-3</c:v>
                </c:pt>
                <c:pt idx="247">
                  <c:v>4.6884429330954361E-3</c:v>
                </c:pt>
                <c:pt idx="248">
                  <c:v>5.2919170532362341E-3</c:v>
                </c:pt>
                <c:pt idx="249">
                  <c:v>5.5374164294721435E-3</c:v>
                </c:pt>
                <c:pt idx="250">
                  <c:v>6.0362816664204441E-3</c:v>
                </c:pt>
                <c:pt idx="251">
                  <c:v>7.2622551495169288E-3</c:v>
                </c:pt>
                <c:pt idx="252">
                  <c:v>7.6343624013529617E-3</c:v>
                </c:pt>
                <c:pt idx="253">
                  <c:v>7.7713146893129345E-3</c:v>
                </c:pt>
                <c:pt idx="254">
                  <c:v>7.8180135258410135E-3</c:v>
                </c:pt>
                <c:pt idx="255">
                  <c:v>8.0428846239880072E-3</c:v>
                </c:pt>
                <c:pt idx="256">
                  <c:v>7.9918713638655429E-3</c:v>
                </c:pt>
                <c:pt idx="257">
                  <c:v>7.8262681826916005E-3</c:v>
                </c:pt>
                <c:pt idx="258">
                  <c:v>7.9159280345585774E-3</c:v>
                </c:pt>
                <c:pt idx="259">
                  <c:v>8.0068648085347607E-3</c:v>
                </c:pt>
                <c:pt idx="260">
                  <c:v>8.0747887782672296E-3</c:v>
                </c:pt>
                <c:pt idx="261">
                  <c:v>7.9658469768473204E-3</c:v>
                </c:pt>
                <c:pt idx="262">
                  <c:v>8.0165663274212838E-3</c:v>
                </c:pt>
                <c:pt idx="263">
                  <c:v>8.0459902069718557E-3</c:v>
                </c:pt>
                <c:pt idx="264">
                  <c:v>8.5230021028819321E-3</c:v>
                </c:pt>
                <c:pt idx="265">
                  <c:v>8.4935190177999106E-3</c:v>
                </c:pt>
                <c:pt idx="266">
                  <c:v>8.3614338683789587E-3</c:v>
                </c:pt>
                <c:pt idx="267">
                  <c:v>9.156497211226999E-3</c:v>
                </c:pt>
                <c:pt idx="268">
                  <c:v>9.8367575396546558E-3</c:v>
                </c:pt>
                <c:pt idx="269">
                  <c:v>9.5938149906869101E-3</c:v>
                </c:pt>
                <c:pt idx="270">
                  <c:v>9.5037653946712479E-3</c:v>
                </c:pt>
                <c:pt idx="271">
                  <c:v>8.7981363972417081E-3</c:v>
                </c:pt>
                <c:pt idx="272">
                  <c:v>8.1219410077710726E-3</c:v>
                </c:pt>
                <c:pt idx="273">
                  <c:v>8.3652194732322417E-3</c:v>
                </c:pt>
                <c:pt idx="274">
                  <c:v>8.6551705806746908E-3</c:v>
                </c:pt>
                <c:pt idx="275">
                  <c:v>8.6230964535185754E-3</c:v>
                </c:pt>
                <c:pt idx="276">
                  <c:v>8.3823408735391076E-3</c:v>
                </c:pt>
                <c:pt idx="277">
                  <c:v>8.8364824293355581E-3</c:v>
                </c:pt>
                <c:pt idx="278">
                  <c:v>8.8212846374758937E-3</c:v>
                </c:pt>
                <c:pt idx="279">
                  <c:v>8.6303985458478123E-3</c:v>
                </c:pt>
                <c:pt idx="280">
                  <c:v>8.5355782154786595E-3</c:v>
                </c:pt>
                <c:pt idx="281">
                  <c:v>8.6487012725817453E-3</c:v>
                </c:pt>
                <c:pt idx="282">
                  <c:v>8.8547895398424711E-3</c:v>
                </c:pt>
                <c:pt idx="283">
                  <c:v>8.8349307522521577E-3</c:v>
                </c:pt>
                <c:pt idx="284">
                  <c:v>8.7720003914168558E-3</c:v>
                </c:pt>
                <c:pt idx="285">
                  <c:v>8.6170123629310449E-3</c:v>
                </c:pt>
                <c:pt idx="286">
                  <c:v>8.5799358884712205E-3</c:v>
                </c:pt>
                <c:pt idx="287">
                  <c:v>8.4438664241627027E-3</c:v>
                </c:pt>
                <c:pt idx="288">
                  <c:v>8.0557044012780372E-3</c:v>
                </c:pt>
                <c:pt idx="289">
                  <c:v>7.1145427991453234E-3</c:v>
                </c:pt>
                <c:pt idx="290">
                  <c:v>6.8597475659616944E-3</c:v>
                </c:pt>
                <c:pt idx="291">
                  <c:v>6.8644140075061894E-3</c:v>
                </c:pt>
                <c:pt idx="292">
                  <c:v>6.8691451393288836E-3</c:v>
                </c:pt>
                <c:pt idx="293">
                  <c:v>6.9079956877205473E-3</c:v>
                </c:pt>
                <c:pt idx="294">
                  <c:v>6.310180849022469E-3</c:v>
                </c:pt>
                <c:pt idx="295">
                  <c:v>5.7335924573431157E-3</c:v>
                </c:pt>
                <c:pt idx="296">
                  <c:v>5.728336947296294E-3</c:v>
                </c:pt>
                <c:pt idx="297">
                  <c:v>5.7265909553082155E-3</c:v>
                </c:pt>
                <c:pt idx="298">
                  <c:v>5.0553310810292542E-3</c:v>
                </c:pt>
                <c:pt idx="299">
                  <c:v>5.1211832019727593E-3</c:v>
                </c:pt>
                <c:pt idx="300">
                  <c:v>5.1646771377565513E-3</c:v>
                </c:pt>
                <c:pt idx="301">
                  <c:v>5.1430199926002082E-3</c:v>
                </c:pt>
                <c:pt idx="302">
                  <c:v>4.8152739647489501E-3</c:v>
                </c:pt>
                <c:pt idx="303">
                  <c:v>4.0771792427985419E-3</c:v>
                </c:pt>
                <c:pt idx="304">
                  <c:v>4.4119751621271462E-3</c:v>
                </c:pt>
                <c:pt idx="305">
                  <c:v>4.3868825118043809E-3</c:v>
                </c:pt>
                <c:pt idx="306">
                  <c:v>3.8867552310476107E-3</c:v>
                </c:pt>
                <c:pt idx="307">
                  <c:v>3.6825981617217372E-3</c:v>
                </c:pt>
                <c:pt idx="308">
                  <c:v>3.6420781130206961E-3</c:v>
                </c:pt>
                <c:pt idx="309">
                  <c:v>3.0026645127347617E-3</c:v>
                </c:pt>
                <c:pt idx="310">
                  <c:v>3.0510529182091375E-3</c:v>
                </c:pt>
                <c:pt idx="311">
                  <c:v>2.937576423606566E-3</c:v>
                </c:pt>
                <c:pt idx="312">
                  <c:v>2.8840630125933145E-3</c:v>
                </c:pt>
                <c:pt idx="313">
                  <c:v>3.0755286417016195E-3</c:v>
                </c:pt>
                <c:pt idx="314">
                  <c:v>3.0130121043249742E-3</c:v>
                </c:pt>
                <c:pt idx="315">
                  <c:v>2.9647629288931401E-3</c:v>
                </c:pt>
                <c:pt idx="316">
                  <c:v>3.3479236285089242E-3</c:v>
                </c:pt>
                <c:pt idx="317">
                  <c:v>3.4830622106511284E-3</c:v>
                </c:pt>
                <c:pt idx="318">
                  <c:v>3.4698486341659313E-3</c:v>
                </c:pt>
                <c:pt idx="319">
                  <c:v>3.841999302037154E-3</c:v>
                </c:pt>
                <c:pt idx="320">
                  <c:v>3.7671527396510988E-3</c:v>
                </c:pt>
                <c:pt idx="321">
                  <c:v>3.9938210772646641E-3</c:v>
                </c:pt>
                <c:pt idx="322">
                  <c:v>3.9930897284609157E-3</c:v>
                </c:pt>
                <c:pt idx="323">
                  <c:v>4.0014781591346084E-3</c:v>
                </c:pt>
                <c:pt idx="324">
                  <c:v>4.1624973572366476E-3</c:v>
                </c:pt>
                <c:pt idx="325">
                  <c:v>3.9207121270302741E-3</c:v>
                </c:pt>
                <c:pt idx="326">
                  <c:v>3.9255222322607123E-3</c:v>
                </c:pt>
                <c:pt idx="327">
                  <c:v>3.9685403708208198E-3</c:v>
                </c:pt>
                <c:pt idx="328">
                  <c:v>4.1137210252830065E-3</c:v>
                </c:pt>
                <c:pt idx="329">
                  <c:v>4.1196030750603107E-3</c:v>
                </c:pt>
                <c:pt idx="330">
                  <c:v>4.3848786846629765E-3</c:v>
                </c:pt>
                <c:pt idx="331">
                  <c:v>4.3512456719306458E-3</c:v>
                </c:pt>
                <c:pt idx="332">
                  <c:v>4.2975409850877552E-3</c:v>
                </c:pt>
                <c:pt idx="333">
                  <c:v>4.4155128670355604E-3</c:v>
                </c:pt>
                <c:pt idx="334">
                  <c:v>4.2156346171777674E-3</c:v>
                </c:pt>
                <c:pt idx="335">
                  <c:v>4.174286600312921E-3</c:v>
                </c:pt>
                <c:pt idx="336">
                  <c:v>4.1724459914463628E-3</c:v>
                </c:pt>
                <c:pt idx="337">
                  <c:v>4.1105470234202354E-3</c:v>
                </c:pt>
                <c:pt idx="338">
                  <c:v>4.0177546740599391E-3</c:v>
                </c:pt>
                <c:pt idx="339">
                  <c:v>4.0167545997813244E-3</c:v>
                </c:pt>
                <c:pt idx="340">
                  <c:v>3.6222703988569656E-3</c:v>
                </c:pt>
                <c:pt idx="341">
                  <c:v>3.6860361351686109E-3</c:v>
                </c:pt>
                <c:pt idx="342">
                  <c:v>3.4618604879675472E-3</c:v>
                </c:pt>
                <c:pt idx="343">
                  <c:v>3.4528018428692064E-3</c:v>
                </c:pt>
                <c:pt idx="344">
                  <c:v>3.7500490517124261E-3</c:v>
                </c:pt>
                <c:pt idx="345">
                  <c:v>3.526112598891538E-3</c:v>
                </c:pt>
                <c:pt idx="346">
                  <c:v>3.6093437293912177E-3</c:v>
                </c:pt>
                <c:pt idx="347">
                  <c:v>3.6318192739340756E-3</c:v>
                </c:pt>
                <c:pt idx="348">
                  <c:v>3.4150550903271938E-3</c:v>
                </c:pt>
                <c:pt idx="349">
                  <c:v>3.3237819714642585E-3</c:v>
                </c:pt>
                <c:pt idx="350">
                  <c:v>3.3235529281976234E-3</c:v>
                </c:pt>
                <c:pt idx="351">
                  <c:v>2.9911814305410918E-3</c:v>
                </c:pt>
                <c:pt idx="352">
                  <c:v>3.0038736062107836E-3</c:v>
                </c:pt>
                <c:pt idx="353">
                  <c:v>3.0112243558485922E-3</c:v>
                </c:pt>
                <c:pt idx="354">
                  <c:v>2.7911344909547684E-3</c:v>
                </c:pt>
                <c:pt idx="355">
                  <c:v>2.9250707478907499E-3</c:v>
                </c:pt>
                <c:pt idx="356">
                  <c:v>2.9207267594966971E-3</c:v>
                </c:pt>
                <c:pt idx="357">
                  <c:v>4.3334558462824321E-3</c:v>
                </c:pt>
                <c:pt idx="358">
                  <c:v>4.2305850559387036E-3</c:v>
                </c:pt>
                <c:pt idx="359">
                  <c:v>4.6841605248653419E-3</c:v>
                </c:pt>
                <c:pt idx="360">
                  <c:v>4.7209743912791429E-3</c:v>
                </c:pt>
                <c:pt idx="361">
                  <c:v>5.2180236657289368E-3</c:v>
                </c:pt>
                <c:pt idx="362">
                  <c:v>5.1808899017104764E-3</c:v>
                </c:pt>
                <c:pt idx="363">
                  <c:v>5.1869346583133611E-3</c:v>
                </c:pt>
                <c:pt idx="364">
                  <c:v>5.2345075608022052E-3</c:v>
                </c:pt>
                <c:pt idx="365">
                  <c:v>5.0986888936769099E-3</c:v>
                </c:pt>
                <c:pt idx="366">
                  <c:v>6.3510219869640444E-3</c:v>
                </c:pt>
                <c:pt idx="367">
                  <c:v>6.2335872921664114E-3</c:v>
                </c:pt>
                <c:pt idx="368">
                  <c:v>6.4509534800786215E-3</c:v>
                </c:pt>
                <c:pt idx="369">
                  <c:v>6.4975514111882864E-3</c:v>
                </c:pt>
                <c:pt idx="370">
                  <c:v>6.3949578857491586E-3</c:v>
                </c:pt>
                <c:pt idx="371">
                  <c:v>6.3805101246152667E-3</c:v>
                </c:pt>
                <c:pt idx="372">
                  <c:v>6.4612634279860668E-3</c:v>
                </c:pt>
                <c:pt idx="373">
                  <c:v>6.5726060283168393E-3</c:v>
                </c:pt>
                <c:pt idx="374">
                  <c:v>6.6459108684147157E-3</c:v>
                </c:pt>
                <c:pt idx="375">
                  <c:v>6.8712302982079972E-3</c:v>
                </c:pt>
                <c:pt idx="376">
                  <c:v>6.7612336537212943E-3</c:v>
                </c:pt>
                <c:pt idx="377">
                  <c:v>6.780269956947969E-3</c:v>
                </c:pt>
                <c:pt idx="378">
                  <c:v>6.1715064619675859E-3</c:v>
                </c:pt>
                <c:pt idx="379">
                  <c:v>6.218126626643527E-3</c:v>
                </c:pt>
                <c:pt idx="380">
                  <c:v>6.1868347550186583E-3</c:v>
                </c:pt>
                <c:pt idx="381">
                  <c:v>6.1665356053685633E-3</c:v>
                </c:pt>
                <c:pt idx="382">
                  <c:v>5.8024534742271532E-3</c:v>
                </c:pt>
                <c:pt idx="383">
                  <c:v>5.7497373796421081E-3</c:v>
                </c:pt>
                <c:pt idx="384">
                  <c:v>5.7918926368779045E-3</c:v>
                </c:pt>
                <c:pt idx="385">
                  <c:v>5.7643353623134915E-3</c:v>
                </c:pt>
                <c:pt idx="386">
                  <c:v>5.9311300525236293E-3</c:v>
                </c:pt>
                <c:pt idx="387">
                  <c:v>4.8897560693730493E-3</c:v>
                </c:pt>
                <c:pt idx="388">
                  <c:v>4.8416660849627422E-3</c:v>
                </c:pt>
                <c:pt idx="389">
                  <c:v>4.5526529101910128E-3</c:v>
                </c:pt>
                <c:pt idx="390">
                  <c:v>4.5675038425248109E-3</c:v>
                </c:pt>
                <c:pt idx="391">
                  <c:v>4.7272830944785011E-3</c:v>
                </c:pt>
                <c:pt idx="392">
                  <c:v>5.2196335720274007E-3</c:v>
                </c:pt>
                <c:pt idx="393">
                  <c:v>5.1827012767474128E-3</c:v>
                </c:pt>
                <c:pt idx="394">
                  <c:v>5.1454244562556479E-3</c:v>
                </c:pt>
                <c:pt idx="395">
                  <c:v>5.1847978372818807E-3</c:v>
                </c:pt>
                <c:pt idx="396">
                  <c:v>4.7616584016874691E-3</c:v>
                </c:pt>
                <c:pt idx="397">
                  <c:v>4.73109658051703E-3</c:v>
                </c:pt>
                <c:pt idx="398">
                  <c:v>4.8082054139274378E-3</c:v>
                </c:pt>
                <c:pt idx="399">
                  <c:v>4.6612857899990135E-3</c:v>
                </c:pt>
                <c:pt idx="400">
                  <c:v>4.6635724779837085E-3</c:v>
                </c:pt>
                <c:pt idx="401">
                  <c:v>4.3716158539281041E-3</c:v>
                </c:pt>
                <c:pt idx="402">
                  <c:v>4.7025947497813993E-3</c:v>
                </c:pt>
                <c:pt idx="403">
                  <c:v>4.6928250680226781E-3</c:v>
                </c:pt>
                <c:pt idx="404">
                  <c:v>4.6915150055500711E-3</c:v>
                </c:pt>
                <c:pt idx="405">
                  <c:v>4.8449928558626015E-3</c:v>
                </c:pt>
                <c:pt idx="406">
                  <c:v>4.8817335642746826E-3</c:v>
                </c:pt>
                <c:pt idx="407">
                  <c:v>4.5439176596119915E-3</c:v>
                </c:pt>
                <c:pt idx="408">
                  <c:v>3.9839126349064712E-3</c:v>
                </c:pt>
                <c:pt idx="409">
                  <c:v>4.166263546441608E-3</c:v>
                </c:pt>
                <c:pt idx="410">
                  <c:v>5.0345107206868269E-3</c:v>
                </c:pt>
                <c:pt idx="411">
                  <c:v>5.0327395607249721E-3</c:v>
                </c:pt>
                <c:pt idx="412">
                  <c:v>5.4730370245129811E-3</c:v>
                </c:pt>
                <c:pt idx="413">
                  <c:v>5.8567605535019985E-3</c:v>
                </c:pt>
                <c:pt idx="414">
                  <c:v>5.8640356534609382E-3</c:v>
                </c:pt>
                <c:pt idx="415">
                  <c:v>5.7915010190589429E-3</c:v>
                </c:pt>
                <c:pt idx="416">
                  <c:v>5.8848577867369771E-3</c:v>
                </c:pt>
                <c:pt idx="417">
                  <c:v>5.9303636186949999E-3</c:v>
                </c:pt>
                <c:pt idx="418">
                  <c:v>5.9379521723024273E-3</c:v>
                </c:pt>
                <c:pt idx="419">
                  <c:v>6.0377248562964508E-3</c:v>
                </c:pt>
                <c:pt idx="420">
                  <c:v>6.0296417667465513E-3</c:v>
                </c:pt>
                <c:pt idx="421">
                  <c:v>6.1277538426704383E-3</c:v>
                </c:pt>
                <c:pt idx="422">
                  <c:v>6.1278588310658445E-3</c:v>
                </c:pt>
                <c:pt idx="423">
                  <c:v>5.7333186009559918E-3</c:v>
                </c:pt>
                <c:pt idx="424">
                  <c:v>5.8655305721971645E-3</c:v>
                </c:pt>
                <c:pt idx="425">
                  <c:v>5.8670036429751254E-3</c:v>
                </c:pt>
                <c:pt idx="426">
                  <c:v>5.9446762544221208E-3</c:v>
                </c:pt>
                <c:pt idx="427">
                  <c:v>5.8383260119368313E-3</c:v>
                </c:pt>
                <c:pt idx="428">
                  <c:v>5.9169175091258732E-3</c:v>
                </c:pt>
                <c:pt idx="429">
                  <c:v>5.9368018535043265E-3</c:v>
                </c:pt>
                <c:pt idx="430">
                  <c:v>5.8114228064724384E-3</c:v>
                </c:pt>
                <c:pt idx="431">
                  <c:v>4.8551085614644334E-3</c:v>
                </c:pt>
                <c:pt idx="432">
                  <c:v>4.8773003556459712E-3</c:v>
                </c:pt>
                <c:pt idx="433">
                  <c:v>5.0117725287372227E-3</c:v>
                </c:pt>
                <c:pt idx="434">
                  <c:v>4.3590204178275494E-3</c:v>
                </c:pt>
                <c:pt idx="435">
                  <c:v>4.4930803332897309E-3</c:v>
                </c:pt>
                <c:pt idx="436">
                  <c:v>4.7630893100401887E-3</c:v>
                </c:pt>
                <c:pt idx="437">
                  <c:v>4.6695118364002341E-3</c:v>
                </c:pt>
                <c:pt idx="438">
                  <c:v>4.7459198200603151E-3</c:v>
                </c:pt>
                <c:pt idx="439">
                  <c:v>5.1123153030481925E-3</c:v>
                </c:pt>
                <c:pt idx="440">
                  <c:v>4.9884183536668793E-3</c:v>
                </c:pt>
                <c:pt idx="441">
                  <c:v>5.1988073591167595E-3</c:v>
                </c:pt>
                <c:pt idx="442">
                  <c:v>5.0661834918161574E-3</c:v>
                </c:pt>
                <c:pt idx="443">
                  <c:v>5.1008089877036117E-3</c:v>
                </c:pt>
                <c:pt idx="444">
                  <c:v>5.1165388756371612E-3</c:v>
                </c:pt>
                <c:pt idx="445">
                  <c:v>5.189981872578687E-3</c:v>
                </c:pt>
                <c:pt idx="446">
                  <c:v>5.5345811781231076E-3</c:v>
                </c:pt>
                <c:pt idx="447">
                  <c:v>5.4173574398471303E-3</c:v>
                </c:pt>
                <c:pt idx="448">
                  <c:v>5.3599340837950675E-3</c:v>
                </c:pt>
                <c:pt idx="449">
                  <c:v>5.4767129725671873E-3</c:v>
                </c:pt>
                <c:pt idx="450">
                  <c:v>5.3815319538082695E-3</c:v>
                </c:pt>
                <c:pt idx="451">
                  <c:v>5.3093544823908283E-3</c:v>
                </c:pt>
                <c:pt idx="452">
                  <c:v>5.3587319055905004E-3</c:v>
                </c:pt>
                <c:pt idx="453">
                  <c:v>5.5788108219057388E-3</c:v>
                </c:pt>
                <c:pt idx="454">
                  <c:v>5.2953599302679863E-3</c:v>
                </c:pt>
                <c:pt idx="455">
                  <c:v>5.3606709221220685E-3</c:v>
                </c:pt>
                <c:pt idx="456">
                  <c:v>6.8438606313940727E-3</c:v>
                </c:pt>
                <c:pt idx="457">
                  <c:v>6.5767637896889638E-3</c:v>
                </c:pt>
                <c:pt idx="458">
                  <c:v>7.2045680528462341E-3</c:v>
                </c:pt>
                <c:pt idx="459">
                  <c:v>7.1142569770474848E-3</c:v>
                </c:pt>
                <c:pt idx="460">
                  <c:v>7.074825637191375E-3</c:v>
                </c:pt>
                <c:pt idx="461">
                  <c:v>7.0531699823682716E-3</c:v>
                </c:pt>
                <c:pt idx="462">
                  <c:v>7.0447434158555323E-3</c:v>
                </c:pt>
                <c:pt idx="463">
                  <c:v>7.081221987805213E-3</c:v>
                </c:pt>
                <c:pt idx="464">
                  <c:v>7.0387956809263384E-3</c:v>
                </c:pt>
                <c:pt idx="465">
                  <c:v>7.0921536434426216E-3</c:v>
                </c:pt>
                <c:pt idx="466">
                  <c:v>6.9866062619175669E-3</c:v>
                </c:pt>
                <c:pt idx="467">
                  <c:v>6.8153516292091152E-3</c:v>
                </c:pt>
                <c:pt idx="468">
                  <c:v>6.8097405005180392E-3</c:v>
                </c:pt>
                <c:pt idx="469">
                  <c:v>6.9006798919443169E-3</c:v>
                </c:pt>
                <c:pt idx="470">
                  <c:v>6.718829596523662E-3</c:v>
                </c:pt>
                <c:pt idx="471">
                  <c:v>6.7291839217110952E-3</c:v>
                </c:pt>
                <c:pt idx="472">
                  <c:v>7.0505650460553843E-3</c:v>
                </c:pt>
                <c:pt idx="473">
                  <c:v>7.1760736925179005E-3</c:v>
                </c:pt>
                <c:pt idx="474">
                  <c:v>7.0114418764504584E-3</c:v>
                </c:pt>
                <c:pt idx="475">
                  <c:v>6.9710327825660097E-3</c:v>
                </c:pt>
                <c:pt idx="476">
                  <c:v>6.8729979459231936E-3</c:v>
                </c:pt>
                <c:pt idx="477">
                  <c:v>5.4610976583251564E-3</c:v>
                </c:pt>
                <c:pt idx="478">
                  <c:v>5.4239413033558923E-3</c:v>
                </c:pt>
                <c:pt idx="479">
                  <c:v>4.5304882150748885E-3</c:v>
                </c:pt>
                <c:pt idx="480">
                  <c:v>4.6216061835129612E-3</c:v>
                </c:pt>
                <c:pt idx="481">
                  <c:v>4.3405590157477147E-3</c:v>
                </c:pt>
                <c:pt idx="482">
                  <c:v>4.3575437983238898E-3</c:v>
                </c:pt>
                <c:pt idx="483">
                  <c:v>4.1402576411550132E-3</c:v>
                </c:pt>
                <c:pt idx="484">
                  <c:v>4.4565700325648007E-3</c:v>
                </c:pt>
                <c:pt idx="485">
                  <c:v>4.5580270051669182E-3</c:v>
                </c:pt>
                <c:pt idx="486">
                  <c:v>4.3555425696939773E-3</c:v>
                </c:pt>
                <c:pt idx="487">
                  <c:v>4.2478928812140883E-3</c:v>
                </c:pt>
                <c:pt idx="488">
                  <c:v>4.1536602694345233E-3</c:v>
                </c:pt>
                <c:pt idx="489">
                  <c:v>4.2246390689714046E-3</c:v>
                </c:pt>
                <c:pt idx="490">
                  <c:v>4.2122814859545466E-3</c:v>
                </c:pt>
                <c:pt idx="491">
                  <c:v>4.3394721691264035E-3</c:v>
                </c:pt>
                <c:pt idx="492">
                  <c:v>4.2990623361125191E-3</c:v>
                </c:pt>
                <c:pt idx="493">
                  <c:v>3.5781380331535548E-3</c:v>
                </c:pt>
                <c:pt idx="494">
                  <c:v>3.3694506208697688E-3</c:v>
                </c:pt>
                <c:pt idx="495">
                  <c:v>3.4949168181315879E-3</c:v>
                </c:pt>
                <c:pt idx="496">
                  <c:v>3.911983687561545E-3</c:v>
                </c:pt>
                <c:pt idx="497">
                  <c:v>4.0209474531597098E-3</c:v>
                </c:pt>
                <c:pt idx="498">
                  <c:v>4.0477430173411454E-3</c:v>
                </c:pt>
                <c:pt idx="499">
                  <c:v>4.3681554807911893E-3</c:v>
                </c:pt>
                <c:pt idx="500">
                  <c:v>4.6416473569252806E-3</c:v>
                </c:pt>
                <c:pt idx="501">
                  <c:v>4.55219997866431E-3</c:v>
                </c:pt>
                <c:pt idx="502">
                  <c:v>4.5219172629060358E-3</c:v>
                </c:pt>
                <c:pt idx="503">
                  <c:v>4.5222356799783535E-3</c:v>
                </c:pt>
                <c:pt idx="504">
                  <c:v>4.559045505096713E-3</c:v>
                </c:pt>
                <c:pt idx="505">
                  <c:v>4.0434735209433394E-3</c:v>
                </c:pt>
                <c:pt idx="506">
                  <c:v>4.179135816805379E-3</c:v>
                </c:pt>
                <c:pt idx="507">
                  <c:v>4.1920312714629065E-3</c:v>
                </c:pt>
                <c:pt idx="508">
                  <c:v>4.1927115045357205E-3</c:v>
                </c:pt>
                <c:pt idx="509">
                  <c:v>4.0568008998182331E-3</c:v>
                </c:pt>
                <c:pt idx="510">
                  <c:v>4.1005132062205824E-3</c:v>
                </c:pt>
                <c:pt idx="511">
                  <c:v>4.0570827079546515E-3</c:v>
                </c:pt>
                <c:pt idx="512">
                  <c:v>4.1368277527866985E-3</c:v>
                </c:pt>
                <c:pt idx="513">
                  <c:v>4.1111462410701165E-3</c:v>
                </c:pt>
                <c:pt idx="514">
                  <c:v>4.1321212306022499E-3</c:v>
                </c:pt>
                <c:pt idx="515">
                  <c:v>4.6940078317279947E-3</c:v>
                </c:pt>
                <c:pt idx="516">
                  <c:v>4.8372681147481802E-3</c:v>
                </c:pt>
                <c:pt idx="517">
                  <c:v>4.4617323101910321E-3</c:v>
                </c:pt>
                <c:pt idx="518">
                  <c:v>4.4255581236372615E-3</c:v>
                </c:pt>
                <c:pt idx="519">
                  <c:v>4.4081940417354578E-3</c:v>
                </c:pt>
                <c:pt idx="520">
                  <c:v>4.244374453112632E-3</c:v>
                </c:pt>
                <c:pt idx="521">
                  <c:v>3.9350590908344401E-3</c:v>
                </c:pt>
                <c:pt idx="522">
                  <c:v>4.2094554920746379E-3</c:v>
                </c:pt>
                <c:pt idx="523">
                  <c:v>4.4656322703541312E-3</c:v>
                </c:pt>
                <c:pt idx="524">
                  <c:v>4.5094485695881684E-3</c:v>
                </c:pt>
                <c:pt idx="525">
                  <c:v>4.4647402506621412E-3</c:v>
                </c:pt>
                <c:pt idx="526">
                  <c:v>4.6850231342718566E-3</c:v>
                </c:pt>
                <c:pt idx="527">
                  <c:v>4.6134370502776134E-3</c:v>
                </c:pt>
                <c:pt idx="528">
                  <c:v>4.74979958027628E-3</c:v>
                </c:pt>
                <c:pt idx="529">
                  <c:v>4.7729756012199424E-3</c:v>
                </c:pt>
                <c:pt idx="530">
                  <c:v>4.780126845127671E-3</c:v>
                </c:pt>
                <c:pt idx="531">
                  <c:v>4.7365949052579504E-3</c:v>
                </c:pt>
                <c:pt idx="532">
                  <c:v>4.9453154716619166E-3</c:v>
                </c:pt>
                <c:pt idx="533">
                  <c:v>5.131419383043445E-3</c:v>
                </c:pt>
                <c:pt idx="534">
                  <c:v>5.4845299988853609E-3</c:v>
                </c:pt>
                <c:pt idx="535">
                  <c:v>6.227327533834137E-3</c:v>
                </c:pt>
                <c:pt idx="536">
                  <c:v>5.7833470402361758E-3</c:v>
                </c:pt>
                <c:pt idx="537">
                  <c:v>5.3971432461384231E-3</c:v>
                </c:pt>
                <c:pt idx="538">
                  <c:v>5.4221133060581841E-3</c:v>
                </c:pt>
                <c:pt idx="539">
                  <c:v>5.6388934935639951E-3</c:v>
                </c:pt>
                <c:pt idx="540">
                  <c:v>5.7468272712141192E-3</c:v>
                </c:pt>
                <c:pt idx="541">
                  <c:v>5.8584863309512911E-3</c:v>
                </c:pt>
                <c:pt idx="542">
                  <c:v>5.9979374373367372E-3</c:v>
                </c:pt>
                <c:pt idx="543">
                  <c:v>5.7283559263005598E-3</c:v>
                </c:pt>
                <c:pt idx="544">
                  <c:v>5.9542448280031765E-3</c:v>
                </c:pt>
                <c:pt idx="545">
                  <c:v>5.9596684179739458E-3</c:v>
                </c:pt>
                <c:pt idx="546">
                  <c:v>6.0902706483073462E-3</c:v>
                </c:pt>
                <c:pt idx="547">
                  <c:v>6.251082114673164E-3</c:v>
                </c:pt>
                <c:pt idx="548">
                  <c:v>6.3628070752634247E-3</c:v>
                </c:pt>
                <c:pt idx="549">
                  <c:v>6.3448910497671462E-3</c:v>
                </c:pt>
                <c:pt idx="550">
                  <c:v>6.79107633980731E-3</c:v>
                </c:pt>
                <c:pt idx="551">
                  <c:v>6.8397230568369612E-3</c:v>
                </c:pt>
                <c:pt idx="552">
                  <c:v>6.7693857094356562E-3</c:v>
                </c:pt>
                <c:pt idx="553">
                  <c:v>6.6979385344412938E-3</c:v>
                </c:pt>
                <c:pt idx="554">
                  <c:v>6.51694074747192E-3</c:v>
                </c:pt>
                <c:pt idx="555">
                  <c:v>6.2786945721047703E-3</c:v>
                </c:pt>
                <c:pt idx="556">
                  <c:v>5.4675998703905349E-3</c:v>
                </c:pt>
                <c:pt idx="557">
                  <c:v>5.2734131798568137E-3</c:v>
                </c:pt>
                <c:pt idx="558">
                  <c:v>5.3617463970560778E-3</c:v>
                </c:pt>
                <c:pt idx="559">
                  <c:v>5.1000047424735609E-3</c:v>
                </c:pt>
                <c:pt idx="560">
                  <c:v>4.4857646704209841E-3</c:v>
                </c:pt>
                <c:pt idx="561">
                  <c:v>4.7419163390275765E-3</c:v>
                </c:pt>
                <c:pt idx="562">
                  <c:v>4.6565588243625156E-3</c:v>
                </c:pt>
                <c:pt idx="563">
                  <c:v>4.6958430803962746E-3</c:v>
                </c:pt>
                <c:pt idx="564">
                  <c:v>4.6550370560993612E-3</c:v>
                </c:pt>
                <c:pt idx="565">
                  <c:v>4.8102255516764957E-3</c:v>
                </c:pt>
                <c:pt idx="566">
                  <c:v>5.0992282973038204E-3</c:v>
                </c:pt>
                <c:pt idx="567">
                  <c:v>5.1692164822494946E-3</c:v>
                </c:pt>
                <c:pt idx="568">
                  <c:v>5.3706601034501427E-3</c:v>
                </c:pt>
                <c:pt idx="569">
                  <c:v>5.4188244773229251E-3</c:v>
                </c:pt>
                <c:pt idx="570">
                  <c:v>5.3309444551894987E-3</c:v>
                </c:pt>
                <c:pt idx="571">
                  <c:v>5.006631636839602E-3</c:v>
                </c:pt>
                <c:pt idx="572">
                  <c:v>5.2437284671400719E-3</c:v>
                </c:pt>
                <c:pt idx="573">
                  <c:v>5.264400299860042E-3</c:v>
                </c:pt>
                <c:pt idx="574">
                  <c:v>5.254260301888543E-3</c:v>
                </c:pt>
                <c:pt idx="575">
                  <c:v>5.5720377773875755E-3</c:v>
                </c:pt>
                <c:pt idx="576">
                  <c:v>5.5821429767009762E-3</c:v>
                </c:pt>
                <c:pt idx="577">
                  <c:v>5.6098456853572731E-3</c:v>
                </c:pt>
                <c:pt idx="578">
                  <c:v>5.5866623600875067E-3</c:v>
                </c:pt>
                <c:pt idx="579">
                  <c:v>5.708764821097465E-3</c:v>
                </c:pt>
                <c:pt idx="580">
                  <c:v>5.5266085881315666E-3</c:v>
                </c:pt>
                <c:pt idx="581">
                  <c:v>5.5608383327901845E-3</c:v>
                </c:pt>
                <c:pt idx="582">
                  <c:v>5.3949134850640292E-3</c:v>
                </c:pt>
                <c:pt idx="583">
                  <c:v>5.5293842669138209E-3</c:v>
                </c:pt>
                <c:pt idx="584">
                  <c:v>5.4599002956346454E-3</c:v>
                </c:pt>
                <c:pt idx="585">
                  <c:v>5.445257477540098E-3</c:v>
                </c:pt>
                <c:pt idx="586">
                  <c:v>4.5974343183847449E-3</c:v>
                </c:pt>
                <c:pt idx="587">
                  <c:v>4.3818586064393317E-3</c:v>
                </c:pt>
                <c:pt idx="588">
                  <c:v>4.2690133062145297E-3</c:v>
                </c:pt>
                <c:pt idx="589">
                  <c:v>3.9109223272920882E-3</c:v>
                </c:pt>
                <c:pt idx="590">
                  <c:v>3.8724430829656241E-3</c:v>
                </c:pt>
                <c:pt idx="591">
                  <c:v>3.8609563691634923E-3</c:v>
                </c:pt>
                <c:pt idx="592">
                  <c:v>3.8637551645677457E-3</c:v>
                </c:pt>
                <c:pt idx="593">
                  <c:v>3.5979302629217556E-3</c:v>
                </c:pt>
                <c:pt idx="594">
                  <c:v>3.6547582075874135E-3</c:v>
                </c:pt>
                <c:pt idx="595">
                  <c:v>3.6949416779386065E-3</c:v>
                </c:pt>
                <c:pt idx="596">
                  <c:v>3.899395070288096E-3</c:v>
                </c:pt>
                <c:pt idx="597">
                  <c:v>3.8452940618249384E-3</c:v>
                </c:pt>
                <c:pt idx="598">
                  <c:v>3.7808089361406226E-3</c:v>
                </c:pt>
                <c:pt idx="599">
                  <c:v>3.7957174916132077E-3</c:v>
                </c:pt>
                <c:pt idx="600">
                  <c:v>3.5251793367649638E-3</c:v>
                </c:pt>
                <c:pt idx="601">
                  <c:v>3.4680982285547964E-3</c:v>
                </c:pt>
                <c:pt idx="602">
                  <c:v>3.2251811876105657E-3</c:v>
                </c:pt>
                <c:pt idx="603">
                  <c:v>3.2534706754827332E-3</c:v>
                </c:pt>
                <c:pt idx="604">
                  <c:v>3.1161676893168054E-3</c:v>
                </c:pt>
                <c:pt idx="605">
                  <c:v>3.1366805520718498E-3</c:v>
                </c:pt>
                <c:pt idx="606">
                  <c:v>3.133578729957052E-3</c:v>
                </c:pt>
                <c:pt idx="607">
                  <c:v>3.0657378534086413E-3</c:v>
                </c:pt>
                <c:pt idx="608">
                  <c:v>3.1687156611010067E-3</c:v>
                </c:pt>
                <c:pt idx="609">
                  <c:v>3.1761721832189675E-3</c:v>
                </c:pt>
                <c:pt idx="610">
                  <c:v>3.7680057765836173E-3</c:v>
                </c:pt>
                <c:pt idx="611">
                  <c:v>3.7454083967601846E-3</c:v>
                </c:pt>
                <c:pt idx="612">
                  <c:v>3.8889577403828706E-3</c:v>
                </c:pt>
                <c:pt idx="613">
                  <c:v>3.833635723340167E-3</c:v>
                </c:pt>
                <c:pt idx="614">
                  <c:v>3.6459857229495574E-3</c:v>
                </c:pt>
                <c:pt idx="615">
                  <c:v>3.6348321878765166E-3</c:v>
                </c:pt>
                <c:pt idx="616">
                  <c:v>3.5396130379005274E-3</c:v>
                </c:pt>
                <c:pt idx="617">
                  <c:v>3.0717996006720048E-3</c:v>
                </c:pt>
                <c:pt idx="618">
                  <c:v>3.0817534596481221E-3</c:v>
                </c:pt>
                <c:pt idx="619">
                  <c:v>3.2821179360889249E-3</c:v>
                </c:pt>
                <c:pt idx="620">
                  <c:v>3.3089657118741738E-3</c:v>
                </c:pt>
                <c:pt idx="621">
                  <c:v>3.3090719417222308E-3</c:v>
                </c:pt>
                <c:pt idx="622">
                  <c:v>3.2934999520149691E-3</c:v>
                </c:pt>
                <c:pt idx="623">
                  <c:v>3.2829186490144833E-3</c:v>
                </c:pt>
                <c:pt idx="624">
                  <c:v>3.3575701236253164E-3</c:v>
                </c:pt>
                <c:pt idx="625">
                  <c:v>3.3689977758676513E-3</c:v>
                </c:pt>
                <c:pt idx="626">
                  <c:v>3.3534577628729642E-3</c:v>
                </c:pt>
                <c:pt idx="627">
                  <c:v>3.3453871018594658E-3</c:v>
                </c:pt>
                <c:pt idx="628">
                  <c:v>3.3932737551276133E-3</c:v>
                </c:pt>
                <c:pt idx="629">
                  <c:v>3.5323010043003889E-3</c:v>
                </c:pt>
                <c:pt idx="630">
                  <c:v>3.5583760865158741E-3</c:v>
                </c:pt>
                <c:pt idx="631">
                  <c:v>3.2043228214842013E-3</c:v>
                </c:pt>
                <c:pt idx="632">
                  <c:v>3.2160114637622981E-3</c:v>
                </c:pt>
                <c:pt idx="633">
                  <c:v>2.8916991370508461E-3</c:v>
                </c:pt>
                <c:pt idx="634">
                  <c:v>2.86040881320564E-3</c:v>
                </c:pt>
                <c:pt idx="635">
                  <c:v>3.1346372971844142E-3</c:v>
                </c:pt>
                <c:pt idx="636">
                  <c:v>3.3340704440050673E-3</c:v>
                </c:pt>
                <c:pt idx="637">
                  <c:v>3.20096975442345E-3</c:v>
                </c:pt>
                <c:pt idx="638">
                  <c:v>3.116779439581063E-3</c:v>
                </c:pt>
                <c:pt idx="639">
                  <c:v>3.0422743743488477E-3</c:v>
                </c:pt>
                <c:pt idx="640">
                  <c:v>3.1090920990458838E-3</c:v>
                </c:pt>
                <c:pt idx="641">
                  <c:v>2.8674998299894196E-3</c:v>
                </c:pt>
                <c:pt idx="642">
                  <c:v>2.9161016995362852E-3</c:v>
                </c:pt>
                <c:pt idx="643">
                  <c:v>2.8698936830818546E-3</c:v>
                </c:pt>
                <c:pt idx="644">
                  <c:v>2.8693468960789429E-3</c:v>
                </c:pt>
                <c:pt idx="645">
                  <c:v>3.0860894859417549E-3</c:v>
                </c:pt>
                <c:pt idx="646">
                  <c:v>3.1491268184997375E-3</c:v>
                </c:pt>
                <c:pt idx="647">
                  <c:v>3.1189388430445243E-3</c:v>
                </c:pt>
                <c:pt idx="648">
                  <c:v>3.635270328887105E-3</c:v>
                </c:pt>
                <c:pt idx="649">
                  <c:v>3.6372524463733334E-3</c:v>
                </c:pt>
                <c:pt idx="650">
                  <c:v>3.5018260345112333E-3</c:v>
                </c:pt>
                <c:pt idx="651">
                  <c:v>3.502296200427673E-3</c:v>
                </c:pt>
                <c:pt idx="652">
                  <c:v>3.4714256270885115E-3</c:v>
                </c:pt>
                <c:pt idx="653">
                  <c:v>3.7564077932075346E-3</c:v>
                </c:pt>
                <c:pt idx="654">
                  <c:v>3.813539981349469E-3</c:v>
                </c:pt>
                <c:pt idx="655">
                  <c:v>3.9710022040445724E-3</c:v>
                </c:pt>
                <c:pt idx="656">
                  <c:v>3.6803137795485374E-3</c:v>
                </c:pt>
                <c:pt idx="657">
                  <c:v>3.5734759826736525E-3</c:v>
                </c:pt>
                <c:pt idx="658">
                  <c:v>3.5891478974021626E-3</c:v>
                </c:pt>
                <c:pt idx="659">
                  <c:v>3.6036007904055602E-3</c:v>
                </c:pt>
                <c:pt idx="660">
                  <c:v>3.7339108546403095E-3</c:v>
                </c:pt>
                <c:pt idx="661">
                  <c:v>3.636304226747415E-3</c:v>
                </c:pt>
                <c:pt idx="662">
                  <c:v>3.7879122402796647E-3</c:v>
                </c:pt>
                <c:pt idx="663">
                  <c:v>3.7733936104462529E-3</c:v>
                </c:pt>
                <c:pt idx="664">
                  <c:v>4.3227899456647501E-3</c:v>
                </c:pt>
                <c:pt idx="665">
                  <c:v>4.3330079333729543E-3</c:v>
                </c:pt>
                <c:pt idx="666">
                  <c:v>4.2736426360774522E-3</c:v>
                </c:pt>
                <c:pt idx="667">
                  <c:v>4.3355059359066533E-3</c:v>
                </c:pt>
                <c:pt idx="668">
                  <c:v>4.824692684360931E-3</c:v>
                </c:pt>
                <c:pt idx="669">
                  <c:v>4.4944424912883646E-3</c:v>
                </c:pt>
                <c:pt idx="670">
                  <c:v>4.495500569092409E-3</c:v>
                </c:pt>
                <c:pt idx="671">
                  <c:v>4.9031938643779556E-3</c:v>
                </c:pt>
                <c:pt idx="672">
                  <c:v>5.0521657038278406E-3</c:v>
                </c:pt>
                <c:pt idx="673">
                  <c:v>5.0037107391568891E-3</c:v>
                </c:pt>
                <c:pt idx="674">
                  <c:v>4.8017049908672003E-3</c:v>
                </c:pt>
                <c:pt idx="675">
                  <c:v>4.6881483091005755E-3</c:v>
                </c:pt>
                <c:pt idx="676">
                  <c:v>4.5538594680402771E-3</c:v>
                </c:pt>
                <c:pt idx="677">
                  <c:v>4.7749768431767509E-3</c:v>
                </c:pt>
                <c:pt idx="678" formatCode="General">
                  <c:v>5.1161845061433089E-3</c:v>
                </c:pt>
                <c:pt idx="679" formatCode="General">
                  <c:v>5.1025673323931301E-3</c:v>
                </c:pt>
                <c:pt idx="680" formatCode="General">
                  <c:v>5.1022559400032983E-3</c:v>
                </c:pt>
                <c:pt idx="681" formatCode="General">
                  <c:v>5.069074126670051E-3</c:v>
                </c:pt>
                <c:pt idx="682" formatCode="General">
                  <c:v>5.0734786329859867E-3</c:v>
                </c:pt>
                <c:pt idx="683" formatCode="General">
                  <c:v>4.9503780088025161E-3</c:v>
                </c:pt>
                <c:pt idx="684" formatCode="General">
                  <c:v>4.9253869324313469E-3</c:v>
                </c:pt>
                <c:pt idx="685" formatCode="General">
                  <c:v>4.574367841035599E-3</c:v>
                </c:pt>
                <c:pt idx="686" formatCode="General">
                  <c:v>4.8299502349690949E-3</c:v>
                </c:pt>
                <c:pt idx="687" formatCode="General">
                  <c:v>5.1554352321445457E-3</c:v>
                </c:pt>
                <c:pt idx="688" formatCode="General">
                  <c:v>5.3268117897319247E-3</c:v>
                </c:pt>
                <c:pt idx="689" formatCode="General">
                  <c:v>5.0854818002438636E-3</c:v>
                </c:pt>
                <c:pt idx="690" formatCode="General">
                  <c:v>5.5098363187817611E-3</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9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numCache>
            </c:numRef>
          </c:cat>
          <c:val>
            <c:numRef>
              <c:f>[0]!vol_bechmark</c:f>
              <c:numCache>
                <c:formatCode>0.00%</c:formatCode>
                <c:ptCount val="691"/>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[0]!drawdown_portfolio</c:f>
              <c:numCache>
                <c:formatCode>0.00%</c:formatCode>
                <c:ptCount val="712"/>
                <c:pt idx="0">
                  <c:v>0</c:v>
                </c:pt>
                <c:pt idx="1">
                  <c:v>-1.8966124594066436E-5</c:v>
                </c:pt>
                <c:pt idx="2">
                  <c:v>0</c:v>
                </c:pt>
                <c:pt idx="3">
                  <c:v>0</c:v>
                </c:pt>
                <c:pt idx="4">
                  <c:v>0</c:v>
                </c:pt>
                <c:pt idx="5">
                  <c:v>0</c:v>
                </c:pt>
                <c:pt idx="6">
                  <c:v>0</c:v>
                </c:pt>
                <c:pt idx="7">
                  <c:v>0</c:v>
                </c:pt>
                <c:pt idx="8">
                  <c:v>0</c:v>
                </c:pt>
                <c:pt idx="9">
                  <c:v>0</c:v>
                </c:pt>
                <c:pt idx="10">
                  <c:v>0</c:v>
                </c:pt>
                <c:pt idx="11">
                  <c:v>0</c:v>
                </c:pt>
                <c:pt idx="12">
                  <c:v>0</c:v>
                </c:pt>
                <c:pt idx="13">
                  <c:v>-3.3166081666935465E-4</c:v>
                </c:pt>
                <c:pt idx="14">
                  <c:v>0</c:v>
                </c:pt>
                <c:pt idx="15">
                  <c:v>0</c:v>
                </c:pt>
                <c:pt idx="16">
                  <c:v>-1.3574001356764231E-4</c:v>
                </c:pt>
                <c:pt idx="17">
                  <c:v>-7.4916810272551704E-4</c:v>
                </c:pt>
                <c:pt idx="18">
                  <c:v>-7.122567854334072E-5</c:v>
                </c:pt>
                <c:pt idx="19">
                  <c:v>-1.5493438018654437E-5</c:v>
                </c:pt>
                <c:pt idx="20">
                  <c:v>0</c:v>
                </c:pt>
                <c:pt idx="21">
                  <c:v>-3.8322073774188503E-5</c:v>
                </c:pt>
                <c:pt idx="22">
                  <c:v>0</c:v>
                </c:pt>
                <c:pt idx="23">
                  <c:v>0</c:v>
                </c:pt>
                <c:pt idx="24">
                  <c:v>0</c:v>
                </c:pt>
                <c:pt idx="25">
                  <c:v>0</c:v>
                </c:pt>
                <c:pt idx="26">
                  <c:v>-5.1421749349356283E-5</c:v>
                </c:pt>
                <c:pt idx="27">
                  <c:v>-1.4811935046332714E-4</c:v>
                </c:pt>
                <c:pt idx="28">
                  <c:v>0</c:v>
                </c:pt>
                <c:pt idx="29">
                  <c:v>0</c:v>
                </c:pt>
                <c:pt idx="30">
                  <c:v>0</c:v>
                </c:pt>
                <c:pt idx="31">
                  <c:v>0</c:v>
                </c:pt>
                <c:pt idx="32">
                  <c:v>0</c:v>
                </c:pt>
                <c:pt idx="33">
                  <c:v>0</c:v>
                </c:pt>
                <c:pt idx="34">
                  <c:v>0</c:v>
                </c:pt>
                <c:pt idx="35">
                  <c:v>-4.004194272900774E-4</c:v>
                </c:pt>
                <c:pt idx="36">
                  <c:v>-5.154797150014323E-4</c:v>
                </c:pt>
                <c:pt idx="37">
                  <c:v>-1.8905930900389167E-3</c:v>
                </c:pt>
                <c:pt idx="38">
                  <c:v>-2.4710315804125083E-3</c:v>
                </c:pt>
                <c:pt idx="39">
                  <c:v>-1.9051585718943276E-3</c:v>
                </c:pt>
                <c:pt idx="40">
                  <c:v>-9.0769678400737241E-4</c:v>
                </c:pt>
                <c:pt idx="41">
                  <c:v>-6.9415053328658605E-4</c:v>
                </c:pt>
                <c:pt idx="42">
                  <c:v>-2.936142385336904E-4</c:v>
                </c:pt>
                <c:pt idx="43">
                  <c:v>-1.2676218371586723E-3</c:v>
                </c:pt>
                <c:pt idx="44">
                  <c:v>-2.3320775704609442E-3</c:v>
                </c:pt>
                <c:pt idx="45">
                  <c:v>-5.4500138666681019E-3</c:v>
                </c:pt>
                <c:pt idx="46">
                  <c:v>-3.3947929902650165E-3</c:v>
                </c:pt>
                <c:pt idx="47">
                  <c:v>-5.9261946411507394E-3</c:v>
                </c:pt>
                <c:pt idx="48">
                  <c:v>-8.5499149299173016E-3</c:v>
                </c:pt>
                <c:pt idx="49">
                  <c:v>-6.3543315887913954E-3</c:v>
                </c:pt>
                <c:pt idx="50">
                  <c:v>-8.0689213984427299E-3</c:v>
                </c:pt>
                <c:pt idx="51">
                  <c:v>-6.9650040673802094E-3</c:v>
                </c:pt>
                <c:pt idx="52">
                  <c:v>-8.7743977032576081E-3</c:v>
                </c:pt>
                <c:pt idx="53">
                  <c:v>-8.509066796113407E-3</c:v>
                </c:pt>
                <c:pt idx="54">
                  <c:v>-8.045008663060127E-3</c:v>
                </c:pt>
                <c:pt idx="55">
                  <c:v>-8.317939577693334E-3</c:v>
                </c:pt>
                <c:pt idx="56">
                  <c:v>-7.6139124870089336E-3</c:v>
                </c:pt>
                <c:pt idx="57">
                  <c:v>-7.1336530392810404E-3</c:v>
                </c:pt>
                <c:pt idx="58">
                  <c:v>-6.3345230180092971E-3</c:v>
                </c:pt>
                <c:pt idx="59">
                  <c:v>-6.8396361030209629E-3</c:v>
                </c:pt>
                <c:pt idx="60">
                  <c:v>-6.2836784452293681E-3</c:v>
                </c:pt>
                <c:pt idx="61">
                  <c:v>-6.9137312560290098E-3</c:v>
                </c:pt>
                <c:pt idx="62">
                  <c:v>-7.2137346240185307E-3</c:v>
                </c:pt>
                <c:pt idx="63">
                  <c:v>-7.0856475978020583E-3</c:v>
                </c:pt>
                <c:pt idx="64">
                  <c:v>-7.1461139519001238E-3</c:v>
                </c:pt>
                <c:pt idx="65">
                  <c:v>-6.7311618611275437E-3</c:v>
                </c:pt>
                <c:pt idx="66">
                  <c:v>-6.7217039243455678E-3</c:v>
                </c:pt>
                <c:pt idx="67">
                  <c:v>-6.5526671771218847E-3</c:v>
                </c:pt>
                <c:pt idx="68">
                  <c:v>-6.5314518656393039E-3</c:v>
                </c:pt>
                <c:pt idx="69">
                  <c:v>-6.2604438391230532E-3</c:v>
                </c:pt>
                <c:pt idx="70">
                  <c:v>-5.0340273301134886E-3</c:v>
                </c:pt>
                <c:pt idx="71">
                  <c:v>-4.8333784728686879E-3</c:v>
                </c:pt>
                <c:pt idx="72">
                  <c:v>-4.2295126264204619E-3</c:v>
                </c:pt>
                <c:pt idx="73">
                  <c:v>-4.006211475841237E-3</c:v>
                </c:pt>
                <c:pt idx="74">
                  <c:v>-3.5366088618434821E-3</c:v>
                </c:pt>
                <c:pt idx="75">
                  <c:v>-2.2250564513015547E-3</c:v>
                </c:pt>
                <c:pt idx="76">
                  <c:v>-2.1529117323700886E-3</c:v>
                </c:pt>
                <c:pt idx="77">
                  <c:v>-2.8581686663280426E-3</c:v>
                </c:pt>
                <c:pt idx="78">
                  <c:v>-2.5706829646315876E-3</c:v>
                </c:pt>
                <c:pt idx="79">
                  <c:v>-2.018272265388199E-3</c:v>
                </c:pt>
                <c:pt idx="80">
                  <c:v>-1.5699508743292068E-3</c:v>
                </c:pt>
                <c:pt idx="81">
                  <c:v>-1.656639179974162E-3</c:v>
                </c:pt>
                <c:pt idx="82">
                  <c:v>-1.6726872424979167E-3</c:v>
                </c:pt>
                <c:pt idx="83">
                  <c:v>-1.159070287745867E-3</c:v>
                </c:pt>
                <c:pt idx="84">
                  <c:v>-9.867218910750708E-4</c:v>
                </c:pt>
                <c:pt idx="85">
                  <c:v>-5.972972454375558E-4</c:v>
                </c:pt>
                <c:pt idx="86">
                  <c:v>-3.5533272926246973E-4</c:v>
                </c:pt>
                <c:pt idx="87">
                  <c:v>-1.9578273228504361E-4</c:v>
                </c:pt>
                <c:pt idx="88">
                  <c:v>-5.3199418356286721E-4</c:v>
                </c:pt>
                <c:pt idx="89">
                  <c:v>-2.0025331597628426E-4</c:v>
                </c:pt>
                <c:pt idx="90">
                  <c:v>-6.1508721855840776E-5</c:v>
                </c:pt>
                <c:pt idx="91">
                  <c:v>-1.6718884869881823E-4</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-3.800290839044429E-4</c:v>
                </c:pt>
                <c:pt idx="111">
                  <c:v>-2.020928928972987E-4</c:v>
                </c:pt>
                <c:pt idx="112">
                  <c:v>0</c:v>
                </c:pt>
                <c:pt idx="113">
                  <c:v>0</c:v>
                </c:pt>
                <c:pt idx="114">
                  <c:v>0</c:v>
                </c:pt>
                <c:pt idx="115">
                  <c:v>0</c:v>
                </c:pt>
                <c:pt idx="116">
                  <c:v>0</c:v>
                </c:pt>
                <c:pt idx="117">
                  <c:v>0</c:v>
                </c:pt>
                <c:pt idx="118">
                  <c:v>-2.1546018782814258E-4</c:v>
                </c:pt>
                <c:pt idx="119">
                  <c:v>0</c:v>
                </c:pt>
                <c:pt idx="120">
                  <c:v>-1.9617944530847531E-4</c:v>
                </c:pt>
                <c:pt idx="121">
                  <c:v>0</c:v>
                </c:pt>
                <c:pt idx="122">
                  <c:v>0</c:v>
                </c:pt>
                <c:pt idx="123">
                  <c:v>0</c:v>
                </c:pt>
                <c:pt idx="124">
                  <c:v>0</c:v>
                </c:pt>
                <c:pt idx="125">
                  <c:v>0</c:v>
                </c:pt>
                <c:pt idx="126">
                  <c:v>0</c:v>
                </c:pt>
                <c:pt idx="127">
                  <c:v>-1.7283144832092034E-4</c:v>
                </c:pt>
                <c:pt idx="128">
                  <c:v>0</c:v>
                </c:pt>
                <c:pt idx="129">
                  <c:v>0</c:v>
                </c:pt>
                <c:pt idx="130">
                  <c:v>0</c:v>
                </c:pt>
                <c:pt idx="131">
                  <c:v>-1.4254408653868733E-4</c:v>
                </c:pt>
                <c:pt idx="132">
                  <c:v>0</c:v>
                </c:pt>
                <c:pt idx="133">
                  <c:v>0</c:v>
                </c:pt>
                <c:pt idx="134">
                  <c:v>-2.1490858585038186E-4</c:v>
                </c:pt>
                <c:pt idx="135">
                  <c:v>0</c:v>
                </c:pt>
                <c:pt idx="136">
                  <c:v>0</c:v>
                </c:pt>
                <c:pt idx="137">
                  <c:v>0</c:v>
                </c:pt>
                <c:pt idx="138">
                  <c:v>0</c:v>
                </c:pt>
                <c:pt idx="139">
                  <c:v>-2.4044165682168828E-4</c:v>
                </c:pt>
                <c:pt idx="140">
                  <c:v>0</c:v>
                </c:pt>
                <c:pt idx="141">
                  <c:v>0</c:v>
                </c:pt>
                <c:pt idx="142">
                  <c:v>0</c:v>
                </c:pt>
                <c:pt idx="143">
                  <c:v>0</c:v>
                </c:pt>
                <c:pt idx="144">
                  <c:v>0</c:v>
                </c:pt>
                <c:pt idx="145">
                  <c:v>-6.5478339719360346E-4</c:v>
                </c:pt>
                <c:pt idx="146">
                  <c:v>-3.8637835626564865E-4</c:v>
                </c:pt>
                <c:pt idx="147">
                  <c:v>-3.3500811653719431E-4</c:v>
                </c:pt>
                <c:pt idx="148">
                  <c:v>0</c:v>
                </c:pt>
                <c:pt idx="149">
                  <c:v>0</c:v>
                </c:pt>
                <c:pt idx="150">
                  <c:v>-1.5254285826793446E-4</c:v>
                </c:pt>
                <c:pt idx="151">
                  <c:v>0</c:v>
                </c:pt>
                <c:pt idx="152">
                  <c:v>-3.7738714036661403E-4</c:v>
                </c:pt>
                <c:pt idx="153">
                  <c:v>0</c:v>
                </c:pt>
                <c:pt idx="154">
                  <c:v>0</c:v>
                </c:pt>
                <c:pt idx="155">
                  <c:v>0</c:v>
                </c:pt>
                <c:pt idx="156">
                  <c:v>0</c:v>
                </c:pt>
                <c:pt idx="157">
                  <c:v>0</c:v>
                </c:pt>
                <c:pt idx="158">
                  <c:v>-3.3446882928722665E-4</c:v>
                </c:pt>
                <c:pt idx="159">
                  <c:v>-2.0173289287317431E-4</c:v>
                </c:pt>
                <c:pt idx="160">
                  <c:v>-8.0725900623801472E-5</c:v>
                </c:pt>
                <c:pt idx="161">
                  <c:v>0</c:v>
                </c:pt>
                <c:pt idx="162">
                  <c:v>0</c:v>
                </c:pt>
                <c:pt idx="163">
                  <c:v>0</c:v>
                </c:pt>
                <c:pt idx="164">
                  <c:v>0</c:v>
                </c:pt>
                <c:pt idx="165">
                  <c:v>0</c:v>
                </c:pt>
                <c:pt idx="166">
                  <c:v>-2.9986694441708206E-4</c:v>
                </c:pt>
                <c:pt idx="167">
                  <c:v>0</c:v>
                </c:pt>
                <c:pt idx="168">
                  <c:v>0</c:v>
                </c:pt>
                <c:pt idx="169">
                  <c:v>-4.3668307561950392E-4</c:v>
                </c:pt>
                <c:pt idx="170">
                  <c:v>-8.0057242227260517E-5</c:v>
                </c:pt>
                <c:pt idx="171">
                  <c:v>-4.7302995040754414E-4</c:v>
                </c:pt>
                <c:pt idx="172">
                  <c:v>0</c:v>
                </c:pt>
                <c:pt idx="173">
                  <c:v>-2.6080128029082328E-4</c:v>
                </c:pt>
                <c:pt idx="174">
                  <c:v>0</c:v>
                </c:pt>
                <c:pt idx="175">
                  <c:v>0</c:v>
                </c:pt>
                <c:pt idx="176">
                  <c:v>0</c:v>
                </c:pt>
                <c:pt idx="177">
                  <c:v>-7.2731600573527899E-5</c:v>
                </c:pt>
                <c:pt idx="178">
                  <c:v>0</c:v>
                </c:pt>
                <c:pt idx="179">
                  <c:v>-3.9370508204628063E-4</c:v>
                </c:pt>
                <c:pt idx="180">
                  <c:v>-8.3415565511091305E-4</c:v>
                </c:pt>
                <c:pt idx="181">
                  <c:v>-5.7586098715889378E-4</c:v>
                </c:pt>
                <c:pt idx="182">
                  <c:v>-1.0586132089803746E-3</c:v>
                </c:pt>
                <c:pt idx="183">
                  <c:v>-8.4277705330870756E-4</c:v>
                </c:pt>
                <c:pt idx="184">
                  <c:v>-6.8494652998229988E-4</c:v>
                </c:pt>
                <c:pt idx="185">
                  <c:v>-8.8957818106716324E-4</c:v>
                </c:pt>
                <c:pt idx="186">
                  <c:v>-9.2325258323999737E-4</c:v>
                </c:pt>
                <c:pt idx="187">
                  <c:v>-5.8836266067596732E-4</c:v>
                </c:pt>
                <c:pt idx="188">
                  <c:v>-3.836185752162935E-4</c:v>
                </c:pt>
                <c:pt idx="189">
                  <c:v>-5.6915682163649617E-4</c:v>
                </c:pt>
                <c:pt idx="190">
                  <c:v>-2.010666061527111E-4</c:v>
                </c:pt>
                <c:pt idx="191">
                  <c:v>-2.8207543341618457E-4</c:v>
                </c:pt>
                <c:pt idx="192">
                  <c:v>0</c:v>
                </c:pt>
                <c:pt idx="193">
                  <c:v>0</c:v>
                </c:pt>
                <c:pt idx="194">
                  <c:v>0</c:v>
                </c:pt>
                <c:pt idx="195">
                  <c:v>0</c:v>
                </c:pt>
                <c:pt idx="196">
                  <c:v>0</c:v>
                </c:pt>
                <c:pt idx="197">
                  <c:v>0</c:v>
                </c:pt>
                <c:pt idx="198">
                  <c:v>0</c:v>
                </c:pt>
                <c:pt idx="199">
                  <c:v>0</c:v>
                </c:pt>
                <c:pt idx="200">
                  <c:v>0</c:v>
                </c:pt>
                <c:pt idx="201">
                  <c:v>0</c:v>
                </c:pt>
                <c:pt idx="202">
                  <c:v>0</c:v>
                </c:pt>
                <c:pt idx="203">
                  <c:v>0</c:v>
                </c:pt>
                <c:pt idx="204">
                  <c:v>-6.1277063672537935E-5</c:v>
                </c:pt>
                <c:pt idx="205">
                  <c:v>-1.6094799562549333E-4</c:v>
                </c:pt>
                <c:pt idx="206">
                  <c:v>-8.3916302343745031E-4</c:v>
                </c:pt>
                <c:pt idx="207">
                  <c:v>-2.7826311907308554E-4</c:v>
                </c:pt>
                <c:pt idx="208">
                  <c:v>-3.7713852315313101E-4</c:v>
                </c:pt>
                <c:pt idx="209">
                  <c:v>0</c:v>
                </c:pt>
                <c:pt idx="210">
                  <c:v>0</c:v>
                </c:pt>
                <c:pt idx="211">
                  <c:v>0</c:v>
                </c:pt>
                <c:pt idx="212">
                  <c:v>0</c:v>
                </c:pt>
                <c:pt idx="213">
                  <c:v>0</c:v>
                </c:pt>
                <c:pt idx="214">
                  <c:v>0</c:v>
                </c:pt>
                <c:pt idx="215">
                  <c:v>0</c:v>
                </c:pt>
                <c:pt idx="216">
                  <c:v>-4.9897434579404543E-4</c:v>
                </c:pt>
                <c:pt idx="217">
                  <c:v>-1.0414320451568315E-5</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-6.4447619578467119E-5</c:v>
                </c:pt>
                <c:pt idx="236">
                  <c:v>0</c:v>
                </c:pt>
                <c:pt idx="237">
                  <c:v>0</c:v>
                </c:pt>
                <c:pt idx="238">
                  <c:v>0</c:v>
                </c:pt>
                <c:pt idx="239">
                  <c:v>0</c:v>
                </c:pt>
                <c:pt idx="240">
                  <c:v>0</c:v>
                </c:pt>
                <c:pt idx="241">
                  <c:v>0</c:v>
                </c:pt>
                <c:pt idx="242">
                  <c:v>0</c:v>
                </c:pt>
                <c:pt idx="243">
                  <c:v>-1.739448241343533E-4</c:v>
                </c:pt>
                <c:pt idx="244">
                  <c:v>-1.2665000993339337E-4</c:v>
                </c:pt>
                <c:pt idx="245">
                  <c:v>0</c:v>
                </c:pt>
                <c:pt idx="246">
                  <c:v>0</c:v>
                </c:pt>
                <c:pt idx="247">
                  <c:v>0</c:v>
                </c:pt>
                <c:pt idx="248">
                  <c:v>0</c:v>
                </c:pt>
                <c:pt idx="249">
                  <c:v>0</c:v>
                </c:pt>
                <c:pt idx="250">
                  <c:v>0</c:v>
                </c:pt>
                <c:pt idx="251">
                  <c:v>0</c:v>
                </c:pt>
                <c:pt idx="252">
                  <c:v>0</c:v>
                </c:pt>
                <c:pt idx="253">
                  <c:v>0</c:v>
                </c:pt>
                <c:pt idx="254">
                  <c:v>0</c:v>
                </c:pt>
                <c:pt idx="255">
                  <c:v>0</c:v>
                </c:pt>
                <c:pt idx="256">
                  <c:v>-2.4351104945607993E-4</c:v>
                </c:pt>
                <c:pt idx="257">
                  <c:v>0</c:v>
                </c:pt>
                <c:pt idx="258">
                  <c:v>-7.5849046856535374E-5</c:v>
                </c:pt>
                <c:pt idx="259">
                  <c:v>0</c:v>
                </c:pt>
                <c:pt idx="260">
                  <c:v>-2.9091116111124027E-4</c:v>
                </c:pt>
                <c:pt idx="261">
                  <c:v>-2.1078179435396471E-4</c:v>
                </c:pt>
                <c:pt idx="262">
                  <c:v>-2.8343221651794259E-5</c:v>
                </c:pt>
                <c:pt idx="263">
                  <c:v>0</c:v>
                </c:pt>
                <c:pt idx="264">
                  <c:v>-6.0024569983330167E-5</c:v>
                </c:pt>
                <c:pt idx="265">
                  <c:v>-3.2521198617885272E-4</c:v>
                </c:pt>
                <c:pt idx="266">
                  <c:v>-1.8452668607682465E-4</c:v>
                </c:pt>
                <c:pt idx="267">
                  <c:v>-2.27429396650769E-4</c:v>
                </c:pt>
                <c:pt idx="268">
                  <c:v>-8.0870843837144157E-4</c:v>
                </c:pt>
                <c:pt idx="269">
                  <c:v>-9.5130236254292733E-5</c:v>
                </c:pt>
                <c:pt idx="270">
                  <c:v>-8.0741931492445129E-4</c:v>
                </c:pt>
                <c:pt idx="271">
                  <c:v>0</c:v>
                </c:pt>
                <c:pt idx="272">
                  <c:v>0</c:v>
                </c:pt>
                <c:pt idx="273">
                  <c:v>0</c:v>
                </c:pt>
                <c:pt idx="274">
                  <c:v>0</c:v>
                </c:pt>
                <c:pt idx="275">
                  <c:v>0</c:v>
                </c:pt>
                <c:pt idx="276">
                  <c:v>0</c:v>
                </c:pt>
                <c:pt idx="277">
                  <c:v>0</c:v>
                </c:pt>
                <c:pt idx="278">
                  <c:v>-2.5462755409277893E-4</c:v>
                </c:pt>
                <c:pt idx="279">
                  <c:v>0</c:v>
                </c:pt>
                <c:pt idx="280">
                  <c:v>0</c:v>
                </c:pt>
                <c:pt idx="281">
                  <c:v>0</c:v>
                </c:pt>
                <c:pt idx="282">
                  <c:v>-3.9094879064838217E-5</c:v>
                </c:pt>
                <c:pt idx="283">
                  <c:v>0</c:v>
                </c:pt>
                <c:pt idx="284">
                  <c:v>-5.5892993028594518E-4</c:v>
                </c:pt>
                <c:pt idx="285">
                  <c:v>-7.3396621865784439E-6</c:v>
                </c:pt>
                <c:pt idx="286">
                  <c:v>0</c:v>
                </c:pt>
                <c:pt idx="287">
                  <c:v>-7.7264759045148068E-4</c:v>
                </c:pt>
                <c:pt idx="288">
                  <c:v>-1.5791246687548721E-3</c:v>
                </c:pt>
                <c:pt idx="289">
                  <c:v>-6.6900855888540889E-4</c:v>
                </c:pt>
                <c:pt idx="290">
                  <c:v>-4.5702732612118435E-4</c:v>
                </c:pt>
                <c:pt idx="291">
                  <c:v>-2.3497675263295381E-4</c:v>
                </c:pt>
                <c:pt idx="292">
                  <c:v>0</c:v>
                </c:pt>
                <c:pt idx="293">
                  <c:v>0</c:v>
                </c:pt>
                <c:pt idx="294">
                  <c:v>-4.8751999522678169E-4</c:v>
                </c:pt>
                <c:pt idx="295">
                  <c:v>-2.6650337755562692E-4</c:v>
                </c:pt>
                <c:pt idx="296">
                  <c:v>-2.3714754251225045E-5</c:v>
                </c:pt>
                <c:pt idx="297">
                  <c:v>0</c:v>
                </c:pt>
                <c:pt idx="298">
                  <c:v>0</c:v>
                </c:pt>
                <c:pt idx="299">
                  <c:v>0</c:v>
                </c:pt>
                <c:pt idx="300">
                  <c:v>0</c:v>
                </c:pt>
                <c:pt idx="301">
                  <c:v>0</c:v>
                </c:pt>
                <c:pt idx="302">
                  <c:v>-4.8530217574660472E-4</c:v>
                </c:pt>
                <c:pt idx="303">
                  <c:v>-6.8878101879610298E-5</c:v>
                </c:pt>
                <c:pt idx="304">
                  <c:v>0</c:v>
                </c:pt>
                <c:pt idx="305">
                  <c:v>-3.9681982387529402E-4</c:v>
                </c:pt>
                <c:pt idx="306">
                  <c:v>-4.5285989202459298E-4</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-2.5433808019170723E-4</c:v>
                </c:pt>
                <c:pt idx="325">
                  <c:v>-7.7737270236521994E-6</c:v>
                </c:pt>
                <c:pt idx="326">
                  <c:v>0</c:v>
                </c:pt>
                <c:pt idx="327">
                  <c:v>0</c:v>
                </c:pt>
                <c:pt idx="328">
                  <c:v>0</c:v>
                </c:pt>
                <c:pt idx="329">
                  <c:v>0</c:v>
                </c:pt>
                <c:pt idx="330">
                  <c:v>0</c:v>
                </c:pt>
                <c:pt idx="331">
                  <c:v>0</c:v>
                </c:pt>
                <c:pt idx="332">
                  <c:v>0</c:v>
                </c:pt>
                <c:pt idx="333">
                  <c:v>-7.1262386042603154E-5</c:v>
                </c:pt>
                <c:pt idx="334">
                  <c:v>0</c:v>
                </c:pt>
                <c:pt idx="335">
                  <c:v>0</c:v>
                </c:pt>
                <c:pt idx="336">
                  <c:v>0</c:v>
                </c:pt>
                <c:pt idx="337">
                  <c:v>-2.3654745638812535E-5</c:v>
                </c:pt>
                <c:pt idx="338">
                  <c:v>0</c:v>
                </c:pt>
                <c:pt idx="339">
                  <c:v>-2.4479874206839725E-4</c:v>
                </c:pt>
                <c:pt idx="340">
                  <c:v>-1.910267240978758E-5</c:v>
                </c:pt>
                <c:pt idx="341">
                  <c:v>0</c:v>
                </c:pt>
                <c:pt idx="342">
                  <c:v>0</c:v>
                </c:pt>
                <c:pt idx="343">
                  <c:v>0</c:v>
                </c:pt>
                <c:pt idx="344">
                  <c:v>-9.7573628691116632E-5</c:v>
                </c:pt>
                <c:pt idx="345">
                  <c:v>0</c:v>
                </c:pt>
                <c:pt idx="346">
                  <c:v>0</c:v>
                </c:pt>
                <c:pt idx="347">
                  <c:v>0</c:v>
                </c:pt>
                <c:pt idx="348">
                  <c:v>-5.9777009698835926E-5</c:v>
                </c:pt>
                <c:pt idx="349">
                  <c:v>0</c:v>
                </c:pt>
                <c:pt idx="350">
                  <c:v>0</c:v>
                </c:pt>
                <c:pt idx="351">
                  <c:v>0</c:v>
                </c:pt>
                <c:pt idx="352">
                  <c:v>0</c:v>
                </c:pt>
                <c:pt idx="353">
                  <c:v>0</c:v>
                </c:pt>
                <c:pt idx="354">
                  <c:v>0</c:v>
                </c:pt>
                <c:pt idx="355">
                  <c:v>0</c:v>
                </c:pt>
                <c:pt idx="356">
                  <c:v>0</c:v>
                </c:pt>
                <c:pt idx="357">
                  <c:v>-5.9509974607019345E-5</c:v>
                </c:pt>
                <c:pt idx="358">
                  <c:v>0</c:v>
                </c:pt>
                <c:pt idx="359">
                  <c:v>0</c:v>
                </c:pt>
                <c:pt idx="360">
                  <c:v>0</c:v>
                </c:pt>
                <c:pt idx="361">
                  <c:v>0</c:v>
                </c:pt>
                <c:pt idx="362">
                  <c:v>0</c:v>
                </c:pt>
                <c:pt idx="363">
                  <c:v>0</c:v>
                </c:pt>
                <c:pt idx="364">
                  <c:v>-1.6085637579144052E-4</c:v>
                </c:pt>
                <c:pt idx="365">
                  <c:v>0</c:v>
                </c:pt>
                <c:pt idx="366">
                  <c:v>0</c:v>
                </c:pt>
                <c:pt idx="367">
                  <c:v>0</c:v>
                </c:pt>
                <c:pt idx="368">
                  <c:v>0</c:v>
                </c:pt>
                <c:pt idx="369">
                  <c:v>0</c:v>
                </c:pt>
                <c:pt idx="370">
                  <c:v>0</c:v>
                </c:pt>
                <c:pt idx="371">
                  <c:v>0</c:v>
                </c:pt>
                <c:pt idx="372">
                  <c:v>0</c:v>
                </c:pt>
                <c:pt idx="373">
                  <c:v>0</c:v>
                </c:pt>
                <c:pt idx="374">
                  <c:v>0</c:v>
                </c:pt>
                <c:pt idx="375">
                  <c:v>0</c:v>
                </c:pt>
                <c:pt idx="376">
                  <c:v>0</c:v>
                </c:pt>
                <c:pt idx="377">
                  <c:v>-6.8395890115247049E-4</c:v>
                </c:pt>
                <c:pt idx="378">
                  <c:v>-5.4109392673062917E-4</c:v>
                </c:pt>
                <c:pt idx="379">
                  <c:v>-9.1460601766923944E-4</c:v>
                </c:pt>
                <c:pt idx="380">
                  <c:v>-5.0804058550946163E-4</c:v>
                </c:pt>
                <c:pt idx="381">
                  <c:v>0</c:v>
                </c:pt>
                <c:pt idx="382">
                  <c:v>0</c:v>
                </c:pt>
                <c:pt idx="383">
                  <c:v>0</c:v>
                </c:pt>
                <c:pt idx="384">
                  <c:v>0</c:v>
                </c:pt>
                <c:pt idx="385">
                  <c:v>0</c:v>
                </c:pt>
                <c:pt idx="386">
                  <c:v>-8.8067894782906109E-4</c:v>
                </c:pt>
                <c:pt idx="387">
                  <c:v>-4.2293590499453693E-4</c:v>
                </c:pt>
                <c:pt idx="388">
                  <c:v>0</c:v>
                </c:pt>
                <c:pt idx="389">
                  <c:v>0</c:v>
                </c:pt>
                <c:pt idx="390">
                  <c:v>0</c:v>
                </c:pt>
                <c:pt idx="391">
                  <c:v>0</c:v>
                </c:pt>
                <c:pt idx="392">
                  <c:v>-1.2716739450191472E-4</c:v>
                </c:pt>
                <c:pt idx="393">
                  <c:v>0</c:v>
                </c:pt>
                <c:pt idx="394">
                  <c:v>0</c:v>
                </c:pt>
                <c:pt idx="395">
                  <c:v>-3.347616036938339E-4</c:v>
                </c:pt>
                <c:pt idx="396">
                  <c:v>-2.504780112397853E-4</c:v>
                </c:pt>
                <c:pt idx="397">
                  <c:v>0</c:v>
                </c:pt>
                <c:pt idx="398">
                  <c:v>-7.8791266619027134E-5</c:v>
                </c:pt>
                <c:pt idx="399">
                  <c:v>0</c:v>
                </c:pt>
                <c:pt idx="400">
                  <c:v>0</c:v>
                </c:pt>
                <c:pt idx="401">
                  <c:v>0</c:v>
                </c:pt>
                <c:pt idx="402">
                  <c:v>0</c:v>
                </c:pt>
                <c:pt idx="403">
                  <c:v>0</c:v>
                </c:pt>
                <c:pt idx="404">
                  <c:v>0</c:v>
                </c:pt>
                <c:pt idx="405">
                  <c:v>0</c:v>
                </c:pt>
                <c:pt idx="406">
                  <c:v>-2.3288620029038309E-4</c:v>
                </c:pt>
                <c:pt idx="407">
                  <c:v>-5.2420918048112775E-4</c:v>
                </c:pt>
                <c:pt idx="408">
                  <c:v>-4.4936985631638393E-4</c:v>
                </c:pt>
                <c:pt idx="409">
                  <c:v>-2.8278537091475098E-4</c:v>
                </c:pt>
                <c:pt idx="410">
                  <c:v>0</c:v>
                </c:pt>
                <c:pt idx="411">
                  <c:v>0</c:v>
                </c:pt>
                <c:pt idx="412">
                  <c:v>0</c:v>
                </c:pt>
                <c:pt idx="413">
                  <c:v>0</c:v>
                </c:pt>
                <c:pt idx="414">
                  <c:v>-2.6179415518745586E-6</c:v>
                </c:pt>
                <c:pt idx="415">
                  <c:v>0</c:v>
                </c:pt>
                <c:pt idx="416">
                  <c:v>0</c:v>
                </c:pt>
                <c:pt idx="417">
                  <c:v>0</c:v>
                </c:pt>
                <c:pt idx="418">
                  <c:v>0</c:v>
                </c:pt>
                <c:pt idx="419">
                  <c:v>0</c:v>
                </c:pt>
                <c:pt idx="420">
                  <c:v>0</c:v>
                </c:pt>
                <c:pt idx="421">
                  <c:v>0</c:v>
                </c:pt>
                <c:pt idx="422">
                  <c:v>-2.2581376282815313E-4</c:v>
                </c:pt>
                <c:pt idx="423">
                  <c:v>0</c:v>
                </c:pt>
                <c:pt idx="424">
                  <c:v>0</c:v>
                </c:pt>
                <c:pt idx="425">
                  <c:v>0</c:v>
                </c:pt>
                <c:pt idx="426">
                  <c:v>0</c:v>
                </c:pt>
                <c:pt idx="427">
                  <c:v>0</c:v>
                </c:pt>
                <c:pt idx="428">
                  <c:v>0</c:v>
                </c:pt>
                <c:pt idx="429">
                  <c:v>-9.5074802581085471E-5</c:v>
                </c:pt>
                <c:pt idx="430">
                  <c:v>-5.9362044945232562E-4</c:v>
                </c:pt>
                <c:pt idx="431">
                  <c:v>-1.3313627972810771E-4</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-1.5510535085361266E-4</c:v>
                </c:pt>
                <c:pt idx="454">
                  <c:v>0</c:v>
                </c:pt>
                <c:pt idx="455">
                  <c:v>0</c:v>
                </c:pt>
                <c:pt idx="456">
                  <c:v>-1.7937097984388473E-4</c:v>
                </c:pt>
                <c:pt idx="457">
                  <c:v>0</c:v>
                </c:pt>
                <c:pt idx="458">
                  <c:v>0</c:v>
                </c:pt>
                <c:pt idx="459">
                  <c:v>0</c:v>
                </c:pt>
                <c:pt idx="460">
                  <c:v>0</c:v>
                </c:pt>
                <c:pt idx="461">
                  <c:v>-1.0431004025113211E-4</c:v>
                </c:pt>
                <c:pt idx="462">
                  <c:v>0</c:v>
                </c:pt>
                <c:pt idx="463">
                  <c:v>0</c:v>
                </c:pt>
                <c:pt idx="464">
                  <c:v>0</c:v>
                </c:pt>
                <c:pt idx="465">
                  <c:v>0</c:v>
                </c:pt>
                <c:pt idx="466">
                  <c:v>0</c:v>
                </c:pt>
                <c:pt idx="467">
                  <c:v>0</c:v>
                </c:pt>
                <c:pt idx="468">
                  <c:v>0</c:v>
                </c:pt>
                <c:pt idx="469">
                  <c:v>-1.6287850152807426E-4</c:v>
                </c:pt>
                <c:pt idx="470">
                  <c:v>0</c:v>
                </c:pt>
                <c:pt idx="471">
                  <c:v>0</c:v>
                </c:pt>
                <c:pt idx="472">
                  <c:v>0</c:v>
                </c:pt>
                <c:pt idx="473">
                  <c:v>0</c:v>
                </c:pt>
                <c:pt idx="474">
                  <c:v>0</c:v>
                </c:pt>
                <c:pt idx="475">
                  <c:v>0</c:v>
                </c:pt>
                <c:pt idx="476">
                  <c:v>-8.9116177651815676E-4</c:v>
                </c:pt>
                <c:pt idx="477">
                  <c:v>-3.2471517756615942E-4</c:v>
                </c:pt>
                <c:pt idx="478">
                  <c:v>-7.9391928272032342E-4</c:v>
                </c:pt>
                <c:pt idx="479">
                  <c:v>-5.611678203231163E-4</c:v>
                </c:pt>
                <c:pt idx="480">
                  <c:v>0</c:v>
                </c:pt>
                <c:pt idx="481">
                  <c:v>0</c:v>
                </c:pt>
                <c:pt idx="482">
                  <c:v>0</c:v>
                </c:pt>
                <c:pt idx="483">
                  <c:v>0</c:v>
                </c:pt>
                <c:pt idx="484">
                  <c:v>0</c:v>
                </c:pt>
                <c:pt idx="485">
                  <c:v>-2.0306923294022283E-6</c:v>
                </c:pt>
                <c:pt idx="486">
                  <c:v>0</c:v>
                </c:pt>
                <c:pt idx="487">
                  <c:v>0</c:v>
                </c:pt>
                <c:pt idx="488">
                  <c:v>0</c:v>
                </c:pt>
                <c:pt idx="489">
                  <c:v>0</c:v>
                </c:pt>
                <c:pt idx="490">
                  <c:v>0</c:v>
                </c:pt>
                <c:pt idx="491">
                  <c:v>0</c:v>
                </c:pt>
                <c:pt idx="492">
                  <c:v>-2.6355763748575622E-4</c:v>
                </c:pt>
                <c:pt idx="493">
                  <c:v>0</c:v>
                </c:pt>
                <c:pt idx="494">
                  <c:v>0</c:v>
                </c:pt>
                <c:pt idx="495">
                  <c:v>0</c:v>
                </c:pt>
                <c:pt idx="496">
                  <c:v>0</c:v>
                </c:pt>
                <c:pt idx="497">
                  <c:v>0</c:v>
                </c:pt>
                <c:pt idx="498">
                  <c:v>0</c:v>
                </c:pt>
                <c:pt idx="499">
                  <c:v>0</c:v>
                </c:pt>
                <c:pt idx="500">
                  <c:v>0</c:v>
                </c:pt>
                <c:pt idx="501">
                  <c:v>0</c:v>
                </c:pt>
                <c:pt idx="502">
                  <c:v>0</c:v>
                </c:pt>
                <c:pt idx="503">
                  <c:v>0</c:v>
                </c:pt>
                <c:pt idx="504">
                  <c:v>-1.4343945973593897E-4</c:v>
                </c:pt>
                <c:pt idx="505">
                  <c:v>0</c:v>
                </c:pt>
                <c:pt idx="506">
                  <c:v>0</c:v>
                </c:pt>
                <c:pt idx="507">
                  <c:v>0</c:v>
                </c:pt>
                <c:pt idx="508">
                  <c:v>0</c:v>
                </c:pt>
                <c:pt idx="509">
                  <c:v>0</c:v>
                </c:pt>
                <c:pt idx="510">
                  <c:v>0</c:v>
                </c:pt>
                <c:pt idx="511">
                  <c:v>0</c:v>
                </c:pt>
                <c:pt idx="512">
                  <c:v>0</c:v>
                </c:pt>
                <c:pt idx="513">
                  <c:v>0</c:v>
                </c:pt>
                <c:pt idx="514">
                  <c:v>0</c:v>
                </c:pt>
                <c:pt idx="515">
                  <c:v>0</c:v>
                </c:pt>
                <c:pt idx="516">
                  <c:v>-4.9516621413725481E-5</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-1.1395843615324974E-4</c:v>
                </c:pt>
                <c:pt idx="536">
                  <c:v>-1.5586961322422432E-5</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-6.8584145875294489E-5</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-3.8112669137335686E-5</c:v>
                </c:pt>
                <c:pt idx="587">
                  <c:v>0</c:v>
                </c:pt>
                <c:pt idx="588">
                  <c:v>-3.1985726521854829E-6</c:v>
                </c:pt>
                <c:pt idx="589">
                  <c:v>0</c:v>
                </c:pt>
                <c:pt idx="590">
                  <c:v>0</c:v>
                </c:pt>
                <c:pt idx="591">
                  <c:v>0</c:v>
                </c:pt>
                <c:pt idx="592">
                  <c:v>0</c:v>
                </c:pt>
                <c:pt idx="593">
                  <c:v>0</c:v>
                </c:pt>
                <c:pt idx="594">
                  <c:v>0</c:v>
                </c:pt>
                <c:pt idx="595">
                  <c:v>-4.9358316817960102E-5</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-1.6108148185245419E-4</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-8.1974997553357909E-6</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-1.0475283460054108E-4</c:v>
                </c:pt>
                <c:pt idx="689">
                  <c:v>0</c:v>
                </c:pt>
                <c:pt idx="690">
                  <c:v>0</c:v>
                </c:pt>
                <c:pt idx="691">
                  <c:v>0</c:v>
                </c:pt>
                <c:pt idx="692">
                  <c:v>0</c:v>
                </c:pt>
                <c:pt idx="693">
                  <c:v>0</c:v>
                </c:pt>
                <c:pt idx="694">
                  <c:v>0</c:v>
                </c:pt>
                <c:pt idx="695">
                  <c:v>0</c:v>
                </c:pt>
                <c:pt idx="696">
                  <c:v>0</c:v>
                </c:pt>
                <c:pt idx="697">
                  <c:v>0</c:v>
                </c:pt>
                <c:pt idx="698">
                  <c:v>-1.5036942077828463E-5</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-8.4846992645659647E-5</c:v>
                </c:pt>
                <c:pt idx="707" formatCode="General">
                  <c:v>-2.2856036455998208E-4</c:v>
                </c:pt>
                <c:pt idx="708" formatCode="General">
                  <c:v>0</c:v>
                </c:pt>
                <c:pt idx="709" formatCode="General">
                  <c:v>0</c:v>
                </c:pt>
                <c:pt idx="710" formatCode="General">
                  <c:v>0</c:v>
                </c:pt>
                <c:pt idx="711"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[0]!drawdown_benchmark</c:f>
              <c:numCache>
                <c:formatCode>0.00%</c:formatCode>
                <c:ptCount val="7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dataLabels pos="outEnd">
            <cx:visibility seriesName="0" categoryName="0" value="1"/>
          </cx:dataLabels>
          <cx:dataId val="0"/>
          <cx:layoutPr>
            <cx:visibility connectorLines="0"/>
            <cx:subtotals>
              <cx:idx val="7"/>
            </cx:subtotals>
          </cx:layoutPr>
        </cx:series>
      </cx:plotAreaRegion>
      <cx:axis id="0">
        <cx:catScaling gapWidth="0.5"/>
        <cx:tickLabels/>
      </cx:axis>
      <cx:axis id="1">
        <cx:valScaling/>
        <cx:majorGridlines/>
        <cx:tickLabels/>
        <cx:numFmt formatCode="0%" sourceLinked="0"/>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Labels pos="outEnd">
            <cx:numFmt formatCode="0.0%" sourceLinked="0"/>
            <cx:visibility seriesName="0" categoryName="0" value="1"/>
            <cx:separator>, </cx:separator>
          </cx:dataLabels>
          <cx:dataId val="0"/>
          <cx:layoutPr>
            <cx:visibility connectorLines="0"/>
            <cx:subtotals>
              <cx:idx val="3"/>
            </cx:subtotals>
          </cx:layoutPr>
        </cx:series>
      </cx:plotAreaRegion>
      <cx:axis id="0">
        <cx:catScaling gapWidth="0.5"/>
        <cx:tickLabels/>
      </cx:axis>
      <cx:axis id="1">
        <cx:valScaling/>
        <cx:majorGridlines/>
        <cx:tickLabels/>
        <cx:numFmt formatCode="0%" sourceLinked="0"/>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80963</xdr:colOff>
          <xdr:row>1</xdr:row>
          <xdr:rowOff>204787</xdr:rowOff>
        </xdr:from>
        <xdr:to>
          <xdr:col>21</xdr:col>
          <xdr:colOff>176213</xdr:colOff>
          <xdr:row>3</xdr:row>
          <xdr:rowOff>14287</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3178969</xdr:colOff>
      <xdr:row>1</xdr:row>
      <xdr:rowOff>71436</xdr:rowOff>
    </xdr:from>
    <xdr:to>
      <xdr:col>8</xdr:col>
      <xdr:colOff>463274</xdr:colOff>
      <xdr:row>3</xdr:row>
      <xdr:rowOff>74917</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98032" y="309561"/>
          <a:ext cx="2987398" cy="47973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84666</xdr:rowOff>
    </xdr:to>
    <xdr:graphicFrame macro="">
      <xdr:nvGraphicFramePr>
        <xdr:cNvPr id="6" name="Chart 5">
          <a:extLst>
            <a:ext uri="{FF2B5EF4-FFF2-40B4-BE49-F238E27FC236}">
              <a16:creationId xmlns:a16="http://schemas.microsoft.com/office/drawing/2014/main" id="{5EF7C4C9-0753-4E3B-A8DD-4448061444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0</xdr:colOff>
      <xdr:row>1</xdr:row>
      <xdr:rowOff>0</xdr:rowOff>
    </xdr:from>
    <xdr:to>
      <xdr:col>26</xdr:col>
      <xdr:colOff>215699</xdr:colOff>
      <xdr:row>2</xdr:row>
      <xdr:rowOff>287531</xdr:rowOff>
    </xdr:to>
    <xdr:pic>
      <xdr:nvPicPr>
        <xdr:cNvPr id="5" name="Gráfico 2">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2" name="Gráfico 2">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1</xdr:col>
      <xdr:colOff>2976625</xdr:colOff>
      <xdr:row>2</xdr:row>
      <xdr:rowOff>190957</xdr:rowOff>
    </xdr:to>
    <xdr:pic>
      <xdr:nvPicPr>
        <xdr:cNvPr id="4" name="Gráfico 2">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739588</xdr:colOff>
      <xdr:row>0</xdr:row>
      <xdr:rowOff>0</xdr:rowOff>
    </xdr:from>
    <xdr:to>
      <xdr:col>9</xdr:col>
      <xdr:colOff>816691</xdr:colOff>
      <xdr:row>2</xdr:row>
      <xdr:rowOff>17266</xdr:rowOff>
    </xdr:to>
    <xdr:pic>
      <xdr:nvPicPr>
        <xdr:cNvPr id="3" name="Gráfico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1588" y="0"/>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536866"/>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5250" y="847723"/>
          <a:ext cx="9620250" cy="3536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de taxa de gestão,</a:t>
          </a:r>
          <a:r>
            <a:rPr lang="pt-BR" sz="1100" baseline="0">
              <a:solidFill>
                <a:schemeClr val="tx1"/>
              </a:solidFill>
              <a:effectLst/>
              <a:latin typeface="+mn-lt"/>
              <a:ea typeface="+mn-ea"/>
              <a:cs typeface="+mn-cs"/>
            </a:rPr>
            <a:t> conforme especificada na proposta comercial.</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u="sng">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2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52099"/>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200-000043000000}"/>
            </a:ext>
          </a:extLst>
        </xdr:cNvPr>
        <xdr:cNvGrpSpPr>
          <a:grpSpLocks noChangeAspect="1"/>
        </xdr:cNvGrpSpPr>
      </xdr:nvGrpSpPr>
      <xdr:grpSpPr>
        <a:xfrm>
          <a:off x="7450667" y="6536500"/>
          <a:ext cx="370417" cy="370418"/>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2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2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2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2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2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200-00006D000000}"/>
            </a:ext>
          </a:extLst>
        </xdr:cNvPr>
        <xdr:cNvGrpSpPr/>
      </xdr:nvGrpSpPr>
      <xdr:grpSpPr>
        <a:xfrm>
          <a:off x="3831168" y="6551084"/>
          <a:ext cx="497415" cy="391583"/>
          <a:chOff x="4169835" y="5767917"/>
          <a:chExt cx="610983" cy="476250"/>
        </a:xfrm>
      </xdr:grpSpPr>
      <xdr:grpSp>
        <xdr:nvGrpSpPr>
          <xdr:cNvPr id="80" name="Agrupar 25">
            <a:extLst>
              <a:ext uri="{FF2B5EF4-FFF2-40B4-BE49-F238E27FC236}">
                <a16:creationId xmlns:a16="http://schemas.microsoft.com/office/drawing/2014/main" id="{00000000-0008-0000-12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2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2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2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2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2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2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2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2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2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2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200-00006C000000}"/>
            </a:ext>
          </a:extLst>
        </xdr:cNvPr>
        <xdr:cNvGrpSpPr/>
      </xdr:nvGrpSpPr>
      <xdr:grpSpPr>
        <a:xfrm>
          <a:off x="344426" y="6561668"/>
          <a:ext cx="576327" cy="385232"/>
          <a:chOff x="560240" y="5803900"/>
          <a:chExt cx="698989" cy="476250"/>
        </a:xfrm>
      </xdr:grpSpPr>
      <xdr:grpSp>
        <xdr:nvGrpSpPr>
          <xdr:cNvPr id="96" name="Group 95">
            <a:extLst>
              <a:ext uri="{FF2B5EF4-FFF2-40B4-BE49-F238E27FC236}">
                <a16:creationId xmlns:a16="http://schemas.microsoft.com/office/drawing/2014/main" id="{00000000-0008-0000-12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2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2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2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2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2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2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2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lc="http://schemas.openxmlformats.org/drawingml/2006/lockedCanvas" xmlns:m="http://schemas.openxmlformats.org/officeDocument/2006/math" xmlns:a14="http://schemas.microsoft.com/office/drawing/2010/main" xmlns:ma14="http://schemas.microsoft.com/office/mac/drawingml/2011/main"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116" name="Gráfico 16">
          <a:extLst>
            <a:ext uri="{FF2B5EF4-FFF2-40B4-BE49-F238E27FC236}">
              <a16:creationId xmlns:a16="http://schemas.microsoft.com/office/drawing/2014/main" id="{00000000-0008-0000-1200-00007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07188" y="3227917"/>
          <a:ext cx="3718753" cy="5965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otas"/>
      <sheetName val="Classificações"/>
    </sheetNames>
    <sheetDataSet>
      <sheetData sheetId="0"/>
      <sheetData sheetId="1"/>
      <sheetData sheetId="2"/>
      <sheetData sheetId="3"/>
      <sheetData sheetId="4"/>
      <sheetData sheetId="5"/>
      <sheetData sheetId="6"/>
      <sheetData sheetId="7"/>
      <sheetData sheetId="8"/>
      <sheetData sheetId="9">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novembro</v>
          </cell>
          <cell r="K8" t="str">
            <v>novembro</v>
          </cell>
          <cell r="O8" t="str">
            <v>novembro</v>
          </cell>
          <cell r="S8" t="str">
            <v>novembro</v>
          </cell>
          <cell r="W8" t="str">
            <v>novembro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0.15</v>
          </cell>
          <cell r="H13"/>
          <cell r="K13">
            <v>0.15</v>
          </cell>
          <cell r="L13"/>
          <cell r="O13">
            <v>0.1</v>
          </cell>
          <cell r="P13"/>
          <cell r="S13">
            <v>0.2</v>
          </cell>
          <cell r="T13"/>
          <cell r="W13">
            <v>0.15</v>
          </cell>
        </row>
        <row r="14">
          <cell r="D14"/>
          <cell r="G14">
            <v>0</v>
          </cell>
          <cell r="H14"/>
          <cell r="K14">
            <v>0</v>
          </cell>
          <cell r="L14"/>
          <cell r="O14">
            <v>0</v>
          </cell>
          <cell r="P14"/>
          <cell r="S14">
            <v>0</v>
          </cell>
          <cell r="T14"/>
          <cell r="W14">
            <v>0</v>
          </cell>
        </row>
        <row r="15">
          <cell r="D15">
            <v>0</v>
          </cell>
          <cell r="G15">
            <v>0.03</v>
          </cell>
          <cell r="H15">
            <v>0</v>
          </cell>
          <cell r="K15">
            <v>0.05</v>
          </cell>
          <cell r="L15">
            <v>0</v>
          </cell>
          <cell r="O15">
            <v>0.06</v>
          </cell>
          <cell r="P15">
            <v>0</v>
          </cell>
          <cell r="S15">
            <v>7.0000000000000007E-2</v>
          </cell>
          <cell r="T15">
            <v>0</v>
          </cell>
          <cell r="W15">
            <v>0.08</v>
          </cell>
        </row>
        <row r="16">
          <cell r="D16"/>
          <cell r="G16">
            <v>0.03</v>
          </cell>
          <cell r="H16"/>
          <cell r="K16">
            <v>0.05</v>
          </cell>
          <cell r="L16"/>
          <cell r="O16">
            <v>0.06</v>
          </cell>
          <cell r="P16"/>
          <cell r="S16">
            <v>7.0000000000000007E-2</v>
          </cell>
          <cell r="T16"/>
          <cell r="W16">
            <v>0.08</v>
          </cell>
        </row>
        <row r="17">
          <cell r="D17"/>
          <cell r="G17">
            <v>0</v>
          </cell>
          <cell r="H17"/>
          <cell r="K17">
            <v>0</v>
          </cell>
          <cell r="L17"/>
          <cell r="O17">
            <v>0</v>
          </cell>
          <cell r="P17"/>
          <cell r="S17">
            <v>0</v>
          </cell>
          <cell r="T17"/>
          <cell r="W17">
            <v>0</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6F353A1E-F958-4CF7-9E36-FCA625119692}" autoFormatId="16" applyNumberFormats="0" applyBorderFormats="0" applyFontFormats="0" applyPatternFormats="0" applyAlignmentFormats="0" applyWidthHeightFormats="0">
  <queryTableRefresh nextId="8">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7" name="Data Ref."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41" tableType="queryTable" totalsRowShown="0">
  <autoFilter ref="B5:AT1441" xr:uid="{F8AEC690-9BC0-4473-BAFA-C468BCD593A8}"/>
  <sortState xmlns:xlrd2="http://schemas.microsoft.com/office/spreadsheetml/2017/richdata2" ref="B6:AT1441">
    <sortCondition ref="B5:B1441"/>
  </sortState>
  <tableColumns count="45">
    <tableColumn id="1" xr3:uid="{5BC8A88F-6F25-4118-80E3-F5353484D180}" uniqueName="1" name="Fundo" queryTableFieldId="46" dataDxfId="1341"/>
    <tableColumn id="2" xr3:uid="{0C863822-EC45-4B6B-9F86-31973C8C8721}" uniqueName="2" name="CNPJ" queryTableFieldId="2" dataDxfId="1340"/>
    <tableColumn id="3" xr3:uid="{32D33DA1-F851-4545-8E65-C2A909F5DDD6}" uniqueName="3" name="Classe" queryTableFieldId="47" dataDxfId="1339"/>
    <tableColumn id="4" xr3:uid="{33814ADE-6651-4A72-8CA2-3D652F5D9FC2}" uniqueName="4" name="Estratégia" queryTableFieldId="48" dataDxfId="1338"/>
    <tableColumn id="5" xr3:uid="{E9C6756E-BCEB-487D-8C1C-FFD3EBC9EF3A}" uniqueName="5" name="Estilo" queryTableFieldId="5" dataDxfId="1337"/>
    <tableColumn id="6" xr3:uid="{E89A6076-01A3-4B44-A597-DDCDE524478F}" uniqueName="6" name="Duration" queryTableFieldId="6" dataDxfId="1336"/>
    <tableColumn id="7" xr3:uid="{8B250115-9CB6-49A4-8A95-9600975E59AC}" uniqueName="7" name="Volatilidade" queryTableFieldId="7" dataDxfId="1335"/>
    <tableColumn id="8" xr3:uid="{C80B4524-DB40-41D8-BBBA-3E2ADD654E7D}" uniqueName="8" name="Crédito" queryTableFieldId="49" dataDxfId="1334"/>
    <tableColumn id="9" xr3:uid="{EFA584DB-B6E1-41B1-8D35-0FD5ABE780DB}" uniqueName="9" name="Geografia" queryTableFieldId="9" dataDxfId="1333"/>
    <tableColumn id="10" xr3:uid="{F5751591-3794-4B06-BCD5-802D07180A5A}" uniqueName="10" name="Moeda" queryTableFieldId="10" dataDxfId="1332"/>
    <tableColumn id="11" xr3:uid="{9A10E762-70E7-43DE-A215-FBDBF4B04DA9}" uniqueName="11" name="Status" queryTableFieldId="50" dataDxfId="1331"/>
    <tableColumn id="12" xr3:uid="{89E6C5AC-C2EE-482E-ABC8-F8C88ABD67F0}" uniqueName="12" name="Foco" queryTableFieldId="12" dataDxfId="1330"/>
    <tableColumn id="13" xr3:uid="{A7AAB14B-D06A-41A3-BD39-6C6837B4A91B}" uniqueName="13" name="Código Anbima" queryTableFieldId="51" dataDxfId="1329"/>
    <tableColumn id="14" xr3:uid="{6F434FDB-C9B0-43B5-A9B9-B8D2B1CACFBC}" uniqueName="14" name="Aberto p/ Captação?" queryTableFieldId="52" dataDxfId="1328"/>
    <tableColumn id="15" xr3:uid="{315E0FCA-59D7-47CB-B6D0-073DBB04648E}" uniqueName="15" name="Início do Fundo" queryTableFieldId="53" dataDxfId="1327"/>
    <tableColumn id="16" xr3:uid="{DD6AEBB3-10F7-459D-B21B-D5FEC31D883C}" uniqueName="16" name="PL" queryTableFieldId="54" dataDxfId="1326" dataCellStyle="Per cent"/>
    <tableColumn id="17" xr3:uid="{89AB58A8-DCCA-402F-9991-E1F027A87CC4}" uniqueName="17" name="PL Média 12M" queryTableFieldId="55" dataDxfId="1325" dataCellStyle="Per cent"/>
    <tableColumn id="18" xr3:uid="{43FC1087-1EA7-4EFD-B007-CB5898C24F47}" uniqueName="18" name="Liquidez (D+)" queryTableFieldId="56" dataDxfId="1324"/>
    <tableColumn id="19" xr3:uid="{B8BFCB73-1284-4448-9573-5D69AED98B8A}" uniqueName="19" name="Retorno YTD" queryTableFieldId="57" dataDxfId="1323" dataCellStyle="Per cent"/>
    <tableColumn id="20" xr3:uid="{1AC8FC8C-851D-4FA6-BA03-ACFCBAE12B32}" uniqueName="20" name="Retorno %CDI YTD" queryTableFieldId="20" dataDxfId="1322" dataCellStyle="Per cent"/>
    <tableColumn id="21" xr3:uid="{C8CDA50D-23DE-4781-A595-50F5750CD810}" uniqueName="21" name="Retorno 12M" queryTableFieldId="58" dataDxfId="1321" dataCellStyle="Per cent"/>
    <tableColumn id="22" xr3:uid="{0B1F8C57-555F-4B00-A3EB-44A3F932135A}" uniqueName="22" name="Retorno %CDI 12M" queryTableFieldId="22" dataDxfId="1320" dataCellStyle="Per cent"/>
    <tableColumn id="23" xr3:uid="{03143559-2F01-4091-8E14-B7259A02619F}" uniqueName="23" name="Retorno 24M" queryTableFieldId="59" dataDxfId="1319" dataCellStyle="Per cent"/>
    <tableColumn id="24" xr3:uid="{693BE3A4-7818-484D-BAA7-AF9174713F51}" uniqueName="24" name="Retorno %CDI 24M" queryTableFieldId="24" dataDxfId="1318" dataCellStyle="Per cent"/>
    <tableColumn id="25" xr3:uid="{86B00059-3AF8-413A-A1F7-DFD0186C464F}" uniqueName="25" name="Retorno 36M" queryTableFieldId="60" dataDxfId="1317" dataCellStyle="Per cent"/>
    <tableColumn id="26" xr3:uid="{2DDCB451-062B-4A2B-BFAC-7F018BBCD190}" uniqueName="26" name="Retorno %CDI 36M" queryTableFieldId="26" dataDxfId="1316" dataCellStyle="Per cent"/>
    <tableColumn id="27" xr3:uid="{C21B423A-5BCB-4465-B5D2-6A91DA0FB68F}" uniqueName="27" name="Volatilidade 12M" queryTableFieldId="61" dataDxfId="1315" dataCellStyle="Per cent"/>
    <tableColumn id="28" xr3:uid="{17C9F3D3-EDAC-4EB6-AC41-D0AD38912460}" uniqueName="28" name="Sharpe 12M" queryTableFieldId="62" dataDxfId="1314" dataCellStyle="Per cent"/>
    <tableColumn id="29" xr3:uid="{DA11E708-38C0-431F-A560-308EBF9C3080}" uniqueName="29" name="Fundo Master" queryTableFieldId="63" dataDxfId="1313"/>
    <tableColumn id="30" xr3:uid="{8587916B-D811-4335-A23D-9BC066A6C056}" uniqueName="30" name="Gestão" queryTableFieldId="64" dataDxfId="1312"/>
    <tableColumn id="31" xr3:uid="{BD943EF5-D228-4235-A4E3-DC98B811EAF9}" uniqueName="31" name="Administrador" queryTableFieldId="31" dataDxfId="1311"/>
    <tableColumn id="32" xr3:uid="{5C810BE7-4B69-4CA0-8FF6-1EE403FBE3D4}" uniqueName="32" name="Custodiante" queryTableFieldId="65" dataDxfId="1310"/>
    <tableColumn id="33" xr3:uid="{3B6112D4-05F2-4576-8377-3AEFA466834D}" uniqueName="33" name="Público Alvo" queryTableFieldId="66" dataDxfId="1309"/>
    <tableColumn id="34" xr3:uid="{2C4DCDC2-8315-4A89-B6C8-767E35D0D43B}" uniqueName="34" name="Aplicação Mínima" queryTableFieldId="67" dataDxfId="1308"/>
    <tableColumn id="35" xr3:uid="{FF054144-7062-4EF4-BA2A-6FCC47D31E8E}" uniqueName="35" name="Movimentação Mínima" queryTableFieldId="68" dataDxfId="1307"/>
    <tableColumn id="36" xr3:uid="{4A79F08C-A8FC-4691-8432-979774FD36D9}" uniqueName="36" name="Saldo Mínimo" queryTableFieldId="69" dataDxfId="1306"/>
    <tableColumn id="37" xr3:uid="{4FDD3CE0-B44C-45C3-98A9-09E105DFB1C2}" uniqueName="37" name="Taxa de Adm." queryTableFieldId="70" dataDxfId="1305" dataCellStyle="Per cent"/>
    <tableColumn id="38" xr3:uid="{2C299457-205D-422B-960B-AA409FD5E640}" uniqueName="38" name="Taxa de Performance" queryTableFieldId="71" dataDxfId="1304" dataCellStyle="Per cent"/>
    <tableColumn id="39" xr3:uid="{A4AC947D-32B4-4642-9E7C-B8367A8BEA5F}" uniqueName="39" name="Benchmark" queryTableFieldId="39" dataDxfId="1303" dataCellStyle="Per cent"/>
    <tableColumn id="40" xr3:uid="{2547F12A-7336-4FEE-A93C-7B62E632C692}" uniqueName="40" name="Prev?" queryTableFieldId="72" dataDxfId="1302"/>
    <tableColumn id="41" xr3:uid="{E3694973-3244-488B-97B1-1872679A5319}" uniqueName="41" name="Classificação CVM" queryTableFieldId="73" dataDxfId="1301"/>
    <tableColumn id="42" xr3:uid="{5D65350F-839D-40F2-ADB1-3B102B0CFE82}" uniqueName="42" name="Classificação Anbima" queryTableFieldId="74" dataDxfId="1300" dataCellStyle="Per cent"/>
    <tableColumn id="43" xr3:uid="{A3A60361-42E6-4D92-9288-D53F8C0800AE}" uniqueName="43" name="Repasse Taxa Adm. AAI" queryTableFieldId="75" dataDxfId="1299" dataCellStyle="Per cent"/>
    <tableColumn id="44" xr3:uid="{C557B01A-9965-4336-A74A-A36FCAF4C06B}" uniqueName="44" name="Repasse Taxa Adm. Gestor" queryTableFieldId="76" dataDxfId="1298" dataCellStyle="Per cent"/>
    <tableColumn id="45" xr3:uid="{449EF8A3-BBAF-4A0E-AFA7-50BA08C46751}" uniqueName="45" name="Comentário" queryTableFieldId="77" dataDxfId="1297"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056A98-9DB0-4FA9-BCF0-C25F09174503}" name="Tbl_TaxasDiarias" displayName="Tbl_TaxasDiarias" ref="E8:K51" tableType="queryTable" totalsRowShown="0">
  <autoFilter ref="E8:K51" xr:uid="{D9056A98-9DB0-4FA9-BCF0-C25F09174503}"/>
  <tableColumns count="7">
    <tableColumn id="1" xr3:uid="{9CCB40C9-E58D-4748-91A8-CC2B39064AC5}" uniqueName="1" name="PRODUTO" queryTableFieldId="1" dataDxfId="1296"/>
    <tableColumn id="2" xr3:uid="{4E16930D-AEE7-4AEB-80C9-EFE78918FCBD}" uniqueName="2" name="Tipo" queryTableFieldId="2" dataDxfId="1295"/>
    <tableColumn id="3" xr3:uid="{60F0AEC6-26E2-4780-85AA-3A24DDC59966}" uniqueName="3" name="Indexador" queryTableFieldId="3" dataDxfId="1294"/>
    <tableColumn id="4" xr3:uid="{CA3EE201-703E-40FA-9324-94AEF2A7910C}" uniqueName="4" name="Taxa Considerada" queryTableFieldId="4" dataDxfId="1293" dataCellStyle="Per cent"/>
    <tableColumn id="5" xr3:uid="{D7067FFE-3DFB-40E8-BB9E-696CD2FEC9B6}" uniqueName="5" name="Vencimento" queryTableFieldId="5" dataDxfId="1292"/>
    <tableColumn id="6" xr3:uid="{A6603F46-22CE-433F-8FB1-79C3551D1346}" uniqueName="6" name="Duration" queryTableFieldId="6" dataDxfId="1291"/>
    <tableColumn id="7" xr3:uid="{7E9D1CBF-5D20-42E6-BE35-3BBEF3A70BF9}" uniqueName="7" name="Data Ref." queryTableFieldId="7" dataDxfId="1290"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16.xml"/><Relationship Id="rId4"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99" t="s">
        <v>0</v>
      </c>
    </row>
    <row r="3" spans="2:9" ht="25.5" customHeight="1" thickBot="1">
      <c r="B3" s="899"/>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topLeftCell="A3" zoomScale="70" zoomScaleNormal="80" zoomScalePageLayoutView="70" workbookViewId="0">
      <selection activeCell="V16" sqref="V16"/>
    </sheetView>
  </sheetViews>
  <sheetFormatPr defaultColWidth="10.69921875" defaultRowHeight="11.25"/>
  <cols>
    <col min="1" max="1" width="4.8984375" style="372" customWidth="1"/>
    <col min="2" max="4" width="4.8984375" style="369" customWidth="1"/>
    <col min="5" max="22" width="4.8984375" style="372" customWidth="1"/>
    <col min="23" max="23" width="4.8984375" style="369" customWidth="1"/>
    <col min="24" max="16384" width="10.69921875" style="369"/>
  </cols>
  <sheetData>
    <row r="1" spans="1:23">
      <c r="A1" s="738"/>
      <c r="B1" s="739"/>
      <c r="C1" s="739"/>
      <c r="D1" s="739"/>
      <c r="E1" s="738"/>
      <c r="F1" s="738"/>
      <c r="G1" s="738"/>
      <c r="H1" s="738"/>
      <c r="I1" s="738"/>
      <c r="J1" s="738"/>
      <c r="K1" s="738"/>
      <c r="L1" s="738"/>
      <c r="M1" s="738"/>
      <c r="N1" s="738"/>
      <c r="O1" s="738"/>
      <c r="P1" s="738"/>
      <c r="Q1" s="738"/>
      <c r="R1" s="738"/>
      <c r="S1" s="738"/>
      <c r="T1" s="738"/>
      <c r="U1" s="738"/>
      <c r="V1" s="738"/>
      <c r="W1" s="739"/>
    </row>
    <row r="2" spans="1:23">
      <c r="A2" s="738"/>
      <c r="B2" s="739"/>
      <c r="C2" s="739"/>
      <c r="D2" s="739"/>
      <c r="E2" s="738"/>
      <c r="F2" s="738"/>
      <c r="G2" s="738"/>
      <c r="H2" s="738"/>
      <c r="I2" s="738"/>
      <c r="J2" s="738"/>
      <c r="K2" s="738"/>
      <c r="L2" s="738"/>
      <c r="M2" s="738"/>
      <c r="N2" s="738"/>
      <c r="O2" s="738"/>
      <c r="P2" s="738"/>
      <c r="Q2" s="738"/>
      <c r="R2" s="738"/>
      <c r="S2" s="738"/>
      <c r="T2" s="738"/>
      <c r="U2" s="738"/>
      <c r="V2" s="738"/>
      <c r="W2" s="739"/>
    </row>
    <row r="3" spans="1:23">
      <c r="A3" s="738"/>
      <c r="B3" s="739"/>
      <c r="C3" s="739"/>
      <c r="D3" s="739"/>
      <c r="E3" s="738"/>
      <c r="F3" s="738"/>
      <c r="G3" s="738"/>
      <c r="H3" s="738"/>
      <c r="I3" s="738"/>
      <c r="J3" s="738"/>
      <c r="K3" s="738"/>
      <c r="L3" s="738"/>
      <c r="M3" s="738"/>
      <c r="N3" s="738"/>
      <c r="O3" s="738"/>
      <c r="P3" s="738"/>
      <c r="Q3" s="738"/>
      <c r="R3" s="738"/>
      <c r="S3" s="738"/>
      <c r="T3" s="738"/>
      <c r="U3" s="738"/>
      <c r="V3" s="738"/>
      <c r="W3" s="739"/>
    </row>
    <row r="4" spans="1:23">
      <c r="A4" s="738"/>
      <c r="B4" s="739"/>
      <c r="C4" s="739"/>
      <c r="D4" s="739"/>
      <c r="E4" s="738"/>
      <c r="F4" s="738"/>
      <c r="G4" s="738"/>
      <c r="H4" s="738"/>
      <c r="I4" s="738"/>
      <c r="J4" s="738"/>
      <c r="K4" s="738"/>
      <c r="L4" s="738"/>
      <c r="M4" s="738"/>
      <c r="N4" s="738"/>
      <c r="O4" s="738"/>
      <c r="P4" s="738"/>
      <c r="Q4" s="738"/>
      <c r="R4" s="738"/>
      <c r="S4" s="738"/>
      <c r="T4" s="738"/>
      <c r="U4" s="738"/>
      <c r="V4" s="738"/>
      <c r="W4" s="739"/>
    </row>
    <row r="5" spans="1:23">
      <c r="A5" s="738"/>
      <c r="B5" s="739"/>
      <c r="C5" s="739"/>
      <c r="D5" s="739"/>
      <c r="E5" s="738"/>
      <c r="F5" s="738"/>
      <c r="G5" s="738"/>
      <c r="H5" s="738"/>
      <c r="I5" s="738"/>
      <c r="J5" s="738"/>
      <c r="K5" s="738"/>
      <c r="L5" s="738"/>
      <c r="M5" s="738"/>
      <c r="N5" s="738"/>
      <c r="O5" s="738"/>
      <c r="P5" s="738"/>
      <c r="Q5" s="738"/>
      <c r="R5" s="738"/>
      <c r="S5" s="738"/>
      <c r="T5" s="738"/>
      <c r="U5" s="738"/>
      <c r="V5" s="738"/>
      <c r="W5" s="739"/>
    </row>
    <row r="6" spans="1:23">
      <c r="A6" s="738"/>
      <c r="B6" s="739"/>
      <c r="C6" s="739"/>
      <c r="D6" s="739"/>
      <c r="E6" s="738"/>
      <c r="F6" s="738"/>
      <c r="G6" s="738"/>
      <c r="H6" s="738"/>
      <c r="I6" s="738"/>
      <c r="J6" s="738"/>
      <c r="K6" s="738"/>
      <c r="L6" s="738"/>
      <c r="M6" s="738"/>
      <c r="N6" s="738"/>
      <c r="O6" s="738"/>
      <c r="P6" s="738"/>
      <c r="Q6" s="738"/>
      <c r="R6" s="738"/>
      <c r="S6" s="738"/>
      <c r="T6" s="738"/>
      <c r="U6" s="738"/>
      <c r="V6" s="738"/>
      <c r="W6" s="739"/>
    </row>
    <row r="7" spans="1:23">
      <c r="A7" s="738"/>
      <c r="B7" s="739"/>
      <c r="C7" s="739"/>
      <c r="D7" s="739"/>
      <c r="E7" s="738"/>
      <c r="F7" s="738"/>
      <c r="G7" s="738"/>
      <c r="H7" s="738"/>
      <c r="I7" s="738"/>
      <c r="J7" s="738"/>
      <c r="K7" s="738"/>
      <c r="L7" s="738"/>
      <c r="M7" s="738"/>
      <c r="N7" s="738"/>
      <c r="O7" s="738"/>
      <c r="P7" s="738"/>
      <c r="Q7" s="738"/>
      <c r="R7" s="738"/>
      <c r="S7" s="738"/>
      <c r="T7" s="738"/>
      <c r="U7" s="738"/>
      <c r="V7" s="738"/>
      <c r="W7" s="739"/>
    </row>
    <row r="8" spans="1:23">
      <c r="A8" s="738"/>
      <c r="B8" s="739"/>
      <c r="C8" s="739"/>
      <c r="D8" s="739"/>
      <c r="E8" s="738"/>
      <c r="F8" s="738"/>
      <c r="G8" s="738"/>
      <c r="H8" s="738"/>
      <c r="I8" s="738"/>
      <c r="J8" s="738"/>
      <c r="K8" s="738"/>
      <c r="L8" s="738"/>
      <c r="M8" s="738"/>
      <c r="N8" s="738"/>
      <c r="O8" s="738"/>
      <c r="P8" s="738"/>
      <c r="Q8" s="738"/>
      <c r="R8" s="738"/>
      <c r="S8" s="738"/>
      <c r="T8" s="738"/>
      <c r="U8" s="738"/>
      <c r="V8" s="738"/>
      <c r="W8" s="739"/>
    </row>
    <row r="9" spans="1:23">
      <c r="A9" s="738"/>
      <c r="B9" s="739"/>
      <c r="C9" s="739"/>
      <c r="D9" s="739"/>
      <c r="E9" s="738"/>
      <c r="F9" s="738"/>
      <c r="G9" s="738"/>
      <c r="H9" s="738"/>
      <c r="I9" s="738"/>
      <c r="J9" s="738"/>
      <c r="K9" s="738"/>
      <c r="L9" s="738"/>
      <c r="M9" s="738"/>
      <c r="N9" s="738"/>
      <c r="O9" s="738"/>
      <c r="P9" s="738"/>
      <c r="Q9" s="738"/>
      <c r="R9" s="738"/>
      <c r="S9" s="738"/>
      <c r="T9" s="738"/>
      <c r="U9" s="738"/>
      <c r="V9" s="738"/>
      <c r="W9" s="739"/>
    </row>
    <row r="10" spans="1:23">
      <c r="A10" s="738"/>
      <c r="B10" s="739"/>
      <c r="C10" s="739"/>
      <c r="D10" s="739"/>
      <c r="E10" s="738"/>
      <c r="F10" s="738"/>
      <c r="G10" s="738"/>
      <c r="H10" s="738"/>
      <c r="I10" s="738"/>
      <c r="J10" s="738"/>
      <c r="K10" s="738"/>
      <c r="L10" s="738"/>
      <c r="M10" s="738"/>
      <c r="N10" s="738"/>
      <c r="O10" s="738"/>
      <c r="P10" s="738"/>
      <c r="Q10" s="738"/>
      <c r="R10" s="738"/>
      <c r="S10" s="738"/>
      <c r="T10" s="738"/>
      <c r="U10" s="738"/>
      <c r="V10" s="738"/>
      <c r="W10" s="739"/>
    </row>
    <row r="11" spans="1:23">
      <c r="A11" s="738"/>
      <c r="B11" s="739"/>
      <c r="C11" s="739"/>
      <c r="D11" s="739"/>
      <c r="E11" s="738"/>
      <c r="F11" s="738"/>
      <c r="G11" s="738"/>
      <c r="H11" s="738"/>
      <c r="I11" s="738"/>
      <c r="J11" s="738"/>
      <c r="K11" s="738"/>
      <c r="L11" s="738"/>
      <c r="M11" s="738"/>
      <c r="N11" s="738"/>
      <c r="O11" s="738"/>
      <c r="P11" s="738"/>
      <c r="Q11" s="738"/>
      <c r="R11" s="738"/>
      <c r="S11" s="738"/>
      <c r="T11" s="738"/>
      <c r="U11" s="738"/>
      <c r="V11" s="738"/>
      <c r="W11" s="739"/>
    </row>
    <row r="12" spans="1:23">
      <c r="A12" s="738"/>
      <c r="B12" s="739"/>
      <c r="C12" s="739"/>
      <c r="D12" s="739"/>
      <c r="E12" s="738"/>
      <c r="F12" s="738"/>
      <c r="G12" s="738"/>
      <c r="H12" s="738"/>
      <c r="I12" s="738"/>
      <c r="J12" s="738"/>
      <c r="K12" s="738"/>
      <c r="L12" s="738"/>
      <c r="M12" s="738"/>
      <c r="N12" s="738"/>
      <c r="O12" s="738"/>
      <c r="P12" s="738"/>
      <c r="Q12" s="738"/>
      <c r="R12" s="738"/>
      <c r="S12" s="738"/>
      <c r="T12" s="738"/>
      <c r="U12" s="738"/>
      <c r="V12" s="738"/>
      <c r="W12" s="739"/>
    </row>
    <row r="13" spans="1:23">
      <c r="A13" s="738"/>
      <c r="B13" s="739"/>
      <c r="C13" s="739"/>
      <c r="D13" s="739"/>
      <c r="E13" s="738"/>
      <c r="F13" s="738"/>
      <c r="G13" s="738"/>
      <c r="H13" s="738"/>
      <c r="I13" s="738"/>
      <c r="J13" s="738"/>
      <c r="K13" s="738"/>
      <c r="L13" s="738"/>
      <c r="M13" s="738"/>
      <c r="N13" s="738"/>
      <c r="O13" s="738"/>
      <c r="P13" s="738"/>
      <c r="Q13" s="738"/>
      <c r="R13" s="738"/>
      <c r="S13" s="738"/>
      <c r="T13" s="738"/>
      <c r="U13" s="738"/>
      <c r="V13" s="738"/>
      <c r="W13" s="739"/>
    </row>
    <row r="14" spans="1:23">
      <c r="A14" s="738"/>
      <c r="B14" s="739"/>
      <c r="C14" s="739"/>
      <c r="D14" s="739"/>
      <c r="E14" s="738"/>
      <c r="F14" s="738"/>
      <c r="G14" s="738"/>
      <c r="H14" s="738"/>
      <c r="I14" s="738"/>
      <c r="J14" s="738"/>
      <c r="K14" s="738"/>
      <c r="L14" s="738"/>
      <c r="M14" s="738"/>
      <c r="N14" s="738"/>
      <c r="O14" s="738"/>
      <c r="P14" s="738"/>
      <c r="Q14" s="738"/>
      <c r="R14" s="738"/>
      <c r="S14" s="738"/>
      <c r="T14" s="738"/>
      <c r="U14" s="738"/>
      <c r="V14" s="738"/>
      <c r="W14" s="739"/>
    </row>
    <row r="15" spans="1:23">
      <c r="A15" s="738"/>
      <c r="B15" s="739"/>
      <c r="C15" s="739"/>
      <c r="D15" s="739"/>
      <c r="E15" s="738"/>
      <c r="F15" s="738"/>
      <c r="G15" s="738"/>
      <c r="H15" s="738"/>
      <c r="I15" s="738"/>
      <c r="J15" s="738"/>
      <c r="K15" s="738"/>
      <c r="L15" s="738"/>
      <c r="M15" s="738"/>
      <c r="N15" s="738"/>
      <c r="O15" s="738"/>
      <c r="P15" s="738"/>
      <c r="Q15" s="738"/>
      <c r="R15" s="738"/>
      <c r="S15" s="738"/>
      <c r="T15" s="738"/>
      <c r="U15" s="738"/>
      <c r="V15" s="738"/>
      <c r="W15" s="739"/>
    </row>
    <row r="16" spans="1:23" ht="42" customHeight="1">
      <c r="A16" s="738"/>
      <c r="B16" s="739"/>
      <c r="C16" s="739"/>
      <c r="D16" s="739"/>
      <c r="E16" s="738"/>
      <c r="F16" s="738"/>
      <c r="G16" s="738"/>
      <c r="H16" s="738"/>
      <c r="I16" s="738"/>
      <c r="J16" s="738"/>
      <c r="K16" s="738"/>
      <c r="L16" s="738"/>
      <c r="M16" s="738"/>
      <c r="N16" s="738"/>
      <c r="O16" s="738"/>
      <c r="P16" s="738"/>
      <c r="Q16" s="738"/>
      <c r="R16" s="738"/>
      <c r="S16" s="738"/>
      <c r="T16" s="738"/>
      <c r="U16" s="738"/>
      <c r="V16" s="738"/>
      <c r="W16" s="739"/>
    </row>
    <row r="17" spans="1:23">
      <c r="A17" s="738"/>
      <c r="B17" s="739"/>
      <c r="C17" s="739"/>
      <c r="D17" s="739"/>
      <c r="E17" s="738"/>
      <c r="F17" s="738"/>
      <c r="G17" s="738"/>
      <c r="H17" s="738"/>
      <c r="I17" s="738"/>
      <c r="J17" s="738"/>
      <c r="K17" s="738"/>
      <c r="L17" s="738"/>
      <c r="M17" s="738"/>
      <c r="N17" s="738"/>
      <c r="O17" s="738"/>
      <c r="P17" s="738"/>
      <c r="Q17" s="738"/>
      <c r="R17" s="738"/>
      <c r="S17" s="738"/>
      <c r="T17" s="738"/>
      <c r="U17" s="738"/>
      <c r="V17" s="738"/>
      <c r="W17" s="739"/>
    </row>
    <row r="18" spans="1:23">
      <c r="A18" s="738"/>
      <c r="B18" s="739"/>
      <c r="C18" s="739"/>
      <c r="D18" s="739"/>
      <c r="E18" s="738"/>
      <c r="F18" s="738"/>
      <c r="G18" s="738"/>
      <c r="H18" s="738"/>
      <c r="I18" s="738"/>
      <c r="J18" s="738"/>
      <c r="K18" s="738"/>
      <c r="L18" s="738"/>
      <c r="M18" s="738"/>
      <c r="N18" s="738"/>
      <c r="O18" s="738"/>
      <c r="P18" s="738"/>
      <c r="Q18" s="738"/>
      <c r="R18" s="738"/>
      <c r="S18" s="738"/>
      <c r="T18" s="738"/>
      <c r="U18" s="738"/>
      <c r="V18" s="738"/>
      <c r="W18" s="739"/>
    </row>
    <row r="19" spans="1:23">
      <c r="A19" s="738"/>
      <c r="B19" s="739"/>
      <c r="C19" s="739"/>
      <c r="D19" s="739"/>
      <c r="E19" s="738"/>
      <c r="F19" s="738"/>
      <c r="G19" s="738"/>
      <c r="H19" s="738"/>
      <c r="I19" s="738"/>
      <c r="J19" s="738"/>
      <c r="K19" s="738"/>
      <c r="L19" s="738"/>
      <c r="M19" s="738"/>
      <c r="N19" s="738"/>
      <c r="O19" s="738"/>
      <c r="P19" s="738"/>
      <c r="Q19" s="738"/>
      <c r="R19" s="738"/>
      <c r="S19" s="738"/>
      <c r="T19" s="738"/>
      <c r="U19" s="738"/>
      <c r="V19" s="738"/>
      <c r="W19" s="739"/>
    </row>
    <row r="20" spans="1:23">
      <c r="A20" s="738"/>
      <c r="B20" s="739"/>
      <c r="C20" s="739"/>
      <c r="D20" s="739"/>
      <c r="E20" s="738"/>
      <c r="F20" s="738"/>
      <c r="G20" s="738"/>
      <c r="H20" s="738"/>
      <c r="I20" s="738"/>
      <c r="J20" s="738"/>
      <c r="K20" s="738"/>
      <c r="L20" s="738"/>
      <c r="M20" s="738"/>
      <c r="N20" s="738"/>
      <c r="O20" s="738"/>
      <c r="P20" s="738"/>
      <c r="Q20" s="738"/>
      <c r="R20" s="738"/>
      <c r="S20" s="738"/>
      <c r="T20" s="738"/>
      <c r="U20" s="738"/>
      <c r="V20" s="738"/>
      <c r="W20" s="739"/>
    </row>
    <row r="21" spans="1:23" ht="30.75" customHeight="1">
      <c r="A21" s="738"/>
      <c r="B21" s="739"/>
      <c r="C21" s="739"/>
      <c r="D21" s="739"/>
      <c r="E21" s="738"/>
      <c r="F21" s="738"/>
      <c r="G21" s="738"/>
      <c r="H21" s="738"/>
      <c r="I21" s="738"/>
      <c r="J21" s="738"/>
      <c r="K21" s="901" t="s">
        <v>1425</v>
      </c>
      <c r="L21" s="901"/>
      <c r="M21" s="901"/>
      <c r="N21" s="901"/>
      <c r="O21" s="901"/>
      <c r="P21" s="901"/>
      <c r="Q21" s="901"/>
      <c r="R21" s="901"/>
      <c r="S21" s="901"/>
      <c r="T21" s="901"/>
      <c r="U21" s="901"/>
      <c r="V21" s="738"/>
      <c r="W21" s="739"/>
    </row>
    <row r="22" spans="1:23" ht="11.25" customHeight="1">
      <c r="A22" s="738"/>
      <c r="B22" s="739"/>
      <c r="C22" s="739"/>
      <c r="D22" s="739"/>
      <c r="E22" s="738"/>
      <c r="F22" s="738"/>
      <c r="G22" s="738"/>
      <c r="H22" s="738"/>
      <c r="I22" s="738"/>
      <c r="J22" s="738"/>
      <c r="K22" s="901"/>
      <c r="L22" s="901"/>
      <c r="M22" s="901"/>
      <c r="N22" s="901"/>
      <c r="O22" s="901"/>
      <c r="P22" s="901"/>
      <c r="Q22" s="901"/>
      <c r="R22" s="901"/>
      <c r="S22" s="901"/>
      <c r="T22" s="901"/>
      <c r="U22" s="901"/>
      <c r="V22" s="738"/>
      <c r="W22" s="739"/>
    </row>
    <row r="23" spans="1:23" ht="11.25" customHeight="1">
      <c r="A23" s="738"/>
      <c r="B23" s="739"/>
      <c r="C23" s="739"/>
      <c r="D23" s="739"/>
      <c r="E23" s="738"/>
      <c r="F23" s="738"/>
      <c r="G23" s="738"/>
      <c r="H23" s="738"/>
      <c r="I23" s="738"/>
      <c r="J23" s="738"/>
      <c r="K23" s="901"/>
      <c r="L23" s="901"/>
      <c r="M23" s="901"/>
      <c r="N23" s="901"/>
      <c r="O23" s="901"/>
      <c r="P23" s="901"/>
      <c r="Q23" s="901"/>
      <c r="R23" s="901"/>
      <c r="S23" s="901"/>
      <c r="T23" s="901"/>
      <c r="U23" s="901"/>
      <c r="V23" s="738"/>
      <c r="W23" s="739"/>
    </row>
    <row r="24" spans="1:23" ht="11.25" customHeight="1">
      <c r="A24" s="738"/>
      <c r="B24" s="739"/>
      <c r="C24" s="739"/>
      <c r="D24" s="739"/>
      <c r="E24" s="738"/>
      <c r="F24" s="738"/>
      <c r="G24" s="738"/>
      <c r="H24" s="738"/>
      <c r="I24" s="738"/>
      <c r="J24" s="738"/>
      <c r="K24" s="901"/>
      <c r="L24" s="901"/>
      <c r="M24" s="901"/>
      <c r="N24" s="901"/>
      <c r="O24" s="901"/>
      <c r="P24" s="901"/>
      <c r="Q24" s="901"/>
      <c r="R24" s="901"/>
      <c r="S24" s="901"/>
      <c r="T24" s="901"/>
      <c r="U24" s="901"/>
      <c r="V24" s="738"/>
      <c r="W24" s="739"/>
    </row>
    <row r="25" spans="1:23" ht="11.25" customHeight="1">
      <c r="A25" s="738"/>
      <c r="B25" s="739"/>
      <c r="C25" s="739"/>
      <c r="D25" s="739"/>
      <c r="E25" s="738"/>
      <c r="F25" s="738"/>
      <c r="G25" s="738"/>
      <c r="H25" s="738"/>
      <c r="I25" s="738"/>
      <c r="J25" s="738"/>
      <c r="K25" s="901"/>
      <c r="L25" s="901"/>
      <c r="M25" s="901"/>
      <c r="N25" s="901"/>
      <c r="O25" s="901"/>
      <c r="P25" s="901"/>
      <c r="Q25" s="901"/>
      <c r="R25" s="901"/>
      <c r="S25" s="901"/>
      <c r="T25" s="901"/>
      <c r="U25" s="901"/>
      <c r="V25" s="738"/>
      <c r="W25" s="739"/>
    </row>
    <row r="26" spans="1:23" ht="11.25" customHeight="1">
      <c r="A26" s="738"/>
      <c r="B26" s="739"/>
      <c r="C26" s="739"/>
      <c r="D26" s="739"/>
      <c r="E26" s="738"/>
      <c r="F26" s="738"/>
      <c r="G26" s="738"/>
      <c r="H26" s="738"/>
      <c r="I26" s="738"/>
      <c r="J26" s="738"/>
      <c r="K26" s="740"/>
      <c r="L26" s="740"/>
      <c r="M26" s="740"/>
      <c r="N26" s="900" t="str">
        <f>'Portfólio Final'!$B$2</f>
        <v>Nome Cliente</v>
      </c>
      <c r="O26" s="900"/>
      <c r="P26" s="900"/>
      <c r="Q26" s="900"/>
      <c r="R26" s="900"/>
      <c r="S26" s="900"/>
      <c r="T26" s="900"/>
      <c r="U26" s="900"/>
      <c r="V26" s="738"/>
      <c r="W26" s="739"/>
    </row>
    <row r="27" spans="1:23" ht="11.25" customHeight="1">
      <c r="A27" s="738"/>
      <c r="B27" s="739"/>
      <c r="C27" s="739"/>
      <c r="D27" s="739"/>
      <c r="E27" s="738"/>
      <c r="F27" s="738"/>
      <c r="G27" s="738"/>
      <c r="H27" s="738"/>
      <c r="I27" s="738"/>
      <c r="J27" s="738"/>
      <c r="K27" s="740"/>
      <c r="L27" s="740"/>
      <c r="M27" s="740"/>
      <c r="N27" s="900"/>
      <c r="O27" s="900"/>
      <c r="P27" s="900"/>
      <c r="Q27" s="900"/>
      <c r="R27" s="900"/>
      <c r="S27" s="900"/>
      <c r="T27" s="900"/>
      <c r="U27" s="900"/>
      <c r="V27" s="738"/>
      <c r="W27" s="739"/>
    </row>
    <row r="28" spans="1:23" ht="11.25" customHeight="1">
      <c r="A28" s="738"/>
      <c r="B28" s="739"/>
      <c r="C28" s="739"/>
      <c r="D28" s="739"/>
      <c r="E28" s="738"/>
      <c r="F28" s="738"/>
      <c r="G28" s="738"/>
      <c r="H28" s="738"/>
      <c r="I28" s="738"/>
      <c r="J28" s="738"/>
      <c r="K28" s="740"/>
      <c r="L28" s="740"/>
      <c r="M28" s="740"/>
      <c r="N28" s="740"/>
      <c r="O28" s="740"/>
      <c r="P28" s="740"/>
      <c r="Q28" s="740"/>
      <c r="R28" s="740"/>
      <c r="S28" s="740"/>
      <c r="T28" s="740"/>
      <c r="U28" s="740"/>
      <c r="V28" s="740"/>
      <c r="W28" s="739"/>
    </row>
    <row r="29" spans="1:23" ht="11.25" customHeight="1">
      <c r="A29" s="738"/>
      <c r="B29" s="739"/>
      <c r="C29" s="739"/>
      <c r="D29" s="739"/>
      <c r="E29" s="738"/>
      <c r="F29" s="738"/>
      <c r="G29" s="738"/>
      <c r="H29" s="738"/>
      <c r="I29" s="738"/>
      <c r="J29" s="738"/>
      <c r="K29" s="740"/>
      <c r="L29" s="740"/>
      <c r="M29" s="740"/>
      <c r="N29" s="740"/>
      <c r="O29" s="740"/>
      <c r="P29" s="740"/>
      <c r="Q29" s="740"/>
      <c r="R29" s="740"/>
      <c r="S29" s="740"/>
      <c r="T29" s="740"/>
      <c r="U29" s="740"/>
      <c r="V29" s="740"/>
      <c r="W29" s="739"/>
    </row>
    <row r="30" spans="1:23">
      <c r="A30" s="738"/>
      <c r="B30" s="739"/>
      <c r="C30" s="739"/>
      <c r="D30" s="739"/>
      <c r="E30" s="738"/>
      <c r="F30" s="738"/>
      <c r="G30" s="738"/>
      <c r="H30" s="738"/>
      <c r="I30" s="738"/>
      <c r="J30" s="738"/>
      <c r="K30" s="738"/>
      <c r="L30" s="738"/>
      <c r="M30" s="738"/>
      <c r="N30" s="738"/>
      <c r="O30" s="738"/>
      <c r="P30" s="738"/>
      <c r="Q30" s="738"/>
      <c r="R30" s="738"/>
      <c r="S30" s="738"/>
      <c r="T30" s="738"/>
      <c r="U30" s="738"/>
      <c r="V30" s="738"/>
      <c r="W30" s="739"/>
    </row>
    <row r="31" spans="1:23" ht="40.5" customHeight="1">
      <c r="A31" s="738"/>
      <c r="B31" s="739"/>
      <c r="C31" s="739"/>
      <c r="D31" s="739"/>
      <c r="E31" s="738"/>
      <c r="F31" s="738"/>
      <c r="G31" s="738"/>
      <c r="H31" s="738"/>
      <c r="I31" s="738"/>
      <c r="J31" s="738"/>
      <c r="K31" s="738"/>
      <c r="L31" s="738"/>
      <c r="M31" s="738"/>
      <c r="N31" s="738"/>
      <c r="O31" s="738"/>
      <c r="P31" s="738"/>
      <c r="Q31" s="738"/>
      <c r="R31" s="738"/>
      <c r="S31" s="738"/>
      <c r="T31" s="738"/>
      <c r="U31" s="738"/>
      <c r="V31" s="738"/>
      <c r="W31" s="739"/>
    </row>
    <row r="32" spans="1:23">
      <c r="A32" s="738"/>
      <c r="B32" s="739"/>
      <c r="C32" s="739"/>
      <c r="D32" s="739"/>
      <c r="E32" s="738"/>
      <c r="F32" s="738"/>
      <c r="G32" s="738"/>
      <c r="H32" s="738"/>
      <c r="I32" s="738"/>
      <c r="J32" s="738"/>
      <c r="K32" s="738"/>
      <c r="L32" s="738"/>
      <c r="M32" s="738"/>
      <c r="N32" s="738"/>
      <c r="O32" s="738"/>
      <c r="P32" s="738"/>
      <c r="Q32" s="738"/>
      <c r="R32" s="738"/>
      <c r="S32" s="738"/>
      <c r="T32" s="738"/>
      <c r="U32" s="738"/>
      <c r="V32" s="738"/>
      <c r="W32" s="739"/>
    </row>
    <row r="33" spans="1:23">
      <c r="A33" s="738"/>
      <c r="B33" s="739"/>
      <c r="C33" s="739"/>
      <c r="D33" s="739"/>
      <c r="E33" s="738"/>
      <c r="F33" s="738"/>
      <c r="G33" s="738"/>
      <c r="H33" s="738"/>
      <c r="I33" s="738"/>
      <c r="J33" s="738"/>
      <c r="K33" s="738"/>
      <c r="L33" s="738"/>
      <c r="M33" s="738"/>
      <c r="N33" s="738"/>
      <c r="O33" s="738"/>
      <c r="P33" s="738"/>
      <c r="Q33" s="738"/>
      <c r="R33" s="738"/>
      <c r="S33" s="738"/>
      <c r="T33" s="738"/>
      <c r="U33" s="738"/>
      <c r="V33" s="738"/>
      <c r="W33" s="739"/>
    </row>
    <row r="34" spans="1:23" ht="12">
      <c r="A34" s="738"/>
      <c r="B34" s="739"/>
      <c r="C34" s="739"/>
      <c r="D34" s="739"/>
      <c r="E34" s="738"/>
      <c r="F34" s="738"/>
      <c r="G34" s="738"/>
      <c r="H34" s="738"/>
      <c r="I34" s="738"/>
      <c r="J34" s="738"/>
      <c r="K34" s="738"/>
      <c r="L34" s="738"/>
      <c r="M34" s="738"/>
      <c r="N34" s="738"/>
      <c r="O34" s="738"/>
      <c r="P34" s="738"/>
      <c r="Q34" s="776"/>
      <c r="R34" s="738"/>
      <c r="S34" s="738"/>
      <c r="T34" s="738"/>
      <c r="U34" s="738"/>
      <c r="V34" s="738"/>
      <c r="W34" s="739"/>
    </row>
    <row r="35" spans="1:23">
      <c r="A35" s="738"/>
      <c r="B35" s="739"/>
      <c r="C35" s="739"/>
      <c r="D35" s="739"/>
      <c r="E35" s="738"/>
      <c r="F35" s="738"/>
      <c r="G35" s="738"/>
      <c r="H35" s="738"/>
      <c r="I35" s="738"/>
      <c r="J35" s="738"/>
      <c r="K35" s="738"/>
      <c r="L35" s="738"/>
      <c r="M35" s="738"/>
      <c r="N35" s="738"/>
      <c r="O35" s="738"/>
      <c r="P35" s="738"/>
      <c r="Q35" s="738"/>
      <c r="R35" s="738"/>
      <c r="S35" s="738"/>
      <c r="T35" s="738"/>
      <c r="U35" s="738"/>
      <c r="V35" s="738"/>
      <c r="W35" s="739"/>
    </row>
    <row r="36" spans="1:23">
      <c r="A36" s="738"/>
      <c r="B36" s="739"/>
      <c r="C36" s="739"/>
      <c r="D36" s="739"/>
      <c r="E36" s="738"/>
      <c r="F36" s="738"/>
      <c r="G36" s="738"/>
      <c r="H36" s="738"/>
      <c r="I36" s="738"/>
      <c r="J36" s="738"/>
      <c r="K36" s="738"/>
      <c r="L36" s="738"/>
      <c r="M36" s="738"/>
      <c r="N36" s="738"/>
      <c r="O36" s="738"/>
      <c r="P36" s="738"/>
      <c r="Q36" s="738"/>
      <c r="R36" s="738"/>
      <c r="S36" s="738"/>
      <c r="T36" s="738"/>
      <c r="U36" s="738"/>
      <c r="V36" s="738"/>
      <c r="W36" s="739"/>
    </row>
    <row r="37" spans="1:23">
      <c r="A37" s="738"/>
      <c r="B37" s="739"/>
      <c r="C37" s="739"/>
      <c r="D37" s="739"/>
      <c r="E37" s="738"/>
      <c r="F37" s="738"/>
      <c r="G37" s="738"/>
      <c r="H37" s="738"/>
      <c r="I37" s="738"/>
      <c r="J37" s="738"/>
      <c r="K37" s="738"/>
      <c r="L37" s="738"/>
      <c r="M37" s="738"/>
      <c r="N37" s="738"/>
      <c r="O37" s="738"/>
      <c r="P37" s="738"/>
      <c r="Q37" s="738"/>
      <c r="R37" s="738"/>
      <c r="S37" s="738"/>
      <c r="T37" s="738"/>
      <c r="U37" s="738"/>
      <c r="V37" s="738"/>
      <c r="W37" s="739"/>
    </row>
    <row r="38" spans="1:23">
      <c r="A38" s="738"/>
      <c r="B38" s="739"/>
      <c r="C38" s="739"/>
      <c r="D38" s="739"/>
      <c r="E38" s="738"/>
      <c r="F38" s="738"/>
      <c r="G38" s="738"/>
      <c r="H38" s="738"/>
      <c r="I38" s="738"/>
      <c r="J38" s="738"/>
      <c r="K38" s="738"/>
      <c r="L38" s="738"/>
      <c r="M38" s="738"/>
      <c r="N38" s="738"/>
      <c r="O38" s="738"/>
      <c r="P38" s="738"/>
      <c r="Q38" s="738"/>
      <c r="R38" s="738"/>
      <c r="S38" s="738"/>
      <c r="T38" s="738"/>
      <c r="U38" s="738"/>
      <c r="V38" s="738"/>
      <c r="W38" s="739"/>
    </row>
    <row r="39" spans="1:23">
      <c r="A39" s="738"/>
      <c r="B39" s="739"/>
      <c r="C39" s="739"/>
      <c r="D39" s="739"/>
      <c r="E39" s="738"/>
      <c r="F39" s="738"/>
      <c r="G39" s="738"/>
      <c r="H39" s="738"/>
      <c r="I39" s="738"/>
      <c r="J39" s="738"/>
      <c r="K39" s="738"/>
      <c r="L39" s="738"/>
      <c r="M39" s="738"/>
      <c r="N39" s="738"/>
      <c r="O39" s="738"/>
      <c r="P39" s="738"/>
      <c r="Q39" s="738"/>
      <c r="R39" s="738"/>
      <c r="S39" s="738"/>
      <c r="T39" s="738"/>
      <c r="U39" s="738"/>
      <c r="V39" s="738"/>
      <c r="W39" s="739"/>
    </row>
    <row r="40" spans="1:23" ht="18.75">
      <c r="A40" s="738"/>
      <c r="B40" s="739"/>
      <c r="C40" s="742"/>
      <c r="D40" s="739"/>
      <c r="E40" s="738"/>
      <c r="F40" s="738"/>
      <c r="G40" s="738"/>
      <c r="H40" s="738"/>
      <c r="I40" s="738"/>
      <c r="J40" s="738"/>
      <c r="K40" s="738"/>
      <c r="L40" s="738"/>
      <c r="M40" s="738"/>
      <c r="N40" s="738"/>
      <c r="O40" s="738"/>
      <c r="P40" s="738"/>
      <c r="Q40" s="738"/>
      <c r="R40" s="738"/>
      <c r="S40" s="738"/>
      <c r="T40" s="738"/>
      <c r="U40" s="738"/>
      <c r="V40" s="738"/>
      <c r="W40" s="739"/>
    </row>
    <row r="41" spans="1:23">
      <c r="A41" s="738"/>
      <c r="B41" s="739"/>
      <c r="C41" s="739"/>
      <c r="D41" s="739"/>
      <c r="E41" s="738"/>
      <c r="F41" s="738"/>
      <c r="G41" s="738"/>
      <c r="H41" s="738"/>
      <c r="I41" s="738"/>
      <c r="J41" s="738"/>
      <c r="K41" s="738"/>
      <c r="L41" s="738"/>
      <c r="M41" s="738"/>
      <c r="N41" s="738"/>
      <c r="O41" s="738"/>
      <c r="P41" s="738"/>
      <c r="Q41" s="738"/>
      <c r="R41" s="738"/>
      <c r="S41" s="738"/>
      <c r="T41" s="738"/>
      <c r="U41" s="738"/>
      <c r="V41" s="738"/>
      <c r="W41" s="739"/>
    </row>
    <row r="42" spans="1:23">
      <c r="A42" s="738"/>
      <c r="B42" s="739"/>
      <c r="C42" s="739"/>
      <c r="D42" s="739"/>
      <c r="E42" s="738"/>
      <c r="F42" s="738"/>
      <c r="G42" s="738"/>
      <c r="H42" s="738"/>
      <c r="I42" s="738"/>
      <c r="J42" s="738"/>
      <c r="K42" s="738"/>
      <c r="L42" s="738"/>
      <c r="M42" s="738"/>
      <c r="N42" s="738"/>
      <c r="O42" s="738"/>
      <c r="P42" s="738"/>
      <c r="Q42" s="738"/>
      <c r="R42" s="738"/>
      <c r="S42" s="738"/>
      <c r="T42" s="738"/>
      <c r="U42" s="738"/>
      <c r="V42" s="738"/>
      <c r="W42" s="739"/>
    </row>
    <row r="43" spans="1:23">
      <c r="A43" s="738"/>
      <c r="B43" s="739"/>
      <c r="C43" s="739"/>
      <c r="D43" s="739"/>
      <c r="E43" s="738"/>
      <c r="F43" s="738"/>
      <c r="G43" s="738"/>
      <c r="H43" s="738"/>
      <c r="I43" s="738"/>
      <c r="J43" s="738"/>
      <c r="K43" s="738"/>
      <c r="L43" s="738"/>
      <c r="M43" s="738"/>
      <c r="N43" s="738"/>
      <c r="O43" s="738"/>
      <c r="P43" s="738"/>
      <c r="Q43" s="738"/>
      <c r="R43" s="738"/>
      <c r="S43" s="738"/>
      <c r="T43" s="738"/>
      <c r="U43" s="738"/>
      <c r="V43" s="738"/>
      <c r="W43" s="739"/>
    </row>
    <row r="44" spans="1:23">
      <c r="A44" s="738"/>
      <c r="B44" s="739"/>
      <c r="C44" s="739"/>
      <c r="D44" s="739"/>
      <c r="E44" s="738"/>
      <c r="F44" s="738"/>
      <c r="G44" s="738"/>
      <c r="H44" s="738"/>
      <c r="I44" s="738"/>
      <c r="J44" s="738"/>
      <c r="K44" s="738"/>
      <c r="L44" s="738"/>
      <c r="M44" s="738"/>
      <c r="N44" s="738"/>
      <c r="O44" s="738"/>
      <c r="P44" s="738"/>
      <c r="Q44" s="738"/>
      <c r="R44" s="738"/>
      <c r="S44" s="738"/>
      <c r="T44" s="738"/>
      <c r="U44" s="738"/>
      <c r="V44" s="738"/>
      <c r="W44" s="739"/>
    </row>
    <row r="45" spans="1:23">
      <c r="A45" s="738"/>
      <c r="B45" s="739"/>
      <c r="C45" s="739"/>
      <c r="D45" s="739"/>
      <c r="E45" s="738"/>
      <c r="F45" s="738"/>
      <c r="G45" s="738"/>
      <c r="H45" s="738"/>
      <c r="I45" s="738"/>
      <c r="J45" s="738"/>
      <c r="K45" s="738"/>
      <c r="L45" s="738"/>
      <c r="M45" s="738"/>
      <c r="N45" s="738"/>
      <c r="O45" s="738"/>
      <c r="P45" s="738"/>
      <c r="Q45" s="738"/>
      <c r="R45" s="738"/>
      <c r="S45" s="738"/>
      <c r="T45" s="738"/>
      <c r="U45" s="738"/>
      <c r="V45" s="738"/>
      <c r="W45" s="739"/>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J112"/>
  <sheetViews>
    <sheetView showGridLines="0" zoomScale="80" zoomScaleNormal="80" workbookViewId="0">
      <pane ySplit="8" topLeftCell="A9" activePane="bottomLeft" state="frozen"/>
      <selection pane="bottomLeft"/>
    </sheetView>
  </sheetViews>
  <sheetFormatPr defaultColWidth="10.69921875" defaultRowHeight="27"/>
  <cols>
    <col min="1" max="1" width="1.19921875" style="521" customWidth="1"/>
    <col min="2" max="4" width="2.09765625" style="517" hidden="1" customWidth="1"/>
    <col min="5" max="5" width="33.69921875" style="518" customWidth="1"/>
    <col min="6" max="6" width="13.796875" style="519" customWidth="1"/>
    <col min="7" max="7" width="6.5" style="519" customWidth="1"/>
    <col min="8" max="8" width="5.8984375" style="519" customWidth="1"/>
    <col min="9" max="9" width="7.69921875" style="520" customWidth="1"/>
    <col min="10" max="10" width="8.5" style="521" customWidth="1"/>
    <col min="11" max="11" width="8.09765625" style="521" customWidth="1"/>
    <col min="12" max="12" width="1.3984375" style="521" customWidth="1"/>
    <col min="13" max="13" width="13.5" style="522" customWidth="1"/>
    <col min="14" max="14" width="6.19921875" style="521" customWidth="1"/>
    <col min="15" max="15" width="7.8984375" style="522" customWidth="1"/>
    <col min="16" max="16" width="1.3984375" style="521" customWidth="1"/>
    <col min="17" max="17" width="6.296875" style="523" customWidth="1"/>
    <col min="18" max="18" width="7.3984375" style="521" customWidth="1"/>
    <col min="19" max="19" width="6.296875" style="523" customWidth="1"/>
    <col min="20" max="20" width="7.59765625" style="521" customWidth="1"/>
    <col min="21" max="21" width="6.296875" style="523" customWidth="1"/>
    <col min="22" max="22" width="7.59765625" style="521" customWidth="1"/>
    <col min="23" max="23" width="6.296875" style="523" customWidth="1"/>
    <col min="24" max="24" width="8.8984375" style="521" customWidth="1"/>
    <col min="25" max="25" width="9.296875" style="523" customWidth="1"/>
    <col min="26" max="26" width="5.5" style="521" customWidth="1"/>
    <col min="27" max="27" width="1.3984375" style="521" customWidth="1"/>
    <col min="28" max="28" width="9.19921875" style="521" customWidth="1"/>
    <col min="29" max="29" width="10" style="521" customWidth="1"/>
    <col min="30" max="30" width="9.59765625" style="521" customWidth="1"/>
    <col min="31" max="31" width="21.19921875" style="521" customWidth="1"/>
    <col min="32" max="32" width="10.5" style="521" customWidth="1"/>
    <col min="33" max="16384" width="10.69921875" style="521"/>
  </cols>
  <sheetData>
    <row r="1" spans="2:36" s="431" customFormat="1" ht="18.95" customHeight="1" thickBot="1">
      <c r="B1" s="429"/>
      <c r="C1" s="429"/>
      <c r="D1" s="429"/>
      <c r="E1" s="964">
        <f ca="1">TODAY()</f>
        <v>44869</v>
      </c>
      <c r="F1" s="430"/>
      <c r="Y1" s="432"/>
    </row>
    <row r="2" spans="2:36" s="113" customFormat="1" ht="18.95" customHeight="1" thickBot="1">
      <c r="B2" s="433"/>
      <c r="C2" s="433"/>
      <c r="D2" s="433"/>
      <c r="E2" s="907" t="s">
        <v>1425</v>
      </c>
      <c r="F2" s="434"/>
      <c r="J2" s="435" t="s">
        <v>2627</v>
      </c>
      <c r="K2" s="436" t="s">
        <v>1423</v>
      </c>
      <c r="L2" s="902" t="s">
        <v>1366</v>
      </c>
      <c r="M2" s="902"/>
      <c r="N2" s="431"/>
      <c r="Z2" s="437" t="s">
        <v>1411</v>
      </c>
      <c r="AA2" s="438"/>
      <c r="AB2" s="376">
        <v>43831</v>
      </c>
      <c r="AE2" s="113" t="str">
        <f>IF(AND(ROUND(N110,2)&lt;&gt;1, N10+N55+N78&lt;&gt;0), "O portfólio não totaliza 100%", "")</f>
        <v>O portfólio não totaliza 100%</v>
      </c>
      <c r="AF2" s="431"/>
      <c r="AH2" s="431"/>
      <c r="AI2" s="431"/>
      <c r="AJ2" s="431"/>
    </row>
    <row r="3" spans="2:36" s="113" customFormat="1" ht="18.95" customHeight="1" thickBot="1">
      <c r="B3" s="433"/>
      <c r="C3" s="433"/>
      <c r="D3" s="433"/>
      <c r="E3" s="907"/>
      <c r="F3" s="434"/>
      <c r="G3" s="434"/>
      <c r="H3" s="439"/>
      <c r="J3" s="773">
        <v>5.7000000000000002E-3</v>
      </c>
      <c r="K3" s="374" t="s">
        <v>643</v>
      </c>
      <c r="L3" s="440"/>
      <c r="M3" s="375">
        <v>25000000</v>
      </c>
      <c r="O3" s="441"/>
      <c r="V3" s="442" t="s">
        <v>1424</v>
      </c>
      <c r="W3" s="905" t="s">
        <v>615</v>
      </c>
      <c r="X3" s="906"/>
      <c r="Z3" s="665" t="s">
        <v>1412</v>
      </c>
      <c r="AB3" s="666">
        <f ca="1">TODAY()</f>
        <v>44869</v>
      </c>
      <c r="AE3" s="113" t="str" cm="1">
        <f t="array" aca="1" ref="AE3" ca="1">IF(SUM(IF($K:$K="Não", 1, 0))&gt;0, "Atenção! O portfólio não totaliza 100%", "")</f>
        <v/>
      </c>
      <c r="AF3" s="431"/>
      <c r="AH3" s="431"/>
      <c r="AI3" s="431"/>
      <c r="AJ3" s="431"/>
    </row>
    <row r="4" spans="2:36" s="113" customFormat="1" ht="18.75" customHeight="1" thickBot="1">
      <c r="B4" s="433"/>
      <c r="C4" s="433"/>
      <c r="D4" s="433"/>
      <c r="E4" s="907"/>
      <c r="I4" s="762"/>
      <c r="M4" s="444"/>
      <c r="N4" s="444"/>
      <c r="O4" s="444"/>
      <c r="Q4" s="445"/>
      <c r="S4" s="446"/>
      <c r="U4" s="446"/>
      <c r="W4" s="446"/>
      <c r="Y4" s="446"/>
      <c r="Z4" s="667" t="s">
        <v>2477</v>
      </c>
      <c r="AA4" s="443"/>
      <c r="AB4" s="377" t="s">
        <v>64</v>
      </c>
      <c r="AE4" s="965" t="str" cm="1">
        <f t="array" aca="1" ref="AE4" ca="1">IF(COUNT(IF(IF(IF(LEN($J$12:$J$110)&gt;1, $J$12:$J$110,0)&gt;$AB$2, 1,0) - (IF(IF($J$12:$J$110&gt;$AB$2, $AB$12:$AB$110,0)&lt;&gt;0, 1,0) + IF(IF($J$12:$J$110&gt;$AB$2, $AC$12:$AC$110,0)&lt;&gt;0, 1,0) + IF(IF($J$12:$J$110&gt;$AB$2, $AD$12:$AD$110,0)&lt;&gt;0, 1,0))&gt;0, 1))+
COUNT(IF(IF(IF(LEN($F$12:$F$110)&gt;1, $Q$12:$Q$110)=0, 1,0) - (IF(IF(LEN($F$12:$F$110)&gt;1, $AB$12:$AB$110,0)&lt;&gt;0, 1,0) + IF(IF(LEN($F$12:$F$110)&gt;1, $AC$12:$AC$110,0)&lt;&gt;0, 1,0) + IF(IF(LEN($F$12:$F$110)&gt;1, $AD$12:$AD$110,0)&lt;&gt;0, 1,0))&gt;0, 1))&gt;0, "Atenção! Há fundos com histórico inferior ao período de simulação ou sem cotas cadastradas. Adicione uma Proxy de Performance.", "")</f>
        <v/>
      </c>
      <c r="AF4" s="965"/>
      <c r="AG4" s="965"/>
    </row>
    <row r="5" spans="2:36" s="452" customFormat="1" ht="5.25" customHeight="1">
      <c r="B5" s="450"/>
      <c r="C5" s="450"/>
      <c r="D5" s="450"/>
      <c r="AE5" s="965"/>
      <c r="AF5" s="965"/>
      <c r="AG5" s="965"/>
    </row>
    <row r="6" spans="2:36" s="449" customFormat="1" ht="24" customHeight="1">
      <c r="B6" s="447"/>
      <c r="C6" s="447"/>
      <c r="D6" s="447"/>
      <c r="E6" s="448"/>
      <c r="F6" s="903" t="s">
        <v>1365</v>
      </c>
      <c r="G6" s="904"/>
      <c r="H6" s="904"/>
      <c r="I6" s="904"/>
      <c r="J6" s="904"/>
      <c r="K6" s="448"/>
      <c r="M6" s="903" t="s">
        <v>1348</v>
      </c>
      <c r="N6" s="904"/>
      <c r="O6" s="904"/>
      <c r="Q6" s="908" t="s">
        <v>1349</v>
      </c>
      <c r="R6" s="904"/>
      <c r="S6" s="904"/>
      <c r="T6" s="904"/>
      <c r="U6" s="904"/>
      <c r="V6" s="904"/>
      <c r="W6" s="904"/>
      <c r="X6" s="904"/>
      <c r="Y6" s="904"/>
      <c r="Z6" s="904"/>
      <c r="AB6" s="903" t="s">
        <v>1350</v>
      </c>
      <c r="AC6" s="904"/>
      <c r="AD6" s="904"/>
      <c r="AE6" s="965"/>
      <c r="AF6" s="965"/>
      <c r="AG6" s="965"/>
    </row>
    <row r="7" spans="2:36" s="452" customFormat="1" ht="5.25" customHeight="1">
      <c r="B7" s="450"/>
      <c r="C7" s="450"/>
      <c r="D7" s="450"/>
      <c r="E7" s="451"/>
      <c r="M7" s="453"/>
      <c r="N7" s="454"/>
      <c r="O7" s="453"/>
      <c r="Q7" s="455"/>
      <c r="S7" s="455"/>
      <c r="U7" s="455"/>
      <c r="W7" s="455"/>
      <c r="Y7" s="455"/>
    </row>
    <row r="8" spans="2:36" s="459" customFormat="1" ht="31.5">
      <c r="B8" s="456"/>
      <c r="C8" s="456"/>
      <c r="D8" s="456"/>
      <c r="E8" s="457" t="s">
        <v>715</v>
      </c>
      <c r="F8" s="458" t="s">
        <v>31</v>
      </c>
      <c r="G8" s="458" t="s">
        <v>33</v>
      </c>
      <c r="H8" s="458" t="s">
        <v>8</v>
      </c>
      <c r="I8" s="458" t="s">
        <v>1408</v>
      </c>
      <c r="J8" s="458" t="s">
        <v>706</v>
      </c>
      <c r="K8" s="621" t="s">
        <v>1441</v>
      </c>
      <c r="M8" s="458" t="s">
        <v>10</v>
      </c>
      <c r="N8" s="460" t="s">
        <v>1346</v>
      </c>
      <c r="O8" s="460" t="s">
        <v>1347</v>
      </c>
      <c r="Q8" s="458" t="s">
        <v>708</v>
      </c>
      <c r="R8" s="460" t="s">
        <v>709</v>
      </c>
      <c r="S8" s="458" t="s">
        <v>710</v>
      </c>
      <c r="T8" s="460" t="s">
        <v>711</v>
      </c>
      <c r="U8" s="458" t="s">
        <v>712</v>
      </c>
      <c r="V8" s="460" t="s">
        <v>1328</v>
      </c>
      <c r="W8" s="458" t="s">
        <v>1329</v>
      </c>
      <c r="X8" s="460" t="s">
        <v>713</v>
      </c>
      <c r="Y8" s="458" t="s">
        <v>714</v>
      </c>
      <c r="Z8" s="460" t="s">
        <v>605</v>
      </c>
      <c r="AB8" s="458" t="s">
        <v>654</v>
      </c>
      <c r="AC8" s="460" t="s">
        <v>1351</v>
      </c>
      <c r="AD8" s="460" t="s">
        <v>1352</v>
      </c>
    </row>
    <row r="9" spans="2:36" s="452" customFormat="1" ht="5.25" customHeight="1">
      <c r="B9" s="450"/>
      <c r="C9" s="450"/>
      <c r="D9" s="450"/>
      <c r="E9" s="461"/>
      <c r="F9" s="462"/>
      <c r="G9" s="462"/>
      <c r="H9" s="462"/>
      <c r="I9" s="463"/>
      <c r="J9" s="463"/>
      <c r="K9" s="463"/>
      <c r="M9" s="463"/>
      <c r="Q9" s="463"/>
      <c r="S9" s="463"/>
      <c r="U9" s="463"/>
      <c r="W9" s="463"/>
      <c r="Y9" s="463"/>
      <c r="AB9" s="463"/>
    </row>
    <row r="10" spans="2:36" s="468" customFormat="1" ht="14.25" customHeight="1">
      <c r="B10" s="464"/>
      <c r="C10" s="464"/>
      <c r="D10" s="464" t="s">
        <v>1392</v>
      </c>
      <c r="E10" s="465" t="s">
        <v>11</v>
      </c>
      <c r="F10" s="466"/>
      <c r="G10" s="466"/>
      <c r="H10" s="466"/>
      <c r="I10" s="467"/>
      <c r="J10" s="467"/>
      <c r="K10" s="467"/>
      <c r="M10" s="469">
        <f>IFERROR(IF(M12+M28+M42=0, 0,M12+M28+M42),"")</f>
        <v>25000000</v>
      </c>
      <c r="N10" s="470">
        <f>N12+N28+N42</f>
        <v>1</v>
      </c>
      <c r="O10" s="471">
        <f>O12+O28+O42</f>
        <v>0.80800000000000005</v>
      </c>
      <c r="Q10" s="467"/>
      <c r="R10" s="471"/>
      <c r="S10" s="467"/>
      <c r="T10" s="471"/>
      <c r="U10" s="467"/>
      <c r="V10" s="471"/>
      <c r="W10" s="467"/>
      <c r="X10" s="471"/>
      <c r="Y10" s="467"/>
      <c r="Z10" s="471"/>
      <c r="AB10" s="467"/>
      <c r="AC10" s="471"/>
      <c r="AD10" s="471"/>
    </row>
    <row r="11" spans="2:36" s="452" customFormat="1" ht="5.25" customHeight="1">
      <c r="B11" s="450"/>
      <c r="C11" s="450"/>
      <c r="D11" s="450"/>
      <c r="E11" s="461"/>
      <c r="F11" s="462"/>
      <c r="G11" s="462"/>
      <c r="H11" s="462"/>
      <c r="I11" s="463"/>
      <c r="J11" s="463"/>
      <c r="K11" s="463"/>
      <c r="M11" s="472"/>
      <c r="Q11" s="463"/>
      <c r="S11" s="463"/>
      <c r="U11" s="463"/>
      <c r="W11" s="463"/>
      <c r="Y11" s="463"/>
      <c r="AB11" s="463"/>
    </row>
    <row r="12" spans="2:36" s="468" customFormat="1" ht="14.25" customHeight="1">
      <c r="B12" s="464"/>
      <c r="C12" s="464" t="s">
        <v>12</v>
      </c>
      <c r="D12" s="464" t="s">
        <v>12</v>
      </c>
      <c r="E12" s="473" t="s">
        <v>620</v>
      </c>
      <c r="F12" s="474"/>
      <c r="G12" s="474"/>
      <c r="H12" s="474"/>
      <c r="I12" s="475"/>
      <c r="J12" s="475"/>
      <c r="K12" s="475"/>
      <c r="M12" s="476">
        <f>IFERROR(IF(N12=0, 0, N12*$M$3),0)</f>
        <v>20000000</v>
      </c>
      <c r="N12" s="623">
        <v>0.8</v>
      </c>
      <c r="O12" s="477">
        <f>IF(N12=0,0,ROUND(SUM(O13:O27)*N12,3))</f>
        <v>0.60799999999999998</v>
      </c>
      <c r="Q12" s="475"/>
      <c r="R12" s="477"/>
      <c r="S12" s="475"/>
      <c r="T12" s="477"/>
      <c r="U12" s="475"/>
      <c r="V12" s="477"/>
      <c r="W12" s="475"/>
      <c r="X12" s="477"/>
      <c r="Y12" s="475"/>
      <c r="Z12" s="477"/>
      <c r="AB12" s="475"/>
      <c r="AC12" s="477"/>
      <c r="AD12" s="477"/>
    </row>
    <row r="13" spans="2:36" s="484" customFormat="1" ht="14.25" customHeight="1">
      <c r="B13" s="478"/>
      <c r="C13" s="478"/>
      <c r="D13" s="478"/>
      <c r="E13" s="371" t="s">
        <v>2089</v>
      </c>
      <c r="F13" s="479">
        <f ca="1">IF($E13="", "", IFERROR(INDEX(OFFSET('Fund Guide'!$B$5,1,MATCH(F$8,OFFSET('Fund Guide'!$B$5,,,,COUNTA('Fund Guide'!6:6)),0)-1,COUNTA('Fund Guide'!$B:$B)-COUNTA('Fund Guide'!$B$2:$B$5)),MATCH($E13,OFFSET('Fund Guide'!$B$5,1,,COUNTA('Fund Guide'!$B:$B)-COUNTA('Fund Guide'!$B$2:$B$5)),0)),"-"))</f>
        <v>29562673000117</v>
      </c>
      <c r="G13" s="480">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481" t="str">
        <f ca="1">IF($E13="", "", IFERROR(INDEX(OFFSET('Fund Guide'!$B$5,1,MATCH(H$8,OFFSET('Fund Guide'!$B$5,,,,COUNTA('Fund Guide'!6:6)),0)-1,COUNTA('Fund Guide'!$B:$B)-COUNTA('Fund Guide'!$B$2:$B$5)),MATCH($E13,OFFSET('Fund Guide'!$B$5,1,,COUNTA('Fund Guide'!$B:$B)-COUNTA('Fund Guide'!$B$2:$B$5)),0)),"BRL"))</f>
        <v>BRL</v>
      </c>
      <c r="I13" s="816">
        <f ca="1">IF($E13="", "", IFERROR(INDEX(OFFSET('Fund Guide'!$B$5,1,MATCH("Repasse Taxa Adm. Gestor",OFFSET('Fund Guide'!$B$5,,,,COUNTA('Fund Guide'!$5:$5)),0)-1,COUNTA('Fund Guide'!$B:$B)-COUNTA('Fund Guide'!$B$2:$B$5)),MATCH($E13,OFFSET('Fund Guide'!$B$5,1,,COUNTA('Fund Guide'!$B:$B)-COUNTA('Fund Guide'!$B$2:$B$5)),0)),
IFERROR(OFFSET('RF &amp; RV Guide'!$E$8,2+MATCH($E13, OFFSET('RF &amp; RV Guide'!$E$8,3,,COUNTA('RF &amp; RV Guide'!$E:$E)-COUNTA('RF &amp; RV Guide'!$E$1:$E$8)), 0),-1+MATCH(I$8, OFFSET('RF &amp; RV Guide'!$E$8,,,,COUNTA('RF &amp; RV Guide'!$8:$8)-COUNTA('RF &amp; RV Guide'!$A$8:$E$8)),0)),IFERROR(IF(FIND("tulo",$E13), 0.25%), "-"))))</f>
        <v>0</v>
      </c>
      <c r="J13" s="483">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43230</v>
      </c>
      <c r="K13" s="483"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Sim</v>
      </c>
      <c r="M13" s="485">
        <f t="shared" ref="M13" si="0">IFERROR(IF(N13=0, "", N13*$M$3),0)</f>
        <v>3200000</v>
      </c>
      <c r="N13" s="229">
        <v>0.128</v>
      </c>
      <c r="O13" s="486">
        <f t="shared" ref="O13" si="1">IFERROR(IF(N13=0, "", N13/N$12),0)</f>
        <v>0.16</v>
      </c>
      <c r="Q13" s="960">
        <f ca="1">IF($E13="", "", IFERROR(INDEX(OFFSET('Fund Guide'!$B$5,1,MATCH(Q$8,OFFSET('Fund Guide'!$B$5,,,,COUNTA('Fund Guide'!6:6)),0)-1,COUNTA('Fund Guide'!$B:$B)-COUNTA('Fund Guide'!$B$2:$B$5)),MATCH($E13,OFFSET('Fund Guide'!$B$5,1,,COUNTA('Fund Guide'!$B:$B)-COUNTA('Fund Guide'!$B$2:$B$5)),0)),"-"))</f>
        <v>0.10071193544846291</v>
      </c>
      <c r="R13" s="961">
        <f ca="1">IF($E13="", "", IFERROR(INDEX(OFFSET('Fund Guide'!$B$5,1,MATCH(R$8,OFFSET('Fund Guide'!$B$5,,,,COUNTA('Fund Guide'!6:6)),0)-1,COUNTA('Fund Guide'!$B:$B)-COUNTA('Fund Guide'!$B$2:$B$5)),MATCH($E13,OFFSET('Fund Guide'!$B$5,1,,COUNTA('Fund Guide'!$B:$B)-COUNTA('Fund Guide'!$B$2:$B$5)),0)),"-"))</f>
        <v>1.0069897637980039</v>
      </c>
      <c r="S13" s="960">
        <f ca="1">IF($E13="", "", IFERROR(INDEX(OFFSET('Fund Guide'!$B$5,1,MATCH(S$8,OFFSET('Fund Guide'!$B$5,,,,COUNTA('Fund Guide'!6:6)),0)-1,COUNTA('Fund Guide'!$B:$B)-COUNTA('Fund Guide'!$B$2:$B$5)),MATCH($E13,OFFSET('Fund Guide'!$B$5,1,,COUNTA('Fund Guide'!$B:$B)-COUNTA('Fund Guide'!$B$2:$B$5)),0)),"-"))</f>
        <v>0.11578063770900093</v>
      </c>
      <c r="T13" s="961">
        <f ca="1">IF($E13="", "", IFERROR(INDEX(OFFSET('Fund Guide'!$B$5,1,MATCH(T$8,OFFSET('Fund Guide'!$B$5,,,,COUNTA('Fund Guide'!6:6)),0)-1,COUNTA('Fund Guide'!$B:$B)-COUNTA('Fund Guide'!$B$2:$B$5)),MATCH($E13,OFFSET('Fund Guide'!$B$5,1,,COUNTA('Fund Guide'!$B:$B)-COUNTA('Fund Guide'!$B$2:$B$5)),0)),"-"))</f>
        <v>1.00753478055875</v>
      </c>
      <c r="U13" s="960">
        <f ca="1">IF($E13="", "", IFERROR(INDEX(OFFSET('Fund Guide'!$B$5,1,MATCH(U$8,OFFSET('Fund Guide'!$B$5,,,,COUNTA('Fund Guide'!6:6)),0)-1,COUNTA('Fund Guide'!$B:$B)-COUNTA('Fund Guide'!$B$2:$B$5)),MATCH($E13,OFFSET('Fund Guide'!$B$5,1,,COUNTA('Fund Guide'!$B:$B)-COUNTA('Fund Guide'!$B$2:$B$5)),0)),"-"))</f>
        <v>0.15441946758369918</v>
      </c>
      <c r="V13" s="961">
        <f ca="1">IF($E13="", "", IFERROR(INDEX(OFFSET('Fund Guide'!$B$5,1,MATCH(V$8,OFFSET('Fund Guide'!$B$5,,,,COUNTA('Fund Guide'!6:6)),0)-1,COUNTA('Fund Guide'!$B:$B)-COUNTA('Fund Guide'!$B$2:$B$5)),MATCH($E13,OFFSET('Fund Guide'!$B$5,1,,COUNTA('Fund Guide'!$B:$B)-COUNTA('Fund Guide'!$B$2:$B$5)),0)),"-"))</f>
        <v>1.0155785616950597</v>
      </c>
      <c r="W13" s="960">
        <f ca="1">IF($E13="", "", IFERROR(INDEX(OFFSET('Fund Guide'!$B$5,1,MATCH(W$8,OFFSET('Fund Guide'!$B$5,,,,COUNTA('Fund Guide'!6:6)),0)-1,COUNTA('Fund Guide'!$B:$B)-COUNTA('Fund Guide'!$B$2:$B$5)),MATCH($E13,OFFSET('Fund Guide'!$B$5,1,,COUNTA('Fund Guide'!$B:$B)-COUNTA('Fund Guide'!$B$2:$B$5)),0)),"-"))</f>
        <v>0.1829066706779392</v>
      </c>
      <c r="X13" s="961">
        <f ca="1">IF($E13="", "", IFERROR(INDEX(OFFSET('Fund Guide'!$B$5,1,MATCH(X$8,OFFSET('Fund Guide'!$B$5,,,,COUNTA('Fund Guide'!6:6)),0)-1,COUNTA('Fund Guide'!$B:$B)-COUNTA('Fund Guide'!$B$2:$B$5)),MATCH($E13,OFFSET('Fund Guide'!$B$5,1,,COUNTA('Fund Guide'!$B:$B)-COUNTA('Fund Guide'!$B$2:$B$5)),0)),"-"))</f>
        <v>0.96604336700544102</v>
      </c>
      <c r="Y13" s="962">
        <f ca="1">IF($E13="", "", IFERROR(INDEX(OFFSET('Fund Guide'!$B$5,1,MATCH(Y$8,OFFSET('Fund Guide'!$B$5,,,,COUNTA('Fund Guide'!6:6)),0)-1,COUNTA('Fund Guide'!$B:$B)-COUNTA('Fund Guide'!$B$2:$B$5)),MATCH($E13,OFFSET('Fund Guide'!$B$5,1,,COUNTA('Fund Guide'!$B:$B)-COUNTA('Fund Guide'!$B$2:$B$5)),0)),"-"))</f>
        <v>1.1925570802578003E-3</v>
      </c>
      <c r="Z13" s="963">
        <f ca="1">IF($E13="", "", IFERROR(INDEX(OFFSET('Fund Guide'!$B$5,1,MATCH(Z$8,OFFSET('Fund Guide'!$B$5,,,,COUNTA('Fund Guide'!6:6)),0)-1,COUNTA('Fund Guide'!$B:$B)-COUNTA('Fund Guide'!$B$2:$B$5)),MATCH($E13,OFFSET('Fund Guide'!$B$5,1,,COUNTA('Fund Guide'!$B:$B)-COUNTA('Fund Guide'!$B$2:$B$5)),0)),"-"))</f>
        <v>0.72605132704354858</v>
      </c>
      <c r="AB13" s="230"/>
      <c r="AC13" s="230"/>
      <c r="AD13" s="229"/>
    </row>
    <row r="14" spans="2:36" s="484" customFormat="1" ht="14.25" customHeight="1">
      <c r="B14" s="478"/>
      <c r="C14" s="478"/>
      <c r="D14" s="478"/>
      <c r="E14" s="371" t="s">
        <v>2849</v>
      </c>
      <c r="F14" s="479" t="str">
        <f ca="1">IF($E14="", "", IFERROR(INDEX(OFFSET('Fund Guide'!$B$5,1,MATCH(F$8,OFFSET('Fund Guide'!$B$5,,,,COUNTA('Fund Guide'!7:7)),0)-1,COUNTA('Fund Guide'!$B:$B)-COUNTA('Fund Guide'!$B$2:$B$5)),MATCH($E14,OFFSET('Fund Guide'!$B$5,1,,COUNTA('Fund Guide'!$B:$B)-COUNTA('Fund Guide'!$B$2:$B$5)),0)),"-"))</f>
        <v>-</v>
      </c>
      <c r="G14" s="480">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730</v>
      </c>
      <c r="H14" s="481" t="str">
        <f ca="1">IF($E14="", "", IFERROR(INDEX(OFFSET('Fund Guide'!$B$5,1,MATCH(H$8,OFFSET('Fund Guide'!$B$5,,,,COUNTA('Fund Guide'!7:7)),0)-1,COUNTA('Fund Guide'!$B:$B)-COUNTA('Fund Guide'!$B$2:$B$5)),MATCH($E14,OFFSET('Fund Guide'!$B$5,1,,COUNTA('Fund Guide'!$B:$B)-COUNTA('Fund Guide'!$B$2:$B$5)),0)),"BRL"))</f>
        <v>BRL</v>
      </c>
      <c r="I14" s="816">
        <f ca="1">IF($E14="", "", IFERROR(INDEX(OFFSET('Fund Guide'!$B$5,1,MATCH("Repasse Taxa Adm. Gestor",OFFSET('Fund Guide'!$B$5,,,,COUNTA('Fund Guide'!$5:$5)),0)-1,COUNTA('Fund Guide'!$B:$B)-COUNTA('Fund Guide'!$B$2:$B$5)),MATCH($E14,OFFSET('Fund Guide'!$B$5,1,,COUNTA('Fund Guide'!$B:$B)-COUNTA('Fund Guide'!$B$2:$B$5)),0)),
IFERROR(OFFSET('RF &amp; RV Guide'!$E$8,2+MATCH($E14, OFFSET('RF &amp; RV Guide'!$E$8,3,,COUNTA('RF &amp; RV Guide'!$E:$E)-COUNTA('RF &amp; RV Guide'!$E$1:$E$8)), 0),-1+MATCH(I$8, OFFSET('RF &amp; RV Guide'!$E$8,,,,COUNTA('RF &amp; RV Guide'!$8:$8)-COUNTA('RF &amp; RV Guide'!$A$8:$E$8)),0)),IFERROR(IF(FIND("tulo",$E14), 0.25%), "-"))))</f>
        <v>2E-3</v>
      </c>
      <c r="J14" s="483" t="str">
        <f ca="1">IF($E14="", "", IFERROR(INDEX(OFFSET('Fund Guide'!$B$5,1,MATCH(J$8,OFFSET('Fund Guide'!$B$5,,,,COUNTA('Fund Guide'!$5:$5)),0)-1,COUNTA('Fund Guide'!$B:$B)-COUNTA('Fund Guide'!$B$2:$B$5)),MATCH($E14,OFFSET('Fund Guide'!$B$5,1,,COUNTA('Fund Guide'!$B:$B)-COUNTA('Fund Guide'!$B$2:$B$5)),0)),
IFERROR(OFFSET('RF &amp; RV Guide'!$E$8,2+MATCH($E14, OFFSET('RF &amp; RV Guide'!$E$8,3,,COUNTA('RF &amp; RV Guide'!$E:$E)-COUNTA('RF &amp; RV Guide'!$E$1:$E$8)), 0),-1+MATCH(J$8, OFFSET('RF &amp; RV Guide'!$E$8,,,,COUNTA('RF &amp; RV Guide'!$8:$8)-COUNTA('RF &amp; RV Guide'!$A$8:$E$8)),0)), "-")))</f>
        <v>-</v>
      </c>
      <c r="K14" s="483" t="str">
        <f ca="1">IF($E14="", "", IFERROR(INDEX(OFFSET('Fund Guide'!$B$5,1,MATCH(K$8,OFFSET('Fund Guide'!$B$5,,,,COUNTA('Fund Guide'!$5:$5)),0)-1,COUNTA('Fund Guide'!$B:$B)-COUNTA('Fund Guide'!$B$2:$B$5)),MATCH($E14,OFFSET('Fund Guide'!$B$5,1,,COUNTA('Fund Guide'!$B:$B)-COUNTA('Fund Guide'!$B$2:$B$5)),0)),
IFERROR(OFFSET('RF &amp; RV Guide'!$E$8,2+MATCH($E14, OFFSET('RF &amp; RV Guide'!$E$8,3,,COUNTA('RF &amp; RV Guide'!$E:$E)-COUNTA('RF &amp; RV Guide'!$E$1:$E$8)), 0),-1+MATCH("Captação", OFFSET('RF &amp; RV Guide'!$E$8,,,,COUNTA('RF &amp; RV Guide'!$8:$8)-COUNTA('RF &amp; RV Guide'!$A$8:$E$8)),0)), "-")))</f>
        <v>-</v>
      </c>
      <c r="M14" s="485">
        <f t="shared" ref="M14" si="2">IFERROR(IF(N14=0, "", N14*$M$3),0)</f>
        <v>1200000</v>
      </c>
      <c r="N14" s="229">
        <v>4.8000000000000001E-2</v>
      </c>
      <c r="O14" s="486">
        <f t="shared" ref="O14" si="3">IFERROR(IF(N14=0, "", N14/N$12),0)</f>
        <v>0.06</v>
      </c>
      <c r="Q14" s="960" t="str">
        <f ca="1">IF($E14="", "", IFERROR(INDEX(OFFSET('Fund Guide'!$B$5,1,MATCH(Q$8,OFFSET('Fund Guide'!$B$5,,,,COUNTA('Fund Guide'!7:7)),0)-1,COUNTA('Fund Guide'!$B:$B)-COUNTA('Fund Guide'!$B$2:$B$5)),MATCH($E14,OFFSET('Fund Guide'!$B$5,1,,COUNTA('Fund Guide'!$B:$B)-COUNTA('Fund Guide'!$B$2:$B$5)),0)),"-"))</f>
        <v>-</v>
      </c>
      <c r="R14" s="961" t="str">
        <f ca="1">IF($E14="", "", IFERROR(INDEX(OFFSET('Fund Guide'!$B$5,1,MATCH(R$8,OFFSET('Fund Guide'!$B$5,,,,COUNTA('Fund Guide'!7:7)),0)-1,COUNTA('Fund Guide'!$B:$B)-COUNTA('Fund Guide'!$B$2:$B$5)),MATCH($E14,OFFSET('Fund Guide'!$B$5,1,,COUNTA('Fund Guide'!$B:$B)-COUNTA('Fund Guide'!$B$2:$B$5)),0)),"-"))</f>
        <v>-</v>
      </c>
      <c r="S14" s="960" t="str">
        <f ca="1">IF($E14="", "", IFERROR(INDEX(OFFSET('Fund Guide'!$B$5,1,MATCH(S$8,OFFSET('Fund Guide'!$B$5,,,,COUNTA('Fund Guide'!7:7)),0)-1,COUNTA('Fund Guide'!$B:$B)-COUNTA('Fund Guide'!$B$2:$B$5)),MATCH($E14,OFFSET('Fund Guide'!$B$5,1,,COUNTA('Fund Guide'!$B:$B)-COUNTA('Fund Guide'!$B$2:$B$5)),0)),"-"))</f>
        <v>-</v>
      </c>
      <c r="T14" s="961" t="str">
        <f ca="1">IF($E14="", "", IFERROR(INDEX(OFFSET('Fund Guide'!$B$5,1,MATCH(T$8,OFFSET('Fund Guide'!$B$5,,,,COUNTA('Fund Guide'!7:7)),0)-1,COUNTA('Fund Guide'!$B:$B)-COUNTA('Fund Guide'!$B$2:$B$5)),MATCH($E14,OFFSET('Fund Guide'!$B$5,1,,COUNTA('Fund Guide'!$B:$B)-COUNTA('Fund Guide'!$B$2:$B$5)),0)),"-"))</f>
        <v>-</v>
      </c>
      <c r="U14" s="960" t="str">
        <f ca="1">IF($E14="", "", IFERROR(INDEX(OFFSET('Fund Guide'!$B$5,1,MATCH(U$8,OFFSET('Fund Guide'!$B$5,,,,COUNTA('Fund Guide'!7:7)),0)-1,COUNTA('Fund Guide'!$B:$B)-COUNTA('Fund Guide'!$B$2:$B$5)),MATCH($E14,OFFSET('Fund Guide'!$B$5,1,,COUNTA('Fund Guide'!$B:$B)-COUNTA('Fund Guide'!$B$2:$B$5)),0)),"-"))</f>
        <v>-</v>
      </c>
      <c r="V14" s="961" t="str">
        <f ca="1">IF($E14="", "", IFERROR(INDEX(OFFSET('Fund Guide'!$B$5,1,MATCH(V$8,OFFSET('Fund Guide'!$B$5,,,,COUNTA('Fund Guide'!7:7)),0)-1,COUNTA('Fund Guide'!$B:$B)-COUNTA('Fund Guide'!$B$2:$B$5)),MATCH($E14,OFFSET('Fund Guide'!$B$5,1,,COUNTA('Fund Guide'!$B:$B)-COUNTA('Fund Guide'!$B$2:$B$5)),0)),"-"))</f>
        <v>-</v>
      </c>
      <c r="W14" s="960" t="str">
        <f ca="1">IF($E14="", "", IFERROR(INDEX(OFFSET('Fund Guide'!$B$5,1,MATCH(W$8,OFFSET('Fund Guide'!$B$5,,,,COUNTA('Fund Guide'!7:7)),0)-1,COUNTA('Fund Guide'!$B:$B)-COUNTA('Fund Guide'!$B$2:$B$5)),MATCH($E14,OFFSET('Fund Guide'!$B$5,1,,COUNTA('Fund Guide'!$B:$B)-COUNTA('Fund Guide'!$B$2:$B$5)),0)),"-"))</f>
        <v>-</v>
      </c>
      <c r="X14" s="961" t="str">
        <f ca="1">IF($E14="", "", IFERROR(INDEX(OFFSET('Fund Guide'!$B$5,1,MATCH(X$8,OFFSET('Fund Guide'!$B$5,,,,COUNTA('Fund Guide'!7:7)),0)-1,COUNTA('Fund Guide'!$B:$B)-COUNTA('Fund Guide'!$B$2:$B$5)),MATCH($E14,OFFSET('Fund Guide'!$B$5,1,,COUNTA('Fund Guide'!$B:$B)-COUNTA('Fund Guide'!$B$2:$B$5)),0)),"-"))</f>
        <v>-</v>
      </c>
      <c r="Y14" s="962" t="str">
        <f ca="1">IF($E14="", "", IFERROR(INDEX(OFFSET('Fund Guide'!$B$5,1,MATCH(Y$8,OFFSET('Fund Guide'!$B$5,,,,COUNTA('Fund Guide'!7:7)),0)-1,COUNTA('Fund Guide'!$B:$B)-COUNTA('Fund Guide'!$B$2:$B$5)),MATCH($E14,OFFSET('Fund Guide'!$B$5,1,,COUNTA('Fund Guide'!$B:$B)-COUNTA('Fund Guide'!$B$2:$B$5)),0)),"-"))</f>
        <v>-</v>
      </c>
      <c r="Z14" s="963" t="str">
        <f ca="1">IF($E14="", "", IFERROR(INDEX(OFFSET('Fund Guide'!$B$5,1,MATCH(Z$8,OFFSET('Fund Guide'!$B$5,,,,COUNTA('Fund Guide'!7:7)),0)-1,COUNTA('Fund Guide'!$B:$B)-COUNTA('Fund Guide'!$B$2:$B$5)),MATCH($E14,OFFSET('Fund Guide'!$B$5,1,,COUNTA('Fund Guide'!$B:$B)-COUNTA('Fund Guide'!$B$2:$B$5)),0)),"-"))</f>
        <v>-</v>
      </c>
      <c r="AB14" s="230"/>
      <c r="AC14" s="230"/>
      <c r="AD14" s="229"/>
    </row>
    <row r="15" spans="2:36" s="484" customFormat="1" ht="14.25" customHeight="1">
      <c r="B15" s="478"/>
      <c r="C15" s="478"/>
      <c r="D15" s="478"/>
      <c r="E15" s="371" t="s">
        <v>2850</v>
      </c>
      <c r="F15" s="479" t="str">
        <f ca="1">IF($E15="", "", IFERROR(INDEX(OFFSET('Fund Guide'!$B$5,1,MATCH(F$8,OFFSET('Fund Guide'!$B$5,,,,COUNTA('Fund Guide'!8:8)),0)-1,COUNTA('Fund Guide'!$B:$B)-COUNTA('Fund Guide'!$B$2:$B$5)),MATCH($E15,OFFSET('Fund Guide'!$B$5,1,,COUNTA('Fund Guide'!$B:$B)-COUNTA('Fund Guide'!$B$2:$B$5)),0)),"-"))</f>
        <v>-</v>
      </c>
      <c r="G15" s="480">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1095</v>
      </c>
      <c r="H15" s="481" t="str">
        <f ca="1">IF($E15="", "", IFERROR(INDEX(OFFSET('Fund Guide'!$B$5,1,MATCH(H$8,OFFSET('Fund Guide'!$B$5,,,,COUNTA('Fund Guide'!8:8)),0)-1,COUNTA('Fund Guide'!$B:$B)-COUNTA('Fund Guide'!$B$2:$B$5)),MATCH($E15,OFFSET('Fund Guide'!$B$5,1,,COUNTA('Fund Guide'!$B:$B)-COUNTA('Fund Guide'!$B$2:$B$5)),0)),"BRL"))</f>
        <v>BRL</v>
      </c>
      <c r="I15" s="816">
        <f ca="1">IF($E15="", "", IFERROR(INDEX(OFFSET('Fund Guide'!$B$5,1,MATCH("Repasse Taxa Adm. Gestor",OFFSET('Fund Guide'!$B$5,,,,COUNTA('Fund Guide'!$5:$5)),0)-1,COUNTA('Fund Guide'!$B:$B)-COUNTA('Fund Guide'!$B$2:$B$5)),MATCH($E15,OFFSET('Fund Guide'!$B$5,1,,COUNTA('Fund Guide'!$B:$B)-COUNTA('Fund Guide'!$B$2:$B$5)),0)),
IFERROR(OFFSET('RF &amp; RV Guide'!$E$8,2+MATCH($E15, OFFSET('RF &amp; RV Guide'!$E$8,3,,COUNTA('RF &amp; RV Guide'!$E:$E)-COUNTA('RF &amp; RV Guide'!$E$1:$E$8)), 0),-1+MATCH(I$8, OFFSET('RF &amp; RV Guide'!$E$8,,,,COUNTA('RF &amp; RV Guide'!$8:$8)-COUNTA('RF &amp; RV Guide'!$A$8:$E$8)),0)),IFERROR(IF(FIND("tulo",$E15), 0.25%), "-"))))</f>
        <v>2E-3</v>
      </c>
      <c r="J15" s="483" t="str">
        <f ca="1">IF($E15="", "", IFERROR(INDEX(OFFSET('Fund Guide'!$B$5,1,MATCH(J$8,OFFSET('Fund Guide'!$B$5,,,,COUNTA('Fund Guide'!$5:$5)),0)-1,COUNTA('Fund Guide'!$B:$B)-COUNTA('Fund Guide'!$B$2:$B$5)),MATCH($E15,OFFSET('Fund Guide'!$B$5,1,,COUNTA('Fund Guide'!$B:$B)-COUNTA('Fund Guide'!$B$2:$B$5)),0)),
IFERROR(OFFSET('RF &amp; RV Guide'!$E$8,2+MATCH($E15, OFFSET('RF &amp; RV Guide'!$E$8,3,,COUNTA('RF &amp; RV Guide'!$E:$E)-COUNTA('RF &amp; RV Guide'!$E$1:$E$8)), 0),-1+MATCH(J$8, OFFSET('RF &amp; RV Guide'!$E$8,,,,COUNTA('RF &amp; RV Guide'!$8:$8)-COUNTA('RF &amp; RV Guide'!$A$8:$E$8)),0)), "-")))</f>
        <v>-</v>
      </c>
      <c r="K15" s="483" t="str">
        <f ca="1">IF($E15="", "", IFERROR(INDEX(OFFSET('Fund Guide'!$B$5,1,MATCH(K$8,OFFSET('Fund Guide'!$B$5,,,,COUNTA('Fund Guide'!$5:$5)),0)-1,COUNTA('Fund Guide'!$B:$B)-COUNTA('Fund Guide'!$B$2:$B$5)),MATCH($E15,OFFSET('Fund Guide'!$B$5,1,,COUNTA('Fund Guide'!$B:$B)-COUNTA('Fund Guide'!$B$2:$B$5)),0)),
IFERROR(OFFSET('RF &amp; RV Guide'!$E$8,2+MATCH($E15, OFFSET('RF &amp; RV Guide'!$E$8,3,,COUNTA('RF &amp; RV Guide'!$E:$E)-COUNTA('RF &amp; RV Guide'!$E$1:$E$8)), 0),-1+MATCH("Captação", OFFSET('RF &amp; RV Guide'!$E$8,,,,COUNTA('RF &amp; RV Guide'!$8:$8)-COUNTA('RF &amp; RV Guide'!$A$8:$E$8)),0)), "-")))</f>
        <v>-</v>
      </c>
      <c r="M15" s="485">
        <f t="shared" ref="M15" si="4">IFERROR(IF(N15=0, "", N15*$M$3),0)</f>
        <v>1200000</v>
      </c>
      <c r="N15" s="229">
        <v>4.8000000000000001E-2</v>
      </c>
      <c r="O15" s="486">
        <f t="shared" ref="O15" si="5">IFERROR(IF(N15=0, "", N15/N$12),0)</f>
        <v>0.06</v>
      </c>
      <c r="Q15" s="960" t="str">
        <f ca="1">IF($E15="", "", IFERROR(INDEX(OFFSET('Fund Guide'!$B$5,1,MATCH(Q$8,OFFSET('Fund Guide'!$B$5,,,,COUNTA('Fund Guide'!8:8)),0)-1,COUNTA('Fund Guide'!$B:$B)-COUNTA('Fund Guide'!$B$2:$B$5)),MATCH($E15,OFFSET('Fund Guide'!$B$5,1,,COUNTA('Fund Guide'!$B:$B)-COUNTA('Fund Guide'!$B$2:$B$5)),0)),"-"))</f>
        <v>-</v>
      </c>
      <c r="R15" s="961" t="str">
        <f ca="1">IF($E15="", "", IFERROR(INDEX(OFFSET('Fund Guide'!$B$5,1,MATCH(R$8,OFFSET('Fund Guide'!$B$5,,,,COUNTA('Fund Guide'!8:8)),0)-1,COUNTA('Fund Guide'!$B:$B)-COUNTA('Fund Guide'!$B$2:$B$5)),MATCH($E15,OFFSET('Fund Guide'!$B$5,1,,COUNTA('Fund Guide'!$B:$B)-COUNTA('Fund Guide'!$B$2:$B$5)),0)),"-"))</f>
        <v>-</v>
      </c>
      <c r="S15" s="960" t="str">
        <f ca="1">IF($E15="", "", IFERROR(INDEX(OFFSET('Fund Guide'!$B$5,1,MATCH(S$8,OFFSET('Fund Guide'!$B$5,,,,COUNTA('Fund Guide'!8:8)),0)-1,COUNTA('Fund Guide'!$B:$B)-COUNTA('Fund Guide'!$B$2:$B$5)),MATCH($E15,OFFSET('Fund Guide'!$B$5,1,,COUNTA('Fund Guide'!$B:$B)-COUNTA('Fund Guide'!$B$2:$B$5)),0)),"-"))</f>
        <v>-</v>
      </c>
      <c r="T15" s="961" t="str">
        <f ca="1">IF($E15="", "", IFERROR(INDEX(OFFSET('Fund Guide'!$B$5,1,MATCH(T$8,OFFSET('Fund Guide'!$B$5,,,,COUNTA('Fund Guide'!8:8)),0)-1,COUNTA('Fund Guide'!$B:$B)-COUNTA('Fund Guide'!$B$2:$B$5)),MATCH($E15,OFFSET('Fund Guide'!$B$5,1,,COUNTA('Fund Guide'!$B:$B)-COUNTA('Fund Guide'!$B$2:$B$5)),0)),"-"))</f>
        <v>-</v>
      </c>
      <c r="U15" s="960" t="str">
        <f ca="1">IF($E15="", "", IFERROR(INDEX(OFFSET('Fund Guide'!$B$5,1,MATCH(U$8,OFFSET('Fund Guide'!$B$5,,,,COUNTA('Fund Guide'!8:8)),0)-1,COUNTA('Fund Guide'!$B:$B)-COUNTA('Fund Guide'!$B$2:$B$5)),MATCH($E15,OFFSET('Fund Guide'!$B$5,1,,COUNTA('Fund Guide'!$B:$B)-COUNTA('Fund Guide'!$B$2:$B$5)),0)),"-"))</f>
        <v>-</v>
      </c>
      <c r="V15" s="961" t="str">
        <f ca="1">IF($E15="", "", IFERROR(INDEX(OFFSET('Fund Guide'!$B$5,1,MATCH(V$8,OFFSET('Fund Guide'!$B$5,,,,COUNTA('Fund Guide'!8:8)),0)-1,COUNTA('Fund Guide'!$B:$B)-COUNTA('Fund Guide'!$B$2:$B$5)),MATCH($E15,OFFSET('Fund Guide'!$B$5,1,,COUNTA('Fund Guide'!$B:$B)-COUNTA('Fund Guide'!$B$2:$B$5)),0)),"-"))</f>
        <v>-</v>
      </c>
      <c r="W15" s="960" t="str">
        <f ca="1">IF($E15="", "", IFERROR(INDEX(OFFSET('Fund Guide'!$B$5,1,MATCH(W$8,OFFSET('Fund Guide'!$B$5,,,,COUNTA('Fund Guide'!8:8)),0)-1,COUNTA('Fund Guide'!$B:$B)-COUNTA('Fund Guide'!$B$2:$B$5)),MATCH($E15,OFFSET('Fund Guide'!$B$5,1,,COUNTA('Fund Guide'!$B:$B)-COUNTA('Fund Guide'!$B$2:$B$5)),0)),"-"))</f>
        <v>-</v>
      </c>
      <c r="X15" s="961" t="str">
        <f ca="1">IF($E15="", "", IFERROR(INDEX(OFFSET('Fund Guide'!$B$5,1,MATCH(X$8,OFFSET('Fund Guide'!$B$5,,,,COUNTA('Fund Guide'!8:8)),0)-1,COUNTA('Fund Guide'!$B:$B)-COUNTA('Fund Guide'!$B$2:$B$5)),MATCH($E15,OFFSET('Fund Guide'!$B$5,1,,COUNTA('Fund Guide'!$B:$B)-COUNTA('Fund Guide'!$B$2:$B$5)),0)),"-"))</f>
        <v>-</v>
      </c>
      <c r="Y15" s="962" t="str">
        <f ca="1">IF($E15="", "", IFERROR(INDEX(OFFSET('Fund Guide'!$B$5,1,MATCH(Y$8,OFFSET('Fund Guide'!$B$5,,,,COUNTA('Fund Guide'!8:8)),0)-1,COUNTA('Fund Guide'!$B:$B)-COUNTA('Fund Guide'!$B$2:$B$5)),MATCH($E15,OFFSET('Fund Guide'!$B$5,1,,COUNTA('Fund Guide'!$B:$B)-COUNTA('Fund Guide'!$B$2:$B$5)),0)),"-"))</f>
        <v>-</v>
      </c>
      <c r="Z15" s="963" t="str">
        <f ca="1">IF($E15="", "", IFERROR(INDEX(OFFSET('Fund Guide'!$B$5,1,MATCH(Z$8,OFFSET('Fund Guide'!$B$5,,,,COUNTA('Fund Guide'!8:8)),0)-1,COUNTA('Fund Guide'!$B:$B)-COUNTA('Fund Guide'!$B$2:$B$5)),MATCH($E15,OFFSET('Fund Guide'!$B$5,1,,COUNTA('Fund Guide'!$B:$B)-COUNTA('Fund Guide'!$B$2:$B$5)),0)),"-"))</f>
        <v>-</v>
      </c>
      <c r="AB15" s="230"/>
      <c r="AC15" s="230"/>
      <c r="AD15" s="229"/>
    </row>
    <row r="16" spans="2:36" s="484" customFormat="1" ht="14.25" customHeight="1">
      <c r="B16" s="478"/>
      <c r="C16" s="478"/>
      <c r="D16" s="478"/>
      <c r="E16" s="371" t="s">
        <v>2851</v>
      </c>
      <c r="F16" s="479" t="str">
        <f ca="1">IF($E16="", "", IFERROR(INDEX(OFFSET('Fund Guide'!$B$5,1,MATCH(F$8,OFFSET('Fund Guide'!$B$5,,,,COUNTA('Fund Guide'!9:9)),0)-1,COUNTA('Fund Guide'!$B:$B)-COUNTA('Fund Guide'!$B$2:$B$5)),MATCH($E16,OFFSET('Fund Guide'!$B$5,1,,COUNTA('Fund Guide'!$B:$B)-COUNTA('Fund Guide'!$B$2:$B$5)),0)),"-"))</f>
        <v>-</v>
      </c>
      <c r="G16" s="480">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1460</v>
      </c>
      <c r="H16" s="481" t="str">
        <f ca="1">IF($E16="", "", IFERROR(INDEX(OFFSET('Fund Guide'!$B$5,1,MATCH(H$8,OFFSET('Fund Guide'!$B$5,,,,COUNTA('Fund Guide'!9:9)),0)-1,COUNTA('Fund Guide'!$B:$B)-COUNTA('Fund Guide'!$B$2:$B$5)),MATCH($E16,OFFSET('Fund Guide'!$B$5,1,,COUNTA('Fund Guide'!$B:$B)-COUNTA('Fund Guide'!$B$2:$B$5)),0)),"BRL"))</f>
        <v>BRL</v>
      </c>
      <c r="I16" s="816">
        <f ca="1">IF($E16="", "", IFERROR(INDEX(OFFSET('Fund Guide'!$B$5,1,MATCH("Repasse Taxa Adm. Gestor",OFFSET('Fund Guide'!$B$5,,,,COUNTA('Fund Guide'!$5:$5)),0)-1,COUNTA('Fund Guide'!$B:$B)-COUNTA('Fund Guide'!$B$2:$B$5)),MATCH($E16,OFFSET('Fund Guide'!$B$5,1,,COUNTA('Fund Guide'!$B:$B)-COUNTA('Fund Guide'!$B$2:$B$5)),0)),
IFERROR(OFFSET('RF &amp; RV Guide'!$E$8,2+MATCH($E16, OFFSET('RF &amp; RV Guide'!$E$8,3,,COUNTA('RF &amp; RV Guide'!$E:$E)-COUNTA('RF &amp; RV Guide'!$E$1:$E$8)), 0),-1+MATCH(I$8, OFFSET('RF &amp; RV Guide'!$E$8,,,,COUNTA('RF &amp; RV Guide'!$8:$8)-COUNTA('RF &amp; RV Guide'!$A$8:$E$8)),0)),IFERROR(IF(FIND("tulo",$E16), 0.25%), "-"))))</f>
        <v>2E-3</v>
      </c>
      <c r="J16" s="483" t="str">
        <f ca="1">IF($E16="", "", IFERROR(INDEX(OFFSET('Fund Guide'!$B$5,1,MATCH(J$8,OFFSET('Fund Guide'!$B$5,,,,COUNTA('Fund Guide'!$5:$5)),0)-1,COUNTA('Fund Guide'!$B:$B)-COUNTA('Fund Guide'!$B$2:$B$5)),MATCH($E16,OFFSET('Fund Guide'!$B$5,1,,COUNTA('Fund Guide'!$B:$B)-COUNTA('Fund Guide'!$B$2:$B$5)),0)),
IFERROR(OFFSET('RF &amp; RV Guide'!$E$8,2+MATCH($E16, OFFSET('RF &amp; RV Guide'!$E$8,3,,COUNTA('RF &amp; RV Guide'!$E:$E)-COUNTA('RF &amp; RV Guide'!$E$1:$E$8)), 0),-1+MATCH(J$8, OFFSET('RF &amp; RV Guide'!$E$8,,,,COUNTA('RF &amp; RV Guide'!$8:$8)-COUNTA('RF &amp; RV Guide'!$A$8:$E$8)),0)), "-")))</f>
        <v>-</v>
      </c>
      <c r="K16" s="483" t="str">
        <f ca="1">IF($E16="", "", IFERROR(INDEX(OFFSET('Fund Guide'!$B$5,1,MATCH(K$8,OFFSET('Fund Guide'!$B$5,,,,COUNTA('Fund Guide'!$5:$5)),0)-1,COUNTA('Fund Guide'!$B:$B)-COUNTA('Fund Guide'!$B$2:$B$5)),MATCH($E16,OFFSET('Fund Guide'!$B$5,1,,COUNTA('Fund Guide'!$B:$B)-COUNTA('Fund Guide'!$B$2:$B$5)),0)),
IFERROR(OFFSET('RF &amp; RV Guide'!$E$8,2+MATCH($E16, OFFSET('RF &amp; RV Guide'!$E$8,3,,COUNTA('RF &amp; RV Guide'!$E:$E)-COUNTA('RF &amp; RV Guide'!$E$1:$E$8)), 0),-1+MATCH("Captação", OFFSET('RF &amp; RV Guide'!$E$8,,,,COUNTA('RF &amp; RV Guide'!$8:$8)-COUNTA('RF &amp; RV Guide'!$A$8:$E$8)),0)), "-")))</f>
        <v>-</v>
      </c>
      <c r="M16" s="485">
        <f t="shared" ref="M16" si="6">IFERROR(IF(N16=0, "", N16*$M$3),0)</f>
        <v>1200000</v>
      </c>
      <c r="N16" s="229">
        <v>4.8000000000000001E-2</v>
      </c>
      <c r="O16" s="486">
        <f t="shared" ref="O16" si="7">IFERROR(IF(N16=0, "", N16/N$12),0)</f>
        <v>0.06</v>
      </c>
      <c r="Q16" s="960" t="str">
        <f ca="1">IF($E16="", "", IFERROR(INDEX(OFFSET('Fund Guide'!$B$5,1,MATCH(Q$8,OFFSET('Fund Guide'!$B$5,,,,COUNTA('Fund Guide'!9:9)),0)-1,COUNTA('Fund Guide'!$B:$B)-COUNTA('Fund Guide'!$B$2:$B$5)),MATCH($E16,OFFSET('Fund Guide'!$B$5,1,,COUNTA('Fund Guide'!$B:$B)-COUNTA('Fund Guide'!$B$2:$B$5)),0)),"-"))</f>
        <v>-</v>
      </c>
      <c r="R16" s="961" t="str">
        <f ca="1">IF($E16="", "", IFERROR(INDEX(OFFSET('Fund Guide'!$B$5,1,MATCH(R$8,OFFSET('Fund Guide'!$B$5,,,,COUNTA('Fund Guide'!9:9)),0)-1,COUNTA('Fund Guide'!$B:$B)-COUNTA('Fund Guide'!$B$2:$B$5)),MATCH($E16,OFFSET('Fund Guide'!$B$5,1,,COUNTA('Fund Guide'!$B:$B)-COUNTA('Fund Guide'!$B$2:$B$5)),0)),"-"))</f>
        <v>-</v>
      </c>
      <c r="S16" s="960" t="str">
        <f ca="1">IF($E16="", "", IFERROR(INDEX(OFFSET('Fund Guide'!$B$5,1,MATCH(S$8,OFFSET('Fund Guide'!$B$5,,,,COUNTA('Fund Guide'!9:9)),0)-1,COUNTA('Fund Guide'!$B:$B)-COUNTA('Fund Guide'!$B$2:$B$5)),MATCH($E16,OFFSET('Fund Guide'!$B$5,1,,COUNTA('Fund Guide'!$B:$B)-COUNTA('Fund Guide'!$B$2:$B$5)),0)),"-"))</f>
        <v>-</v>
      </c>
      <c r="T16" s="961" t="str">
        <f ca="1">IF($E16="", "", IFERROR(INDEX(OFFSET('Fund Guide'!$B$5,1,MATCH(T$8,OFFSET('Fund Guide'!$B$5,,,,COUNTA('Fund Guide'!9:9)),0)-1,COUNTA('Fund Guide'!$B:$B)-COUNTA('Fund Guide'!$B$2:$B$5)),MATCH($E16,OFFSET('Fund Guide'!$B$5,1,,COUNTA('Fund Guide'!$B:$B)-COUNTA('Fund Guide'!$B$2:$B$5)),0)),"-"))</f>
        <v>-</v>
      </c>
      <c r="U16" s="960" t="str">
        <f ca="1">IF($E16="", "", IFERROR(INDEX(OFFSET('Fund Guide'!$B$5,1,MATCH(U$8,OFFSET('Fund Guide'!$B$5,,,,COUNTA('Fund Guide'!9:9)),0)-1,COUNTA('Fund Guide'!$B:$B)-COUNTA('Fund Guide'!$B$2:$B$5)),MATCH($E16,OFFSET('Fund Guide'!$B$5,1,,COUNTA('Fund Guide'!$B:$B)-COUNTA('Fund Guide'!$B$2:$B$5)),0)),"-"))</f>
        <v>-</v>
      </c>
      <c r="V16" s="961" t="str">
        <f ca="1">IF($E16="", "", IFERROR(INDEX(OFFSET('Fund Guide'!$B$5,1,MATCH(V$8,OFFSET('Fund Guide'!$B$5,,,,COUNTA('Fund Guide'!9:9)),0)-1,COUNTA('Fund Guide'!$B:$B)-COUNTA('Fund Guide'!$B$2:$B$5)),MATCH($E16,OFFSET('Fund Guide'!$B$5,1,,COUNTA('Fund Guide'!$B:$B)-COUNTA('Fund Guide'!$B$2:$B$5)),0)),"-"))</f>
        <v>-</v>
      </c>
      <c r="W16" s="960" t="str">
        <f ca="1">IF($E16="", "", IFERROR(INDEX(OFFSET('Fund Guide'!$B$5,1,MATCH(W$8,OFFSET('Fund Guide'!$B$5,,,,COUNTA('Fund Guide'!9:9)),0)-1,COUNTA('Fund Guide'!$B:$B)-COUNTA('Fund Guide'!$B$2:$B$5)),MATCH($E16,OFFSET('Fund Guide'!$B$5,1,,COUNTA('Fund Guide'!$B:$B)-COUNTA('Fund Guide'!$B$2:$B$5)),0)),"-"))</f>
        <v>-</v>
      </c>
      <c r="X16" s="961" t="str">
        <f ca="1">IF($E16="", "", IFERROR(INDEX(OFFSET('Fund Guide'!$B$5,1,MATCH(X$8,OFFSET('Fund Guide'!$B$5,,,,COUNTA('Fund Guide'!9:9)),0)-1,COUNTA('Fund Guide'!$B:$B)-COUNTA('Fund Guide'!$B$2:$B$5)),MATCH($E16,OFFSET('Fund Guide'!$B$5,1,,COUNTA('Fund Guide'!$B:$B)-COUNTA('Fund Guide'!$B$2:$B$5)),0)),"-"))</f>
        <v>-</v>
      </c>
      <c r="Y16" s="962" t="str">
        <f ca="1">IF($E16="", "", IFERROR(INDEX(OFFSET('Fund Guide'!$B$5,1,MATCH(Y$8,OFFSET('Fund Guide'!$B$5,,,,COUNTA('Fund Guide'!9:9)),0)-1,COUNTA('Fund Guide'!$B:$B)-COUNTA('Fund Guide'!$B$2:$B$5)),MATCH($E16,OFFSET('Fund Guide'!$B$5,1,,COUNTA('Fund Guide'!$B:$B)-COUNTA('Fund Guide'!$B$2:$B$5)),0)),"-"))</f>
        <v>-</v>
      </c>
      <c r="Z16" s="963" t="str">
        <f ca="1">IF($E16="", "", IFERROR(INDEX(OFFSET('Fund Guide'!$B$5,1,MATCH(Z$8,OFFSET('Fund Guide'!$B$5,,,,COUNTA('Fund Guide'!9:9)),0)-1,COUNTA('Fund Guide'!$B:$B)-COUNTA('Fund Guide'!$B$2:$B$5)),MATCH($E16,OFFSET('Fund Guide'!$B$5,1,,COUNTA('Fund Guide'!$B:$B)-COUNTA('Fund Guide'!$B$2:$B$5)),0)),"-"))</f>
        <v>-</v>
      </c>
      <c r="AB16" s="230"/>
      <c r="AC16" s="230"/>
      <c r="AD16" s="229"/>
    </row>
    <row r="17" spans="2:31" s="484" customFormat="1" ht="14.25" customHeight="1">
      <c r="B17" s="478"/>
      <c r="C17" s="478"/>
      <c r="D17" s="478"/>
      <c r="E17" s="371" t="s">
        <v>2852</v>
      </c>
      <c r="F17" s="479" t="str">
        <f ca="1">IF($E17="", "", IFERROR(INDEX(OFFSET('Fund Guide'!$B$5,1,MATCH(F$8,OFFSET('Fund Guide'!$B$5,,,,COUNTA('Fund Guide'!10:10)),0)-1,COUNTA('Fund Guide'!$B:$B)-COUNTA('Fund Guide'!$B$2:$B$5)),MATCH($E17,OFFSET('Fund Guide'!$B$5,1,,COUNTA('Fund Guide'!$B:$B)-COUNTA('Fund Guide'!$B$2:$B$5)),0)),"-"))</f>
        <v>-</v>
      </c>
      <c r="G17" s="480">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1825</v>
      </c>
      <c r="H17" s="481" t="str">
        <f ca="1">IF($E17="", "", IFERROR(INDEX(OFFSET('Fund Guide'!$B$5,1,MATCH(H$8,OFFSET('Fund Guide'!$B$5,,,,COUNTA('Fund Guide'!10:10)),0)-1,COUNTA('Fund Guide'!$B:$B)-COUNTA('Fund Guide'!$B$2:$B$5)),MATCH($E17,OFFSET('Fund Guide'!$B$5,1,,COUNTA('Fund Guide'!$B:$B)-COUNTA('Fund Guide'!$B$2:$B$5)),0)),"BRL"))</f>
        <v>BRL</v>
      </c>
      <c r="I17" s="816">
        <f ca="1">IF($E17="", "", IFERROR(INDEX(OFFSET('Fund Guide'!$B$5,1,MATCH("Repasse Taxa Adm. Gestor",OFFSET('Fund Guide'!$B$5,,,,COUNTA('Fund Guide'!$5:$5)),0)-1,COUNTA('Fund Guide'!$B:$B)-COUNTA('Fund Guide'!$B$2:$B$5)),MATCH($E17,OFFSET('Fund Guide'!$B$5,1,,COUNTA('Fund Guide'!$B:$B)-COUNTA('Fund Guide'!$B$2:$B$5)),0)),
IFERROR(OFFSET('RF &amp; RV Guide'!$E$8,2+MATCH($E17, OFFSET('RF &amp; RV Guide'!$E$8,3,,COUNTA('RF &amp; RV Guide'!$E:$E)-COUNTA('RF &amp; RV Guide'!$E$1:$E$8)), 0),-1+MATCH(I$8, OFFSET('RF &amp; RV Guide'!$E$8,,,,COUNTA('RF &amp; RV Guide'!$8:$8)-COUNTA('RF &amp; RV Guide'!$A$8:$E$8)),0)),IFERROR(IF(FIND("tulo",$E17), 0.25%), "-"))))</f>
        <v>2E-3</v>
      </c>
      <c r="J17" s="483" t="str">
        <f ca="1">IF($E17="", "", IFERROR(INDEX(OFFSET('Fund Guide'!$B$5,1,MATCH(J$8,OFFSET('Fund Guide'!$B$5,,,,COUNTA('Fund Guide'!$5:$5)),0)-1,COUNTA('Fund Guide'!$B:$B)-COUNTA('Fund Guide'!$B$2:$B$5)),MATCH($E17,OFFSET('Fund Guide'!$B$5,1,,COUNTA('Fund Guide'!$B:$B)-COUNTA('Fund Guide'!$B$2:$B$5)),0)),
IFERROR(OFFSET('RF &amp; RV Guide'!$E$8,2+MATCH($E17, OFFSET('RF &amp; RV Guide'!$E$8,3,,COUNTA('RF &amp; RV Guide'!$E:$E)-COUNTA('RF &amp; RV Guide'!$E$1:$E$8)), 0),-1+MATCH(J$8, OFFSET('RF &amp; RV Guide'!$E$8,,,,COUNTA('RF &amp; RV Guide'!$8:$8)-COUNTA('RF &amp; RV Guide'!$A$8:$E$8)),0)), "-")))</f>
        <v>-</v>
      </c>
      <c r="K17" s="483"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v>
      </c>
      <c r="M17" s="485">
        <f t="shared" ref="M17" si="8">IFERROR(IF(N17=0, "", N17*$M$3),0)</f>
        <v>1200000</v>
      </c>
      <c r="N17" s="229">
        <v>4.8000000000000001E-2</v>
      </c>
      <c r="O17" s="486">
        <f t="shared" ref="O17" si="9">IFERROR(IF(N17=0, "", N17/N$12),0)</f>
        <v>0.06</v>
      </c>
      <c r="Q17" s="960" t="str">
        <f ca="1">IF($E17="", "", IFERROR(INDEX(OFFSET('Fund Guide'!$B$5,1,MATCH(Q$8,OFFSET('Fund Guide'!$B$5,,,,COUNTA('Fund Guide'!10:10)),0)-1,COUNTA('Fund Guide'!$B:$B)-COUNTA('Fund Guide'!$B$2:$B$5)),MATCH($E17,OFFSET('Fund Guide'!$B$5,1,,COUNTA('Fund Guide'!$B:$B)-COUNTA('Fund Guide'!$B$2:$B$5)),0)),"-"))</f>
        <v>-</v>
      </c>
      <c r="R17" s="961" t="str">
        <f ca="1">IF($E17="", "", IFERROR(INDEX(OFFSET('Fund Guide'!$B$5,1,MATCH(R$8,OFFSET('Fund Guide'!$B$5,,,,COUNTA('Fund Guide'!10:10)),0)-1,COUNTA('Fund Guide'!$B:$B)-COUNTA('Fund Guide'!$B$2:$B$5)),MATCH($E17,OFFSET('Fund Guide'!$B$5,1,,COUNTA('Fund Guide'!$B:$B)-COUNTA('Fund Guide'!$B$2:$B$5)),0)),"-"))</f>
        <v>-</v>
      </c>
      <c r="S17" s="960" t="str">
        <f ca="1">IF($E17="", "", IFERROR(INDEX(OFFSET('Fund Guide'!$B$5,1,MATCH(S$8,OFFSET('Fund Guide'!$B$5,,,,COUNTA('Fund Guide'!10:10)),0)-1,COUNTA('Fund Guide'!$B:$B)-COUNTA('Fund Guide'!$B$2:$B$5)),MATCH($E17,OFFSET('Fund Guide'!$B$5,1,,COUNTA('Fund Guide'!$B:$B)-COUNTA('Fund Guide'!$B$2:$B$5)),0)),"-"))</f>
        <v>-</v>
      </c>
      <c r="T17" s="961" t="str">
        <f ca="1">IF($E17="", "", IFERROR(INDEX(OFFSET('Fund Guide'!$B$5,1,MATCH(T$8,OFFSET('Fund Guide'!$B$5,,,,COUNTA('Fund Guide'!10:10)),0)-1,COUNTA('Fund Guide'!$B:$B)-COUNTA('Fund Guide'!$B$2:$B$5)),MATCH($E17,OFFSET('Fund Guide'!$B$5,1,,COUNTA('Fund Guide'!$B:$B)-COUNTA('Fund Guide'!$B$2:$B$5)),0)),"-"))</f>
        <v>-</v>
      </c>
      <c r="U17" s="960" t="str">
        <f ca="1">IF($E17="", "", IFERROR(INDEX(OFFSET('Fund Guide'!$B$5,1,MATCH(U$8,OFFSET('Fund Guide'!$B$5,,,,COUNTA('Fund Guide'!10:10)),0)-1,COUNTA('Fund Guide'!$B:$B)-COUNTA('Fund Guide'!$B$2:$B$5)),MATCH($E17,OFFSET('Fund Guide'!$B$5,1,,COUNTA('Fund Guide'!$B:$B)-COUNTA('Fund Guide'!$B$2:$B$5)),0)),"-"))</f>
        <v>-</v>
      </c>
      <c r="V17" s="961" t="str">
        <f ca="1">IF($E17="", "", IFERROR(INDEX(OFFSET('Fund Guide'!$B$5,1,MATCH(V$8,OFFSET('Fund Guide'!$B$5,,,,COUNTA('Fund Guide'!10:10)),0)-1,COUNTA('Fund Guide'!$B:$B)-COUNTA('Fund Guide'!$B$2:$B$5)),MATCH($E17,OFFSET('Fund Guide'!$B$5,1,,COUNTA('Fund Guide'!$B:$B)-COUNTA('Fund Guide'!$B$2:$B$5)),0)),"-"))</f>
        <v>-</v>
      </c>
      <c r="W17" s="960" t="str">
        <f ca="1">IF($E17="", "", IFERROR(INDEX(OFFSET('Fund Guide'!$B$5,1,MATCH(W$8,OFFSET('Fund Guide'!$B$5,,,,COUNTA('Fund Guide'!10:10)),0)-1,COUNTA('Fund Guide'!$B:$B)-COUNTA('Fund Guide'!$B$2:$B$5)),MATCH($E17,OFFSET('Fund Guide'!$B$5,1,,COUNTA('Fund Guide'!$B:$B)-COUNTA('Fund Guide'!$B$2:$B$5)),0)),"-"))</f>
        <v>-</v>
      </c>
      <c r="X17" s="961" t="str">
        <f ca="1">IF($E17="", "", IFERROR(INDEX(OFFSET('Fund Guide'!$B$5,1,MATCH(X$8,OFFSET('Fund Guide'!$B$5,,,,COUNTA('Fund Guide'!10:10)),0)-1,COUNTA('Fund Guide'!$B:$B)-COUNTA('Fund Guide'!$B$2:$B$5)),MATCH($E17,OFFSET('Fund Guide'!$B$5,1,,COUNTA('Fund Guide'!$B:$B)-COUNTA('Fund Guide'!$B$2:$B$5)),0)),"-"))</f>
        <v>-</v>
      </c>
      <c r="Y17" s="962" t="str">
        <f ca="1">IF($E17="", "", IFERROR(INDEX(OFFSET('Fund Guide'!$B$5,1,MATCH(Y$8,OFFSET('Fund Guide'!$B$5,,,,COUNTA('Fund Guide'!10:10)),0)-1,COUNTA('Fund Guide'!$B:$B)-COUNTA('Fund Guide'!$B$2:$B$5)),MATCH($E17,OFFSET('Fund Guide'!$B$5,1,,COUNTA('Fund Guide'!$B:$B)-COUNTA('Fund Guide'!$B$2:$B$5)),0)),"-"))</f>
        <v>-</v>
      </c>
      <c r="Z17" s="963" t="str">
        <f ca="1">IF($E17="", "", IFERROR(INDEX(OFFSET('Fund Guide'!$B$5,1,MATCH(Z$8,OFFSET('Fund Guide'!$B$5,,,,COUNTA('Fund Guide'!10:10)),0)-1,COUNTA('Fund Guide'!$B:$B)-COUNTA('Fund Guide'!$B$2:$B$5)),MATCH($E17,OFFSET('Fund Guide'!$B$5,1,,COUNTA('Fund Guide'!$B:$B)-COUNTA('Fund Guide'!$B$2:$B$5)),0)),"-"))</f>
        <v>-</v>
      </c>
      <c r="AB17" s="230"/>
      <c r="AC17" s="230"/>
      <c r="AD17" s="229"/>
    </row>
    <row r="18" spans="2:31" s="484" customFormat="1" ht="14.25" customHeight="1">
      <c r="B18" s="478"/>
      <c r="C18" s="478"/>
      <c r="D18" s="478"/>
      <c r="E18" s="371" t="s">
        <v>2108</v>
      </c>
      <c r="F18" s="479">
        <f ca="1">IF($E18="", "", IFERROR(INDEX(OFFSET('Fund Guide'!$B$5,1,MATCH(F$8,OFFSET('Fund Guide'!$B$5,,,,COUNTA('Fund Guide'!11:11)),0)-1,COUNTA('Fund Guide'!$B:$B)-COUNTA('Fund Guide'!$B$2:$B$5)),MATCH($E18,OFFSET('Fund Guide'!$B$5,1,,COUNTA('Fund Guide'!$B:$B)-COUNTA('Fund Guide'!$B$2:$B$5)),0)),"-"))</f>
        <v>36498670000127</v>
      </c>
      <c r="G18" s="480">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1</v>
      </c>
      <c r="H18" s="481" t="str">
        <f ca="1">IF($E18="", "", IFERROR(INDEX(OFFSET('Fund Guide'!$B$5,1,MATCH(H$8,OFFSET('Fund Guide'!$B$5,,,,COUNTA('Fund Guide'!11:11)),0)-1,COUNTA('Fund Guide'!$B:$B)-COUNTA('Fund Guide'!$B$2:$B$5)),MATCH($E18,OFFSET('Fund Guide'!$B$5,1,,COUNTA('Fund Guide'!$B:$B)-COUNTA('Fund Guide'!$B$2:$B$5)),0)),"BRL"))</f>
        <v>BRL</v>
      </c>
      <c r="I18" s="816">
        <f ca="1">IF($E18="", "", IFERROR(INDEX(OFFSET('Fund Guide'!$B$5,1,MATCH("Repasse Taxa Adm. Gestor",OFFSET('Fund Guide'!$B$5,,,,COUNTA('Fund Guide'!$5:$5)),0)-1,COUNTA('Fund Guide'!$B:$B)-COUNTA('Fund Guide'!$B$2:$B$5)),MATCH($E18,OFFSET('Fund Guide'!$B$5,1,,COUNTA('Fund Guide'!$B:$B)-COUNTA('Fund Guide'!$B$2:$B$5)),0)),
IFERROR(OFFSET('RF &amp; RV Guide'!$E$8,2+MATCH($E18, OFFSET('RF &amp; RV Guide'!$E$8,3,,COUNTA('RF &amp; RV Guide'!$E:$E)-COUNTA('RF &amp; RV Guide'!$E$1:$E$8)), 0),-1+MATCH(I$8, OFFSET('RF &amp; RV Guide'!$E$8,,,,COUNTA('RF &amp; RV Guide'!$8:$8)-COUNTA('RF &amp; RV Guide'!$A$8:$E$8)),0)),IFERROR(IF(FIND("tulo",$E18), 0.25%), "-"))))</f>
        <v>6.9999999999999999E-4</v>
      </c>
      <c r="J18" s="483">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43906</v>
      </c>
      <c r="K18" s="483"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Sim</v>
      </c>
      <c r="M18" s="485">
        <f t="shared" ref="M18" si="10">IFERROR(IF(N18=0, "", N18*$M$3),0)</f>
        <v>800000</v>
      </c>
      <c r="N18" s="229">
        <v>3.2000000000000001E-2</v>
      </c>
      <c r="O18" s="486">
        <f t="shared" ref="O18" si="11">IFERROR(IF(N18=0, "", N18/N$12),0)</f>
        <v>0.04</v>
      </c>
      <c r="Q18" s="960">
        <f ca="1">IF($E18="", "", IFERROR(INDEX(OFFSET('Fund Guide'!$B$5,1,MATCH(Q$8,OFFSET('Fund Guide'!$B$5,,,,COUNTA('Fund Guide'!11:11)),0)-1,COUNTA('Fund Guide'!$B:$B)-COUNTA('Fund Guide'!$B$2:$B$5)),MATCH($E18,OFFSET('Fund Guide'!$B$5,1,,COUNTA('Fund Guide'!$B:$B)-COUNTA('Fund Guide'!$B$2:$B$5)),0)),"-"))</f>
        <v>0.11276947658633873</v>
      </c>
      <c r="R18" s="961">
        <f ca="1">IF($E18="", "", IFERROR(INDEX(OFFSET('Fund Guide'!$B$5,1,MATCH(R$8,OFFSET('Fund Guide'!$B$5,,,,COUNTA('Fund Guide'!11:11)),0)-1,COUNTA('Fund Guide'!$B:$B)-COUNTA('Fund Guide'!$B$2:$B$5)),MATCH($E18,OFFSET('Fund Guide'!$B$5,1,,COUNTA('Fund Guide'!$B:$B)-COUNTA('Fund Guide'!$B$2:$B$5)),0)),"-"))</f>
        <v>1.1275496601831507</v>
      </c>
      <c r="S18" s="960">
        <f ca="1">IF($E18="", "", IFERROR(INDEX(OFFSET('Fund Guide'!$B$5,1,MATCH(S$8,OFFSET('Fund Guide'!$B$5,,,,COUNTA('Fund Guide'!11:11)),0)-1,COUNTA('Fund Guide'!$B:$B)-COUNTA('Fund Guide'!$B$2:$B$5)),MATCH($E18,OFFSET('Fund Guide'!$B$5,1,,COUNTA('Fund Guide'!$B:$B)-COUNTA('Fund Guide'!$B$2:$B$5)),0)),"-"))</f>
        <v>0.12971952415965071</v>
      </c>
      <c r="T18" s="961">
        <f ca="1">IF($E18="", "", IFERROR(INDEX(OFFSET('Fund Guide'!$B$5,1,MATCH(T$8,OFFSET('Fund Guide'!$B$5,,,,COUNTA('Fund Guide'!11:11)),0)-1,COUNTA('Fund Guide'!$B:$B)-COUNTA('Fund Guide'!$B$2:$B$5)),MATCH($E18,OFFSET('Fund Guide'!$B$5,1,,COUNTA('Fund Guide'!$B:$B)-COUNTA('Fund Guide'!$B$2:$B$5)),0)),"-"))</f>
        <v>1.1288323755554734</v>
      </c>
      <c r="U18" s="960">
        <f ca="1">IF($E18="", "", IFERROR(INDEX(OFFSET('Fund Guide'!$B$5,1,MATCH(U$8,OFFSET('Fund Guide'!$B$5,,,,COUNTA('Fund Guide'!11:11)),0)-1,COUNTA('Fund Guide'!$B:$B)-COUNTA('Fund Guide'!$B$2:$B$5)),MATCH($E18,OFFSET('Fund Guide'!$B$5,1,,COUNTA('Fund Guide'!$B:$B)-COUNTA('Fund Guide'!$B$2:$B$5)),0)),"-"))</f>
        <v>0.19048647629898552</v>
      </c>
      <c r="V18" s="961">
        <f ca="1">IF($E18="", "", IFERROR(INDEX(OFFSET('Fund Guide'!$B$5,1,MATCH(V$8,OFFSET('Fund Guide'!$B$5,,,,COUNTA('Fund Guide'!11:11)),0)-1,COUNTA('Fund Guide'!$B:$B)-COUNTA('Fund Guide'!$B$2:$B$5)),MATCH($E18,OFFSET('Fund Guide'!$B$5,1,,COUNTA('Fund Guide'!$B:$B)-COUNTA('Fund Guide'!$B$2:$B$5)),0)),"-"))</f>
        <v>1.252782337934347</v>
      </c>
      <c r="W18" s="960">
        <f ca="1">IF($E18="", "", IFERROR(INDEX(OFFSET('Fund Guide'!$B$5,1,MATCH(W$8,OFFSET('Fund Guide'!$B$5,,,,COUNTA('Fund Guide'!11:11)),0)-1,COUNTA('Fund Guide'!$B:$B)-COUNTA('Fund Guide'!$B$2:$B$5)),MATCH($E18,OFFSET('Fund Guide'!$B$5,1,,COUNTA('Fund Guide'!$B:$B)-COUNTA('Fund Guide'!$B$2:$B$5)),0)),"-"))</f>
        <v>0</v>
      </c>
      <c r="X18" s="961">
        <f ca="1">IF($E18="", "", IFERROR(INDEX(OFFSET('Fund Guide'!$B$5,1,MATCH(X$8,OFFSET('Fund Guide'!$B$5,,,,COUNTA('Fund Guide'!11:11)),0)-1,COUNTA('Fund Guide'!$B:$B)-COUNTA('Fund Guide'!$B$2:$B$5)),MATCH($E18,OFFSET('Fund Guide'!$B$5,1,,COUNTA('Fund Guide'!$B:$B)-COUNTA('Fund Guide'!$B$2:$B$5)),0)),"-"))</f>
        <v>0</v>
      </c>
      <c r="Y18" s="962">
        <f ca="1">IF($E18="", "", IFERROR(INDEX(OFFSET('Fund Guide'!$B$5,1,MATCH(Y$8,OFFSET('Fund Guide'!$B$5,,,,COUNTA('Fund Guide'!11:11)),0)-1,COUNTA('Fund Guide'!$B:$B)-COUNTA('Fund Guide'!$B$2:$B$5)),MATCH($E18,OFFSET('Fund Guide'!$B$5,1,,COUNTA('Fund Guide'!$B:$B)-COUNTA('Fund Guide'!$B$2:$B$5)),0)),"-"))</f>
        <v>1.8815673346136725E-3</v>
      </c>
      <c r="Z18" s="963">
        <f ca="1">IF($E18="", "", IFERROR(INDEX(OFFSET('Fund Guide'!$B$5,1,MATCH(Z$8,OFFSET('Fund Guide'!$B$5,,,,COUNTA('Fund Guide'!11:11)),0)-1,COUNTA('Fund Guide'!$B:$B)-COUNTA('Fund Guide'!$B$2:$B$5)),MATCH($E18,OFFSET('Fund Guide'!$B$5,1,,COUNTA('Fund Guide'!$B:$B)-COUNTA('Fund Guide'!$B$2:$B$5)),0)),"-"))</f>
        <v>7.8683041680173922</v>
      </c>
      <c r="AB18" s="230" t="s">
        <v>64</v>
      </c>
      <c r="AC18" s="230"/>
      <c r="AD18" s="229"/>
    </row>
    <row r="19" spans="2:31" s="484" customFormat="1" ht="14.25" customHeight="1">
      <c r="B19" s="478"/>
      <c r="C19" s="478"/>
      <c r="D19" s="478"/>
      <c r="E19" s="371" t="s">
        <v>2672</v>
      </c>
      <c r="F19" s="479">
        <f ca="1">IF($E19="", "", IFERROR(INDEX(OFFSET('Fund Guide'!$B$5,1,MATCH(F$8,OFFSET('Fund Guide'!$B$5,,,,COUNTA('Fund Guide'!13:13)),0)-1,COUNTA('Fund Guide'!$B:$B)-COUNTA('Fund Guide'!$B$2:$B$5)),MATCH($E19,OFFSET('Fund Guide'!$B$5,1,,COUNTA('Fund Guide'!$B:$B)-COUNTA('Fund Guide'!$B$2:$B$5)),0)),"-"))</f>
        <v>17899612000160</v>
      </c>
      <c r="G19" s="480">
        <f ca="1">IF($E19="", "", IFERROR(INDEX(OFFSET('Fund Guide'!$B$5,1,MATCH(G$8,OFFSET('Fund Guide'!$B$5,,,,COUNTA('Fund Guide'!$5:$5)),0)-1,COUNTA('Fund Guide'!$B:$B)-COUNTA('Fund Guide'!$B$2:$B$5)),MATCH($E19,OFFSET('Fund Guide'!$B$5,1,,COUNTA('Fund Guide'!$B:$B)-COUNTA('Fund Guide'!$B$2:$B$5)),0)),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2</v>
      </c>
      <c r="H19" s="481" t="str">
        <f ca="1">IF($E19="", "", IFERROR(INDEX(OFFSET('Fund Guide'!$B$5,1,MATCH(H$8,OFFSET('Fund Guide'!$B$5,,,,COUNTA('Fund Guide'!13:13)),0)-1,COUNTA('Fund Guide'!$B:$B)-COUNTA('Fund Guide'!$B$2:$B$5)),MATCH($E19,OFFSET('Fund Guide'!$B$5,1,,COUNTA('Fund Guide'!$B:$B)-COUNTA('Fund Guide'!$B$2:$B$5)),0)),"BRL"))</f>
        <v>BRL</v>
      </c>
      <c r="I19" s="816">
        <f ca="1">IF($E19="", "", IFERROR(INDEX(OFFSET('Fund Guide'!$B$5,1,MATCH("Repasse Taxa Adm. Gestor",OFFSET('Fund Guide'!$B$5,,,,COUNTA('Fund Guide'!$5:$5)),0)-1,COUNTA('Fund Guide'!$B:$B)-COUNTA('Fund Guide'!$B$2:$B$5)),MATCH($E19,OFFSET('Fund Guide'!$B$5,1,,COUNTA('Fund Guide'!$B:$B)-COUNTA('Fund Guide'!$B$2:$B$5)),0)),
IFERROR(OFFSET('RF &amp; RV Guide'!$E$8,2+MATCH($E19, OFFSET('RF &amp; RV Guide'!$E$8,3,,COUNTA('RF &amp; RV Guide'!$E:$E)-COUNTA('RF &amp; RV Guide'!$E$1:$E$8)), 0),-1+MATCH(I$8, OFFSET('RF &amp; RV Guide'!$E$8,,,,COUNTA('RF &amp; RV Guide'!$8:$8)-COUNTA('RF &amp; RV Guide'!$A$8:$E$8)),0)),IFERROR(IF(FIND("tulo",$E19), 0.25%), "-"))))</f>
        <v>1.6000000000000001E-3</v>
      </c>
      <c r="J19" s="483">
        <f ca="1">IF($E19="", "", IFERROR(INDEX(OFFSET('Fund Guide'!$B$5,1,MATCH(J$8,OFFSET('Fund Guide'!$B$5,,,,COUNTA('Fund Guide'!$5:$5)),0)-1,COUNTA('Fund Guide'!$B:$B)-COUNTA('Fund Guide'!$B$2:$B$5)),MATCH($E19,OFFSET('Fund Guide'!$B$5,1,,COUNTA('Fund Guide'!$B:$B)-COUNTA('Fund Guide'!$B$2:$B$5)),0)),
IFERROR(OFFSET('RF &amp; RV Guide'!$E$8,2+MATCH($E19, OFFSET('RF &amp; RV Guide'!$E$8,3,,COUNTA('RF &amp; RV Guide'!$E:$E)-COUNTA('RF &amp; RV Guide'!$E$1:$E$8)), 0),-1+MATCH(J$8, OFFSET('RF &amp; RV Guide'!$E$8,,,,COUNTA('RF &amp; RV Guide'!$8:$8)-COUNTA('RF &amp; RV Guide'!$A$8:$E$8)),0)), "-")))</f>
        <v>41915</v>
      </c>
      <c r="K19" s="483" t="str">
        <f ca="1">IF($E19="", "", IFERROR(INDEX(OFFSET('Fund Guide'!$B$5,1,MATCH(K$8,OFFSET('Fund Guide'!$B$5,,,,COUNTA('Fund Guide'!$5:$5)),0)-1,COUNTA('Fund Guide'!$B:$B)-COUNTA('Fund Guide'!$B$2:$B$5)),MATCH($E19,OFFSET('Fund Guide'!$B$5,1,,COUNTA('Fund Guide'!$B:$B)-COUNTA('Fund Guide'!$B$2:$B$5)),0)),
IFERROR(OFFSET('RF &amp; RV Guide'!$E$8,2+MATCH($E19, OFFSET('RF &amp; RV Guide'!$E$8,3,,COUNTA('RF &amp; RV Guide'!$E:$E)-COUNTA('RF &amp; RV Guide'!$E$1:$E$8)), 0),-1+MATCH("Captação", OFFSET('RF &amp; RV Guide'!$E$8,,,,COUNTA('RF &amp; RV Guide'!$8:$8)-COUNTA('RF &amp; RV Guide'!$A$8:$E$8)),0)), "-")))</f>
        <v>Sim</v>
      </c>
      <c r="M19" s="485">
        <f t="shared" ref="M19" si="12">IFERROR(IF(N19=0, "", N19*$M$3),0)</f>
        <v>800000</v>
      </c>
      <c r="N19" s="229">
        <v>3.2000000000000001E-2</v>
      </c>
      <c r="O19" s="486">
        <f t="shared" ref="O19" si="13">IFERROR(IF(N19=0, "", N19/N$12),0)</f>
        <v>0.04</v>
      </c>
      <c r="Q19" s="960">
        <f ca="1">IF($E19="", "", IFERROR(INDEX(OFFSET('Fund Guide'!$B$5,1,MATCH(Q$8,OFFSET('Fund Guide'!$B$5,,,,COUNTA('Fund Guide'!13:13)),0)-1,COUNTA('Fund Guide'!$B:$B)-COUNTA('Fund Guide'!$B$2:$B$5)),MATCH($E19,OFFSET('Fund Guide'!$B$5,1,,COUNTA('Fund Guide'!$B:$B)-COUNTA('Fund Guide'!$B$2:$B$5)),0)),"-"))</f>
        <v>0.1032715286541297</v>
      </c>
      <c r="R19" s="961">
        <f ca="1">IF($E19="", "", IFERROR(INDEX(OFFSET('Fund Guide'!$B$5,1,MATCH(R$8,OFFSET('Fund Guide'!$B$5,,,,COUNTA('Fund Guide'!13:13)),0)-1,COUNTA('Fund Guide'!$B:$B)-COUNTA('Fund Guide'!$B$2:$B$5)),MATCH($E19,OFFSET('Fund Guide'!$B$5,1,,COUNTA('Fund Guide'!$B:$B)-COUNTA('Fund Guide'!$B$2:$B$5)),0)),"-"))</f>
        <v>1.0325824023081867</v>
      </c>
      <c r="S19" s="960">
        <f ca="1">IF($E19="", "", IFERROR(INDEX(OFFSET('Fund Guide'!$B$5,1,MATCH(S$8,OFFSET('Fund Guide'!$B$5,,,,COUNTA('Fund Guide'!13:13)),0)-1,COUNTA('Fund Guide'!$B:$B)-COUNTA('Fund Guide'!$B$2:$B$5)),MATCH($E19,OFFSET('Fund Guide'!$B$5,1,,COUNTA('Fund Guide'!$B:$B)-COUNTA('Fund Guide'!$B$2:$B$5)),0)),"-"))</f>
        <v>0.11881381703982341</v>
      </c>
      <c r="T19" s="961">
        <f ca="1">IF($E19="", "", IFERROR(INDEX(OFFSET('Fund Guide'!$B$5,1,MATCH(T$8,OFFSET('Fund Guide'!$B$5,,,,COUNTA('Fund Guide'!13:13)),0)-1,COUNTA('Fund Guide'!$B:$B)-COUNTA('Fund Guide'!$B$2:$B$5)),MATCH($E19,OFFSET('Fund Guide'!$B$5,1,,COUNTA('Fund Guide'!$B:$B)-COUNTA('Fund Guide'!$B$2:$B$5)),0)),"-"))</f>
        <v>1.0339298128538432</v>
      </c>
      <c r="U19" s="960">
        <f ca="1">IF($E19="", "", IFERROR(INDEX(OFFSET('Fund Guide'!$B$5,1,MATCH(U$8,OFFSET('Fund Guide'!$B$5,,,,COUNTA('Fund Guide'!13:13)),0)-1,COUNTA('Fund Guide'!$B:$B)-COUNTA('Fund Guide'!$B$2:$B$5)),MATCH($E19,OFFSET('Fund Guide'!$B$5,1,,COUNTA('Fund Guide'!$B:$B)-COUNTA('Fund Guide'!$B$2:$B$5)),0)),"-"))</f>
        <v>0.16162438690668313</v>
      </c>
      <c r="V19" s="961">
        <f ca="1">IF($E19="", "", IFERROR(INDEX(OFFSET('Fund Guide'!$B$5,1,MATCH(V$8,OFFSET('Fund Guide'!$B$5,,,,COUNTA('Fund Guide'!13:13)),0)-1,COUNTA('Fund Guide'!$B:$B)-COUNTA('Fund Guide'!$B$2:$B$5)),MATCH($E19,OFFSET('Fund Guide'!$B$5,1,,COUNTA('Fund Guide'!$B:$B)-COUNTA('Fund Guide'!$B$2:$B$5)),0)),"-"))</f>
        <v>1.062963530168668</v>
      </c>
      <c r="W19" s="960">
        <f ca="1">IF($E19="", "", IFERROR(INDEX(OFFSET('Fund Guide'!$B$5,1,MATCH(W$8,OFFSET('Fund Guide'!$B$5,,,,COUNTA('Fund Guide'!13:13)),0)-1,COUNTA('Fund Guide'!$B:$B)-COUNTA('Fund Guide'!$B$2:$B$5)),MATCH($E19,OFFSET('Fund Guide'!$B$5,1,,COUNTA('Fund Guide'!$B:$B)-COUNTA('Fund Guide'!$B$2:$B$5)),0)),"-"))</f>
        <v>0.20641434977151008</v>
      </c>
      <c r="X19" s="961">
        <f ca="1">IF($E19="", "", IFERROR(INDEX(OFFSET('Fund Guide'!$B$5,1,MATCH(X$8,OFFSET('Fund Guide'!$B$5,,,,COUNTA('Fund Guide'!13:13)),0)-1,COUNTA('Fund Guide'!$B:$B)-COUNTA('Fund Guide'!$B$2:$B$5)),MATCH($E19,OFFSET('Fund Guide'!$B$5,1,,COUNTA('Fund Guide'!$B:$B)-COUNTA('Fund Guide'!$B$2:$B$5)),0)),"-"))</f>
        <v>1.0902019741129054</v>
      </c>
      <c r="Y19" s="962">
        <f ca="1">IF($E19="", "", IFERROR(INDEX(OFFSET('Fund Guide'!$B$5,1,MATCH(Y$8,OFFSET('Fund Guide'!$B$5,,,,COUNTA('Fund Guide'!13:13)),0)-1,COUNTA('Fund Guide'!$B:$B)-COUNTA('Fund Guide'!$B$2:$B$5)),MATCH($E19,OFFSET('Fund Guide'!$B$5,1,,COUNTA('Fund Guide'!$B:$B)-COUNTA('Fund Guide'!$B$2:$B$5)),0)),"-"))</f>
        <v>2.1593401276337109E-3</v>
      </c>
      <c r="Z19" s="963">
        <f ca="1">IF($E19="", "", IFERROR(INDEX(OFFSET('Fund Guide'!$B$5,1,MATCH(Z$8,OFFSET('Fund Guide'!$B$5,,,,COUNTA('Fund Guide'!13:13)),0)-1,COUNTA('Fund Guide'!$B:$B)-COUNTA('Fund Guide'!$B$2:$B$5)),MATCH($E19,OFFSET('Fund Guide'!$B$5,1,,COUNTA('Fund Guide'!$B:$B)-COUNTA('Fund Guide'!$B$2:$B$5)),0)),"-"))</f>
        <v>1.8056613368230923</v>
      </c>
      <c r="AB19" s="230"/>
      <c r="AC19" s="230"/>
      <c r="AD19" s="229"/>
    </row>
    <row r="20" spans="2:31" s="484" customFormat="1" ht="14.25" customHeight="1">
      <c r="B20" s="478"/>
      <c r="C20" s="478"/>
      <c r="D20" s="478"/>
      <c r="E20" s="371" t="s">
        <v>2098</v>
      </c>
      <c r="F20" s="479">
        <f ca="1">IF($E20="", "", IFERROR(INDEX(OFFSET('Fund Guide'!$B$5,1,MATCH(F$8,OFFSET('Fund Guide'!$B$5,,,,COUNTA('Fund Guide'!14:14)),0)-1,COUNTA('Fund Guide'!$B:$B)-COUNTA('Fund Guide'!$B$2:$B$5)),MATCH($E20,OFFSET('Fund Guide'!$B$5,1,,COUNTA('Fund Guide'!$B:$B)-COUNTA('Fund Guide'!$B$2:$B$5)),0)),"-"))</f>
        <v>4899128000190</v>
      </c>
      <c r="G20" s="480">
        <f ca="1">IF($E20="", "", IFERROR(INDEX(OFFSET('Fund Guide'!$B$5,1,MATCH(G$8,OFFSET('Fund Guide'!$B$5,,,,COUNTA('Fund Guide'!$5:$5)),0)-1,COUNTA('Fund Guide'!$B:$B)-COUNTA('Fund Guide'!$B$2:$B$5)),MATCH($E20,OFFSET('Fund Guide'!$B$5,1,,COUNTA('Fund Guide'!$B:$B)-COUNTA('Fund Guide'!$B$2:$B$5)),0)),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0),-1+MATCH(G$8, OFFSET('RF &amp; RV Guide'!$E$8,,,,COUNTA('RF &amp; RV Guide'!$8:$8)-COUNTA('RF &amp; RV Guide'!$A$8:$E$8)),0)),"-"))))))))</f>
        <v>1</v>
      </c>
      <c r="H20" s="481" t="str">
        <f ca="1">IF($E20="", "", IFERROR(INDEX(OFFSET('Fund Guide'!$B$5,1,MATCH(H$8,OFFSET('Fund Guide'!$B$5,,,,COUNTA('Fund Guide'!14:14)),0)-1,COUNTA('Fund Guide'!$B:$B)-COUNTA('Fund Guide'!$B$2:$B$5)),MATCH($E20,OFFSET('Fund Guide'!$B$5,1,,COUNTA('Fund Guide'!$B:$B)-COUNTA('Fund Guide'!$B$2:$B$5)),0)),"BRL"))</f>
        <v>BRL</v>
      </c>
      <c r="I20" s="816">
        <f ca="1">IF($E20="", "", IFERROR(INDEX(OFFSET('Fund Guide'!$B$5,1,MATCH("Repasse Taxa Adm. Gestor",OFFSET('Fund Guide'!$B$5,,,,COUNTA('Fund Guide'!$5:$5)),0)-1,COUNTA('Fund Guide'!$B:$B)-COUNTA('Fund Guide'!$B$2:$B$5)),MATCH($E20,OFFSET('Fund Guide'!$B$5,1,,COUNTA('Fund Guide'!$B:$B)-COUNTA('Fund Guide'!$B$2:$B$5)),0)),
IFERROR(OFFSET('RF &amp; RV Guide'!$E$8,2+MATCH($E20, OFFSET('RF &amp; RV Guide'!$E$8,3,,COUNTA('RF &amp; RV Guide'!$E:$E)-COUNTA('RF &amp; RV Guide'!$E$1:$E$8)), 0),-1+MATCH(I$8, OFFSET('RF &amp; RV Guide'!$E$8,,,,COUNTA('RF &amp; RV Guide'!$8:$8)-COUNTA('RF &amp; RV Guide'!$A$8:$E$8)),0)),IFERROR(IF(FIND("tulo",$E20), 0.25%), "-"))))</f>
        <v>1E-3</v>
      </c>
      <c r="J20" s="483">
        <f ca="1">IF($E20="", "", IFERROR(INDEX(OFFSET('Fund Guide'!$B$5,1,MATCH(J$8,OFFSET('Fund Guide'!$B$5,,,,COUNTA('Fund Guide'!$5:$5)),0)-1,COUNTA('Fund Guide'!$B:$B)-COUNTA('Fund Guide'!$B$2:$B$5)),MATCH($E20,OFFSET('Fund Guide'!$B$5,1,,COUNTA('Fund Guide'!$B:$B)-COUNTA('Fund Guide'!$B$2:$B$5)),0)),
IFERROR(OFFSET('RF &amp; RV Guide'!$E$8,2+MATCH($E20, OFFSET('RF &amp; RV Guide'!$E$8,3,,COUNTA('RF &amp; RV Guide'!$E:$E)-COUNTA('RF &amp; RV Guide'!$E$1:$E$8)), 0),-1+MATCH(J$8, OFFSET('RF &amp; RV Guide'!$E$8,,,,COUNTA('RF &amp; RV Guide'!$8:$8)-COUNTA('RF &amp; RV Guide'!$A$8:$E$8)),0)), "-")))</f>
        <v>37430</v>
      </c>
      <c r="K20" s="483" t="str">
        <f ca="1">IF($E20="", "", IFERROR(INDEX(OFFSET('Fund Guide'!$B$5,1,MATCH(K$8,OFFSET('Fund Guide'!$B$5,,,,COUNTA('Fund Guide'!$5:$5)),0)-1,COUNTA('Fund Guide'!$B:$B)-COUNTA('Fund Guide'!$B$2:$B$5)),MATCH($E20,OFFSET('Fund Guide'!$B$5,1,,COUNTA('Fund Guide'!$B:$B)-COUNTA('Fund Guide'!$B$2:$B$5)),0)),
IFERROR(OFFSET('RF &amp; RV Guide'!$E$8,2+MATCH($E20, OFFSET('RF &amp; RV Guide'!$E$8,3,,COUNTA('RF &amp; RV Guide'!$E:$E)-COUNTA('RF &amp; RV Guide'!$E$1:$E$8)), 0),-1+MATCH("Captação", OFFSET('RF &amp; RV Guide'!$E$8,,,,COUNTA('RF &amp; RV Guide'!$8:$8)-COUNTA('RF &amp; RV Guide'!$A$8:$E$8)),0)), "-")))</f>
        <v>Sim</v>
      </c>
      <c r="M20" s="485">
        <f t="shared" ref="M20" si="14">IFERROR(IF(N20=0, "", N20*$M$3),0)</f>
        <v>800000</v>
      </c>
      <c r="N20" s="229">
        <v>3.2000000000000001E-2</v>
      </c>
      <c r="O20" s="486">
        <f t="shared" ref="O20" si="15">IFERROR(IF(N20=0, "", N20/N$12),0)</f>
        <v>0.04</v>
      </c>
      <c r="Q20" s="960">
        <f ca="1">IF($E20="", "", IFERROR(INDEX(OFFSET('Fund Guide'!$B$5,1,MATCH(Q$8,OFFSET('Fund Guide'!$B$5,,,,COUNTA('Fund Guide'!14:14)),0)-1,COUNTA('Fund Guide'!$B:$B)-COUNTA('Fund Guide'!$B$2:$B$5)),MATCH($E20,OFFSET('Fund Guide'!$B$5,1,,COUNTA('Fund Guide'!$B:$B)-COUNTA('Fund Guide'!$B$2:$B$5)),0)),"-"))</f>
        <v>0.11043834907240435</v>
      </c>
      <c r="R20" s="961">
        <f ca="1">IF($E20="", "", IFERROR(INDEX(OFFSET('Fund Guide'!$B$5,1,MATCH(R$8,OFFSET('Fund Guide'!$B$5,,,,COUNTA('Fund Guide'!14:14)),0)-1,COUNTA('Fund Guide'!$B:$B)-COUNTA('Fund Guide'!$B$2:$B$5)),MATCH($E20,OFFSET('Fund Guide'!$B$5,1,,COUNTA('Fund Guide'!$B:$B)-COUNTA('Fund Guide'!$B$2:$B$5)),0)),"-"))</f>
        <v>1.1042413846129622</v>
      </c>
      <c r="S20" s="960">
        <f ca="1">IF($E20="", "", IFERROR(INDEX(OFFSET('Fund Guide'!$B$5,1,MATCH(S$8,OFFSET('Fund Guide'!$B$5,,,,COUNTA('Fund Guide'!14:14)),0)-1,COUNTA('Fund Guide'!$B:$B)-COUNTA('Fund Guide'!$B$2:$B$5)),MATCH($E20,OFFSET('Fund Guide'!$B$5,1,,COUNTA('Fund Guide'!$B:$B)-COUNTA('Fund Guide'!$B$2:$B$5)),0)),"-"))</f>
        <v>0.12733749010044537</v>
      </c>
      <c r="T20" s="961">
        <f ca="1">IF($E20="", "", IFERROR(INDEX(OFFSET('Fund Guide'!$B$5,1,MATCH(T$8,OFFSET('Fund Guide'!$B$5,,,,COUNTA('Fund Guide'!14:14)),0)-1,COUNTA('Fund Guide'!$B:$B)-COUNTA('Fund Guide'!$B$2:$B$5)),MATCH($E20,OFFSET('Fund Guide'!$B$5,1,,COUNTA('Fund Guide'!$B:$B)-COUNTA('Fund Guide'!$B$2:$B$5)),0)),"-"))</f>
        <v>1.1081036750523985</v>
      </c>
      <c r="U20" s="960">
        <f ca="1">IF($E20="", "", IFERROR(INDEX(OFFSET('Fund Guide'!$B$5,1,MATCH(U$8,OFFSET('Fund Guide'!$B$5,,,,COUNTA('Fund Guide'!14:14)),0)-1,COUNTA('Fund Guide'!$B:$B)-COUNTA('Fund Guide'!$B$2:$B$5)),MATCH($E20,OFFSET('Fund Guide'!$B$5,1,,COUNTA('Fund Guide'!$B:$B)-COUNTA('Fund Guide'!$B$2:$B$5)),0)),"-"))</f>
        <v>0.1997078689237366</v>
      </c>
      <c r="V20" s="961">
        <f ca="1">IF($E20="", "", IFERROR(INDEX(OFFSET('Fund Guide'!$B$5,1,MATCH(V$8,OFFSET('Fund Guide'!$B$5,,,,COUNTA('Fund Guide'!14:14)),0)-1,COUNTA('Fund Guide'!$B:$B)-COUNTA('Fund Guide'!$B$2:$B$5)),MATCH($E20,OFFSET('Fund Guide'!$B$5,1,,COUNTA('Fund Guide'!$B:$B)-COUNTA('Fund Guide'!$B$2:$B$5)),0)),"-"))</f>
        <v>1.3134291514819592</v>
      </c>
      <c r="W20" s="960">
        <f ca="1">IF($E20="", "", IFERROR(INDEX(OFFSET('Fund Guide'!$B$5,1,MATCH(W$8,OFFSET('Fund Guide'!$B$5,,,,COUNTA('Fund Guide'!14:14)),0)-1,COUNTA('Fund Guide'!$B:$B)-COUNTA('Fund Guide'!$B$2:$B$5)),MATCH($E20,OFFSET('Fund Guide'!$B$5,1,,COUNTA('Fund Guide'!$B:$B)-COUNTA('Fund Guide'!$B$2:$B$5)),0)),"-"))</f>
        <v>0.18713236964297475</v>
      </c>
      <c r="X20" s="961">
        <f ca="1">IF($E20="", "", IFERROR(INDEX(OFFSET('Fund Guide'!$B$5,1,MATCH(X$8,OFFSET('Fund Guide'!$B$5,,,,COUNTA('Fund Guide'!14:14)),0)-1,COUNTA('Fund Guide'!$B:$B)-COUNTA('Fund Guide'!$B$2:$B$5)),MATCH($E20,OFFSET('Fund Guide'!$B$5,1,,COUNTA('Fund Guide'!$B:$B)-COUNTA('Fund Guide'!$B$2:$B$5)),0)),"-"))</f>
        <v>0.98836189940780639</v>
      </c>
      <c r="Y20" s="962">
        <f ca="1">IF($E20="", "", IFERROR(INDEX(OFFSET('Fund Guide'!$B$5,1,MATCH(Y$8,OFFSET('Fund Guide'!$B$5,,,,COUNTA('Fund Guide'!14:14)),0)-1,COUNTA('Fund Guide'!$B:$B)-COUNTA('Fund Guide'!$B$2:$B$5)),MATCH($E20,OFFSET('Fund Guide'!$B$5,1,,COUNTA('Fund Guide'!$B:$B)-COUNTA('Fund Guide'!$B$2:$B$5)),0)),"-"))</f>
        <v>1.6014145389092456E-3</v>
      </c>
      <c r="Z20" s="963">
        <f ca="1">IF($E20="", "", IFERROR(INDEX(OFFSET('Fund Guide'!$B$5,1,MATCH(Z$8,OFFSET('Fund Guide'!$B$5,,,,COUNTA('Fund Guide'!14:14)),0)-1,COUNTA('Fund Guide'!$B:$B)-COUNTA('Fund Guide'!$B$2:$B$5)),MATCH($E20,OFFSET('Fund Guide'!$B$5,1,,COUNTA('Fund Guide'!$B:$B)-COUNTA('Fund Guide'!$B$2:$B$5)),0)),"-"))</f>
        <v>7.7573356181730073</v>
      </c>
      <c r="AB20" s="230"/>
      <c r="AC20" s="230"/>
      <c r="AD20" s="229"/>
    </row>
    <row r="21" spans="2:31" s="484" customFormat="1" ht="14.25" customHeight="1">
      <c r="B21" s="478"/>
      <c r="C21" s="478"/>
      <c r="D21" s="478"/>
      <c r="E21" s="371" t="s">
        <v>2654</v>
      </c>
      <c r="F21" s="479">
        <f ca="1">IF($E21="", "", IFERROR(INDEX(OFFSET('Fund Guide'!$B$5,1,MATCH(F$8,OFFSET('Fund Guide'!$B$5,,,,COUNTA('Fund Guide'!15:15)),0)-1,COUNTA('Fund Guide'!$B:$B)-COUNTA('Fund Guide'!$B$2:$B$5)),MATCH($E21,OFFSET('Fund Guide'!$B$5,1,,COUNTA('Fund Guide'!$B:$B)-COUNTA('Fund Guide'!$B$2:$B$5)),0)),"-"))</f>
        <v>26773148000152</v>
      </c>
      <c r="G21" s="480">
        <f ca="1">IF($E21="", "", IFERROR(INDEX(OFFSET('Fund Guide'!$B$5,1,MATCH(G$8,OFFSET('Fund Guide'!$B$5,,,,COUNTA('Fund Guide'!$5:$5)),0)-1,COUNTA('Fund Guide'!$B:$B)-COUNTA('Fund Guide'!$B$2:$B$5)),MATCH($E21,OFFSET('Fund Guide'!$B$5,1,,COUNTA('Fund Guide'!$B:$B)-COUNTA('Fund Guide'!$B$2:$B$5)),0)),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31</v>
      </c>
      <c r="H21" s="481" t="str">
        <f ca="1">IF($E21="", "", IFERROR(INDEX(OFFSET('Fund Guide'!$B$5,1,MATCH(H$8,OFFSET('Fund Guide'!$B$5,,,,COUNTA('Fund Guide'!15:15)),0)-1,COUNTA('Fund Guide'!$B:$B)-COUNTA('Fund Guide'!$B$2:$B$5)),MATCH($E21,OFFSET('Fund Guide'!$B$5,1,,COUNTA('Fund Guide'!$B:$B)-COUNTA('Fund Guide'!$B$2:$B$5)),0)),"BRL"))</f>
        <v>BRL</v>
      </c>
      <c r="I21" s="816">
        <f ca="1">IF($E21="", "", IFERROR(INDEX(OFFSET('Fund Guide'!$B$5,1,MATCH("Repasse Taxa Adm. Gestor",OFFSET('Fund Guide'!$B$5,,,,COUNTA('Fund Guide'!$5:$5)),0)-1,COUNTA('Fund Guide'!$B:$B)-COUNTA('Fund Guide'!$B$2:$B$5)),MATCH($E21,OFFSET('Fund Guide'!$B$5,1,,COUNTA('Fund Guide'!$B:$B)-COUNTA('Fund Guide'!$B$2:$B$5)),0)),
IFERROR(OFFSET('RF &amp; RV Guide'!$E$8,2+MATCH($E21, OFFSET('RF &amp; RV Guide'!$E$8,3,,COUNTA('RF &amp; RV Guide'!$E:$E)-COUNTA('RF &amp; RV Guide'!$E$1:$E$8)), 0),-1+MATCH(I$8, OFFSET('RF &amp; RV Guide'!$E$8,,,,COUNTA('RF &amp; RV Guide'!$8:$8)-COUNTA('RF &amp; RV Guide'!$A$8:$E$8)),0)),IFERROR(IF(FIND("tulo",$E21), 0.25%), "-"))))</f>
        <v>1.5983333333333301E-3</v>
      </c>
      <c r="J21" s="483">
        <f ca="1">IF($E21="", "", IFERROR(INDEX(OFFSET('Fund Guide'!$B$5,1,MATCH(J$8,OFFSET('Fund Guide'!$B$5,,,,COUNTA('Fund Guide'!$5:$5)),0)-1,COUNTA('Fund Guide'!$B:$B)-COUNTA('Fund Guide'!$B$2:$B$5)),MATCH($E21,OFFSET('Fund Guide'!$B$5,1,,COUNTA('Fund Guide'!$B:$B)-COUNTA('Fund Guide'!$B$2:$B$5)),0)),
IFERROR(OFFSET('RF &amp; RV Guide'!$E$8,2+MATCH($E21, OFFSET('RF &amp; RV Guide'!$E$8,3,,COUNTA('RF &amp; RV Guide'!$E:$E)-COUNTA('RF &amp; RV Guide'!$E$1:$E$8)), 0),-1+MATCH(J$8, OFFSET('RF &amp; RV Guide'!$E$8,,,,COUNTA('RF &amp; RV Guide'!$8:$8)-COUNTA('RF &amp; RV Guide'!$A$8:$E$8)),0)), "-")))</f>
        <v>42851</v>
      </c>
      <c r="K21" s="483"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Sim</v>
      </c>
      <c r="M21" s="485">
        <f t="shared" ref="M21" si="16">IFERROR(IF(N21=0, "", N21*$M$3),0)</f>
        <v>800000</v>
      </c>
      <c r="N21" s="229">
        <v>3.2000000000000001E-2</v>
      </c>
      <c r="O21" s="486">
        <f t="shared" ref="O21" si="17">IFERROR(IF(N21=0, "", N21/N$12),0)</f>
        <v>0.04</v>
      </c>
      <c r="Q21" s="960">
        <f ca="1">IF($E21="", "", IFERROR(INDEX(OFFSET('Fund Guide'!$B$5,1,MATCH(Q$8,OFFSET('Fund Guide'!$B$5,,,,COUNTA('Fund Guide'!15:15)),0)-1,COUNTA('Fund Guide'!$B:$B)-COUNTA('Fund Guide'!$B$2:$B$5)),MATCH($E21,OFFSET('Fund Guide'!$B$5,1,,COUNTA('Fund Guide'!$B:$B)-COUNTA('Fund Guide'!$B$2:$B$5)),0)),"-"))</f>
        <v>0.11790108284013989</v>
      </c>
      <c r="R21" s="961">
        <f ca="1">IF($E21="", "", IFERROR(INDEX(OFFSET('Fund Guide'!$B$5,1,MATCH(R$8,OFFSET('Fund Guide'!$B$5,,,,COUNTA('Fund Guide'!15:15)),0)-1,COUNTA('Fund Guide'!$B:$B)-COUNTA('Fund Guide'!$B$2:$B$5)),MATCH($E21,OFFSET('Fund Guide'!$B$5,1,,COUNTA('Fund Guide'!$B:$B)-COUNTA('Fund Guide'!$B$2:$B$5)),0)),"-"))</f>
        <v>1.1788591196470086</v>
      </c>
      <c r="S21" s="960">
        <f ca="1">IF($E21="", "", IFERROR(INDEX(OFFSET('Fund Guide'!$B$5,1,MATCH(S$8,OFFSET('Fund Guide'!$B$5,,,,COUNTA('Fund Guide'!15:15)),0)-1,COUNTA('Fund Guide'!$B:$B)-COUNTA('Fund Guide'!$B$2:$B$5)),MATCH($E21,OFFSET('Fund Guide'!$B$5,1,,COUNTA('Fund Guide'!$B:$B)-COUNTA('Fund Guide'!$B$2:$B$5)),0)),"-"))</f>
        <v>0.13609588713247933</v>
      </c>
      <c r="T21" s="961">
        <f ca="1">IF($E21="", "", IFERROR(INDEX(OFFSET('Fund Guide'!$B$5,1,MATCH(T$8,OFFSET('Fund Guide'!$B$5,,,,COUNTA('Fund Guide'!15:15)),0)-1,COUNTA('Fund Guide'!$B:$B)-COUNTA('Fund Guide'!$B$2:$B$5)),MATCH($E21,OFFSET('Fund Guide'!$B$5,1,,COUNTA('Fund Guide'!$B:$B)-COUNTA('Fund Guide'!$B$2:$B$5)),0)),"-"))</f>
        <v>1.1843201289114251</v>
      </c>
      <c r="U21" s="960">
        <f ca="1">IF($E21="", "", IFERROR(INDEX(OFFSET('Fund Guide'!$B$5,1,MATCH(U$8,OFFSET('Fund Guide'!$B$5,,,,COUNTA('Fund Guide'!15:15)),0)-1,COUNTA('Fund Guide'!$B:$B)-COUNTA('Fund Guide'!$B$2:$B$5)),MATCH($E21,OFFSET('Fund Guide'!$B$5,1,,COUNTA('Fund Guide'!$B:$B)-COUNTA('Fund Guide'!$B$2:$B$5)),0)),"-"))</f>
        <v>0.21488760001151608</v>
      </c>
      <c r="V21" s="961">
        <f ca="1">IF($E21="", "", IFERROR(INDEX(OFFSET('Fund Guide'!$B$5,1,MATCH(V$8,OFFSET('Fund Guide'!$B$5,,,,COUNTA('Fund Guide'!15:15)),0)-1,COUNTA('Fund Guide'!$B:$B)-COUNTA('Fund Guide'!$B$2:$B$5)),MATCH($E21,OFFSET('Fund Guide'!$B$5,1,,COUNTA('Fund Guide'!$B:$B)-COUNTA('Fund Guide'!$B$2:$B$5)),0)),"-"))</f>
        <v>1.4132624801824929</v>
      </c>
      <c r="W21" s="960">
        <f ca="1">IF($E21="", "", IFERROR(INDEX(OFFSET('Fund Guide'!$B$5,1,MATCH(W$8,OFFSET('Fund Guide'!$B$5,,,,COUNTA('Fund Guide'!15:15)),0)-1,COUNTA('Fund Guide'!$B:$B)-COUNTA('Fund Guide'!$B$2:$B$5)),MATCH($E21,OFFSET('Fund Guide'!$B$5,1,,COUNTA('Fund Guide'!$B:$B)-COUNTA('Fund Guide'!$B$2:$B$5)),0)),"-"))</f>
        <v>0.25815896427970753</v>
      </c>
      <c r="X21" s="961">
        <f ca="1">IF($E21="", "", IFERROR(INDEX(OFFSET('Fund Guide'!$B$5,1,MATCH(X$8,OFFSET('Fund Guide'!$B$5,,,,COUNTA('Fund Guide'!15:15)),0)-1,COUNTA('Fund Guide'!$B:$B)-COUNTA('Fund Guide'!$B$2:$B$5)),MATCH($E21,OFFSET('Fund Guide'!$B$5,1,,COUNTA('Fund Guide'!$B:$B)-COUNTA('Fund Guide'!$B$2:$B$5)),0)),"-"))</f>
        <v>1.3634973188842034</v>
      </c>
      <c r="Y21" s="962">
        <f ca="1">IF($E21="", "", IFERROR(INDEX(OFFSET('Fund Guide'!$B$5,1,MATCH(Y$8,OFFSET('Fund Guide'!$B$5,,,,COUNTA('Fund Guide'!15:15)),0)-1,COUNTA('Fund Guide'!$B:$B)-COUNTA('Fund Guide'!$B$2:$B$5)),MATCH($E21,OFFSET('Fund Guide'!$B$5,1,,COUNTA('Fund Guide'!$B:$B)-COUNTA('Fund Guide'!$B$2:$B$5)),0)),"-"))</f>
        <v>2.3249660552275377E-3</v>
      </c>
      <c r="Z21" s="963">
        <f ca="1">IF($E21="", "", IFERROR(INDEX(OFFSET('Fund Guide'!$B$5,1,MATCH(Z$8,OFFSET('Fund Guide'!$B$5,,,,COUNTA('Fund Guide'!15:15)),0)-1,COUNTA('Fund Guide'!$B:$B)-COUNTA('Fund Guide'!$B$2:$B$5)),MATCH($E21,OFFSET('Fund Guide'!$B$5,1,,COUNTA('Fund Guide'!$B:$B)-COUNTA('Fund Guide'!$B$2:$B$5)),0)),"-"))</f>
        <v>9.1102865895828398</v>
      </c>
      <c r="AB21" s="230"/>
      <c r="AC21" s="230"/>
      <c r="AD21" s="229"/>
    </row>
    <row r="22" spans="2:31" s="484" customFormat="1" ht="14.25" customHeight="1">
      <c r="B22" s="478"/>
      <c r="C22" s="478"/>
      <c r="D22" s="478"/>
      <c r="E22" s="371" t="s">
        <v>2100</v>
      </c>
      <c r="F22" s="479">
        <f ca="1">IF($E22="", "", IFERROR(INDEX(OFFSET('Fund Guide'!$B$5,1,MATCH(F$8,OFFSET('Fund Guide'!$B$5,,,,COUNTA('Fund Guide'!16:16)),0)-1,COUNTA('Fund Guide'!$B:$B)-COUNTA('Fund Guide'!$B$2:$B$5)),MATCH($E22,OFFSET('Fund Guide'!$B$5,1,,COUNTA('Fund Guide'!$B:$B)-COUNTA('Fund Guide'!$B$2:$B$5)),0)),"-"))</f>
        <v>20146294000171</v>
      </c>
      <c r="G22" s="480">
        <f ca="1">IF($E22="", "", IFERROR(INDEX(OFFSET('Fund Guide'!$B$5,1,MATCH(G$8,OFFSET('Fund Guide'!$B$5,,,,COUNTA('Fund Guide'!$5:$5)),0)-1,COUNTA('Fund Guide'!$B:$B)-COUNTA('Fund Guide'!$B$2:$B$5)),MATCH($E22,OFFSET('Fund Guide'!$B$5,1,,COUNTA('Fund Guide'!$B:$B)-COUNTA('Fund Guide'!$B$2:$B$5)),0)),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0),-1+MATCH(G$8, OFFSET('RF &amp; RV Guide'!$E$8,,,,COUNTA('RF &amp; RV Guide'!$8:$8)-COUNTA('RF &amp; RV Guide'!$A$8:$E$8)),0)),"-"))))))))</f>
        <v>45</v>
      </c>
      <c r="H22" s="481" t="str">
        <f ca="1">IF($E22="", "", IFERROR(INDEX(OFFSET('Fund Guide'!$B$5,1,MATCH(H$8,OFFSET('Fund Guide'!$B$5,,,,COUNTA('Fund Guide'!16:16)),0)-1,COUNTA('Fund Guide'!$B:$B)-COUNTA('Fund Guide'!$B$2:$B$5)),MATCH($E22,OFFSET('Fund Guide'!$B$5,1,,COUNTA('Fund Guide'!$B:$B)-COUNTA('Fund Guide'!$B$2:$B$5)),0)),"BRL"))</f>
        <v>BRL</v>
      </c>
      <c r="I22" s="816">
        <f ca="1">IF($E22="", "", IFERROR(INDEX(OFFSET('Fund Guide'!$B$5,1,MATCH("Repasse Taxa Adm. Gestor",OFFSET('Fund Guide'!$B$5,,,,COUNTA('Fund Guide'!$5:$5)),0)-1,COUNTA('Fund Guide'!$B:$B)-COUNTA('Fund Guide'!$B$2:$B$5)),MATCH($E22,OFFSET('Fund Guide'!$B$5,1,,COUNTA('Fund Guide'!$B:$B)-COUNTA('Fund Guide'!$B$2:$B$5)),0)),
IFERROR(OFFSET('RF &amp; RV Guide'!$E$8,2+MATCH($E22, OFFSET('RF &amp; RV Guide'!$E$8,3,,COUNTA('RF &amp; RV Guide'!$E:$E)-COUNTA('RF &amp; RV Guide'!$E$1:$E$8)), 0),-1+MATCH(I$8, OFFSET('RF &amp; RV Guide'!$E$8,,,,COUNTA('RF &amp; RV Guide'!$8:$8)-COUNTA('RF &amp; RV Guide'!$A$8:$E$8)),0)),IFERROR(IF(FIND("tulo",$E22), 0.25%), "-"))))</f>
        <v>1.65E-3</v>
      </c>
      <c r="J22" s="483">
        <f ca="1">IF($E22="", "", IFERROR(INDEX(OFFSET('Fund Guide'!$B$5,1,MATCH(J$8,OFFSET('Fund Guide'!$B$5,,,,COUNTA('Fund Guide'!$5:$5)),0)-1,COUNTA('Fund Guide'!$B:$B)-COUNTA('Fund Guide'!$B$2:$B$5)),MATCH($E22,OFFSET('Fund Guide'!$B$5,1,,COUNTA('Fund Guide'!$B:$B)-COUNTA('Fund Guide'!$B$2:$B$5)),0)),
IFERROR(OFFSET('RF &amp; RV Guide'!$E$8,2+MATCH($E22, OFFSET('RF &amp; RV Guide'!$E$8,3,,COUNTA('RF &amp; RV Guide'!$E:$E)-COUNTA('RF &amp; RV Guide'!$E$1:$E$8)), 0),-1+MATCH(J$8, OFFSET('RF &amp; RV Guide'!$E$8,,,,COUNTA('RF &amp; RV Guide'!$8:$8)-COUNTA('RF &amp; RV Guide'!$A$8:$E$8)),0)), "-")))</f>
        <v>41951</v>
      </c>
      <c r="K22" s="483" t="str">
        <f ca="1">IF($E22="", "", IFERROR(INDEX(OFFSET('Fund Guide'!$B$5,1,MATCH(K$8,OFFSET('Fund Guide'!$B$5,,,,COUNTA('Fund Guide'!$5:$5)),0)-1,COUNTA('Fund Guide'!$B:$B)-COUNTA('Fund Guide'!$B$2:$B$5)),MATCH($E22,OFFSET('Fund Guide'!$B$5,1,,COUNTA('Fund Guide'!$B:$B)-COUNTA('Fund Guide'!$B$2:$B$5)),0)),
IFERROR(OFFSET('RF &amp; RV Guide'!$E$8,2+MATCH($E22, OFFSET('RF &amp; RV Guide'!$E$8,3,,COUNTA('RF &amp; RV Guide'!$E:$E)-COUNTA('RF &amp; RV Guide'!$E$1:$E$8)), 0),-1+MATCH("Captação", OFFSET('RF &amp; RV Guide'!$E$8,,,,COUNTA('RF &amp; RV Guide'!$8:$8)-COUNTA('RF &amp; RV Guide'!$A$8:$E$8)),0)), "-")))</f>
        <v>Sim</v>
      </c>
      <c r="M22" s="485">
        <f t="shared" ref="M22" si="18">IFERROR(IF(N22=0, "", N22*$M$3),0)</f>
        <v>800000</v>
      </c>
      <c r="N22" s="229">
        <v>3.2000000000000001E-2</v>
      </c>
      <c r="O22" s="486">
        <f t="shared" ref="O22" si="19">IFERROR(IF(N22=0, "", N22/N$12),0)</f>
        <v>0.04</v>
      </c>
      <c r="Q22" s="960">
        <f ca="1">IF($E22="", "", IFERROR(INDEX(OFFSET('Fund Guide'!$B$5,1,MATCH(Q$8,OFFSET('Fund Guide'!$B$5,,,,COUNTA('Fund Guide'!16:16)),0)-1,COUNTA('Fund Guide'!$B:$B)-COUNTA('Fund Guide'!$B$2:$B$5)),MATCH($E22,OFFSET('Fund Guide'!$B$5,1,,COUNTA('Fund Guide'!$B:$B)-COUNTA('Fund Guide'!$B$2:$B$5)),0)),"-"))</f>
        <v>0.11584462844496302</v>
      </c>
      <c r="R22" s="961">
        <f ca="1">IF($E22="", "", IFERROR(INDEX(OFFSET('Fund Guide'!$B$5,1,MATCH(R$8,OFFSET('Fund Guide'!$B$5,,,,COUNTA('Fund Guide'!16:16)),0)-1,COUNTA('Fund Guide'!$B:$B)-COUNTA('Fund Guide'!$B$2:$B$5)),MATCH($E22,OFFSET('Fund Guide'!$B$5,1,,COUNTA('Fund Guide'!$B:$B)-COUNTA('Fund Guide'!$B$2:$B$5)),0)),"-"))</f>
        <v>1.1582972218298406</v>
      </c>
      <c r="S22" s="960">
        <f ca="1">IF($E22="", "", IFERROR(INDEX(OFFSET('Fund Guide'!$B$5,1,MATCH(S$8,OFFSET('Fund Guide'!$B$5,,,,COUNTA('Fund Guide'!16:16)),0)-1,COUNTA('Fund Guide'!$B:$B)-COUNTA('Fund Guide'!$B$2:$B$5)),MATCH($E22,OFFSET('Fund Guide'!$B$5,1,,COUNTA('Fund Guide'!$B:$B)-COUNTA('Fund Guide'!$B$2:$B$5)),0)),"-"))</f>
        <v>0.1361617507331625</v>
      </c>
      <c r="T22" s="961">
        <f ca="1">IF($E22="", "", IFERROR(INDEX(OFFSET('Fund Guide'!$B$5,1,MATCH(T$8,OFFSET('Fund Guide'!$B$5,,,,COUNTA('Fund Guide'!16:16)),0)-1,COUNTA('Fund Guide'!$B:$B)-COUNTA('Fund Guide'!$B$2:$B$5)),MATCH($E22,OFFSET('Fund Guide'!$B$5,1,,COUNTA('Fund Guide'!$B:$B)-COUNTA('Fund Guide'!$B$2:$B$5)),0)),"-"))</f>
        <v>1.1848932806039205</v>
      </c>
      <c r="U22" s="960">
        <f ca="1">IF($E22="", "", IFERROR(INDEX(OFFSET('Fund Guide'!$B$5,1,MATCH(U$8,OFFSET('Fund Guide'!$B$5,,,,COUNTA('Fund Guide'!16:16)),0)-1,COUNTA('Fund Guide'!$B:$B)-COUNTA('Fund Guide'!$B$2:$B$5)),MATCH($E22,OFFSET('Fund Guide'!$B$5,1,,COUNTA('Fund Guide'!$B:$B)-COUNTA('Fund Guide'!$B$2:$B$5)),0)),"-"))</f>
        <v>0.22016621315738694</v>
      </c>
      <c r="V22" s="961">
        <f ca="1">IF($E22="", "", IFERROR(INDEX(OFFSET('Fund Guide'!$B$5,1,MATCH(V$8,OFFSET('Fund Guide'!$B$5,,,,COUNTA('Fund Guide'!16:16)),0)-1,COUNTA('Fund Guide'!$B:$B)-COUNTA('Fund Guide'!$B$2:$B$5)),MATCH($E22,OFFSET('Fund Guide'!$B$5,1,,COUNTA('Fund Guide'!$B:$B)-COUNTA('Fund Guide'!$B$2:$B$5)),0)),"-"))</f>
        <v>1.4479786104108427</v>
      </c>
      <c r="W22" s="960">
        <f ca="1">IF($E22="", "", IFERROR(INDEX(OFFSET('Fund Guide'!$B$5,1,MATCH(W$8,OFFSET('Fund Guide'!$B$5,,,,COUNTA('Fund Guide'!16:16)),0)-1,COUNTA('Fund Guide'!$B:$B)-COUNTA('Fund Guide'!$B$2:$B$5)),MATCH($E22,OFFSET('Fund Guide'!$B$5,1,,COUNTA('Fund Guide'!$B:$B)-COUNTA('Fund Guide'!$B$2:$B$5)),0)),"-"))</f>
        <v>0.26497134297928837</v>
      </c>
      <c r="X22" s="961">
        <f ca="1">IF($E22="", "", IFERROR(INDEX(OFFSET('Fund Guide'!$B$5,1,MATCH(X$8,OFFSET('Fund Guide'!$B$5,,,,COUNTA('Fund Guide'!16:16)),0)-1,COUNTA('Fund Guide'!$B:$B)-COUNTA('Fund Guide'!$B$2:$B$5)),MATCH($E22,OFFSET('Fund Guide'!$B$5,1,,COUNTA('Fund Guide'!$B:$B)-COUNTA('Fund Guide'!$B$2:$B$5)),0)),"-"))</f>
        <v>1.3994777084012544</v>
      </c>
      <c r="Y22" s="962">
        <f ca="1">IF($E22="", "", IFERROR(INDEX(OFFSET('Fund Guide'!$B$5,1,MATCH(Y$8,OFFSET('Fund Guide'!$B$5,,,,COUNTA('Fund Guide'!16:16)),0)-1,COUNTA('Fund Guide'!$B:$B)-COUNTA('Fund Guide'!$B$2:$B$5)),MATCH($E22,OFFSET('Fund Guide'!$B$5,1,,COUNTA('Fund Guide'!$B:$B)-COUNTA('Fund Guide'!$B$2:$B$5)),0)),"-"))</f>
        <v>5.1914970062640758E-3</v>
      </c>
      <c r="Z22" s="963">
        <f ca="1">IF($E22="", "", IFERROR(INDEX(OFFSET('Fund Guide'!$B$5,1,MATCH(Z$8,OFFSET('Fund Guide'!$B$5,,,,COUNTA('Fund Guide'!16:16)),0)-1,COUNTA('Fund Guide'!$B:$B)-COUNTA('Fund Guide'!$B$2:$B$5)),MATCH($E22,OFFSET('Fund Guide'!$B$5,1,,COUNTA('Fund Guide'!$B:$B)-COUNTA('Fund Guide'!$B$2:$B$5)),0)),"-"))</f>
        <v>4.0926481608717609</v>
      </c>
      <c r="AB22" s="230"/>
      <c r="AC22" s="230"/>
      <c r="AD22" s="229"/>
    </row>
    <row r="23" spans="2:31" s="484" customFormat="1" ht="14.25" customHeight="1">
      <c r="B23" s="478"/>
      <c r="C23" s="478"/>
      <c r="D23" s="478"/>
      <c r="E23" s="371" t="s">
        <v>2102</v>
      </c>
      <c r="F23" s="479">
        <f ca="1">IF($E23="", "", IFERROR(INDEX(OFFSET('Fund Guide'!$B$5,1,MATCH(F$8,OFFSET('Fund Guide'!$B$5,,,,COUNTA('Fund Guide'!17:17)),0)-1,COUNTA('Fund Guide'!$B:$B)-COUNTA('Fund Guide'!$B$2:$B$5)),MATCH($E23,OFFSET('Fund Guide'!$B$5,1,,COUNTA('Fund Guide'!$B:$B)-COUNTA('Fund Guide'!$B$2:$B$5)),0)),"-"))</f>
        <v>35343590000130</v>
      </c>
      <c r="G23" s="480">
        <f ca="1">IF($E23="", "", IFERROR(INDEX(OFFSET('Fund Guide'!$B$5,1,MATCH(G$8,OFFSET('Fund Guide'!$B$5,,,,COUNTA('Fund Guide'!$5:$5)),0)-1,COUNTA('Fund Guide'!$B:$B)-COUNTA('Fund Guide'!$B$2:$B$5)),MATCH($E23,OFFSET('Fund Guide'!$B$5,1,,COUNTA('Fund Guide'!$B:$B)-COUNTA('Fund Guide'!$B$2:$B$5)),0)),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0),-1+MATCH(G$8, OFFSET('RF &amp; RV Guide'!$E$8,,,,COUNTA('RF &amp; RV Guide'!$8:$8)-COUNTA('RF &amp; RV Guide'!$A$8:$E$8)),0)),"-"))))))))</f>
        <v>46</v>
      </c>
      <c r="H23" s="481" t="str">
        <f ca="1">IF($E23="", "", IFERROR(INDEX(OFFSET('Fund Guide'!$B$5,1,MATCH(H$8,OFFSET('Fund Guide'!$B$5,,,,COUNTA('Fund Guide'!17:17)),0)-1,COUNTA('Fund Guide'!$B:$B)-COUNTA('Fund Guide'!$B$2:$B$5)),MATCH($E23,OFFSET('Fund Guide'!$B$5,1,,COUNTA('Fund Guide'!$B:$B)-COUNTA('Fund Guide'!$B$2:$B$5)),0)),"BRL"))</f>
        <v>BRL</v>
      </c>
      <c r="I23" s="816">
        <f ca="1">IF($E23="", "", IFERROR(INDEX(OFFSET('Fund Guide'!$B$5,1,MATCH("Repasse Taxa Adm. Gestor",OFFSET('Fund Guide'!$B$5,,,,COUNTA('Fund Guide'!$5:$5)),0)-1,COUNTA('Fund Guide'!$B:$B)-COUNTA('Fund Guide'!$B$2:$B$5)),MATCH($E23,OFFSET('Fund Guide'!$B$5,1,,COUNTA('Fund Guide'!$B:$B)-COUNTA('Fund Guide'!$B$2:$B$5)),0)),
IFERROR(OFFSET('RF &amp; RV Guide'!$E$8,2+MATCH($E23, OFFSET('RF &amp; RV Guide'!$E$8,3,,COUNTA('RF &amp; RV Guide'!$E:$E)-COUNTA('RF &amp; RV Guide'!$E$1:$E$8)), 0),-1+MATCH(I$8, OFFSET('RF &amp; RV Guide'!$E$8,,,,COUNTA('RF &amp; RV Guide'!$8:$8)-COUNTA('RF &amp; RV Guide'!$A$8:$E$8)),0)),IFERROR(IF(FIND("tulo",$E23), 0.25%), "-"))))</f>
        <v>1.3998000000000001E-3</v>
      </c>
      <c r="J23" s="483">
        <f ca="1">IF($E23="", "", IFERROR(INDEX(OFFSET('Fund Guide'!$B$5,1,MATCH(J$8,OFFSET('Fund Guide'!$B$5,,,,COUNTA('Fund Guide'!$5:$5)),0)-1,COUNTA('Fund Guide'!$B:$B)-COUNTA('Fund Guide'!$B$2:$B$5)),MATCH($E23,OFFSET('Fund Guide'!$B$5,1,,COUNTA('Fund Guide'!$B:$B)-COUNTA('Fund Guide'!$B$2:$B$5)),0)),
IFERROR(OFFSET('RF &amp; RV Guide'!$E$8,2+MATCH($E23, OFFSET('RF &amp; RV Guide'!$E$8,3,,COUNTA('RF &amp; RV Guide'!$E:$E)-COUNTA('RF &amp; RV Guide'!$E$1:$E$8)), 0),-1+MATCH(J$8, OFFSET('RF &amp; RV Guide'!$E$8,,,,COUNTA('RF &amp; RV Guide'!$8:$8)-COUNTA('RF &amp; RV Guide'!$A$8:$E$8)),0)), "-")))</f>
        <v>43818</v>
      </c>
      <c r="K23" s="483" t="str">
        <f ca="1">IF($E23="", "", IFERROR(INDEX(OFFSET('Fund Guide'!$B$5,1,MATCH(K$8,OFFSET('Fund Guide'!$B$5,,,,COUNTA('Fund Guide'!$5:$5)),0)-1,COUNTA('Fund Guide'!$B:$B)-COUNTA('Fund Guide'!$B$2:$B$5)),MATCH($E23,OFFSET('Fund Guide'!$B$5,1,,COUNTA('Fund Guide'!$B:$B)-COUNTA('Fund Guide'!$B$2:$B$5)),0)),
IFERROR(OFFSET('RF &amp; RV Guide'!$E$8,2+MATCH($E23, OFFSET('RF &amp; RV Guide'!$E$8,3,,COUNTA('RF &amp; RV Guide'!$E:$E)-COUNTA('RF &amp; RV Guide'!$E$1:$E$8)), 0),-1+MATCH("Captação", OFFSET('RF &amp; RV Guide'!$E$8,,,,COUNTA('RF &amp; RV Guide'!$8:$8)-COUNTA('RF &amp; RV Guide'!$A$8:$E$8)),0)), "-")))</f>
        <v>Sim</v>
      </c>
      <c r="M23" s="485">
        <f t="shared" ref="M23" si="20">IFERROR(IF(N23=0, "", N23*$M$3),0)</f>
        <v>800000</v>
      </c>
      <c r="N23" s="229">
        <v>3.2000000000000001E-2</v>
      </c>
      <c r="O23" s="486">
        <f t="shared" ref="O23" si="21">IFERROR(IF(N23=0, "", N23/N$12),0)</f>
        <v>0.04</v>
      </c>
      <c r="Q23" s="960">
        <f ca="1">IF($E23="", "", IFERROR(INDEX(OFFSET('Fund Guide'!$B$5,1,MATCH(Q$8,OFFSET('Fund Guide'!$B$5,,,,COUNTA('Fund Guide'!17:17)),0)-1,COUNTA('Fund Guide'!$B:$B)-COUNTA('Fund Guide'!$B$2:$B$5)),MATCH($E23,OFFSET('Fund Guide'!$B$5,1,,COUNTA('Fund Guide'!$B:$B)-COUNTA('Fund Guide'!$B$2:$B$5)),0)),"-"))</f>
        <v>0.11402729087200036</v>
      </c>
      <c r="R23" s="961">
        <f ca="1">IF($E23="", "", IFERROR(INDEX(OFFSET('Fund Guide'!$B$5,1,MATCH(R$8,OFFSET('Fund Guide'!$B$5,,,,COUNTA('Fund Guide'!17:17)),0)-1,COUNTA('Fund Guide'!$B:$B)-COUNTA('Fund Guide'!$B$2:$B$5)),MATCH($E23,OFFSET('Fund Guide'!$B$5,1,,COUNTA('Fund Guide'!$B:$B)-COUNTA('Fund Guide'!$B$2:$B$5)),0)),"-"))</f>
        <v>1.1401261845521846</v>
      </c>
      <c r="S23" s="960">
        <f ca="1">IF($E23="", "", IFERROR(INDEX(OFFSET('Fund Guide'!$B$5,1,MATCH(S$8,OFFSET('Fund Guide'!$B$5,,,,COUNTA('Fund Guide'!17:17)),0)-1,COUNTA('Fund Guide'!$B:$B)-COUNTA('Fund Guide'!$B$2:$B$5)),MATCH($E23,OFFSET('Fund Guide'!$B$5,1,,COUNTA('Fund Guide'!$B:$B)-COUNTA('Fund Guide'!$B$2:$B$5)),0)),"-"))</f>
        <v>0.13051462270899372</v>
      </c>
      <c r="T23" s="961">
        <f ca="1">IF($E23="", "", IFERROR(INDEX(OFFSET('Fund Guide'!$B$5,1,MATCH(T$8,OFFSET('Fund Guide'!$B$5,,,,COUNTA('Fund Guide'!17:17)),0)-1,COUNTA('Fund Guide'!$B:$B)-COUNTA('Fund Guide'!$B$2:$B$5)),MATCH($E23,OFFSET('Fund Guide'!$B$5,1,,COUNTA('Fund Guide'!$B:$B)-COUNTA('Fund Guide'!$B$2:$B$5)),0)),"-"))</f>
        <v>1.1357514032814076</v>
      </c>
      <c r="U23" s="960">
        <f ca="1">IF($E23="", "", IFERROR(INDEX(OFFSET('Fund Guide'!$B$5,1,MATCH(U$8,OFFSET('Fund Guide'!$B$5,,,,COUNTA('Fund Guide'!17:17)),0)-1,COUNTA('Fund Guide'!$B:$B)-COUNTA('Fund Guide'!$B$2:$B$5)),MATCH($E23,OFFSET('Fund Guide'!$B$5,1,,COUNTA('Fund Guide'!$B:$B)-COUNTA('Fund Guide'!$B$2:$B$5)),0)),"-"))</f>
        <v>0.20642666916104058</v>
      </c>
      <c r="V23" s="961">
        <f ca="1">IF($E23="", "", IFERROR(INDEX(OFFSET('Fund Guide'!$B$5,1,MATCH(V$8,OFFSET('Fund Guide'!$B$5,,,,COUNTA('Fund Guide'!17:17)),0)-1,COUNTA('Fund Guide'!$B:$B)-COUNTA('Fund Guide'!$B$2:$B$5)),MATCH($E23,OFFSET('Fund Guide'!$B$5,1,,COUNTA('Fund Guide'!$B:$B)-COUNTA('Fund Guide'!$B$2:$B$5)),0)),"-"))</f>
        <v>1.3576170352254329</v>
      </c>
      <c r="W23" s="960">
        <f ca="1">IF($E23="", "", IFERROR(INDEX(OFFSET('Fund Guide'!$B$5,1,MATCH(W$8,OFFSET('Fund Guide'!$B$5,,,,COUNTA('Fund Guide'!17:17)),0)-1,COUNTA('Fund Guide'!$B:$B)-COUNTA('Fund Guide'!$B$2:$B$5)),MATCH($E23,OFFSET('Fund Guide'!$B$5,1,,COUNTA('Fund Guide'!$B:$B)-COUNTA('Fund Guide'!$B$2:$B$5)),0)),"-"))</f>
        <v>0</v>
      </c>
      <c r="X23" s="961">
        <f ca="1">IF($E23="", "", IFERROR(INDEX(OFFSET('Fund Guide'!$B$5,1,MATCH(X$8,OFFSET('Fund Guide'!$B$5,,,,COUNTA('Fund Guide'!17:17)),0)-1,COUNTA('Fund Guide'!$B:$B)-COUNTA('Fund Guide'!$B$2:$B$5)),MATCH($E23,OFFSET('Fund Guide'!$B$5,1,,COUNTA('Fund Guide'!$B:$B)-COUNTA('Fund Guide'!$B$2:$B$5)),0)),"-"))</f>
        <v>0</v>
      </c>
      <c r="Y23" s="962">
        <f ca="1">IF($E23="", "", IFERROR(INDEX(OFFSET('Fund Guide'!$B$5,1,MATCH(Y$8,OFFSET('Fund Guide'!$B$5,,,,COUNTA('Fund Guide'!17:17)),0)-1,COUNTA('Fund Guide'!$B:$B)-COUNTA('Fund Guide'!$B$2:$B$5)),MATCH($E23,OFFSET('Fund Guide'!$B$5,1,,COUNTA('Fund Guide'!$B:$B)-COUNTA('Fund Guide'!$B$2:$B$5)),0)),"-"))</f>
        <v>1.8944185375770191E-3</v>
      </c>
      <c r="Z23" s="963">
        <f ca="1">IF($E23="", "", IFERROR(INDEX(OFFSET('Fund Guide'!$B$5,1,MATCH(Z$8,OFFSET('Fund Guide'!$B$5,,,,COUNTA('Fund Guide'!17:17)),0)-1,COUNTA('Fund Guide'!$B:$B)-COUNTA('Fund Guide'!$B$2:$B$5)),MATCH($E23,OFFSET('Fund Guide'!$B$5,1,,COUNTA('Fund Guide'!$B:$B)-COUNTA('Fund Guide'!$B$2:$B$5)),0)),"-"))</f>
        <v>8.2346336573762127</v>
      </c>
      <c r="AB23" s="230"/>
      <c r="AC23" s="230"/>
      <c r="AD23" s="229"/>
    </row>
    <row r="24" spans="2:31" s="484" customFormat="1" ht="14.25" customHeight="1">
      <c r="B24" s="478"/>
      <c r="C24" s="478"/>
      <c r="D24" s="478"/>
      <c r="E24" s="371" t="s">
        <v>2091</v>
      </c>
      <c r="F24" s="479">
        <f ca="1">IF($E24="", "", IFERROR(INDEX(OFFSET('Fund Guide'!$B$5,1,MATCH(F$8,OFFSET('Fund Guide'!$B$5,,,,COUNTA('Fund Guide'!18:18)),0)-1,COUNTA('Fund Guide'!$B:$B)-COUNTA('Fund Guide'!$B$2:$B$5)),MATCH($E24,OFFSET('Fund Guide'!$B$5,1,,COUNTA('Fund Guide'!$B:$B)-COUNTA('Fund Guide'!$B$2:$B$5)),0)),"-"))</f>
        <v>37806055000101</v>
      </c>
      <c r="G24" s="480">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91</v>
      </c>
      <c r="H24" s="481" t="str">
        <f ca="1">IF($E24="", "", IFERROR(INDEX(OFFSET('Fund Guide'!$B$5,1,MATCH(H$8,OFFSET('Fund Guide'!$B$5,,,,COUNTA('Fund Guide'!18:18)),0)-1,COUNTA('Fund Guide'!$B:$B)-COUNTA('Fund Guide'!$B$2:$B$5)),MATCH($E24,OFFSET('Fund Guide'!$B$5,1,,COUNTA('Fund Guide'!$B:$B)-COUNTA('Fund Guide'!$B$2:$B$5)),0)),"BRL"))</f>
        <v>BRL</v>
      </c>
      <c r="I24" s="816">
        <f ca="1">IF($E24="", "", IFERROR(INDEX(OFFSET('Fund Guide'!$B$5,1,MATCH("Repasse Taxa Adm. Gestor",OFFSET('Fund Guide'!$B$5,,,,COUNTA('Fund Guide'!$5:$5)),0)-1,COUNTA('Fund Guide'!$B:$B)-COUNTA('Fund Guide'!$B$2:$B$5)),MATCH($E24,OFFSET('Fund Guide'!$B$5,1,,COUNTA('Fund Guide'!$B:$B)-COUNTA('Fund Guide'!$B$2:$B$5)),0)),
IFERROR(OFFSET('RF &amp; RV Guide'!$E$8,2+MATCH($E24, OFFSET('RF &amp; RV Guide'!$E$8,3,,COUNTA('RF &amp; RV Guide'!$E:$E)-COUNTA('RF &amp; RV Guide'!$E$1:$E$8)), 0),-1+MATCH(I$8, OFFSET('RF &amp; RV Guide'!$E$8,,,,COUNTA('RF &amp; RV Guide'!$8:$8)-COUNTA('RF &amp; RV Guide'!$A$8:$E$8)),0)),IFERROR(IF(FIND("tulo",$E24), 0.25%), "-"))))</f>
        <v>1.0500000000000001E-2</v>
      </c>
      <c r="J24" s="483">
        <f ca="1">IF($E24="", "", IFERROR(INDEX(OFFSET('Fund Guide'!$B$5,1,MATCH(J$8,OFFSET('Fund Guide'!$B$5,,,,COUNTA('Fund Guide'!$5:$5)),0)-1,COUNTA('Fund Guide'!$B:$B)-COUNTA('Fund Guide'!$B$2:$B$5)),MATCH($E24,OFFSET('Fund Guide'!$B$5,1,,COUNTA('Fund Guide'!$B:$B)-COUNTA('Fund Guide'!$B$2:$B$5)),0)),
IFERROR(OFFSET('RF &amp; RV Guide'!$E$8,2+MATCH($E24, OFFSET('RF &amp; RV Guide'!$E$8,3,,COUNTA('RF &amp; RV Guide'!$E:$E)-COUNTA('RF &amp; RV Guide'!$E$1:$E$8)), 0),-1+MATCH(J$8, OFFSET('RF &amp; RV Guide'!$E$8,,,,COUNTA('RF &amp; RV Guide'!$8:$8)-COUNTA('RF &amp; RV Guide'!$A$8:$E$8)),0)), "-")))</f>
        <v>44071</v>
      </c>
      <c r="K24" s="483"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Sim</v>
      </c>
      <c r="M24" s="485">
        <f t="shared" ref="M24" si="22">IFERROR(IF(N24=0, "", N24*$M$3),0)</f>
        <v>800000</v>
      </c>
      <c r="N24" s="229">
        <v>3.2000000000000001E-2</v>
      </c>
      <c r="O24" s="486">
        <f t="shared" ref="O24" si="23">IFERROR(IF(N24=0, "", N24/N$12),0)</f>
        <v>0.04</v>
      </c>
      <c r="Q24" s="960">
        <f ca="1">IF($E24="", "", IFERROR(INDEX(OFFSET('Fund Guide'!$B$5,1,MATCH(Q$8,OFFSET('Fund Guide'!$B$5,,,,COUNTA('Fund Guide'!18:18)),0)-1,COUNTA('Fund Guide'!$B:$B)-COUNTA('Fund Guide'!$B$2:$B$5)),MATCH($E24,OFFSET('Fund Guide'!$B$5,1,,COUNTA('Fund Guide'!$B:$B)-COUNTA('Fund Guide'!$B$2:$B$5)),0)),"-"))</f>
        <v>0.12690021973284638</v>
      </c>
      <c r="R24" s="961">
        <f ca="1">IF($E24="", "", IFERROR(INDEX(OFFSET('Fund Guide'!$B$5,1,MATCH(R$8,OFFSET('Fund Guide'!$B$5,,,,COUNTA('Fund Guide'!18:18)),0)-1,COUNTA('Fund Guide'!$B:$B)-COUNTA('Fund Guide'!$B$2:$B$5)),MATCH($E24,OFFSET('Fund Guide'!$B$5,1,,COUNTA('Fund Guide'!$B:$B)-COUNTA('Fund Guide'!$B$2:$B$5)),0)),"-"))</f>
        <v>1.2688389089700896</v>
      </c>
      <c r="S24" s="960">
        <f ca="1">IF($E24="", "", IFERROR(INDEX(OFFSET('Fund Guide'!$B$5,1,MATCH(S$8,OFFSET('Fund Guide'!$B$5,,,,COUNTA('Fund Guide'!18:18)),0)-1,COUNTA('Fund Guide'!$B:$B)-COUNTA('Fund Guide'!$B$2:$B$5)),MATCH($E24,OFFSET('Fund Guide'!$B$5,1,,COUNTA('Fund Guide'!$B:$B)-COUNTA('Fund Guide'!$B$2:$B$5)),0)),"-"))</f>
        <v>0.14904610118700456</v>
      </c>
      <c r="T24" s="961">
        <f ca="1">IF($E24="", "", IFERROR(INDEX(OFFSET('Fund Guide'!$B$5,1,MATCH(T$8,OFFSET('Fund Guide'!$B$5,,,,COUNTA('Fund Guide'!18:18)),0)-1,COUNTA('Fund Guide'!$B:$B)-COUNTA('Fund Guide'!$B$2:$B$5)),MATCH($E24,OFFSET('Fund Guide'!$B$5,1,,COUNTA('Fund Guide'!$B:$B)-COUNTA('Fund Guide'!$B$2:$B$5)),0)),"-"))</f>
        <v>1.2970141970543971</v>
      </c>
      <c r="U24" s="960">
        <f ca="1">IF($E24="", "", IFERROR(INDEX(OFFSET('Fund Guide'!$B$5,1,MATCH(U$8,OFFSET('Fund Guide'!$B$5,,,,COUNTA('Fund Guide'!18:18)),0)-1,COUNTA('Fund Guide'!$B:$B)-COUNTA('Fund Guide'!$B$2:$B$5)),MATCH($E24,OFFSET('Fund Guide'!$B$5,1,,COUNTA('Fund Guide'!$B:$B)-COUNTA('Fund Guide'!$B$2:$B$5)),0)),"-"))</f>
        <v>0.22569352397995046</v>
      </c>
      <c r="V24" s="961">
        <f ca="1">IF($E24="", "", IFERROR(INDEX(OFFSET('Fund Guide'!$B$5,1,MATCH(V$8,OFFSET('Fund Guide'!$B$5,,,,COUNTA('Fund Guide'!18:18)),0)-1,COUNTA('Fund Guide'!$B:$B)-COUNTA('Fund Guide'!$B$2:$B$5)),MATCH($E24,OFFSET('Fund Guide'!$B$5,1,,COUNTA('Fund Guide'!$B:$B)-COUNTA('Fund Guide'!$B$2:$B$5)),0)),"-"))</f>
        <v>1.4843303636130614</v>
      </c>
      <c r="W24" s="960">
        <f ca="1">IF($E24="", "", IFERROR(INDEX(OFFSET('Fund Guide'!$B$5,1,MATCH(W$8,OFFSET('Fund Guide'!$B$5,,,,COUNTA('Fund Guide'!18:18)),0)-1,COUNTA('Fund Guide'!$B:$B)-COUNTA('Fund Guide'!$B$2:$B$5)),MATCH($E24,OFFSET('Fund Guide'!$B$5,1,,COUNTA('Fund Guide'!$B:$B)-COUNTA('Fund Guide'!$B$2:$B$5)),0)),"-"))</f>
        <v>0</v>
      </c>
      <c r="X24" s="961">
        <f ca="1">IF($E24="", "", IFERROR(INDEX(OFFSET('Fund Guide'!$B$5,1,MATCH(X$8,OFFSET('Fund Guide'!$B$5,,,,COUNTA('Fund Guide'!18:18)),0)-1,COUNTA('Fund Guide'!$B:$B)-COUNTA('Fund Guide'!$B$2:$B$5)),MATCH($E24,OFFSET('Fund Guide'!$B$5,1,,COUNTA('Fund Guide'!$B:$B)-COUNTA('Fund Guide'!$B$2:$B$5)),0)),"-"))</f>
        <v>0</v>
      </c>
      <c r="Y24" s="962">
        <f ca="1">IF($E24="", "", IFERROR(INDEX(OFFSET('Fund Guide'!$B$5,1,MATCH(Y$8,OFFSET('Fund Guide'!$B$5,,,,COUNTA('Fund Guide'!18:18)),0)-1,COUNTA('Fund Guide'!$B:$B)-COUNTA('Fund Guide'!$B$2:$B$5)),MATCH($E24,OFFSET('Fund Guide'!$B$5,1,,COUNTA('Fund Guide'!$B:$B)-COUNTA('Fund Guide'!$B$2:$B$5)),0)),"-"))</f>
        <v>1.1963421970742443E-3</v>
      </c>
      <c r="Z24" s="963">
        <f ca="1">IF($E24="", "", IFERROR(INDEX(OFFSET('Fund Guide'!$B$5,1,MATCH(Z$8,OFFSET('Fund Guide'!$B$5,,,,COUNTA('Fund Guide'!18:18)),0)-1,COUNTA('Fund Guide'!$B:$B)-COUNTA('Fund Guide'!$B$2:$B$5)),MATCH($E24,OFFSET('Fund Guide'!$B$5,1,,COUNTA('Fund Guide'!$B:$B)-COUNTA('Fund Guide'!$B$2:$B$5)),0)),"-"))</f>
        <v>28.529731052010881</v>
      </c>
      <c r="AB24" s="230" t="s">
        <v>64</v>
      </c>
      <c r="AC24" s="230"/>
      <c r="AD24" s="229"/>
    </row>
    <row r="25" spans="2:31" s="484" customFormat="1" ht="14.25" customHeight="1">
      <c r="B25" s="478"/>
      <c r="C25" s="478"/>
      <c r="D25" s="478"/>
      <c r="E25" s="371" t="s">
        <v>2111</v>
      </c>
      <c r="F25" s="479">
        <f ca="1">IF($E25="", "", IFERROR(INDEX(OFFSET('Fund Guide'!$B$5,1,MATCH(F$8,OFFSET('Fund Guide'!$B$5,,,,COUNTA('Fund Guide'!19:19)),0)-1,COUNTA('Fund Guide'!$B:$B)-COUNTA('Fund Guide'!$B$2:$B$5)),MATCH($E25,OFFSET('Fund Guide'!$B$5,1,,COUNTA('Fund Guide'!$B:$B)-COUNTA('Fund Guide'!$B$2:$B$5)),0)),"-"))</f>
        <v>30877877000126</v>
      </c>
      <c r="G25" s="480">
        <f ca="1">IF($E25="", "", IFERROR(INDEX(OFFSET('Fund Guide'!$B$5,1,MATCH(G$8,OFFSET('Fund Guide'!$B$5,,,,COUNTA('Fund Guide'!$5:$5)),0)-1,COUNTA('Fund Guide'!$B:$B)-COUNTA('Fund Guide'!$B$2:$B$5)),MATCH($E25,OFFSET('Fund Guide'!$B$5,1,,COUNTA('Fund Guide'!$B:$B)-COUNTA('Fund Guide'!$B$2:$B$5)),0)),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0),-1+MATCH(G$8, OFFSET('RF &amp; RV Guide'!$E$8,,,,COUNTA('RF &amp; RV Guide'!$8:$8)-COUNTA('RF &amp; RV Guide'!$A$8:$E$8)),0)),"-"))))))))</f>
        <v>271</v>
      </c>
      <c r="H25" s="481" t="str">
        <f ca="1">IF($E25="", "", IFERROR(INDEX(OFFSET('Fund Guide'!$B$5,1,MATCH(H$8,OFFSET('Fund Guide'!$B$5,,,,COUNTA('Fund Guide'!19:19)),0)-1,COUNTA('Fund Guide'!$B:$B)-COUNTA('Fund Guide'!$B$2:$B$5)),MATCH($E25,OFFSET('Fund Guide'!$B$5,1,,COUNTA('Fund Guide'!$B:$B)-COUNTA('Fund Guide'!$B$2:$B$5)),0)),"BRL"))</f>
        <v>BRL</v>
      </c>
      <c r="I25" s="816">
        <f ca="1">IF($E25="", "", IFERROR(INDEX(OFFSET('Fund Guide'!$B$5,1,MATCH("Repasse Taxa Adm. Gestor",OFFSET('Fund Guide'!$B$5,,,,COUNTA('Fund Guide'!$5:$5)),0)-1,COUNTA('Fund Guide'!$B:$B)-COUNTA('Fund Guide'!$B$2:$B$5)),MATCH($E25,OFFSET('Fund Guide'!$B$5,1,,COUNTA('Fund Guide'!$B:$B)-COUNTA('Fund Guide'!$B$2:$B$5)),0)),
IFERROR(OFFSET('RF &amp; RV Guide'!$E$8,2+MATCH($E25, OFFSET('RF &amp; RV Guide'!$E$8,3,,COUNTA('RF &amp; RV Guide'!$E:$E)-COUNTA('RF &amp; RV Guide'!$E$1:$E$8)), 0),-1+MATCH(I$8, OFFSET('RF &amp; RV Guide'!$E$8,,,,COUNTA('RF &amp; RV Guide'!$8:$8)-COUNTA('RF &amp; RV Guide'!$A$8:$E$8)),0)),IFERROR(IF(FIND("tulo",$E25), 0.25%), "-"))))</f>
        <v>6.6666666666666697E-3</v>
      </c>
      <c r="J25" s="483">
        <f ca="1">IF($E25="", "", IFERROR(INDEX(OFFSET('Fund Guide'!$B$5,1,MATCH(J$8,OFFSET('Fund Guide'!$B$5,,,,COUNTA('Fund Guide'!$5:$5)),0)-1,COUNTA('Fund Guide'!$B:$B)-COUNTA('Fund Guide'!$B$2:$B$5)),MATCH($E25,OFFSET('Fund Guide'!$B$5,1,,COUNTA('Fund Guide'!$B:$B)-COUNTA('Fund Guide'!$B$2:$B$5)),0)),
IFERROR(OFFSET('RF &amp; RV Guide'!$E$8,2+MATCH($E25, OFFSET('RF &amp; RV Guide'!$E$8,3,,COUNTA('RF &amp; RV Guide'!$E:$E)-COUNTA('RF &amp; RV Guide'!$E$1:$E$8)), 0),-1+MATCH(J$8, OFFSET('RF &amp; RV Guide'!$E$8,,,,COUNTA('RF &amp; RV Guide'!$8:$8)-COUNTA('RF &amp; RV Guide'!$A$8:$E$8)),0)), "-")))</f>
        <v>43313</v>
      </c>
      <c r="K25" s="483" t="str">
        <f ca="1">IF($E25="", "", IFERROR(INDEX(OFFSET('Fund Guide'!$B$5,1,MATCH(K$8,OFFSET('Fund Guide'!$B$5,,,,COUNTA('Fund Guide'!$5:$5)),0)-1,COUNTA('Fund Guide'!$B:$B)-COUNTA('Fund Guide'!$B$2:$B$5)),MATCH($E25,OFFSET('Fund Guide'!$B$5,1,,COUNTA('Fund Guide'!$B:$B)-COUNTA('Fund Guide'!$B$2:$B$5)),0)),
IFERROR(OFFSET('RF &amp; RV Guide'!$E$8,2+MATCH($E25, OFFSET('RF &amp; RV Guide'!$E$8,3,,COUNTA('RF &amp; RV Guide'!$E:$E)-COUNTA('RF &amp; RV Guide'!$E$1:$E$8)), 0),-1+MATCH("Captação", OFFSET('RF &amp; RV Guide'!$E$8,,,,COUNTA('RF &amp; RV Guide'!$8:$8)-COUNTA('RF &amp; RV Guide'!$A$8:$E$8)),0)), "-")))</f>
        <v>Sim</v>
      </c>
      <c r="M25" s="485">
        <f t="shared" ref="M25" si="24">IFERROR(IF(N25=0, "", N25*$M$3),0)</f>
        <v>800000</v>
      </c>
      <c r="N25" s="229">
        <v>3.2000000000000001E-2</v>
      </c>
      <c r="O25" s="486">
        <f t="shared" ref="O25" si="25">IFERROR(IF(N25=0, "", N25/N$12),0)</f>
        <v>0.04</v>
      </c>
      <c r="Q25" s="960">
        <f ca="1">IF($E25="", "", IFERROR(INDEX(OFFSET('Fund Guide'!$B$5,1,MATCH(Q$8,OFFSET('Fund Guide'!$B$5,,,,COUNTA('Fund Guide'!19:19)),0)-1,COUNTA('Fund Guide'!$B:$B)-COUNTA('Fund Guide'!$B$2:$B$5)),MATCH($E25,OFFSET('Fund Guide'!$B$5,1,,COUNTA('Fund Guide'!$B:$B)-COUNTA('Fund Guide'!$B$2:$B$5)),0)),"-"))</f>
        <v>0.10978181802226095</v>
      </c>
      <c r="R25" s="961">
        <f ca="1">IF($E25="", "", IFERROR(INDEX(OFFSET('Fund Guide'!$B$5,1,MATCH(R$8,OFFSET('Fund Guide'!$B$5,,,,COUNTA('Fund Guide'!19:19)),0)-1,COUNTA('Fund Guide'!$B:$B)-COUNTA('Fund Guide'!$B$2:$B$5)),MATCH($E25,OFFSET('Fund Guide'!$B$5,1,,COUNTA('Fund Guide'!$B:$B)-COUNTA('Fund Guide'!$B$2:$B$5)),0)),"-"))</f>
        <v>1.0976769189002733</v>
      </c>
      <c r="S25" s="960">
        <f ca="1">IF($E25="", "", IFERROR(INDEX(OFFSET('Fund Guide'!$B$5,1,MATCH(S$8,OFFSET('Fund Guide'!$B$5,,,,COUNTA('Fund Guide'!19:19)),0)-1,COUNTA('Fund Guide'!$B:$B)-COUNTA('Fund Guide'!$B$2:$B$5)),MATCH($E25,OFFSET('Fund Guide'!$B$5,1,,COUNTA('Fund Guide'!$B:$B)-COUNTA('Fund Guide'!$B$2:$B$5)),0)),"-"))</f>
        <v>0.13433611299040127</v>
      </c>
      <c r="T25" s="961">
        <f ca="1">IF($E25="", "", IFERROR(INDEX(OFFSET('Fund Guide'!$B$5,1,MATCH(T$8,OFFSET('Fund Guide'!$B$5,,,,COUNTA('Fund Guide'!19:19)),0)-1,COUNTA('Fund Guide'!$B:$B)-COUNTA('Fund Guide'!$B$2:$B$5)),MATCH($E25,OFFSET('Fund Guide'!$B$5,1,,COUNTA('Fund Guide'!$B:$B)-COUNTA('Fund Guide'!$B$2:$B$5)),0)),"-"))</f>
        <v>1.169006396933822</v>
      </c>
      <c r="U25" s="960">
        <f ca="1">IF($E25="", "", IFERROR(INDEX(OFFSET('Fund Guide'!$B$5,1,MATCH(U$8,OFFSET('Fund Guide'!$B$5,,,,COUNTA('Fund Guide'!19:19)),0)-1,COUNTA('Fund Guide'!$B:$B)-COUNTA('Fund Guide'!$B$2:$B$5)),MATCH($E25,OFFSET('Fund Guide'!$B$5,1,,COUNTA('Fund Guide'!$B:$B)-COUNTA('Fund Guide'!$B$2:$B$5)),0)),"-"))</f>
        <v>0.24162769220810554</v>
      </c>
      <c r="V25" s="961">
        <f ca="1">IF($E25="", "", IFERROR(INDEX(OFFSET('Fund Guide'!$B$5,1,MATCH(V$8,OFFSET('Fund Guide'!$B$5,,,,COUNTA('Fund Guide'!19:19)),0)-1,COUNTA('Fund Guide'!$B:$B)-COUNTA('Fund Guide'!$B$2:$B$5)),MATCH($E25,OFFSET('Fund Guide'!$B$5,1,,COUNTA('Fund Guide'!$B:$B)-COUNTA('Fund Guide'!$B$2:$B$5)),0)),"-"))</f>
        <v>1.5891254383803382</v>
      </c>
      <c r="W25" s="960">
        <f ca="1">IF($E25="", "", IFERROR(INDEX(OFFSET('Fund Guide'!$B$5,1,MATCH(W$8,OFFSET('Fund Guide'!$B$5,,,,COUNTA('Fund Guide'!19:19)),0)-1,COUNTA('Fund Guide'!$B:$B)-COUNTA('Fund Guide'!$B$2:$B$5)),MATCH($E25,OFFSET('Fund Guide'!$B$5,1,,COUNTA('Fund Guide'!$B:$B)-COUNTA('Fund Guide'!$B$2:$B$5)),0)),"-"))</f>
        <v>0.30826077640473026</v>
      </c>
      <c r="X25" s="961">
        <f ca="1">IF($E25="", "", IFERROR(INDEX(OFFSET('Fund Guide'!$B$5,1,MATCH(X$8,OFFSET('Fund Guide'!$B$5,,,,COUNTA('Fund Guide'!19:19)),0)-1,COUNTA('Fund Guide'!$B:$B)-COUNTA('Fund Guide'!$B$2:$B$5)),MATCH($E25,OFFSET('Fund Guide'!$B$5,1,,COUNTA('Fund Guide'!$B:$B)-COUNTA('Fund Guide'!$B$2:$B$5)),0)),"-"))</f>
        <v>1.6281160071963114</v>
      </c>
      <c r="Y25" s="962">
        <f ca="1">IF($E25="", "", IFERROR(INDEX(OFFSET('Fund Guide'!$B$5,1,MATCH(Y$8,OFFSET('Fund Guide'!$B$5,,,,COUNTA('Fund Guide'!19:19)),0)-1,COUNTA('Fund Guide'!$B:$B)-COUNTA('Fund Guide'!$B$2:$B$5)),MATCH($E25,OFFSET('Fund Guide'!$B$5,1,,COUNTA('Fund Guide'!$B:$B)-COUNTA('Fund Guide'!$B$2:$B$5)),0)),"-"))</f>
        <v>9.3346495734688874E-3</v>
      </c>
      <c r="Z25" s="963">
        <f ca="1">IF($E25="", "", IFERROR(INDEX(OFFSET('Fund Guide'!$B$5,1,MATCH(Z$8,OFFSET('Fund Guide'!$B$5,,,,COUNTA('Fund Guide'!19:19)),0)-1,COUNTA('Fund Guide'!$B:$B)-COUNTA('Fund Guide'!$B$2:$B$5)),MATCH($E25,OFFSET('Fund Guide'!$B$5,1,,COUNTA('Fund Guide'!$B:$B)-COUNTA('Fund Guide'!$B$2:$B$5)),0)),"-"))</f>
        <v>2.0805636868572295</v>
      </c>
      <c r="AB25" s="230"/>
      <c r="AC25" s="230"/>
      <c r="AD25" s="229"/>
    </row>
    <row r="26" spans="2:31" s="484" customFormat="1" ht="14.25" customHeight="1">
      <c r="B26" s="478"/>
      <c r="C26" s="478"/>
      <c r="D26" s="478"/>
      <c r="E26" s="371" t="s">
        <v>2090</v>
      </c>
      <c r="F26" s="479">
        <f ca="1">IF($E26="", "", IFERROR(INDEX(OFFSET('Fund Guide'!$B$5,1,MATCH(F$8,OFFSET('Fund Guide'!$B$5,,,,COUNTA('Fund Guide'!20:20)),0)-1,COUNTA('Fund Guide'!$B:$B)-COUNTA('Fund Guide'!$B$2:$B$5)),MATCH($E26,OFFSET('Fund Guide'!$B$5,1,,COUNTA('Fund Guide'!$B:$B)-COUNTA('Fund Guide'!$B$2:$B$5)),0)),"-"))</f>
        <v>34218678000167</v>
      </c>
      <c r="G26" s="480">
        <f ca="1">IF($E26="", "", IFERROR(INDEX(OFFSET('Fund Guide'!$B$5,1,MATCH(G$8,OFFSET('Fund Guide'!$B$5,,,,COUNTA('Fund Guide'!$5:$5)),0)-1,COUNTA('Fund Guide'!$B:$B)-COUNTA('Fund Guide'!$B$2:$B$5)),MATCH($E26,OFFSET('Fund Guide'!$B$5,1,,COUNTA('Fund Guide'!$B:$B)-COUNTA('Fund Guide'!$B$2:$B$5)),0)),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180</v>
      </c>
      <c r="H26" s="481" t="str">
        <f ca="1">IF($E26="", "", IFERROR(INDEX(OFFSET('Fund Guide'!$B$5,1,MATCH(H$8,OFFSET('Fund Guide'!$B$5,,,,COUNTA('Fund Guide'!20:20)),0)-1,COUNTA('Fund Guide'!$B:$B)-COUNTA('Fund Guide'!$B$2:$B$5)),MATCH($E26,OFFSET('Fund Guide'!$B$5,1,,COUNTA('Fund Guide'!$B:$B)-COUNTA('Fund Guide'!$B$2:$B$5)),0)),"BRL"))</f>
        <v>BRL</v>
      </c>
      <c r="I26" s="816">
        <f ca="1">IF($E26="", "", IFERROR(INDEX(OFFSET('Fund Guide'!$B$5,1,MATCH("Repasse Taxa Adm. Gestor",OFFSET('Fund Guide'!$B$5,,,,COUNTA('Fund Guide'!$5:$5)),0)-1,COUNTA('Fund Guide'!$B:$B)-COUNTA('Fund Guide'!$B$2:$B$5)),MATCH($E26,OFFSET('Fund Guide'!$B$5,1,,COUNTA('Fund Guide'!$B:$B)-COUNTA('Fund Guide'!$B$2:$B$5)),0)),
IFERROR(OFFSET('RF &amp; RV Guide'!$E$8,2+MATCH($E26, OFFSET('RF &amp; RV Guide'!$E$8,3,,COUNTA('RF &amp; RV Guide'!$E:$E)-COUNTA('RF &amp; RV Guide'!$E$1:$E$8)), 0),-1+MATCH(I$8, OFFSET('RF &amp; RV Guide'!$E$8,,,,COUNTA('RF &amp; RV Guide'!$8:$8)-COUNTA('RF &amp; RV Guide'!$A$8:$E$8)),0)),IFERROR(IF(FIND("tulo",$E26), 0.25%), "-"))))</f>
        <v>2.7499999999999998E-3</v>
      </c>
      <c r="J26" s="483">
        <f ca="1">IF($E26="", "", IFERROR(INDEX(OFFSET('Fund Guide'!$B$5,1,MATCH(J$8,OFFSET('Fund Guide'!$B$5,,,,COUNTA('Fund Guide'!$5:$5)),0)-1,COUNTA('Fund Guide'!$B:$B)-COUNTA('Fund Guide'!$B$2:$B$5)),MATCH($E26,OFFSET('Fund Guide'!$B$5,1,,COUNTA('Fund Guide'!$B:$B)-COUNTA('Fund Guide'!$B$2:$B$5)),0)),
IFERROR(OFFSET('RF &amp; RV Guide'!$E$8,2+MATCH($E26, OFFSET('RF &amp; RV Guide'!$E$8,3,,COUNTA('RF &amp; RV Guide'!$E:$E)-COUNTA('RF &amp; RV Guide'!$E$1:$E$8)), 0),-1+MATCH(J$8, OFFSET('RF &amp; RV Guide'!$E$8,,,,COUNTA('RF &amp; RV Guide'!$8:$8)-COUNTA('RF &amp; RV Guide'!$A$8:$E$8)),0)), "-")))</f>
        <v>43828</v>
      </c>
      <c r="K26" s="483" t="str">
        <f ca="1">IF($E26="", "", IFERROR(INDEX(OFFSET('Fund Guide'!$B$5,1,MATCH(K$8,OFFSET('Fund Guide'!$B$5,,,,COUNTA('Fund Guide'!$5:$5)),0)-1,COUNTA('Fund Guide'!$B:$B)-COUNTA('Fund Guide'!$B$2:$B$5)),MATCH($E26,OFFSET('Fund Guide'!$B$5,1,,COUNTA('Fund Guide'!$B:$B)-COUNTA('Fund Guide'!$B$2:$B$5)),0)),
IFERROR(OFFSET('RF &amp; RV Guide'!$E$8,2+MATCH($E26, OFFSET('RF &amp; RV Guide'!$E$8,3,,COUNTA('RF &amp; RV Guide'!$E:$E)-COUNTA('RF &amp; RV Guide'!$E$1:$E$8)), 0),-1+MATCH("Captação", OFFSET('RF &amp; RV Guide'!$E$8,,,,COUNTA('RF &amp; RV Guide'!$8:$8)-COUNTA('RF &amp; RV Guide'!$A$8:$E$8)),0)), "-")))</f>
        <v>Sim</v>
      </c>
      <c r="M26" s="485">
        <f t="shared" ref="M26" si="26">IFERROR(IF(N26=0, "", N26*$M$3),0)</f>
        <v>800000</v>
      </c>
      <c r="N26" s="229">
        <v>3.2000000000000001E-2</v>
      </c>
      <c r="O26" s="486">
        <f t="shared" ref="O26" si="27">IFERROR(IF(N26=0, "", N26/N$12),0)</f>
        <v>0.04</v>
      </c>
      <c r="Q26" s="960">
        <f ca="1">IF($E26="", "", IFERROR(INDEX(OFFSET('Fund Guide'!$B$5,1,MATCH(Q$8,OFFSET('Fund Guide'!$B$5,,,,COUNTA('Fund Guide'!20:20)),0)-1,COUNTA('Fund Guide'!$B:$B)-COUNTA('Fund Guide'!$B$2:$B$5)),MATCH($E26,OFFSET('Fund Guide'!$B$5,1,,COUNTA('Fund Guide'!$B:$B)-COUNTA('Fund Guide'!$B$2:$B$5)),0)),"-"))</f>
        <v>0.11727569747426703</v>
      </c>
      <c r="R26" s="961">
        <f ca="1">IF($E26="", "", IFERROR(INDEX(OFFSET('Fund Guide'!$B$5,1,MATCH(R$8,OFFSET('Fund Guide'!$B$5,,,,COUNTA('Fund Guide'!20:20)),0)-1,COUNTA('Fund Guide'!$B:$B)-COUNTA('Fund Guide'!$B$2:$B$5)),MATCH($E26,OFFSET('Fund Guide'!$B$5,1,,COUNTA('Fund Guide'!$B:$B)-COUNTA('Fund Guide'!$B$2:$B$5)),0)),"-"))</f>
        <v>1.1726060707004387</v>
      </c>
      <c r="S26" s="960">
        <f ca="1">IF($E26="", "", IFERROR(INDEX(OFFSET('Fund Guide'!$B$5,1,MATCH(S$8,OFFSET('Fund Guide'!$B$5,,,,COUNTA('Fund Guide'!20:20)),0)-1,COUNTA('Fund Guide'!$B:$B)-COUNTA('Fund Guide'!$B$2:$B$5)),MATCH($E26,OFFSET('Fund Guide'!$B$5,1,,COUNTA('Fund Guide'!$B:$B)-COUNTA('Fund Guide'!$B$2:$B$5)),0)),"-"))</f>
        <v>0.13791267773752036</v>
      </c>
      <c r="T26" s="961">
        <f ca="1">IF($E26="", "", IFERROR(INDEX(OFFSET('Fund Guide'!$B$5,1,MATCH(T$8,OFFSET('Fund Guide'!$B$5,,,,COUNTA('Fund Guide'!20:20)),0)-1,COUNTA('Fund Guide'!$B:$B)-COUNTA('Fund Guide'!$B$2:$B$5)),MATCH($E26,OFFSET('Fund Guide'!$B$5,1,,COUNTA('Fund Guide'!$B:$B)-COUNTA('Fund Guide'!$B$2:$B$5)),0)),"-"))</f>
        <v>1.2001300238972505</v>
      </c>
      <c r="U26" s="960">
        <f ca="1">IF($E26="", "", IFERROR(INDEX(OFFSET('Fund Guide'!$B$5,1,MATCH(U$8,OFFSET('Fund Guide'!$B$5,,,,COUNTA('Fund Guide'!20:20)),0)-1,COUNTA('Fund Guide'!$B:$B)-COUNTA('Fund Guide'!$B$2:$B$5)),MATCH($E26,OFFSET('Fund Guide'!$B$5,1,,COUNTA('Fund Guide'!$B:$B)-COUNTA('Fund Guide'!$B$2:$B$5)),0)),"-"))</f>
        <v>0.22460862971878659</v>
      </c>
      <c r="V26" s="961">
        <f ca="1">IF($E26="", "", IFERROR(INDEX(OFFSET('Fund Guide'!$B$5,1,MATCH(V$8,OFFSET('Fund Guide'!$B$5,,,,COUNTA('Fund Guide'!20:20)),0)-1,COUNTA('Fund Guide'!$B:$B)-COUNTA('Fund Guide'!$B$2:$B$5)),MATCH($E26,OFFSET('Fund Guide'!$B$5,1,,COUNTA('Fund Guide'!$B:$B)-COUNTA('Fund Guide'!$B$2:$B$5)),0)),"-"))</f>
        <v>1.4771952829746902</v>
      </c>
      <c r="W26" s="960">
        <f ca="1">IF($E26="", "", IFERROR(INDEX(OFFSET('Fund Guide'!$B$5,1,MATCH(W$8,OFFSET('Fund Guide'!$B$5,,,,COUNTA('Fund Guide'!20:20)),0)-1,COUNTA('Fund Guide'!$B:$B)-COUNTA('Fund Guide'!$B$2:$B$5)),MATCH($E26,OFFSET('Fund Guide'!$B$5,1,,COUNTA('Fund Guide'!$B:$B)-COUNTA('Fund Guide'!$B$2:$B$5)),0)),"-"))</f>
        <v>0</v>
      </c>
      <c r="X26" s="961">
        <f ca="1">IF($E26="", "", IFERROR(INDEX(OFFSET('Fund Guide'!$B$5,1,MATCH(X$8,OFFSET('Fund Guide'!$B$5,,,,COUNTA('Fund Guide'!20:20)),0)-1,COUNTA('Fund Guide'!$B:$B)-COUNTA('Fund Guide'!$B$2:$B$5)),MATCH($E26,OFFSET('Fund Guide'!$B$5,1,,COUNTA('Fund Guide'!$B:$B)-COUNTA('Fund Guide'!$B$2:$B$5)),0)),"-"))</f>
        <v>0</v>
      </c>
      <c r="Y26" s="962">
        <f ca="1">IF($E26="", "", IFERROR(INDEX(OFFSET('Fund Guide'!$B$5,1,MATCH(Y$8,OFFSET('Fund Guide'!$B$5,,,,COUNTA('Fund Guide'!20:20)),0)-1,COUNTA('Fund Guide'!$B:$B)-COUNTA('Fund Guide'!$B$2:$B$5)),MATCH($E26,OFFSET('Fund Guide'!$B$5,1,,COUNTA('Fund Guide'!$B:$B)-COUNTA('Fund Guide'!$B$2:$B$5)),0)),"-"))</f>
        <v>6.2099850586264166E-3</v>
      </c>
      <c r="Z26" s="963">
        <f ca="1">IF($E26="", "", IFERROR(INDEX(OFFSET('Fund Guide'!$B$5,1,MATCH(Z$8,OFFSET('Fund Guide'!$B$5,,,,COUNTA('Fund Guide'!20:20)),0)-1,COUNTA('Fund Guide'!$B:$B)-COUNTA('Fund Guide'!$B$2:$B$5)),MATCH($E26,OFFSET('Fund Guide'!$B$5,1,,COUNTA('Fund Guide'!$B:$B)-COUNTA('Fund Guide'!$B$2:$B$5)),0)),"-"))</f>
        <v>3.7033740761209941</v>
      </c>
      <c r="AB26" s="230"/>
      <c r="AC26" s="230"/>
      <c r="AD26" s="229"/>
    </row>
    <row r="27" spans="2:31" s="452" customFormat="1" ht="5.25" customHeight="1">
      <c r="B27" s="450"/>
      <c r="C27" s="450"/>
      <c r="D27" s="450"/>
      <c r="E27" s="487"/>
      <c r="F27" s="488"/>
      <c r="G27" s="462"/>
      <c r="H27" s="462"/>
      <c r="I27" s="463"/>
      <c r="J27" s="463"/>
      <c r="K27" s="463"/>
      <c r="M27" s="472"/>
      <c r="Q27" s="463"/>
      <c r="S27" s="463"/>
      <c r="U27" s="463"/>
      <c r="W27" s="463"/>
      <c r="Y27" s="463"/>
      <c r="AB27" s="463"/>
    </row>
    <row r="28" spans="2:31" s="468" customFormat="1" ht="14.25" customHeight="1">
      <c r="B28" s="464"/>
      <c r="C28" s="464" t="s">
        <v>12</v>
      </c>
      <c r="D28" s="464" t="s">
        <v>12</v>
      </c>
      <c r="E28" s="473" t="s">
        <v>621</v>
      </c>
      <c r="F28" s="474"/>
      <c r="G28" s="474"/>
      <c r="H28" s="474"/>
      <c r="I28" s="475"/>
      <c r="J28" s="475"/>
      <c r="K28" s="475"/>
      <c r="M28" s="476">
        <f>IFERROR(IF(N28=0, 0, N28*$M$3),0)</f>
        <v>3750000</v>
      </c>
      <c r="N28" s="623">
        <v>0.15</v>
      </c>
      <c r="O28" s="477">
        <f>ROUND(O30+O33+O39,3)</f>
        <v>0.15</v>
      </c>
      <c r="Q28" s="475"/>
      <c r="R28" s="477"/>
      <c r="S28" s="475"/>
      <c r="T28" s="477"/>
      <c r="U28" s="475"/>
      <c r="V28" s="477"/>
      <c r="W28" s="475"/>
      <c r="X28" s="477"/>
      <c r="Y28" s="475"/>
      <c r="Z28" s="477"/>
      <c r="AB28" s="475"/>
      <c r="AC28" s="477"/>
      <c r="AD28" s="477"/>
    </row>
    <row r="29" spans="2:31" s="493" customFormat="1" ht="3" customHeight="1">
      <c r="B29" s="489"/>
      <c r="C29" s="489"/>
      <c r="D29" s="489"/>
      <c r="E29" s="490"/>
      <c r="F29" s="491"/>
      <c r="G29" s="491"/>
      <c r="H29" s="491"/>
      <c r="I29" s="492"/>
      <c r="J29" s="492"/>
      <c r="K29" s="492"/>
      <c r="M29" s="494"/>
      <c r="N29" s="495"/>
      <c r="Q29" s="492"/>
      <c r="S29" s="492"/>
      <c r="U29" s="492"/>
      <c r="W29" s="492"/>
      <c r="Y29" s="492"/>
      <c r="AB29" s="492"/>
    </row>
    <row r="30" spans="2:31" s="468" customFormat="1" ht="14.25" customHeight="1">
      <c r="B30" s="464"/>
      <c r="C30" s="464"/>
      <c r="D30" s="464" t="s">
        <v>12</v>
      </c>
      <c r="E30" s="496" t="s">
        <v>1369</v>
      </c>
      <c r="F30" s="497"/>
      <c r="G30" s="497"/>
      <c r="H30" s="497"/>
      <c r="I30" s="498"/>
      <c r="J30" s="498"/>
      <c r="K30" s="498"/>
      <c r="M30" s="499">
        <f>IFERROR(IF(N30=0, 0, N30*$M$3),0)</f>
        <v>0</v>
      </c>
      <c r="N30" s="624">
        <v>0</v>
      </c>
      <c r="O30" s="500">
        <f>IF(N30=0, 0, SUM(O31:O32)*N30)</f>
        <v>0</v>
      </c>
      <c r="Q30" s="498"/>
      <c r="R30" s="500"/>
      <c r="S30" s="498"/>
      <c r="T30" s="500"/>
      <c r="U30" s="498"/>
      <c r="V30" s="500"/>
      <c r="W30" s="498"/>
      <c r="X30" s="500"/>
      <c r="Y30" s="498"/>
      <c r="Z30" s="500"/>
      <c r="AB30" s="498"/>
      <c r="AC30" s="500"/>
      <c r="AD30" s="500"/>
    </row>
    <row r="31" spans="2:31" s="484" customFormat="1" ht="14.25" customHeight="1">
      <c r="B31" s="478"/>
      <c r="C31" s="478"/>
      <c r="D31" s="478"/>
      <c r="E31" s="371"/>
      <c r="F31" s="479" t="str">
        <f ca="1">IF($E31="", "", IFERROR(INDEX(OFFSET('Fund Guide'!$B$5,1,MATCH(F$8,OFFSET('Fund Guide'!$B$5,,,,COUNTA('Fund Guide'!11:11)),0)-1,COUNTA('Fund Guide'!$B:$B)-COUNTA('Fund Guide'!$B$2:$B$5)),MATCH($E31,OFFSET('Fund Guide'!$B$5,1,,COUNTA('Fund Guide'!$B:$B)-COUNTA('Fund Guide'!$B$2:$B$5)),0)),"-"))</f>
        <v/>
      </c>
      <c r="G31" s="480" t="str">
        <f ca="1">IF($E31="", "", IFERROR(INDEX(OFFSET('Fund Guide'!$B$5,1,MATCH(G$8,OFFSET('Fund Guide'!$B$5,,,,COUNTA('Fund Guide'!$5:$5)),0)-1,COUNTA('Fund Guide'!$B:$B)-COUNTA('Fund Guide'!$B$2:$B$5)),MATCH($E31,OFFSET('Fund Guide'!$B$5,1,,COUNTA('Fund Guide'!$B:$B)-COUNTA('Fund Guide'!$B$2:$B$5)),0)),
IF(OR(LEFT($E31,3)="NTN",LEFT($E31,3)="LFT"),DATE(_xlfn.NUMBERVALUE(RIGHT(LEFT($E31, FIND(" (", $E31)-1), 4)),8,15)-TODAY(),IFERROR(IF(FIND("ano",$E31)&gt;1,FLOOR(_xlfn.NUMBERVALUE(RIGHT(LEFT($E31,FIND(" ano",$E31)-1),FIND(" ano",$E31)-1-(FIND(" - ",$E31)+2)))*365,1)),IFERROR(IF(FIND("meses",$E31)&gt;1,FLOOR(_xlfn.NUMBERVALUE(RIGHT(LEFT($E31,FIND(" meses",$E31)-1),FIND(" meses",$E31)-1-(FIND(" - ",$E31)+2))),1)*(365/12)),IFERROR(IF(FIND("mês",$E31)&gt;1,FLOOR(_xlfn.NUMBERVALUE(RIGHT(LEFT($E31,FIND(" mês",$E31)-1),FIND(" mês",$E31)-1-(FIND(" - ",$E31)+2))),1)*(365/12)),IFERROR(IF(FIND("Diária", $E31)&gt;0, 0),
IFERROR(OFFSET('RF &amp; RV Guide'!$E$8,2+MATCH($E31, OFFSET('RF &amp; RV Guide'!$E$8,3,,COUNTA('RF &amp; RV Guide'!$E:$E)-COUNTA('RF &amp; RV Guide'!$E$1:$E$8)), 0),-1+MATCH(G$8, OFFSET('RF &amp; RV Guide'!$E$8,,,,COUNTA('RF &amp; RV Guide'!$8:$8)-COUNTA('RF &amp; RV Guide'!$A$8:$E$8)),0)),"-"))))))))</f>
        <v/>
      </c>
      <c r="H31" s="481" t="str">
        <f ca="1">IF($E31="", "", IFERROR(INDEX(OFFSET('Fund Guide'!$B$5,1,MATCH(H$8,OFFSET('Fund Guide'!$B$5,,,,COUNTA('Fund Guide'!25:25)),0)-1,COUNTA('Fund Guide'!$B:$B)-COUNTA('Fund Guide'!$B$2:$B$5)),MATCH($E31,OFFSET('Fund Guide'!$B$5,1,,COUNTA('Fund Guide'!$B:$B)-COUNTA('Fund Guide'!$B$2:$B$5)),0)),"BRL"))</f>
        <v/>
      </c>
      <c r="I31" s="482" t="str">
        <f ca="1">IF($E31="", "", IFERROR(INDEX(OFFSET('Fund Guide'!$B$5,1,MATCH("Repasse Taxa Adm. Gestor",OFFSET('Fund Guide'!$B$5,,,,COUNTA('Fund Guide'!$5:$5)),0)-1,COUNTA('Fund Guide'!$B:$B)-COUNTA('Fund Guide'!$B$2:$B$5)),MATCH($E31,OFFSET('Fund Guide'!$B$5,1,,COUNTA('Fund Guide'!$B:$B)-COUNTA('Fund Guide'!$B$2:$B$5)),0)),
IFERROR(OFFSET('RF &amp; RV Guide'!$E$8,2+MATCH($E31, OFFSET('RF &amp; RV Guide'!$E$8,3,,COUNTA('RF &amp; RV Guide'!$E:$E)-COUNTA('RF &amp; RV Guide'!$E$1:$E$8)), 0),-1+MATCH(I$8, OFFSET('RF &amp; RV Guide'!$E$8,,,,COUNTA('RF &amp; RV Guide'!$8:$8)-COUNTA('RF &amp; RV Guide'!$A$8:$E$8)),0)),IFERROR(IF(FIND("tulo",$E31), 0.25%), "-"))))</f>
        <v/>
      </c>
      <c r="J31" s="483" t="str">
        <f ca="1">IF($E31="", "", IFERROR(INDEX(OFFSET('Fund Guide'!$B$5,1,MATCH(J$8,OFFSET('Fund Guide'!$B$5,,,,COUNTA('Fund Guide'!$5:$5)),0)-1,COUNTA('Fund Guide'!$B:$B)-COUNTA('Fund Guide'!$B$2:$B$5)),MATCH($E31,OFFSET('Fund Guide'!$B$5,1,,COUNTA('Fund Guide'!$B:$B)-COUNTA('Fund Guide'!$B$2:$B$5)),0)),
IFERROR(OFFSET('RF &amp; RV Guide'!$E$8,2+MATCH($E31, OFFSET('RF &amp; RV Guide'!$E$8,3,,COUNTA('RF &amp; RV Guide'!$E:$E)-COUNTA('RF &amp; RV Guide'!$E$1:$E$8)), 0),-1+MATCH(J$8, OFFSET('RF &amp; RV Guide'!$E$8,,,,COUNTA('RF &amp; RV Guide'!$8:$8)-COUNTA('RF &amp; RV Guide'!$A$8:$E$8)),0)), "-")))</f>
        <v/>
      </c>
      <c r="K31" s="483" t="str">
        <f ca="1">IF($E31="", "", IFERROR(INDEX(OFFSET('Fund Guide'!$B$5,1,MATCH(K$8,OFFSET('Fund Guide'!$B$5,,,,COUNTA('Fund Guide'!$5:$5)),0)-1,COUNTA('Fund Guide'!$B:$B)-COUNTA('Fund Guide'!$B$2:$B$5)),MATCH($E31,OFFSET('Fund Guide'!$B$5,1,,COUNTA('Fund Guide'!$B:$B)-COUNTA('Fund Guide'!$B$2:$B$5)),0)),
IFERROR(OFFSET('RF &amp; RV Guide'!$E$8,2+MATCH($E31, OFFSET('RF &amp; RV Guide'!$E$8,3,,COUNTA('RF &amp; RV Guide'!$E:$E)-COUNTA('RF &amp; RV Guide'!$E$1:$E$8)), 0),-1+MATCH("Captação", OFFSET('RF &amp; RV Guide'!$E$8,,,,COUNTA('RF &amp; RV Guide'!$8:$8)-COUNTA('RF &amp; RV Guide'!$A$8:$E$8)),0)), "-")))</f>
        <v/>
      </c>
      <c r="M31" s="485" t="str">
        <f>IFERROR(IF(N31=0, "", N31*$M$3),0)</f>
        <v/>
      </c>
      <c r="N31" s="229"/>
      <c r="O31" s="501" t="str">
        <f>IFERROR(IF(N31=0, "", N31/N$30),0)</f>
        <v/>
      </c>
      <c r="Q31" s="960" t="str">
        <f ca="1">IF($E31="", "", IFERROR(INDEX(OFFSET('Fund Guide'!$B$5,1,MATCH(Q$8,OFFSET('Fund Guide'!$B$5,,,,COUNTA('Fund Guide'!11:11)),0)-1,COUNTA('Fund Guide'!$B:$B)-COUNTA('Fund Guide'!$B$2:$B$5)),MATCH($E31,OFFSET('Fund Guide'!$B$5,1,,COUNTA('Fund Guide'!$B:$B)-COUNTA('Fund Guide'!$B$2:$B$5)),0)),"-"))</f>
        <v/>
      </c>
      <c r="R31" s="961" t="str">
        <f ca="1">IF($E31="", "", IFERROR(INDEX(OFFSET('Fund Guide'!$B$5,1,MATCH(R$8,OFFSET('Fund Guide'!$B$5,,,,COUNTA('Fund Guide'!11:11)),0)-1,COUNTA('Fund Guide'!$B:$B)-COUNTA('Fund Guide'!$B$2:$B$5)),MATCH($E31,OFFSET('Fund Guide'!$B$5,1,,COUNTA('Fund Guide'!$B:$B)-COUNTA('Fund Guide'!$B$2:$B$5)),0)),"-"))</f>
        <v/>
      </c>
      <c r="S31" s="960" t="str">
        <f ca="1">IF($E31="", "", IFERROR(INDEX(OFFSET('Fund Guide'!$B$5,1,MATCH(S$8,OFFSET('Fund Guide'!$B$5,,,,COUNTA('Fund Guide'!11:11)),0)-1,COUNTA('Fund Guide'!$B:$B)-COUNTA('Fund Guide'!$B$2:$B$5)),MATCH($E31,OFFSET('Fund Guide'!$B$5,1,,COUNTA('Fund Guide'!$B:$B)-COUNTA('Fund Guide'!$B$2:$B$5)),0)),"-"))</f>
        <v/>
      </c>
      <c r="T31" s="961" t="str">
        <f ca="1">IF($E31="", "", IFERROR(INDEX(OFFSET('Fund Guide'!$B$5,1,MATCH(T$8,OFFSET('Fund Guide'!$B$5,,,,COUNTA('Fund Guide'!11:11)),0)-1,COUNTA('Fund Guide'!$B:$B)-COUNTA('Fund Guide'!$B$2:$B$5)),MATCH($E31,OFFSET('Fund Guide'!$B$5,1,,COUNTA('Fund Guide'!$B:$B)-COUNTA('Fund Guide'!$B$2:$B$5)),0)),"-"))</f>
        <v/>
      </c>
      <c r="U31" s="960" t="str">
        <f ca="1">IF($E31="", "", IFERROR(INDEX(OFFSET('Fund Guide'!$B$5,1,MATCH(U$8,OFFSET('Fund Guide'!$B$5,,,,COUNTA('Fund Guide'!11:11)),0)-1,COUNTA('Fund Guide'!$B:$B)-COUNTA('Fund Guide'!$B$2:$B$5)),MATCH($E31,OFFSET('Fund Guide'!$B$5,1,,COUNTA('Fund Guide'!$B:$B)-COUNTA('Fund Guide'!$B$2:$B$5)),0)),"-"))</f>
        <v/>
      </c>
      <c r="V31" s="961" t="str">
        <f ca="1">IF($E31="", "", IFERROR(INDEX(OFFSET('Fund Guide'!$B$5,1,MATCH(V$8,OFFSET('Fund Guide'!$B$5,,,,COUNTA('Fund Guide'!11:11)),0)-1,COUNTA('Fund Guide'!$B:$B)-COUNTA('Fund Guide'!$B$2:$B$5)),MATCH($E31,OFFSET('Fund Guide'!$B$5,1,,COUNTA('Fund Guide'!$B:$B)-COUNTA('Fund Guide'!$B$2:$B$5)),0)),"-"))</f>
        <v/>
      </c>
      <c r="W31" s="960" t="str">
        <f ca="1">IF($E31="", "", IFERROR(INDEX(OFFSET('Fund Guide'!$B$5,1,MATCH(W$8,OFFSET('Fund Guide'!$B$5,,,,COUNTA('Fund Guide'!11:11)),0)-1,COUNTA('Fund Guide'!$B:$B)-COUNTA('Fund Guide'!$B$2:$B$5)),MATCH($E31,OFFSET('Fund Guide'!$B$5,1,,COUNTA('Fund Guide'!$B:$B)-COUNTA('Fund Guide'!$B$2:$B$5)),0)),"-"))</f>
        <v/>
      </c>
      <c r="X31" s="961" t="str">
        <f ca="1">IF($E31="", "", IFERROR(INDEX(OFFSET('Fund Guide'!$B$5,1,MATCH(X$8,OFFSET('Fund Guide'!$B$5,,,,COUNTA('Fund Guide'!11:11)),0)-1,COUNTA('Fund Guide'!$B:$B)-COUNTA('Fund Guide'!$B$2:$B$5)),MATCH($E31,OFFSET('Fund Guide'!$B$5,1,,COUNTA('Fund Guide'!$B:$B)-COUNTA('Fund Guide'!$B$2:$B$5)),0)),"-"))</f>
        <v/>
      </c>
      <c r="Y31" s="962" t="str">
        <f ca="1">IF($E31="", "", IFERROR(INDEX(OFFSET('Fund Guide'!$B$5,1,MATCH(Y$8,OFFSET('Fund Guide'!$B$5,,,,COUNTA('Fund Guide'!11:11)),0)-1,COUNTA('Fund Guide'!$B:$B)-COUNTA('Fund Guide'!$B$2:$B$5)),MATCH($E31,OFFSET('Fund Guide'!$B$5,1,,COUNTA('Fund Guide'!$B:$B)-COUNTA('Fund Guide'!$B$2:$B$5)),0)),"-"))</f>
        <v/>
      </c>
      <c r="Z31" s="963" t="str">
        <f ca="1">IF($E31="", "", IFERROR(INDEX(OFFSET('Fund Guide'!$B$5,1,MATCH(Z$8,OFFSET('Fund Guide'!$B$5,,,,COUNTA('Fund Guide'!11:11)),0)-1,COUNTA('Fund Guide'!$B:$B)-COUNTA('Fund Guide'!$B$2:$B$5)),MATCH($E31,OFFSET('Fund Guide'!$B$5,1,,COUNTA('Fund Guide'!$B:$B)-COUNTA('Fund Guide'!$B$2:$B$5)),0)),"-"))</f>
        <v/>
      </c>
      <c r="AB31" s="230"/>
      <c r="AC31" s="230"/>
      <c r="AD31" s="229"/>
      <c r="AE31" s="524"/>
    </row>
    <row r="32" spans="2:31" s="493" customFormat="1" ht="4.5" customHeight="1">
      <c r="B32" s="489"/>
      <c r="C32" s="489"/>
      <c r="D32" s="489"/>
      <c r="E32" s="490"/>
      <c r="F32" s="502"/>
      <c r="G32" s="491"/>
      <c r="H32" s="491"/>
      <c r="I32" s="492"/>
      <c r="J32" s="492"/>
      <c r="K32" s="492"/>
      <c r="M32" s="494"/>
      <c r="O32" s="493" t="str">
        <f>IFERROR(IF(N32=0, "", N32/N$30),0)</f>
        <v/>
      </c>
      <c r="Q32" s="492"/>
      <c r="S32" s="492"/>
      <c r="U32" s="492"/>
      <c r="W32" s="492"/>
      <c r="Y32" s="492"/>
      <c r="AB32" s="492"/>
    </row>
    <row r="33" spans="2:33" s="468" customFormat="1" ht="14.25" customHeight="1">
      <c r="B33" s="464"/>
      <c r="C33" s="464"/>
      <c r="D33" s="464" t="s">
        <v>12</v>
      </c>
      <c r="E33" s="496" t="s">
        <v>1373</v>
      </c>
      <c r="F33" s="497"/>
      <c r="G33" s="497"/>
      <c r="H33" s="497"/>
      <c r="I33" s="498"/>
      <c r="J33" s="498"/>
      <c r="K33" s="498"/>
      <c r="M33" s="499">
        <f>IFERROR(IF(N33=0, 0, N33*$M$3),0)</f>
        <v>3750000</v>
      </c>
      <c r="N33" s="624">
        <v>0.15</v>
      </c>
      <c r="O33" s="500">
        <f>IF(N33=0, 0, SUM(O34:O38)*N33)</f>
        <v>0.15</v>
      </c>
      <c r="Q33" s="498"/>
      <c r="R33" s="500"/>
      <c r="S33" s="498"/>
      <c r="T33" s="500"/>
      <c r="U33" s="498"/>
      <c r="V33" s="500"/>
      <c r="W33" s="498"/>
      <c r="X33" s="500"/>
      <c r="Y33" s="498"/>
      <c r="Z33" s="500"/>
      <c r="AB33" s="498"/>
      <c r="AC33" s="500"/>
      <c r="AD33" s="500"/>
    </row>
    <row r="34" spans="2:33" s="484" customFormat="1" ht="15" customHeight="1">
      <c r="B34" s="478"/>
      <c r="C34" s="478"/>
      <c r="D34" s="478"/>
      <c r="E34" s="371" t="s">
        <v>2861</v>
      </c>
      <c r="F34" s="479" t="str">
        <f ca="1">IF($E34="", "", IFERROR(INDEX(OFFSET('Fund Guide'!$B$5,1,MATCH(F$8,OFFSET('Fund Guide'!$B$5,,,,COUNTA('Fund Guide'!13:13)),0)-1,COUNTA('Fund Guide'!$B:$B)-COUNTA('Fund Guide'!$B$2:$B$5)),MATCH($E34,OFFSET('Fund Guide'!$B$5,1,,COUNTA('Fund Guide'!$B:$B)-COUNTA('Fund Guide'!$B$2:$B$5)),0)),"-"))</f>
        <v>-</v>
      </c>
      <c r="G34" s="480">
        <f ca="1">IF($E34="", "", IFERROR(INDEX(OFFSET('Fund Guide'!$B$5,1,MATCH(G$8,OFFSET('Fund Guide'!$B$5,,,,COUNTA('Fund Guide'!$5:$5)),0)-1,COUNTA('Fund Guide'!$B:$B)-COUNTA('Fund Guide'!$B$2:$B$5)),MATCH($E34,OFFSET('Fund Guide'!$B$5,1,,COUNTA('Fund Guide'!$B:$B)-COUNTA('Fund Guide'!$B$2:$B$5)),0)),
IF(OR(LEFT($E34,3)="NTN",LEFT($E34,3)="LFT"),DATE(_xlfn.NUMBERVALUE(RIGHT(LEFT($E34, FIND(" (", $E34)-1), 4)),8,15)-TODAY(),IFERROR(IF(FIND("ano",$E34)&gt;1,FLOOR(_xlfn.NUMBERVALUE(RIGHT(LEFT($E34,FIND(" ano",$E34)-1),FIND(" ano",$E34)-1-(FIND(" - ",$E34)+2)))*365,1)),IFERROR(IF(FIND("meses",$E34)&gt;1,FLOOR(_xlfn.NUMBERVALUE(RIGHT(LEFT($E34,FIND(" meses",$E34)-1),FIND(" meses",$E34)-1-(FIND(" - ",$E34)+2))),1)*(365/12)),IFERROR(IF(FIND("mês",$E34)&gt;1,FLOOR(_xlfn.NUMBERVALUE(RIGHT(LEFT($E34,FIND(" mês",$E34)-1),FIND(" mês",$E34)-1-(FIND(" - ",$E34)+2))),1)*(365/12)),IFERROR(IF(FIND("Diária", $E34)&gt;0, 0),
IFERROR(OFFSET('RF &amp; RV Guide'!$E$8,2+MATCH($E34, OFFSET('RF &amp; RV Guide'!$E$8,3,,COUNTA('RF &amp; RV Guide'!$E:$E)-COUNTA('RF &amp; RV Guide'!$E$1:$E$8)), 0),-1+MATCH(G$8, OFFSET('RF &amp; RV Guide'!$E$8,,,,COUNTA('RF &amp; RV Guide'!$8:$8)-COUNTA('RF &amp; RV Guide'!$A$8:$E$8)),0)),"-"))))))))</f>
        <v>2111</v>
      </c>
      <c r="H34" s="481" t="str">
        <f ca="1">IF($E34="", "", IFERROR(INDEX(OFFSET('Fund Guide'!$B$5,1,MATCH(H$8,OFFSET('Fund Guide'!$B$5,,,,COUNTA('Fund Guide'!28:28)),0)-1,COUNTA('Fund Guide'!$B:$B)-COUNTA('Fund Guide'!$B$2:$B$5)),MATCH($E34,OFFSET('Fund Guide'!$B$5,1,,COUNTA('Fund Guide'!$B:$B)-COUNTA('Fund Guide'!$B$2:$B$5)),0)),"BRL"))</f>
        <v>BRL</v>
      </c>
      <c r="I34" s="482" t="str">
        <f ca="1">IF($E34="", "", IFERROR(INDEX(OFFSET('Fund Guide'!$B$5,1,MATCH("Repasse Taxa Adm. Gestor",OFFSET('Fund Guide'!$B$5,,,,COUNTA('Fund Guide'!$5:$5)),0)-1,COUNTA('Fund Guide'!$B:$B)-COUNTA('Fund Guide'!$B$2:$B$5)),MATCH($E34,OFFSET('Fund Guide'!$B$5,1,,COUNTA('Fund Guide'!$B:$B)-COUNTA('Fund Guide'!$B$2:$B$5)),0)),
IFERROR(OFFSET('RF &amp; RV Guide'!$E$8,2+MATCH($E34, OFFSET('RF &amp; RV Guide'!$E$8,3,,COUNTA('RF &amp; RV Guide'!$E:$E)-COUNTA('RF &amp; RV Guide'!$E$1:$E$8)), 0),-1+MATCH(I$8, OFFSET('RF &amp; RV Guide'!$E$8,,,,COUNTA('RF &amp; RV Guide'!$8:$8)-COUNTA('RF &amp; RV Guide'!$A$8:$E$8)),0)),IFERROR(IF(FIND("tulo",$E34), 0.25%), "-"))))</f>
        <v>-</v>
      </c>
      <c r="J34" s="483" t="str">
        <f ca="1">IF($E34="", "", IFERROR(INDEX(OFFSET('Fund Guide'!$B$5,1,MATCH(J$8,OFFSET('Fund Guide'!$B$5,,,,COUNTA('Fund Guide'!$5:$5)),0)-1,COUNTA('Fund Guide'!$B:$B)-COUNTA('Fund Guide'!$B$2:$B$5)),MATCH($E34,OFFSET('Fund Guide'!$B$5,1,,COUNTA('Fund Guide'!$B:$B)-COUNTA('Fund Guide'!$B$2:$B$5)),0)),
IFERROR(OFFSET('RF &amp; RV Guide'!$E$8,2+MATCH($E34, OFFSET('RF &amp; RV Guide'!$E$8,3,,COUNTA('RF &amp; RV Guide'!$E:$E)-COUNTA('RF &amp; RV Guide'!$E$1:$E$8)), 0),-1+MATCH(J$8, OFFSET('RF &amp; RV Guide'!$E$8,,,,COUNTA('RF &amp; RV Guide'!$8:$8)-COUNTA('RF &amp; RV Guide'!$A$8:$E$8)),0)), "-")))</f>
        <v>-</v>
      </c>
      <c r="K34" s="483" t="str">
        <f ca="1">IF($E34="", "", IFERROR(INDEX(OFFSET('Fund Guide'!$B$5,1,MATCH(K$8,OFFSET('Fund Guide'!$B$5,,,,COUNTA('Fund Guide'!$5:$5)),0)-1,COUNTA('Fund Guide'!$B:$B)-COUNTA('Fund Guide'!$B$2:$B$5)),MATCH($E34,OFFSET('Fund Guide'!$B$5,1,,COUNTA('Fund Guide'!$B:$B)-COUNTA('Fund Guide'!$B$2:$B$5)),0)),
IFERROR(OFFSET('RF &amp; RV Guide'!$E$8,2+MATCH($E34, OFFSET('RF &amp; RV Guide'!$E$8,3,,COUNTA('RF &amp; RV Guide'!$E:$E)-COUNTA('RF &amp; RV Guide'!$E$1:$E$8)), 0),-1+MATCH("Captação", OFFSET('RF &amp; RV Guide'!$E$8,,,,COUNTA('RF &amp; RV Guide'!$8:$8)-COUNTA('RF &amp; RV Guide'!$A$8:$E$8)),0)), "-")))</f>
        <v>Sim</v>
      </c>
      <c r="M34" s="485">
        <f>IFERROR(IF(N34=0, "", N34*$M$3),0)</f>
        <v>937500</v>
      </c>
      <c r="N34" s="229">
        <v>3.7499999999999999E-2</v>
      </c>
      <c r="O34" s="501">
        <f>IFERROR(IF(N34=0, "", N34/N$33),0)</f>
        <v>0.25</v>
      </c>
      <c r="Q34" s="960" t="str">
        <f ca="1">IF($E34="", "", IFERROR(INDEX(OFFSET('Fund Guide'!$B$5,1,MATCH(Q$8,OFFSET('Fund Guide'!$B$5,,,,COUNTA('Fund Guide'!13:13)),0)-1,COUNTA('Fund Guide'!$B:$B)-COUNTA('Fund Guide'!$B$2:$B$5)),MATCH($E34,OFFSET('Fund Guide'!$B$5,1,,COUNTA('Fund Guide'!$B:$B)-COUNTA('Fund Guide'!$B$2:$B$5)),0)),"-"))</f>
        <v>-</v>
      </c>
      <c r="R34" s="961" t="str">
        <f ca="1">IF($E34="", "", IFERROR(INDEX(OFFSET('Fund Guide'!$B$5,1,MATCH(R$8,OFFSET('Fund Guide'!$B$5,,,,COUNTA('Fund Guide'!13:13)),0)-1,COUNTA('Fund Guide'!$B:$B)-COUNTA('Fund Guide'!$B$2:$B$5)),MATCH($E34,OFFSET('Fund Guide'!$B$5,1,,COUNTA('Fund Guide'!$B:$B)-COUNTA('Fund Guide'!$B$2:$B$5)),0)),"-"))</f>
        <v>-</v>
      </c>
      <c r="S34" s="960" t="str">
        <f ca="1">IF($E34="", "", IFERROR(INDEX(OFFSET('Fund Guide'!$B$5,1,MATCH(S$8,OFFSET('Fund Guide'!$B$5,,,,COUNTA('Fund Guide'!13:13)),0)-1,COUNTA('Fund Guide'!$B:$B)-COUNTA('Fund Guide'!$B$2:$B$5)),MATCH($E34,OFFSET('Fund Guide'!$B$5,1,,COUNTA('Fund Guide'!$B:$B)-COUNTA('Fund Guide'!$B$2:$B$5)),0)),"-"))</f>
        <v>-</v>
      </c>
      <c r="T34" s="961" t="str">
        <f ca="1">IF($E34="", "", IFERROR(INDEX(OFFSET('Fund Guide'!$B$5,1,MATCH(T$8,OFFSET('Fund Guide'!$B$5,,,,COUNTA('Fund Guide'!13:13)),0)-1,COUNTA('Fund Guide'!$B:$B)-COUNTA('Fund Guide'!$B$2:$B$5)),MATCH($E34,OFFSET('Fund Guide'!$B$5,1,,COUNTA('Fund Guide'!$B:$B)-COUNTA('Fund Guide'!$B$2:$B$5)),0)),"-"))</f>
        <v>-</v>
      </c>
      <c r="U34" s="960" t="str">
        <f ca="1">IF($E34="", "", IFERROR(INDEX(OFFSET('Fund Guide'!$B$5,1,MATCH(U$8,OFFSET('Fund Guide'!$B$5,,,,COUNTA('Fund Guide'!13:13)),0)-1,COUNTA('Fund Guide'!$B:$B)-COUNTA('Fund Guide'!$B$2:$B$5)),MATCH($E34,OFFSET('Fund Guide'!$B$5,1,,COUNTA('Fund Guide'!$B:$B)-COUNTA('Fund Guide'!$B$2:$B$5)),0)),"-"))</f>
        <v>-</v>
      </c>
      <c r="V34" s="961" t="str">
        <f ca="1">IF($E34="", "", IFERROR(INDEX(OFFSET('Fund Guide'!$B$5,1,MATCH(V$8,OFFSET('Fund Guide'!$B$5,,,,COUNTA('Fund Guide'!13:13)),0)-1,COUNTA('Fund Guide'!$B:$B)-COUNTA('Fund Guide'!$B$2:$B$5)),MATCH($E34,OFFSET('Fund Guide'!$B$5,1,,COUNTA('Fund Guide'!$B:$B)-COUNTA('Fund Guide'!$B$2:$B$5)),0)),"-"))</f>
        <v>-</v>
      </c>
      <c r="W34" s="960" t="str">
        <f ca="1">IF($E34="", "", IFERROR(INDEX(OFFSET('Fund Guide'!$B$5,1,MATCH(W$8,OFFSET('Fund Guide'!$B$5,,,,COUNTA('Fund Guide'!13:13)),0)-1,COUNTA('Fund Guide'!$B:$B)-COUNTA('Fund Guide'!$B$2:$B$5)),MATCH($E34,OFFSET('Fund Guide'!$B$5,1,,COUNTA('Fund Guide'!$B:$B)-COUNTA('Fund Guide'!$B$2:$B$5)),0)),"-"))</f>
        <v>-</v>
      </c>
      <c r="X34" s="961" t="str">
        <f ca="1">IF($E34="", "", IFERROR(INDEX(OFFSET('Fund Guide'!$B$5,1,MATCH(X$8,OFFSET('Fund Guide'!$B$5,,,,COUNTA('Fund Guide'!13:13)),0)-1,COUNTA('Fund Guide'!$B:$B)-COUNTA('Fund Guide'!$B$2:$B$5)),MATCH($E34,OFFSET('Fund Guide'!$B$5,1,,COUNTA('Fund Guide'!$B:$B)-COUNTA('Fund Guide'!$B$2:$B$5)),0)),"-"))</f>
        <v>-</v>
      </c>
      <c r="Y34" s="962" t="str">
        <f ca="1">IF($E34="", "", IFERROR(INDEX(OFFSET('Fund Guide'!$B$5,1,MATCH(Y$8,OFFSET('Fund Guide'!$B$5,,,,COUNTA('Fund Guide'!13:13)),0)-1,COUNTA('Fund Guide'!$B:$B)-COUNTA('Fund Guide'!$B$2:$B$5)),MATCH($E34,OFFSET('Fund Guide'!$B$5,1,,COUNTA('Fund Guide'!$B:$B)-COUNTA('Fund Guide'!$B$2:$B$5)),0)),"-"))</f>
        <v>-</v>
      </c>
      <c r="Z34" s="963" t="str">
        <f ca="1">IF($E34="", "", IFERROR(INDEX(OFFSET('Fund Guide'!$B$5,1,MATCH(Z$8,OFFSET('Fund Guide'!$B$5,,,,COUNTA('Fund Guide'!13:13)),0)-1,COUNTA('Fund Guide'!$B:$B)-COUNTA('Fund Guide'!$B$2:$B$5)),MATCH($E34,OFFSET('Fund Guide'!$B$5,1,,COUNTA('Fund Guide'!$B:$B)-COUNTA('Fund Guide'!$B$2:$B$5)),0)),"-"))</f>
        <v>-</v>
      </c>
      <c r="AB34" s="230"/>
      <c r="AC34" s="230"/>
      <c r="AD34" s="229"/>
      <c r="AG34" s="503"/>
    </row>
    <row r="35" spans="2:33" s="484" customFormat="1" ht="15" customHeight="1">
      <c r="B35" s="478"/>
      <c r="C35" s="478"/>
      <c r="D35" s="478"/>
      <c r="E35" s="371" t="s">
        <v>2862</v>
      </c>
      <c r="F35" s="479" t="str">
        <f ca="1">IF($E35="", "", IFERROR(INDEX(OFFSET('Fund Guide'!$B$5,1,MATCH(F$8,OFFSET('Fund Guide'!$B$5,,,,COUNTA('Fund Guide'!14:14)),0)-1,COUNTA('Fund Guide'!$B:$B)-COUNTA('Fund Guide'!$B$2:$B$5)),MATCH($E35,OFFSET('Fund Guide'!$B$5,1,,COUNTA('Fund Guide'!$B:$B)-COUNTA('Fund Guide'!$B$2:$B$5)),0)),"-"))</f>
        <v>-</v>
      </c>
      <c r="G35" s="480">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2841</v>
      </c>
      <c r="H35" s="481" t="str">
        <f ca="1">IF($E35="", "", IFERROR(INDEX(OFFSET('Fund Guide'!$B$5,1,MATCH(H$8,OFFSET('Fund Guide'!$B$5,,,,COUNTA('Fund Guide'!29:29)),0)-1,COUNTA('Fund Guide'!$B:$B)-COUNTA('Fund Guide'!$B$2:$B$5)),MATCH($E35,OFFSET('Fund Guide'!$B$5,1,,COUNTA('Fund Guide'!$B:$B)-COUNTA('Fund Guide'!$B$2:$B$5)),0)),"BRL"))</f>
        <v>BRL</v>
      </c>
      <c r="I35" s="482"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Guide'!$E$8,3,,COUNTA('RF &amp; RV Guide'!$E:$E)-COUNTA('RF &amp; RV Guide'!$E$1:$E$8)), 0),-1+MATCH(I$8, OFFSET('RF &amp; RV Guide'!$E$8,,,,COUNTA('RF &amp; RV Guide'!$8:$8)-COUNTA('RF &amp; RV Guide'!$A$8:$E$8)),0)),IFERROR(IF(FIND("tulo",$E35), 0.25%), "-"))))</f>
        <v>-</v>
      </c>
      <c r="J35" s="483" t="str">
        <f ca="1">IF($E35="", "", IFERROR(INDEX(OFFSET('Fund Guide'!$B$5,1,MATCH(J$8,OFFSET('Fund Guide'!$B$5,,,,COUNTA('Fund Guide'!$5:$5)),0)-1,COUNTA('Fund Guide'!$B:$B)-COUNTA('Fund Guide'!$B$2:$B$5)),MATCH($E35,OFFSET('Fund Guide'!$B$5,1,,COUNTA('Fund Guide'!$B:$B)-COUNTA('Fund Guide'!$B$2:$B$5)),0)),
IFERROR(OFFSET('RF &amp; RV Guide'!$E$8,2+MATCH($E35, OFFSET('RF &amp; RV Guide'!$E$8,3,,COUNTA('RF &amp; RV Guide'!$E:$E)-COUNTA('RF &amp; RV Guide'!$E$1:$E$8)), 0),-1+MATCH(J$8, OFFSET('RF &amp; RV Guide'!$E$8,,,,COUNTA('RF &amp; RV Guide'!$8:$8)-COUNTA('RF &amp; RV Guide'!$A$8:$E$8)),0)), "-")))</f>
        <v>-</v>
      </c>
      <c r="K35" s="483"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Sim</v>
      </c>
      <c r="M35" s="485">
        <f>IFERROR(IF(N35=0, "", N35*$M$3),0)</f>
        <v>937500</v>
      </c>
      <c r="N35" s="229">
        <v>3.7499999999999999E-2</v>
      </c>
      <c r="O35" s="501">
        <f>IFERROR(IF(N35=0, "", N35/N$33),0)</f>
        <v>0.25</v>
      </c>
      <c r="Q35" s="960" t="str">
        <f ca="1">IF($E35="", "", IFERROR(INDEX(OFFSET('Fund Guide'!$B$5,1,MATCH(Q$8,OFFSET('Fund Guide'!$B$5,,,,COUNTA('Fund Guide'!14:14)),0)-1,COUNTA('Fund Guide'!$B:$B)-COUNTA('Fund Guide'!$B$2:$B$5)),MATCH($E35,OFFSET('Fund Guide'!$B$5,1,,COUNTA('Fund Guide'!$B:$B)-COUNTA('Fund Guide'!$B$2:$B$5)),0)),"-"))</f>
        <v>-</v>
      </c>
      <c r="R35" s="961" t="str">
        <f ca="1">IF($E35="", "", IFERROR(INDEX(OFFSET('Fund Guide'!$B$5,1,MATCH(R$8,OFFSET('Fund Guide'!$B$5,,,,COUNTA('Fund Guide'!14:14)),0)-1,COUNTA('Fund Guide'!$B:$B)-COUNTA('Fund Guide'!$B$2:$B$5)),MATCH($E35,OFFSET('Fund Guide'!$B$5,1,,COUNTA('Fund Guide'!$B:$B)-COUNTA('Fund Guide'!$B$2:$B$5)),0)),"-"))</f>
        <v>-</v>
      </c>
      <c r="S35" s="960" t="str">
        <f ca="1">IF($E35="", "", IFERROR(INDEX(OFFSET('Fund Guide'!$B$5,1,MATCH(S$8,OFFSET('Fund Guide'!$B$5,,,,COUNTA('Fund Guide'!14:14)),0)-1,COUNTA('Fund Guide'!$B:$B)-COUNTA('Fund Guide'!$B$2:$B$5)),MATCH($E35,OFFSET('Fund Guide'!$B$5,1,,COUNTA('Fund Guide'!$B:$B)-COUNTA('Fund Guide'!$B$2:$B$5)),0)),"-"))</f>
        <v>-</v>
      </c>
      <c r="T35" s="961" t="str">
        <f ca="1">IF($E35="", "", IFERROR(INDEX(OFFSET('Fund Guide'!$B$5,1,MATCH(T$8,OFFSET('Fund Guide'!$B$5,,,,COUNTA('Fund Guide'!14:14)),0)-1,COUNTA('Fund Guide'!$B:$B)-COUNTA('Fund Guide'!$B$2:$B$5)),MATCH($E35,OFFSET('Fund Guide'!$B$5,1,,COUNTA('Fund Guide'!$B:$B)-COUNTA('Fund Guide'!$B$2:$B$5)),0)),"-"))</f>
        <v>-</v>
      </c>
      <c r="U35" s="960" t="str">
        <f ca="1">IF($E35="", "", IFERROR(INDEX(OFFSET('Fund Guide'!$B$5,1,MATCH(U$8,OFFSET('Fund Guide'!$B$5,,,,COUNTA('Fund Guide'!14:14)),0)-1,COUNTA('Fund Guide'!$B:$B)-COUNTA('Fund Guide'!$B$2:$B$5)),MATCH($E35,OFFSET('Fund Guide'!$B$5,1,,COUNTA('Fund Guide'!$B:$B)-COUNTA('Fund Guide'!$B$2:$B$5)),0)),"-"))</f>
        <v>-</v>
      </c>
      <c r="V35" s="961" t="str">
        <f ca="1">IF($E35="", "", IFERROR(INDEX(OFFSET('Fund Guide'!$B$5,1,MATCH(V$8,OFFSET('Fund Guide'!$B$5,,,,COUNTA('Fund Guide'!14:14)),0)-1,COUNTA('Fund Guide'!$B:$B)-COUNTA('Fund Guide'!$B$2:$B$5)),MATCH($E35,OFFSET('Fund Guide'!$B$5,1,,COUNTA('Fund Guide'!$B:$B)-COUNTA('Fund Guide'!$B$2:$B$5)),0)),"-"))</f>
        <v>-</v>
      </c>
      <c r="W35" s="960" t="str">
        <f ca="1">IF($E35="", "", IFERROR(INDEX(OFFSET('Fund Guide'!$B$5,1,MATCH(W$8,OFFSET('Fund Guide'!$B$5,,,,COUNTA('Fund Guide'!14:14)),0)-1,COUNTA('Fund Guide'!$B:$B)-COUNTA('Fund Guide'!$B$2:$B$5)),MATCH($E35,OFFSET('Fund Guide'!$B$5,1,,COUNTA('Fund Guide'!$B:$B)-COUNTA('Fund Guide'!$B$2:$B$5)),0)),"-"))</f>
        <v>-</v>
      </c>
      <c r="X35" s="961" t="str">
        <f ca="1">IF($E35="", "", IFERROR(INDEX(OFFSET('Fund Guide'!$B$5,1,MATCH(X$8,OFFSET('Fund Guide'!$B$5,,,,COUNTA('Fund Guide'!14:14)),0)-1,COUNTA('Fund Guide'!$B:$B)-COUNTA('Fund Guide'!$B$2:$B$5)),MATCH($E35,OFFSET('Fund Guide'!$B$5,1,,COUNTA('Fund Guide'!$B:$B)-COUNTA('Fund Guide'!$B$2:$B$5)),0)),"-"))</f>
        <v>-</v>
      </c>
      <c r="Y35" s="962" t="str">
        <f ca="1">IF($E35="", "", IFERROR(INDEX(OFFSET('Fund Guide'!$B$5,1,MATCH(Y$8,OFFSET('Fund Guide'!$B$5,,,,COUNTA('Fund Guide'!14:14)),0)-1,COUNTA('Fund Guide'!$B:$B)-COUNTA('Fund Guide'!$B$2:$B$5)),MATCH($E35,OFFSET('Fund Guide'!$B$5,1,,COUNTA('Fund Guide'!$B:$B)-COUNTA('Fund Guide'!$B$2:$B$5)),0)),"-"))</f>
        <v>-</v>
      </c>
      <c r="Z35" s="963" t="str">
        <f ca="1">IF($E35="", "", IFERROR(INDEX(OFFSET('Fund Guide'!$B$5,1,MATCH(Z$8,OFFSET('Fund Guide'!$B$5,,,,COUNTA('Fund Guide'!14:14)),0)-1,COUNTA('Fund Guide'!$B:$B)-COUNTA('Fund Guide'!$B$2:$B$5)),MATCH($E35,OFFSET('Fund Guide'!$B$5,1,,COUNTA('Fund Guide'!$B:$B)-COUNTA('Fund Guide'!$B$2:$B$5)),0)),"-"))</f>
        <v>-</v>
      </c>
      <c r="AB35" s="230"/>
      <c r="AC35" s="230"/>
      <c r="AD35" s="229"/>
      <c r="AG35" s="503"/>
    </row>
    <row r="36" spans="2:33" s="484" customFormat="1" ht="15" customHeight="1">
      <c r="B36" s="478"/>
      <c r="C36" s="478"/>
      <c r="D36" s="478"/>
      <c r="E36" s="371" t="s">
        <v>2863</v>
      </c>
      <c r="F36" s="479" t="str">
        <f ca="1">IF($E36="", "", IFERROR(INDEX(OFFSET('Fund Guide'!$B$5,1,MATCH(F$8,OFFSET('Fund Guide'!$B$5,,,,COUNTA('Fund Guide'!15:15)),0)-1,COUNTA('Fund Guide'!$B:$B)-COUNTA('Fund Guide'!$B$2:$B$5)),MATCH($E36,OFFSET('Fund Guide'!$B$5,1,,COUNTA('Fund Guide'!$B:$B)-COUNTA('Fund Guide'!$B$2:$B$5)),0)),"-"))</f>
        <v>-</v>
      </c>
      <c r="G36" s="480">
        <f ca="1">IF($E36="", "", IFERROR(INDEX(OFFSET('Fund Guide'!$B$5,1,MATCH(G$8,OFFSET('Fund Guide'!$B$5,,,,COUNTA('Fund Guide'!$5:$5)),0)-1,COUNTA('Fund Guide'!$B:$B)-COUNTA('Fund Guide'!$B$2:$B$5)),MATCH($E36,OFFSET('Fund Guide'!$B$5,1,,COUNTA('Fund Guide'!$B:$B)-COUNTA('Fund Guide'!$B$2:$B$5)),0)),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0),-1+MATCH(G$8, OFFSET('RF &amp; RV Guide'!$E$8,,,,COUNTA('RF &amp; RV Guide'!$8:$8)-COUNTA('RF &amp; RV Guide'!$A$8:$E$8)),0)),"-"))))))))</f>
        <v>1460</v>
      </c>
      <c r="H36" s="481" t="str">
        <f ca="1">IF($E36="", "", IFERROR(INDEX(OFFSET('Fund Guide'!$B$5,1,MATCH(H$8,OFFSET('Fund Guide'!$B$5,,,,COUNTA('Fund Guide'!30:30)),0)-1,COUNTA('Fund Guide'!$B:$B)-COUNTA('Fund Guide'!$B$2:$B$5)),MATCH($E36,OFFSET('Fund Guide'!$B$5,1,,COUNTA('Fund Guide'!$B:$B)-COUNTA('Fund Guide'!$B$2:$B$5)),0)),"BRL"))</f>
        <v>BRL</v>
      </c>
      <c r="I36" s="482">
        <f ca="1">IF($E36="", "", IFERROR(INDEX(OFFSET('Fund Guide'!$B$5,1,MATCH("Repasse Taxa Adm. Gestor",OFFSET('Fund Guide'!$B$5,,,,COUNTA('Fund Guide'!$5:$5)),0)-1,COUNTA('Fund Guide'!$B:$B)-COUNTA('Fund Guide'!$B$2:$B$5)),MATCH($E36,OFFSET('Fund Guide'!$B$5,1,,COUNTA('Fund Guide'!$B:$B)-COUNTA('Fund Guide'!$B$2:$B$5)),0)),
IFERROR(OFFSET('RF &amp; RV Guide'!$E$8,2+MATCH($E36, OFFSET('RF &amp; RV Guide'!$E$8,3,,COUNTA('RF &amp; RV Guide'!$E:$E)-COUNTA('RF &amp; RV Guide'!$E$1:$E$8)), 0),-1+MATCH(I$8, OFFSET('RF &amp; RV Guide'!$E$8,,,,COUNTA('RF &amp; RV Guide'!$8:$8)-COUNTA('RF &amp; RV Guide'!$A$8:$E$8)),0)),IFERROR(IF(FIND("tulo",$E36), 0.25%), "-"))))</f>
        <v>2E-3</v>
      </c>
      <c r="J36" s="483" t="str">
        <f ca="1">IF($E36="", "", IFERROR(INDEX(OFFSET('Fund Guide'!$B$5,1,MATCH(J$8,OFFSET('Fund Guide'!$B$5,,,,COUNTA('Fund Guide'!$5:$5)),0)-1,COUNTA('Fund Guide'!$B:$B)-COUNTA('Fund Guide'!$B$2:$B$5)),MATCH($E36,OFFSET('Fund Guide'!$B$5,1,,COUNTA('Fund Guide'!$B:$B)-COUNTA('Fund Guide'!$B$2:$B$5)),0)),
IFERROR(OFFSET('RF &amp; RV Guide'!$E$8,2+MATCH($E36, OFFSET('RF &amp; RV Guide'!$E$8,3,,COUNTA('RF &amp; RV Guide'!$E:$E)-COUNTA('RF &amp; RV Guide'!$E$1:$E$8)), 0),-1+MATCH(J$8, OFFSET('RF &amp; RV Guide'!$E$8,,,,COUNTA('RF &amp; RV Guide'!$8:$8)-COUNTA('RF &amp; RV Guide'!$A$8:$E$8)),0)), "-")))</f>
        <v>-</v>
      </c>
      <c r="K36" s="483" t="str">
        <f ca="1">IF($E36="", "", IFERROR(INDEX(OFFSET('Fund Guide'!$B$5,1,MATCH(K$8,OFFSET('Fund Guide'!$B$5,,,,COUNTA('Fund Guide'!$5:$5)),0)-1,COUNTA('Fund Guide'!$B:$B)-COUNTA('Fund Guide'!$B$2:$B$5)),MATCH($E36,OFFSET('Fund Guide'!$B$5,1,,COUNTA('Fund Guide'!$B:$B)-COUNTA('Fund Guide'!$B$2:$B$5)),0)),
IFERROR(OFFSET('RF &amp; RV Guide'!$E$8,2+MATCH($E36, OFFSET('RF &amp; RV Guide'!$E$8,3,,COUNTA('RF &amp; RV Guide'!$E:$E)-COUNTA('RF &amp; RV Guide'!$E$1:$E$8)), 0),-1+MATCH("Captação", OFFSET('RF &amp; RV Guide'!$E$8,,,,COUNTA('RF &amp; RV Guide'!$8:$8)-COUNTA('RF &amp; RV Guide'!$A$8:$E$8)),0)), "-")))</f>
        <v>-</v>
      </c>
      <c r="M36" s="485">
        <f>IFERROR(IF(N36=0, "", N36*$M$3),0)</f>
        <v>937500</v>
      </c>
      <c r="N36" s="229">
        <v>3.7499999999999999E-2</v>
      </c>
      <c r="O36" s="501">
        <f>IFERROR(IF(N36=0, "", N36/N$33),0)</f>
        <v>0.25</v>
      </c>
      <c r="Q36" s="960" t="str">
        <f ca="1">IF($E36="", "", IFERROR(INDEX(OFFSET('Fund Guide'!$B$5,1,MATCH(Q$8,OFFSET('Fund Guide'!$B$5,,,,COUNTA('Fund Guide'!15:15)),0)-1,COUNTA('Fund Guide'!$B:$B)-COUNTA('Fund Guide'!$B$2:$B$5)),MATCH($E36,OFFSET('Fund Guide'!$B$5,1,,COUNTA('Fund Guide'!$B:$B)-COUNTA('Fund Guide'!$B$2:$B$5)),0)),"-"))</f>
        <v>-</v>
      </c>
      <c r="R36" s="961" t="str">
        <f ca="1">IF($E36="", "", IFERROR(INDEX(OFFSET('Fund Guide'!$B$5,1,MATCH(R$8,OFFSET('Fund Guide'!$B$5,,,,COUNTA('Fund Guide'!15:15)),0)-1,COUNTA('Fund Guide'!$B:$B)-COUNTA('Fund Guide'!$B$2:$B$5)),MATCH($E36,OFFSET('Fund Guide'!$B$5,1,,COUNTA('Fund Guide'!$B:$B)-COUNTA('Fund Guide'!$B$2:$B$5)),0)),"-"))</f>
        <v>-</v>
      </c>
      <c r="S36" s="960" t="str">
        <f ca="1">IF($E36="", "", IFERROR(INDEX(OFFSET('Fund Guide'!$B$5,1,MATCH(S$8,OFFSET('Fund Guide'!$B$5,,,,COUNTA('Fund Guide'!15:15)),0)-1,COUNTA('Fund Guide'!$B:$B)-COUNTA('Fund Guide'!$B$2:$B$5)),MATCH($E36,OFFSET('Fund Guide'!$B$5,1,,COUNTA('Fund Guide'!$B:$B)-COUNTA('Fund Guide'!$B$2:$B$5)),0)),"-"))</f>
        <v>-</v>
      </c>
      <c r="T36" s="961" t="str">
        <f ca="1">IF($E36="", "", IFERROR(INDEX(OFFSET('Fund Guide'!$B$5,1,MATCH(T$8,OFFSET('Fund Guide'!$B$5,,,,COUNTA('Fund Guide'!15:15)),0)-1,COUNTA('Fund Guide'!$B:$B)-COUNTA('Fund Guide'!$B$2:$B$5)),MATCH($E36,OFFSET('Fund Guide'!$B$5,1,,COUNTA('Fund Guide'!$B:$B)-COUNTA('Fund Guide'!$B$2:$B$5)),0)),"-"))</f>
        <v>-</v>
      </c>
      <c r="U36" s="960" t="str">
        <f ca="1">IF($E36="", "", IFERROR(INDEX(OFFSET('Fund Guide'!$B$5,1,MATCH(U$8,OFFSET('Fund Guide'!$B$5,,,,COUNTA('Fund Guide'!15:15)),0)-1,COUNTA('Fund Guide'!$B:$B)-COUNTA('Fund Guide'!$B$2:$B$5)),MATCH($E36,OFFSET('Fund Guide'!$B$5,1,,COUNTA('Fund Guide'!$B:$B)-COUNTA('Fund Guide'!$B$2:$B$5)),0)),"-"))</f>
        <v>-</v>
      </c>
      <c r="V36" s="961" t="str">
        <f ca="1">IF($E36="", "", IFERROR(INDEX(OFFSET('Fund Guide'!$B$5,1,MATCH(V$8,OFFSET('Fund Guide'!$B$5,,,,COUNTA('Fund Guide'!15:15)),0)-1,COUNTA('Fund Guide'!$B:$B)-COUNTA('Fund Guide'!$B$2:$B$5)),MATCH($E36,OFFSET('Fund Guide'!$B$5,1,,COUNTA('Fund Guide'!$B:$B)-COUNTA('Fund Guide'!$B$2:$B$5)),0)),"-"))</f>
        <v>-</v>
      </c>
      <c r="W36" s="960" t="str">
        <f ca="1">IF($E36="", "", IFERROR(INDEX(OFFSET('Fund Guide'!$B$5,1,MATCH(W$8,OFFSET('Fund Guide'!$B$5,,,,COUNTA('Fund Guide'!15:15)),0)-1,COUNTA('Fund Guide'!$B:$B)-COUNTA('Fund Guide'!$B$2:$B$5)),MATCH($E36,OFFSET('Fund Guide'!$B$5,1,,COUNTA('Fund Guide'!$B:$B)-COUNTA('Fund Guide'!$B$2:$B$5)),0)),"-"))</f>
        <v>-</v>
      </c>
      <c r="X36" s="961" t="str">
        <f ca="1">IF($E36="", "", IFERROR(INDEX(OFFSET('Fund Guide'!$B$5,1,MATCH(X$8,OFFSET('Fund Guide'!$B$5,,,,COUNTA('Fund Guide'!15:15)),0)-1,COUNTA('Fund Guide'!$B:$B)-COUNTA('Fund Guide'!$B$2:$B$5)),MATCH($E36,OFFSET('Fund Guide'!$B$5,1,,COUNTA('Fund Guide'!$B:$B)-COUNTA('Fund Guide'!$B$2:$B$5)),0)),"-"))</f>
        <v>-</v>
      </c>
      <c r="Y36" s="962" t="str">
        <f ca="1">IF($E36="", "", IFERROR(INDEX(OFFSET('Fund Guide'!$B$5,1,MATCH(Y$8,OFFSET('Fund Guide'!$B$5,,,,COUNTA('Fund Guide'!15:15)),0)-1,COUNTA('Fund Guide'!$B:$B)-COUNTA('Fund Guide'!$B$2:$B$5)),MATCH($E36,OFFSET('Fund Guide'!$B$5,1,,COUNTA('Fund Guide'!$B:$B)-COUNTA('Fund Guide'!$B$2:$B$5)),0)),"-"))</f>
        <v>-</v>
      </c>
      <c r="Z36" s="963" t="str">
        <f ca="1">IF($E36="", "", IFERROR(INDEX(OFFSET('Fund Guide'!$B$5,1,MATCH(Z$8,OFFSET('Fund Guide'!$B$5,,,,COUNTA('Fund Guide'!15:15)),0)-1,COUNTA('Fund Guide'!$B:$B)-COUNTA('Fund Guide'!$B$2:$B$5)),MATCH($E36,OFFSET('Fund Guide'!$B$5,1,,COUNTA('Fund Guide'!$B:$B)-COUNTA('Fund Guide'!$B$2:$B$5)),0)),"-"))</f>
        <v>-</v>
      </c>
      <c r="AB36" s="230"/>
      <c r="AC36" s="230"/>
      <c r="AD36" s="229"/>
      <c r="AG36" s="503"/>
    </row>
    <row r="37" spans="2:33" s="484" customFormat="1" ht="15" customHeight="1">
      <c r="B37" s="478"/>
      <c r="C37" s="478"/>
      <c r="D37" s="478"/>
      <c r="E37" s="371" t="s">
        <v>2864</v>
      </c>
      <c r="F37" s="479" t="str">
        <f ca="1">IF($E37="", "", IFERROR(INDEX(OFFSET('Fund Guide'!$B$5,1,MATCH(F$8,OFFSET('Fund Guide'!$B$5,,,,COUNTA('Fund Guide'!16:16)),0)-1,COUNTA('Fund Guide'!$B:$B)-COUNTA('Fund Guide'!$B$2:$B$5)),MATCH($E37,OFFSET('Fund Guide'!$B$5,1,,COUNTA('Fund Guide'!$B:$B)-COUNTA('Fund Guide'!$B$2:$B$5)),0)),"-"))</f>
        <v>-</v>
      </c>
      <c r="G37" s="480">
        <f ca="1">IF($E37="", "", IFERROR(INDEX(OFFSET('Fund Guide'!$B$5,1,MATCH(G$8,OFFSET('Fund Guide'!$B$5,,,,COUNTA('Fund Guide'!$5:$5)),0)-1,COUNTA('Fund Guide'!$B:$B)-COUNTA('Fund Guide'!$B$2:$B$5)),MATCH($E37,OFFSET('Fund Guide'!$B$5,1,,COUNTA('Fund Guide'!$B:$B)-COUNTA('Fund Guide'!$B$2:$B$5)),0)),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0),-1+MATCH(G$8, OFFSET('RF &amp; RV Guide'!$E$8,,,,COUNTA('RF &amp; RV Guide'!$8:$8)-COUNTA('RF &amp; RV Guide'!$A$8:$E$8)),0)),"-"))))))))</f>
        <v>1825</v>
      </c>
      <c r="H37" s="481" t="str">
        <f ca="1">IF($E37="", "", IFERROR(INDEX(OFFSET('Fund Guide'!$B$5,1,MATCH(H$8,OFFSET('Fund Guide'!$B$5,,,,COUNTA('Fund Guide'!31:31)),0)-1,COUNTA('Fund Guide'!$B:$B)-COUNTA('Fund Guide'!$B$2:$B$5)),MATCH($E37,OFFSET('Fund Guide'!$B$5,1,,COUNTA('Fund Guide'!$B:$B)-COUNTA('Fund Guide'!$B$2:$B$5)),0)),"BRL"))</f>
        <v>BRL</v>
      </c>
      <c r="I37" s="482">
        <f ca="1">IF($E37="", "", IFERROR(INDEX(OFFSET('Fund Guide'!$B$5,1,MATCH("Repasse Taxa Adm. Gestor",OFFSET('Fund Guide'!$B$5,,,,COUNTA('Fund Guide'!$5:$5)),0)-1,COUNTA('Fund Guide'!$B:$B)-COUNTA('Fund Guide'!$B$2:$B$5)),MATCH($E37,OFFSET('Fund Guide'!$B$5,1,,COUNTA('Fund Guide'!$B:$B)-COUNTA('Fund Guide'!$B$2:$B$5)),0)),
IFERROR(OFFSET('RF &amp; RV Guide'!$E$8,2+MATCH($E37, OFFSET('RF &amp; RV Guide'!$E$8,3,,COUNTA('RF &amp; RV Guide'!$E:$E)-COUNTA('RF &amp; RV Guide'!$E$1:$E$8)), 0),-1+MATCH(I$8, OFFSET('RF &amp; RV Guide'!$E$8,,,,COUNTA('RF &amp; RV Guide'!$8:$8)-COUNTA('RF &amp; RV Guide'!$A$8:$E$8)),0)),IFERROR(IF(FIND("tulo",$E37), 0.25%), "-"))))</f>
        <v>2E-3</v>
      </c>
      <c r="J37" s="483" t="str">
        <f ca="1">IF($E37="", "", IFERROR(INDEX(OFFSET('Fund Guide'!$B$5,1,MATCH(J$8,OFFSET('Fund Guide'!$B$5,,,,COUNTA('Fund Guide'!$5:$5)),0)-1,COUNTA('Fund Guide'!$B:$B)-COUNTA('Fund Guide'!$B$2:$B$5)),MATCH($E37,OFFSET('Fund Guide'!$B$5,1,,COUNTA('Fund Guide'!$B:$B)-COUNTA('Fund Guide'!$B$2:$B$5)),0)),
IFERROR(OFFSET('RF &amp; RV Guide'!$E$8,2+MATCH($E37, OFFSET('RF &amp; RV Guide'!$E$8,3,,COUNTA('RF &amp; RV Guide'!$E:$E)-COUNTA('RF &amp; RV Guide'!$E$1:$E$8)), 0),-1+MATCH(J$8, OFFSET('RF &amp; RV Guide'!$E$8,,,,COUNTA('RF &amp; RV Guide'!$8:$8)-COUNTA('RF &amp; RV Guide'!$A$8:$E$8)),0)), "-")))</f>
        <v>-</v>
      </c>
      <c r="K37" s="483" t="str">
        <f ca="1">IF($E37="", "", IFERROR(INDEX(OFFSET('Fund Guide'!$B$5,1,MATCH(K$8,OFFSET('Fund Guide'!$B$5,,,,COUNTA('Fund Guide'!$5:$5)),0)-1,COUNTA('Fund Guide'!$B:$B)-COUNTA('Fund Guide'!$B$2:$B$5)),MATCH($E37,OFFSET('Fund Guide'!$B$5,1,,COUNTA('Fund Guide'!$B:$B)-COUNTA('Fund Guide'!$B$2:$B$5)),0)),
IFERROR(OFFSET('RF &amp; RV Guide'!$E$8,2+MATCH($E37, OFFSET('RF &amp; RV Guide'!$E$8,3,,COUNTA('RF &amp; RV Guide'!$E:$E)-COUNTA('RF &amp; RV Guide'!$E$1:$E$8)), 0),-1+MATCH("Captação", OFFSET('RF &amp; RV Guide'!$E$8,,,,COUNTA('RF &amp; RV Guide'!$8:$8)-COUNTA('RF &amp; RV Guide'!$A$8:$E$8)),0)), "-")))</f>
        <v>-</v>
      </c>
      <c r="M37" s="485">
        <f>IFERROR(IF(N37=0, "", N37*$M$3),0)</f>
        <v>937500</v>
      </c>
      <c r="N37" s="229">
        <v>3.7499999999999999E-2</v>
      </c>
      <c r="O37" s="501">
        <f>IFERROR(IF(N37=0, "", N37/N$33),0)</f>
        <v>0.25</v>
      </c>
      <c r="Q37" s="960" t="str">
        <f ca="1">IF($E37="", "", IFERROR(INDEX(OFFSET('Fund Guide'!$B$5,1,MATCH(Q$8,OFFSET('Fund Guide'!$B$5,,,,COUNTA('Fund Guide'!16:16)),0)-1,COUNTA('Fund Guide'!$B:$B)-COUNTA('Fund Guide'!$B$2:$B$5)),MATCH($E37,OFFSET('Fund Guide'!$B$5,1,,COUNTA('Fund Guide'!$B:$B)-COUNTA('Fund Guide'!$B$2:$B$5)),0)),"-"))</f>
        <v>-</v>
      </c>
      <c r="R37" s="961" t="str">
        <f ca="1">IF($E37="", "", IFERROR(INDEX(OFFSET('Fund Guide'!$B$5,1,MATCH(R$8,OFFSET('Fund Guide'!$B$5,,,,COUNTA('Fund Guide'!16:16)),0)-1,COUNTA('Fund Guide'!$B:$B)-COUNTA('Fund Guide'!$B$2:$B$5)),MATCH($E37,OFFSET('Fund Guide'!$B$5,1,,COUNTA('Fund Guide'!$B:$B)-COUNTA('Fund Guide'!$B$2:$B$5)),0)),"-"))</f>
        <v>-</v>
      </c>
      <c r="S37" s="960" t="str">
        <f ca="1">IF($E37="", "", IFERROR(INDEX(OFFSET('Fund Guide'!$B$5,1,MATCH(S$8,OFFSET('Fund Guide'!$B$5,,,,COUNTA('Fund Guide'!16:16)),0)-1,COUNTA('Fund Guide'!$B:$B)-COUNTA('Fund Guide'!$B$2:$B$5)),MATCH($E37,OFFSET('Fund Guide'!$B$5,1,,COUNTA('Fund Guide'!$B:$B)-COUNTA('Fund Guide'!$B$2:$B$5)),0)),"-"))</f>
        <v>-</v>
      </c>
      <c r="T37" s="961" t="str">
        <f ca="1">IF($E37="", "", IFERROR(INDEX(OFFSET('Fund Guide'!$B$5,1,MATCH(T$8,OFFSET('Fund Guide'!$B$5,,,,COUNTA('Fund Guide'!16:16)),0)-1,COUNTA('Fund Guide'!$B:$B)-COUNTA('Fund Guide'!$B$2:$B$5)),MATCH($E37,OFFSET('Fund Guide'!$B$5,1,,COUNTA('Fund Guide'!$B:$B)-COUNTA('Fund Guide'!$B$2:$B$5)),0)),"-"))</f>
        <v>-</v>
      </c>
      <c r="U37" s="960" t="str">
        <f ca="1">IF($E37="", "", IFERROR(INDEX(OFFSET('Fund Guide'!$B$5,1,MATCH(U$8,OFFSET('Fund Guide'!$B$5,,,,COUNTA('Fund Guide'!16:16)),0)-1,COUNTA('Fund Guide'!$B:$B)-COUNTA('Fund Guide'!$B$2:$B$5)),MATCH($E37,OFFSET('Fund Guide'!$B$5,1,,COUNTA('Fund Guide'!$B:$B)-COUNTA('Fund Guide'!$B$2:$B$5)),0)),"-"))</f>
        <v>-</v>
      </c>
      <c r="V37" s="961" t="str">
        <f ca="1">IF($E37="", "", IFERROR(INDEX(OFFSET('Fund Guide'!$B$5,1,MATCH(V$8,OFFSET('Fund Guide'!$B$5,,,,COUNTA('Fund Guide'!16:16)),0)-1,COUNTA('Fund Guide'!$B:$B)-COUNTA('Fund Guide'!$B$2:$B$5)),MATCH($E37,OFFSET('Fund Guide'!$B$5,1,,COUNTA('Fund Guide'!$B:$B)-COUNTA('Fund Guide'!$B$2:$B$5)),0)),"-"))</f>
        <v>-</v>
      </c>
      <c r="W37" s="960" t="str">
        <f ca="1">IF($E37="", "", IFERROR(INDEX(OFFSET('Fund Guide'!$B$5,1,MATCH(W$8,OFFSET('Fund Guide'!$B$5,,,,COUNTA('Fund Guide'!16:16)),0)-1,COUNTA('Fund Guide'!$B:$B)-COUNTA('Fund Guide'!$B$2:$B$5)),MATCH($E37,OFFSET('Fund Guide'!$B$5,1,,COUNTA('Fund Guide'!$B:$B)-COUNTA('Fund Guide'!$B$2:$B$5)),0)),"-"))</f>
        <v>-</v>
      </c>
      <c r="X37" s="961" t="str">
        <f ca="1">IF($E37="", "", IFERROR(INDEX(OFFSET('Fund Guide'!$B$5,1,MATCH(X$8,OFFSET('Fund Guide'!$B$5,,,,COUNTA('Fund Guide'!16:16)),0)-1,COUNTA('Fund Guide'!$B:$B)-COUNTA('Fund Guide'!$B$2:$B$5)),MATCH($E37,OFFSET('Fund Guide'!$B$5,1,,COUNTA('Fund Guide'!$B:$B)-COUNTA('Fund Guide'!$B$2:$B$5)),0)),"-"))</f>
        <v>-</v>
      </c>
      <c r="Y37" s="962" t="str">
        <f ca="1">IF($E37="", "", IFERROR(INDEX(OFFSET('Fund Guide'!$B$5,1,MATCH(Y$8,OFFSET('Fund Guide'!$B$5,,,,COUNTA('Fund Guide'!16:16)),0)-1,COUNTA('Fund Guide'!$B:$B)-COUNTA('Fund Guide'!$B$2:$B$5)),MATCH($E37,OFFSET('Fund Guide'!$B$5,1,,COUNTA('Fund Guide'!$B:$B)-COUNTA('Fund Guide'!$B$2:$B$5)),0)),"-"))</f>
        <v>-</v>
      </c>
      <c r="Z37" s="963" t="str">
        <f ca="1">IF($E37="", "", IFERROR(INDEX(OFFSET('Fund Guide'!$B$5,1,MATCH(Z$8,OFFSET('Fund Guide'!$B$5,,,,COUNTA('Fund Guide'!16:16)),0)-1,COUNTA('Fund Guide'!$B:$B)-COUNTA('Fund Guide'!$B$2:$B$5)),MATCH($E37,OFFSET('Fund Guide'!$B$5,1,,COUNTA('Fund Guide'!$B:$B)-COUNTA('Fund Guide'!$B$2:$B$5)),0)),"-"))</f>
        <v>-</v>
      </c>
      <c r="AB37" s="230"/>
      <c r="AC37" s="230"/>
      <c r="AD37" s="229"/>
      <c r="AG37" s="503"/>
    </row>
    <row r="38" spans="2:33" s="493" customFormat="1" ht="4.5" customHeight="1">
      <c r="B38" s="489"/>
      <c r="C38" s="489"/>
      <c r="D38" s="489"/>
      <c r="E38" s="490"/>
      <c r="F38" s="502"/>
      <c r="G38" s="491"/>
      <c r="H38" s="491"/>
      <c r="I38" s="492"/>
      <c r="J38" s="492"/>
      <c r="K38" s="492"/>
      <c r="M38" s="494"/>
      <c r="Q38" s="492"/>
      <c r="S38" s="492"/>
      <c r="U38" s="492"/>
      <c r="W38" s="492"/>
      <c r="Y38" s="492"/>
      <c r="AB38" s="492"/>
      <c r="AG38" s="503"/>
    </row>
    <row r="39" spans="2:33" s="468" customFormat="1" ht="14.25" customHeight="1">
      <c r="B39" s="464"/>
      <c r="C39" s="464"/>
      <c r="D39" s="464" t="s">
        <v>12</v>
      </c>
      <c r="E39" s="496" t="s">
        <v>1367</v>
      </c>
      <c r="F39" s="497"/>
      <c r="G39" s="497"/>
      <c r="H39" s="497"/>
      <c r="I39" s="498"/>
      <c r="J39" s="498"/>
      <c r="K39" s="498"/>
      <c r="M39" s="499">
        <f>IFERROR(IF(N39=0, 0, N39*$M$3),0)</f>
        <v>0</v>
      </c>
      <c r="N39" s="624">
        <v>0</v>
      </c>
      <c r="O39" s="500">
        <f>IF(N39=0, 0, SUM(O40:O41)*N39)</f>
        <v>0</v>
      </c>
      <c r="Q39" s="498"/>
      <c r="R39" s="500"/>
      <c r="S39" s="498"/>
      <c r="T39" s="500"/>
      <c r="U39" s="498"/>
      <c r="V39" s="500"/>
      <c r="W39" s="498"/>
      <c r="X39" s="500"/>
      <c r="Y39" s="498"/>
      <c r="Z39" s="500"/>
      <c r="AB39" s="498"/>
      <c r="AC39" s="500"/>
      <c r="AD39" s="500"/>
    </row>
    <row r="40" spans="2:33" s="484" customFormat="1" ht="15" customHeight="1">
      <c r="B40" s="478"/>
      <c r="C40" s="478"/>
      <c r="D40" s="478"/>
      <c r="E40" s="371"/>
      <c r="F40" s="479" t="str">
        <f ca="1">IF($E40="", "", IFERROR(INDEX(OFFSET('Fund Guide'!$B$5,1,MATCH(F$8,OFFSET('Fund Guide'!$B$5,,,,COUNTA('Fund Guide'!16:16)),0)-1,COUNTA('Fund Guide'!$B:$B)-COUNTA('Fund Guide'!$B$2:$B$5)),MATCH($E40,OFFSET('Fund Guide'!$B$5,1,,COUNTA('Fund Guide'!$B:$B)-COUNTA('Fund Guide'!$B$2:$B$5)),0)),"-"))</f>
        <v/>
      </c>
      <c r="G40" s="480" t="str">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
      </c>
      <c r="H40" s="481" t="str">
        <f ca="1">IF($E40="", "", IFERROR(INDEX(OFFSET('Fund Guide'!$B$5,1,MATCH(H$8,OFFSET('Fund Guide'!$B$5,,,,COUNTA('Fund Guide'!34:34)),0)-1,COUNTA('Fund Guide'!$B:$B)-COUNTA('Fund Guide'!$B$2:$B$5)),MATCH($E40,OFFSET('Fund Guide'!$B$5,1,,COUNTA('Fund Guide'!$B:$B)-COUNTA('Fund Guide'!$B$2:$B$5)),0)),"BRL"))</f>
        <v/>
      </c>
      <c r="I40" s="482" t="str">
        <f ca="1">IF($E40="", "", IFERROR(INDEX(OFFSET('Fund Guide'!$B$5,1,MATCH("Repasse Taxa Adm. Gestor",OFFSET('Fund Guide'!$B$5,,,,COUNTA('Fund Guide'!$5:$5)),0)-1,COUNTA('Fund Guide'!$B:$B)-COUNTA('Fund Guide'!$B$2:$B$5)),MATCH($E40,OFFSET('Fund Guide'!$B$5,1,,COUNTA('Fund Guide'!$B:$B)-COUNTA('Fund Guide'!$B$2:$B$5)),0)),
IFERROR(OFFSET('RF &amp; RV Guide'!$E$8,2+MATCH($E40, OFFSET('RF &amp; RV Guide'!$E$8,3,,COUNTA('RF &amp; RV Guide'!$E:$E)-COUNTA('RF &amp; RV Guide'!$E$1:$E$8)), 0),-1+MATCH(I$8, OFFSET('RF &amp; RV Guide'!$E$8,,,,COUNTA('RF &amp; RV Guide'!$8:$8)-COUNTA('RF &amp; RV Guide'!$A$8:$E$8)),0)),IFERROR(IF(FIND("tulo",$E40), 0.25%), "-"))))</f>
        <v/>
      </c>
      <c r="J40" s="483" t="str">
        <f ca="1">IF($E40="", "", IFERROR(INDEX(OFFSET('Fund Guide'!$B$5,1,MATCH(J$8,OFFSET('Fund Guide'!$B$5,,,,COUNTA('Fund Guide'!$5:$5)),0)-1,COUNTA('Fund Guide'!$B:$B)-COUNTA('Fund Guide'!$B$2:$B$5)),MATCH($E40,OFFSET('Fund Guide'!$B$5,1,,COUNTA('Fund Guide'!$B:$B)-COUNTA('Fund Guide'!$B$2:$B$5)),0)),
IFERROR(OFFSET('RF &amp; RV Guide'!$E$8,2+MATCH($E40, OFFSET('RF &amp; RV Guide'!$E$8,3,,COUNTA('RF &amp; RV Guide'!$E:$E)-COUNTA('RF &amp; RV Guide'!$E$1:$E$8)), 0),-1+MATCH(J$8, OFFSET('RF &amp; RV Guide'!$E$8,,,,COUNTA('RF &amp; RV Guide'!$8:$8)-COUNTA('RF &amp; RV Guide'!$A$8:$E$8)),0)), "-")))</f>
        <v/>
      </c>
      <c r="K40" s="483" t="str">
        <f ca="1">IF($E40="", "", IFERROR(INDEX(OFFSET('Fund Guide'!$B$5,1,MATCH(K$8,OFFSET('Fund Guide'!$B$5,,,,COUNTA('Fund Guide'!$5:$5)),0)-1,COUNTA('Fund Guide'!$B:$B)-COUNTA('Fund Guide'!$B$2:$B$5)),MATCH($E40,OFFSET('Fund Guide'!$B$5,1,,COUNTA('Fund Guide'!$B:$B)-COUNTA('Fund Guide'!$B$2:$B$5)),0)),
IFERROR(OFFSET('RF &amp; RV Guide'!$E$8,2+MATCH($E40, OFFSET('RF &amp; RV Guide'!$E$8,3,,COUNTA('RF &amp; RV Guide'!$E:$E)-COUNTA('RF &amp; RV Guide'!$E$1:$E$8)), 0),-1+MATCH("Captação", OFFSET('RF &amp; RV Guide'!$E$8,,,,COUNTA('RF &amp; RV Guide'!$8:$8)-COUNTA('RF &amp; RV Guide'!$A$8:$E$8)),0)), "-")))</f>
        <v/>
      </c>
      <c r="M40" s="485" t="str">
        <f>IFERROR(IF(N40=0, "", N40*$M$3),0)</f>
        <v/>
      </c>
      <c r="N40" s="229"/>
      <c r="O40" s="501" t="str">
        <f>IFERROR(IF(N40=0, "", N40/N$39),0)</f>
        <v/>
      </c>
      <c r="Q40" s="960" t="str">
        <f ca="1">IF($E40="", "", IFERROR(INDEX(OFFSET('Fund Guide'!$B$5,1,MATCH(Q$8,OFFSET('Fund Guide'!$B$5,,,,COUNTA('Fund Guide'!16:16)),0)-1,COUNTA('Fund Guide'!$B:$B)-COUNTA('Fund Guide'!$B$2:$B$5)),MATCH($E40,OFFSET('Fund Guide'!$B$5,1,,COUNTA('Fund Guide'!$B:$B)-COUNTA('Fund Guide'!$B$2:$B$5)),0)),"-"))</f>
        <v/>
      </c>
      <c r="R40" s="961" t="str">
        <f ca="1">IF($E40="", "", IFERROR(INDEX(OFFSET('Fund Guide'!$B$5,1,MATCH(R$8,OFFSET('Fund Guide'!$B$5,,,,COUNTA('Fund Guide'!16:16)),0)-1,COUNTA('Fund Guide'!$B:$B)-COUNTA('Fund Guide'!$B$2:$B$5)),MATCH($E40,OFFSET('Fund Guide'!$B$5,1,,COUNTA('Fund Guide'!$B:$B)-COUNTA('Fund Guide'!$B$2:$B$5)),0)),"-"))</f>
        <v/>
      </c>
      <c r="S40" s="960" t="str">
        <f ca="1">IF($E40="", "", IFERROR(INDEX(OFFSET('Fund Guide'!$B$5,1,MATCH(S$8,OFFSET('Fund Guide'!$B$5,,,,COUNTA('Fund Guide'!16:16)),0)-1,COUNTA('Fund Guide'!$B:$B)-COUNTA('Fund Guide'!$B$2:$B$5)),MATCH($E40,OFFSET('Fund Guide'!$B$5,1,,COUNTA('Fund Guide'!$B:$B)-COUNTA('Fund Guide'!$B$2:$B$5)),0)),"-"))</f>
        <v/>
      </c>
      <c r="T40" s="961" t="str">
        <f ca="1">IF($E40="", "", IFERROR(INDEX(OFFSET('Fund Guide'!$B$5,1,MATCH(T$8,OFFSET('Fund Guide'!$B$5,,,,COUNTA('Fund Guide'!16:16)),0)-1,COUNTA('Fund Guide'!$B:$B)-COUNTA('Fund Guide'!$B$2:$B$5)),MATCH($E40,OFFSET('Fund Guide'!$B$5,1,,COUNTA('Fund Guide'!$B:$B)-COUNTA('Fund Guide'!$B$2:$B$5)),0)),"-"))</f>
        <v/>
      </c>
      <c r="U40" s="960" t="str">
        <f ca="1">IF($E40="", "", IFERROR(INDEX(OFFSET('Fund Guide'!$B$5,1,MATCH(U$8,OFFSET('Fund Guide'!$B$5,,,,COUNTA('Fund Guide'!16:16)),0)-1,COUNTA('Fund Guide'!$B:$B)-COUNTA('Fund Guide'!$B$2:$B$5)),MATCH($E40,OFFSET('Fund Guide'!$B$5,1,,COUNTA('Fund Guide'!$B:$B)-COUNTA('Fund Guide'!$B$2:$B$5)),0)),"-"))</f>
        <v/>
      </c>
      <c r="V40" s="961" t="str">
        <f ca="1">IF($E40="", "", IFERROR(INDEX(OFFSET('Fund Guide'!$B$5,1,MATCH(V$8,OFFSET('Fund Guide'!$B$5,,,,COUNTA('Fund Guide'!16:16)),0)-1,COUNTA('Fund Guide'!$B:$B)-COUNTA('Fund Guide'!$B$2:$B$5)),MATCH($E40,OFFSET('Fund Guide'!$B$5,1,,COUNTA('Fund Guide'!$B:$B)-COUNTA('Fund Guide'!$B$2:$B$5)),0)),"-"))</f>
        <v/>
      </c>
      <c r="W40" s="960" t="str">
        <f ca="1">IF($E40="", "", IFERROR(INDEX(OFFSET('Fund Guide'!$B$5,1,MATCH(W$8,OFFSET('Fund Guide'!$B$5,,,,COUNTA('Fund Guide'!16:16)),0)-1,COUNTA('Fund Guide'!$B:$B)-COUNTA('Fund Guide'!$B$2:$B$5)),MATCH($E40,OFFSET('Fund Guide'!$B$5,1,,COUNTA('Fund Guide'!$B:$B)-COUNTA('Fund Guide'!$B$2:$B$5)),0)),"-"))</f>
        <v/>
      </c>
      <c r="X40" s="961" t="str">
        <f ca="1">IF($E40="", "", IFERROR(INDEX(OFFSET('Fund Guide'!$B$5,1,MATCH(X$8,OFFSET('Fund Guide'!$B$5,,,,COUNTA('Fund Guide'!16:16)),0)-1,COUNTA('Fund Guide'!$B:$B)-COUNTA('Fund Guide'!$B$2:$B$5)),MATCH($E40,OFFSET('Fund Guide'!$B$5,1,,COUNTA('Fund Guide'!$B:$B)-COUNTA('Fund Guide'!$B$2:$B$5)),0)),"-"))</f>
        <v/>
      </c>
      <c r="Y40" s="962" t="str">
        <f ca="1">IF($E40="", "", IFERROR(INDEX(OFFSET('Fund Guide'!$B$5,1,MATCH(Y$8,OFFSET('Fund Guide'!$B$5,,,,COUNTA('Fund Guide'!16:16)),0)-1,COUNTA('Fund Guide'!$B:$B)-COUNTA('Fund Guide'!$B$2:$B$5)),MATCH($E40,OFFSET('Fund Guide'!$B$5,1,,COUNTA('Fund Guide'!$B:$B)-COUNTA('Fund Guide'!$B$2:$B$5)),0)),"-"))</f>
        <v/>
      </c>
      <c r="Z40" s="963" t="str">
        <f ca="1">IF($E40="", "", IFERROR(INDEX(OFFSET('Fund Guide'!$B$5,1,MATCH(Z$8,OFFSET('Fund Guide'!$B$5,,,,COUNTA('Fund Guide'!16:16)),0)-1,COUNTA('Fund Guide'!$B:$B)-COUNTA('Fund Guide'!$B$2:$B$5)),MATCH($E40,OFFSET('Fund Guide'!$B$5,1,,COUNTA('Fund Guide'!$B:$B)-COUNTA('Fund Guide'!$B$2:$B$5)),0)),"-"))</f>
        <v/>
      </c>
      <c r="AB40" s="230"/>
      <c r="AC40" s="230"/>
      <c r="AD40" s="229"/>
      <c r="AG40" s="503"/>
    </row>
    <row r="41" spans="2:33" s="493" customFormat="1" ht="5.25" customHeight="1">
      <c r="B41" s="489"/>
      <c r="C41" s="489"/>
      <c r="D41" s="489"/>
      <c r="E41" s="490"/>
      <c r="F41" s="502"/>
      <c r="G41" s="491"/>
      <c r="H41" s="491"/>
      <c r="I41" s="492"/>
      <c r="J41" s="492"/>
      <c r="K41" s="492"/>
      <c r="M41" s="494"/>
      <c r="Q41" s="492"/>
      <c r="S41" s="492"/>
      <c r="U41" s="492"/>
      <c r="W41" s="492"/>
      <c r="Y41" s="492"/>
      <c r="AB41" s="492"/>
    </row>
    <row r="42" spans="2:33" s="468" customFormat="1" ht="14.25" customHeight="1">
      <c r="B42" s="464"/>
      <c r="C42" s="464" t="s">
        <v>12</v>
      </c>
      <c r="D42" s="464" t="s">
        <v>12</v>
      </c>
      <c r="E42" s="473" t="s">
        <v>661</v>
      </c>
      <c r="F42" s="474"/>
      <c r="G42" s="474"/>
      <c r="H42" s="474"/>
      <c r="I42" s="475"/>
      <c r="J42" s="475"/>
      <c r="K42" s="475"/>
      <c r="M42" s="476">
        <f>IFERROR(IF(N42=0, 0, N42*$M$3),0)</f>
        <v>1250000</v>
      </c>
      <c r="N42" s="623">
        <v>0.05</v>
      </c>
      <c r="O42" s="477">
        <f>ROUND(O44+O49+O52,3)</f>
        <v>0.05</v>
      </c>
      <c r="Q42" s="475"/>
      <c r="R42" s="477"/>
      <c r="S42" s="475"/>
      <c r="T42" s="477"/>
      <c r="U42" s="475"/>
      <c r="V42" s="477"/>
      <c r="W42" s="475"/>
      <c r="X42" s="477"/>
      <c r="Y42" s="475"/>
      <c r="Z42" s="477"/>
      <c r="AB42" s="475"/>
      <c r="AC42" s="477"/>
      <c r="AD42" s="477"/>
    </row>
    <row r="43" spans="2:33" s="493" customFormat="1" ht="3" customHeight="1">
      <c r="B43" s="489"/>
      <c r="C43" s="489"/>
      <c r="D43" s="489"/>
      <c r="E43" s="490"/>
      <c r="F43" s="491"/>
      <c r="G43" s="491"/>
      <c r="H43" s="491"/>
      <c r="I43" s="492"/>
      <c r="J43" s="492"/>
      <c r="K43" s="492"/>
      <c r="M43" s="494"/>
      <c r="N43" s="495"/>
      <c r="Q43" s="492"/>
      <c r="S43" s="492"/>
      <c r="U43" s="492"/>
      <c r="W43" s="492"/>
      <c r="Y43" s="492"/>
      <c r="AB43" s="492"/>
    </row>
    <row r="44" spans="2:33" s="468" customFormat="1" ht="14.25" customHeight="1">
      <c r="B44" s="464"/>
      <c r="C44" s="464"/>
      <c r="D44" s="464" t="s">
        <v>12</v>
      </c>
      <c r="E44" s="496" t="s">
        <v>1370</v>
      </c>
      <c r="F44" s="497"/>
      <c r="G44" s="497"/>
      <c r="H44" s="497"/>
      <c r="I44" s="498"/>
      <c r="J44" s="498"/>
      <c r="K44" s="498"/>
      <c r="M44" s="499">
        <f>IFERROR(IF(N44=0, 0, N44*$M$3),0)</f>
        <v>1250000</v>
      </c>
      <c r="N44" s="624">
        <v>0.05</v>
      </c>
      <c r="O44" s="500">
        <f>IF(N44=0, 0, SUM(O45:O48)*N44)</f>
        <v>4.9999999999999989E-2</v>
      </c>
      <c r="Q44" s="498"/>
      <c r="R44" s="500"/>
      <c r="S44" s="498"/>
      <c r="T44" s="500"/>
      <c r="U44" s="498"/>
      <c r="V44" s="500"/>
      <c r="W44" s="498"/>
      <c r="X44" s="500"/>
      <c r="Y44" s="498"/>
      <c r="Z44" s="500"/>
      <c r="AB44" s="498"/>
      <c r="AC44" s="500"/>
      <c r="AD44" s="500"/>
    </row>
    <row r="45" spans="2:33" s="484" customFormat="1" ht="14.25" customHeight="1">
      <c r="B45" s="478"/>
      <c r="C45" s="478"/>
      <c r="D45" s="478"/>
      <c r="E45" s="371" t="s">
        <v>2872</v>
      </c>
      <c r="F45" s="479" t="str">
        <f ca="1">IF($E45="", "", IFERROR(INDEX(OFFSET('Fund Guide'!$B$5,1,MATCH(F$8,OFFSET('Fund Guide'!$B$5,,,,COUNTA('Fund Guide'!20:20)),0)-1,COUNTA('Fund Guide'!$B:$B)-COUNTA('Fund Guide'!$B$2:$B$5)),MATCH($E45,OFFSET('Fund Guide'!$B$5,1,,COUNTA('Fund Guide'!$B:$B)-COUNTA('Fund Guide'!$B$2:$B$5)),0)),"-"))</f>
        <v>-</v>
      </c>
      <c r="G45" s="480">
        <f ca="1">IF($E45="", "", IFERROR(INDEX(OFFSET('Fund Guide'!$B$5,1,MATCH(G$8,OFFSET('Fund Guide'!$B$5,,,,COUNTA('Fund Guide'!$5:$5)),0)-1,COUNTA('Fund Guide'!$B:$B)-COUNTA('Fund Guide'!$B$2:$B$5)),MATCH($E45,OFFSET('Fund Guide'!$B$5,1,,COUNTA('Fund Guide'!$B:$B)-COUNTA('Fund Guide'!$B$2:$B$5)),0)),
IF(OR(LEFT($E45,3)="NTN",LEFT($E45,3)="LFT"),DATE(_xlfn.NUMBERVALUE(RIGHT(LEFT($E45, FIND(" (", $E45)-1), 4)),8,15)-TODAY(),IFERROR(IF(FIND("ano",$E45)&gt;1,FLOOR(_xlfn.NUMBERVALUE(RIGHT(LEFT($E45,FIND(" ano",$E45)-1),FIND(" ano",$E45)-1-(FIND(" - ",$E45)+2)))*365,1)),IFERROR(IF(FIND("meses",$E45)&gt;1,FLOOR(_xlfn.NUMBERVALUE(RIGHT(LEFT($E45,FIND(" meses",$E45)-1),FIND(" meses",$E45)-1-(FIND(" - ",$E45)+2))),1)*(365/12)),IFERROR(IF(FIND("mês",$E45)&gt;1,FLOOR(_xlfn.NUMBERVALUE(RIGHT(LEFT($E45,FIND(" mês",$E45)-1),FIND(" mês",$E45)-1-(FIND(" - ",$E45)+2))),1)*(365/12)),IFERROR(IF(FIND("Diária", $E45)&gt;0, 0),
IFERROR(OFFSET('RF &amp; RV Guide'!$E$8,2+MATCH($E45, OFFSET('RF &amp; RV Guide'!$E$8,3,,COUNTA('RF &amp; RV Guide'!$E:$E)-COUNTA('RF &amp; RV Guide'!$E$1:$E$8)), 0),-1+MATCH(G$8, OFFSET('RF &amp; RV Guide'!$E$8,,,,COUNTA('RF &amp; RV Guide'!$8:$8)-COUNTA('RF &amp; RV Guide'!$A$8:$E$8)),0)),"-"))))))))</f>
        <v>365</v>
      </c>
      <c r="H45" s="481" t="str">
        <f ca="1">IF($E45="", "", IFERROR(INDEX(OFFSET('Fund Guide'!$B$5,1,MATCH(H$8,OFFSET('Fund Guide'!$B$5,,,,COUNTA('Fund Guide'!40:40)),0)-1,COUNTA('Fund Guide'!$B:$B)-COUNTA('Fund Guide'!$B$2:$B$5)),MATCH($E45,OFFSET('Fund Guide'!$B$5,1,,COUNTA('Fund Guide'!$B:$B)-COUNTA('Fund Guide'!$B$2:$B$5)),0)),"BRL"))</f>
        <v>BRL</v>
      </c>
      <c r="I45" s="482">
        <f ca="1">IF($E45="", "", IFERROR(INDEX(OFFSET('Fund Guide'!$B$5,1,MATCH("Repasse Taxa Adm. Gestor",OFFSET('Fund Guide'!$B$5,,,,COUNTA('Fund Guide'!$5:$5)),0)-1,COUNTA('Fund Guide'!$B:$B)-COUNTA('Fund Guide'!$B$2:$B$5)),MATCH($E45,OFFSET('Fund Guide'!$B$5,1,,COUNTA('Fund Guide'!$B:$B)-COUNTA('Fund Guide'!$B$2:$B$5)),0)),
IFERROR(OFFSET('RF &amp; RV Guide'!$E$8,2+MATCH($E45, OFFSET('RF &amp; RV Guide'!$E$8,3,,COUNTA('RF &amp; RV Guide'!$E:$E)-COUNTA('RF &amp; RV Guide'!$E$1:$E$8)), 0),-1+MATCH(I$8, OFFSET('RF &amp; RV Guide'!$E$8,,,,COUNTA('RF &amp; RV Guide'!$8:$8)-COUNTA('RF &amp; RV Guide'!$A$8:$E$8)),0)),IFERROR(IF(FIND("tulo",$E45), 0.25%), "-"))))</f>
        <v>2E-3</v>
      </c>
      <c r="J45" s="483" t="str">
        <f ca="1">IF($E45="", "", IFERROR(INDEX(OFFSET('Fund Guide'!$B$5,1,MATCH(J$8,OFFSET('Fund Guide'!$B$5,,,,COUNTA('Fund Guide'!$5:$5)),0)-1,COUNTA('Fund Guide'!$B:$B)-COUNTA('Fund Guide'!$B$2:$B$5)),MATCH($E45,OFFSET('Fund Guide'!$B$5,1,,COUNTA('Fund Guide'!$B:$B)-COUNTA('Fund Guide'!$B$2:$B$5)),0)),
IFERROR(OFFSET('RF &amp; RV Guide'!$E$8,2+MATCH($E45, OFFSET('RF &amp; RV Guide'!$E$8,3,,COUNTA('RF &amp; RV Guide'!$E:$E)-COUNTA('RF &amp; RV Guide'!$E$1:$E$8)), 0),-1+MATCH(J$8, OFFSET('RF &amp; RV Guide'!$E$8,,,,COUNTA('RF &amp; RV Guide'!$8:$8)-COUNTA('RF &amp; RV Guide'!$A$8:$E$8)),0)), "-")))</f>
        <v>-</v>
      </c>
      <c r="K45" s="483" t="str">
        <f ca="1">IF($E45="", "", IFERROR(INDEX(OFFSET('Fund Guide'!$B$5,1,MATCH(K$8,OFFSET('Fund Guide'!$B$5,,,,COUNTA('Fund Guide'!$5:$5)),0)-1,COUNTA('Fund Guide'!$B:$B)-COUNTA('Fund Guide'!$B$2:$B$5)),MATCH($E45,OFFSET('Fund Guide'!$B$5,1,,COUNTA('Fund Guide'!$B:$B)-COUNTA('Fund Guide'!$B$2:$B$5)),0)),
IFERROR(OFFSET('RF &amp; RV Guide'!$E$8,2+MATCH($E45, OFFSET('RF &amp; RV Guide'!$E$8,3,,COUNTA('RF &amp; RV Guide'!$E:$E)-COUNTA('RF &amp; RV Guide'!$E$1:$E$8)), 0),-1+MATCH("Captação", OFFSET('RF &amp; RV Guide'!$E$8,,,,COUNTA('RF &amp; RV Guide'!$8:$8)-COUNTA('RF &amp; RV Guide'!$A$8:$E$8)),0)), "-")))</f>
        <v>-</v>
      </c>
      <c r="M45" s="485">
        <f>IFERROR(IF(N45=0, "", N45*$M$3),0)</f>
        <v>375000</v>
      </c>
      <c r="N45" s="229">
        <v>1.4999999999999999E-2</v>
      </c>
      <c r="O45" s="501">
        <f>IFERROR(IF(N45=0, "", N45/N$44),0)</f>
        <v>0.3</v>
      </c>
      <c r="Q45" s="960" t="str">
        <f ca="1">IF($E45="", "", IFERROR(INDEX(OFFSET('Fund Guide'!$B$5,1,MATCH(Q$8,OFFSET('Fund Guide'!$B$5,,,,COUNTA('Fund Guide'!20:20)),0)-1,COUNTA('Fund Guide'!$B:$B)-COUNTA('Fund Guide'!$B$2:$B$5)),MATCH($E45,OFFSET('Fund Guide'!$B$5,1,,COUNTA('Fund Guide'!$B:$B)-COUNTA('Fund Guide'!$B$2:$B$5)),0)),"-"))</f>
        <v>-</v>
      </c>
      <c r="R45" s="961" t="str">
        <f ca="1">IF($E45="", "", IFERROR(INDEX(OFFSET('Fund Guide'!$B$5,1,MATCH(R$8,OFFSET('Fund Guide'!$B$5,,,,COUNTA('Fund Guide'!20:20)),0)-1,COUNTA('Fund Guide'!$B:$B)-COUNTA('Fund Guide'!$B$2:$B$5)),MATCH($E45,OFFSET('Fund Guide'!$B$5,1,,COUNTA('Fund Guide'!$B:$B)-COUNTA('Fund Guide'!$B$2:$B$5)),0)),"-"))</f>
        <v>-</v>
      </c>
      <c r="S45" s="960" t="str">
        <f ca="1">IF($E45="", "", IFERROR(INDEX(OFFSET('Fund Guide'!$B$5,1,MATCH(S$8,OFFSET('Fund Guide'!$B$5,,,,COUNTA('Fund Guide'!20:20)),0)-1,COUNTA('Fund Guide'!$B:$B)-COUNTA('Fund Guide'!$B$2:$B$5)),MATCH($E45,OFFSET('Fund Guide'!$B$5,1,,COUNTA('Fund Guide'!$B:$B)-COUNTA('Fund Guide'!$B$2:$B$5)),0)),"-"))</f>
        <v>-</v>
      </c>
      <c r="T45" s="961" t="str">
        <f ca="1">IF($E45="", "", IFERROR(INDEX(OFFSET('Fund Guide'!$B$5,1,MATCH(T$8,OFFSET('Fund Guide'!$B$5,,,,COUNTA('Fund Guide'!20:20)),0)-1,COUNTA('Fund Guide'!$B:$B)-COUNTA('Fund Guide'!$B$2:$B$5)),MATCH($E45,OFFSET('Fund Guide'!$B$5,1,,COUNTA('Fund Guide'!$B:$B)-COUNTA('Fund Guide'!$B$2:$B$5)),0)),"-"))</f>
        <v>-</v>
      </c>
      <c r="U45" s="960" t="str">
        <f ca="1">IF($E45="", "", IFERROR(INDEX(OFFSET('Fund Guide'!$B$5,1,MATCH(U$8,OFFSET('Fund Guide'!$B$5,,,,COUNTA('Fund Guide'!20:20)),0)-1,COUNTA('Fund Guide'!$B:$B)-COUNTA('Fund Guide'!$B$2:$B$5)),MATCH($E45,OFFSET('Fund Guide'!$B$5,1,,COUNTA('Fund Guide'!$B:$B)-COUNTA('Fund Guide'!$B$2:$B$5)),0)),"-"))</f>
        <v>-</v>
      </c>
      <c r="V45" s="961" t="str">
        <f ca="1">IF($E45="", "", IFERROR(INDEX(OFFSET('Fund Guide'!$B$5,1,MATCH(V$8,OFFSET('Fund Guide'!$B$5,,,,COUNTA('Fund Guide'!20:20)),0)-1,COUNTA('Fund Guide'!$B:$B)-COUNTA('Fund Guide'!$B$2:$B$5)),MATCH($E45,OFFSET('Fund Guide'!$B$5,1,,COUNTA('Fund Guide'!$B:$B)-COUNTA('Fund Guide'!$B$2:$B$5)),0)),"-"))</f>
        <v>-</v>
      </c>
      <c r="W45" s="960" t="str">
        <f ca="1">IF($E45="", "", IFERROR(INDEX(OFFSET('Fund Guide'!$B$5,1,MATCH(W$8,OFFSET('Fund Guide'!$B$5,,,,COUNTA('Fund Guide'!20:20)),0)-1,COUNTA('Fund Guide'!$B:$B)-COUNTA('Fund Guide'!$B$2:$B$5)),MATCH($E45,OFFSET('Fund Guide'!$B$5,1,,COUNTA('Fund Guide'!$B:$B)-COUNTA('Fund Guide'!$B$2:$B$5)),0)),"-"))</f>
        <v>-</v>
      </c>
      <c r="X45" s="961" t="str">
        <f ca="1">IF($E45="", "", IFERROR(INDEX(OFFSET('Fund Guide'!$B$5,1,MATCH(X$8,OFFSET('Fund Guide'!$B$5,,,,COUNTA('Fund Guide'!20:20)),0)-1,COUNTA('Fund Guide'!$B:$B)-COUNTA('Fund Guide'!$B$2:$B$5)),MATCH($E45,OFFSET('Fund Guide'!$B$5,1,,COUNTA('Fund Guide'!$B:$B)-COUNTA('Fund Guide'!$B$2:$B$5)),0)),"-"))</f>
        <v>-</v>
      </c>
      <c r="Y45" s="962" t="str">
        <f ca="1">IF($E45="", "", IFERROR(INDEX(OFFSET('Fund Guide'!$B$5,1,MATCH(Y$8,OFFSET('Fund Guide'!$B$5,,,,COUNTA('Fund Guide'!20:20)),0)-1,COUNTA('Fund Guide'!$B:$B)-COUNTA('Fund Guide'!$B$2:$B$5)),MATCH($E45,OFFSET('Fund Guide'!$B$5,1,,COUNTA('Fund Guide'!$B:$B)-COUNTA('Fund Guide'!$B$2:$B$5)),0)),"-"))</f>
        <v>-</v>
      </c>
      <c r="Z45" s="963" t="str">
        <f ca="1">IF($E45="", "", IFERROR(INDEX(OFFSET('Fund Guide'!$B$5,1,MATCH(Z$8,OFFSET('Fund Guide'!$B$5,,,,COUNTA('Fund Guide'!20:20)),0)-1,COUNTA('Fund Guide'!$B:$B)-COUNTA('Fund Guide'!$B$2:$B$5)),MATCH($E45,OFFSET('Fund Guide'!$B$5,1,,COUNTA('Fund Guide'!$B:$B)-COUNTA('Fund Guide'!$B$2:$B$5)),0)),"-"))</f>
        <v>-</v>
      </c>
      <c r="AB45" s="230"/>
      <c r="AC45" s="230"/>
      <c r="AD45" s="229"/>
      <c r="AG45" s="503"/>
    </row>
    <row r="46" spans="2:33" s="484" customFormat="1" ht="14.25" customHeight="1">
      <c r="B46" s="478"/>
      <c r="C46" s="478"/>
      <c r="D46" s="478"/>
      <c r="E46" s="371" t="s">
        <v>2873</v>
      </c>
      <c r="F46" s="479" t="str">
        <f ca="1">IF($E46="", "", IFERROR(INDEX(OFFSET('Fund Guide'!$B$5,1,MATCH(F$8,OFFSET('Fund Guide'!$B$5,,,,COUNTA('Fund Guide'!21:21)),0)-1,COUNTA('Fund Guide'!$B:$B)-COUNTA('Fund Guide'!$B$2:$B$5)),MATCH($E46,OFFSET('Fund Guide'!$B$5,1,,COUNTA('Fund Guide'!$B:$B)-COUNTA('Fund Guide'!$B$2:$B$5)),0)),"-"))</f>
        <v>-</v>
      </c>
      <c r="G46" s="480">
        <f ca="1">IF($E46="", "", IFERROR(INDEX(OFFSET('Fund Guide'!$B$5,1,MATCH(G$8,OFFSET('Fund Guide'!$B$5,,,,COUNTA('Fund Guide'!$5:$5)),0)-1,COUNTA('Fund Guide'!$B:$B)-COUNTA('Fund Guide'!$B$2:$B$5)),MATCH($E46,OFFSET('Fund Guide'!$B$5,1,,COUNTA('Fund Guide'!$B:$B)-COUNTA('Fund Guide'!$B$2:$B$5)),0)),
IF(OR(LEFT($E46,3)="NTN",LEFT($E46,3)="LFT"),DATE(_xlfn.NUMBERVALUE(RIGHT(LEFT($E46, FIND(" (", $E46)-1), 4)),8,15)-TODAY(),IFERROR(IF(FIND("ano",$E46)&gt;1,FLOOR(_xlfn.NUMBERVALUE(RIGHT(LEFT($E46,FIND(" ano",$E46)-1),FIND(" ano",$E46)-1-(FIND(" - ",$E46)+2)))*365,1)),IFERROR(IF(FIND("meses",$E46)&gt;1,FLOOR(_xlfn.NUMBERVALUE(RIGHT(LEFT($E46,FIND(" meses",$E46)-1),FIND(" meses",$E46)-1-(FIND(" - ",$E46)+2))),1)*(365/12)),IFERROR(IF(FIND("mês",$E46)&gt;1,FLOOR(_xlfn.NUMBERVALUE(RIGHT(LEFT($E46,FIND(" mês",$E46)-1),FIND(" mês",$E46)-1-(FIND(" - ",$E46)+2))),1)*(365/12)),IFERROR(IF(FIND("Diária", $E46)&gt;0, 0),
IFERROR(OFFSET('RF &amp; RV Guide'!$E$8,2+MATCH($E46, OFFSET('RF &amp; RV Guide'!$E$8,3,,COUNTA('RF &amp; RV Guide'!$E:$E)-COUNTA('RF &amp; RV Guide'!$E$1:$E$8)), 0),-1+MATCH(G$8, OFFSET('RF &amp; RV Guide'!$E$8,,,,COUNTA('RF &amp; RV Guide'!$8:$8)-COUNTA('RF &amp; RV Guide'!$A$8:$E$8)),0)),"-"))))))))</f>
        <v>730</v>
      </c>
      <c r="H46" s="481" t="str">
        <f ca="1">IF($E46="", "", IFERROR(INDEX(OFFSET('Fund Guide'!$B$5,1,MATCH(H$8,OFFSET('Fund Guide'!$B$5,,,,COUNTA('Fund Guide'!41:41)),0)-1,COUNTA('Fund Guide'!$B:$B)-COUNTA('Fund Guide'!$B$2:$B$5)),MATCH($E46,OFFSET('Fund Guide'!$B$5,1,,COUNTA('Fund Guide'!$B:$B)-COUNTA('Fund Guide'!$B$2:$B$5)),0)),"BRL"))</f>
        <v>BRL</v>
      </c>
      <c r="I46" s="482">
        <f ca="1">IF($E46="", "", IFERROR(INDEX(OFFSET('Fund Guide'!$B$5,1,MATCH("Repasse Taxa Adm. Gestor",OFFSET('Fund Guide'!$B$5,,,,COUNTA('Fund Guide'!$5:$5)),0)-1,COUNTA('Fund Guide'!$B:$B)-COUNTA('Fund Guide'!$B$2:$B$5)),MATCH($E46,OFFSET('Fund Guide'!$B$5,1,,COUNTA('Fund Guide'!$B:$B)-COUNTA('Fund Guide'!$B$2:$B$5)),0)),
IFERROR(OFFSET('RF &amp; RV Guide'!$E$8,2+MATCH($E46, OFFSET('RF &amp; RV Guide'!$E$8,3,,COUNTA('RF &amp; RV Guide'!$E:$E)-COUNTA('RF &amp; RV Guide'!$E$1:$E$8)), 0),-1+MATCH(I$8, OFFSET('RF &amp; RV Guide'!$E$8,,,,COUNTA('RF &amp; RV Guide'!$8:$8)-COUNTA('RF &amp; RV Guide'!$A$8:$E$8)),0)),IFERROR(IF(FIND("tulo",$E46), 0.25%), "-"))))</f>
        <v>2E-3</v>
      </c>
      <c r="J46" s="483" t="str">
        <f ca="1">IF($E46="", "", IFERROR(INDEX(OFFSET('Fund Guide'!$B$5,1,MATCH(J$8,OFFSET('Fund Guide'!$B$5,,,,COUNTA('Fund Guide'!$5:$5)),0)-1,COUNTA('Fund Guide'!$B:$B)-COUNTA('Fund Guide'!$B$2:$B$5)),MATCH($E46,OFFSET('Fund Guide'!$B$5,1,,COUNTA('Fund Guide'!$B:$B)-COUNTA('Fund Guide'!$B$2:$B$5)),0)),
IFERROR(OFFSET('RF &amp; RV Guide'!$E$8,2+MATCH($E46, OFFSET('RF &amp; RV Guide'!$E$8,3,,COUNTA('RF &amp; RV Guide'!$E:$E)-COUNTA('RF &amp; RV Guide'!$E$1:$E$8)), 0),-1+MATCH(J$8, OFFSET('RF &amp; RV Guide'!$E$8,,,,COUNTA('RF &amp; RV Guide'!$8:$8)-COUNTA('RF &amp; RV Guide'!$A$8:$E$8)),0)), "-")))</f>
        <v>-</v>
      </c>
      <c r="K46" s="483" t="str">
        <f ca="1">IF($E46="", "", IFERROR(INDEX(OFFSET('Fund Guide'!$B$5,1,MATCH(K$8,OFFSET('Fund Guide'!$B$5,,,,COUNTA('Fund Guide'!$5:$5)),0)-1,COUNTA('Fund Guide'!$B:$B)-COUNTA('Fund Guide'!$B$2:$B$5)),MATCH($E46,OFFSET('Fund Guide'!$B$5,1,,COUNTA('Fund Guide'!$B:$B)-COUNTA('Fund Guide'!$B$2:$B$5)),0)),
IFERROR(OFFSET('RF &amp; RV Guide'!$E$8,2+MATCH($E46, OFFSET('RF &amp; RV Guide'!$E$8,3,,COUNTA('RF &amp; RV Guide'!$E:$E)-COUNTA('RF &amp; RV Guide'!$E$1:$E$8)), 0),-1+MATCH("Captação", OFFSET('RF &amp; RV Guide'!$E$8,,,,COUNTA('RF &amp; RV Guide'!$8:$8)-COUNTA('RF &amp; RV Guide'!$A$8:$E$8)),0)), "-")))</f>
        <v>-</v>
      </c>
      <c r="M46" s="485">
        <f>IFERROR(IF(N46=0, "", N46*$M$3),0)</f>
        <v>437499.99999999994</v>
      </c>
      <c r="N46" s="229">
        <v>1.7499999999999998E-2</v>
      </c>
      <c r="O46" s="501">
        <f>IFERROR(IF(N46=0, "", N46/N$44),0)</f>
        <v>0.34999999999999992</v>
      </c>
      <c r="Q46" s="960" t="str">
        <f ca="1">IF($E46="", "", IFERROR(INDEX(OFFSET('Fund Guide'!$B$5,1,MATCH(Q$8,OFFSET('Fund Guide'!$B$5,,,,COUNTA('Fund Guide'!21:21)),0)-1,COUNTA('Fund Guide'!$B:$B)-COUNTA('Fund Guide'!$B$2:$B$5)),MATCH($E46,OFFSET('Fund Guide'!$B$5,1,,COUNTA('Fund Guide'!$B:$B)-COUNTA('Fund Guide'!$B$2:$B$5)),0)),"-"))</f>
        <v>-</v>
      </c>
      <c r="R46" s="961" t="str">
        <f ca="1">IF($E46="", "", IFERROR(INDEX(OFFSET('Fund Guide'!$B$5,1,MATCH(R$8,OFFSET('Fund Guide'!$B$5,,,,COUNTA('Fund Guide'!21:21)),0)-1,COUNTA('Fund Guide'!$B:$B)-COUNTA('Fund Guide'!$B$2:$B$5)),MATCH($E46,OFFSET('Fund Guide'!$B$5,1,,COUNTA('Fund Guide'!$B:$B)-COUNTA('Fund Guide'!$B$2:$B$5)),0)),"-"))</f>
        <v>-</v>
      </c>
      <c r="S46" s="960" t="str">
        <f ca="1">IF($E46="", "", IFERROR(INDEX(OFFSET('Fund Guide'!$B$5,1,MATCH(S$8,OFFSET('Fund Guide'!$B$5,,,,COUNTA('Fund Guide'!21:21)),0)-1,COUNTA('Fund Guide'!$B:$B)-COUNTA('Fund Guide'!$B$2:$B$5)),MATCH($E46,OFFSET('Fund Guide'!$B$5,1,,COUNTA('Fund Guide'!$B:$B)-COUNTA('Fund Guide'!$B$2:$B$5)),0)),"-"))</f>
        <v>-</v>
      </c>
      <c r="T46" s="961" t="str">
        <f ca="1">IF($E46="", "", IFERROR(INDEX(OFFSET('Fund Guide'!$B$5,1,MATCH(T$8,OFFSET('Fund Guide'!$B$5,,,,COUNTA('Fund Guide'!21:21)),0)-1,COUNTA('Fund Guide'!$B:$B)-COUNTA('Fund Guide'!$B$2:$B$5)),MATCH($E46,OFFSET('Fund Guide'!$B$5,1,,COUNTA('Fund Guide'!$B:$B)-COUNTA('Fund Guide'!$B$2:$B$5)),0)),"-"))</f>
        <v>-</v>
      </c>
      <c r="U46" s="960" t="str">
        <f ca="1">IF($E46="", "", IFERROR(INDEX(OFFSET('Fund Guide'!$B$5,1,MATCH(U$8,OFFSET('Fund Guide'!$B$5,,,,COUNTA('Fund Guide'!21:21)),0)-1,COUNTA('Fund Guide'!$B:$B)-COUNTA('Fund Guide'!$B$2:$B$5)),MATCH($E46,OFFSET('Fund Guide'!$B$5,1,,COUNTA('Fund Guide'!$B:$B)-COUNTA('Fund Guide'!$B$2:$B$5)),0)),"-"))</f>
        <v>-</v>
      </c>
      <c r="V46" s="961" t="str">
        <f ca="1">IF($E46="", "", IFERROR(INDEX(OFFSET('Fund Guide'!$B$5,1,MATCH(V$8,OFFSET('Fund Guide'!$B$5,,,,COUNTA('Fund Guide'!21:21)),0)-1,COUNTA('Fund Guide'!$B:$B)-COUNTA('Fund Guide'!$B$2:$B$5)),MATCH($E46,OFFSET('Fund Guide'!$B$5,1,,COUNTA('Fund Guide'!$B:$B)-COUNTA('Fund Guide'!$B$2:$B$5)),0)),"-"))</f>
        <v>-</v>
      </c>
      <c r="W46" s="960" t="str">
        <f ca="1">IF($E46="", "", IFERROR(INDEX(OFFSET('Fund Guide'!$B$5,1,MATCH(W$8,OFFSET('Fund Guide'!$B$5,,,,COUNTA('Fund Guide'!21:21)),0)-1,COUNTA('Fund Guide'!$B:$B)-COUNTA('Fund Guide'!$B$2:$B$5)),MATCH($E46,OFFSET('Fund Guide'!$B$5,1,,COUNTA('Fund Guide'!$B:$B)-COUNTA('Fund Guide'!$B$2:$B$5)),0)),"-"))</f>
        <v>-</v>
      </c>
      <c r="X46" s="961" t="str">
        <f ca="1">IF($E46="", "", IFERROR(INDEX(OFFSET('Fund Guide'!$B$5,1,MATCH(X$8,OFFSET('Fund Guide'!$B$5,,,,COUNTA('Fund Guide'!21:21)),0)-1,COUNTA('Fund Guide'!$B:$B)-COUNTA('Fund Guide'!$B$2:$B$5)),MATCH($E46,OFFSET('Fund Guide'!$B$5,1,,COUNTA('Fund Guide'!$B:$B)-COUNTA('Fund Guide'!$B$2:$B$5)),0)),"-"))</f>
        <v>-</v>
      </c>
      <c r="Y46" s="962" t="str">
        <f ca="1">IF($E46="", "", IFERROR(INDEX(OFFSET('Fund Guide'!$B$5,1,MATCH(Y$8,OFFSET('Fund Guide'!$B$5,,,,COUNTA('Fund Guide'!21:21)),0)-1,COUNTA('Fund Guide'!$B:$B)-COUNTA('Fund Guide'!$B$2:$B$5)),MATCH($E46,OFFSET('Fund Guide'!$B$5,1,,COUNTA('Fund Guide'!$B:$B)-COUNTA('Fund Guide'!$B$2:$B$5)),0)),"-"))</f>
        <v>-</v>
      </c>
      <c r="Z46" s="963" t="str">
        <f ca="1">IF($E46="", "", IFERROR(INDEX(OFFSET('Fund Guide'!$B$5,1,MATCH(Z$8,OFFSET('Fund Guide'!$B$5,,,,COUNTA('Fund Guide'!21:21)),0)-1,COUNTA('Fund Guide'!$B:$B)-COUNTA('Fund Guide'!$B$2:$B$5)),MATCH($E46,OFFSET('Fund Guide'!$B$5,1,,COUNTA('Fund Guide'!$B:$B)-COUNTA('Fund Guide'!$B$2:$B$5)),0)),"-"))</f>
        <v>-</v>
      </c>
      <c r="AB46" s="230"/>
      <c r="AC46" s="230"/>
      <c r="AD46" s="229"/>
      <c r="AG46" s="503"/>
    </row>
    <row r="47" spans="2:33" s="484" customFormat="1" ht="14.25" customHeight="1">
      <c r="B47" s="478"/>
      <c r="C47" s="478"/>
      <c r="D47" s="478"/>
      <c r="E47" s="371" t="s">
        <v>2874</v>
      </c>
      <c r="F47" s="479" t="str">
        <f ca="1">IF($E47="", "", IFERROR(INDEX(OFFSET('Fund Guide'!$B$5,1,MATCH(F$8,OFFSET('Fund Guide'!$B$5,,,,COUNTA('Fund Guide'!22:22)),0)-1,COUNTA('Fund Guide'!$B:$B)-COUNTA('Fund Guide'!$B$2:$B$5)),MATCH($E47,OFFSET('Fund Guide'!$B$5,1,,COUNTA('Fund Guide'!$B:$B)-COUNTA('Fund Guide'!$B$2:$B$5)),0)),"-"))</f>
        <v>-</v>
      </c>
      <c r="G47" s="480">
        <f ca="1">IF($E47="", "", IFERROR(INDEX(OFFSET('Fund Guide'!$B$5,1,MATCH(G$8,OFFSET('Fund Guide'!$B$5,,,,COUNTA('Fund Guide'!$5:$5)),0)-1,COUNTA('Fund Guide'!$B:$B)-COUNTA('Fund Guide'!$B$2:$B$5)),MATCH($E47,OFFSET('Fund Guide'!$B$5,1,,COUNTA('Fund Guide'!$B:$B)-COUNTA('Fund Guide'!$B$2:$B$5)),0)),
IF(OR(LEFT($E47,3)="NTN",LEFT($E47,3)="LFT"),DATE(_xlfn.NUMBERVALUE(RIGHT(LEFT($E47, FIND(" (", $E47)-1), 4)),8,15)-TODAY(),IFERROR(IF(FIND("ano",$E47)&gt;1,FLOOR(_xlfn.NUMBERVALUE(RIGHT(LEFT($E47,FIND(" ano",$E47)-1),FIND(" ano",$E47)-1-(FIND(" - ",$E47)+2)))*365,1)),IFERROR(IF(FIND("meses",$E47)&gt;1,FLOOR(_xlfn.NUMBERVALUE(RIGHT(LEFT($E47,FIND(" meses",$E47)-1),FIND(" meses",$E47)-1-(FIND(" - ",$E47)+2))),1)*(365/12)),IFERROR(IF(FIND("mês",$E47)&gt;1,FLOOR(_xlfn.NUMBERVALUE(RIGHT(LEFT($E47,FIND(" mês",$E47)-1),FIND(" mês",$E47)-1-(FIND(" - ",$E47)+2))),1)*(365/12)),IFERROR(IF(FIND("Diária", $E47)&gt;0, 0),
IFERROR(OFFSET('RF &amp; RV Guide'!$E$8,2+MATCH($E47, OFFSET('RF &amp; RV Guide'!$E$8,3,,COUNTA('RF &amp; RV Guide'!$E:$E)-COUNTA('RF &amp; RV Guide'!$E$1:$E$8)), 0),-1+MATCH(G$8, OFFSET('RF &amp; RV Guide'!$E$8,,,,COUNTA('RF &amp; RV Guide'!$8:$8)-COUNTA('RF &amp; RV Guide'!$A$8:$E$8)),0)),"-"))))))))</f>
        <v>1095</v>
      </c>
      <c r="H47" s="481" t="str">
        <f ca="1">IF($E47="", "", IFERROR(INDEX(OFFSET('Fund Guide'!$B$5,1,MATCH(H$8,OFFSET('Fund Guide'!$B$5,,,,COUNTA('Fund Guide'!42:42)),0)-1,COUNTA('Fund Guide'!$B:$B)-COUNTA('Fund Guide'!$B$2:$B$5)),MATCH($E47,OFFSET('Fund Guide'!$B$5,1,,COUNTA('Fund Guide'!$B:$B)-COUNTA('Fund Guide'!$B$2:$B$5)),0)),"BRL"))</f>
        <v>BRL</v>
      </c>
      <c r="I47" s="482">
        <f ca="1">IF($E47="", "", IFERROR(INDEX(OFFSET('Fund Guide'!$B$5,1,MATCH("Repasse Taxa Adm. Gestor",OFFSET('Fund Guide'!$B$5,,,,COUNTA('Fund Guide'!$5:$5)),0)-1,COUNTA('Fund Guide'!$B:$B)-COUNTA('Fund Guide'!$B$2:$B$5)),MATCH($E47,OFFSET('Fund Guide'!$B$5,1,,COUNTA('Fund Guide'!$B:$B)-COUNTA('Fund Guide'!$B$2:$B$5)),0)),
IFERROR(OFFSET('RF &amp; RV Guide'!$E$8,2+MATCH($E47, OFFSET('RF &amp; RV Guide'!$E$8,3,,COUNTA('RF &amp; RV Guide'!$E:$E)-COUNTA('RF &amp; RV Guide'!$E$1:$E$8)), 0),-1+MATCH(I$8, OFFSET('RF &amp; RV Guide'!$E$8,,,,COUNTA('RF &amp; RV Guide'!$8:$8)-COUNTA('RF &amp; RV Guide'!$A$8:$E$8)),0)),IFERROR(IF(FIND("tulo",$E47), 0.25%), "-"))))</f>
        <v>2E-3</v>
      </c>
      <c r="J47" s="483" t="str">
        <f ca="1">IF($E47="", "", IFERROR(INDEX(OFFSET('Fund Guide'!$B$5,1,MATCH(J$8,OFFSET('Fund Guide'!$B$5,,,,COUNTA('Fund Guide'!$5:$5)),0)-1,COUNTA('Fund Guide'!$B:$B)-COUNTA('Fund Guide'!$B$2:$B$5)),MATCH($E47,OFFSET('Fund Guide'!$B$5,1,,COUNTA('Fund Guide'!$B:$B)-COUNTA('Fund Guide'!$B$2:$B$5)),0)),
IFERROR(OFFSET('RF &amp; RV Guide'!$E$8,2+MATCH($E47, OFFSET('RF &amp; RV Guide'!$E$8,3,,COUNTA('RF &amp; RV Guide'!$E:$E)-COUNTA('RF &amp; RV Guide'!$E$1:$E$8)), 0),-1+MATCH(J$8, OFFSET('RF &amp; RV Guide'!$E$8,,,,COUNTA('RF &amp; RV Guide'!$8:$8)-COUNTA('RF &amp; RV Guide'!$A$8:$E$8)),0)), "-")))</f>
        <v>-</v>
      </c>
      <c r="K47" s="483" t="str">
        <f ca="1">IF($E47="", "", IFERROR(INDEX(OFFSET('Fund Guide'!$B$5,1,MATCH(K$8,OFFSET('Fund Guide'!$B$5,,,,COUNTA('Fund Guide'!$5:$5)),0)-1,COUNTA('Fund Guide'!$B:$B)-COUNTA('Fund Guide'!$B$2:$B$5)),MATCH($E47,OFFSET('Fund Guide'!$B$5,1,,COUNTA('Fund Guide'!$B:$B)-COUNTA('Fund Guide'!$B$2:$B$5)),0)),
IFERROR(OFFSET('RF &amp; RV Guide'!$E$8,2+MATCH($E47, OFFSET('RF &amp; RV Guide'!$E$8,3,,COUNTA('RF &amp; RV Guide'!$E:$E)-COUNTA('RF &amp; RV Guide'!$E$1:$E$8)), 0),-1+MATCH("Captação", OFFSET('RF &amp; RV Guide'!$E$8,,,,COUNTA('RF &amp; RV Guide'!$8:$8)-COUNTA('RF &amp; RV Guide'!$A$8:$E$8)),0)), "-")))</f>
        <v>-</v>
      </c>
      <c r="M47" s="485">
        <f>IFERROR(IF(N47=0, "", N47*$M$3),0)</f>
        <v>437499.99999999994</v>
      </c>
      <c r="N47" s="229">
        <v>1.7499999999999998E-2</v>
      </c>
      <c r="O47" s="501">
        <f>IFERROR(IF(N47=0, "", N47/N$44),0)</f>
        <v>0.34999999999999992</v>
      </c>
      <c r="Q47" s="960" t="str">
        <f ca="1">IF($E47="", "", IFERROR(INDEX(OFFSET('Fund Guide'!$B$5,1,MATCH(Q$8,OFFSET('Fund Guide'!$B$5,,,,COUNTA('Fund Guide'!22:22)),0)-1,COUNTA('Fund Guide'!$B:$B)-COUNTA('Fund Guide'!$B$2:$B$5)),MATCH($E47,OFFSET('Fund Guide'!$B$5,1,,COUNTA('Fund Guide'!$B:$B)-COUNTA('Fund Guide'!$B$2:$B$5)),0)),"-"))</f>
        <v>-</v>
      </c>
      <c r="R47" s="961" t="str">
        <f ca="1">IF($E47="", "", IFERROR(INDEX(OFFSET('Fund Guide'!$B$5,1,MATCH(R$8,OFFSET('Fund Guide'!$B$5,,,,COUNTA('Fund Guide'!22:22)),0)-1,COUNTA('Fund Guide'!$B:$B)-COUNTA('Fund Guide'!$B$2:$B$5)),MATCH($E47,OFFSET('Fund Guide'!$B$5,1,,COUNTA('Fund Guide'!$B:$B)-COUNTA('Fund Guide'!$B$2:$B$5)),0)),"-"))</f>
        <v>-</v>
      </c>
      <c r="S47" s="960" t="str">
        <f ca="1">IF($E47="", "", IFERROR(INDEX(OFFSET('Fund Guide'!$B$5,1,MATCH(S$8,OFFSET('Fund Guide'!$B$5,,,,COUNTA('Fund Guide'!22:22)),0)-1,COUNTA('Fund Guide'!$B:$B)-COUNTA('Fund Guide'!$B$2:$B$5)),MATCH($E47,OFFSET('Fund Guide'!$B$5,1,,COUNTA('Fund Guide'!$B:$B)-COUNTA('Fund Guide'!$B$2:$B$5)),0)),"-"))</f>
        <v>-</v>
      </c>
      <c r="T47" s="961" t="str">
        <f ca="1">IF($E47="", "", IFERROR(INDEX(OFFSET('Fund Guide'!$B$5,1,MATCH(T$8,OFFSET('Fund Guide'!$B$5,,,,COUNTA('Fund Guide'!22:22)),0)-1,COUNTA('Fund Guide'!$B:$B)-COUNTA('Fund Guide'!$B$2:$B$5)),MATCH($E47,OFFSET('Fund Guide'!$B$5,1,,COUNTA('Fund Guide'!$B:$B)-COUNTA('Fund Guide'!$B$2:$B$5)),0)),"-"))</f>
        <v>-</v>
      </c>
      <c r="U47" s="960" t="str">
        <f ca="1">IF($E47="", "", IFERROR(INDEX(OFFSET('Fund Guide'!$B$5,1,MATCH(U$8,OFFSET('Fund Guide'!$B$5,,,,COUNTA('Fund Guide'!22:22)),0)-1,COUNTA('Fund Guide'!$B:$B)-COUNTA('Fund Guide'!$B$2:$B$5)),MATCH($E47,OFFSET('Fund Guide'!$B$5,1,,COUNTA('Fund Guide'!$B:$B)-COUNTA('Fund Guide'!$B$2:$B$5)),0)),"-"))</f>
        <v>-</v>
      </c>
      <c r="V47" s="961" t="str">
        <f ca="1">IF($E47="", "", IFERROR(INDEX(OFFSET('Fund Guide'!$B$5,1,MATCH(V$8,OFFSET('Fund Guide'!$B$5,,,,COUNTA('Fund Guide'!22:22)),0)-1,COUNTA('Fund Guide'!$B:$B)-COUNTA('Fund Guide'!$B$2:$B$5)),MATCH($E47,OFFSET('Fund Guide'!$B$5,1,,COUNTA('Fund Guide'!$B:$B)-COUNTA('Fund Guide'!$B$2:$B$5)),0)),"-"))</f>
        <v>-</v>
      </c>
      <c r="W47" s="960" t="str">
        <f ca="1">IF($E47="", "", IFERROR(INDEX(OFFSET('Fund Guide'!$B$5,1,MATCH(W$8,OFFSET('Fund Guide'!$B$5,,,,COUNTA('Fund Guide'!22:22)),0)-1,COUNTA('Fund Guide'!$B:$B)-COUNTA('Fund Guide'!$B$2:$B$5)),MATCH($E47,OFFSET('Fund Guide'!$B$5,1,,COUNTA('Fund Guide'!$B:$B)-COUNTA('Fund Guide'!$B$2:$B$5)),0)),"-"))</f>
        <v>-</v>
      </c>
      <c r="X47" s="961" t="str">
        <f ca="1">IF($E47="", "", IFERROR(INDEX(OFFSET('Fund Guide'!$B$5,1,MATCH(X$8,OFFSET('Fund Guide'!$B$5,,,,COUNTA('Fund Guide'!22:22)),0)-1,COUNTA('Fund Guide'!$B:$B)-COUNTA('Fund Guide'!$B$2:$B$5)),MATCH($E47,OFFSET('Fund Guide'!$B$5,1,,COUNTA('Fund Guide'!$B:$B)-COUNTA('Fund Guide'!$B$2:$B$5)),0)),"-"))</f>
        <v>-</v>
      </c>
      <c r="Y47" s="962" t="str">
        <f ca="1">IF($E47="", "", IFERROR(INDEX(OFFSET('Fund Guide'!$B$5,1,MATCH(Y$8,OFFSET('Fund Guide'!$B$5,,,,COUNTA('Fund Guide'!22:22)),0)-1,COUNTA('Fund Guide'!$B:$B)-COUNTA('Fund Guide'!$B$2:$B$5)),MATCH($E47,OFFSET('Fund Guide'!$B$5,1,,COUNTA('Fund Guide'!$B:$B)-COUNTA('Fund Guide'!$B$2:$B$5)),0)),"-"))</f>
        <v>-</v>
      </c>
      <c r="Z47" s="963" t="str">
        <f ca="1">IF($E47="", "", IFERROR(INDEX(OFFSET('Fund Guide'!$B$5,1,MATCH(Z$8,OFFSET('Fund Guide'!$B$5,,,,COUNTA('Fund Guide'!22:22)),0)-1,COUNTA('Fund Guide'!$B:$B)-COUNTA('Fund Guide'!$B$2:$B$5)),MATCH($E47,OFFSET('Fund Guide'!$B$5,1,,COUNTA('Fund Guide'!$B:$B)-COUNTA('Fund Guide'!$B$2:$B$5)),0)),"-"))</f>
        <v>-</v>
      </c>
      <c r="AB47" s="230"/>
      <c r="AC47" s="230"/>
      <c r="AD47" s="229"/>
      <c r="AG47" s="503"/>
    </row>
    <row r="48" spans="2:33" s="452" customFormat="1" ht="4.5" customHeight="1">
      <c r="B48" s="450"/>
      <c r="C48" s="450"/>
      <c r="D48" s="450"/>
      <c r="E48" s="461"/>
      <c r="F48" s="488"/>
      <c r="G48" s="462"/>
      <c r="H48" s="462"/>
      <c r="I48" s="463"/>
      <c r="J48" s="463"/>
      <c r="K48" s="463"/>
      <c r="M48" s="472"/>
      <c r="Q48" s="463"/>
      <c r="S48" s="463"/>
      <c r="U48" s="463"/>
      <c r="W48" s="463"/>
      <c r="Y48" s="463"/>
      <c r="AB48" s="463"/>
    </row>
    <row r="49" spans="2:30" s="468" customFormat="1" ht="14.25" customHeight="1">
      <c r="B49" s="464"/>
      <c r="C49" s="464"/>
      <c r="D49" s="464" t="s">
        <v>12</v>
      </c>
      <c r="E49" s="496" t="s">
        <v>1374</v>
      </c>
      <c r="F49" s="497"/>
      <c r="G49" s="497"/>
      <c r="H49" s="497"/>
      <c r="I49" s="498"/>
      <c r="J49" s="498"/>
      <c r="K49" s="498"/>
      <c r="M49" s="499">
        <f>IFERROR(IF(N49=0, 0, N49*$M$3),0)</f>
        <v>0</v>
      </c>
      <c r="N49" s="624">
        <v>0</v>
      </c>
      <c r="O49" s="500">
        <f>IF(N49=0, 0, SUM(O50:O51)*N49)</f>
        <v>0</v>
      </c>
      <c r="Q49" s="498"/>
      <c r="R49" s="500"/>
      <c r="S49" s="498"/>
      <c r="T49" s="500"/>
      <c r="U49" s="498"/>
      <c r="V49" s="500"/>
      <c r="W49" s="498"/>
      <c r="X49" s="500"/>
      <c r="Y49" s="498"/>
      <c r="Z49" s="500"/>
      <c r="AB49" s="498"/>
      <c r="AC49" s="500"/>
      <c r="AD49" s="500"/>
    </row>
    <row r="50" spans="2:30" s="484" customFormat="1" ht="14.25" customHeight="1">
      <c r="B50" s="478"/>
      <c r="C50" s="478"/>
      <c r="D50" s="478"/>
      <c r="E50" s="371"/>
      <c r="F50" s="479" t="str">
        <f ca="1">IF($E50="", "", IFERROR(INDEX(OFFSET('Fund Guide'!$B$5,1,MATCH(F$8,OFFSET('Fund Guide'!$B$5,,,,COUNTA('Fund Guide'!24:24)),0)-1,COUNTA('Fund Guide'!$B:$B)-COUNTA('Fund Guide'!$B$2:$B$5)),MATCH($E50,OFFSET('Fund Guide'!$B$5,1,,COUNTA('Fund Guide'!$B:$B)-COUNTA('Fund Guide'!$B$2:$B$5)),0)),"-"))</f>
        <v/>
      </c>
      <c r="G50" s="480" t="str">
        <f ca="1">IF($E50="", "", IFERROR(INDEX(OFFSET('Fund Guide'!$B$5,1,MATCH(G$8,OFFSET('Fund Guide'!$B$5,,,,COUNTA('Fund Guide'!$5:$5)),0)-1,COUNTA('Fund Guide'!$B:$B)-COUNTA('Fund Guide'!$B$2:$B$5)),MATCH($E50,OFFSET('Fund Guide'!$B$5,1,,COUNTA('Fund Guide'!$B:$B)-COUNTA('Fund Guide'!$B$2:$B$5)),0)),
IF(OR(LEFT($E50,3)="NTN",LEFT($E50,3)="LFT"),DATE(_xlfn.NUMBERVALUE(RIGHT(LEFT($E50, FIND(" (", $E50)-1), 4)),8,15)-TODAY(),IFERROR(IF(FIND("ano",$E50)&gt;1,FLOOR(_xlfn.NUMBERVALUE(RIGHT(LEFT($E50,FIND(" ano",$E50)-1),FIND(" ano",$E50)-1-(FIND(" - ",$E50)+2)))*365,1)),IFERROR(IF(FIND("meses",$E50)&gt;1,FLOOR(_xlfn.NUMBERVALUE(RIGHT(LEFT($E50,FIND(" meses",$E50)-1),FIND(" meses",$E50)-1-(FIND(" - ",$E50)+2))),1)*(365/12)),IFERROR(IF(FIND("mês",$E50)&gt;1,FLOOR(_xlfn.NUMBERVALUE(RIGHT(LEFT($E50,FIND(" mês",$E50)-1),FIND(" mês",$E50)-1-(FIND(" - ",$E50)+2))),1)*(365/12)),IFERROR(IF(FIND("Diária", $E50)&gt;0, 0),
IFERROR(OFFSET('RF &amp; RV Guide'!$E$8,2+MATCH($E50, OFFSET('RF &amp; RV Guide'!$E$8,3,,COUNTA('RF &amp; RV Guide'!$E:$E)-COUNTA('RF &amp; RV Guide'!$E$1:$E$8)), 0),-1+MATCH(G$8, OFFSET('RF &amp; RV Guide'!$E$8,,,,COUNTA('RF &amp; RV Guide'!$8:$8)-COUNTA('RF &amp; RV Guide'!$A$8:$E$8)),0)),"-"))))))))</f>
        <v/>
      </c>
      <c r="H50" s="481" t="str">
        <f ca="1">IF($E50="", "", IFERROR(INDEX(OFFSET('Fund Guide'!$B$5,1,MATCH(H$8,OFFSET('Fund Guide'!$B$5,,,,COUNTA('Fund Guide'!44:44)),0)-1,COUNTA('Fund Guide'!$B:$B)-COUNTA('Fund Guide'!$B$2:$B$5)),MATCH($E50,OFFSET('Fund Guide'!$B$5,1,,COUNTA('Fund Guide'!$B:$B)-COUNTA('Fund Guide'!$B$2:$B$5)),0)),"BRL"))</f>
        <v/>
      </c>
      <c r="I50" s="482" t="str">
        <f ca="1">IF($E50="", "", IFERROR(INDEX(OFFSET('Fund Guide'!$B$5,1,MATCH("Repasse Taxa Adm. Gestor",OFFSET('Fund Guide'!$B$5,,,,COUNTA('Fund Guide'!$5:$5)),0)-1,COUNTA('Fund Guide'!$B:$B)-COUNTA('Fund Guide'!$B$2:$B$5)),MATCH($E50,OFFSET('Fund Guide'!$B$5,1,,COUNTA('Fund Guide'!$B:$B)-COUNTA('Fund Guide'!$B$2:$B$5)),0)),
IFERROR(OFFSET('RF &amp; RV Guide'!$E$8,2+MATCH($E50, OFFSET('RF &amp; RV Guide'!$E$8,3,,COUNTA('RF &amp; RV Guide'!$E:$E)-COUNTA('RF &amp; RV Guide'!$E$1:$E$8)), 0),-1+MATCH(I$8, OFFSET('RF &amp; RV Guide'!$E$8,,,,COUNTA('RF &amp; RV Guide'!$8:$8)-COUNTA('RF &amp; RV Guide'!$A$8:$E$8)),0)),IFERROR(IF(FIND("tulo",$E50), 0.25%), "-"))))</f>
        <v/>
      </c>
      <c r="J50" s="483" t="str">
        <f ca="1">IF($E50="", "", IFERROR(INDEX(OFFSET('Fund Guide'!$B$5,1,MATCH(J$8,OFFSET('Fund Guide'!$B$5,,,,COUNTA('Fund Guide'!$5:$5)),0)-1,COUNTA('Fund Guide'!$B:$B)-COUNTA('Fund Guide'!$B$2:$B$5)),MATCH($E50,OFFSET('Fund Guide'!$B$5,1,,COUNTA('Fund Guide'!$B:$B)-COUNTA('Fund Guide'!$B$2:$B$5)),0)),
IFERROR(OFFSET('RF &amp; RV Guide'!$E$8,2+MATCH($E50, OFFSET('RF &amp; RV Guide'!$E$8,3,,COUNTA('RF &amp; RV Guide'!$E:$E)-COUNTA('RF &amp; RV Guide'!$E$1:$E$8)), 0),-1+MATCH(J$8, OFFSET('RF &amp; RV Guide'!$E$8,,,,COUNTA('RF &amp; RV Guide'!$8:$8)-COUNTA('RF &amp; RV Guide'!$A$8:$E$8)),0)), "-")))</f>
        <v/>
      </c>
      <c r="K50" s="483" t="str">
        <f ca="1">IF($E50="", "", IFERROR(INDEX(OFFSET('Fund Guide'!$B$5,1,MATCH(K$8,OFFSET('Fund Guide'!$B$5,,,,COUNTA('Fund Guide'!$5:$5)),0)-1,COUNTA('Fund Guide'!$B:$B)-COUNTA('Fund Guide'!$B$2:$B$5)),MATCH($E50,OFFSET('Fund Guide'!$B$5,1,,COUNTA('Fund Guide'!$B:$B)-COUNTA('Fund Guide'!$B$2:$B$5)),0)),
IFERROR(OFFSET('RF &amp; RV Guide'!$E$8,2+MATCH($E50, OFFSET('RF &amp; RV Guide'!$E$8,3,,COUNTA('RF &amp; RV Guide'!$E:$E)-COUNTA('RF &amp; RV Guide'!$E$1:$E$8)), 0),-1+MATCH("Captação", OFFSET('RF &amp; RV Guide'!$E$8,,,,COUNTA('RF &amp; RV Guide'!$8:$8)-COUNTA('RF &amp; RV Guide'!$A$8:$E$8)),0)), "-")))</f>
        <v/>
      </c>
      <c r="M50" s="485" t="str">
        <f>IFERROR(IF(N50=0, "", N50*$M$3),0)</f>
        <v/>
      </c>
      <c r="N50" s="229"/>
      <c r="O50" s="501" t="str">
        <f>IFERROR(IF(N50=0, "", N50/N$49),0)</f>
        <v/>
      </c>
      <c r="Q50" s="960" t="str">
        <f ca="1">IF($E50="", "", IFERROR(INDEX(OFFSET('Fund Guide'!$B$5,1,MATCH(Q$8,OFFSET('Fund Guide'!$B$5,,,,COUNTA('Fund Guide'!24:24)),0)-1,COUNTA('Fund Guide'!$B:$B)-COUNTA('Fund Guide'!$B$2:$B$5)),MATCH($E50,OFFSET('Fund Guide'!$B$5,1,,COUNTA('Fund Guide'!$B:$B)-COUNTA('Fund Guide'!$B$2:$B$5)),0)),"-"))</f>
        <v/>
      </c>
      <c r="R50" s="961" t="str">
        <f ca="1">IF($E50="", "", IFERROR(INDEX(OFFSET('Fund Guide'!$B$5,1,MATCH(R$8,OFFSET('Fund Guide'!$B$5,,,,COUNTA('Fund Guide'!24:24)),0)-1,COUNTA('Fund Guide'!$B:$B)-COUNTA('Fund Guide'!$B$2:$B$5)),MATCH($E50,OFFSET('Fund Guide'!$B$5,1,,COUNTA('Fund Guide'!$B:$B)-COUNTA('Fund Guide'!$B$2:$B$5)),0)),"-"))</f>
        <v/>
      </c>
      <c r="S50" s="960" t="str">
        <f ca="1">IF($E50="", "", IFERROR(INDEX(OFFSET('Fund Guide'!$B$5,1,MATCH(S$8,OFFSET('Fund Guide'!$B$5,,,,COUNTA('Fund Guide'!24:24)),0)-1,COUNTA('Fund Guide'!$B:$B)-COUNTA('Fund Guide'!$B$2:$B$5)),MATCH($E50,OFFSET('Fund Guide'!$B$5,1,,COUNTA('Fund Guide'!$B:$B)-COUNTA('Fund Guide'!$B$2:$B$5)),0)),"-"))</f>
        <v/>
      </c>
      <c r="T50" s="961" t="str">
        <f ca="1">IF($E50="", "", IFERROR(INDEX(OFFSET('Fund Guide'!$B$5,1,MATCH(T$8,OFFSET('Fund Guide'!$B$5,,,,COUNTA('Fund Guide'!24:24)),0)-1,COUNTA('Fund Guide'!$B:$B)-COUNTA('Fund Guide'!$B$2:$B$5)),MATCH($E50,OFFSET('Fund Guide'!$B$5,1,,COUNTA('Fund Guide'!$B:$B)-COUNTA('Fund Guide'!$B$2:$B$5)),0)),"-"))</f>
        <v/>
      </c>
      <c r="U50" s="960" t="str">
        <f ca="1">IF($E50="", "", IFERROR(INDEX(OFFSET('Fund Guide'!$B$5,1,MATCH(U$8,OFFSET('Fund Guide'!$B$5,,,,COUNTA('Fund Guide'!24:24)),0)-1,COUNTA('Fund Guide'!$B:$B)-COUNTA('Fund Guide'!$B$2:$B$5)),MATCH($E50,OFFSET('Fund Guide'!$B$5,1,,COUNTA('Fund Guide'!$B:$B)-COUNTA('Fund Guide'!$B$2:$B$5)),0)),"-"))</f>
        <v/>
      </c>
      <c r="V50" s="961" t="str">
        <f ca="1">IF($E50="", "", IFERROR(INDEX(OFFSET('Fund Guide'!$B$5,1,MATCH(V$8,OFFSET('Fund Guide'!$B$5,,,,COUNTA('Fund Guide'!24:24)),0)-1,COUNTA('Fund Guide'!$B:$B)-COUNTA('Fund Guide'!$B$2:$B$5)),MATCH($E50,OFFSET('Fund Guide'!$B$5,1,,COUNTA('Fund Guide'!$B:$B)-COUNTA('Fund Guide'!$B$2:$B$5)),0)),"-"))</f>
        <v/>
      </c>
      <c r="W50" s="960" t="str">
        <f ca="1">IF($E50="", "", IFERROR(INDEX(OFFSET('Fund Guide'!$B$5,1,MATCH(W$8,OFFSET('Fund Guide'!$B$5,,,,COUNTA('Fund Guide'!24:24)),0)-1,COUNTA('Fund Guide'!$B:$B)-COUNTA('Fund Guide'!$B$2:$B$5)),MATCH($E50,OFFSET('Fund Guide'!$B$5,1,,COUNTA('Fund Guide'!$B:$B)-COUNTA('Fund Guide'!$B$2:$B$5)),0)),"-"))</f>
        <v/>
      </c>
      <c r="X50" s="961" t="str">
        <f ca="1">IF($E50="", "", IFERROR(INDEX(OFFSET('Fund Guide'!$B$5,1,MATCH(X$8,OFFSET('Fund Guide'!$B$5,,,,COUNTA('Fund Guide'!24:24)),0)-1,COUNTA('Fund Guide'!$B:$B)-COUNTA('Fund Guide'!$B$2:$B$5)),MATCH($E50,OFFSET('Fund Guide'!$B$5,1,,COUNTA('Fund Guide'!$B:$B)-COUNTA('Fund Guide'!$B$2:$B$5)),0)),"-"))</f>
        <v/>
      </c>
      <c r="Y50" s="962" t="str">
        <f ca="1">IF($E50="", "", IFERROR(INDEX(OFFSET('Fund Guide'!$B$5,1,MATCH(Y$8,OFFSET('Fund Guide'!$B$5,,,,COUNTA('Fund Guide'!24:24)),0)-1,COUNTA('Fund Guide'!$B:$B)-COUNTA('Fund Guide'!$B$2:$B$5)),MATCH($E50,OFFSET('Fund Guide'!$B$5,1,,COUNTA('Fund Guide'!$B:$B)-COUNTA('Fund Guide'!$B$2:$B$5)),0)),"-"))</f>
        <v/>
      </c>
      <c r="Z50" s="963" t="str">
        <f ca="1">IF($E50="", "", IFERROR(INDEX(OFFSET('Fund Guide'!$B$5,1,MATCH(Z$8,OFFSET('Fund Guide'!$B$5,,,,COUNTA('Fund Guide'!24:24)),0)-1,COUNTA('Fund Guide'!$B:$B)-COUNTA('Fund Guide'!$B$2:$B$5)),MATCH($E50,OFFSET('Fund Guide'!$B$5,1,,COUNTA('Fund Guide'!$B:$B)-COUNTA('Fund Guide'!$B$2:$B$5)),0)),"-"))</f>
        <v/>
      </c>
      <c r="AB50" s="230"/>
      <c r="AC50" s="230"/>
      <c r="AD50" s="229"/>
    </row>
    <row r="51" spans="2:30" s="452" customFormat="1" ht="4.5" customHeight="1">
      <c r="B51" s="450"/>
      <c r="C51" s="450"/>
      <c r="D51" s="450"/>
      <c r="E51" s="461"/>
      <c r="F51" s="488"/>
      <c r="G51" s="462"/>
      <c r="H51" s="462"/>
      <c r="I51" s="463"/>
      <c r="J51" s="463"/>
      <c r="K51" s="463"/>
      <c r="M51" s="472"/>
      <c r="Q51" s="463"/>
      <c r="S51" s="463"/>
      <c r="U51" s="463"/>
      <c r="W51" s="463"/>
      <c r="Y51" s="463"/>
      <c r="AB51" s="463"/>
    </row>
    <row r="52" spans="2:30" s="468" customFormat="1" ht="14.25" customHeight="1">
      <c r="B52" s="464"/>
      <c r="C52" s="464"/>
      <c r="D52" s="464" t="s">
        <v>12</v>
      </c>
      <c r="E52" s="496" t="s">
        <v>1368</v>
      </c>
      <c r="F52" s="497"/>
      <c r="G52" s="497"/>
      <c r="H52" s="497"/>
      <c r="I52" s="498"/>
      <c r="J52" s="498"/>
      <c r="K52" s="498"/>
      <c r="M52" s="499">
        <f>IFERROR(IF(N52=0, 0, N52*$M$3),0)</f>
        <v>0</v>
      </c>
      <c r="N52" s="624">
        <v>0</v>
      </c>
      <c r="O52" s="500">
        <f>IF(N52=0, 0, SUM(O53:O54)*N52)</f>
        <v>0</v>
      </c>
      <c r="Q52" s="498"/>
      <c r="R52" s="500"/>
      <c r="S52" s="498"/>
      <c r="T52" s="500"/>
      <c r="U52" s="498"/>
      <c r="V52" s="500"/>
      <c r="W52" s="498"/>
      <c r="X52" s="500"/>
      <c r="Y52" s="498"/>
      <c r="Z52" s="500"/>
      <c r="AB52" s="498"/>
      <c r="AC52" s="500"/>
      <c r="AD52" s="500"/>
    </row>
    <row r="53" spans="2:30" s="484" customFormat="1" ht="14.25" customHeight="1">
      <c r="B53" s="478"/>
      <c r="C53" s="478"/>
      <c r="D53" s="478"/>
      <c r="E53" s="371"/>
      <c r="F53" s="479" t="str">
        <f ca="1">IF($E53="", "", IFERROR(INDEX(OFFSET('Fund Guide'!$B$5,1,MATCH(F$8,OFFSET('Fund Guide'!$B$5,,,,COUNTA('Fund Guide'!27:27)),0)-1,COUNTA('Fund Guide'!$B:$B)-COUNTA('Fund Guide'!$B$2:$B$5)),MATCH($E53,OFFSET('Fund Guide'!$B$5,1,,COUNTA('Fund Guide'!$B:$B)-COUNTA('Fund Guide'!$B$2:$B$5)),0)),"-"))</f>
        <v/>
      </c>
      <c r="G53" s="480" t="str">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
      </c>
      <c r="H53" s="481" t="str">
        <f ca="1">IF($E53="", "", IFERROR(INDEX(OFFSET('Fund Guide'!$B$5,1,MATCH(H$8,OFFSET('Fund Guide'!$B$5,,,,COUNTA('Fund Guide'!48:48)),0)-1,COUNTA('Fund Guide'!$B:$B)-COUNTA('Fund Guide'!$B$2:$B$5)),MATCH($E53,OFFSET('Fund Guide'!$B$5,1,,COUNTA('Fund Guide'!$B:$B)-COUNTA('Fund Guide'!$B$2:$B$5)),0)),"BRL"))</f>
        <v/>
      </c>
      <c r="I53" s="482" t="str">
        <f ca="1">IF($E53="", "", IFERROR(INDEX(OFFSET('Fund Guide'!$B$5,1,MATCH("Repasse Taxa Adm. Gestor",OFFSET('Fund Guide'!$B$5,,,,COUNTA('Fund Guide'!$5:$5)),0)-1,COUNTA('Fund Guide'!$B:$B)-COUNTA('Fund Guide'!$B$2:$B$5)),MATCH($E53,OFFSET('Fund Guide'!$B$5,1,,COUNTA('Fund Guide'!$B:$B)-COUNTA('Fund Guide'!$B$2:$B$5)),0)),
IFERROR(OFFSET('RF &amp; RV Guide'!$E$8,2+MATCH($E53, OFFSET('RF &amp; RV Guide'!$E$8,3,,COUNTA('RF &amp; RV Guide'!$E:$E)-COUNTA('RF &amp; RV Guide'!$E$1:$E$8)), 0),-1+MATCH(I$8, OFFSET('RF &amp; RV Guide'!$E$8,,,,COUNTA('RF &amp; RV Guide'!$8:$8)-COUNTA('RF &amp; RV Guide'!$A$8:$E$8)),0)),IFERROR(IF(FIND("tulo",$E53), 0.25%), "-"))))</f>
        <v/>
      </c>
      <c r="J53" s="483" t="str">
        <f ca="1">IF($E53="", "", IFERROR(INDEX(OFFSET('Fund Guide'!$B$5,1,MATCH(J$8,OFFSET('Fund Guide'!$B$5,,,,COUNTA('Fund Guide'!$5:$5)),0)-1,COUNTA('Fund Guide'!$B:$B)-COUNTA('Fund Guide'!$B$2:$B$5)),MATCH($E53,OFFSET('Fund Guide'!$B$5,1,,COUNTA('Fund Guide'!$B:$B)-COUNTA('Fund Guide'!$B$2:$B$5)),0)),
IFERROR(OFFSET('RF &amp; RV Guide'!$E$8,2+MATCH($E53, OFFSET('RF &amp; RV Guide'!$E$8,3,,COUNTA('RF &amp; RV Guide'!$E:$E)-COUNTA('RF &amp; RV Guide'!$E$1:$E$8)), 0),-1+MATCH(J$8, OFFSET('RF &amp; RV Guide'!$E$8,,,,COUNTA('RF &amp; RV Guide'!$8:$8)-COUNTA('RF &amp; RV Guide'!$A$8:$E$8)),0)), "-")))</f>
        <v/>
      </c>
      <c r="K53" s="483" t="str">
        <f ca="1">IF($E53="", "", IFERROR(INDEX(OFFSET('Fund Guide'!$B$5,1,MATCH(K$8,OFFSET('Fund Guide'!$B$5,,,,COUNTA('Fund Guide'!$5:$5)),0)-1,COUNTA('Fund Guide'!$B:$B)-COUNTA('Fund Guide'!$B$2:$B$5)),MATCH($E53,OFFSET('Fund Guide'!$B$5,1,,COUNTA('Fund Guide'!$B:$B)-COUNTA('Fund Guide'!$B$2:$B$5)),0)),
IFERROR(OFFSET('RF &amp; RV Guide'!$E$8,2+MATCH($E53, OFFSET('RF &amp; RV Guide'!$E$8,3,,COUNTA('RF &amp; RV Guide'!$E:$E)-COUNTA('RF &amp; RV Guide'!$E$1:$E$8)), 0),-1+MATCH("Captação", OFFSET('RF &amp; RV Guide'!$E$8,,,,COUNTA('RF &amp; RV Guide'!$8:$8)-COUNTA('RF &amp; RV Guide'!$A$8:$E$8)),0)), "-")))</f>
        <v/>
      </c>
      <c r="M53" s="485" t="str">
        <f>IF(OR($M$3=0, N53=0), "", N53*$M$3)</f>
        <v/>
      </c>
      <c r="N53" s="229"/>
      <c r="O53" s="501" t="str">
        <f>IFERROR(IF(N53=0, "", N53/N$52),0)</f>
        <v/>
      </c>
      <c r="Q53" s="960" t="str">
        <f ca="1">IF($E53="", "", IFERROR(INDEX(OFFSET('Fund Guide'!$B$5,1,MATCH(Q$8,OFFSET('Fund Guide'!$B$5,,,,COUNTA('Fund Guide'!27:27)),0)-1,COUNTA('Fund Guide'!$B:$B)-COUNTA('Fund Guide'!$B$2:$B$5)),MATCH($E53,OFFSET('Fund Guide'!$B$5,1,,COUNTA('Fund Guide'!$B:$B)-COUNTA('Fund Guide'!$B$2:$B$5)),0)),"-"))</f>
        <v/>
      </c>
      <c r="R53" s="961" t="str">
        <f ca="1">IF($E53="", "", IFERROR(INDEX(OFFSET('Fund Guide'!$B$5,1,MATCH(R$8,OFFSET('Fund Guide'!$B$5,,,,COUNTA('Fund Guide'!27:27)),0)-1,COUNTA('Fund Guide'!$B:$B)-COUNTA('Fund Guide'!$B$2:$B$5)),MATCH($E53,OFFSET('Fund Guide'!$B$5,1,,COUNTA('Fund Guide'!$B:$B)-COUNTA('Fund Guide'!$B$2:$B$5)),0)),"-"))</f>
        <v/>
      </c>
      <c r="S53" s="960" t="str">
        <f ca="1">IF($E53="", "", IFERROR(INDEX(OFFSET('Fund Guide'!$B$5,1,MATCH(S$8,OFFSET('Fund Guide'!$B$5,,,,COUNTA('Fund Guide'!27:27)),0)-1,COUNTA('Fund Guide'!$B:$B)-COUNTA('Fund Guide'!$B$2:$B$5)),MATCH($E53,OFFSET('Fund Guide'!$B$5,1,,COUNTA('Fund Guide'!$B:$B)-COUNTA('Fund Guide'!$B$2:$B$5)),0)),"-"))</f>
        <v/>
      </c>
      <c r="T53" s="961" t="str">
        <f ca="1">IF($E53="", "", IFERROR(INDEX(OFFSET('Fund Guide'!$B$5,1,MATCH(T$8,OFFSET('Fund Guide'!$B$5,,,,COUNTA('Fund Guide'!27:27)),0)-1,COUNTA('Fund Guide'!$B:$B)-COUNTA('Fund Guide'!$B$2:$B$5)),MATCH($E53,OFFSET('Fund Guide'!$B$5,1,,COUNTA('Fund Guide'!$B:$B)-COUNTA('Fund Guide'!$B$2:$B$5)),0)),"-"))</f>
        <v/>
      </c>
      <c r="U53" s="960" t="str">
        <f ca="1">IF($E53="", "", IFERROR(INDEX(OFFSET('Fund Guide'!$B$5,1,MATCH(U$8,OFFSET('Fund Guide'!$B$5,,,,COUNTA('Fund Guide'!27:27)),0)-1,COUNTA('Fund Guide'!$B:$B)-COUNTA('Fund Guide'!$B$2:$B$5)),MATCH($E53,OFFSET('Fund Guide'!$B$5,1,,COUNTA('Fund Guide'!$B:$B)-COUNTA('Fund Guide'!$B$2:$B$5)),0)),"-"))</f>
        <v/>
      </c>
      <c r="V53" s="961" t="str">
        <f ca="1">IF($E53="", "", IFERROR(INDEX(OFFSET('Fund Guide'!$B$5,1,MATCH(V$8,OFFSET('Fund Guide'!$B$5,,,,COUNTA('Fund Guide'!27:27)),0)-1,COUNTA('Fund Guide'!$B:$B)-COUNTA('Fund Guide'!$B$2:$B$5)),MATCH($E53,OFFSET('Fund Guide'!$B$5,1,,COUNTA('Fund Guide'!$B:$B)-COUNTA('Fund Guide'!$B$2:$B$5)),0)),"-"))</f>
        <v/>
      </c>
      <c r="W53" s="960" t="str">
        <f ca="1">IF($E53="", "", IFERROR(INDEX(OFFSET('Fund Guide'!$B$5,1,MATCH(W$8,OFFSET('Fund Guide'!$B$5,,,,COUNTA('Fund Guide'!27:27)),0)-1,COUNTA('Fund Guide'!$B:$B)-COUNTA('Fund Guide'!$B$2:$B$5)),MATCH($E53,OFFSET('Fund Guide'!$B$5,1,,COUNTA('Fund Guide'!$B:$B)-COUNTA('Fund Guide'!$B$2:$B$5)),0)),"-"))</f>
        <v/>
      </c>
      <c r="X53" s="961" t="str">
        <f ca="1">IF($E53="", "", IFERROR(INDEX(OFFSET('Fund Guide'!$B$5,1,MATCH(X$8,OFFSET('Fund Guide'!$B$5,,,,COUNTA('Fund Guide'!27:27)),0)-1,COUNTA('Fund Guide'!$B:$B)-COUNTA('Fund Guide'!$B$2:$B$5)),MATCH($E53,OFFSET('Fund Guide'!$B$5,1,,COUNTA('Fund Guide'!$B:$B)-COUNTA('Fund Guide'!$B$2:$B$5)),0)),"-"))</f>
        <v/>
      </c>
      <c r="Y53" s="962" t="str">
        <f ca="1">IF($E53="", "", IFERROR(INDEX(OFFSET('Fund Guide'!$B$5,1,MATCH(Y$8,OFFSET('Fund Guide'!$B$5,,,,COUNTA('Fund Guide'!27:27)),0)-1,COUNTA('Fund Guide'!$B:$B)-COUNTA('Fund Guide'!$B$2:$B$5)),MATCH($E53,OFFSET('Fund Guide'!$B$5,1,,COUNTA('Fund Guide'!$B:$B)-COUNTA('Fund Guide'!$B$2:$B$5)),0)),"-"))</f>
        <v/>
      </c>
      <c r="Z53" s="963" t="str">
        <f ca="1">IF($E53="", "", IFERROR(INDEX(OFFSET('Fund Guide'!$B$5,1,MATCH(Z$8,OFFSET('Fund Guide'!$B$5,,,,COUNTA('Fund Guide'!27:27)),0)-1,COUNTA('Fund Guide'!$B:$B)-COUNTA('Fund Guide'!$B$2:$B$5)),MATCH($E53,OFFSET('Fund Guide'!$B$5,1,,COUNTA('Fund Guide'!$B:$B)-COUNTA('Fund Guide'!$B$2:$B$5)),0)),"-"))</f>
        <v/>
      </c>
      <c r="AB53" s="230"/>
      <c r="AC53" s="230"/>
      <c r="AD53" s="229"/>
    </row>
    <row r="54" spans="2:30" s="452" customFormat="1" ht="7.5" customHeight="1">
      <c r="B54" s="450"/>
      <c r="C54" s="450"/>
      <c r="D54" s="450"/>
      <c r="E54" s="461"/>
      <c r="F54" s="488"/>
      <c r="G54" s="462"/>
      <c r="H54" s="462"/>
      <c r="I54" s="463"/>
      <c r="J54" s="463"/>
      <c r="K54" s="463"/>
      <c r="M54" s="472"/>
      <c r="N54" s="504"/>
      <c r="Q54" s="463"/>
      <c r="S54" s="463"/>
      <c r="U54" s="463"/>
      <c r="W54" s="463"/>
      <c r="Y54" s="463"/>
      <c r="AB54" s="463"/>
    </row>
    <row r="55" spans="2:30" s="468" customFormat="1" ht="14.25" customHeight="1">
      <c r="B55" s="464"/>
      <c r="C55" s="464"/>
      <c r="D55" s="464" t="s">
        <v>1392</v>
      </c>
      <c r="E55" s="465" t="s">
        <v>13</v>
      </c>
      <c r="F55" s="466"/>
      <c r="G55" s="466"/>
      <c r="H55" s="466"/>
      <c r="I55" s="467"/>
      <c r="J55" s="467"/>
      <c r="K55" s="467"/>
      <c r="M55" s="469">
        <f>IFERROR(IF(M57+M63=0, 0,M57+M63),"")</f>
        <v>3000000</v>
      </c>
      <c r="N55" s="470">
        <f>N57+N63</f>
        <v>0.12000000000000001</v>
      </c>
      <c r="O55" s="471">
        <f>O57+O63</f>
        <v>0.12000000000000001</v>
      </c>
      <c r="Q55" s="467"/>
      <c r="R55" s="471"/>
      <c r="S55" s="467"/>
      <c r="T55" s="471"/>
      <c r="U55" s="467"/>
      <c r="V55" s="471"/>
      <c r="W55" s="467"/>
      <c r="X55" s="471"/>
      <c r="Y55" s="467"/>
      <c r="Z55" s="471"/>
      <c r="AB55" s="467"/>
      <c r="AC55" s="471"/>
      <c r="AD55" s="471"/>
    </row>
    <row r="56" spans="2:30" s="452" customFormat="1" ht="4.5" customHeight="1">
      <c r="B56" s="450"/>
      <c r="C56" s="450"/>
      <c r="D56" s="450"/>
      <c r="E56" s="461"/>
      <c r="F56" s="462"/>
      <c r="G56" s="462"/>
      <c r="H56" s="462"/>
      <c r="I56" s="463"/>
      <c r="J56" s="463"/>
      <c r="K56" s="463"/>
      <c r="M56" s="472"/>
      <c r="Q56" s="463"/>
      <c r="S56" s="463"/>
      <c r="U56" s="463"/>
      <c r="W56" s="463"/>
      <c r="Y56" s="463"/>
      <c r="AB56" s="463"/>
    </row>
    <row r="57" spans="2:30" s="468" customFormat="1" ht="14.25" customHeight="1">
      <c r="B57" s="464"/>
      <c r="C57" s="464" t="s">
        <v>12</v>
      </c>
      <c r="D57" s="464" t="s">
        <v>12</v>
      </c>
      <c r="E57" s="473" t="s">
        <v>615</v>
      </c>
      <c r="F57" s="474"/>
      <c r="G57" s="474"/>
      <c r="H57" s="474"/>
      <c r="I57" s="475"/>
      <c r="J57" s="475"/>
      <c r="K57" s="475"/>
      <c r="M57" s="476">
        <f>IFERROR(IF(N57=0, 0, N57*$M$3),0)</f>
        <v>2500000</v>
      </c>
      <c r="N57" s="623">
        <v>0.1</v>
      </c>
      <c r="O57" s="477">
        <f>IF(N57=0, 0, ROUND(SUM(O58:O62)*N57,3))</f>
        <v>0.1</v>
      </c>
      <c r="Q57" s="475"/>
      <c r="R57" s="477"/>
      <c r="S57" s="475"/>
      <c r="T57" s="477"/>
      <c r="U57" s="475"/>
      <c r="V57" s="477"/>
      <c r="W57" s="475"/>
      <c r="X57" s="477"/>
      <c r="Y57" s="475"/>
      <c r="Z57" s="477"/>
      <c r="AB57" s="475"/>
      <c r="AC57" s="477"/>
      <c r="AD57" s="477"/>
    </row>
    <row r="58" spans="2:30" s="484" customFormat="1" ht="14.25" customHeight="1">
      <c r="B58" s="478"/>
      <c r="C58" s="478"/>
      <c r="D58" s="478"/>
      <c r="E58" s="371" t="s">
        <v>1731</v>
      </c>
      <c r="F58" s="479">
        <f ca="1">IF($E58="", "", IFERROR(INDEX(OFFSET('Fund Guide'!$B$5,1,MATCH(F$8,OFFSET('Fund Guide'!$B$5,,,,COUNTA('Fund Guide'!36:36)),0)-1,COUNTA('Fund Guide'!$B:$B)-COUNTA('Fund Guide'!$B$2:$B$5)),MATCH($E58,OFFSET('Fund Guide'!$B$5,1,,COUNTA('Fund Guide'!$B:$B)-COUNTA('Fund Guide'!$B$2:$B$5)),0)),"-"))</f>
        <v>29726133000121</v>
      </c>
      <c r="G58" s="480">
        <f ca="1">IF($E58="", "", IFERROR(INDEX(OFFSET('Fund Guide'!$B$5,1,MATCH(G$8,OFFSET('Fund Guide'!$B$5,,,,COUNTA('Fund Guide'!$5:$5)),0)-1,COUNTA('Fund Guide'!$B:$B)-COUNTA('Fund Guide'!$B$2:$B$5)),MATCH($E58,OFFSET('Fund Guide'!$B$5,1,,COUNTA('Fund Guide'!$B:$B)-COUNTA('Fund Guide'!$B$2:$B$5)),0)),
IF(OR(LEFT($E58,3)="NTN",LEFT($E58,3)="LFT"),DATE(_xlfn.NUMBERVALUE(RIGHT(LEFT($E58, FIND(" (", $E58)-1), 4)),8,15)-TODAY(),IFERROR(IF(FIND("ano",$E58)&gt;1,FLOOR(_xlfn.NUMBERVALUE(RIGHT(LEFT($E58,FIND(" ano",$E58)-1),FIND(" ano",$E58)-1-(FIND(" - ",$E58)+2)))*365,1)),IFERROR(IF(FIND("meses",$E58)&gt;1,FLOOR(_xlfn.NUMBERVALUE(RIGHT(LEFT($E58,FIND(" meses",$E58)-1),FIND(" meses",$E58)-1-(FIND(" - ",$E58)+2))),1)*(365/12)),IFERROR(IF(FIND("mês",$E58)&gt;1,FLOOR(_xlfn.NUMBERVALUE(RIGHT(LEFT($E58,FIND(" mês",$E58)-1),FIND(" mês",$E58)-1-(FIND(" - ",$E58)+2))),1)*(365/12)),IFERROR(IF(FIND("Diária", $E58)&gt;0, 0),
IFERROR(OFFSET('RF &amp; RV Guide'!$E$8,2+MATCH($E58, OFFSET('RF &amp; RV Guide'!$E$8,3,,COUNTA('RF &amp; RV Guide'!$E:$E)-COUNTA('RF &amp; RV Guide'!$E$1:$E$8)), 0),-1+MATCH(G$8, OFFSET('RF &amp; RV Guide'!$E$8,,,,COUNTA('RF &amp; RV Guide'!$8:$8)-COUNTA('RF &amp; RV Guide'!$A$8:$E$8)),0)),"-"))))))))</f>
        <v>31</v>
      </c>
      <c r="H58" s="481" t="str">
        <f ca="1">IF($E58="", "", IFERROR(INDEX(OFFSET('Fund Guide'!$B$5,1,MATCH(H$8,OFFSET('Fund Guide'!$B$5,,,,COUNTA('Fund Guide'!53:53)),0)-1,COUNTA('Fund Guide'!$B:$B)-COUNTA('Fund Guide'!$B$2:$B$5)),MATCH($E58,OFFSET('Fund Guide'!$B$5,1,,COUNTA('Fund Guide'!$B:$B)-COUNTA('Fund Guide'!$B$2:$B$5)),0)),"BRL"))</f>
        <v>BRL</v>
      </c>
      <c r="I58" s="482">
        <f ca="1">IF($E58="", "", IFERROR(INDEX(OFFSET('Fund Guide'!$B$5,1,MATCH("Repasse Taxa Adm. Gestor",OFFSET('Fund Guide'!$B$5,,,,COUNTA('Fund Guide'!$5:$5)),0)-1,COUNTA('Fund Guide'!$B:$B)-COUNTA('Fund Guide'!$B$2:$B$5)),MATCH($E58,OFFSET('Fund Guide'!$B$5,1,,COUNTA('Fund Guide'!$B:$B)-COUNTA('Fund Guide'!$B$2:$B$5)),0)),
IFERROR(OFFSET('RF &amp; RV Guide'!$E$8,2+MATCH($E58, OFFSET('RF &amp; RV Guide'!$E$8,3,,COUNTA('RF &amp; RV Guide'!$E:$E)-COUNTA('RF &amp; RV Guide'!$E$1:$E$8)), 0),-1+MATCH(I$8, OFFSET('RF &amp; RV Guide'!$E$8,,,,COUNTA('RF &amp; RV Guide'!$8:$8)-COUNTA('RF &amp; RV Guide'!$A$8:$E$8)),0)),IFERROR(IF(FIND("tulo",$E58), 0.25%), "-"))))</f>
        <v>4.0000000000000001E-3</v>
      </c>
      <c r="J58" s="483">
        <f ca="1">IF($E58="", "", IFERROR(INDEX(OFFSET('Fund Guide'!$B$5,1,MATCH(J$8,OFFSET('Fund Guide'!$B$5,,,,COUNTA('Fund Guide'!$5:$5)),0)-1,COUNTA('Fund Guide'!$B:$B)-COUNTA('Fund Guide'!$B$2:$B$5)),MATCH($E58,OFFSET('Fund Guide'!$B$5,1,,COUNTA('Fund Guide'!$B:$B)-COUNTA('Fund Guide'!$B$2:$B$5)),0)),
IFERROR(OFFSET('RF &amp; RV Guide'!$E$8,2+MATCH($E58, OFFSET('RF &amp; RV Guide'!$E$8,3,,COUNTA('RF &amp; RV Guide'!$E:$E)-COUNTA('RF &amp; RV Guide'!$E$1:$E$8)), 0),-1+MATCH(J$8, OFFSET('RF &amp; RV Guide'!$E$8,,,,COUNTA('RF &amp; RV Guide'!$8:$8)-COUNTA('RF &amp; RV Guide'!$A$8:$E$8)),0)), "-")))</f>
        <v>43238</v>
      </c>
      <c r="K58" s="483" t="str">
        <f ca="1">IF($E58="", "", IFERROR(INDEX(OFFSET('Fund Guide'!$B$5,1,MATCH(K$8,OFFSET('Fund Guide'!$B$5,,,,COUNTA('Fund Guide'!$5:$5)),0)-1,COUNTA('Fund Guide'!$B:$B)-COUNTA('Fund Guide'!$B$2:$B$5)),MATCH($E58,OFFSET('Fund Guide'!$B$5,1,,COUNTA('Fund Guide'!$B:$B)-COUNTA('Fund Guide'!$B$2:$B$5)),0)),
IFERROR(OFFSET('RF &amp; RV Guide'!$E$8,2+MATCH($E58, OFFSET('RF &amp; RV Guide'!$E$8,3,,COUNTA('RF &amp; RV Guide'!$E:$E)-COUNTA('RF &amp; RV Guide'!$E$1:$E$8)), 0),-1+MATCH("Captação", OFFSET('RF &amp; RV Guide'!$E$8,,,,COUNTA('RF &amp; RV Guide'!$8:$8)-COUNTA('RF &amp; RV Guide'!$A$8:$E$8)),0)), "-")))</f>
        <v>Sim</v>
      </c>
      <c r="M58" s="485">
        <f t="shared" ref="M58" si="28">IFERROR(IF(N58=0, "", N58*$M$3),0)</f>
        <v>750000</v>
      </c>
      <c r="N58" s="229">
        <v>0.03</v>
      </c>
      <c r="O58" s="501">
        <f t="shared" ref="O58" si="29">IFERROR(IF(N58=0, "", N58/N$57),0)</f>
        <v>0.3</v>
      </c>
      <c r="Q58" s="960">
        <f ca="1">IF($E58="", "", IFERROR(INDEX(OFFSET('Fund Guide'!$B$5,1,MATCH(Q$8,OFFSET('Fund Guide'!$B$5,,,,COUNTA('Fund Guide'!36:36)),0)-1,COUNTA('Fund Guide'!$B:$B)-COUNTA('Fund Guide'!$B$2:$B$5)),MATCH($E58,OFFSET('Fund Guide'!$B$5,1,,COUNTA('Fund Guide'!$B:$B)-COUNTA('Fund Guide'!$B$2:$B$5)),0)),"-"))</f>
        <v>0.20905845738381679</v>
      </c>
      <c r="R58" s="961">
        <f ca="1">IF($E58="", "", IFERROR(INDEX(OFFSET('Fund Guide'!$B$5,1,MATCH(R$8,OFFSET('Fund Guide'!$B$5,,,,COUNTA('Fund Guide'!36:36)),0)-1,COUNTA('Fund Guide'!$B:$B)-COUNTA('Fund Guide'!$B$2:$B$5)),MATCH($E58,OFFSET('Fund Guide'!$B$5,1,,COUNTA('Fund Guide'!$B:$B)-COUNTA('Fund Guide'!$B$2:$B$5)),0)),"-"))</f>
        <v>2.0903155686907984</v>
      </c>
      <c r="S58" s="960">
        <f ca="1">IF($E58="", "", IFERROR(INDEX(OFFSET('Fund Guide'!$B$5,1,MATCH(S$8,OFFSET('Fund Guide'!$B$5,,,,COUNTA('Fund Guide'!36:36)),0)-1,COUNTA('Fund Guide'!$B:$B)-COUNTA('Fund Guide'!$B$2:$B$5)),MATCH($E58,OFFSET('Fund Guide'!$B$5,1,,COUNTA('Fund Guide'!$B:$B)-COUNTA('Fund Guide'!$B$2:$B$5)),0)),"-"))</f>
        <v>0.2381175581279853</v>
      </c>
      <c r="T58" s="961">
        <f ca="1">IF($E58="", "", IFERROR(INDEX(OFFSET('Fund Guide'!$B$5,1,MATCH(T$8,OFFSET('Fund Guide'!$B$5,,,,COUNTA('Fund Guide'!36:36)),0)-1,COUNTA('Fund Guide'!$B:$B)-COUNTA('Fund Guide'!$B$2:$B$5)),MATCH($E58,OFFSET('Fund Guide'!$B$5,1,,COUNTA('Fund Guide'!$B:$B)-COUNTA('Fund Guide'!$B$2:$B$5)),0)),"-"))</f>
        <v>2.0721229941629007</v>
      </c>
      <c r="U58" s="960">
        <f ca="1">IF($E58="", "", IFERROR(INDEX(OFFSET('Fund Guide'!$B$5,1,MATCH(U$8,OFFSET('Fund Guide'!$B$5,,,,COUNTA('Fund Guide'!36:36)),0)-1,COUNTA('Fund Guide'!$B:$B)-COUNTA('Fund Guide'!$B$2:$B$5)),MATCH($E58,OFFSET('Fund Guide'!$B$5,1,,COUNTA('Fund Guide'!$B:$B)-COUNTA('Fund Guide'!$B$2:$B$5)),0)),"-"))</f>
        <v>0.48161846421054411</v>
      </c>
      <c r="V58" s="961">
        <f ca="1">IF($E58="", "", IFERROR(INDEX(OFFSET('Fund Guide'!$B$5,1,MATCH(V$8,OFFSET('Fund Guide'!$B$5,,,,COUNTA('Fund Guide'!36:36)),0)-1,COUNTA('Fund Guide'!$B:$B)-COUNTA('Fund Guide'!$B$2:$B$5)),MATCH($E58,OFFSET('Fund Guide'!$B$5,1,,COUNTA('Fund Guide'!$B:$B)-COUNTA('Fund Guide'!$B$2:$B$5)),0)),"-"))</f>
        <v>3.1674852583183011</v>
      </c>
      <c r="W58" s="960">
        <f ca="1">IF($E58="", "", IFERROR(INDEX(OFFSET('Fund Guide'!$B$5,1,MATCH(W$8,OFFSET('Fund Guide'!$B$5,,,,COUNTA('Fund Guide'!36:36)),0)-1,COUNTA('Fund Guide'!$B:$B)-COUNTA('Fund Guide'!$B$2:$B$5)),MATCH($E58,OFFSET('Fund Guide'!$B$5,1,,COUNTA('Fund Guide'!$B:$B)-COUNTA('Fund Guide'!$B$2:$B$5)),0)),"-"))</f>
        <v>0.62163327227353049</v>
      </c>
      <c r="X58" s="961">
        <f ca="1">IF($E58="", "", IFERROR(INDEX(OFFSET('Fund Guide'!$B$5,1,MATCH(X$8,OFFSET('Fund Guide'!$B$5,,,,COUNTA('Fund Guide'!36:36)),0)-1,COUNTA('Fund Guide'!$B:$B)-COUNTA('Fund Guide'!$B$2:$B$5)),MATCH($E58,OFFSET('Fund Guide'!$B$5,1,,COUNTA('Fund Guide'!$B:$B)-COUNTA('Fund Guide'!$B$2:$B$5)),0)),"-"))</f>
        <v>3.2832301695936024</v>
      </c>
      <c r="Y58" s="962">
        <f ca="1">IF($E58="", "", IFERROR(INDEX(OFFSET('Fund Guide'!$B$5,1,MATCH(Y$8,OFFSET('Fund Guide'!$B$5,,,,COUNTA('Fund Guide'!36:36)),0)-1,COUNTA('Fund Guide'!$B:$B)-COUNTA('Fund Guide'!$B$2:$B$5)),MATCH($E58,OFFSET('Fund Guide'!$B$5,1,,COUNTA('Fund Guide'!$B:$B)-COUNTA('Fund Guide'!$B$2:$B$5)),0)),"-"))</f>
        <v>4.9532324216723454E-2</v>
      </c>
      <c r="Z58" s="963">
        <f ca="1">IF($E58="", "", IFERROR(INDEX(OFFSET('Fund Guide'!$B$5,1,MATCH(Z$8,OFFSET('Fund Guide'!$B$5,,,,COUNTA('Fund Guide'!36:36)),0)-1,COUNTA('Fund Guide'!$B:$B)-COUNTA('Fund Guide'!$B$2:$B$5)),MATCH($E58,OFFSET('Fund Guide'!$B$5,1,,COUNTA('Fund Guide'!$B:$B)-COUNTA('Fund Guide'!$B$2:$B$5)),0)),"-"))</f>
        <v>2.4873207550410914</v>
      </c>
      <c r="AB58" s="230"/>
      <c r="AC58" s="230"/>
      <c r="AD58" s="229"/>
    </row>
    <row r="59" spans="2:30" s="484" customFormat="1" ht="14.25" customHeight="1">
      <c r="B59" s="478"/>
      <c r="C59" s="478"/>
      <c r="D59" s="478"/>
      <c r="E59" s="371" t="s">
        <v>2092</v>
      </c>
      <c r="F59" s="479">
        <f ca="1">IF($E59="", "", IFERROR(INDEX(OFFSET('Fund Guide'!$B$5,1,MATCH(F$8,OFFSET('Fund Guide'!$B$5,,,,COUNTA('Fund Guide'!37:37)),0)-1,COUNTA('Fund Guide'!$B:$B)-COUNTA('Fund Guide'!$B$2:$B$5)),MATCH($E59,OFFSET('Fund Guide'!$B$5,1,,COUNTA('Fund Guide'!$B:$B)-COUNTA('Fund Guide'!$B$2:$B$5)),0)),"-"))</f>
        <v>12831360000114</v>
      </c>
      <c r="G59" s="480">
        <f ca="1">IF($E59="", "", IFERROR(INDEX(OFFSET('Fund Guide'!$B$5,1,MATCH(G$8,OFFSET('Fund Guide'!$B$5,,,,COUNTA('Fund Guide'!$5:$5)),0)-1,COUNTA('Fund Guide'!$B:$B)-COUNTA('Fund Guide'!$B$2:$B$5)),MATCH($E59,OFFSET('Fund Guide'!$B$5,1,,COUNTA('Fund Guide'!$B:$B)-COUNTA('Fund Guide'!$B$2:$B$5)),0)),
IF(OR(LEFT($E59,3)="NTN",LEFT($E59,3)="LFT"),DATE(_xlfn.NUMBERVALUE(RIGHT(LEFT($E59, FIND(" (", $E59)-1), 4)),8,15)-TODAY(),IFERROR(IF(FIND("ano",$E59)&gt;1,FLOOR(_xlfn.NUMBERVALUE(RIGHT(LEFT($E59,FIND(" ano",$E59)-1),FIND(" ano",$E59)-1-(FIND(" - ",$E59)+2)))*365,1)),IFERROR(IF(FIND("meses",$E59)&gt;1,FLOOR(_xlfn.NUMBERVALUE(RIGHT(LEFT($E59,FIND(" meses",$E59)-1),FIND(" meses",$E59)-1-(FIND(" - ",$E59)+2))),1)*(365/12)),IFERROR(IF(FIND("mês",$E59)&gt;1,FLOOR(_xlfn.NUMBERVALUE(RIGHT(LEFT($E59,FIND(" mês",$E59)-1),FIND(" mês",$E59)-1-(FIND(" - ",$E59)+2))),1)*(365/12)),IFERROR(IF(FIND("Diária", $E59)&gt;0, 0),
IFERROR(OFFSET('RF &amp; RV Guide'!$E$8,2+MATCH($E59, OFFSET('RF &amp; RV Guide'!$E$8,3,,COUNTA('RF &amp; RV Guide'!$E:$E)-COUNTA('RF &amp; RV Guide'!$E$1:$E$8)), 0),-1+MATCH(G$8, OFFSET('RF &amp; RV Guide'!$E$8,,,,COUNTA('RF &amp; RV Guide'!$8:$8)-COUNTA('RF &amp; RV Guide'!$A$8:$E$8)),0)),"-"))))))))</f>
        <v>61</v>
      </c>
      <c r="H59" s="481" t="str">
        <f ca="1">IF($E59="", "", IFERROR(INDEX(OFFSET('Fund Guide'!$B$5,1,MATCH(H$8,OFFSET('Fund Guide'!$B$5,,,,COUNTA('Fund Guide'!54:54)),0)-1,COUNTA('Fund Guide'!$B:$B)-COUNTA('Fund Guide'!$B$2:$B$5)),MATCH($E59,OFFSET('Fund Guide'!$B$5,1,,COUNTA('Fund Guide'!$B:$B)-COUNTA('Fund Guide'!$B$2:$B$5)),0)),"BRL"))</f>
        <v>BRL</v>
      </c>
      <c r="I59" s="482">
        <f ca="1">IF($E59="", "", IFERROR(INDEX(OFFSET('Fund Guide'!$B$5,1,MATCH("Repasse Taxa Adm. Gestor",OFFSET('Fund Guide'!$B$5,,,,COUNTA('Fund Guide'!$5:$5)),0)-1,COUNTA('Fund Guide'!$B:$B)-COUNTA('Fund Guide'!$B$2:$B$5)),MATCH($E59,OFFSET('Fund Guide'!$B$5,1,,COUNTA('Fund Guide'!$B:$B)-COUNTA('Fund Guide'!$B$2:$B$5)),0)),
IFERROR(OFFSET('RF &amp; RV Guide'!$E$8,2+MATCH($E59, OFFSET('RF &amp; RV Guide'!$E$8,3,,COUNTA('RF &amp; RV Guide'!$E:$E)-COUNTA('RF &amp; RV Guide'!$E$1:$E$8)), 0),-1+MATCH(I$8, OFFSET('RF &amp; RV Guide'!$E$8,,,,COUNTA('RF &amp; RV Guide'!$8:$8)-COUNTA('RF &amp; RV Guide'!$A$8:$E$8)),0)),IFERROR(IF(FIND("tulo",$E59), 0.25%), "-"))))</f>
        <v>3.16666E-3</v>
      </c>
      <c r="J59" s="483">
        <f ca="1">IF($E59="", "", IFERROR(INDEX(OFFSET('Fund Guide'!$B$5,1,MATCH(J$8,OFFSET('Fund Guide'!$B$5,,,,COUNTA('Fund Guide'!$5:$5)),0)-1,COUNTA('Fund Guide'!$B:$B)-COUNTA('Fund Guide'!$B$2:$B$5)),MATCH($E59,OFFSET('Fund Guide'!$B$5,1,,COUNTA('Fund Guide'!$B:$B)-COUNTA('Fund Guide'!$B$2:$B$5)),0)),
IFERROR(OFFSET('RF &amp; RV Guide'!$E$8,2+MATCH($E59, OFFSET('RF &amp; RV Guide'!$E$8,3,,COUNTA('RF &amp; RV Guide'!$E:$E)-COUNTA('RF &amp; RV Guide'!$E$1:$E$8)), 0),-1+MATCH(J$8, OFFSET('RF &amp; RV Guide'!$E$8,,,,COUNTA('RF &amp; RV Guide'!$8:$8)-COUNTA('RF &amp; RV Guide'!$A$8:$E$8)),0)), "-")))</f>
        <v>40515</v>
      </c>
      <c r="K59" s="483" t="str">
        <f ca="1">IF($E59="", "", IFERROR(INDEX(OFFSET('Fund Guide'!$B$5,1,MATCH(K$8,OFFSET('Fund Guide'!$B$5,,,,COUNTA('Fund Guide'!$5:$5)),0)-1,COUNTA('Fund Guide'!$B:$B)-COUNTA('Fund Guide'!$B$2:$B$5)),MATCH($E59,OFFSET('Fund Guide'!$B$5,1,,COUNTA('Fund Guide'!$B:$B)-COUNTA('Fund Guide'!$B$2:$B$5)),0)),
IFERROR(OFFSET('RF &amp; RV Guide'!$E$8,2+MATCH($E59, OFFSET('RF &amp; RV Guide'!$E$8,3,,COUNTA('RF &amp; RV Guide'!$E:$E)-COUNTA('RF &amp; RV Guide'!$E$1:$E$8)), 0),-1+MATCH("Captação", OFFSET('RF &amp; RV Guide'!$E$8,,,,COUNTA('RF &amp; RV Guide'!$8:$8)-COUNTA('RF &amp; RV Guide'!$A$8:$E$8)),0)), "-")))</f>
        <v>Sim</v>
      </c>
      <c r="M59" s="485">
        <f t="shared" ref="M59" si="30">IFERROR(IF(N59=0, "", N59*$M$3),0)</f>
        <v>750000</v>
      </c>
      <c r="N59" s="229">
        <v>0.03</v>
      </c>
      <c r="O59" s="501">
        <f t="shared" ref="O59" si="31">IFERROR(IF(N59=0, "", N59/N$57),0)</f>
        <v>0.3</v>
      </c>
      <c r="Q59" s="960">
        <f ca="1">IF($E59="", "", IFERROR(INDEX(OFFSET('Fund Guide'!$B$5,1,MATCH(Q$8,OFFSET('Fund Guide'!$B$5,,,,COUNTA('Fund Guide'!37:37)),0)-1,COUNTA('Fund Guide'!$B:$B)-COUNTA('Fund Guide'!$B$2:$B$5)),MATCH($E59,OFFSET('Fund Guide'!$B$5,1,,COUNTA('Fund Guide'!$B:$B)-COUNTA('Fund Guide'!$B$2:$B$5)),0)),"-"))</f>
        <v>0.26866145387003781</v>
      </c>
      <c r="R59" s="961">
        <f ca="1">IF($E59="", "", IFERROR(INDEX(OFFSET('Fund Guide'!$B$5,1,MATCH(R$8,OFFSET('Fund Guide'!$B$5,,,,COUNTA('Fund Guide'!37:37)),0)-1,COUNTA('Fund Guide'!$B:$B)-COUNTA('Fund Guide'!$B$2:$B$5)),MATCH($E59,OFFSET('Fund Guide'!$B$5,1,,COUNTA('Fund Guide'!$B:$B)-COUNTA('Fund Guide'!$B$2:$B$5)),0)),"-"))</f>
        <v>2.6862688396318246</v>
      </c>
      <c r="S59" s="960">
        <f ca="1">IF($E59="", "", IFERROR(INDEX(OFFSET('Fund Guide'!$B$5,1,MATCH(S$8,OFFSET('Fund Guide'!$B$5,,,,COUNTA('Fund Guide'!37:37)),0)-1,COUNTA('Fund Guide'!$B:$B)-COUNTA('Fund Guide'!$B$2:$B$5)),MATCH($E59,OFFSET('Fund Guide'!$B$5,1,,COUNTA('Fund Guide'!$B:$B)-COUNTA('Fund Guide'!$B$2:$B$5)),0)),"-"))</f>
        <v>0.29272223048074308</v>
      </c>
      <c r="T59" s="961">
        <f ca="1">IF($E59="", "", IFERROR(INDEX(OFFSET('Fund Guide'!$B$5,1,MATCH(T$8,OFFSET('Fund Guide'!$B$5,,,,COUNTA('Fund Guide'!37:37)),0)-1,COUNTA('Fund Guide'!$B:$B)-COUNTA('Fund Guide'!$B$2:$B$5)),MATCH($E59,OFFSET('Fund Guide'!$B$5,1,,COUNTA('Fund Guide'!$B:$B)-COUNTA('Fund Guide'!$B$2:$B$5)),0)),"-"))</f>
        <v>2.547298357375996</v>
      </c>
      <c r="U59" s="960">
        <f ca="1">IF($E59="", "", IFERROR(INDEX(OFFSET('Fund Guide'!$B$5,1,MATCH(U$8,OFFSET('Fund Guide'!$B$5,,,,COUNTA('Fund Guide'!37:37)),0)-1,COUNTA('Fund Guide'!$B:$B)-COUNTA('Fund Guide'!$B$2:$B$5)),MATCH($E59,OFFSET('Fund Guide'!$B$5,1,,COUNTA('Fund Guide'!$B:$B)-COUNTA('Fund Guide'!$B$2:$B$5)),0)),"-"))</f>
        <v>0.43258644502935262</v>
      </c>
      <c r="V59" s="961">
        <f ca="1">IF($E59="", "", IFERROR(INDEX(OFFSET('Fund Guide'!$B$5,1,MATCH(V$8,OFFSET('Fund Guide'!$B$5,,,,COUNTA('Fund Guide'!37:37)),0)-1,COUNTA('Fund Guide'!$B:$B)-COUNTA('Fund Guide'!$B$2:$B$5)),MATCH($E59,OFFSET('Fund Guide'!$B$5,1,,COUNTA('Fund Guide'!$B:$B)-COUNTA('Fund Guide'!$B$2:$B$5)),0)),"-"))</f>
        <v>2.8450138219364316</v>
      </c>
      <c r="W59" s="960">
        <f ca="1">IF($E59="", "", IFERROR(INDEX(OFFSET('Fund Guide'!$B$5,1,MATCH(W$8,OFFSET('Fund Guide'!$B$5,,,,COUNTA('Fund Guide'!37:37)),0)-1,COUNTA('Fund Guide'!$B:$B)-COUNTA('Fund Guide'!$B$2:$B$5)),MATCH($E59,OFFSET('Fund Guide'!$B$5,1,,COUNTA('Fund Guide'!$B:$B)-COUNTA('Fund Guide'!$B$2:$B$5)),0)),"-"))</f>
        <v>0.52829290797475648</v>
      </c>
      <c r="X59" s="961">
        <f ca="1">IF($E59="", "", IFERROR(INDEX(OFFSET('Fund Guide'!$B$5,1,MATCH(X$8,OFFSET('Fund Guide'!$B$5,,,,COUNTA('Fund Guide'!37:37)),0)-1,COUNTA('Fund Guide'!$B:$B)-COUNTA('Fund Guide'!$B$2:$B$5)),MATCH($E59,OFFSET('Fund Guide'!$B$5,1,,COUNTA('Fund Guide'!$B:$B)-COUNTA('Fund Guide'!$B$2:$B$5)),0)),"-"))</f>
        <v>2.790241917877653</v>
      </c>
      <c r="Y59" s="962">
        <f ca="1">IF($E59="", "", IFERROR(INDEX(OFFSET('Fund Guide'!$B$5,1,MATCH(Y$8,OFFSET('Fund Guide'!$B$5,,,,COUNTA('Fund Guide'!37:37)),0)-1,COUNTA('Fund Guide'!$B:$B)-COUNTA('Fund Guide'!$B$2:$B$5)),MATCH($E59,OFFSET('Fund Guide'!$B$5,1,,COUNTA('Fund Guide'!$B:$B)-COUNTA('Fund Guide'!$B$2:$B$5)),0)),"-"))</f>
        <v>7.6676833155107635E-2</v>
      </c>
      <c r="Z59" s="963">
        <f ca="1">IF($E59="", "", IFERROR(INDEX(OFFSET('Fund Guide'!$B$5,1,MATCH(Z$8,OFFSET('Fund Guide'!$B$5,,,,COUNTA('Fund Guide'!37:37)),0)-1,COUNTA('Fund Guide'!$B:$B)-COUNTA('Fund Guide'!$B$2:$B$5)),MATCH($E59,OFFSET('Fund Guide'!$B$5,1,,COUNTA('Fund Guide'!$B:$B)-COUNTA('Fund Guide'!$B$2:$B$5)),0)),"-"))</f>
        <v>2.3189201106252821</v>
      </c>
      <c r="AB59" s="230"/>
      <c r="AC59" s="230"/>
      <c r="AD59" s="229"/>
    </row>
    <row r="60" spans="2:30" s="484" customFormat="1" ht="14.25" customHeight="1">
      <c r="B60" s="478"/>
      <c r="C60" s="478"/>
      <c r="D60" s="478"/>
      <c r="E60" s="371" t="s">
        <v>2113</v>
      </c>
      <c r="F60" s="479">
        <f ca="1">IF($E60="", "", IFERROR(INDEX(OFFSET('Fund Guide'!$B$5,1,MATCH(F$8,OFFSET('Fund Guide'!$B$5,,,,COUNTA('Fund Guide'!38:38)),0)-1,COUNTA('Fund Guide'!$B:$B)-COUNTA('Fund Guide'!$B$2:$B$5)),MATCH($E60,OFFSET('Fund Guide'!$B$5,1,,COUNTA('Fund Guide'!$B:$B)-COUNTA('Fund Guide'!$B$2:$B$5)),0)),"-"))</f>
        <v>23565803000199</v>
      </c>
      <c r="G60" s="480">
        <f ca="1">IF($E60="", "", IFERROR(INDEX(OFFSET('Fund Guide'!$B$5,1,MATCH(G$8,OFFSET('Fund Guide'!$B$5,,,,COUNTA('Fund Guide'!$5:$5)),0)-1,COUNTA('Fund Guide'!$B:$B)-COUNTA('Fund Guide'!$B$2:$B$5)),MATCH($E60,OFFSET('Fund Guide'!$B$5,1,,COUNTA('Fund Guide'!$B:$B)-COUNTA('Fund Guide'!$B$2:$B$5)),0)),
IF(OR(LEFT($E60,3)="NTN",LEFT($E60,3)="LFT"),DATE(_xlfn.NUMBERVALUE(RIGHT(LEFT($E60, FIND(" (", $E60)-1), 4)),8,15)-TODAY(),IFERROR(IF(FIND("ano",$E60)&gt;1,FLOOR(_xlfn.NUMBERVALUE(RIGHT(LEFT($E60,FIND(" ano",$E60)-1),FIND(" ano",$E60)-1-(FIND(" - ",$E60)+2)))*365,1)),IFERROR(IF(FIND("meses",$E60)&gt;1,FLOOR(_xlfn.NUMBERVALUE(RIGHT(LEFT($E60,FIND(" meses",$E60)-1),FIND(" meses",$E60)-1-(FIND(" - ",$E60)+2))),1)*(365/12)),IFERROR(IF(FIND("mês",$E60)&gt;1,FLOOR(_xlfn.NUMBERVALUE(RIGHT(LEFT($E60,FIND(" mês",$E60)-1),FIND(" mês",$E60)-1-(FIND(" - ",$E60)+2))),1)*(365/12)),IFERROR(IF(FIND("Diária", $E60)&gt;0, 0),
IFERROR(OFFSET('RF &amp; RV Guide'!$E$8,2+MATCH($E60, OFFSET('RF &amp; RV Guide'!$E$8,3,,COUNTA('RF &amp; RV Guide'!$E:$E)-COUNTA('RF &amp; RV Guide'!$E$1:$E$8)), 0),-1+MATCH(G$8, OFFSET('RF &amp; RV Guide'!$E$8,,,,COUNTA('RF &amp; RV Guide'!$8:$8)-COUNTA('RF &amp; RV Guide'!$A$8:$E$8)),0)),"-"))))))))</f>
        <v>30</v>
      </c>
      <c r="H60" s="481" t="str">
        <f ca="1">IF($E60="", "", IFERROR(INDEX(OFFSET('Fund Guide'!$B$5,1,MATCH(H$8,OFFSET('Fund Guide'!$B$5,,,,COUNTA('Fund Guide'!55:55)),0)-1,COUNTA('Fund Guide'!$B:$B)-COUNTA('Fund Guide'!$B$2:$B$5)),MATCH($E60,OFFSET('Fund Guide'!$B$5,1,,COUNTA('Fund Guide'!$B:$B)-COUNTA('Fund Guide'!$B$2:$B$5)),0)),"BRL"))</f>
        <v>BRL</v>
      </c>
      <c r="I60" s="482">
        <f ca="1">IF($E60="", "", IFERROR(INDEX(OFFSET('Fund Guide'!$B$5,1,MATCH("Repasse Taxa Adm. Gestor",OFFSET('Fund Guide'!$B$5,,,,COUNTA('Fund Guide'!$5:$5)),0)-1,COUNTA('Fund Guide'!$B:$B)-COUNTA('Fund Guide'!$B$2:$B$5)),MATCH($E60,OFFSET('Fund Guide'!$B$5,1,,COUNTA('Fund Guide'!$B:$B)-COUNTA('Fund Guide'!$B$2:$B$5)),0)),
IFERROR(OFFSET('RF &amp; RV Guide'!$E$8,2+MATCH($E60, OFFSET('RF &amp; RV Guide'!$E$8,3,,COUNTA('RF &amp; RV Guide'!$E:$E)-COUNTA('RF &amp; RV Guide'!$E$1:$E$8)), 0),-1+MATCH(I$8, OFFSET('RF &amp; RV Guide'!$E$8,,,,COUNTA('RF &amp; RV Guide'!$8:$8)-COUNTA('RF &amp; RV Guide'!$A$8:$E$8)),0)),IFERROR(IF(FIND("tulo",$E60), 0.25%), "-"))))</f>
        <v>3.8E-3</v>
      </c>
      <c r="J60" s="483">
        <f ca="1">IF($E60="", "", IFERROR(INDEX(OFFSET('Fund Guide'!$B$5,1,MATCH(J$8,OFFSET('Fund Guide'!$B$5,,,,COUNTA('Fund Guide'!$5:$5)),0)-1,COUNTA('Fund Guide'!$B:$B)-COUNTA('Fund Guide'!$B$2:$B$5)),MATCH($E60,OFFSET('Fund Guide'!$B$5,1,,COUNTA('Fund Guide'!$B:$B)-COUNTA('Fund Guide'!$B$2:$B$5)),0)),
IFERROR(OFFSET('RF &amp; RV Guide'!$E$8,2+MATCH($E60, OFFSET('RF &amp; RV Guide'!$E$8,3,,COUNTA('RF &amp; RV Guide'!$E:$E)-COUNTA('RF &amp; RV Guide'!$E$1:$E$8)), 0),-1+MATCH(J$8, OFFSET('RF &amp; RV Guide'!$E$8,,,,COUNTA('RF &amp; RV Guide'!$8:$8)-COUNTA('RF &amp; RV Guide'!$A$8:$E$8)),0)), "-")))</f>
        <v>42368</v>
      </c>
      <c r="K60" s="483" t="str">
        <f ca="1">IF($E60="", "", IFERROR(INDEX(OFFSET('Fund Guide'!$B$5,1,MATCH(K$8,OFFSET('Fund Guide'!$B$5,,,,COUNTA('Fund Guide'!$5:$5)),0)-1,COUNTA('Fund Guide'!$B:$B)-COUNTA('Fund Guide'!$B$2:$B$5)),MATCH($E60,OFFSET('Fund Guide'!$B$5,1,,COUNTA('Fund Guide'!$B:$B)-COUNTA('Fund Guide'!$B$2:$B$5)),0)),
IFERROR(OFFSET('RF &amp; RV Guide'!$E$8,2+MATCH($E60, OFFSET('RF &amp; RV Guide'!$E$8,3,,COUNTA('RF &amp; RV Guide'!$E:$E)-COUNTA('RF &amp; RV Guide'!$E$1:$E$8)), 0),-1+MATCH("Captação", OFFSET('RF &amp; RV Guide'!$E$8,,,,COUNTA('RF &amp; RV Guide'!$8:$8)-COUNTA('RF &amp; RV Guide'!$A$8:$E$8)),0)), "-")))</f>
        <v>Sim</v>
      </c>
      <c r="M60" s="485">
        <f t="shared" ref="M60" si="32">IFERROR(IF(N60=0, "", N60*$M$3),0)</f>
        <v>500000.00000000012</v>
      </c>
      <c r="N60" s="229">
        <v>2.0000000000000004E-2</v>
      </c>
      <c r="O60" s="501">
        <f t="shared" ref="O60" si="33">IFERROR(IF(N60=0, "", N60/N$57),0)</f>
        <v>0.20000000000000004</v>
      </c>
      <c r="Q60" s="960">
        <f ca="1">IF($E60="", "", IFERROR(INDEX(OFFSET('Fund Guide'!$B$5,1,MATCH(Q$8,OFFSET('Fund Guide'!$B$5,,,,COUNTA('Fund Guide'!38:38)),0)-1,COUNTA('Fund Guide'!$B:$B)-COUNTA('Fund Guide'!$B$2:$B$5)),MATCH($E60,OFFSET('Fund Guide'!$B$5,1,,COUNTA('Fund Guide'!$B:$B)-COUNTA('Fund Guide'!$B$2:$B$5)),0)),"-"))</f>
        <v>0.22243001207866486</v>
      </c>
      <c r="R60" s="961">
        <f ca="1">IF($E60="", "", IFERROR(INDEX(OFFSET('Fund Guide'!$B$5,1,MATCH(R$8,OFFSET('Fund Guide'!$B$5,,,,COUNTA('Fund Guide'!38:38)),0)-1,COUNTA('Fund Guide'!$B:$B)-COUNTA('Fund Guide'!$B$2:$B$5)),MATCH($E60,OFFSET('Fund Guide'!$B$5,1,,COUNTA('Fund Guide'!$B:$B)-COUNTA('Fund Guide'!$B$2:$B$5)),0)),"-"))</f>
        <v>2.2240139098438942</v>
      </c>
      <c r="S60" s="960">
        <f ca="1">IF($E60="", "", IFERROR(INDEX(OFFSET('Fund Guide'!$B$5,1,MATCH(S$8,OFFSET('Fund Guide'!$B$5,,,,COUNTA('Fund Guide'!38:38)),0)-1,COUNTA('Fund Guide'!$B:$B)-COUNTA('Fund Guide'!$B$2:$B$5)),MATCH($E60,OFFSET('Fund Guide'!$B$5,1,,COUNTA('Fund Guide'!$B:$B)-COUNTA('Fund Guide'!$B$2:$B$5)),0)),"-"))</f>
        <v>0.24338094995290249</v>
      </c>
      <c r="T60" s="961">
        <f ca="1">IF($E60="", "", IFERROR(INDEX(OFFSET('Fund Guide'!$B$5,1,MATCH(T$8,OFFSET('Fund Guide'!$B$5,,,,COUNTA('Fund Guide'!38:38)),0)-1,COUNTA('Fund Guide'!$B:$B)-COUNTA('Fund Guide'!$B$2:$B$5)),MATCH($E60,OFFSET('Fund Guide'!$B$5,1,,COUNTA('Fund Guide'!$B:$B)-COUNTA('Fund Guide'!$B$2:$B$5)),0)),"-"))</f>
        <v>2.1179255603971718</v>
      </c>
      <c r="U60" s="960">
        <f ca="1">IF($E60="", "", IFERROR(INDEX(OFFSET('Fund Guide'!$B$5,1,MATCH(U$8,OFFSET('Fund Guide'!$B$5,,,,COUNTA('Fund Guide'!38:38)),0)-1,COUNTA('Fund Guide'!$B:$B)-COUNTA('Fund Guide'!$B$2:$B$5)),MATCH($E60,OFFSET('Fund Guide'!$B$5,1,,COUNTA('Fund Guide'!$B:$B)-COUNTA('Fund Guide'!$B$2:$B$5)),0)),"-"))</f>
        <v>0.35973706808255645</v>
      </c>
      <c r="V60" s="961">
        <f ca="1">IF($E60="", "", IFERROR(INDEX(OFFSET('Fund Guide'!$B$5,1,MATCH(V$8,OFFSET('Fund Guide'!$B$5,,,,COUNTA('Fund Guide'!38:38)),0)-1,COUNTA('Fund Guide'!$B:$B)-COUNTA('Fund Guide'!$B$2:$B$5)),MATCH($E60,OFFSET('Fund Guide'!$B$5,1,,COUNTA('Fund Guide'!$B:$B)-COUNTA('Fund Guide'!$B$2:$B$5)),0)),"-"))</f>
        <v>2.3659015272388269</v>
      </c>
      <c r="W60" s="960">
        <f ca="1">IF($E60="", "", IFERROR(INDEX(OFFSET('Fund Guide'!$B$5,1,MATCH(W$8,OFFSET('Fund Guide'!$B$5,,,,COUNTA('Fund Guide'!38:38)),0)-1,COUNTA('Fund Guide'!$B:$B)-COUNTA('Fund Guide'!$B$2:$B$5)),MATCH($E60,OFFSET('Fund Guide'!$B$5,1,,COUNTA('Fund Guide'!$B:$B)-COUNTA('Fund Guide'!$B$2:$B$5)),0)),"-"))</f>
        <v>0.39209654661836968</v>
      </c>
      <c r="X60" s="961">
        <f ca="1">IF($E60="", "", IFERROR(INDEX(OFFSET('Fund Guide'!$B$5,1,MATCH(X$8,OFFSET('Fund Guide'!$B$5,,,,COUNTA('Fund Guide'!38:38)),0)-1,COUNTA('Fund Guide'!$B:$B)-COUNTA('Fund Guide'!$B$2:$B$5)),MATCH($E60,OFFSET('Fund Guide'!$B$5,1,,COUNTA('Fund Guide'!$B:$B)-COUNTA('Fund Guide'!$B$2:$B$5)),0)),"-"))</f>
        <v>2.0709046131694833</v>
      </c>
      <c r="Y60" s="962">
        <f ca="1">IF($E60="", "", IFERROR(INDEX(OFFSET('Fund Guide'!$B$5,1,MATCH(Y$8,OFFSET('Fund Guide'!$B$5,,,,COUNTA('Fund Guide'!38:38)),0)-1,COUNTA('Fund Guide'!$B:$B)-COUNTA('Fund Guide'!$B$2:$B$5)),MATCH($E60,OFFSET('Fund Guide'!$B$5,1,,COUNTA('Fund Guide'!$B:$B)-COUNTA('Fund Guide'!$B$2:$B$5)),0)),"-"))</f>
        <v>4.208618027299714E-2</v>
      </c>
      <c r="Z60" s="963">
        <f ca="1">IF($E60="", "", IFERROR(INDEX(OFFSET('Fund Guide'!$B$5,1,MATCH(Z$8,OFFSET('Fund Guide'!$B$5,,,,COUNTA('Fund Guide'!38:38)),0)-1,COUNTA('Fund Guide'!$B:$B)-COUNTA('Fund Guide'!$B$2:$B$5)),MATCH($E60,OFFSET('Fund Guide'!$B$5,1,,COUNTA('Fund Guide'!$B:$B)-COUNTA('Fund Guide'!$B$2:$B$5)),0)),"-"))</f>
        <v>3.0524549641066603</v>
      </c>
      <c r="AB60" s="230"/>
      <c r="AC60" s="230"/>
      <c r="AD60" s="229"/>
    </row>
    <row r="61" spans="2:30" s="484" customFormat="1" ht="14.25" customHeight="1">
      <c r="B61" s="478"/>
      <c r="C61" s="478"/>
      <c r="D61" s="478"/>
      <c r="E61" s="371" t="s">
        <v>2093</v>
      </c>
      <c r="F61" s="479">
        <f ca="1">IF($E61="", "", IFERROR(INDEX(OFFSET('Fund Guide'!$B$5,1,MATCH(F$8,OFFSET('Fund Guide'!$B$5,,,,COUNTA('Fund Guide'!39:39)),0)-1,COUNTA('Fund Guide'!$B:$B)-COUNTA('Fund Guide'!$B$2:$B$5)),MATCH($E61,OFFSET('Fund Guide'!$B$5,1,,COUNTA('Fund Guide'!$B:$B)-COUNTA('Fund Guide'!$B$2:$B$5)),0)),"-"))</f>
        <v>29148660000104</v>
      </c>
      <c r="G61" s="480">
        <f ca="1">IF($E61="", "", IFERROR(INDEX(OFFSET('Fund Guide'!$B$5,1,MATCH(G$8,OFFSET('Fund Guide'!$B$5,,,,COUNTA('Fund Guide'!$5:$5)),0)-1,COUNTA('Fund Guide'!$B:$B)-COUNTA('Fund Guide'!$B$2:$B$5)),MATCH($E61,OFFSET('Fund Guide'!$B$5,1,,COUNTA('Fund Guide'!$B:$B)-COUNTA('Fund Guide'!$B$2:$B$5)),0)),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31</v>
      </c>
      <c r="H61" s="481" t="str">
        <f ca="1">IF($E61="", "", IFERROR(INDEX(OFFSET('Fund Guide'!$B$5,1,MATCH(H$8,OFFSET('Fund Guide'!$B$5,,,,COUNTA('Fund Guide'!56:56)),0)-1,COUNTA('Fund Guide'!$B:$B)-COUNTA('Fund Guide'!$B$2:$B$5)),MATCH($E61,OFFSET('Fund Guide'!$B$5,1,,COUNTA('Fund Guide'!$B:$B)-COUNTA('Fund Guide'!$B$2:$B$5)),0)),"BRL"))</f>
        <v>BRL</v>
      </c>
      <c r="I61" s="482">
        <f ca="1">IF($E61="", "", IFERROR(INDEX(OFFSET('Fund Guide'!$B$5,1,MATCH("Repasse Taxa Adm. Gestor",OFFSET('Fund Guide'!$B$5,,,,COUNTA('Fund Guide'!$5:$5)),0)-1,COUNTA('Fund Guide'!$B:$B)-COUNTA('Fund Guide'!$B$2:$B$5)),MATCH($E61,OFFSET('Fund Guide'!$B$5,1,,COUNTA('Fund Guide'!$B:$B)-COUNTA('Fund Guide'!$B$2:$B$5)),0)),
IFERROR(OFFSET('RF &amp; RV Guide'!$E$8,2+MATCH($E61, OFFSET('RF &amp; RV Guide'!$E$8,3,,COUNTA('RF &amp; RV Guide'!$E:$E)-COUNTA('RF &amp; RV Guide'!$E$1:$E$8)), 0),-1+MATCH(I$8, OFFSET('RF &amp; RV Guide'!$E$8,,,,COUNTA('RF &amp; RV Guide'!$8:$8)-COUNTA('RF &amp; RV Guide'!$A$8:$E$8)),0)),IFERROR(IF(FIND("tulo",$E61), 0.25%), "-"))))</f>
        <v>4.7499999999999999E-3</v>
      </c>
      <c r="J61" s="483">
        <f ca="1">IF($E61="", "", IFERROR(INDEX(OFFSET('Fund Guide'!$B$5,1,MATCH(J$8,OFFSET('Fund Guide'!$B$5,,,,COUNTA('Fund Guide'!$5:$5)),0)-1,COUNTA('Fund Guide'!$B:$B)-COUNTA('Fund Guide'!$B$2:$B$5)),MATCH($E61,OFFSET('Fund Guide'!$B$5,1,,COUNTA('Fund Guide'!$B:$B)-COUNTA('Fund Guide'!$B$2:$B$5)),0)),
IFERROR(OFFSET('RF &amp; RV Guide'!$E$8,2+MATCH($E61, OFFSET('RF &amp; RV Guide'!$E$8,3,,COUNTA('RF &amp; RV Guide'!$E:$E)-COUNTA('RF &amp; RV Guide'!$E$1:$E$8)), 0),-1+MATCH(J$8, OFFSET('RF &amp; RV Guide'!$E$8,,,,COUNTA('RF &amp; RV Guide'!$8:$8)-COUNTA('RF &amp; RV Guide'!$A$8:$E$8)),0)), "-")))</f>
        <v>43190</v>
      </c>
      <c r="K61" s="483"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Sim</v>
      </c>
      <c r="M61" s="485">
        <f t="shared" ref="M61" si="34">IFERROR(IF(N61=0, "", N61*$M$3),0)</f>
        <v>500000.00000000012</v>
      </c>
      <c r="N61" s="229">
        <v>2.0000000000000004E-2</v>
      </c>
      <c r="O61" s="501">
        <f t="shared" ref="O61" si="35">IFERROR(IF(N61=0, "", N61/N$57),0)</f>
        <v>0.20000000000000004</v>
      </c>
      <c r="Q61" s="960">
        <f ca="1">IF($E61="", "", IFERROR(INDEX(OFFSET('Fund Guide'!$B$5,1,MATCH(Q$8,OFFSET('Fund Guide'!$B$5,,,,COUNTA('Fund Guide'!39:39)),0)-1,COUNTA('Fund Guide'!$B:$B)-COUNTA('Fund Guide'!$B$2:$B$5)),MATCH($E61,OFFSET('Fund Guide'!$B$5,1,,COUNTA('Fund Guide'!$B:$B)-COUNTA('Fund Guide'!$B$2:$B$5)),0)),"-"))</f>
        <v>0.18882661581993898</v>
      </c>
      <c r="R61" s="961">
        <f ca="1">IF($E61="", "", IFERROR(INDEX(OFFSET('Fund Guide'!$B$5,1,MATCH(R$8,OFFSET('Fund Guide'!$B$5,,,,COUNTA('Fund Guide'!39:39)),0)-1,COUNTA('Fund Guide'!$B:$B)-COUNTA('Fund Guide'!$B$2:$B$5)),MATCH($E61,OFFSET('Fund Guide'!$B$5,1,,COUNTA('Fund Guide'!$B:$B)-COUNTA('Fund Guide'!$B$2:$B$5)),0)),"-"))</f>
        <v>1.888023186294538</v>
      </c>
      <c r="S61" s="960">
        <f ca="1">IF($E61="", "", IFERROR(INDEX(OFFSET('Fund Guide'!$B$5,1,MATCH(S$8,OFFSET('Fund Guide'!$B$5,,,,COUNTA('Fund Guide'!39:39)),0)-1,COUNTA('Fund Guide'!$B:$B)-COUNTA('Fund Guide'!$B$2:$B$5)),MATCH($E61,OFFSET('Fund Guide'!$B$5,1,,COUNTA('Fund Guide'!$B:$B)-COUNTA('Fund Guide'!$B$2:$B$5)),0)),"-"))</f>
        <v>0.2046422453274126</v>
      </c>
      <c r="T61" s="961">
        <f ca="1">IF($E61="", "", IFERROR(INDEX(OFFSET('Fund Guide'!$B$5,1,MATCH(T$8,OFFSET('Fund Guide'!$B$5,,,,COUNTA('Fund Guide'!39:39)),0)-1,COUNTA('Fund Guide'!$B:$B)-COUNTA('Fund Guide'!$B$2:$B$5)),MATCH($E61,OFFSET('Fund Guide'!$B$5,1,,COUNTA('Fund Guide'!$B:$B)-COUNTA('Fund Guide'!$B$2:$B$5)),0)),"-"))</f>
        <v>1.7808174477084913</v>
      </c>
      <c r="U61" s="960">
        <f ca="1">IF($E61="", "", IFERROR(INDEX(OFFSET('Fund Guide'!$B$5,1,MATCH(U$8,OFFSET('Fund Guide'!$B$5,,,,COUNTA('Fund Guide'!39:39)),0)-1,COUNTA('Fund Guide'!$B:$B)-COUNTA('Fund Guide'!$B$2:$B$5)),MATCH($E61,OFFSET('Fund Guide'!$B$5,1,,COUNTA('Fund Guide'!$B:$B)-COUNTA('Fund Guide'!$B$2:$B$5)),0)),"-"))</f>
        <v>0.31127817241852385</v>
      </c>
      <c r="V61" s="961">
        <f ca="1">IF($E61="", "", IFERROR(INDEX(OFFSET('Fund Guide'!$B$5,1,MATCH(V$8,OFFSET('Fund Guide'!$B$5,,,,COUNTA('Fund Guide'!39:39)),0)-1,COUNTA('Fund Guide'!$B:$B)-COUNTA('Fund Guide'!$B$2:$B$5)),MATCH($E61,OFFSET('Fund Guide'!$B$5,1,,COUNTA('Fund Guide'!$B:$B)-COUNTA('Fund Guide'!$B$2:$B$5)),0)),"-"))</f>
        <v>2.0471993821667747</v>
      </c>
      <c r="W61" s="960">
        <f ca="1">IF($E61="", "", IFERROR(INDEX(OFFSET('Fund Guide'!$B$5,1,MATCH(W$8,OFFSET('Fund Guide'!$B$5,,,,COUNTA('Fund Guide'!39:39)),0)-1,COUNTA('Fund Guide'!$B:$B)-COUNTA('Fund Guide'!$B$2:$B$5)),MATCH($E61,OFFSET('Fund Guide'!$B$5,1,,COUNTA('Fund Guide'!$B:$B)-COUNTA('Fund Guide'!$B$2:$B$5)),0)),"-"))</f>
        <v>0.40505861543026067</v>
      </c>
      <c r="X61" s="961">
        <f ca="1">IF($E61="", "", IFERROR(INDEX(OFFSET('Fund Guide'!$B$5,1,MATCH(X$8,OFFSET('Fund Guide'!$B$5,,,,COUNTA('Fund Guide'!39:39)),0)-1,COUNTA('Fund Guide'!$B:$B)-COUNTA('Fund Guide'!$B$2:$B$5)),MATCH($E61,OFFSET('Fund Guide'!$B$5,1,,COUNTA('Fund Guide'!$B:$B)-COUNTA('Fund Guide'!$B$2:$B$5)),0)),"-"))</f>
        <v>2.139365323497779</v>
      </c>
      <c r="Y61" s="962">
        <f ca="1">IF($E61="", "", IFERROR(INDEX(OFFSET('Fund Guide'!$B$5,1,MATCH(Y$8,OFFSET('Fund Guide'!$B$5,,,,COUNTA('Fund Guide'!39:39)),0)-1,COUNTA('Fund Guide'!$B:$B)-COUNTA('Fund Guide'!$B$2:$B$5)),MATCH($E61,OFFSET('Fund Guide'!$B$5,1,,COUNTA('Fund Guide'!$B:$B)-COUNTA('Fund Guide'!$B$2:$B$5)),0)),"-"))</f>
        <v>3.3380544268778199E-2</v>
      </c>
      <c r="Z61" s="963">
        <f ca="1">IF($E61="", "", IFERROR(INDEX(OFFSET('Fund Guide'!$B$5,1,MATCH(Z$8,OFFSET('Fund Guide'!$B$5,,,,COUNTA('Fund Guide'!39:39)),0)-1,COUNTA('Fund Guide'!$B:$B)-COUNTA('Fund Guide'!$B$2:$B$5)),MATCH($E61,OFFSET('Fund Guide'!$B$5,1,,COUNTA('Fund Guide'!$B:$B)-COUNTA('Fund Guide'!$B$2:$B$5)),0)),"-"))</f>
        <v>2.6880168443817958</v>
      </c>
      <c r="AB61" s="230"/>
      <c r="AC61" s="230"/>
      <c r="AD61" s="229"/>
    </row>
    <row r="62" spans="2:30" s="452" customFormat="1" ht="5.25" customHeight="1">
      <c r="B62" s="450"/>
      <c r="C62" s="450"/>
      <c r="D62" s="450"/>
      <c r="E62" s="461"/>
      <c r="F62" s="488"/>
      <c r="G62" s="462"/>
      <c r="H62" s="462"/>
      <c r="I62" s="463"/>
      <c r="J62" s="463"/>
      <c r="K62" s="463"/>
      <c r="M62" s="472"/>
      <c r="Q62" s="463"/>
      <c r="S62" s="463"/>
      <c r="U62" s="463"/>
      <c r="W62" s="463"/>
      <c r="Y62" s="463"/>
      <c r="AB62" s="463"/>
    </row>
    <row r="63" spans="2:30" s="468" customFormat="1" ht="14.25" customHeight="1">
      <c r="B63" s="464"/>
      <c r="C63" s="464" t="s">
        <v>12</v>
      </c>
      <c r="D63" s="464" t="s">
        <v>12</v>
      </c>
      <c r="E63" s="473" t="s">
        <v>616</v>
      </c>
      <c r="F63" s="474"/>
      <c r="G63" s="474"/>
      <c r="H63" s="474"/>
      <c r="I63" s="475"/>
      <c r="J63" s="475"/>
      <c r="K63" s="475"/>
      <c r="M63" s="476">
        <f>IFERROR(IF(N63=0, 0, N63*$M$3),0)</f>
        <v>500000</v>
      </c>
      <c r="N63" s="623">
        <v>0.02</v>
      </c>
      <c r="O63" s="477">
        <f>ROUND(O65+O68+O72+O75,3)</f>
        <v>0.02</v>
      </c>
      <c r="Q63" s="475"/>
      <c r="R63" s="477"/>
      <c r="S63" s="475"/>
      <c r="T63" s="477"/>
      <c r="U63" s="475"/>
      <c r="V63" s="477"/>
      <c r="W63" s="475"/>
      <c r="X63" s="477"/>
      <c r="Y63" s="475"/>
      <c r="Z63" s="477"/>
      <c r="AB63" s="475"/>
      <c r="AC63" s="477"/>
      <c r="AD63" s="477"/>
    </row>
    <row r="64" spans="2:30" s="452" customFormat="1" ht="3" customHeight="1">
      <c r="B64" s="450"/>
      <c r="C64" s="450"/>
      <c r="D64" s="450"/>
      <c r="E64" s="461"/>
      <c r="F64" s="462"/>
      <c r="G64" s="462"/>
      <c r="H64" s="462"/>
      <c r="I64" s="463"/>
      <c r="J64" s="463"/>
      <c r="K64" s="463"/>
      <c r="M64" s="472"/>
      <c r="N64" s="504"/>
      <c r="Q64" s="463"/>
      <c r="S64" s="463"/>
      <c r="U64" s="463"/>
      <c r="W64" s="463"/>
      <c r="Y64" s="463"/>
      <c r="AB64" s="463"/>
    </row>
    <row r="65" spans="2:30" s="468" customFormat="1" ht="14.25" customHeight="1">
      <c r="B65" s="464"/>
      <c r="C65" s="464"/>
      <c r="D65" s="464" t="s">
        <v>12</v>
      </c>
      <c r="E65" s="496" t="s">
        <v>610</v>
      </c>
      <c r="F65" s="505"/>
      <c r="G65" s="505"/>
      <c r="H65" s="505"/>
      <c r="I65" s="506"/>
      <c r="J65" s="506"/>
      <c r="K65" s="506"/>
      <c r="M65" s="499">
        <f>IFERROR(IF(N65=0, 0, N65*$M$3),0)</f>
        <v>0</v>
      </c>
      <c r="N65" s="624">
        <v>0</v>
      </c>
      <c r="O65" s="500">
        <f>IF(N65=0, 0, SUM(O66:O67)*N65)</f>
        <v>0</v>
      </c>
      <c r="Q65" s="506"/>
      <c r="R65" s="507"/>
      <c r="S65" s="506"/>
      <c r="T65" s="507"/>
      <c r="U65" s="506"/>
      <c r="V65" s="507"/>
      <c r="W65" s="506"/>
      <c r="X65" s="507"/>
      <c r="Y65" s="506"/>
      <c r="Z65" s="507"/>
      <c r="AB65" s="506"/>
      <c r="AC65" s="507"/>
      <c r="AD65" s="507"/>
    </row>
    <row r="66" spans="2:30" s="484" customFormat="1" ht="14.25" customHeight="1">
      <c r="B66" s="478"/>
      <c r="C66" s="478"/>
      <c r="D66" s="478"/>
      <c r="E66" s="371"/>
      <c r="F66" s="479" t="str">
        <f ca="1">IF($E66="", "", IFERROR(INDEX(OFFSET('Fund Guide'!$B$5,1,MATCH(F$8,OFFSET('Fund Guide'!$B$5,,,,COUNTA('Fund Guide'!38:38)),0)-1,COUNTA('Fund Guide'!$B:$B)-COUNTA('Fund Guide'!$B$2:$B$5)),MATCH($E66,OFFSET('Fund Guide'!$B$5,1,,COUNTA('Fund Guide'!$B:$B)-COUNTA('Fund Guide'!$B$2:$B$5)),0)),"-"))</f>
        <v/>
      </c>
      <c r="G66" s="480" t="str">
        <f ca="1">IF($E66="", "", IFERROR(INDEX(OFFSET('Fund Guide'!$B$5,1,MATCH(G$8,OFFSET('Fund Guide'!$B$5,,,,COUNTA('Fund Guide'!$5:$5)),0)-1,COUNTA('Fund Guide'!$B:$B)-COUNTA('Fund Guide'!$B$2:$B$5)),MATCH($E66,OFFSET('Fund Guide'!$B$5,1,,COUNTA('Fund Guide'!$B:$B)-COUNTA('Fund Guide'!$B$2:$B$5)),0)),
IF(OR(LEFT($E66,3)="NTN",LEFT($E66,3)="LFT"),DATE(_xlfn.NUMBERVALUE(RIGHT(LEFT($E66, FIND(" (", $E66)-1), 4)),8,15)-TODAY(),IFERROR(IF(FIND("ano",$E66)&gt;1,FLOOR(_xlfn.NUMBERVALUE(RIGHT(LEFT($E66,FIND(" ano",$E66)-1),FIND(" ano",$E66)-1-(FIND(" - ",$E66)+2)))*365,1)),IFERROR(IF(FIND("meses",$E66)&gt;1,FLOOR(_xlfn.NUMBERVALUE(RIGHT(LEFT($E66,FIND(" meses",$E66)-1),FIND(" meses",$E66)-1-(FIND(" - ",$E66)+2))),1)*(365/12)),IFERROR(IF(FIND("mês",$E66)&gt;1,FLOOR(_xlfn.NUMBERVALUE(RIGHT(LEFT($E66,FIND(" mês",$E66)-1),FIND(" mês",$E66)-1-(FIND(" - ",$E66)+2))),1)*(365/12)),IFERROR(IF(FIND("Diária", $E66)&gt;0, 0),
IFERROR(OFFSET('RF &amp; RV Guide'!$E$8,2+MATCH($E66, OFFSET('RF &amp; RV Guide'!$E$8,3,,COUNTA('RF &amp; RV Guide'!$E:$E)-COUNTA('RF &amp; RV Guide'!$E$1:$E$8)), 0),-1+MATCH(G$8, OFFSET('RF &amp; RV Guide'!$E$8,,,,COUNTA('RF &amp; RV Guide'!$8:$8)-COUNTA('RF &amp; RV Guide'!$A$8:$E$8)),0)),"-"))))))))</f>
        <v/>
      </c>
      <c r="H66" s="481" t="str">
        <f ca="1">IF($E66="", "", IFERROR(INDEX(OFFSET('Fund Guide'!$B$5,1,MATCH(H$8,OFFSET('Fund Guide'!$B$5,,,,COUNTA('Fund Guide'!61:61)),0)-1,COUNTA('Fund Guide'!$B:$B)-COUNTA('Fund Guide'!$B$2:$B$5)),MATCH($E66,OFFSET('Fund Guide'!$B$5,1,,COUNTA('Fund Guide'!$B:$B)-COUNTA('Fund Guide'!$B$2:$B$5)),0)),"BRL"))</f>
        <v/>
      </c>
      <c r="I66" s="482" t="str">
        <f ca="1">IF($E66="", "", IFERROR(INDEX(OFFSET('Fund Guide'!$B$5,1,MATCH("Repasse Taxa Adm. Gestor",OFFSET('Fund Guide'!$B$5,,,,COUNTA('Fund Guide'!$5:$5)),0)-1,COUNTA('Fund Guide'!$B:$B)-COUNTA('Fund Guide'!$B$2:$B$5)),MATCH($E66,OFFSET('Fund Guide'!$B$5,1,,COUNTA('Fund Guide'!$B:$B)-COUNTA('Fund Guide'!$B$2:$B$5)),0)),
IFERROR(OFFSET('RF &amp; RV Guide'!$E$8,2+MATCH($E66, OFFSET('RF &amp; RV Guide'!$E$8,3,,COUNTA('RF &amp; RV Guide'!$E:$E)-COUNTA('RF &amp; RV Guide'!$E$1:$E$8)), 0),-1+MATCH(I$8, OFFSET('RF &amp; RV Guide'!$E$8,,,,COUNTA('RF &amp; RV Guide'!$8:$8)-COUNTA('RF &amp; RV Guide'!$A$8:$E$8)),0)),IFERROR(IF(FIND("tulo",$E66), 0.25%), "-"))))</f>
        <v/>
      </c>
      <c r="J66" s="483" t="str">
        <f ca="1">IF($E66="", "", IFERROR(INDEX(OFFSET('Fund Guide'!$B$5,1,MATCH(J$8,OFFSET('Fund Guide'!$B$5,,,,COUNTA('Fund Guide'!$5:$5)),0)-1,COUNTA('Fund Guide'!$B:$B)-COUNTA('Fund Guide'!$B$2:$B$5)),MATCH($E66,OFFSET('Fund Guide'!$B$5,1,,COUNTA('Fund Guide'!$B:$B)-COUNTA('Fund Guide'!$B$2:$B$5)),0)),
IFERROR(OFFSET('RF &amp; RV Guide'!$E$8,2+MATCH($E66, OFFSET('RF &amp; RV Guide'!$E$8,3,,COUNTA('RF &amp; RV Guide'!$E:$E)-COUNTA('RF &amp; RV Guide'!$E$1:$E$8)), 0),-1+MATCH(J$8, OFFSET('RF &amp; RV Guide'!$E$8,,,,COUNTA('RF &amp; RV Guide'!$8:$8)-COUNTA('RF &amp; RV Guide'!$A$8:$E$8)),0)), "-")))</f>
        <v/>
      </c>
      <c r="K66" s="483" t="str">
        <f ca="1">IF($E66="", "", IFERROR(INDEX(OFFSET('Fund Guide'!$B$5,1,MATCH(K$8,OFFSET('Fund Guide'!$B$5,,,,COUNTA('Fund Guide'!$5:$5)),0)-1,COUNTA('Fund Guide'!$B:$B)-COUNTA('Fund Guide'!$B$2:$B$5)),MATCH($E66,OFFSET('Fund Guide'!$B$5,1,,COUNTA('Fund Guide'!$B:$B)-COUNTA('Fund Guide'!$B$2:$B$5)),0)),
IFERROR(OFFSET('RF &amp; RV Guide'!$E$8,2+MATCH($E66, OFFSET('RF &amp; RV Guide'!$E$8,3,,COUNTA('RF &amp; RV Guide'!$E:$E)-COUNTA('RF &amp; RV Guide'!$E$1:$E$8)), 0),-1+MATCH("Captação", OFFSET('RF &amp; RV Guide'!$E$8,,,,COUNTA('RF &amp; RV Guide'!$8:$8)-COUNTA('RF &amp; RV Guide'!$A$8:$E$8)),0)), "-")))</f>
        <v/>
      </c>
      <c r="M66" s="485" t="str">
        <f>IFERROR(IF(N66=0, "", N66*$M$3),0)</f>
        <v/>
      </c>
      <c r="N66" s="229"/>
      <c r="O66" s="501" t="str">
        <f>IFERROR(IF(N66=0, "", N66/N$65),0)</f>
        <v/>
      </c>
      <c r="Q66" s="960" t="str">
        <f ca="1">IF($E66="", "", IFERROR(INDEX(OFFSET('Fund Guide'!$B$5,1,MATCH(Q$8,OFFSET('Fund Guide'!$B$5,,,,COUNTA('Fund Guide'!38:38)),0)-1,COUNTA('Fund Guide'!$B:$B)-COUNTA('Fund Guide'!$B$2:$B$5)),MATCH($E66,OFFSET('Fund Guide'!$B$5,1,,COUNTA('Fund Guide'!$B:$B)-COUNTA('Fund Guide'!$B$2:$B$5)),0)),"-"))</f>
        <v/>
      </c>
      <c r="R66" s="961" t="str">
        <f ca="1">IF($E66="", "", IFERROR(INDEX(OFFSET('Fund Guide'!$B$5,1,MATCH(R$8,OFFSET('Fund Guide'!$B$5,,,,COUNTA('Fund Guide'!38:38)),0)-1,COUNTA('Fund Guide'!$B:$B)-COUNTA('Fund Guide'!$B$2:$B$5)),MATCH($E66,OFFSET('Fund Guide'!$B$5,1,,COUNTA('Fund Guide'!$B:$B)-COUNTA('Fund Guide'!$B$2:$B$5)),0)),"-"))</f>
        <v/>
      </c>
      <c r="S66" s="960" t="str">
        <f ca="1">IF($E66="", "", IFERROR(INDEX(OFFSET('Fund Guide'!$B$5,1,MATCH(S$8,OFFSET('Fund Guide'!$B$5,,,,COUNTA('Fund Guide'!38:38)),0)-1,COUNTA('Fund Guide'!$B:$B)-COUNTA('Fund Guide'!$B$2:$B$5)),MATCH($E66,OFFSET('Fund Guide'!$B$5,1,,COUNTA('Fund Guide'!$B:$B)-COUNTA('Fund Guide'!$B$2:$B$5)),0)),"-"))</f>
        <v/>
      </c>
      <c r="T66" s="961" t="str">
        <f ca="1">IF($E66="", "", IFERROR(INDEX(OFFSET('Fund Guide'!$B$5,1,MATCH(T$8,OFFSET('Fund Guide'!$B$5,,,,COUNTA('Fund Guide'!38:38)),0)-1,COUNTA('Fund Guide'!$B:$B)-COUNTA('Fund Guide'!$B$2:$B$5)),MATCH($E66,OFFSET('Fund Guide'!$B$5,1,,COUNTA('Fund Guide'!$B:$B)-COUNTA('Fund Guide'!$B$2:$B$5)),0)),"-"))</f>
        <v/>
      </c>
      <c r="U66" s="960" t="str">
        <f ca="1">IF($E66="", "", IFERROR(INDEX(OFFSET('Fund Guide'!$B$5,1,MATCH(U$8,OFFSET('Fund Guide'!$B$5,,,,COUNTA('Fund Guide'!38:38)),0)-1,COUNTA('Fund Guide'!$B:$B)-COUNTA('Fund Guide'!$B$2:$B$5)),MATCH($E66,OFFSET('Fund Guide'!$B$5,1,,COUNTA('Fund Guide'!$B:$B)-COUNTA('Fund Guide'!$B$2:$B$5)),0)),"-"))</f>
        <v/>
      </c>
      <c r="V66" s="961" t="str">
        <f ca="1">IF($E66="", "", IFERROR(INDEX(OFFSET('Fund Guide'!$B$5,1,MATCH(V$8,OFFSET('Fund Guide'!$B$5,,,,COUNTA('Fund Guide'!38:38)),0)-1,COUNTA('Fund Guide'!$B:$B)-COUNTA('Fund Guide'!$B$2:$B$5)),MATCH($E66,OFFSET('Fund Guide'!$B$5,1,,COUNTA('Fund Guide'!$B:$B)-COUNTA('Fund Guide'!$B$2:$B$5)),0)),"-"))</f>
        <v/>
      </c>
      <c r="W66" s="960" t="str">
        <f ca="1">IF($E66="", "", IFERROR(INDEX(OFFSET('Fund Guide'!$B$5,1,MATCH(W$8,OFFSET('Fund Guide'!$B$5,,,,COUNTA('Fund Guide'!38:38)),0)-1,COUNTA('Fund Guide'!$B:$B)-COUNTA('Fund Guide'!$B$2:$B$5)),MATCH($E66,OFFSET('Fund Guide'!$B$5,1,,COUNTA('Fund Guide'!$B:$B)-COUNTA('Fund Guide'!$B$2:$B$5)),0)),"-"))</f>
        <v/>
      </c>
      <c r="X66" s="961" t="str">
        <f ca="1">IF($E66="", "", IFERROR(INDEX(OFFSET('Fund Guide'!$B$5,1,MATCH(X$8,OFFSET('Fund Guide'!$B$5,,,,COUNTA('Fund Guide'!38:38)),0)-1,COUNTA('Fund Guide'!$B:$B)-COUNTA('Fund Guide'!$B$2:$B$5)),MATCH($E66,OFFSET('Fund Guide'!$B$5,1,,COUNTA('Fund Guide'!$B:$B)-COUNTA('Fund Guide'!$B$2:$B$5)),0)),"-"))</f>
        <v/>
      </c>
      <c r="Y66" s="962" t="str">
        <f ca="1">IF($E66="", "", IFERROR(INDEX(OFFSET('Fund Guide'!$B$5,1,MATCH(Y$8,OFFSET('Fund Guide'!$B$5,,,,COUNTA('Fund Guide'!38:38)),0)-1,COUNTA('Fund Guide'!$B:$B)-COUNTA('Fund Guide'!$B$2:$B$5)),MATCH($E66,OFFSET('Fund Guide'!$B$5,1,,COUNTA('Fund Guide'!$B:$B)-COUNTA('Fund Guide'!$B$2:$B$5)),0)),"-"))</f>
        <v/>
      </c>
      <c r="Z66" s="963" t="str">
        <f ca="1">IF($E66="", "", IFERROR(INDEX(OFFSET('Fund Guide'!$B$5,1,MATCH(Z$8,OFFSET('Fund Guide'!$B$5,,,,COUNTA('Fund Guide'!38:38)),0)-1,COUNTA('Fund Guide'!$B:$B)-COUNTA('Fund Guide'!$B$2:$B$5)),MATCH($E66,OFFSET('Fund Guide'!$B$5,1,,COUNTA('Fund Guide'!$B:$B)-COUNTA('Fund Guide'!$B$2:$B$5)),0)),"-"))</f>
        <v/>
      </c>
      <c r="AB66" s="230"/>
      <c r="AC66" s="230"/>
      <c r="AD66" s="229"/>
    </row>
    <row r="67" spans="2:30" s="452" customFormat="1" ht="4.5" customHeight="1">
      <c r="B67" s="450"/>
      <c r="C67" s="450"/>
      <c r="D67" s="450"/>
      <c r="E67" s="461"/>
      <c r="F67" s="488"/>
      <c r="G67" s="462"/>
      <c r="H67" s="462"/>
      <c r="I67" s="463"/>
      <c r="J67" s="463"/>
      <c r="K67" s="463"/>
      <c r="M67" s="472"/>
      <c r="Q67" s="463"/>
      <c r="S67" s="463"/>
      <c r="U67" s="463"/>
      <c r="W67" s="463"/>
      <c r="Y67" s="463"/>
      <c r="AB67" s="463"/>
    </row>
    <row r="68" spans="2:30" s="468" customFormat="1" ht="14.25" customHeight="1">
      <c r="B68" s="464"/>
      <c r="C68" s="464"/>
      <c r="D68" s="464" t="s">
        <v>12</v>
      </c>
      <c r="E68" s="496" t="s">
        <v>617</v>
      </c>
      <c r="F68" s="505"/>
      <c r="G68" s="505"/>
      <c r="H68" s="505"/>
      <c r="I68" s="506"/>
      <c r="J68" s="506"/>
      <c r="K68" s="506"/>
      <c r="M68" s="499">
        <f>IFERROR(IF(N68=0, 0, N68*$M$3),0)</f>
        <v>500000</v>
      </c>
      <c r="N68" s="624">
        <v>0.02</v>
      </c>
      <c r="O68" s="500">
        <f>IF(N68=0, 0, SUM(O69:O71)*N68)</f>
        <v>0.02</v>
      </c>
      <c r="Q68" s="506"/>
      <c r="R68" s="507"/>
      <c r="S68" s="506"/>
      <c r="T68" s="507"/>
      <c r="U68" s="506"/>
      <c r="V68" s="507"/>
      <c r="W68" s="506"/>
      <c r="X68" s="507"/>
      <c r="Y68" s="506"/>
      <c r="Z68" s="507"/>
      <c r="AB68" s="506"/>
      <c r="AC68" s="507"/>
      <c r="AD68" s="507"/>
    </row>
    <row r="69" spans="2:30" s="484" customFormat="1" ht="14.25" customHeight="1">
      <c r="B69" s="478"/>
      <c r="C69" s="478"/>
      <c r="D69" s="478"/>
      <c r="E69" s="371" t="s">
        <v>2115</v>
      </c>
      <c r="F69" s="479">
        <f ca="1">IF($E69="", "", IFERROR(INDEX(OFFSET('Fund Guide'!$B$5,1,MATCH(F$8,OFFSET('Fund Guide'!$B$5,,,,COUNTA('Fund Guide'!42:42)),0)-1,COUNTA('Fund Guide'!$B:$B)-COUNTA('Fund Guide'!$B$2:$B$5)),MATCH($E69,OFFSET('Fund Guide'!$B$5,1,,COUNTA('Fund Guide'!$B:$B)-COUNTA('Fund Guide'!$B$2:$B$5)),0)),"-"))</f>
        <v>18772290000157</v>
      </c>
      <c r="G69" s="480">
        <f ca="1">IF($E69="", "", IFERROR(INDEX(OFFSET('Fund Guide'!$B$5,1,MATCH(G$8,OFFSET('Fund Guide'!$B$5,,,,COUNTA('Fund Guide'!$5:$5)),0)-1,COUNTA('Fund Guide'!$B:$B)-COUNTA('Fund Guide'!$B$2:$B$5)),MATCH($E69,OFFSET('Fund Guide'!$B$5,1,,COUNTA('Fund Guide'!$B:$B)-COUNTA('Fund Guide'!$B$2:$B$5)),0)),
IF(OR(LEFT($E69,3)="NTN",LEFT($E69,3)="LFT"),DATE(_xlfn.NUMBERVALUE(RIGHT(LEFT($E69, FIND(" (", $E69)-1), 4)),8,15)-TODAY(),IFERROR(IF(FIND("ano",$E69)&gt;1,FLOOR(_xlfn.NUMBERVALUE(RIGHT(LEFT($E69,FIND(" ano",$E69)-1),FIND(" ano",$E69)-1-(FIND(" - ",$E69)+2)))*365,1)),IFERROR(IF(FIND("meses",$E69)&gt;1,FLOOR(_xlfn.NUMBERVALUE(RIGHT(LEFT($E69,FIND(" meses",$E69)-1),FIND(" meses",$E69)-1-(FIND(" - ",$E69)+2))),1)*(365/12)),IFERROR(IF(FIND("mês",$E69)&gt;1,FLOOR(_xlfn.NUMBERVALUE(RIGHT(LEFT($E69,FIND(" mês",$E69)-1),FIND(" mês",$E69)-1-(FIND(" - ",$E69)+2))),1)*(365/12)),IFERROR(IF(FIND("Diária", $E69)&gt;0, 0),
IFERROR(OFFSET('RF &amp; RV Guide'!$E$8,2+MATCH($E69, OFFSET('RF &amp; RV Guide'!$E$8,3,,COUNTA('RF &amp; RV Guide'!$E:$E)-COUNTA('RF &amp; RV Guide'!$E$1:$E$8)), 0),-1+MATCH(G$8, OFFSET('RF &amp; RV Guide'!$E$8,,,,COUNTA('RF &amp; RV Guide'!$8:$8)-COUNTA('RF &amp; RV Guide'!$A$8:$E$8)),0)),"-"))))))))</f>
        <v>15</v>
      </c>
      <c r="H69" s="481" t="str">
        <f ca="1">IF($E69="", "", IFERROR(INDEX(OFFSET('Fund Guide'!$B$5,1,MATCH(H$8,OFFSET('Fund Guide'!$B$5,,,,COUNTA('Fund Guide'!64:64)),0)-1,COUNTA('Fund Guide'!$B:$B)-COUNTA('Fund Guide'!$B$2:$B$5)),MATCH($E69,OFFSET('Fund Guide'!$B$5,1,,COUNTA('Fund Guide'!$B:$B)-COUNTA('Fund Guide'!$B$2:$B$5)),0)),"BRL"))</f>
        <v>BRL</v>
      </c>
      <c r="I69" s="482">
        <f ca="1">IF($E69="", "", IFERROR(INDEX(OFFSET('Fund Guide'!$B$5,1,MATCH("Repasse Taxa Adm. Gestor",OFFSET('Fund Guide'!$B$5,,,,COUNTA('Fund Guide'!$5:$5)),0)-1,COUNTA('Fund Guide'!$B:$B)-COUNTA('Fund Guide'!$B$2:$B$5)),MATCH($E69,OFFSET('Fund Guide'!$B$5,1,,COUNTA('Fund Guide'!$B:$B)-COUNTA('Fund Guide'!$B$2:$B$5)),0)),
IFERROR(OFFSET('RF &amp; RV Guide'!$E$8,2+MATCH($E69, OFFSET('RF &amp; RV Guide'!$E$8,3,,COUNTA('RF &amp; RV Guide'!$E:$E)-COUNTA('RF &amp; RV Guide'!$E$1:$E$8)), 0),-1+MATCH(I$8, OFFSET('RF &amp; RV Guide'!$E$8,,,,COUNTA('RF &amp; RV Guide'!$8:$8)-COUNTA('RF &amp; RV Guide'!$A$8:$E$8)),0)),IFERROR(IF(FIND("tulo",$E69), 0.25%), "-"))))</f>
        <v>4.6249999999999998E-3</v>
      </c>
      <c r="J69" s="483">
        <f ca="1">IF($E69="", "", IFERROR(INDEX(OFFSET('Fund Guide'!$B$5,1,MATCH(J$8,OFFSET('Fund Guide'!$B$5,,,,COUNTA('Fund Guide'!$5:$5)),0)-1,COUNTA('Fund Guide'!$B:$B)-COUNTA('Fund Guide'!$B$2:$B$5)),MATCH($E69,OFFSET('Fund Guide'!$B$5,1,,COUNTA('Fund Guide'!$B:$B)-COUNTA('Fund Guide'!$B$2:$B$5)),0)),
IFERROR(OFFSET('RF &amp; RV Guide'!$E$8,2+MATCH($E69, OFFSET('RF &amp; RV Guide'!$E$8,3,,COUNTA('RF &amp; RV Guide'!$E:$E)-COUNTA('RF &amp; RV Guide'!$E$1:$E$8)), 0),-1+MATCH(J$8, OFFSET('RF &amp; RV Guide'!$E$8,,,,COUNTA('RF &amp; RV Guide'!$8:$8)-COUNTA('RF &amp; RV Guide'!$A$8:$E$8)),0)), "-")))</f>
        <v>41579</v>
      </c>
      <c r="K69" s="483" t="str">
        <f ca="1">IF($E69="", "", IFERROR(INDEX(OFFSET('Fund Guide'!$B$5,1,MATCH(K$8,OFFSET('Fund Guide'!$B$5,,,,COUNTA('Fund Guide'!$5:$5)),0)-1,COUNTA('Fund Guide'!$B:$B)-COUNTA('Fund Guide'!$B$2:$B$5)),MATCH($E69,OFFSET('Fund Guide'!$B$5,1,,COUNTA('Fund Guide'!$B:$B)-COUNTA('Fund Guide'!$B$2:$B$5)),0)),
IFERROR(OFFSET('RF &amp; RV Guide'!$E$8,2+MATCH($E69, OFFSET('RF &amp; RV Guide'!$E$8,3,,COUNTA('RF &amp; RV Guide'!$E:$E)-COUNTA('RF &amp; RV Guide'!$E$1:$E$8)), 0),-1+MATCH("Captação", OFFSET('RF &amp; RV Guide'!$E$8,,,,COUNTA('RF &amp; RV Guide'!$8:$8)-COUNTA('RF &amp; RV Guide'!$A$8:$E$8)),0)), "-")))</f>
        <v>Sim</v>
      </c>
      <c r="M69" s="485">
        <f>IFERROR(IF(N69=0, "", N69*$M$3),0)</f>
        <v>250000</v>
      </c>
      <c r="N69" s="229">
        <v>0.01</v>
      </c>
      <c r="O69" s="501">
        <f>IFERROR(IF(N69=0, "", N69/N$68),0)</f>
        <v>0.5</v>
      </c>
      <c r="Q69" s="960">
        <f ca="1">IF($E69="", "", IFERROR(INDEX(OFFSET('Fund Guide'!$B$5,1,MATCH(Q$8,OFFSET('Fund Guide'!$B$5,,,,COUNTA('Fund Guide'!42:42)),0)-1,COUNTA('Fund Guide'!$B:$B)-COUNTA('Fund Guide'!$B$2:$B$5)),MATCH($E69,OFFSET('Fund Guide'!$B$5,1,,COUNTA('Fund Guide'!$B:$B)-COUNTA('Fund Guide'!$B$2:$B$5)),0)),"-"))</f>
        <v>0.12833626150658017</v>
      </c>
      <c r="R69" s="961">
        <f ca="1">IF($E69="", "", IFERROR(INDEX(OFFSET('Fund Guide'!$B$5,1,MATCH(R$8,OFFSET('Fund Guide'!$B$5,,,,COUNTA('Fund Guide'!42:42)),0)-1,COUNTA('Fund Guide'!$B:$B)-COUNTA('Fund Guide'!$B$2:$B$5)),MATCH($E69,OFFSET('Fund Guide'!$B$5,1,,COUNTA('Fund Guide'!$B:$B)-COUNTA('Fund Guide'!$B$2:$B$5)),0)),"-"))</f>
        <v>1.2831974788863261</v>
      </c>
      <c r="S69" s="960">
        <f ca="1">IF($E69="", "", IFERROR(INDEX(OFFSET('Fund Guide'!$B$5,1,MATCH(S$8,OFFSET('Fund Guide'!$B$5,,,,COUNTA('Fund Guide'!42:42)),0)-1,COUNTA('Fund Guide'!$B:$B)-COUNTA('Fund Guide'!$B$2:$B$5)),MATCH($E69,OFFSET('Fund Guide'!$B$5,1,,COUNTA('Fund Guide'!$B:$B)-COUNTA('Fund Guide'!$B$2:$B$5)),0)),"-"))</f>
        <v>0.15347954852294876</v>
      </c>
      <c r="T69" s="961">
        <f ca="1">IF($E69="", "", IFERROR(INDEX(OFFSET('Fund Guide'!$B$5,1,MATCH(T$8,OFFSET('Fund Guide'!$B$5,,,,COUNTA('Fund Guide'!42:42)),0)-1,COUNTA('Fund Guide'!$B:$B)-COUNTA('Fund Guide'!$B$2:$B$5)),MATCH($E69,OFFSET('Fund Guide'!$B$5,1,,COUNTA('Fund Guide'!$B:$B)-COUNTA('Fund Guide'!$B$2:$B$5)),0)),"-"))</f>
        <v>1.335594502683445</v>
      </c>
      <c r="U69" s="960">
        <f ca="1">IF($E69="", "", IFERROR(INDEX(OFFSET('Fund Guide'!$B$5,1,MATCH(U$8,OFFSET('Fund Guide'!$B$5,,,,COUNTA('Fund Guide'!42:42)),0)-1,COUNTA('Fund Guide'!$B:$B)-COUNTA('Fund Guide'!$B$2:$B$5)),MATCH($E69,OFFSET('Fund Guide'!$B$5,1,,COUNTA('Fund Guide'!$B:$B)-COUNTA('Fund Guide'!$B$2:$B$5)),0)),"-"))</f>
        <v>0.2321365319796902</v>
      </c>
      <c r="V69" s="961">
        <f ca="1">IF($E69="", "", IFERROR(INDEX(OFFSET('Fund Guide'!$B$5,1,MATCH(V$8,OFFSET('Fund Guide'!$B$5,,,,COUNTA('Fund Guide'!42:42)),0)-1,COUNTA('Fund Guide'!$B:$B)-COUNTA('Fund Guide'!$B$2:$B$5)),MATCH($E69,OFFSET('Fund Guide'!$B$5,1,,COUNTA('Fund Guide'!$B:$B)-COUNTA('Fund Guide'!$B$2:$B$5)),0)),"-"))</f>
        <v>1.5267044301718569</v>
      </c>
      <c r="W69" s="960">
        <f ca="1">IF($E69="", "", IFERROR(INDEX(OFFSET('Fund Guide'!$B$5,1,MATCH(W$8,OFFSET('Fund Guide'!$B$5,,,,COUNTA('Fund Guide'!42:42)),0)-1,COUNTA('Fund Guide'!$B:$B)-COUNTA('Fund Guide'!$B$2:$B$5)),MATCH($E69,OFFSET('Fund Guide'!$B$5,1,,COUNTA('Fund Guide'!$B:$B)-COUNTA('Fund Guide'!$B$2:$B$5)),0)),"-"))</f>
        <v>0.32438328961826657</v>
      </c>
      <c r="X69" s="961">
        <f ca="1">IF($E69="", "", IFERROR(INDEX(OFFSET('Fund Guide'!$B$5,1,MATCH(X$8,OFFSET('Fund Guide'!$B$5,,,,COUNTA('Fund Guide'!42:42)),0)-1,COUNTA('Fund Guide'!$B:$B)-COUNTA('Fund Guide'!$B$2:$B$5)),MATCH($E69,OFFSET('Fund Guide'!$B$5,1,,COUNTA('Fund Guide'!$B:$B)-COUNTA('Fund Guide'!$B$2:$B$5)),0)),"-"))</f>
        <v>1.7132689810690838</v>
      </c>
      <c r="Y69" s="962">
        <f ca="1">IF($E69="", "", IFERROR(INDEX(OFFSET('Fund Guide'!$B$5,1,MATCH(Y$8,OFFSET('Fund Guide'!$B$5,,,,COUNTA('Fund Guide'!42:42)),0)-1,COUNTA('Fund Guide'!$B:$B)-COUNTA('Fund Guide'!$B$2:$B$5)),MATCH($E69,OFFSET('Fund Guide'!$B$5,1,,COUNTA('Fund Guide'!$B:$B)-COUNTA('Fund Guide'!$B$2:$B$5)),0)),"-"))</f>
        <v>4.8359267322147112E-2</v>
      </c>
      <c r="Z69" s="963">
        <f ca="1">IF($E69="", "", IFERROR(INDEX(OFFSET('Fund Guide'!$B$5,1,MATCH(Z$8,OFFSET('Fund Guide'!$B$5,,,,COUNTA('Fund Guide'!42:42)),0)-1,COUNTA('Fund Guide'!$B:$B)-COUNTA('Fund Guide'!$B$2:$B$5)),MATCH($E69,OFFSET('Fund Guide'!$B$5,1,,COUNTA('Fund Guide'!$B:$B)-COUNTA('Fund Guide'!$B$2:$B$5)),0)),"-"))</f>
        <v>0.79746386990819151</v>
      </c>
      <c r="AB69" s="230"/>
      <c r="AC69" s="230"/>
      <c r="AD69" s="229"/>
    </row>
    <row r="70" spans="2:30" s="484" customFormat="1" ht="14.25" customHeight="1">
      <c r="B70" s="478"/>
      <c r="C70" s="478"/>
      <c r="D70" s="478"/>
      <c r="E70" s="371" t="s">
        <v>2843</v>
      </c>
      <c r="F70" s="479">
        <f ca="1">IF($E70="", "", IFERROR(INDEX(OFFSET('Fund Guide'!$B$5,1,MATCH(F$8,OFFSET('Fund Guide'!$B$5,,,,COUNTA('Fund Guide'!43:43)),0)-1,COUNTA('Fund Guide'!$B:$B)-COUNTA('Fund Guide'!$B$2:$B$5)),MATCH($E70,OFFSET('Fund Guide'!$B$5,1,,COUNTA('Fund Guide'!$B:$B)-COUNTA('Fund Guide'!$B$2:$B$5)),0)),"-"))</f>
        <v>31006911000150</v>
      </c>
      <c r="G70" s="480">
        <f ca="1">IF($E70="", "", IFERROR(INDEX(OFFSET('Fund Guide'!$B$5,1,MATCH(G$8,OFFSET('Fund Guide'!$B$5,,,,COUNTA('Fund Guide'!$5:$5)),0)-1,COUNTA('Fund Guide'!$B:$B)-COUNTA('Fund Guide'!$B$2:$B$5)),MATCH($E70,OFFSET('Fund Guide'!$B$5,1,,COUNTA('Fund Guide'!$B:$B)-COUNTA('Fund Guide'!$B$2:$B$5)),0)),
IF(OR(LEFT($E70,3)="NTN",LEFT($E70,3)="LFT"),DATE(_xlfn.NUMBERVALUE(RIGHT(LEFT($E70, FIND(" (", $E70)-1), 4)),8,15)-TODAY(),IFERROR(IF(FIND("ano",$E70)&gt;1,FLOOR(_xlfn.NUMBERVALUE(RIGHT(LEFT($E70,FIND(" ano",$E70)-1),FIND(" ano",$E70)-1-(FIND(" - ",$E70)+2)))*365,1)),IFERROR(IF(FIND("meses",$E70)&gt;1,FLOOR(_xlfn.NUMBERVALUE(RIGHT(LEFT($E70,FIND(" meses",$E70)-1),FIND(" meses",$E70)-1-(FIND(" - ",$E70)+2))),1)*(365/12)),IFERROR(IF(FIND("mês",$E70)&gt;1,FLOOR(_xlfn.NUMBERVALUE(RIGHT(LEFT($E70,FIND(" mês",$E70)-1),FIND(" mês",$E70)-1-(FIND(" - ",$E70)+2))),1)*(365/12)),IFERROR(IF(FIND("Diária", $E70)&gt;0, 0),
IFERROR(OFFSET('RF &amp; RV Guide'!$E$8,2+MATCH($E70, OFFSET('RF &amp; RV Guide'!$E$8,3,,COUNTA('RF &amp; RV Guide'!$E:$E)-COUNTA('RF &amp; RV Guide'!$E$1:$E$8)), 0),-1+MATCH(G$8, OFFSET('RF &amp; RV Guide'!$E$8,,,,COUNTA('RF &amp; RV Guide'!$8:$8)-COUNTA('RF &amp; RV Guide'!$A$8:$E$8)),0)),"-"))))))))</f>
        <v>32</v>
      </c>
      <c r="H70" s="481" t="str">
        <f ca="1">IF($E70="", "", IFERROR(INDEX(OFFSET('Fund Guide'!$B$5,1,MATCH(H$8,OFFSET('Fund Guide'!$B$5,,,,COUNTA('Fund Guide'!65:65)),0)-1,COUNTA('Fund Guide'!$B:$B)-COUNTA('Fund Guide'!$B$2:$B$5)),MATCH($E70,OFFSET('Fund Guide'!$B$5,1,,COUNTA('Fund Guide'!$B:$B)-COUNTA('Fund Guide'!$B$2:$B$5)),0)),"BRL"))</f>
        <v>BRL</v>
      </c>
      <c r="I70" s="482">
        <f ca="1">IF($E70="", "", IFERROR(INDEX(OFFSET('Fund Guide'!$B$5,1,MATCH("Repasse Taxa Adm. Gestor",OFFSET('Fund Guide'!$B$5,,,,COUNTA('Fund Guide'!$5:$5)),0)-1,COUNTA('Fund Guide'!$B:$B)-COUNTA('Fund Guide'!$B$2:$B$5)),MATCH($E70,OFFSET('Fund Guide'!$B$5,1,,COUNTA('Fund Guide'!$B:$B)-COUNTA('Fund Guide'!$B$2:$B$5)),0)),
IFERROR(OFFSET('RF &amp; RV Guide'!$E$8,2+MATCH($E70, OFFSET('RF &amp; RV Guide'!$E$8,3,,COUNTA('RF &amp; RV Guide'!$E:$E)-COUNTA('RF &amp; RV Guide'!$E$1:$E$8)), 0),-1+MATCH(I$8, OFFSET('RF &amp; RV Guide'!$E$8,,,,COUNTA('RF &amp; RV Guide'!$8:$8)-COUNTA('RF &amp; RV Guide'!$A$8:$E$8)),0)),IFERROR(IF(FIND("tulo",$E70), 0.25%), "-"))))</f>
        <v>5.3333333333333297E-3</v>
      </c>
      <c r="J70" s="483">
        <f ca="1">IF($E70="", "", IFERROR(INDEX(OFFSET('Fund Guide'!$B$5,1,MATCH(J$8,OFFSET('Fund Guide'!$B$5,,,,COUNTA('Fund Guide'!$5:$5)),0)-1,COUNTA('Fund Guide'!$B:$B)-COUNTA('Fund Guide'!$B$2:$B$5)),MATCH($E70,OFFSET('Fund Guide'!$B$5,1,,COUNTA('Fund Guide'!$B:$B)-COUNTA('Fund Guide'!$B$2:$B$5)),0)),
IFERROR(OFFSET('RF &amp; RV Guide'!$E$8,2+MATCH($E70, OFFSET('RF &amp; RV Guide'!$E$8,3,,COUNTA('RF &amp; RV Guide'!$E:$E)-COUNTA('RF &amp; RV Guide'!$E$1:$E$8)), 0),-1+MATCH(J$8, OFFSET('RF &amp; RV Guide'!$E$8,,,,COUNTA('RF &amp; RV Guide'!$8:$8)-COUNTA('RF &amp; RV Guide'!$A$8:$E$8)),0)), "-")))</f>
        <v>43388</v>
      </c>
      <c r="K70" s="483" t="str">
        <f ca="1">IF($E70="", "", IFERROR(INDEX(OFFSET('Fund Guide'!$B$5,1,MATCH(K$8,OFFSET('Fund Guide'!$B$5,,,,COUNTA('Fund Guide'!$5:$5)),0)-1,COUNTA('Fund Guide'!$B:$B)-COUNTA('Fund Guide'!$B$2:$B$5)),MATCH($E70,OFFSET('Fund Guide'!$B$5,1,,COUNTA('Fund Guide'!$B:$B)-COUNTA('Fund Guide'!$B$2:$B$5)),0)),
IFERROR(OFFSET('RF &amp; RV Guide'!$E$8,2+MATCH($E70, OFFSET('RF &amp; RV Guide'!$E$8,3,,COUNTA('RF &amp; RV Guide'!$E:$E)-COUNTA('RF &amp; RV Guide'!$E$1:$E$8)), 0),-1+MATCH("Captação", OFFSET('RF &amp; RV Guide'!$E$8,,,,COUNTA('RF &amp; RV Guide'!$8:$8)-COUNTA('RF &amp; RV Guide'!$A$8:$E$8)),0)), "-")))</f>
        <v>Sim</v>
      </c>
      <c r="M70" s="485">
        <f>IFERROR(IF(N70=0, "", N70*$M$3),0)</f>
        <v>250000</v>
      </c>
      <c r="N70" s="229">
        <v>0.01</v>
      </c>
      <c r="O70" s="501">
        <f>IFERROR(IF(N70=0, "", N70/N$68),0)</f>
        <v>0.5</v>
      </c>
      <c r="Q70" s="960">
        <f ca="1">IF($E70="", "", IFERROR(INDEX(OFFSET('Fund Guide'!$B$5,1,MATCH(Q$8,OFFSET('Fund Guide'!$B$5,,,,COUNTA('Fund Guide'!43:43)),0)-1,COUNTA('Fund Guide'!$B:$B)-COUNTA('Fund Guide'!$B$2:$B$5)),MATCH($E70,OFFSET('Fund Guide'!$B$5,1,,COUNTA('Fund Guide'!$B:$B)-COUNTA('Fund Guide'!$B$2:$B$5)),0)),"-"))</f>
        <v>0</v>
      </c>
      <c r="R70" s="961">
        <f ca="1">IF($E70="", "", IFERROR(INDEX(OFFSET('Fund Guide'!$B$5,1,MATCH(R$8,OFFSET('Fund Guide'!$B$5,,,,COUNTA('Fund Guide'!43:43)),0)-1,COUNTA('Fund Guide'!$B:$B)-COUNTA('Fund Guide'!$B$2:$B$5)),MATCH($E70,OFFSET('Fund Guide'!$B$5,1,,COUNTA('Fund Guide'!$B:$B)-COUNTA('Fund Guide'!$B$2:$B$5)),0)),"-"))</f>
        <v>0</v>
      </c>
      <c r="S70" s="960">
        <f ca="1">IF($E70="", "", IFERROR(INDEX(OFFSET('Fund Guide'!$B$5,1,MATCH(S$8,OFFSET('Fund Guide'!$B$5,,,,COUNTA('Fund Guide'!43:43)),0)-1,COUNTA('Fund Guide'!$B:$B)-COUNTA('Fund Guide'!$B$2:$B$5)),MATCH($E70,OFFSET('Fund Guide'!$B$5,1,,COUNTA('Fund Guide'!$B:$B)-COUNTA('Fund Guide'!$B$2:$B$5)),0)),"-"))</f>
        <v>0</v>
      </c>
      <c r="T70" s="961">
        <f ca="1">IF($E70="", "", IFERROR(INDEX(OFFSET('Fund Guide'!$B$5,1,MATCH(T$8,OFFSET('Fund Guide'!$B$5,,,,COUNTA('Fund Guide'!43:43)),0)-1,COUNTA('Fund Guide'!$B:$B)-COUNTA('Fund Guide'!$B$2:$B$5)),MATCH($E70,OFFSET('Fund Guide'!$B$5,1,,COUNTA('Fund Guide'!$B:$B)-COUNTA('Fund Guide'!$B$2:$B$5)),0)),"-"))</f>
        <v>0</v>
      </c>
      <c r="U70" s="960">
        <f ca="1">IF($E70="", "", IFERROR(INDEX(OFFSET('Fund Guide'!$B$5,1,MATCH(U$8,OFFSET('Fund Guide'!$B$5,,,,COUNTA('Fund Guide'!43:43)),0)-1,COUNTA('Fund Guide'!$B:$B)-COUNTA('Fund Guide'!$B$2:$B$5)),MATCH($E70,OFFSET('Fund Guide'!$B$5,1,,COUNTA('Fund Guide'!$B:$B)-COUNTA('Fund Guide'!$B$2:$B$5)),0)),"-"))</f>
        <v>0</v>
      </c>
      <c r="V70" s="961">
        <f ca="1">IF($E70="", "", IFERROR(INDEX(OFFSET('Fund Guide'!$B$5,1,MATCH(V$8,OFFSET('Fund Guide'!$B$5,,,,COUNTA('Fund Guide'!43:43)),0)-1,COUNTA('Fund Guide'!$B:$B)-COUNTA('Fund Guide'!$B$2:$B$5)),MATCH($E70,OFFSET('Fund Guide'!$B$5,1,,COUNTA('Fund Guide'!$B:$B)-COUNTA('Fund Guide'!$B$2:$B$5)),0)),"-"))</f>
        <v>0</v>
      </c>
      <c r="W70" s="960">
        <f ca="1">IF($E70="", "", IFERROR(INDEX(OFFSET('Fund Guide'!$B$5,1,MATCH(W$8,OFFSET('Fund Guide'!$B$5,,,,COUNTA('Fund Guide'!43:43)),0)-1,COUNTA('Fund Guide'!$B:$B)-COUNTA('Fund Guide'!$B$2:$B$5)),MATCH($E70,OFFSET('Fund Guide'!$B$5,1,,COUNTA('Fund Guide'!$B:$B)-COUNTA('Fund Guide'!$B$2:$B$5)),0)),"-"))</f>
        <v>0</v>
      </c>
      <c r="X70" s="961">
        <f ca="1">IF($E70="", "", IFERROR(INDEX(OFFSET('Fund Guide'!$B$5,1,MATCH(X$8,OFFSET('Fund Guide'!$B$5,,,,COUNTA('Fund Guide'!43:43)),0)-1,COUNTA('Fund Guide'!$B:$B)-COUNTA('Fund Guide'!$B$2:$B$5)),MATCH($E70,OFFSET('Fund Guide'!$B$5,1,,COUNTA('Fund Guide'!$B:$B)-COUNTA('Fund Guide'!$B$2:$B$5)),0)),"-"))</f>
        <v>0</v>
      </c>
      <c r="Y70" s="962">
        <f ca="1">IF($E70="", "", IFERROR(INDEX(OFFSET('Fund Guide'!$B$5,1,MATCH(Y$8,OFFSET('Fund Guide'!$B$5,,,,COUNTA('Fund Guide'!43:43)),0)-1,COUNTA('Fund Guide'!$B:$B)-COUNTA('Fund Guide'!$B$2:$B$5)),MATCH($E70,OFFSET('Fund Guide'!$B$5,1,,COUNTA('Fund Guide'!$B:$B)-COUNTA('Fund Guide'!$B$2:$B$5)),0)),"-"))</f>
        <v>0</v>
      </c>
      <c r="Z70" s="963">
        <f ca="1">IF($E70="", "", IFERROR(INDEX(OFFSET('Fund Guide'!$B$5,1,MATCH(Z$8,OFFSET('Fund Guide'!$B$5,,,,COUNTA('Fund Guide'!43:43)),0)-1,COUNTA('Fund Guide'!$B:$B)-COUNTA('Fund Guide'!$B$2:$B$5)),MATCH($E70,OFFSET('Fund Guide'!$B$5,1,,COUNTA('Fund Guide'!$B:$B)-COUNTA('Fund Guide'!$B$2:$B$5)),0)),"-"))</f>
        <v>0</v>
      </c>
      <c r="AB70" s="230" t="s">
        <v>64</v>
      </c>
      <c r="AC70" s="230"/>
      <c r="AD70" s="229"/>
    </row>
    <row r="71" spans="2:30" s="452" customFormat="1" ht="4.5" customHeight="1">
      <c r="B71" s="450"/>
      <c r="C71" s="450"/>
      <c r="D71" s="450"/>
      <c r="E71" s="461"/>
      <c r="F71" s="488"/>
      <c r="G71" s="462"/>
      <c r="H71" s="462"/>
      <c r="I71" s="463"/>
      <c r="J71" s="463"/>
      <c r="K71" s="463"/>
      <c r="M71" s="472"/>
      <c r="Q71" s="463"/>
      <c r="S71" s="463"/>
      <c r="U71" s="463"/>
      <c r="W71" s="463"/>
      <c r="Y71" s="463"/>
      <c r="AB71" s="463"/>
    </row>
    <row r="72" spans="2:30" s="468" customFormat="1" ht="14.25" customHeight="1">
      <c r="B72" s="464"/>
      <c r="C72" s="464"/>
      <c r="D72" s="464" t="s">
        <v>12</v>
      </c>
      <c r="E72" s="496" t="s">
        <v>619</v>
      </c>
      <c r="F72" s="505"/>
      <c r="G72" s="505"/>
      <c r="H72" s="505"/>
      <c r="I72" s="506"/>
      <c r="J72" s="506"/>
      <c r="K72" s="506"/>
      <c r="M72" s="499">
        <f>IFERROR(IF(N72=0, 0, N72*$M$3),0)</f>
        <v>0</v>
      </c>
      <c r="N72" s="624">
        <v>0</v>
      </c>
      <c r="O72" s="500">
        <f>IF(N72=0, 0, SUM(O73:O74)*N72)</f>
        <v>0</v>
      </c>
      <c r="Q72" s="506"/>
      <c r="R72" s="507"/>
      <c r="S72" s="506"/>
      <c r="T72" s="507"/>
      <c r="U72" s="506"/>
      <c r="V72" s="507"/>
      <c r="W72" s="506"/>
      <c r="X72" s="507"/>
      <c r="Y72" s="506"/>
      <c r="Z72" s="507"/>
      <c r="AB72" s="506"/>
      <c r="AC72" s="507"/>
      <c r="AD72" s="507"/>
    </row>
    <row r="73" spans="2:30" s="484" customFormat="1" ht="14.25" customHeight="1">
      <c r="B73" s="478"/>
      <c r="C73" s="478"/>
      <c r="D73" s="478"/>
      <c r="E73" s="371"/>
      <c r="F73" s="479" t="str">
        <f ca="1">IF($E73="", "", IFERROR(INDEX(OFFSET('Fund Guide'!$B$5,1,MATCH(F$8,OFFSET('Fund Guide'!$B$5,,,,COUNTA('Fund Guide'!45:45)),0)-1,COUNTA('Fund Guide'!$B:$B)-COUNTA('Fund Guide'!$B$2:$B$5)),MATCH($E73,OFFSET('Fund Guide'!$B$5,1,,COUNTA('Fund Guide'!$B:$B)-COUNTA('Fund Guide'!$B$2:$B$5)),0)),"-"))</f>
        <v/>
      </c>
      <c r="G73" s="480" t="str">
        <f ca="1">IF($E73="", "", IFERROR(INDEX(OFFSET('Fund Guide'!$B$5,1,MATCH(G$8,OFFSET('Fund Guide'!$B$5,,,,COUNTA('Fund Guide'!$5:$5)),0)-1,COUNTA('Fund Guide'!$B:$B)-COUNTA('Fund Guide'!$B$2:$B$5)),MATCH($E73,OFFSET('Fund Guide'!$B$5,1,,COUNTA('Fund Guide'!$B:$B)-COUNTA('Fund Guide'!$B$2:$B$5)),0)),
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0),-1+MATCH(G$8, OFFSET('RF &amp; RV Guide'!$E$8,,,,COUNTA('RF &amp; RV Guide'!$8:$8)-COUNTA('RF &amp; RV Guide'!$A$8:$E$8)),0)),"-"))))))))</f>
        <v/>
      </c>
      <c r="H73" s="481" t="str">
        <f ca="1">IF($E73="", "", IFERROR(INDEX(OFFSET('Fund Guide'!$B$5,1,MATCH(H$8,OFFSET('Fund Guide'!$B$5,,,,COUNTA('Fund Guide'!67:67)),0)-1,COUNTA('Fund Guide'!$B:$B)-COUNTA('Fund Guide'!$B$2:$B$5)),MATCH($E73,OFFSET('Fund Guide'!$B$5,1,,COUNTA('Fund Guide'!$B:$B)-COUNTA('Fund Guide'!$B$2:$B$5)),0)),"BRL"))</f>
        <v/>
      </c>
      <c r="I73" s="482" t="str">
        <f ca="1">IF($E73="", "", IFERROR(INDEX(OFFSET('Fund Guide'!$B$5,1,MATCH("Repasse Taxa Adm. Gestor",OFFSET('Fund Guide'!$B$5,,,,COUNTA('Fund Guide'!$5:$5)),0)-1,COUNTA('Fund Guide'!$B:$B)-COUNTA('Fund Guide'!$B$2:$B$5)),MATCH($E73,OFFSET('Fund Guide'!$B$5,1,,COUNTA('Fund Guide'!$B:$B)-COUNTA('Fund Guide'!$B$2:$B$5)),0)),
IFERROR(OFFSET('RF &amp; RV Guide'!$E$8,2+MATCH($E73, OFFSET('RF &amp; RV Guide'!$E$8,3,,COUNTA('RF &amp; RV Guide'!$E:$E)-COUNTA('RF &amp; RV Guide'!$E$1:$E$8)), 0),-1+MATCH(I$8, OFFSET('RF &amp; RV Guide'!$E$8,,,,COUNTA('RF &amp; RV Guide'!$8:$8)-COUNTA('RF &amp; RV Guide'!$A$8:$E$8)),0)),IFERROR(IF(FIND("tulo",$E73), 0.25%), "-"))))</f>
        <v/>
      </c>
      <c r="J73" s="483" t="str">
        <f ca="1">IF($E73="", "", IFERROR(INDEX(OFFSET('Fund Guide'!$B$5,1,MATCH(J$8,OFFSET('Fund Guide'!$B$5,,,,COUNTA('Fund Guide'!$5:$5)),0)-1,COUNTA('Fund Guide'!$B:$B)-COUNTA('Fund Guide'!$B$2:$B$5)),MATCH($E73,OFFSET('Fund Guide'!$B$5,1,,COUNTA('Fund Guide'!$B:$B)-COUNTA('Fund Guide'!$B$2:$B$5)),0)),
IFERROR(OFFSET('RF &amp; RV Guide'!$E$8,2+MATCH($E73, OFFSET('RF &amp; RV Guide'!$E$8,3,,COUNTA('RF &amp; RV Guide'!$E:$E)-COUNTA('RF &amp; RV Guide'!$E$1:$E$8)), 0),-1+MATCH(J$8, OFFSET('RF &amp; RV Guide'!$E$8,,,,COUNTA('RF &amp; RV Guide'!$8:$8)-COUNTA('RF &amp; RV Guide'!$A$8:$E$8)),0)), "-")))</f>
        <v/>
      </c>
      <c r="K73" s="483" t="str">
        <f ca="1">IF($E73="", "", IFERROR(INDEX(OFFSET('Fund Guide'!$B$5,1,MATCH(K$8,OFFSET('Fund Guide'!$B$5,,,,COUNTA('Fund Guide'!$5:$5)),0)-1,COUNTA('Fund Guide'!$B:$B)-COUNTA('Fund Guide'!$B$2:$B$5)),MATCH($E73,OFFSET('Fund Guide'!$B$5,1,,COUNTA('Fund Guide'!$B:$B)-COUNTA('Fund Guide'!$B$2:$B$5)),0)),
IFERROR(OFFSET('RF &amp; RV Guide'!$E$8,2+MATCH($E73, OFFSET('RF &amp; RV Guide'!$E$8,3,,COUNTA('RF &amp; RV Guide'!$E:$E)-COUNTA('RF &amp; RV Guide'!$E$1:$E$8)), 0),-1+MATCH("Captação", OFFSET('RF &amp; RV Guide'!$E$8,,,,COUNTA('RF &amp; RV Guide'!$8:$8)-COUNTA('RF &amp; RV Guide'!$A$8:$E$8)),0)), "-")))</f>
        <v/>
      </c>
      <c r="M73" s="485" t="str">
        <f>IFERROR(IF(N73=0, "", N73*$M$3),0)</f>
        <v/>
      </c>
      <c r="N73" s="229"/>
      <c r="O73" s="501" t="str">
        <f>IFERROR(IF(N73=0, "", N73/N$72),0)</f>
        <v/>
      </c>
      <c r="Q73" s="960" t="str">
        <f ca="1">IF($E73="", "", IFERROR(INDEX(OFFSET('Fund Guide'!$B$5,1,MATCH(Q$8,OFFSET('Fund Guide'!$B$5,,,,COUNTA('Fund Guide'!45:45)),0)-1,COUNTA('Fund Guide'!$B:$B)-COUNTA('Fund Guide'!$B$2:$B$5)),MATCH($E73,OFFSET('Fund Guide'!$B$5,1,,COUNTA('Fund Guide'!$B:$B)-COUNTA('Fund Guide'!$B$2:$B$5)),0)),"-"))</f>
        <v/>
      </c>
      <c r="R73" s="961" t="str">
        <f ca="1">IF($E73="", "", IFERROR(INDEX(OFFSET('Fund Guide'!$B$5,1,MATCH(R$8,OFFSET('Fund Guide'!$B$5,,,,COUNTA('Fund Guide'!45:45)),0)-1,COUNTA('Fund Guide'!$B:$B)-COUNTA('Fund Guide'!$B$2:$B$5)),MATCH($E73,OFFSET('Fund Guide'!$B$5,1,,COUNTA('Fund Guide'!$B:$B)-COUNTA('Fund Guide'!$B$2:$B$5)),0)),"-"))</f>
        <v/>
      </c>
      <c r="S73" s="960" t="str">
        <f ca="1">IF($E73="", "", IFERROR(INDEX(OFFSET('Fund Guide'!$B$5,1,MATCH(S$8,OFFSET('Fund Guide'!$B$5,,,,COUNTA('Fund Guide'!45:45)),0)-1,COUNTA('Fund Guide'!$B:$B)-COUNTA('Fund Guide'!$B$2:$B$5)),MATCH($E73,OFFSET('Fund Guide'!$B$5,1,,COUNTA('Fund Guide'!$B:$B)-COUNTA('Fund Guide'!$B$2:$B$5)),0)),"-"))</f>
        <v/>
      </c>
      <c r="T73" s="961" t="str">
        <f ca="1">IF($E73="", "", IFERROR(INDEX(OFFSET('Fund Guide'!$B$5,1,MATCH(T$8,OFFSET('Fund Guide'!$B$5,,,,COUNTA('Fund Guide'!45:45)),0)-1,COUNTA('Fund Guide'!$B:$B)-COUNTA('Fund Guide'!$B$2:$B$5)),MATCH($E73,OFFSET('Fund Guide'!$B$5,1,,COUNTA('Fund Guide'!$B:$B)-COUNTA('Fund Guide'!$B$2:$B$5)),0)),"-"))</f>
        <v/>
      </c>
      <c r="U73" s="960" t="str">
        <f ca="1">IF($E73="", "", IFERROR(INDEX(OFFSET('Fund Guide'!$B$5,1,MATCH(U$8,OFFSET('Fund Guide'!$B$5,,,,COUNTA('Fund Guide'!45:45)),0)-1,COUNTA('Fund Guide'!$B:$B)-COUNTA('Fund Guide'!$B$2:$B$5)),MATCH($E73,OFFSET('Fund Guide'!$B$5,1,,COUNTA('Fund Guide'!$B:$B)-COUNTA('Fund Guide'!$B$2:$B$5)),0)),"-"))</f>
        <v/>
      </c>
      <c r="V73" s="961" t="str">
        <f ca="1">IF($E73="", "", IFERROR(INDEX(OFFSET('Fund Guide'!$B$5,1,MATCH(V$8,OFFSET('Fund Guide'!$B$5,,,,COUNTA('Fund Guide'!45:45)),0)-1,COUNTA('Fund Guide'!$B:$B)-COUNTA('Fund Guide'!$B$2:$B$5)),MATCH($E73,OFFSET('Fund Guide'!$B$5,1,,COUNTA('Fund Guide'!$B:$B)-COUNTA('Fund Guide'!$B$2:$B$5)),0)),"-"))</f>
        <v/>
      </c>
      <c r="W73" s="960" t="str">
        <f ca="1">IF($E73="", "", IFERROR(INDEX(OFFSET('Fund Guide'!$B$5,1,MATCH(W$8,OFFSET('Fund Guide'!$B$5,,,,COUNTA('Fund Guide'!45:45)),0)-1,COUNTA('Fund Guide'!$B:$B)-COUNTA('Fund Guide'!$B$2:$B$5)),MATCH($E73,OFFSET('Fund Guide'!$B$5,1,,COUNTA('Fund Guide'!$B:$B)-COUNTA('Fund Guide'!$B$2:$B$5)),0)),"-"))</f>
        <v/>
      </c>
      <c r="X73" s="961" t="str">
        <f ca="1">IF($E73="", "", IFERROR(INDEX(OFFSET('Fund Guide'!$B$5,1,MATCH(X$8,OFFSET('Fund Guide'!$B$5,,,,COUNTA('Fund Guide'!45:45)),0)-1,COUNTA('Fund Guide'!$B:$B)-COUNTA('Fund Guide'!$B$2:$B$5)),MATCH($E73,OFFSET('Fund Guide'!$B$5,1,,COUNTA('Fund Guide'!$B:$B)-COUNTA('Fund Guide'!$B$2:$B$5)),0)),"-"))</f>
        <v/>
      </c>
      <c r="Y73" s="962" t="str">
        <f ca="1">IF($E73="", "", IFERROR(INDEX(OFFSET('Fund Guide'!$B$5,1,MATCH(Y$8,OFFSET('Fund Guide'!$B$5,,,,COUNTA('Fund Guide'!45:45)),0)-1,COUNTA('Fund Guide'!$B:$B)-COUNTA('Fund Guide'!$B$2:$B$5)),MATCH($E73,OFFSET('Fund Guide'!$B$5,1,,COUNTA('Fund Guide'!$B:$B)-COUNTA('Fund Guide'!$B$2:$B$5)),0)),"-"))</f>
        <v/>
      </c>
      <c r="Z73" s="963" t="str">
        <f ca="1">IF($E73="", "", IFERROR(INDEX(OFFSET('Fund Guide'!$B$5,1,MATCH(Z$8,OFFSET('Fund Guide'!$B$5,,,,COUNTA('Fund Guide'!45:45)),0)-1,COUNTA('Fund Guide'!$B:$B)-COUNTA('Fund Guide'!$B$2:$B$5)),MATCH($E73,OFFSET('Fund Guide'!$B$5,1,,COUNTA('Fund Guide'!$B:$B)-COUNTA('Fund Guide'!$B$2:$B$5)),0)),"-"))</f>
        <v/>
      </c>
      <c r="AB73" s="230"/>
      <c r="AC73" s="230"/>
      <c r="AD73" s="229"/>
    </row>
    <row r="74" spans="2:30" s="452" customFormat="1" ht="4.5" customHeight="1">
      <c r="B74" s="450"/>
      <c r="C74" s="450"/>
      <c r="D74" s="450"/>
      <c r="E74" s="461"/>
      <c r="F74" s="488"/>
      <c r="G74" s="462"/>
      <c r="H74" s="462"/>
      <c r="I74" s="463"/>
      <c r="J74" s="463"/>
      <c r="K74" s="463"/>
      <c r="M74" s="472"/>
      <c r="Q74" s="463"/>
      <c r="S74" s="463"/>
      <c r="U74" s="463"/>
      <c r="W74" s="463"/>
      <c r="Y74" s="463"/>
      <c r="AB74" s="463"/>
    </row>
    <row r="75" spans="2:30" s="468" customFormat="1" ht="14.25" customHeight="1">
      <c r="B75" s="464"/>
      <c r="C75" s="464"/>
      <c r="D75" s="464" t="s">
        <v>12</v>
      </c>
      <c r="E75" s="496" t="s">
        <v>618</v>
      </c>
      <c r="F75" s="505"/>
      <c r="G75" s="505"/>
      <c r="H75" s="505"/>
      <c r="I75" s="506"/>
      <c r="J75" s="506"/>
      <c r="K75" s="506"/>
      <c r="M75" s="499">
        <f>IFERROR(IF(N75=0, 0, N75*$M$3),0)</f>
        <v>0</v>
      </c>
      <c r="N75" s="624">
        <v>0</v>
      </c>
      <c r="O75" s="500">
        <f>IF(N75=0, 0, SUM(O76:O77)*N75)</f>
        <v>0</v>
      </c>
      <c r="Q75" s="506"/>
      <c r="R75" s="507"/>
      <c r="S75" s="506"/>
      <c r="T75" s="507"/>
      <c r="U75" s="506"/>
      <c r="V75" s="507"/>
      <c r="W75" s="506"/>
      <c r="X75" s="507"/>
      <c r="Y75" s="506"/>
      <c r="Z75" s="507"/>
      <c r="AB75" s="506"/>
      <c r="AC75" s="507"/>
      <c r="AD75" s="507"/>
    </row>
    <row r="76" spans="2:30" s="484" customFormat="1" ht="14.25" customHeight="1">
      <c r="B76" s="478"/>
      <c r="C76" s="478"/>
      <c r="D76" s="478"/>
      <c r="E76" s="371"/>
      <c r="F76" s="479" t="str">
        <f ca="1">IF($E76="", "", IFERROR(INDEX(OFFSET('Fund Guide'!$B$5,1,MATCH(F$8,OFFSET('Fund Guide'!$B$5,,,,COUNTA('Fund Guide'!48:48)),0)-1,COUNTA('Fund Guide'!$B:$B)-COUNTA('Fund Guide'!$B$2:$B$5)),MATCH($E76,OFFSET('Fund Guide'!$B$5,1,,COUNTA('Fund Guide'!$B:$B)-COUNTA('Fund Guide'!$B$2:$B$5)),0)),"-"))</f>
        <v/>
      </c>
      <c r="G76" s="480" t="str">
        <f ca="1">IF($E76="", "", IFERROR(INDEX(OFFSET('Fund Guide'!$B$5,1,MATCH(G$8,OFFSET('Fund Guide'!$B$5,,,,COUNTA('Fund Guide'!$5:$5)),0)-1,COUNTA('Fund Guide'!$B:$B)-COUNTA('Fund Guide'!$B$2:$B$5)),MATCH($E76,OFFSET('Fund Guide'!$B$5,1,,COUNTA('Fund Guide'!$B:$B)-COUNTA('Fund Guide'!$B$2:$B$5)),0)),
IF(OR(LEFT($E76,3)="NTN",LEFT($E76,3)="LFT"),DATE(_xlfn.NUMBERVALUE(RIGHT(LEFT($E76, FIND(" (", $E76)-1), 4)),8,15)-TODAY(),IFERROR(IF(FIND("ano",$E76)&gt;1,FLOOR(_xlfn.NUMBERVALUE(RIGHT(LEFT($E76,FIND(" ano",$E76)-1),FIND(" ano",$E76)-1-(FIND(" - ",$E76)+2)))*365,1)),IFERROR(IF(FIND("meses",$E76)&gt;1,FLOOR(_xlfn.NUMBERVALUE(RIGHT(LEFT($E76,FIND(" meses",$E76)-1),FIND(" meses",$E76)-1-(FIND(" - ",$E76)+2))),1)*(365/12)),IFERROR(IF(FIND("mês",$E76)&gt;1,FLOOR(_xlfn.NUMBERVALUE(RIGHT(LEFT($E76,FIND(" mês",$E76)-1),FIND(" mês",$E76)-1-(FIND(" - ",$E76)+2))),1)*(365/12)),IFERROR(IF(FIND("Diária", $E76)&gt;0, 0),
IFERROR(OFFSET('RF &amp; RV Guide'!$E$8,2+MATCH($E76, OFFSET('RF &amp; RV Guide'!$E$8,3,,COUNTA('RF &amp; RV Guide'!$E:$E)-COUNTA('RF &amp; RV Guide'!$E$1:$E$8)), 0),-1+MATCH(G$8, OFFSET('RF &amp; RV Guide'!$E$8,,,,COUNTA('RF &amp; RV Guide'!$8:$8)-COUNTA('RF &amp; RV Guide'!$A$8:$E$8)),0)),"-"))))))))</f>
        <v/>
      </c>
      <c r="H76" s="481" t="str">
        <f ca="1">IF($E76="", "", IFERROR(INDEX(OFFSET('Fund Guide'!$B$5,1,MATCH(H$8,OFFSET('Fund Guide'!$B$5,,,,COUNTA('Fund Guide'!70:70)),0)-1,COUNTA('Fund Guide'!$B:$B)-COUNTA('Fund Guide'!$B$2:$B$5)),MATCH($E76,OFFSET('Fund Guide'!$B$5,1,,COUNTA('Fund Guide'!$B:$B)-COUNTA('Fund Guide'!$B$2:$B$5)),0)),"BRL"))</f>
        <v/>
      </c>
      <c r="I76" s="482" t="str">
        <f ca="1">IF($E76="", "", IFERROR(INDEX(OFFSET('Fund Guide'!$B$5,1,MATCH("Repasse Taxa Adm. Gestor",OFFSET('Fund Guide'!$B$5,,,,COUNTA('Fund Guide'!$5:$5)),0)-1,COUNTA('Fund Guide'!$B:$B)-COUNTA('Fund Guide'!$B$2:$B$5)),MATCH($E76,OFFSET('Fund Guide'!$B$5,1,,COUNTA('Fund Guide'!$B:$B)-COUNTA('Fund Guide'!$B$2:$B$5)),0)),
IFERROR(OFFSET('RF &amp; RV Guide'!$E$8,2+MATCH($E76, OFFSET('RF &amp; RV Guide'!$E$8,3,,COUNTA('RF &amp; RV Guide'!$E:$E)-COUNTA('RF &amp; RV Guide'!$E$1:$E$8)), 0),-1+MATCH(I$8, OFFSET('RF &amp; RV Guide'!$E$8,,,,COUNTA('RF &amp; RV Guide'!$8:$8)-COUNTA('RF &amp; RV Guide'!$A$8:$E$8)),0)),IFERROR(IF(FIND("tulo",$E76), 0.25%), "-"))))</f>
        <v/>
      </c>
      <c r="J76" s="483" t="str">
        <f ca="1">IF($E76="", "", IFERROR(INDEX(OFFSET('Fund Guide'!$B$5,1,MATCH(J$8,OFFSET('Fund Guide'!$B$5,,,,COUNTA('Fund Guide'!$5:$5)),0)-1,COUNTA('Fund Guide'!$B:$B)-COUNTA('Fund Guide'!$B$2:$B$5)),MATCH($E76,OFFSET('Fund Guide'!$B$5,1,,COUNTA('Fund Guide'!$B:$B)-COUNTA('Fund Guide'!$B$2:$B$5)),0)),
IFERROR(OFFSET('RF &amp; RV Guide'!$E$8,2+MATCH($E76, OFFSET('RF &amp; RV Guide'!$E$8,3,,COUNTA('RF &amp; RV Guide'!$E:$E)-COUNTA('RF &amp; RV Guide'!$E$1:$E$8)), 0),-1+MATCH(J$8, OFFSET('RF &amp; RV Guide'!$E$8,,,,COUNTA('RF &amp; RV Guide'!$8:$8)-COUNTA('RF &amp; RV Guide'!$A$8:$E$8)),0)), "-")))</f>
        <v/>
      </c>
      <c r="K76" s="483" t="str">
        <f ca="1">IF($E76="", "", IFERROR(INDEX(OFFSET('Fund Guide'!$B$5,1,MATCH(K$8,OFFSET('Fund Guide'!$B$5,,,,COUNTA('Fund Guide'!$5:$5)),0)-1,COUNTA('Fund Guide'!$B:$B)-COUNTA('Fund Guide'!$B$2:$B$5)),MATCH($E76,OFFSET('Fund Guide'!$B$5,1,,COUNTA('Fund Guide'!$B:$B)-COUNTA('Fund Guide'!$B$2:$B$5)),0)),
IFERROR(OFFSET('RF &amp; RV Guide'!$E$8,2+MATCH($E76, OFFSET('RF &amp; RV Guide'!$E$8,3,,COUNTA('RF &amp; RV Guide'!$E:$E)-COUNTA('RF &amp; RV Guide'!$E$1:$E$8)), 0),-1+MATCH("Captação", OFFSET('RF &amp; RV Guide'!$E$8,,,,COUNTA('RF &amp; RV Guide'!$8:$8)-COUNTA('RF &amp; RV Guide'!$A$8:$E$8)),0)), "-")))</f>
        <v/>
      </c>
      <c r="M76" s="485" t="str">
        <f>IFERROR(IF(N76=0, "", N76*$M$3),0)</f>
        <v/>
      </c>
      <c r="N76" s="229"/>
      <c r="O76" s="501" t="str">
        <f>IFERROR(IF(N76=0, "", N76/N$75),0)</f>
        <v/>
      </c>
      <c r="Q76" s="960" t="str">
        <f ca="1">IF($E76="", "", IFERROR(INDEX(OFFSET('Fund Guide'!$B$5,1,MATCH(Q$8,OFFSET('Fund Guide'!$B$5,,,,COUNTA('Fund Guide'!48:48)),0)-1,COUNTA('Fund Guide'!$B:$B)-COUNTA('Fund Guide'!$B$2:$B$5)),MATCH($E76,OFFSET('Fund Guide'!$B$5,1,,COUNTA('Fund Guide'!$B:$B)-COUNTA('Fund Guide'!$B$2:$B$5)),0)),"-"))</f>
        <v/>
      </c>
      <c r="R76" s="961" t="str">
        <f ca="1">IF($E76="", "", IFERROR(INDEX(OFFSET('Fund Guide'!$B$5,1,MATCH(R$8,OFFSET('Fund Guide'!$B$5,,,,COUNTA('Fund Guide'!48:48)),0)-1,COUNTA('Fund Guide'!$B:$B)-COUNTA('Fund Guide'!$B$2:$B$5)),MATCH($E76,OFFSET('Fund Guide'!$B$5,1,,COUNTA('Fund Guide'!$B:$B)-COUNTA('Fund Guide'!$B$2:$B$5)),0)),"-"))</f>
        <v/>
      </c>
      <c r="S76" s="960" t="str">
        <f ca="1">IF($E76="", "", IFERROR(INDEX(OFFSET('Fund Guide'!$B$5,1,MATCH(S$8,OFFSET('Fund Guide'!$B$5,,,,COUNTA('Fund Guide'!48:48)),0)-1,COUNTA('Fund Guide'!$B:$B)-COUNTA('Fund Guide'!$B$2:$B$5)),MATCH($E76,OFFSET('Fund Guide'!$B$5,1,,COUNTA('Fund Guide'!$B:$B)-COUNTA('Fund Guide'!$B$2:$B$5)),0)),"-"))</f>
        <v/>
      </c>
      <c r="T76" s="961" t="str">
        <f ca="1">IF($E76="", "", IFERROR(INDEX(OFFSET('Fund Guide'!$B$5,1,MATCH(T$8,OFFSET('Fund Guide'!$B$5,,,,COUNTA('Fund Guide'!48:48)),0)-1,COUNTA('Fund Guide'!$B:$B)-COUNTA('Fund Guide'!$B$2:$B$5)),MATCH($E76,OFFSET('Fund Guide'!$B$5,1,,COUNTA('Fund Guide'!$B:$B)-COUNTA('Fund Guide'!$B$2:$B$5)),0)),"-"))</f>
        <v/>
      </c>
      <c r="U76" s="960" t="str">
        <f ca="1">IF($E76="", "", IFERROR(INDEX(OFFSET('Fund Guide'!$B$5,1,MATCH(U$8,OFFSET('Fund Guide'!$B$5,,,,COUNTA('Fund Guide'!48:48)),0)-1,COUNTA('Fund Guide'!$B:$B)-COUNTA('Fund Guide'!$B$2:$B$5)),MATCH($E76,OFFSET('Fund Guide'!$B$5,1,,COUNTA('Fund Guide'!$B:$B)-COUNTA('Fund Guide'!$B$2:$B$5)),0)),"-"))</f>
        <v/>
      </c>
      <c r="V76" s="961" t="str">
        <f ca="1">IF($E76="", "", IFERROR(INDEX(OFFSET('Fund Guide'!$B$5,1,MATCH(V$8,OFFSET('Fund Guide'!$B$5,,,,COUNTA('Fund Guide'!48:48)),0)-1,COUNTA('Fund Guide'!$B:$B)-COUNTA('Fund Guide'!$B$2:$B$5)),MATCH($E76,OFFSET('Fund Guide'!$B$5,1,,COUNTA('Fund Guide'!$B:$B)-COUNTA('Fund Guide'!$B$2:$B$5)),0)),"-"))</f>
        <v/>
      </c>
      <c r="W76" s="960" t="str">
        <f ca="1">IF($E76="", "", IFERROR(INDEX(OFFSET('Fund Guide'!$B$5,1,MATCH(W$8,OFFSET('Fund Guide'!$B$5,,,,COUNTA('Fund Guide'!48:48)),0)-1,COUNTA('Fund Guide'!$B:$B)-COUNTA('Fund Guide'!$B$2:$B$5)),MATCH($E76,OFFSET('Fund Guide'!$B$5,1,,COUNTA('Fund Guide'!$B:$B)-COUNTA('Fund Guide'!$B$2:$B$5)),0)),"-"))</f>
        <v/>
      </c>
      <c r="X76" s="961" t="str">
        <f ca="1">IF($E76="", "", IFERROR(INDEX(OFFSET('Fund Guide'!$B$5,1,MATCH(X$8,OFFSET('Fund Guide'!$B$5,,,,COUNTA('Fund Guide'!48:48)),0)-1,COUNTA('Fund Guide'!$B:$B)-COUNTA('Fund Guide'!$B$2:$B$5)),MATCH($E76,OFFSET('Fund Guide'!$B$5,1,,COUNTA('Fund Guide'!$B:$B)-COUNTA('Fund Guide'!$B$2:$B$5)),0)),"-"))</f>
        <v/>
      </c>
      <c r="Y76" s="962" t="str">
        <f ca="1">IF($E76="", "", IFERROR(INDEX(OFFSET('Fund Guide'!$B$5,1,MATCH(Y$8,OFFSET('Fund Guide'!$B$5,,,,COUNTA('Fund Guide'!48:48)),0)-1,COUNTA('Fund Guide'!$B:$B)-COUNTA('Fund Guide'!$B$2:$B$5)),MATCH($E76,OFFSET('Fund Guide'!$B$5,1,,COUNTA('Fund Guide'!$B:$B)-COUNTA('Fund Guide'!$B$2:$B$5)),0)),"-"))</f>
        <v/>
      </c>
      <c r="Z76" s="963" t="str">
        <f ca="1">IF($E76="", "", IFERROR(INDEX(OFFSET('Fund Guide'!$B$5,1,MATCH(Z$8,OFFSET('Fund Guide'!$B$5,,,,COUNTA('Fund Guide'!48:48)),0)-1,COUNTA('Fund Guide'!$B:$B)-COUNTA('Fund Guide'!$B$2:$B$5)),MATCH($E76,OFFSET('Fund Guide'!$B$5,1,,COUNTA('Fund Guide'!$B:$B)-COUNTA('Fund Guide'!$B$2:$B$5)),0)),"-"))</f>
        <v/>
      </c>
      <c r="AB76" s="230"/>
      <c r="AC76" s="230"/>
      <c r="AD76" s="229"/>
    </row>
    <row r="77" spans="2:30" s="452" customFormat="1" ht="7.5" customHeight="1">
      <c r="B77" s="450"/>
      <c r="C77" s="450"/>
      <c r="D77" s="450"/>
      <c r="E77" s="461"/>
      <c r="F77" s="488"/>
      <c r="G77" s="462"/>
      <c r="H77" s="462"/>
      <c r="I77" s="463"/>
      <c r="J77" s="463"/>
      <c r="K77" s="463"/>
      <c r="M77" s="472"/>
      <c r="N77" s="504"/>
      <c r="Q77" s="463"/>
      <c r="S77" s="463"/>
      <c r="U77" s="463"/>
      <c r="W77" s="463"/>
      <c r="Y77" s="463"/>
      <c r="AB77" s="463"/>
    </row>
    <row r="78" spans="2:30" s="468" customFormat="1" ht="14.25" customHeight="1">
      <c r="B78" s="464"/>
      <c r="C78" s="464"/>
      <c r="D78" s="464" t="s">
        <v>1392</v>
      </c>
      <c r="E78" s="465" t="s">
        <v>14</v>
      </c>
      <c r="F78" s="466"/>
      <c r="G78" s="466"/>
      <c r="H78" s="466"/>
      <c r="I78" s="467"/>
      <c r="J78" s="467"/>
      <c r="K78" s="467"/>
      <c r="M78" s="469">
        <f>IF(M80+M92=0, 0,M80+M92)</f>
        <v>1000000.0000000001</v>
      </c>
      <c r="N78" s="470">
        <f>N80+N92</f>
        <v>0.04</v>
      </c>
      <c r="O78" s="471">
        <f>O80+O92</f>
        <v>0.04</v>
      </c>
      <c r="Q78" s="467"/>
      <c r="R78" s="471"/>
      <c r="S78" s="467"/>
      <c r="T78" s="471"/>
      <c r="U78" s="467"/>
      <c r="V78" s="471"/>
      <c r="W78" s="467"/>
      <c r="X78" s="471"/>
      <c r="Y78" s="467"/>
      <c r="Z78" s="471"/>
      <c r="AB78" s="467"/>
      <c r="AC78" s="471"/>
      <c r="AD78" s="471"/>
    </row>
    <row r="79" spans="2:30" s="452" customFormat="1" ht="4.5" customHeight="1">
      <c r="B79" s="450"/>
      <c r="C79" s="450"/>
      <c r="D79" s="450"/>
      <c r="E79" s="461"/>
      <c r="F79" s="462"/>
      <c r="G79" s="462"/>
      <c r="H79" s="462"/>
      <c r="I79" s="463"/>
      <c r="J79" s="463"/>
      <c r="K79" s="463"/>
      <c r="M79" s="472"/>
      <c r="Q79" s="463"/>
      <c r="S79" s="463"/>
      <c r="U79" s="463"/>
      <c r="W79" s="463"/>
      <c r="Y79" s="463"/>
      <c r="AB79" s="463"/>
    </row>
    <row r="80" spans="2:30" s="468" customFormat="1" ht="14.25" customHeight="1">
      <c r="B80" s="464"/>
      <c r="C80" s="464" t="s">
        <v>12</v>
      </c>
      <c r="D80" s="464" t="s">
        <v>12</v>
      </c>
      <c r="E80" s="473" t="s">
        <v>608</v>
      </c>
      <c r="F80" s="474"/>
      <c r="G80" s="474"/>
      <c r="H80" s="474"/>
      <c r="I80" s="475"/>
      <c r="J80" s="475"/>
      <c r="K80" s="475"/>
      <c r="M80" s="476">
        <f>IFERROR(IF(N80=0, 0, N80*$M$3),0)</f>
        <v>875000.00000000012</v>
      </c>
      <c r="N80" s="623">
        <v>3.5000000000000003E-2</v>
      </c>
      <c r="O80" s="477">
        <f>ROUND(O82+O85+O89,3)</f>
        <v>3.5000000000000003E-2</v>
      </c>
      <c r="Q80" s="475"/>
      <c r="R80" s="477"/>
      <c r="S80" s="475"/>
      <c r="T80" s="477"/>
      <c r="U80" s="475"/>
      <c r="V80" s="477"/>
      <c r="W80" s="475"/>
      <c r="X80" s="477"/>
      <c r="Y80" s="475"/>
      <c r="Z80" s="477"/>
      <c r="AB80" s="475"/>
      <c r="AC80" s="477"/>
      <c r="AD80" s="477"/>
    </row>
    <row r="81" spans="2:30" s="452" customFormat="1" ht="3" customHeight="1">
      <c r="B81" s="450"/>
      <c r="C81" s="450"/>
      <c r="D81" s="450"/>
      <c r="E81" s="461"/>
      <c r="F81" s="462"/>
      <c r="G81" s="462"/>
      <c r="H81" s="462"/>
      <c r="I81" s="463"/>
      <c r="J81" s="463"/>
      <c r="K81" s="463"/>
      <c r="M81" s="472"/>
      <c r="N81" s="504"/>
      <c r="Q81" s="463"/>
      <c r="S81" s="463"/>
      <c r="U81" s="463"/>
      <c r="W81" s="463"/>
      <c r="Y81" s="463"/>
      <c r="AB81" s="463"/>
    </row>
    <row r="82" spans="2:30" s="468" customFormat="1" ht="14.25" customHeight="1">
      <c r="B82" s="464"/>
      <c r="C82" s="464"/>
      <c r="D82" s="464" t="s">
        <v>12</v>
      </c>
      <c r="E82" s="496" t="s">
        <v>607</v>
      </c>
      <c r="F82" s="505"/>
      <c r="G82" s="505"/>
      <c r="H82" s="505"/>
      <c r="I82" s="506"/>
      <c r="J82" s="506"/>
      <c r="K82" s="506"/>
      <c r="M82" s="499">
        <f>IFERROR(IF(N82=0, 0, N82*$M$3),0)</f>
        <v>250000</v>
      </c>
      <c r="N82" s="624">
        <v>0.01</v>
      </c>
      <c r="O82" s="500">
        <f>IF(N82=0, 0, SUM(O83:O84)*N82)</f>
        <v>0.01</v>
      </c>
      <c r="Q82" s="506"/>
      <c r="R82" s="507"/>
      <c r="S82" s="506"/>
      <c r="T82" s="507"/>
      <c r="U82" s="506"/>
      <c r="V82" s="507"/>
      <c r="W82" s="506"/>
      <c r="X82" s="507"/>
      <c r="Y82" s="506"/>
      <c r="Z82" s="507"/>
      <c r="AB82" s="506"/>
      <c r="AC82" s="507"/>
      <c r="AD82" s="507"/>
    </row>
    <row r="83" spans="2:30" s="484" customFormat="1" ht="14.25" customHeight="1">
      <c r="B83" s="478"/>
      <c r="C83" s="478"/>
      <c r="D83" s="478"/>
      <c r="E83" s="371" t="s">
        <v>2139</v>
      </c>
      <c r="F83" s="479">
        <f ca="1">IF($E83="", "", IFERROR(INDEX(OFFSET('Fund Guide'!$B$5,1,MATCH(F$8,OFFSET('Fund Guide'!$B$5,,,,COUNTA('Fund Guide'!54:54)),0)-1,COUNTA('Fund Guide'!$B:$B)-COUNTA('Fund Guide'!$B$2:$B$5)),MATCH($E83,OFFSET('Fund Guide'!$B$5,1,,COUNTA('Fund Guide'!$B:$B)-COUNTA('Fund Guide'!$B$2:$B$5)),0)),"-"))</f>
        <v>15334585000153</v>
      </c>
      <c r="G83" s="480">
        <f ca="1">IF($E83="", "", IFERROR(INDEX(OFFSET('Fund Guide'!$B$5,1,MATCH(G$8,OFFSET('Fund Guide'!$B$5,,,,COUNTA('Fund Guide'!$5:$5)),0)-1,COUNTA('Fund Guide'!$B:$B)-COUNTA('Fund Guide'!$B$2:$B$5)),MATCH($E83,OFFSET('Fund Guide'!$B$5,1,,COUNTA('Fund Guide'!$B:$B)-COUNTA('Fund Guide'!$B$2:$B$5)),0)),
IF(OR(LEFT($E83,3)="NTN",LEFT($E83,3)="LFT"),DATE(_xlfn.NUMBERVALUE(RIGHT(LEFT($E83, FIND(" (", $E83)-1), 4)),8,15)-TODAY(),IFERROR(IF(FIND("ano",$E83)&gt;1,FLOOR(_xlfn.NUMBERVALUE(RIGHT(LEFT($E83,FIND(" ano",$E83)-1),FIND(" ano",$E83)-1-(FIND(" - ",$E83)+2)))*365,1)),IFERROR(IF(FIND("meses",$E83)&gt;1,FLOOR(_xlfn.NUMBERVALUE(RIGHT(LEFT($E83,FIND(" meses",$E83)-1),FIND(" meses",$E83)-1-(FIND(" - ",$E83)+2))),1)*(365/12)),IFERROR(IF(FIND("mês",$E83)&gt;1,FLOOR(_xlfn.NUMBERVALUE(RIGHT(LEFT($E83,FIND(" mês",$E83)-1),FIND(" mês",$E83)-1-(FIND(" - ",$E83)+2))),1)*(365/12)),IFERROR(IF(FIND("Diária", $E83)&gt;0, 0),
IFERROR(OFFSET('RF &amp; RV Guide'!$E$8,2+MATCH($E83, OFFSET('RF &amp; RV Guide'!$E$8,3,,COUNTA('RF &amp; RV Guide'!$E:$E)-COUNTA('RF &amp; RV Guide'!$E$1:$E$8)), 0),-1+MATCH(G$8, OFFSET('RF &amp; RV Guide'!$E$8,,,,COUNTA('RF &amp; RV Guide'!$8:$8)-COUNTA('RF &amp; RV Guide'!$A$8:$E$8)),0)),"-"))))))))</f>
        <v>32</v>
      </c>
      <c r="H83" s="481" t="str">
        <f ca="1">IF($E83="", "", IFERROR(INDEX(OFFSET('Fund Guide'!$B$5,1,MATCH(H$8,OFFSET('Fund Guide'!$B$5,,,,COUNTA('Fund Guide'!77:77)),0)-1,COUNTA('Fund Guide'!$B:$B)-COUNTA('Fund Guide'!$B$2:$B$5)),MATCH($E83,OFFSET('Fund Guide'!$B$5,1,,COUNTA('Fund Guide'!$B:$B)-COUNTA('Fund Guide'!$B$2:$B$5)),0)),"BRL"))</f>
        <v>BRL</v>
      </c>
      <c r="I83" s="482">
        <f ca="1">IF($E83="", "", IFERROR(INDEX(OFFSET('Fund Guide'!$B$5,1,MATCH("Repasse Taxa Adm. Gestor",OFFSET('Fund Guide'!$B$5,,,,COUNTA('Fund Guide'!$5:$5)),0)-1,COUNTA('Fund Guide'!$B:$B)-COUNTA('Fund Guide'!$B$2:$B$5)),MATCH($E83,OFFSET('Fund Guide'!$B$5,1,,COUNTA('Fund Guide'!$B:$B)-COUNTA('Fund Guide'!$B$2:$B$5)),0)),
IFERROR(OFFSET('RF &amp; RV Guide'!$E$8,2+MATCH($E83, OFFSET('RF &amp; RV Guide'!$E$8,3,,COUNTA('RF &amp; RV Guide'!$E:$E)-COUNTA('RF &amp; RV Guide'!$E$1:$E$8)), 0),-1+MATCH(I$8, OFFSET('RF &amp; RV Guide'!$E$8,,,,COUNTA('RF &amp; RV Guide'!$8:$8)-COUNTA('RF &amp; RV Guide'!$A$8:$E$8)),0)),IFERROR(IF(FIND("tulo",$E83), 0.25%), "-"))))</f>
        <v>3.16666E-3</v>
      </c>
      <c r="J83" s="483">
        <f ca="1">IF($E83="", "", IFERROR(INDEX(OFFSET('Fund Guide'!$B$5,1,MATCH(J$8,OFFSET('Fund Guide'!$B$5,,,,COUNTA('Fund Guide'!$5:$5)),0)-1,COUNTA('Fund Guide'!$B:$B)-COUNTA('Fund Guide'!$B$2:$B$5)),MATCH($E83,OFFSET('Fund Guide'!$B$5,1,,COUNTA('Fund Guide'!$B:$B)-COUNTA('Fund Guide'!$B$2:$B$5)),0)),
IFERROR(OFFSET('RF &amp; RV Guide'!$E$8,2+MATCH($E83, OFFSET('RF &amp; RV Guide'!$E$8,3,,COUNTA('RF &amp; RV Guide'!$E:$E)-COUNTA('RF &amp; RV Guide'!$E$1:$E$8)), 0),-1+MATCH(J$8, OFFSET('RF &amp; RV Guide'!$E$8,,,,COUNTA('RF &amp; RV Guide'!$8:$8)-COUNTA('RF &amp; RV Guide'!$A$8:$E$8)),0)), "-")))</f>
        <v>41096</v>
      </c>
      <c r="K83" s="483" t="str">
        <f ca="1">IF($E83="", "", IFERROR(INDEX(OFFSET('Fund Guide'!$B$5,1,MATCH(K$8,OFFSET('Fund Guide'!$B$5,,,,COUNTA('Fund Guide'!$5:$5)),0)-1,COUNTA('Fund Guide'!$B:$B)-COUNTA('Fund Guide'!$B$2:$B$5)),MATCH($E83,OFFSET('Fund Guide'!$B$5,1,,COUNTA('Fund Guide'!$B:$B)-COUNTA('Fund Guide'!$B$2:$B$5)),0)),
IFERROR(OFFSET('RF &amp; RV Guide'!$E$8,2+MATCH($E83, OFFSET('RF &amp; RV Guide'!$E$8,3,,COUNTA('RF &amp; RV Guide'!$E:$E)-COUNTA('RF &amp; RV Guide'!$E$1:$E$8)), 0),-1+MATCH("Captação", OFFSET('RF &amp; RV Guide'!$E$8,,,,COUNTA('RF &amp; RV Guide'!$8:$8)-COUNTA('RF &amp; RV Guide'!$A$8:$E$8)),0)), "-")))</f>
        <v>Sim</v>
      </c>
      <c r="M83" s="485">
        <f>IFERROR(IF(N83=0, "", N83*$M$3),0)</f>
        <v>250000</v>
      </c>
      <c r="N83" s="229">
        <v>0.01</v>
      </c>
      <c r="O83" s="501">
        <f>IFERROR(IF(N83=0, "", N83/N$82),0)</f>
        <v>1</v>
      </c>
      <c r="Q83" s="960">
        <f ca="1">IF($E83="", "", IFERROR(INDEX(OFFSET('Fund Guide'!$B$5,1,MATCH(Q$8,OFFSET('Fund Guide'!$B$5,,,,COUNTA('Fund Guide'!54:54)),0)-1,COUNTA('Fund Guide'!$B:$B)-COUNTA('Fund Guide'!$B$2:$B$5)),MATCH($E83,OFFSET('Fund Guide'!$B$5,1,,COUNTA('Fund Guide'!$B:$B)-COUNTA('Fund Guide'!$B$2:$B$5)),0)),"-"))</f>
        <v>0.1268310422197656</v>
      </c>
      <c r="R83" s="961">
        <f ca="1">IF($E83="", "", IFERROR(INDEX(OFFSET('Fund Guide'!$B$5,1,MATCH(R$8,OFFSET('Fund Guide'!$B$5,,,,COUNTA('Fund Guide'!54:54)),0)-1,COUNTA('Fund Guide'!$B:$B)-COUNTA('Fund Guide'!$B$2:$B$5)),MATCH($E83,OFFSET('Fund Guide'!$B$5,1,,COUNTA('Fund Guide'!$B:$B)-COUNTA('Fund Guide'!$B$2:$B$5)),0)),"-"))</f>
        <v>1.2681472228531745</v>
      </c>
      <c r="S83" s="960">
        <f ca="1">IF($E83="", "", IFERROR(INDEX(OFFSET('Fund Guide'!$B$5,1,MATCH(S$8,OFFSET('Fund Guide'!$B$5,,,,COUNTA('Fund Guide'!54:54)),0)-1,COUNTA('Fund Guide'!$B:$B)-COUNTA('Fund Guide'!$B$2:$B$5)),MATCH($E83,OFFSET('Fund Guide'!$B$5,1,,COUNTA('Fund Guide'!$B:$B)-COUNTA('Fund Guide'!$B$2:$B$5)),0)),"-"))</f>
        <v>0.15805473664786707</v>
      </c>
      <c r="T83" s="961">
        <f ca="1">IF($E83="", "", IFERROR(INDEX(OFFSET('Fund Guide'!$B$5,1,MATCH(T$8,OFFSET('Fund Guide'!$B$5,,,,COUNTA('Fund Guide'!54:54)),0)-1,COUNTA('Fund Guide'!$B:$B)-COUNTA('Fund Guide'!$B$2:$B$5)),MATCH($E83,OFFSET('Fund Guide'!$B$5,1,,COUNTA('Fund Guide'!$B:$B)-COUNTA('Fund Guide'!$B$2:$B$5)),0)),"-"))</f>
        <v>1.3754082509462617</v>
      </c>
      <c r="U83" s="960">
        <f ca="1">IF($E83="", "", IFERROR(INDEX(OFFSET('Fund Guide'!$B$5,1,MATCH(U$8,OFFSET('Fund Guide'!$B$5,,,,COUNTA('Fund Guide'!54:54)),0)-1,COUNTA('Fund Guide'!$B:$B)-COUNTA('Fund Guide'!$B$2:$B$5)),MATCH($E83,OFFSET('Fund Guide'!$B$5,1,,COUNTA('Fund Guide'!$B:$B)-COUNTA('Fund Guide'!$B$2:$B$5)),0)),"-"))</f>
        <v>0.29830573519579362</v>
      </c>
      <c r="V83" s="961">
        <f ca="1">IF($E83="", "", IFERROR(INDEX(OFFSET('Fund Guide'!$B$5,1,MATCH(V$8,OFFSET('Fund Guide'!$B$5,,,,COUNTA('Fund Guide'!54:54)),0)-1,COUNTA('Fund Guide'!$B:$B)-COUNTA('Fund Guide'!$B$2:$B$5)),MATCH($E83,OFFSET('Fund Guide'!$B$5,1,,COUNTA('Fund Guide'!$B:$B)-COUNTA('Fund Guide'!$B$2:$B$5)),0)),"-"))</f>
        <v>1.9618828780854551</v>
      </c>
      <c r="W83" s="960">
        <f ca="1">IF($E83="", "", IFERROR(INDEX(OFFSET('Fund Guide'!$B$5,1,MATCH(W$8,OFFSET('Fund Guide'!$B$5,,,,COUNTA('Fund Guide'!54:54)),0)-1,COUNTA('Fund Guide'!$B:$B)-COUNTA('Fund Guide'!$B$2:$B$5)),MATCH($E83,OFFSET('Fund Guide'!$B$5,1,,COUNTA('Fund Guide'!$B:$B)-COUNTA('Fund Guide'!$B$2:$B$5)),0)),"-"))</f>
        <v>0.15369326885931356</v>
      </c>
      <c r="X83" s="961">
        <f ca="1">IF($E83="", "", IFERROR(INDEX(OFFSET('Fund Guide'!$B$5,1,MATCH(X$8,OFFSET('Fund Guide'!$B$5,,,,COUNTA('Fund Guide'!54:54)),0)-1,COUNTA('Fund Guide'!$B:$B)-COUNTA('Fund Guide'!$B$2:$B$5)),MATCH($E83,OFFSET('Fund Guide'!$B$5,1,,COUNTA('Fund Guide'!$B:$B)-COUNTA('Fund Guide'!$B$2:$B$5)),0)),"-"))</f>
        <v>0.81174930572300663</v>
      </c>
      <c r="Y83" s="962">
        <f ca="1">IF($E83="", "", IFERROR(INDEX(OFFSET('Fund Guide'!$B$5,1,MATCH(Y$8,OFFSET('Fund Guide'!$B$5,,,,COUNTA('Fund Guide'!54:54)),0)-1,COUNTA('Fund Guide'!$B:$B)-COUNTA('Fund Guide'!$B$2:$B$5)),MATCH($E83,OFFSET('Fund Guide'!$B$5,1,,COUNTA('Fund Guide'!$B:$B)-COUNTA('Fund Guide'!$B$2:$B$5)),0)),"-"))</f>
        <v>0.21616617000818897</v>
      </c>
      <c r="Z83" s="963">
        <f ca="1">IF($E83="", "", IFERROR(INDEX(OFFSET('Fund Guide'!$B$5,1,MATCH(Z$8,OFFSET('Fund Guide'!$B$5,,,,COUNTA('Fund Guide'!54:54)),0)-1,COUNTA('Fund Guide'!$B:$B)-COUNTA('Fund Guide'!$B$2:$B$5)),MATCH($E83,OFFSET('Fund Guide'!$B$5,1,,COUNTA('Fund Guide'!$B:$B)-COUNTA('Fund Guide'!$B$2:$B$5)),0)),"-"))</f>
        <v>0.19956849209072922</v>
      </c>
      <c r="AB83" s="230"/>
      <c r="AC83" s="230"/>
      <c r="AD83" s="229"/>
    </row>
    <row r="84" spans="2:30" s="452" customFormat="1" ht="4.5" customHeight="1">
      <c r="B84" s="450"/>
      <c r="C84" s="450"/>
      <c r="D84" s="450"/>
      <c r="E84" s="461"/>
      <c r="F84" s="488"/>
      <c r="G84" s="462"/>
      <c r="H84" s="462"/>
      <c r="I84" s="463"/>
      <c r="J84" s="463"/>
      <c r="K84" s="463"/>
      <c r="M84" s="472"/>
      <c r="Q84" s="463"/>
      <c r="S84" s="463"/>
      <c r="U84" s="463"/>
      <c r="W84" s="463"/>
      <c r="Y84" s="463"/>
      <c r="AB84" s="463"/>
    </row>
    <row r="85" spans="2:30" s="468" customFormat="1" ht="14.25" customHeight="1">
      <c r="B85" s="464"/>
      <c r="C85" s="464"/>
      <c r="D85" s="464" t="s">
        <v>12</v>
      </c>
      <c r="E85" s="496" t="s">
        <v>614</v>
      </c>
      <c r="F85" s="505"/>
      <c r="G85" s="505"/>
      <c r="H85" s="505"/>
      <c r="I85" s="506"/>
      <c r="J85" s="506"/>
      <c r="K85" s="506"/>
      <c r="M85" s="499">
        <f>IFERROR(IF(N85=0, 0, N85*$M$3),0)</f>
        <v>625000</v>
      </c>
      <c r="N85" s="624">
        <v>2.5000000000000001E-2</v>
      </c>
      <c r="O85" s="500">
        <f>IF(N85=0, 0, SUM(O86:O88)*N85)</f>
        <v>2.5000000000000001E-2</v>
      </c>
      <c r="Q85" s="506"/>
      <c r="R85" s="507"/>
      <c r="S85" s="506"/>
      <c r="T85" s="507"/>
      <c r="U85" s="506"/>
      <c r="V85" s="507"/>
      <c r="W85" s="506"/>
      <c r="X85" s="507"/>
      <c r="Y85" s="506"/>
      <c r="Z85" s="507"/>
      <c r="AB85" s="506"/>
      <c r="AC85" s="507"/>
      <c r="AD85" s="507"/>
    </row>
    <row r="86" spans="2:30" s="484" customFormat="1" ht="14.25" customHeight="1">
      <c r="B86" s="478"/>
      <c r="C86" s="478"/>
      <c r="D86" s="478"/>
      <c r="E86" s="371" t="s">
        <v>1734</v>
      </c>
      <c r="F86" s="479">
        <f ca="1">IF($E86="", "", IFERROR(INDEX(OFFSET('Fund Guide'!$B$5,1,MATCH(F$8,OFFSET('Fund Guide'!$B$5,,,,COUNTA('Fund Guide'!58:58)),0)-1,COUNTA('Fund Guide'!$B:$B)-COUNTA('Fund Guide'!$B$2:$B$5)),MATCH($E86,OFFSET('Fund Guide'!$B$5,1,,COUNTA('Fund Guide'!$B:$B)-COUNTA('Fund Guide'!$B$2:$B$5)),0)),"-"))</f>
        <v>37495383000126</v>
      </c>
      <c r="G86" s="480">
        <f ca="1">IF($E86="", "", IFERROR(INDEX(OFFSET('Fund Guide'!$B$5,1,MATCH(G$8,OFFSET('Fund Guide'!$B$5,,,,COUNTA('Fund Guide'!$5:$5)),0)-1,COUNTA('Fund Guide'!$B:$B)-COUNTA('Fund Guide'!$B$2:$B$5)),MATCH($E86,OFFSET('Fund Guide'!$B$5,1,,COUNTA('Fund Guide'!$B:$B)-COUNTA('Fund Guide'!$B$2:$B$5)),0)),
IF(OR(LEFT($E86,3)="NTN",LEFT($E86,3)="LFT"),DATE(_xlfn.NUMBERVALUE(RIGHT(LEFT($E86, FIND(" (", $E86)-1), 4)),8,15)-TODAY(),IFERROR(IF(FIND("ano",$E86)&gt;1,FLOOR(_xlfn.NUMBERVALUE(RIGHT(LEFT($E86,FIND(" ano",$E86)-1),FIND(" ano",$E86)-1-(FIND(" - ",$E86)+2)))*365,1)),IFERROR(IF(FIND("meses",$E86)&gt;1,FLOOR(_xlfn.NUMBERVALUE(RIGHT(LEFT($E86,FIND(" meses",$E86)-1),FIND(" meses",$E86)-1-(FIND(" - ",$E86)+2))),1)*(365/12)),IFERROR(IF(FIND("mês",$E86)&gt;1,FLOOR(_xlfn.NUMBERVALUE(RIGHT(LEFT($E86,FIND(" mês",$E86)-1),FIND(" mês",$E86)-1-(FIND(" - ",$E86)+2))),1)*(365/12)),IFERROR(IF(FIND("Diária", $E86)&gt;0, 0),
IFERROR(OFFSET('RF &amp; RV Guide'!$E$8,2+MATCH($E86, OFFSET('RF &amp; RV Guide'!$E$8,3,,COUNTA('RF &amp; RV Guide'!$E:$E)-COUNTA('RF &amp; RV Guide'!$E$1:$E$8)), 0),-1+MATCH(G$8, OFFSET('RF &amp; RV Guide'!$E$8,,,,COUNTA('RF &amp; RV Guide'!$8:$8)-COUNTA('RF &amp; RV Guide'!$A$8:$E$8)),0)),"-"))))))))</f>
        <v>32</v>
      </c>
      <c r="H86" s="481" t="str">
        <f ca="1">IF($E86="", "", IFERROR(INDEX(OFFSET('Fund Guide'!$B$5,1,MATCH(H$8,OFFSET('Fund Guide'!$B$5,,,,COUNTA('Fund Guide'!80:80)),0)-1,COUNTA('Fund Guide'!$B:$B)-COUNTA('Fund Guide'!$B$2:$B$5)),MATCH($E86,OFFSET('Fund Guide'!$B$5,1,,COUNTA('Fund Guide'!$B:$B)-COUNTA('Fund Guide'!$B$2:$B$5)),0)),"BRL"))</f>
        <v>BRL</v>
      </c>
      <c r="I86" s="482">
        <f ca="1">IF($E86="", "", IFERROR(INDEX(OFFSET('Fund Guide'!$B$5,1,MATCH("Repasse Taxa Adm. Gestor",OFFSET('Fund Guide'!$B$5,,,,COUNTA('Fund Guide'!$5:$5)),0)-1,COUNTA('Fund Guide'!$B:$B)-COUNTA('Fund Guide'!$B$2:$B$5)),MATCH($E86,OFFSET('Fund Guide'!$B$5,1,,COUNTA('Fund Guide'!$B:$B)-COUNTA('Fund Guide'!$B$2:$B$5)),0)),
IFERROR(OFFSET('RF &amp; RV Guide'!$E$8,2+MATCH($E86, OFFSET('RF &amp; RV Guide'!$E$8,3,,COUNTA('RF &amp; RV Guide'!$E:$E)-COUNTA('RF &amp; RV Guide'!$E$1:$E$8)), 0),-1+MATCH(I$8, OFFSET('RF &amp; RV Guide'!$E$8,,,,COUNTA('RF &amp; RV Guide'!$8:$8)-COUNTA('RF &amp; RV Guide'!$A$8:$E$8)),0)),IFERROR(IF(FIND("tulo",$E86), 0.25%), "-"))))</f>
        <v>5.0673000000000003E-3</v>
      </c>
      <c r="J86" s="483">
        <f ca="1">IF($E86="", "", IFERROR(INDEX(OFFSET('Fund Guide'!$B$5,1,MATCH(J$8,OFFSET('Fund Guide'!$B$5,,,,COUNTA('Fund Guide'!$5:$5)),0)-1,COUNTA('Fund Guide'!$B:$B)-COUNTA('Fund Guide'!$B$2:$B$5)),MATCH($E86,OFFSET('Fund Guide'!$B$5,1,,COUNTA('Fund Guide'!$B:$B)-COUNTA('Fund Guide'!$B$2:$B$5)),0)),
IFERROR(OFFSET('RF &amp; RV Guide'!$E$8,2+MATCH($E86, OFFSET('RF &amp; RV Guide'!$E$8,3,,COUNTA('RF &amp; RV Guide'!$E:$E)-COUNTA('RF &amp; RV Guide'!$E$1:$E$8)), 0),-1+MATCH(J$8, OFFSET('RF &amp; RV Guide'!$E$8,,,,COUNTA('RF &amp; RV Guide'!$8:$8)-COUNTA('RF &amp; RV Guide'!$A$8:$E$8)),0)), "-")))</f>
        <v>44318</v>
      </c>
      <c r="K86" s="483" t="str">
        <f ca="1">IF($E86="", "", IFERROR(INDEX(OFFSET('Fund Guide'!$B$5,1,MATCH(K$8,OFFSET('Fund Guide'!$B$5,,,,COUNTA('Fund Guide'!$5:$5)),0)-1,COUNTA('Fund Guide'!$B:$B)-COUNTA('Fund Guide'!$B$2:$B$5)),MATCH($E86,OFFSET('Fund Guide'!$B$5,1,,COUNTA('Fund Guide'!$B:$B)-COUNTA('Fund Guide'!$B$2:$B$5)),0)),
IFERROR(OFFSET('RF &amp; RV Guide'!$E$8,2+MATCH($E86, OFFSET('RF &amp; RV Guide'!$E$8,3,,COUNTA('RF &amp; RV Guide'!$E:$E)-COUNTA('RF &amp; RV Guide'!$E$1:$E$8)), 0),-1+MATCH("Captação", OFFSET('RF &amp; RV Guide'!$E$8,,,,COUNTA('RF &amp; RV Guide'!$8:$8)-COUNTA('RF &amp; RV Guide'!$A$8:$E$8)),0)), "-")))</f>
        <v>Sim</v>
      </c>
      <c r="M86" s="485">
        <f>IFERROR(IF(N86=0, "", N86*$M$3),0)</f>
        <v>312500</v>
      </c>
      <c r="N86" s="229">
        <v>1.2500000000000001E-2</v>
      </c>
      <c r="O86" s="501">
        <f>IFERROR(IF(N86=0, "", N86/N$85),0)</f>
        <v>0.5</v>
      </c>
      <c r="Q86" s="960">
        <f ca="1">IF($E86="", "", IFERROR(INDEX(OFFSET('Fund Guide'!$B$5,1,MATCH(Q$8,OFFSET('Fund Guide'!$B$5,,,,COUNTA('Fund Guide'!58:58)),0)-1,COUNTA('Fund Guide'!$B:$B)-COUNTA('Fund Guide'!$B$2:$B$5)),MATCH($E86,OFFSET('Fund Guide'!$B$5,1,,COUNTA('Fund Guide'!$B:$B)-COUNTA('Fund Guide'!$B$2:$B$5)),0)),"-"))</f>
        <v>0.23692836701233699</v>
      </c>
      <c r="R86" s="961">
        <f ca="1">IF($E86="", "", IFERROR(INDEX(OFFSET('Fund Guide'!$B$5,1,MATCH(R$8,OFFSET('Fund Guide'!$B$5,,,,COUNTA('Fund Guide'!58:58)),0)-1,COUNTA('Fund Guide'!$B:$B)-COUNTA('Fund Guide'!$B$2:$B$5)),MATCH($E86,OFFSET('Fund Guide'!$B$5,1,,COUNTA('Fund Guide'!$B:$B)-COUNTA('Fund Guide'!$B$2:$B$5)),0)),"-"))</f>
        <v>2.368978803479457</v>
      </c>
      <c r="S86" s="960">
        <f ca="1">IF($E86="", "", IFERROR(INDEX(OFFSET('Fund Guide'!$B$5,1,MATCH(S$8,OFFSET('Fund Guide'!$B$5,,,,COUNTA('Fund Guide'!58:58)),0)-1,COUNTA('Fund Guide'!$B:$B)-COUNTA('Fund Guide'!$B$2:$B$5)),MATCH($E86,OFFSET('Fund Guide'!$B$5,1,,COUNTA('Fund Guide'!$B:$B)-COUNTA('Fund Guide'!$B$2:$B$5)),0)),"-"))</f>
        <v>0.21652404736118691</v>
      </c>
      <c r="T86" s="961">
        <f ca="1">IF($E86="", "", IFERROR(INDEX(OFFSET('Fund Guide'!$B$5,1,MATCH(T$8,OFFSET('Fund Guide'!$B$5,,,,COUNTA('Fund Guide'!58:58)),0)-1,COUNTA('Fund Guide'!$B:$B)-COUNTA('Fund Guide'!$B$2:$B$5)),MATCH($E86,OFFSET('Fund Guide'!$B$5,1,,COUNTA('Fund Guide'!$B:$B)-COUNTA('Fund Guide'!$B$2:$B$5)),0)),"-"))</f>
        <v>1.8842140867460966</v>
      </c>
      <c r="U86" s="960">
        <f ca="1">IF($E86="", "", IFERROR(INDEX(OFFSET('Fund Guide'!$B$5,1,MATCH(U$8,OFFSET('Fund Guide'!$B$5,,,,COUNTA('Fund Guide'!58:58)),0)-1,COUNTA('Fund Guide'!$B:$B)-COUNTA('Fund Guide'!$B$2:$B$5)),MATCH($E86,OFFSET('Fund Guide'!$B$5,1,,COUNTA('Fund Guide'!$B:$B)-COUNTA('Fund Guide'!$B$2:$B$5)),0)),"-"))</f>
        <v>0</v>
      </c>
      <c r="V86" s="961">
        <f ca="1">IF($E86="", "", IFERROR(INDEX(OFFSET('Fund Guide'!$B$5,1,MATCH(V$8,OFFSET('Fund Guide'!$B$5,,,,COUNTA('Fund Guide'!58:58)),0)-1,COUNTA('Fund Guide'!$B:$B)-COUNTA('Fund Guide'!$B$2:$B$5)),MATCH($E86,OFFSET('Fund Guide'!$B$5,1,,COUNTA('Fund Guide'!$B:$B)-COUNTA('Fund Guide'!$B$2:$B$5)),0)),"-"))</f>
        <v>0</v>
      </c>
      <c r="W86" s="960">
        <f ca="1">IF($E86="", "", IFERROR(INDEX(OFFSET('Fund Guide'!$B$5,1,MATCH(W$8,OFFSET('Fund Guide'!$B$5,,,,COUNTA('Fund Guide'!58:58)),0)-1,COUNTA('Fund Guide'!$B:$B)-COUNTA('Fund Guide'!$B$2:$B$5)),MATCH($E86,OFFSET('Fund Guide'!$B$5,1,,COUNTA('Fund Guide'!$B:$B)-COUNTA('Fund Guide'!$B$2:$B$5)),0)),"-"))</f>
        <v>0</v>
      </c>
      <c r="X86" s="961">
        <f ca="1">IF($E86="", "", IFERROR(INDEX(OFFSET('Fund Guide'!$B$5,1,MATCH(X$8,OFFSET('Fund Guide'!$B$5,,,,COUNTA('Fund Guide'!58:58)),0)-1,COUNTA('Fund Guide'!$B:$B)-COUNTA('Fund Guide'!$B$2:$B$5)),MATCH($E86,OFFSET('Fund Guide'!$B$5,1,,COUNTA('Fund Guide'!$B:$B)-COUNTA('Fund Guide'!$B$2:$B$5)),0)),"-"))</f>
        <v>0</v>
      </c>
      <c r="Y86" s="962">
        <f ca="1">IF($E86="", "", IFERROR(INDEX(OFFSET('Fund Guide'!$B$5,1,MATCH(Y$8,OFFSET('Fund Guide'!$B$5,,,,COUNTA('Fund Guide'!58:58)),0)-1,COUNTA('Fund Guide'!$B:$B)-COUNTA('Fund Guide'!$B$2:$B$5)),MATCH($E86,OFFSET('Fund Guide'!$B$5,1,,COUNTA('Fund Guide'!$B:$B)-COUNTA('Fund Guide'!$B$2:$B$5)),0)),"-"))</f>
        <v>0.16589135871212199</v>
      </c>
      <c r="Z86" s="963">
        <f ca="1">IF($E86="", "", IFERROR(INDEX(OFFSET('Fund Guide'!$B$5,1,MATCH(Z$8,OFFSET('Fund Guide'!$B$5,,,,COUNTA('Fund Guide'!58:58)),0)-1,COUNTA('Fund Guide'!$B:$B)-COUNTA('Fund Guide'!$B$2:$B$5)),MATCH($E86,OFFSET('Fund Guide'!$B$5,1,,COUNTA('Fund Guide'!$B:$B)-COUNTA('Fund Guide'!$B$2:$B$5)),0)),"-"))</f>
        <v>0.61250488326645769</v>
      </c>
      <c r="AB86" s="230" t="s">
        <v>64</v>
      </c>
      <c r="AC86" s="230"/>
      <c r="AD86" s="229"/>
    </row>
    <row r="87" spans="2:30" s="484" customFormat="1" ht="14.25" customHeight="1">
      <c r="B87" s="478"/>
      <c r="C87" s="478"/>
      <c r="D87" s="478"/>
      <c r="E87" s="371" t="s">
        <v>1733</v>
      </c>
      <c r="F87" s="479">
        <f ca="1">IF($E87="", "", IFERROR(INDEX(OFFSET('Fund Guide'!$B$5,1,MATCH(F$8,OFFSET('Fund Guide'!$B$5,,,,COUNTA('Fund Guide'!59:59)),0)-1,COUNTA('Fund Guide'!$B:$B)-COUNTA('Fund Guide'!$B$2:$B$5)),MATCH($E87,OFFSET('Fund Guide'!$B$5,1,,COUNTA('Fund Guide'!$B:$B)-COUNTA('Fund Guide'!$B$2:$B$5)),0)),"-"))</f>
        <v>37467515000106</v>
      </c>
      <c r="G87" s="480">
        <f ca="1">IF($E87="", "", IFERROR(INDEX(OFFSET('Fund Guide'!$B$5,1,MATCH(G$8,OFFSET('Fund Guide'!$B$5,,,,COUNTA('Fund Guide'!$5:$5)),0)-1,COUNTA('Fund Guide'!$B:$B)-COUNTA('Fund Guide'!$B$2:$B$5)),MATCH($E87,OFFSET('Fund Guide'!$B$5,1,,COUNTA('Fund Guide'!$B:$B)-COUNTA('Fund Guide'!$B$2:$B$5)),0)),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0),-1+MATCH(G$8, OFFSET('RF &amp; RV Guide'!$E$8,,,,COUNTA('RF &amp; RV Guide'!$8:$8)-COUNTA('RF &amp; RV Guide'!$A$8:$E$8)),0)),"-"))))))))</f>
        <v>32</v>
      </c>
      <c r="H87" s="481" t="str">
        <f ca="1">IF($E87="", "", IFERROR(INDEX(OFFSET('Fund Guide'!$B$5,1,MATCH(H$8,OFFSET('Fund Guide'!$B$5,,,,COUNTA('Fund Guide'!81:81)),0)-1,COUNTA('Fund Guide'!$B:$B)-COUNTA('Fund Guide'!$B$2:$B$5)),MATCH($E87,OFFSET('Fund Guide'!$B$5,1,,COUNTA('Fund Guide'!$B:$B)-COUNTA('Fund Guide'!$B$2:$B$5)),0)),"BRL"))</f>
        <v>BRL</v>
      </c>
      <c r="I87" s="482">
        <f ca="1">IF($E87="", "", IFERROR(INDEX(OFFSET('Fund Guide'!$B$5,1,MATCH("Repasse Taxa Adm. Gestor",OFFSET('Fund Guide'!$B$5,,,,COUNTA('Fund Guide'!$5:$5)),0)-1,COUNTA('Fund Guide'!$B:$B)-COUNTA('Fund Guide'!$B$2:$B$5)),MATCH($E87,OFFSET('Fund Guide'!$B$5,1,,COUNTA('Fund Guide'!$B:$B)-COUNTA('Fund Guide'!$B$2:$B$5)),0)),
IFERROR(OFFSET('RF &amp; RV Guide'!$E$8,2+MATCH($E87, OFFSET('RF &amp; RV Guide'!$E$8,3,,COUNTA('RF &amp; RV Guide'!$E:$E)-COUNTA('RF &amp; RV Guide'!$E$1:$E$8)), 0),-1+MATCH(I$8, OFFSET('RF &amp; RV Guide'!$E$8,,,,COUNTA('RF &amp; RV Guide'!$8:$8)-COUNTA('RF &amp; RV Guide'!$A$8:$E$8)),0)),IFERROR(IF(FIND("tulo",$E87), 0.25%), "-"))))</f>
        <v>3.5999999999999999E-3</v>
      </c>
      <c r="J87" s="483">
        <f ca="1">IF($E87="", "", IFERROR(INDEX(OFFSET('Fund Guide'!$B$5,1,MATCH(J$8,OFFSET('Fund Guide'!$B$5,,,,COUNTA('Fund Guide'!$5:$5)),0)-1,COUNTA('Fund Guide'!$B:$B)-COUNTA('Fund Guide'!$B$2:$B$5)),MATCH($E87,OFFSET('Fund Guide'!$B$5,1,,COUNTA('Fund Guide'!$B:$B)-COUNTA('Fund Guide'!$B$2:$B$5)),0)),
IFERROR(OFFSET('RF &amp; RV Guide'!$E$8,2+MATCH($E87, OFFSET('RF &amp; RV Guide'!$E$8,3,,COUNTA('RF &amp; RV Guide'!$E:$E)-COUNTA('RF &amp; RV Guide'!$E$1:$E$8)), 0),-1+MATCH(J$8, OFFSET('RF &amp; RV Guide'!$E$8,,,,COUNTA('RF &amp; RV Guide'!$8:$8)-COUNTA('RF &amp; RV Guide'!$A$8:$E$8)),0)), "-")))</f>
        <v>44227</v>
      </c>
      <c r="K87" s="483" t="str">
        <f ca="1">IF($E87="", "", IFERROR(INDEX(OFFSET('Fund Guide'!$B$5,1,MATCH(K$8,OFFSET('Fund Guide'!$B$5,,,,COUNTA('Fund Guide'!$5:$5)),0)-1,COUNTA('Fund Guide'!$B:$B)-COUNTA('Fund Guide'!$B$2:$B$5)),MATCH($E87,OFFSET('Fund Guide'!$B$5,1,,COUNTA('Fund Guide'!$B:$B)-COUNTA('Fund Guide'!$B$2:$B$5)),0)),
IFERROR(OFFSET('RF &amp; RV Guide'!$E$8,2+MATCH($E87, OFFSET('RF &amp; RV Guide'!$E$8,3,,COUNTA('RF &amp; RV Guide'!$E:$E)-COUNTA('RF &amp; RV Guide'!$E$1:$E$8)), 0),-1+MATCH("Captação", OFFSET('RF &amp; RV Guide'!$E$8,,,,COUNTA('RF &amp; RV Guide'!$8:$8)-COUNTA('RF &amp; RV Guide'!$A$8:$E$8)),0)), "-")))</f>
        <v>Sim</v>
      </c>
      <c r="M87" s="485">
        <f>IFERROR(IF(N87=0, "", N87*$M$3),0)</f>
        <v>312500</v>
      </c>
      <c r="N87" s="229">
        <v>1.2500000000000001E-2</v>
      </c>
      <c r="O87" s="501">
        <f>IFERROR(IF(N87=0, "", N87/N$85),0)</f>
        <v>0.5</v>
      </c>
      <c r="Q87" s="960">
        <f ca="1">IF($E87="", "", IFERROR(INDEX(OFFSET('Fund Guide'!$B$5,1,MATCH(Q$8,OFFSET('Fund Guide'!$B$5,,,,COUNTA('Fund Guide'!59:59)),0)-1,COUNTA('Fund Guide'!$B:$B)-COUNTA('Fund Guide'!$B$2:$B$5)),MATCH($E87,OFFSET('Fund Guide'!$B$5,1,,COUNTA('Fund Guide'!$B:$B)-COUNTA('Fund Guide'!$B$2:$B$5)),0)),"-"))</f>
        <v>0.32346163972124309</v>
      </c>
      <c r="R87" s="961">
        <f ca="1">IF($E87="", "", IFERROR(INDEX(OFFSET('Fund Guide'!$B$5,1,MATCH(R$8,OFFSET('Fund Guide'!$B$5,,,,COUNTA('Fund Guide'!59:59)),0)-1,COUNTA('Fund Guide'!$B:$B)-COUNTA('Fund Guide'!$B$2:$B$5)),MATCH($E87,OFFSET('Fund Guide'!$B$5,1,,COUNTA('Fund Guide'!$B:$B)-COUNTA('Fund Guide'!$B$2:$B$5)),0)),"-"))</f>
        <v>3.2342001842203785</v>
      </c>
      <c r="S87" s="960">
        <f ca="1">IF($E87="", "", IFERROR(INDEX(OFFSET('Fund Guide'!$B$5,1,MATCH(S$8,OFFSET('Fund Guide'!$B$5,,,,COUNTA('Fund Guide'!59:59)),0)-1,COUNTA('Fund Guide'!$B:$B)-COUNTA('Fund Guide'!$B$2:$B$5)),MATCH($E87,OFFSET('Fund Guide'!$B$5,1,,COUNTA('Fund Guide'!$B:$B)-COUNTA('Fund Guide'!$B$2:$B$5)),0)),"-"))</f>
        <v>0.36780426193527704</v>
      </c>
      <c r="T87" s="961">
        <f ca="1">IF($E87="", "", IFERROR(INDEX(OFFSET('Fund Guide'!$B$5,1,MATCH(T$8,OFFSET('Fund Guide'!$B$5,,,,COUNTA('Fund Guide'!59:59)),0)-1,COUNTA('Fund Guide'!$B:$B)-COUNTA('Fund Guide'!$B$2:$B$5)),MATCH($E87,OFFSET('Fund Guide'!$B$5,1,,COUNTA('Fund Guide'!$B:$B)-COUNTA('Fund Guide'!$B$2:$B$5)),0)),"-"))</f>
        <v>3.200669763703706</v>
      </c>
      <c r="U87" s="960">
        <f ca="1">IF($E87="", "", IFERROR(INDEX(OFFSET('Fund Guide'!$B$5,1,MATCH(U$8,OFFSET('Fund Guide'!$B$5,,,,COUNTA('Fund Guide'!59:59)),0)-1,COUNTA('Fund Guide'!$B:$B)-COUNTA('Fund Guide'!$B$2:$B$5)),MATCH($E87,OFFSET('Fund Guide'!$B$5,1,,COUNTA('Fund Guide'!$B:$B)-COUNTA('Fund Guide'!$B$2:$B$5)),0)),"-"))</f>
        <v>0</v>
      </c>
      <c r="V87" s="961">
        <f ca="1">IF($E87="", "", IFERROR(INDEX(OFFSET('Fund Guide'!$B$5,1,MATCH(V$8,OFFSET('Fund Guide'!$B$5,,,,COUNTA('Fund Guide'!59:59)),0)-1,COUNTA('Fund Guide'!$B:$B)-COUNTA('Fund Guide'!$B$2:$B$5)),MATCH($E87,OFFSET('Fund Guide'!$B$5,1,,COUNTA('Fund Guide'!$B:$B)-COUNTA('Fund Guide'!$B$2:$B$5)),0)),"-"))</f>
        <v>0</v>
      </c>
      <c r="W87" s="960">
        <f ca="1">IF($E87="", "", IFERROR(INDEX(OFFSET('Fund Guide'!$B$5,1,MATCH(W$8,OFFSET('Fund Guide'!$B$5,,,,COUNTA('Fund Guide'!59:59)),0)-1,COUNTA('Fund Guide'!$B:$B)-COUNTA('Fund Guide'!$B$2:$B$5)),MATCH($E87,OFFSET('Fund Guide'!$B$5,1,,COUNTA('Fund Guide'!$B:$B)-COUNTA('Fund Guide'!$B$2:$B$5)),0)),"-"))</f>
        <v>0</v>
      </c>
      <c r="X87" s="961">
        <f ca="1">IF($E87="", "", IFERROR(INDEX(OFFSET('Fund Guide'!$B$5,1,MATCH(X$8,OFFSET('Fund Guide'!$B$5,,,,COUNTA('Fund Guide'!59:59)),0)-1,COUNTA('Fund Guide'!$B:$B)-COUNTA('Fund Guide'!$B$2:$B$5)),MATCH($E87,OFFSET('Fund Guide'!$B$5,1,,COUNTA('Fund Guide'!$B:$B)-COUNTA('Fund Guide'!$B$2:$B$5)),0)),"-"))</f>
        <v>0</v>
      </c>
      <c r="Y87" s="962">
        <f ca="1">IF($E87="", "", IFERROR(INDEX(OFFSET('Fund Guide'!$B$5,1,MATCH(Y$8,OFFSET('Fund Guide'!$B$5,,,,COUNTA('Fund Guide'!59:59)),0)-1,COUNTA('Fund Guide'!$B:$B)-COUNTA('Fund Guide'!$B$2:$B$5)),MATCH($E87,OFFSET('Fund Guide'!$B$5,1,,COUNTA('Fund Guide'!$B:$B)-COUNTA('Fund Guide'!$B$2:$B$5)),0)),"-"))</f>
        <v>0.16187575475069396</v>
      </c>
      <c r="Z87" s="963">
        <f ca="1">IF($E87="", "", IFERROR(INDEX(OFFSET('Fund Guide'!$B$5,1,MATCH(Z$8,OFFSET('Fund Guide'!$B$5,,,,COUNTA('Fund Guide'!59:59)),0)-1,COUNTA('Fund Guide'!$B:$B)-COUNTA('Fund Guide'!$B$2:$B$5)),MATCH($E87,OFFSET('Fund Guide'!$B$5,1,,COUNTA('Fund Guide'!$B:$B)-COUNTA('Fund Guide'!$B$2:$B$5)),0)),"-"))</f>
        <v>1.5622443414484732</v>
      </c>
      <c r="AB87" s="230" t="s">
        <v>64</v>
      </c>
      <c r="AC87" s="230"/>
      <c r="AD87" s="229"/>
    </row>
    <row r="88" spans="2:30" s="452" customFormat="1" ht="4.5" customHeight="1">
      <c r="B88" s="450"/>
      <c r="C88" s="450"/>
      <c r="D88" s="450"/>
      <c r="E88" s="461"/>
      <c r="F88" s="488"/>
      <c r="G88" s="462"/>
      <c r="H88" s="462"/>
      <c r="I88" s="463"/>
      <c r="J88" s="463"/>
      <c r="K88" s="463"/>
      <c r="M88" s="472"/>
      <c r="Q88" s="463"/>
      <c r="S88" s="463"/>
      <c r="U88" s="463"/>
      <c r="W88" s="463"/>
      <c r="Y88" s="463"/>
      <c r="AB88" s="463"/>
    </row>
    <row r="89" spans="2:30" s="468" customFormat="1" ht="14.25" customHeight="1">
      <c r="B89" s="464"/>
      <c r="C89" s="464"/>
      <c r="D89" s="464" t="s">
        <v>12</v>
      </c>
      <c r="E89" s="496" t="s">
        <v>15</v>
      </c>
      <c r="F89" s="505"/>
      <c r="G89" s="505"/>
      <c r="H89" s="505"/>
      <c r="I89" s="506"/>
      <c r="J89" s="506"/>
      <c r="K89" s="506"/>
      <c r="M89" s="499">
        <f>IFERROR(IF(N89=0, 0, N89*$M$3),0)</f>
        <v>0</v>
      </c>
      <c r="N89" s="624">
        <v>0</v>
      </c>
      <c r="O89" s="500">
        <f>IF(N89=0, 0, SUM(O90:O91)*N89)</f>
        <v>0</v>
      </c>
      <c r="Q89" s="506"/>
      <c r="R89" s="507"/>
      <c r="S89" s="506"/>
      <c r="T89" s="507"/>
      <c r="U89" s="506"/>
      <c r="V89" s="507"/>
      <c r="W89" s="506"/>
      <c r="X89" s="507"/>
      <c r="Y89" s="506"/>
      <c r="Z89" s="507"/>
      <c r="AB89" s="506"/>
      <c r="AC89" s="507"/>
      <c r="AD89" s="507"/>
    </row>
    <row r="90" spans="2:30" s="484" customFormat="1" ht="14.25" customHeight="1">
      <c r="B90" s="478"/>
      <c r="C90" s="478"/>
      <c r="D90" s="478"/>
      <c r="E90" s="371"/>
      <c r="F90" s="479" t="str">
        <f ca="1">IF($E90="", "", IFERROR(INDEX(OFFSET('Fund Guide'!$B$5,1,MATCH(F$8,OFFSET('Fund Guide'!$B$5,,,,COUNTA('Fund Guide'!61:61)),0)-1,COUNTA('Fund Guide'!$B:$B)-COUNTA('Fund Guide'!$B$2:$B$5)),MATCH($E90,OFFSET('Fund Guide'!$B$5,1,,COUNTA('Fund Guide'!$B:$B)-COUNTA('Fund Guide'!$B$2:$B$5)),0)),"-"))</f>
        <v/>
      </c>
      <c r="G90" s="480" t="str">
        <f ca="1">IF($E90="", "", IFERROR(INDEX(OFFSET('Fund Guide'!$B$5,1,MATCH(G$8,OFFSET('Fund Guide'!$B$5,,,,COUNTA('Fund Guide'!$5:$5)),0)-1,COUNTA('Fund Guide'!$B:$B)-COUNTA('Fund Guide'!$B$2:$B$5)),MATCH($E90,OFFSET('Fund Guide'!$B$5,1,,COUNTA('Fund Guide'!$B:$B)-COUNTA('Fund Guide'!$B$2:$B$5)),0)),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0),-1+MATCH(G$8, OFFSET('RF &amp; RV Guide'!$E$8,,,,COUNTA('RF &amp; RV Guide'!$8:$8)-COUNTA('RF &amp; RV Guide'!$A$8:$E$8)),0)),"-"))))))))</f>
        <v/>
      </c>
      <c r="H90" s="481" t="str">
        <f ca="1">IF($E90="", "", IFERROR(INDEX(OFFSET('Fund Guide'!$B$5,1,MATCH(H$8,OFFSET('Fund Guide'!$B$5,,,,COUNTA('Fund Guide'!84:84)),0)-1,COUNTA('Fund Guide'!$B:$B)-COUNTA('Fund Guide'!$B$2:$B$5)),MATCH($E90,OFFSET('Fund Guide'!$B$5,1,,COUNTA('Fund Guide'!$B:$B)-COUNTA('Fund Guide'!$B$2:$B$5)),0)),"BRL"))</f>
        <v/>
      </c>
      <c r="I90" s="482" t="str">
        <f ca="1">IF($E90="", "", IFERROR(INDEX(OFFSET('Fund Guide'!$B$5,1,MATCH("Repasse Taxa Adm. Gestor",OFFSET('Fund Guide'!$B$5,,,,COUNTA('Fund Guide'!$5:$5)),0)-1,COUNTA('Fund Guide'!$B:$B)-COUNTA('Fund Guide'!$B$2:$B$5)),MATCH($E90,OFFSET('Fund Guide'!$B$5,1,,COUNTA('Fund Guide'!$B:$B)-COUNTA('Fund Guide'!$B$2:$B$5)),0)),
IFERROR(OFFSET('RF &amp; RV Guide'!$E$8,2+MATCH($E90, OFFSET('RF &amp; RV Guide'!$E$8,3,,COUNTA('RF &amp; RV Guide'!$E:$E)-COUNTA('RF &amp; RV Guide'!$E$1:$E$8)), 0),-1+MATCH(I$8, OFFSET('RF &amp; RV Guide'!$E$8,,,,COUNTA('RF &amp; RV Guide'!$8:$8)-COUNTA('RF &amp; RV Guide'!$A$8:$E$8)),0)),IFERROR(IF(FIND("tulo",$E90), 0.25%), "-"))))</f>
        <v/>
      </c>
      <c r="J90" s="483" t="str">
        <f ca="1">IF($E90="", "", IFERROR(INDEX(OFFSET('Fund Guide'!$B$5,1,MATCH(J$8,OFFSET('Fund Guide'!$B$5,,,,COUNTA('Fund Guide'!$5:$5)),0)-1,COUNTA('Fund Guide'!$B:$B)-COUNTA('Fund Guide'!$B$2:$B$5)),MATCH($E90,OFFSET('Fund Guide'!$B$5,1,,COUNTA('Fund Guide'!$B:$B)-COUNTA('Fund Guide'!$B$2:$B$5)),0)),
IFERROR(OFFSET('RF &amp; RV Guide'!$E$8,2+MATCH($E90, OFFSET('RF &amp; RV Guide'!$E$8,3,,COUNTA('RF &amp; RV Guide'!$E:$E)-COUNTA('RF &amp; RV Guide'!$E$1:$E$8)), 0),-1+MATCH(J$8, OFFSET('RF &amp; RV Guide'!$E$8,,,,COUNTA('RF &amp; RV Guide'!$8:$8)-COUNTA('RF &amp; RV Guide'!$A$8:$E$8)),0)), "-")))</f>
        <v/>
      </c>
      <c r="K90" s="483" t="str">
        <f ca="1">IF($E90="", "", IFERROR(INDEX(OFFSET('Fund Guide'!$B$5,1,MATCH(K$8,OFFSET('Fund Guide'!$B$5,,,,COUNTA('Fund Guide'!$5:$5)),0)-1,COUNTA('Fund Guide'!$B:$B)-COUNTA('Fund Guide'!$B$2:$B$5)),MATCH($E90,OFFSET('Fund Guide'!$B$5,1,,COUNTA('Fund Guide'!$B:$B)-COUNTA('Fund Guide'!$B$2:$B$5)),0)),
IFERROR(OFFSET('RF &amp; RV Guide'!$E$8,2+MATCH($E90, OFFSET('RF &amp; RV Guide'!$E$8,3,,COUNTA('RF &amp; RV Guide'!$E:$E)-COUNTA('RF &amp; RV Guide'!$E$1:$E$8)), 0),-1+MATCH("Captação", OFFSET('RF &amp; RV Guide'!$E$8,,,,COUNTA('RF &amp; RV Guide'!$8:$8)-COUNTA('RF &amp; RV Guide'!$A$8:$E$8)),0)), "-")))</f>
        <v/>
      </c>
      <c r="M90" s="485" t="str">
        <f>IFERROR(IF(N90=0, "", N90*$M$3),0)</f>
        <v/>
      </c>
      <c r="N90" s="229"/>
      <c r="O90" s="501" t="str">
        <f>IFERROR(IF(N90=0, "", N90/N$89),0)</f>
        <v/>
      </c>
      <c r="Q90" s="960" t="str">
        <f ca="1">IF($E90="", "", IFERROR(INDEX(OFFSET('Fund Guide'!$B$5,1,MATCH(Q$8,OFFSET('Fund Guide'!$B$5,,,,COUNTA('Fund Guide'!61:61)),0)-1,COUNTA('Fund Guide'!$B:$B)-COUNTA('Fund Guide'!$B$2:$B$5)),MATCH($E90,OFFSET('Fund Guide'!$B$5,1,,COUNTA('Fund Guide'!$B:$B)-COUNTA('Fund Guide'!$B$2:$B$5)),0)),"-"))</f>
        <v/>
      </c>
      <c r="R90" s="961" t="str">
        <f ca="1">IF($E90="", "", IFERROR(INDEX(OFFSET('Fund Guide'!$B$5,1,MATCH(R$8,OFFSET('Fund Guide'!$B$5,,,,COUNTA('Fund Guide'!61:61)),0)-1,COUNTA('Fund Guide'!$B:$B)-COUNTA('Fund Guide'!$B$2:$B$5)),MATCH($E90,OFFSET('Fund Guide'!$B$5,1,,COUNTA('Fund Guide'!$B:$B)-COUNTA('Fund Guide'!$B$2:$B$5)),0)),"-"))</f>
        <v/>
      </c>
      <c r="S90" s="960" t="str">
        <f ca="1">IF($E90="", "", IFERROR(INDEX(OFFSET('Fund Guide'!$B$5,1,MATCH(S$8,OFFSET('Fund Guide'!$B$5,,,,COUNTA('Fund Guide'!61:61)),0)-1,COUNTA('Fund Guide'!$B:$B)-COUNTA('Fund Guide'!$B$2:$B$5)),MATCH($E90,OFFSET('Fund Guide'!$B$5,1,,COUNTA('Fund Guide'!$B:$B)-COUNTA('Fund Guide'!$B$2:$B$5)),0)),"-"))</f>
        <v/>
      </c>
      <c r="T90" s="961" t="str">
        <f ca="1">IF($E90="", "", IFERROR(INDEX(OFFSET('Fund Guide'!$B$5,1,MATCH(T$8,OFFSET('Fund Guide'!$B$5,,,,COUNTA('Fund Guide'!61:61)),0)-1,COUNTA('Fund Guide'!$B:$B)-COUNTA('Fund Guide'!$B$2:$B$5)),MATCH($E90,OFFSET('Fund Guide'!$B$5,1,,COUNTA('Fund Guide'!$B:$B)-COUNTA('Fund Guide'!$B$2:$B$5)),0)),"-"))</f>
        <v/>
      </c>
      <c r="U90" s="960" t="str">
        <f ca="1">IF($E90="", "", IFERROR(INDEX(OFFSET('Fund Guide'!$B$5,1,MATCH(U$8,OFFSET('Fund Guide'!$B$5,,,,COUNTA('Fund Guide'!61:61)),0)-1,COUNTA('Fund Guide'!$B:$B)-COUNTA('Fund Guide'!$B$2:$B$5)),MATCH($E90,OFFSET('Fund Guide'!$B$5,1,,COUNTA('Fund Guide'!$B:$B)-COUNTA('Fund Guide'!$B$2:$B$5)),0)),"-"))</f>
        <v/>
      </c>
      <c r="V90" s="961" t="str">
        <f ca="1">IF($E90="", "", IFERROR(INDEX(OFFSET('Fund Guide'!$B$5,1,MATCH(V$8,OFFSET('Fund Guide'!$B$5,,,,COUNTA('Fund Guide'!61:61)),0)-1,COUNTA('Fund Guide'!$B:$B)-COUNTA('Fund Guide'!$B$2:$B$5)),MATCH($E90,OFFSET('Fund Guide'!$B$5,1,,COUNTA('Fund Guide'!$B:$B)-COUNTA('Fund Guide'!$B$2:$B$5)),0)),"-"))</f>
        <v/>
      </c>
      <c r="W90" s="960" t="str">
        <f ca="1">IF($E90="", "", IFERROR(INDEX(OFFSET('Fund Guide'!$B$5,1,MATCH(W$8,OFFSET('Fund Guide'!$B$5,,,,COUNTA('Fund Guide'!61:61)),0)-1,COUNTA('Fund Guide'!$B:$B)-COUNTA('Fund Guide'!$B$2:$B$5)),MATCH($E90,OFFSET('Fund Guide'!$B$5,1,,COUNTA('Fund Guide'!$B:$B)-COUNTA('Fund Guide'!$B$2:$B$5)),0)),"-"))</f>
        <v/>
      </c>
      <c r="X90" s="961" t="str">
        <f ca="1">IF($E90="", "", IFERROR(INDEX(OFFSET('Fund Guide'!$B$5,1,MATCH(X$8,OFFSET('Fund Guide'!$B$5,,,,COUNTA('Fund Guide'!61:61)),0)-1,COUNTA('Fund Guide'!$B:$B)-COUNTA('Fund Guide'!$B$2:$B$5)),MATCH($E90,OFFSET('Fund Guide'!$B$5,1,,COUNTA('Fund Guide'!$B:$B)-COUNTA('Fund Guide'!$B$2:$B$5)),0)),"-"))</f>
        <v/>
      </c>
      <c r="Y90" s="962" t="str">
        <f ca="1">IF($E90="", "", IFERROR(INDEX(OFFSET('Fund Guide'!$B$5,1,MATCH(Y$8,OFFSET('Fund Guide'!$B$5,,,,COUNTA('Fund Guide'!61:61)),0)-1,COUNTA('Fund Guide'!$B:$B)-COUNTA('Fund Guide'!$B$2:$B$5)),MATCH($E90,OFFSET('Fund Guide'!$B$5,1,,COUNTA('Fund Guide'!$B:$B)-COUNTA('Fund Guide'!$B$2:$B$5)),0)),"-"))</f>
        <v/>
      </c>
      <c r="Z90" s="963" t="str">
        <f ca="1">IF($E90="", "", IFERROR(INDEX(OFFSET('Fund Guide'!$B$5,1,MATCH(Z$8,OFFSET('Fund Guide'!$B$5,,,,COUNTA('Fund Guide'!61:61)),0)-1,COUNTA('Fund Guide'!$B:$B)-COUNTA('Fund Guide'!$B$2:$B$5)),MATCH($E90,OFFSET('Fund Guide'!$B$5,1,,COUNTA('Fund Guide'!$B:$B)-COUNTA('Fund Guide'!$B$2:$B$5)),0)),"-"))</f>
        <v/>
      </c>
      <c r="AB90" s="230"/>
      <c r="AC90" s="230"/>
      <c r="AD90" s="229"/>
    </row>
    <row r="91" spans="2:30" s="452" customFormat="1" ht="5.25" customHeight="1">
      <c r="B91" s="450"/>
      <c r="C91" s="450"/>
      <c r="D91" s="450"/>
      <c r="E91" s="461"/>
      <c r="F91" s="488"/>
      <c r="G91" s="462"/>
      <c r="H91" s="462"/>
      <c r="I91" s="463"/>
      <c r="J91" s="463"/>
      <c r="K91" s="463"/>
      <c r="M91" s="472"/>
      <c r="Q91" s="463"/>
      <c r="S91" s="463"/>
      <c r="U91" s="463"/>
      <c r="W91" s="463"/>
      <c r="Y91" s="463"/>
      <c r="AB91" s="463"/>
    </row>
    <row r="92" spans="2:30" s="468" customFormat="1" ht="14.25" customHeight="1">
      <c r="B92" s="464"/>
      <c r="C92" s="464" t="s">
        <v>12</v>
      </c>
      <c r="D92" s="464" t="s">
        <v>12</v>
      </c>
      <c r="E92" s="473" t="s">
        <v>628</v>
      </c>
      <c r="F92" s="474"/>
      <c r="G92" s="474"/>
      <c r="H92" s="474"/>
      <c r="I92" s="475"/>
      <c r="J92" s="475"/>
      <c r="K92" s="475"/>
      <c r="M92" s="476">
        <f>IFERROR(IF(N92=0, 0, N92*$M$3),0)</f>
        <v>125000</v>
      </c>
      <c r="N92" s="623">
        <v>5.0000000000000001E-3</v>
      </c>
      <c r="O92" s="477">
        <f>ROUND(O94+O98+O101+O104,3)</f>
        <v>5.0000000000000001E-3</v>
      </c>
      <c r="Q92" s="475"/>
      <c r="R92" s="477"/>
      <c r="S92" s="475"/>
      <c r="T92" s="477"/>
      <c r="U92" s="475"/>
      <c r="V92" s="477"/>
      <c r="W92" s="475"/>
      <c r="X92" s="477"/>
      <c r="Y92" s="475"/>
      <c r="Z92" s="477"/>
      <c r="AB92" s="475"/>
      <c r="AC92" s="477"/>
      <c r="AD92" s="477"/>
    </row>
    <row r="93" spans="2:30" s="452" customFormat="1" ht="3" customHeight="1">
      <c r="B93" s="450"/>
      <c r="C93" s="450"/>
      <c r="D93" s="450"/>
      <c r="E93" s="461"/>
      <c r="F93" s="462"/>
      <c r="G93" s="462"/>
      <c r="H93" s="462"/>
      <c r="I93" s="463"/>
      <c r="J93" s="463"/>
      <c r="K93" s="463"/>
      <c r="M93" s="472"/>
      <c r="N93" s="504"/>
      <c r="Q93" s="463"/>
      <c r="S93" s="463"/>
      <c r="U93" s="463"/>
      <c r="W93" s="463"/>
      <c r="Y93" s="463"/>
      <c r="AB93" s="463"/>
    </row>
    <row r="94" spans="2:30" s="468" customFormat="1" ht="14.25" customHeight="1">
      <c r="B94" s="464"/>
      <c r="C94" s="464"/>
      <c r="D94" s="464" t="s">
        <v>12</v>
      </c>
      <c r="E94" s="496" t="s">
        <v>609</v>
      </c>
      <c r="F94" s="497"/>
      <c r="G94" s="497"/>
      <c r="H94" s="497"/>
      <c r="I94" s="498"/>
      <c r="J94" s="498"/>
      <c r="K94" s="498"/>
      <c r="M94" s="499">
        <f>IFERROR(IF(N94=0, 0, N94*$M$3),0)</f>
        <v>125000</v>
      </c>
      <c r="N94" s="624">
        <v>5.0000000000000001E-3</v>
      </c>
      <c r="O94" s="500">
        <f>IF(N94=0, 0, SUM(O95:O97)*N94)</f>
        <v>5.0000000000000001E-3</v>
      </c>
      <c r="Q94" s="498"/>
      <c r="R94" s="500"/>
      <c r="S94" s="498"/>
      <c r="T94" s="500"/>
      <c r="U94" s="498"/>
      <c r="V94" s="500"/>
      <c r="W94" s="498"/>
      <c r="X94" s="500"/>
      <c r="Y94" s="498"/>
      <c r="Z94" s="500"/>
      <c r="AB94" s="498"/>
      <c r="AC94" s="500"/>
      <c r="AD94" s="500"/>
    </row>
    <row r="95" spans="2:30" s="484" customFormat="1" ht="14.25" customHeight="1">
      <c r="B95" s="478"/>
      <c r="C95" s="478"/>
      <c r="D95" s="478"/>
      <c r="E95" s="371" t="s">
        <v>1726</v>
      </c>
      <c r="F95" s="479">
        <f ca="1">IF($E95="", "", IFERROR(INDEX(OFFSET('Fund Guide'!$B$5,1,MATCH(F$8,OFFSET('Fund Guide'!$B$5,,,,COUNTA('Fund Guide'!65:65)),0)-1,COUNTA('Fund Guide'!$B:$B)-COUNTA('Fund Guide'!$B$2:$B$5)),MATCH($E95,OFFSET('Fund Guide'!$B$5,1,,COUNTA('Fund Guide'!$B:$B)-COUNTA('Fund Guide'!$B$2:$B$5)),0)),"-"))</f>
        <v>17453850000148</v>
      </c>
      <c r="G95" s="480">
        <f ca="1">IF($E95="", "", IFERROR(INDEX(OFFSET('Fund Guide'!$B$5,1,MATCH(G$8,OFFSET('Fund Guide'!$B$5,,,,COUNTA('Fund Guide'!$5:$5)),0)-1,COUNTA('Fund Guide'!$B:$B)-COUNTA('Fund Guide'!$B$2:$B$5)),MATCH($E95,OFFSET('Fund Guide'!$B$5,1,,COUNTA('Fund Guide'!$B:$B)-COUNTA('Fund Guide'!$B$2:$B$5)),0)),
IF(OR(LEFT($E95,3)="NTN",LEFT($E95,3)="LFT"),DATE(_xlfn.NUMBERVALUE(RIGHT(LEFT($E95, FIND(" (", $E95)-1), 4)),8,15)-TODAY(),IFERROR(IF(FIND("ano",$E95)&gt;1,FLOOR(_xlfn.NUMBERVALUE(RIGHT(LEFT($E95,FIND(" ano",$E95)-1),FIND(" ano",$E95)-1-(FIND(" - ",$E95)+2)))*365,1)),IFERROR(IF(FIND("meses",$E95)&gt;1,FLOOR(_xlfn.NUMBERVALUE(RIGHT(LEFT($E95,FIND(" meses",$E95)-1),FIND(" meses",$E95)-1-(FIND(" - ",$E95)+2))),1)*(365/12)),IFERROR(IF(FIND("mês",$E95)&gt;1,FLOOR(_xlfn.NUMBERVALUE(RIGHT(LEFT($E95,FIND(" mês",$E95)-1),FIND(" mês",$E95)-1-(FIND(" - ",$E95)+2))),1)*(365/12)),IFERROR(IF(FIND("Diária", $E95)&gt;0, 0),
IFERROR(OFFSET('RF &amp; RV Guide'!$E$8,2+MATCH($E95, OFFSET('RF &amp; RV Guide'!$E$8,3,,COUNTA('RF &amp; RV Guide'!$E:$E)-COUNTA('RF &amp; RV Guide'!$E$1:$E$8)), 0),-1+MATCH(G$8, OFFSET('RF &amp; RV Guide'!$E$8,,,,COUNTA('RF &amp; RV Guide'!$8:$8)-COUNTA('RF &amp; RV Guide'!$A$8:$E$8)),0)),"-"))))))))</f>
        <v>1</v>
      </c>
      <c r="H95" s="481" t="str">
        <f ca="1">IF($E95="", "", IFERROR(INDEX(OFFSET('Fund Guide'!$B$5,1,MATCH(H$8,OFFSET('Fund Guide'!$B$5,,,,COUNTA('Fund Guide'!89:89)),0)-1,COUNTA('Fund Guide'!$B:$B)-COUNTA('Fund Guide'!$B$2:$B$5)),MATCH($E95,OFFSET('Fund Guide'!$B$5,1,,COUNTA('Fund Guide'!$B:$B)-COUNTA('Fund Guide'!$B$2:$B$5)),0)),"BRL"))</f>
        <v>BRL</v>
      </c>
      <c r="I95" s="482">
        <f ca="1">IF($E95="", "", IFERROR(INDEX(OFFSET('Fund Guide'!$B$5,1,MATCH("Repasse Taxa Adm. Gestor",OFFSET('Fund Guide'!$B$5,,,,COUNTA('Fund Guide'!$5:$5)),0)-1,COUNTA('Fund Guide'!$B:$B)-COUNTA('Fund Guide'!$B$2:$B$5)),MATCH($E95,OFFSET('Fund Guide'!$B$5,1,,COUNTA('Fund Guide'!$B:$B)-COUNTA('Fund Guide'!$B$2:$B$5)),0)),
IFERROR(OFFSET('RF &amp; RV Guide'!$E$8,2+MATCH($E95, OFFSET('RF &amp; RV Guide'!$E$8,3,,COUNTA('RF &amp; RV Guide'!$E:$E)-COUNTA('RF &amp; RV Guide'!$E$1:$E$8)), 0),-1+MATCH(I$8, OFFSET('RF &amp; RV Guide'!$E$8,,,,COUNTA('RF &amp; RV Guide'!$8:$8)-COUNTA('RF &amp; RV Guide'!$A$8:$E$8)),0)),IFERROR(IF(FIND("tulo",$E95), 0.25%), "-"))))</f>
        <v>2.66666666666667E-3</v>
      </c>
      <c r="J95" s="483">
        <f ca="1">IF($E95="", "", IFERROR(INDEX(OFFSET('Fund Guide'!$B$5,1,MATCH(J$8,OFFSET('Fund Guide'!$B$5,,,,COUNTA('Fund Guide'!$5:$5)),0)-1,COUNTA('Fund Guide'!$B:$B)-COUNTA('Fund Guide'!$B$2:$B$5)),MATCH($E95,OFFSET('Fund Guide'!$B$5,1,,COUNTA('Fund Guide'!$B:$B)-COUNTA('Fund Guide'!$B$2:$B$5)),0)),
IFERROR(OFFSET('RF &amp; RV Guide'!$E$8,2+MATCH($E95, OFFSET('RF &amp; RV Guide'!$E$8,3,,COUNTA('RF &amp; RV Guide'!$E:$E)-COUNTA('RF &amp; RV Guide'!$E$1:$E$8)), 0),-1+MATCH(J$8, OFFSET('RF &amp; RV Guide'!$E$8,,,,COUNTA('RF &amp; RV Guide'!$8:$8)-COUNTA('RF &amp; RV Guide'!$A$8:$E$8)),0)), "-")))</f>
        <v>41396</v>
      </c>
      <c r="K95" s="483" t="str">
        <f ca="1">IF($E95="", "", IFERROR(INDEX(OFFSET('Fund Guide'!$B$5,1,MATCH(K$8,OFFSET('Fund Guide'!$B$5,,,,COUNTA('Fund Guide'!$5:$5)),0)-1,COUNTA('Fund Guide'!$B:$B)-COUNTA('Fund Guide'!$B$2:$B$5)),MATCH($E95,OFFSET('Fund Guide'!$B$5,1,,COUNTA('Fund Guide'!$B:$B)-COUNTA('Fund Guide'!$B$2:$B$5)),0)),
IFERROR(OFFSET('RF &amp; RV Guide'!$E$8,2+MATCH($E95, OFFSET('RF &amp; RV Guide'!$E$8,3,,COUNTA('RF &amp; RV Guide'!$E:$E)-COUNTA('RF &amp; RV Guide'!$E$1:$E$8)), 0),-1+MATCH("Captação", OFFSET('RF &amp; RV Guide'!$E$8,,,,COUNTA('RF &amp; RV Guide'!$8:$8)-COUNTA('RF &amp; RV Guide'!$A$8:$E$8)),0)), "-")))</f>
        <v>Sim</v>
      </c>
      <c r="M95" s="485">
        <f>IFERROR(IF(N95=0, "", N95*$M$3),0)</f>
        <v>25000</v>
      </c>
      <c r="N95" s="229">
        <v>1E-3</v>
      </c>
      <c r="O95" s="501">
        <f>IFERROR(IF(N95=0, "", N95/N$94),0)</f>
        <v>0.2</v>
      </c>
      <c r="Q95" s="960">
        <f ca="1">IF($E95="", "", IFERROR(INDEX(OFFSET('Fund Guide'!$B$5,1,MATCH(Q$8,OFFSET('Fund Guide'!$B$5,,,,COUNTA('Fund Guide'!65:65)),0)-1,COUNTA('Fund Guide'!$B:$B)-COUNTA('Fund Guide'!$B$2:$B$5)),MATCH($E95,OFFSET('Fund Guide'!$B$5,1,,COUNTA('Fund Guide'!$B:$B)-COUNTA('Fund Guide'!$B$2:$B$5)),0)),"-"))</f>
        <v>-0.12233576676206348</v>
      </c>
      <c r="R95" s="961">
        <f ca="1">IF($E95="", "", IFERROR(INDEX(OFFSET('Fund Guide'!$B$5,1,MATCH(R$8,OFFSET('Fund Guide'!$B$5,,,,COUNTA('Fund Guide'!65:65)),0)-1,COUNTA('Fund Guide'!$B:$B)-COUNTA('Fund Guide'!$B$2:$B$5)),MATCH($E95,OFFSET('Fund Guide'!$B$5,1,,COUNTA('Fund Guide'!$B:$B)-COUNTA('Fund Guide'!$B$2:$B$5)),0)),"-"))</f>
        <v>-1.223200252554159</v>
      </c>
      <c r="S95" s="960">
        <f ca="1">IF($E95="", "", IFERROR(INDEX(OFFSET('Fund Guide'!$B$5,1,MATCH(S$8,OFFSET('Fund Guide'!$B$5,,,,COUNTA('Fund Guide'!65:65)),0)-1,COUNTA('Fund Guide'!$B:$B)-COUNTA('Fund Guide'!$B$2:$B$5)),MATCH($E95,OFFSET('Fund Guide'!$B$5,1,,COUNTA('Fund Guide'!$B:$B)-COUNTA('Fund Guide'!$B$2:$B$5)),0)),"-"))</f>
        <v>-7.8822593308635169E-2</v>
      </c>
      <c r="T95" s="961">
        <f ca="1">IF($E95="", "", IFERROR(INDEX(OFFSET('Fund Guide'!$B$5,1,MATCH(T$8,OFFSET('Fund Guide'!$B$5,,,,COUNTA('Fund Guide'!65:65)),0)-1,COUNTA('Fund Guide'!$B:$B)-COUNTA('Fund Guide'!$B$2:$B$5)),MATCH($E95,OFFSET('Fund Guide'!$B$5,1,,COUNTA('Fund Guide'!$B:$B)-COUNTA('Fund Guide'!$B$2:$B$5)),0)),"-"))</f>
        <v>-0.68592215264775136</v>
      </c>
      <c r="U95" s="960">
        <f ca="1">IF($E95="", "", IFERROR(INDEX(OFFSET('Fund Guide'!$B$5,1,MATCH(U$8,OFFSET('Fund Guide'!$B$5,,,,COUNTA('Fund Guide'!65:65)),0)-1,COUNTA('Fund Guide'!$B:$B)-COUNTA('Fund Guide'!$B$2:$B$5)),MATCH($E95,OFFSET('Fund Guide'!$B$5,1,,COUNTA('Fund Guide'!$B:$B)-COUNTA('Fund Guide'!$B$2:$B$5)),0)),"-"))</f>
        <v>0.31921314345348462</v>
      </c>
      <c r="V95" s="961">
        <f ca="1">IF($E95="", "", IFERROR(INDEX(OFFSET('Fund Guide'!$B$5,1,MATCH(V$8,OFFSET('Fund Guide'!$B$5,,,,COUNTA('Fund Guide'!65:65)),0)-1,COUNTA('Fund Guide'!$B:$B)-COUNTA('Fund Guide'!$B$2:$B$5)),MATCH($E95,OFFSET('Fund Guide'!$B$5,1,,COUNTA('Fund Guide'!$B:$B)-COUNTA('Fund Guide'!$B$2:$B$5)),0)),"-"))</f>
        <v>2.099385719789066</v>
      </c>
      <c r="W95" s="960">
        <f ca="1">IF($E95="", "", IFERROR(INDEX(OFFSET('Fund Guide'!$B$5,1,MATCH(W$8,OFFSET('Fund Guide'!$B$5,,,,COUNTA('Fund Guide'!65:65)),0)-1,COUNTA('Fund Guide'!$B:$B)-COUNTA('Fund Guide'!$B$2:$B$5)),MATCH($E95,OFFSET('Fund Guide'!$B$5,1,,COUNTA('Fund Guide'!$B:$B)-COUNTA('Fund Guide'!$B$2:$B$5)),0)),"-"))</f>
        <v>0.3826194778783143</v>
      </c>
      <c r="X95" s="961">
        <f ca="1">IF($E95="", "", IFERROR(INDEX(OFFSET('Fund Guide'!$B$5,1,MATCH(X$8,OFFSET('Fund Guide'!$B$5,,,,COUNTA('Fund Guide'!65:65)),0)-1,COUNTA('Fund Guide'!$B:$B)-COUNTA('Fund Guide'!$B$2:$B$5)),MATCH($E95,OFFSET('Fund Guide'!$B$5,1,,COUNTA('Fund Guide'!$B:$B)-COUNTA('Fund Guide'!$B$2:$B$5)),0)),"-"))</f>
        <v>2.0208503458152562</v>
      </c>
      <c r="Y95" s="962">
        <f ca="1">IF($E95="", "", IFERROR(INDEX(OFFSET('Fund Guide'!$B$5,1,MATCH(Y$8,OFFSET('Fund Guide'!$B$5,,,,COUNTA('Fund Guide'!65:65)),0)-1,COUNTA('Fund Guide'!$B:$B)-COUNTA('Fund Guide'!$B$2:$B$5)),MATCH($E95,OFFSET('Fund Guide'!$B$5,1,,COUNTA('Fund Guide'!$B:$B)-COUNTA('Fund Guide'!$B$2:$B$5)),0)),"-"))</f>
        <v>0.22985079263265651</v>
      </c>
      <c r="Z95" s="963">
        <f ca="1">IF($E95="", "", IFERROR(INDEX(OFFSET('Fund Guide'!$B$5,1,MATCH(Z$8,OFFSET('Fund Guide'!$B$5,,,,COUNTA('Fund Guide'!65:65)),0)-1,COUNTA('Fund Guide'!$B:$B)-COUNTA('Fund Guide'!$B$2:$B$5)),MATCH($E95,OFFSET('Fund Guide'!$B$5,1,,COUNTA('Fund Guide'!$B:$B)-COUNTA('Fund Guide'!$B$2:$B$5)),0)),"-"))</f>
        <v>-0.84288320761446056</v>
      </c>
      <c r="AB95" s="230"/>
      <c r="AC95" s="230"/>
      <c r="AD95" s="229"/>
    </row>
    <row r="96" spans="2:30" s="484" customFormat="1" ht="14.25" customHeight="1">
      <c r="B96" s="478"/>
      <c r="C96" s="478"/>
      <c r="D96" s="478"/>
      <c r="E96" s="371" t="s">
        <v>2882</v>
      </c>
      <c r="F96" s="479" t="str">
        <f ca="1">IF($E96="", "", IFERROR(INDEX(OFFSET('Fund Guide'!$B$5,1,MATCH(F$8,OFFSET('Fund Guide'!$B$5,,,,COUNTA('Fund Guide'!66:66)),0)-1,COUNTA('Fund Guide'!$B:$B)-COUNTA('Fund Guide'!$B$2:$B$5)),MATCH($E96,OFFSET('Fund Guide'!$B$5,1,,COUNTA('Fund Guide'!$B:$B)-COUNTA('Fund Guide'!$B$2:$B$5)),0)),"-"))</f>
        <v>-</v>
      </c>
      <c r="G96" s="480" t="str">
        <f ca="1">IF($E96="", "", IFERROR(INDEX(OFFSET('Fund Guide'!$B$5,1,MATCH(G$8,OFFSET('Fund Guide'!$B$5,,,,COUNTA('Fund Guide'!$5:$5)),0)-1,COUNTA('Fund Guide'!$B:$B)-COUNTA('Fund Guide'!$B$2:$B$5)),MATCH($E96,OFFSET('Fund Guide'!$B$5,1,,COUNTA('Fund Guide'!$B:$B)-COUNTA('Fund Guide'!$B$2:$B$5)),0)),
IF(OR(LEFT($E96,3)="NTN",LEFT($E96,3)="LFT"),DATE(_xlfn.NUMBERVALUE(RIGHT(LEFT($E96, FIND(" (", $E96)-1), 4)),8,15)-TODAY(),IFERROR(IF(FIND("ano",$E96)&gt;1,FLOOR(_xlfn.NUMBERVALUE(RIGHT(LEFT($E96,FIND(" ano",$E96)-1),FIND(" ano",$E96)-1-(FIND(" - ",$E96)+2)))*365,1)),IFERROR(IF(FIND("meses",$E96)&gt;1,FLOOR(_xlfn.NUMBERVALUE(RIGHT(LEFT($E96,FIND(" meses",$E96)-1),FIND(" meses",$E96)-1-(FIND(" - ",$E96)+2))),1)*(365/12)),IFERROR(IF(FIND("mês",$E96)&gt;1,FLOOR(_xlfn.NUMBERVALUE(RIGHT(LEFT($E96,FIND(" mês",$E96)-1),FIND(" mês",$E96)-1-(FIND(" - ",$E96)+2))),1)*(365/12)),IFERROR(IF(FIND("Diária", $E96)&gt;0, 0),
IFERROR(OFFSET('RF &amp; RV Guide'!$E$8,2+MATCH($E96, OFFSET('RF &amp; RV Guide'!$E$8,3,,COUNTA('RF &amp; RV Guide'!$E:$E)-COUNTA('RF &amp; RV Guide'!$E$1:$E$8)), 0),-1+MATCH(G$8, OFFSET('RF &amp; RV Guide'!$E$8,,,,COUNTA('RF &amp; RV Guide'!$8:$8)-COUNTA('RF &amp; RV Guide'!$A$8:$E$8)),0)),"-"))))))))</f>
        <v>-</v>
      </c>
      <c r="H96" s="481" t="str">
        <f ca="1">IF($E96="", "", IFERROR(INDEX(OFFSET('Fund Guide'!$B$5,1,MATCH(H$8,OFFSET('Fund Guide'!$B$5,,,,COUNTA('Fund Guide'!90:90)),0)-1,COUNTA('Fund Guide'!$B:$B)-COUNTA('Fund Guide'!$B$2:$B$5)),MATCH($E96,OFFSET('Fund Guide'!$B$5,1,,COUNTA('Fund Guide'!$B:$B)-COUNTA('Fund Guide'!$B$2:$B$5)),0)),"BRL"))</f>
        <v>BRL</v>
      </c>
      <c r="I96" s="482" t="str">
        <f ca="1">IF($E96="", "", IFERROR(INDEX(OFFSET('Fund Guide'!$B$5,1,MATCH("Repasse Taxa Adm. Gestor",OFFSET('Fund Guide'!$B$5,,,,COUNTA('Fund Guide'!$5:$5)),0)-1,COUNTA('Fund Guide'!$B:$B)-COUNTA('Fund Guide'!$B$2:$B$5)),MATCH($E96,OFFSET('Fund Guide'!$B$5,1,,COUNTA('Fund Guide'!$B:$B)-COUNTA('Fund Guide'!$B$2:$B$5)),0)),
IFERROR(OFFSET('RF &amp; RV Guide'!$E$8,2+MATCH($E96, OFFSET('RF &amp; RV Guide'!$E$8,3,,COUNTA('RF &amp; RV Guide'!$E:$E)-COUNTA('RF &amp; RV Guide'!$E$1:$E$8)), 0),-1+MATCH(I$8, OFFSET('RF &amp; RV Guide'!$E$8,,,,COUNTA('RF &amp; RV Guide'!$8:$8)-COUNTA('RF &amp; RV Guide'!$A$8:$E$8)),0)),IFERROR(IF(FIND("tulo",$E96), 0.25%), "-"))))</f>
        <v>-</v>
      </c>
      <c r="J96" s="483" t="str">
        <f ca="1">IF($E96="", "", IFERROR(INDEX(OFFSET('Fund Guide'!$B$5,1,MATCH(J$8,OFFSET('Fund Guide'!$B$5,,,,COUNTA('Fund Guide'!$5:$5)),0)-1,COUNTA('Fund Guide'!$B:$B)-COUNTA('Fund Guide'!$B$2:$B$5)),MATCH($E96,OFFSET('Fund Guide'!$B$5,1,,COUNTA('Fund Guide'!$B:$B)-COUNTA('Fund Guide'!$B$2:$B$5)),0)),
IFERROR(OFFSET('RF &amp; RV Guide'!$E$8,2+MATCH($E96, OFFSET('RF &amp; RV Guide'!$E$8,3,,COUNTA('RF &amp; RV Guide'!$E:$E)-COUNTA('RF &amp; RV Guide'!$E$1:$E$8)), 0),-1+MATCH(J$8, OFFSET('RF &amp; RV Guide'!$E$8,,,,COUNTA('RF &amp; RV Guide'!$8:$8)-COUNTA('RF &amp; RV Guide'!$A$8:$E$8)),0)), "-")))</f>
        <v>-</v>
      </c>
      <c r="K96" s="483" t="str">
        <f ca="1">IF($E96="", "", IFERROR(INDEX(OFFSET('Fund Guide'!$B$5,1,MATCH(K$8,OFFSET('Fund Guide'!$B$5,,,,COUNTA('Fund Guide'!$5:$5)),0)-1,COUNTA('Fund Guide'!$B:$B)-COUNTA('Fund Guide'!$B$2:$B$5)),MATCH($E96,OFFSET('Fund Guide'!$B$5,1,,COUNTA('Fund Guide'!$B:$B)-COUNTA('Fund Guide'!$B$2:$B$5)),0)),
IFERROR(OFFSET('RF &amp; RV Guide'!$E$8,2+MATCH($E96, OFFSET('RF &amp; RV Guide'!$E$8,3,,COUNTA('RF &amp; RV Guide'!$E:$E)-COUNTA('RF &amp; RV Guide'!$E$1:$E$8)), 0),-1+MATCH("Captação", OFFSET('RF &amp; RV Guide'!$E$8,,,,COUNTA('RF &amp; RV Guide'!$8:$8)-COUNTA('RF &amp; RV Guide'!$A$8:$E$8)),0)), "-")))</f>
        <v>-</v>
      </c>
      <c r="M96" s="485">
        <f>IFERROR(IF(N96=0, "", N96*$M$3),0)</f>
        <v>100000</v>
      </c>
      <c r="N96" s="229">
        <v>4.0000000000000001E-3</v>
      </c>
      <c r="O96" s="501">
        <f>IFERROR(IF(N96=0, "", N96/N$94),0)</f>
        <v>0.8</v>
      </c>
      <c r="Q96" s="960" t="str">
        <f ca="1">IF($E96="", "", IFERROR(INDEX(OFFSET('Fund Guide'!$B$5,1,MATCH(Q$8,OFFSET('Fund Guide'!$B$5,,,,COUNTA('Fund Guide'!66:66)),0)-1,COUNTA('Fund Guide'!$B:$B)-COUNTA('Fund Guide'!$B$2:$B$5)),MATCH($E96,OFFSET('Fund Guide'!$B$5,1,,COUNTA('Fund Guide'!$B:$B)-COUNTA('Fund Guide'!$B$2:$B$5)),0)),"-"))</f>
        <v>-</v>
      </c>
      <c r="R96" s="961" t="str">
        <f ca="1">IF($E96="", "", IFERROR(INDEX(OFFSET('Fund Guide'!$B$5,1,MATCH(R$8,OFFSET('Fund Guide'!$B$5,,,,COUNTA('Fund Guide'!66:66)),0)-1,COUNTA('Fund Guide'!$B:$B)-COUNTA('Fund Guide'!$B$2:$B$5)),MATCH($E96,OFFSET('Fund Guide'!$B$5,1,,COUNTA('Fund Guide'!$B:$B)-COUNTA('Fund Guide'!$B$2:$B$5)),0)),"-"))</f>
        <v>-</v>
      </c>
      <c r="S96" s="960" t="str">
        <f ca="1">IF($E96="", "", IFERROR(INDEX(OFFSET('Fund Guide'!$B$5,1,MATCH(S$8,OFFSET('Fund Guide'!$B$5,,,,COUNTA('Fund Guide'!66:66)),0)-1,COUNTA('Fund Guide'!$B:$B)-COUNTA('Fund Guide'!$B$2:$B$5)),MATCH($E96,OFFSET('Fund Guide'!$B$5,1,,COUNTA('Fund Guide'!$B:$B)-COUNTA('Fund Guide'!$B$2:$B$5)),0)),"-"))</f>
        <v>-</v>
      </c>
      <c r="T96" s="961" t="str">
        <f ca="1">IF($E96="", "", IFERROR(INDEX(OFFSET('Fund Guide'!$B$5,1,MATCH(T$8,OFFSET('Fund Guide'!$B$5,,,,COUNTA('Fund Guide'!66:66)),0)-1,COUNTA('Fund Guide'!$B:$B)-COUNTA('Fund Guide'!$B$2:$B$5)),MATCH($E96,OFFSET('Fund Guide'!$B$5,1,,COUNTA('Fund Guide'!$B:$B)-COUNTA('Fund Guide'!$B$2:$B$5)),0)),"-"))</f>
        <v>-</v>
      </c>
      <c r="U96" s="960" t="str">
        <f ca="1">IF($E96="", "", IFERROR(INDEX(OFFSET('Fund Guide'!$B$5,1,MATCH(U$8,OFFSET('Fund Guide'!$B$5,,,,COUNTA('Fund Guide'!66:66)),0)-1,COUNTA('Fund Guide'!$B:$B)-COUNTA('Fund Guide'!$B$2:$B$5)),MATCH($E96,OFFSET('Fund Guide'!$B$5,1,,COUNTA('Fund Guide'!$B:$B)-COUNTA('Fund Guide'!$B$2:$B$5)),0)),"-"))</f>
        <v>-</v>
      </c>
      <c r="V96" s="961" t="str">
        <f ca="1">IF($E96="", "", IFERROR(INDEX(OFFSET('Fund Guide'!$B$5,1,MATCH(V$8,OFFSET('Fund Guide'!$B$5,,,,COUNTA('Fund Guide'!66:66)),0)-1,COUNTA('Fund Guide'!$B:$B)-COUNTA('Fund Guide'!$B$2:$B$5)),MATCH($E96,OFFSET('Fund Guide'!$B$5,1,,COUNTA('Fund Guide'!$B:$B)-COUNTA('Fund Guide'!$B$2:$B$5)),0)),"-"))</f>
        <v>-</v>
      </c>
      <c r="W96" s="960" t="str">
        <f ca="1">IF($E96="", "", IFERROR(INDEX(OFFSET('Fund Guide'!$B$5,1,MATCH(W$8,OFFSET('Fund Guide'!$B$5,,,,COUNTA('Fund Guide'!66:66)),0)-1,COUNTA('Fund Guide'!$B:$B)-COUNTA('Fund Guide'!$B$2:$B$5)),MATCH($E96,OFFSET('Fund Guide'!$B$5,1,,COUNTA('Fund Guide'!$B:$B)-COUNTA('Fund Guide'!$B$2:$B$5)),0)),"-"))</f>
        <v>-</v>
      </c>
      <c r="X96" s="961" t="str">
        <f ca="1">IF($E96="", "", IFERROR(INDEX(OFFSET('Fund Guide'!$B$5,1,MATCH(X$8,OFFSET('Fund Guide'!$B$5,,,,COUNTA('Fund Guide'!66:66)),0)-1,COUNTA('Fund Guide'!$B:$B)-COUNTA('Fund Guide'!$B$2:$B$5)),MATCH($E96,OFFSET('Fund Guide'!$B$5,1,,COUNTA('Fund Guide'!$B:$B)-COUNTA('Fund Guide'!$B$2:$B$5)),0)),"-"))</f>
        <v>-</v>
      </c>
      <c r="Y96" s="962" t="str">
        <f ca="1">IF($E96="", "", IFERROR(INDEX(OFFSET('Fund Guide'!$B$5,1,MATCH(Y$8,OFFSET('Fund Guide'!$B$5,,,,COUNTA('Fund Guide'!66:66)),0)-1,COUNTA('Fund Guide'!$B:$B)-COUNTA('Fund Guide'!$B$2:$B$5)),MATCH($E96,OFFSET('Fund Guide'!$B$5,1,,COUNTA('Fund Guide'!$B:$B)-COUNTA('Fund Guide'!$B$2:$B$5)),0)),"-"))</f>
        <v>-</v>
      </c>
      <c r="Z96" s="963" t="str">
        <f ca="1">IF($E96="", "", IFERROR(INDEX(OFFSET('Fund Guide'!$B$5,1,MATCH(Z$8,OFFSET('Fund Guide'!$B$5,,,,COUNTA('Fund Guide'!66:66)),0)-1,COUNTA('Fund Guide'!$B:$B)-COUNTA('Fund Guide'!$B$2:$B$5)),MATCH($E96,OFFSET('Fund Guide'!$B$5,1,,COUNTA('Fund Guide'!$B:$B)-COUNTA('Fund Guide'!$B$2:$B$5)),0)),"-"))</f>
        <v>-</v>
      </c>
      <c r="AB96" s="230"/>
      <c r="AC96" s="230"/>
      <c r="AD96" s="229"/>
    </row>
    <row r="97" spans="2:30" s="452" customFormat="1" ht="4.5" customHeight="1">
      <c r="B97" s="450"/>
      <c r="C97" s="450"/>
      <c r="D97" s="450"/>
      <c r="E97" s="461"/>
      <c r="F97" s="488"/>
      <c r="G97" s="462"/>
      <c r="H97" s="462"/>
      <c r="I97" s="463"/>
      <c r="J97" s="463"/>
      <c r="K97" s="463"/>
      <c r="M97" s="472"/>
      <c r="Q97" s="463"/>
      <c r="S97" s="463"/>
      <c r="U97" s="463"/>
      <c r="W97" s="463"/>
      <c r="Y97" s="463"/>
      <c r="AB97" s="463"/>
    </row>
    <row r="98" spans="2:30" s="468" customFormat="1" ht="14.25" customHeight="1">
      <c r="B98" s="464"/>
      <c r="C98" s="464"/>
      <c r="D98" s="464" t="s">
        <v>12</v>
      </c>
      <c r="E98" s="496" t="s">
        <v>612</v>
      </c>
      <c r="F98" s="497"/>
      <c r="G98" s="497"/>
      <c r="H98" s="497"/>
      <c r="I98" s="498"/>
      <c r="J98" s="498"/>
      <c r="K98" s="498"/>
      <c r="M98" s="499">
        <f>IFERROR(IF(N98=0, 0, N98*$M$3),0)</f>
        <v>0</v>
      </c>
      <c r="N98" s="624">
        <v>0</v>
      </c>
      <c r="O98" s="500">
        <f>IF(N98=0, 0, SUM(O99:O100)*N98)</f>
        <v>0</v>
      </c>
      <c r="Q98" s="498"/>
      <c r="R98" s="500"/>
      <c r="S98" s="498"/>
      <c r="T98" s="500"/>
      <c r="U98" s="498"/>
      <c r="V98" s="500"/>
      <c r="W98" s="498"/>
      <c r="X98" s="500"/>
      <c r="Y98" s="498"/>
      <c r="Z98" s="500"/>
      <c r="AB98" s="498"/>
      <c r="AC98" s="500"/>
      <c r="AD98" s="500"/>
    </row>
    <row r="99" spans="2:30" s="484" customFormat="1" ht="14.25" customHeight="1">
      <c r="B99" s="478"/>
      <c r="C99" s="478"/>
      <c r="D99" s="478"/>
      <c r="E99" s="371"/>
      <c r="F99" s="479" t="str">
        <f ca="1">IF($E99="", "", IFERROR(INDEX(OFFSET('Fund Guide'!$B$5,1,MATCH(F$8,OFFSET('Fund Guide'!$B$5,,,,COUNTA('Fund Guide'!69:69)),0)-1,COUNTA('Fund Guide'!$B:$B)-COUNTA('Fund Guide'!$B$2:$B$5)),MATCH($E99,OFFSET('Fund Guide'!$B$5,1,,COUNTA('Fund Guide'!$B:$B)-COUNTA('Fund Guide'!$B$2:$B$5)),0)),"-"))</f>
        <v/>
      </c>
      <c r="G99" s="480" t="str">
        <f ca="1">IF($E99="", "", IFERROR(INDEX(OFFSET('Fund Guide'!$B$5,1,MATCH(G$8,OFFSET('Fund Guide'!$B$5,,,,COUNTA('Fund Guide'!$5:$5)),0)-1,COUNTA('Fund Guide'!$B:$B)-COUNTA('Fund Guide'!$B$2:$B$5)),MATCH($E99,OFFSET('Fund Guide'!$B$5,1,,COUNTA('Fund Guide'!$B:$B)-COUNTA('Fund Guide'!$B$2:$B$5)),0)),
IF(OR(LEFT($E99,3)="NTN",LEFT($E99,3)="LFT"),DATE(_xlfn.NUMBERVALUE(RIGHT(LEFT($E99, FIND(" (", $E99)-1), 4)),8,15)-TODAY(),IFERROR(IF(FIND("ano",$E99)&gt;1,FLOOR(_xlfn.NUMBERVALUE(RIGHT(LEFT($E99,FIND(" ano",$E99)-1),FIND(" ano",$E99)-1-(FIND(" - ",$E99)+2)))*365,1)),IFERROR(IF(FIND("meses",$E99)&gt;1,FLOOR(_xlfn.NUMBERVALUE(RIGHT(LEFT($E99,FIND(" meses",$E99)-1),FIND(" meses",$E99)-1-(FIND(" - ",$E99)+2))),1)*(365/12)),IFERROR(IF(FIND("mês",$E99)&gt;1,FLOOR(_xlfn.NUMBERVALUE(RIGHT(LEFT($E99,FIND(" mês",$E99)-1),FIND(" mês",$E99)-1-(FIND(" - ",$E99)+2))),1)*(365/12)),IFERROR(IF(FIND("Diária", $E99)&gt;0, 0),
IFERROR(OFFSET('RF &amp; RV Guide'!$E$8,2+MATCH($E99, OFFSET('RF &amp; RV Guide'!$E$8,3,,COUNTA('RF &amp; RV Guide'!$E:$E)-COUNTA('RF &amp; RV Guide'!$E$1:$E$8)), 0),-1+MATCH(G$8, OFFSET('RF &amp; RV Guide'!$E$8,,,,COUNTA('RF &amp; RV Guide'!$8:$8)-COUNTA('RF &amp; RV Guide'!$A$8:$E$8)),0)),"-"))))))))</f>
        <v/>
      </c>
      <c r="H99" s="481" t="str">
        <f ca="1">IF($E99="", "", IFERROR(INDEX(OFFSET('Fund Guide'!$B$5,1,MATCH(H$8,OFFSET('Fund Guide'!$B$5,,,,COUNTA('Fund Guide'!92:92)),0)-1,COUNTA('Fund Guide'!$B:$B)-COUNTA('Fund Guide'!$B$2:$B$5)),MATCH($E99,OFFSET('Fund Guide'!$B$5,1,,COUNTA('Fund Guide'!$B:$B)-COUNTA('Fund Guide'!$B$2:$B$5)),0)),"BRL"))</f>
        <v/>
      </c>
      <c r="I99" s="482" t="str">
        <f ca="1">IF($E99="", "", IFERROR(INDEX(OFFSET('Fund Guide'!$B$5,1,MATCH("Repasse Taxa Adm. Gestor",OFFSET('Fund Guide'!$B$5,,,,COUNTA('Fund Guide'!$5:$5)),0)-1,COUNTA('Fund Guide'!$B:$B)-COUNTA('Fund Guide'!$B$2:$B$5)),MATCH($E99,OFFSET('Fund Guide'!$B$5,1,,COUNTA('Fund Guide'!$B:$B)-COUNTA('Fund Guide'!$B$2:$B$5)),0)),
IFERROR(OFFSET('RF &amp; RV Guide'!$E$8,2+MATCH($E99, OFFSET('RF &amp; RV Guide'!$E$8,3,,COUNTA('RF &amp; RV Guide'!$E:$E)-COUNTA('RF &amp; RV Guide'!$E$1:$E$8)), 0),-1+MATCH(I$8, OFFSET('RF &amp; RV Guide'!$E$8,,,,COUNTA('RF &amp; RV Guide'!$8:$8)-COUNTA('RF &amp; RV Guide'!$A$8:$E$8)),0)),IFERROR(IF(FIND("tulo",$E99), 0.25%), "-"))))</f>
        <v/>
      </c>
      <c r="J99" s="483" t="str">
        <f ca="1">IF($E99="", "", IFERROR(INDEX(OFFSET('Fund Guide'!$B$5,1,MATCH(J$8,OFFSET('Fund Guide'!$B$5,,,,COUNTA('Fund Guide'!$5:$5)),0)-1,COUNTA('Fund Guide'!$B:$B)-COUNTA('Fund Guide'!$B$2:$B$5)),MATCH($E99,OFFSET('Fund Guide'!$B$5,1,,COUNTA('Fund Guide'!$B:$B)-COUNTA('Fund Guide'!$B$2:$B$5)),0)),
IFERROR(OFFSET('RF &amp; RV Guide'!$E$8,2+MATCH($E99, OFFSET('RF &amp; RV Guide'!$E$8,3,,COUNTA('RF &amp; RV Guide'!$E:$E)-COUNTA('RF &amp; RV Guide'!$E$1:$E$8)), 0),-1+MATCH(J$8, OFFSET('RF &amp; RV Guide'!$E$8,,,,COUNTA('RF &amp; RV Guide'!$8:$8)-COUNTA('RF &amp; RV Guide'!$A$8:$E$8)),0)), "-")))</f>
        <v/>
      </c>
      <c r="K99" s="483" t="str">
        <f ca="1">IF($E99="", "", IFERROR(INDEX(OFFSET('Fund Guide'!$B$5,1,MATCH(K$8,OFFSET('Fund Guide'!$B$5,,,,COUNTA('Fund Guide'!$5:$5)),0)-1,COUNTA('Fund Guide'!$B:$B)-COUNTA('Fund Guide'!$B$2:$B$5)),MATCH($E99,OFFSET('Fund Guide'!$B$5,1,,COUNTA('Fund Guide'!$B:$B)-COUNTA('Fund Guide'!$B$2:$B$5)),0)),
IFERROR(OFFSET('RF &amp; RV Guide'!$E$8,2+MATCH($E99, OFFSET('RF &amp; RV Guide'!$E$8,3,,COUNTA('RF &amp; RV Guide'!$E:$E)-COUNTA('RF &amp; RV Guide'!$E$1:$E$8)), 0),-1+MATCH("Captação", OFFSET('RF &amp; RV Guide'!$E$8,,,,COUNTA('RF &amp; RV Guide'!$8:$8)-COUNTA('RF &amp; RV Guide'!$A$8:$E$8)),0)), "-")))</f>
        <v/>
      </c>
      <c r="M99" s="485" t="str">
        <f>IFERROR(IF(N99=0, "", N99*$M$3),0)</f>
        <v/>
      </c>
      <c r="N99" s="229"/>
      <c r="O99" s="501" t="str">
        <f>IFERROR(IF(N99=0, "", N99/N$98),0)</f>
        <v/>
      </c>
      <c r="Q99" s="960" t="str">
        <f ca="1">IF($E99="", "", IFERROR(INDEX(OFFSET('Fund Guide'!$B$5,1,MATCH(Q$8,OFFSET('Fund Guide'!$B$5,,,,COUNTA('Fund Guide'!69:69)),0)-1,COUNTA('Fund Guide'!$B:$B)-COUNTA('Fund Guide'!$B$2:$B$5)),MATCH($E99,OFFSET('Fund Guide'!$B$5,1,,COUNTA('Fund Guide'!$B:$B)-COUNTA('Fund Guide'!$B$2:$B$5)),0)),"-"))</f>
        <v/>
      </c>
      <c r="R99" s="961" t="str">
        <f ca="1">IF($E99="", "", IFERROR(INDEX(OFFSET('Fund Guide'!$B$5,1,MATCH(R$8,OFFSET('Fund Guide'!$B$5,,,,COUNTA('Fund Guide'!69:69)),0)-1,COUNTA('Fund Guide'!$B:$B)-COUNTA('Fund Guide'!$B$2:$B$5)),MATCH($E99,OFFSET('Fund Guide'!$B$5,1,,COUNTA('Fund Guide'!$B:$B)-COUNTA('Fund Guide'!$B$2:$B$5)),0)),"-"))</f>
        <v/>
      </c>
      <c r="S99" s="960" t="str">
        <f ca="1">IF($E99="", "", IFERROR(INDEX(OFFSET('Fund Guide'!$B$5,1,MATCH(S$8,OFFSET('Fund Guide'!$B$5,,,,COUNTA('Fund Guide'!69:69)),0)-1,COUNTA('Fund Guide'!$B:$B)-COUNTA('Fund Guide'!$B$2:$B$5)),MATCH($E99,OFFSET('Fund Guide'!$B$5,1,,COUNTA('Fund Guide'!$B:$B)-COUNTA('Fund Guide'!$B$2:$B$5)),0)),"-"))</f>
        <v/>
      </c>
      <c r="T99" s="961" t="str">
        <f ca="1">IF($E99="", "", IFERROR(INDEX(OFFSET('Fund Guide'!$B$5,1,MATCH(T$8,OFFSET('Fund Guide'!$B$5,,,,COUNTA('Fund Guide'!69:69)),0)-1,COUNTA('Fund Guide'!$B:$B)-COUNTA('Fund Guide'!$B$2:$B$5)),MATCH($E99,OFFSET('Fund Guide'!$B$5,1,,COUNTA('Fund Guide'!$B:$B)-COUNTA('Fund Guide'!$B$2:$B$5)),0)),"-"))</f>
        <v/>
      </c>
      <c r="U99" s="960" t="str">
        <f ca="1">IF($E99="", "", IFERROR(INDEX(OFFSET('Fund Guide'!$B$5,1,MATCH(U$8,OFFSET('Fund Guide'!$B$5,,,,COUNTA('Fund Guide'!69:69)),0)-1,COUNTA('Fund Guide'!$B:$B)-COUNTA('Fund Guide'!$B$2:$B$5)),MATCH($E99,OFFSET('Fund Guide'!$B$5,1,,COUNTA('Fund Guide'!$B:$B)-COUNTA('Fund Guide'!$B$2:$B$5)),0)),"-"))</f>
        <v/>
      </c>
      <c r="V99" s="961" t="str">
        <f ca="1">IF($E99="", "", IFERROR(INDEX(OFFSET('Fund Guide'!$B$5,1,MATCH(V$8,OFFSET('Fund Guide'!$B$5,,,,COUNTA('Fund Guide'!69:69)),0)-1,COUNTA('Fund Guide'!$B:$B)-COUNTA('Fund Guide'!$B$2:$B$5)),MATCH($E99,OFFSET('Fund Guide'!$B$5,1,,COUNTA('Fund Guide'!$B:$B)-COUNTA('Fund Guide'!$B$2:$B$5)),0)),"-"))</f>
        <v/>
      </c>
      <c r="W99" s="960" t="str">
        <f ca="1">IF($E99="", "", IFERROR(INDEX(OFFSET('Fund Guide'!$B$5,1,MATCH(W$8,OFFSET('Fund Guide'!$B$5,,,,COUNTA('Fund Guide'!69:69)),0)-1,COUNTA('Fund Guide'!$B:$B)-COUNTA('Fund Guide'!$B$2:$B$5)),MATCH($E99,OFFSET('Fund Guide'!$B$5,1,,COUNTA('Fund Guide'!$B:$B)-COUNTA('Fund Guide'!$B$2:$B$5)),0)),"-"))</f>
        <v/>
      </c>
      <c r="X99" s="961" t="str">
        <f ca="1">IF($E99="", "", IFERROR(INDEX(OFFSET('Fund Guide'!$B$5,1,MATCH(X$8,OFFSET('Fund Guide'!$B$5,,,,COUNTA('Fund Guide'!69:69)),0)-1,COUNTA('Fund Guide'!$B:$B)-COUNTA('Fund Guide'!$B$2:$B$5)),MATCH($E99,OFFSET('Fund Guide'!$B$5,1,,COUNTA('Fund Guide'!$B:$B)-COUNTA('Fund Guide'!$B$2:$B$5)),0)),"-"))</f>
        <v/>
      </c>
      <c r="Y99" s="962" t="str">
        <f ca="1">IF($E99="", "", IFERROR(INDEX(OFFSET('Fund Guide'!$B$5,1,MATCH(Y$8,OFFSET('Fund Guide'!$B$5,,,,COUNTA('Fund Guide'!69:69)),0)-1,COUNTA('Fund Guide'!$B:$B)-COUNTA('Fund Guide'!$B$2:$B$5)),MATCH($E99,OFFSET('Fund Guide'!$B$5,1,,COUNTA('Fund Guide'!$B:$B)-COUNTA('Fund Guide'!$B$2:$B$5)),0)),"-"))</f>
        <v/>
      </c>
      <c r="Z99" s="963" t="str">
        <f ca="1">IF($E99="", "", IFERROR(INDEX(OFFSET('Fund Guide'!$B$5,1,MATCH(Z$8,OFFSET('Fund Guide'!$B$5,,,,COUNTA('Fund Guide'!69:69)),0)-1,COUNTA('Fund Guide'!$B:$B)-COUNTA('Fund Guide'!$B$2:$B$5)),MATCH($E99,OFFSET('Fund Guide'!$B$5,1,,COUNTA('Fund Guide'!$B:$B)-COUNTA('Fund Guide'!$B$2:$B$5)),0)),"-"))</f>
        <v/>
      </c>
      <c r="AB99" s="230"/>
      <c r="AC99" s="230"/>
      <c r="AD99" s="229"/>
    </row>
    <row r="100" spans="2:30" s="452" customFormat="1" ht="4.5" customHeight="1">
      <c r="B100" s="450"/>
      <c r="C100" s="450"/>
      <c r="D100" s="450"/>
      <c r="E100" s="461"/>
      <c r="F100" s="488"/>
      <c r="G100" s="462"/>
      <c r="H100" s="462"/>
      <c r="I100" s="463"/>
      <c r="J100" s="463"/>
      <c r="K100" s="463"/>
      <c r="M100" s="472"/>
      <c r="Q100" s="463"/>
      <c r="S100" s="463"/>
      <c r="U100" s="463"/>
      <c r="W100" s="463"/>
      <c r="Y100" s="463"/>
      <c r="AB100" s="463"/>
    </row>
    <row r="101" spans="2:30" s="468" customFormat="1" ht="14.25" customHeight="1">
      <c r="B101" s="464"/>
      <c r="C101" s="464"/>
      <c r="D101" s="464" t="s">
        <v>12</v>
      </c>
      <c r="E101" s="496" t="s">
        <v>613</v>
      </c>
      <c r="F101" s="497"/>
      <c r="G101" s="497"/>
      <c r="H101" s="497"/>
      <c r="I101" s="498"/>
      <c r="J101" s="498"/>
      <c r="K101" s="498"/>
      <c r="M101" s="499">
        <f>IFERROR(IF(N101=0, 0, N101*$M$3),0)</f>
        <v>0</v>
      </c>
      <c r="N101" s="624">
        <v>0</v>
      </c>
      <c r="O101" s="500">
        <f>IF(N101=0, 0, SUM(O102:O103)*N101)</f>
        <v>0</v>
      </c>
      <c r="Q101" s="498"/>
      <c r="R101" s="500"/>
      <c r="S101" s="498"/>
      <c r="T101" s="500"/>
      <c r="U101" s="498"/>
      <c r="V101" s="500"/>
      <c r="W101" s="498"/>
      <c r="X101" s="500"/>
      <c r="Y101" s="498"/>
      <c r="Z101" s="500"/>
      <c r="AB101" s="498"/>
      <c r="AC101" s="500"/>
      <c r="AD101" s="500"/>
    </row>
    <row r="102" spans="2:30" s="484" customFormat="1" ht="14.25" customHeight="1">
      <c r="B102" s="478"/>
      <c r="C102" s="478"/>
      <c r="D102" s="478"/>
      <c r="E102" s="371"/>
      <c r="F102" s="479" t="str">
        <f ca="1">IF($E102="", "", IFERROR(INDEX(OFFSET('Fund Guide'!$B$5,1,MATCH(F$8,OFFSET('Fund Guide'!$B$5,,,,COUNTA('Fund Guide'!72:72)),0)-1,COUNTA('Fund Guide'!$B:$B)-COUNTA('Fund Guide'!$B$2:$B$5)),MATCH($E102,OFFSET('Fund Guide'!$B$5,1,,COUNTA('Fund Guide'!$B:$B)-COUNTA('Fund Guide'!$B$2:$B$5)),0)),"-"))</f>
        <v/>
      </c>
      <c r="G102" s="480" t="str">
        <f ca="1">IF($E102="", "", IFERROR(INDEX(OFFSET('Fund Guide'!$B$5,1,MATCH(G$8,OFFSET('Fund Guide'!$B$5,,,,COUNTA('Fund Guide'!$5:$5)),0)-1,COUNTA('Fund Guide'!$B:$B)-COUNTA('Fund Guide'!$B$2:$B$5)),MATCH($E102,OFFSET('Fund Guide'!$B$5,1,,COUNTA('Fund Guide'!$B:$B)-COUNTA('Fund Guide'!$B$2:$B$5)),0)),
IF(OR(LEFT($E102,3)="NTN",LEFT($E102,3)="LFT"),DATE(_xlfn.NUMBERVALUE(RIGHT(LEFT($E102, FIND(" (", $E102)-1), 4)),8,15)-TODAY(),IFERROR(IF(FIND("ano",$E102)&gt;1,FLOOR(_xlfn.NUMBERVALUE(RIGHT(LEFT($E102,FIND(" ano",$E102)-1),FIND(" ano",$E102)-1-(FIND(" - ",$E102)+2)))*365,1)),IFERROR(IF(FIND("meses",$E102)&gt;1,FLOOR(_xlfn.NUMBERVALUE(RIGHT(LEFT($E102,FIND(" meses",$E102)-1),FIND(" meses",$E102)-1-(FIND(" - ",$E102)+2))),1)*(365/12)),IFERROR(IF(FIND("mês",$E102)&gt;1,FLOOR(_xlfn.NUMBERVALUE(RIGHT(LEFT($E102,FIND(" mês",$E102)-1),FIND(" mês",$E102)-1-(FIND(" - ",$E102)+2))),1)*(365/12)),IFERROR(IF(FIND("Diária", $E102)&gt;0, 0),
IFERROR(OFFSET('RF &amp; RV Guide'!$E$8,2+MATCH($E102, OFFSET('RF &amp; RV Guide'!$E$8,3,,COUNTA('RF &amp; RV Guide'!$E:$E)-COUNTA('RF &amp; RV Guide'!$E$1:$E$8)), 0),-1+MATCH(G$8, OFFSET('RF &amp; RV Guide'!$E$8,,,,COUNTA('RF &amp; RV Guide'!$8:$8)-COUNTA('RF &amp; RV Guide'!$A$8:$E$8)),0)),"-"))))))))</f>
        <v/>
      </c>
      <c r="H102" s="481" t="str">
        <f ca="1">IF($E102="", "", IFERROR(INDEX(OFFSET('Fund Guide'!$B$5,1,MATCH(H$8,OFFSET('Fund Guide'!$B$5,,,,COUNTA('Fund Guide'!95:95)),0)-1,COUNTA('Fund Guide'!$B:$B)-COUNTA('Fund Guide'!$B$2:$B$5)),MATCH($E102,OFFSET('Fund Guide'!$B$5,1,,COUNTA('Fund Guide'!$B:$B)-COUNTA('Fund Guide'!$B$2:$B$5)),0)),"BRL"))</f>
        <v/>
      </c>
      <c r="I102" s="482" t="str">
        <f ca="1">IF($E102="", "", IFERROR(INDEX(OFFSET('Fund Guide'!$B$5,1,MATCH("Repasse Taxa Adm. Gestor",OFFSET('Fund Guide'!$B$5,,,,COUNTA('Fund Guide'!$5:$5)),0)-1,COUNTA('Fund Guide'!$B:$B)-COUNTA('Fund Guide'!$B$2:$B$5)),MATCH($E102,OFFSET('Fund Guide'!$B$5,1,,COUNTA('Fund Guide'!$B:$B)-COUNTA('Fund Guide'!$B$2:$B$5)),0)),
IFERROR(OFFSET('RF &amp; RV Guide'!$E$8,2+MATCH($E102, OFFSET('RF &amp; RV Guide'!$E$8,3,,COUNTA('RF &amp; RV Guide'!$E:$E)-COUNTA('RF &amp; RV Guide'!$E$1:$E$8)), 0),-1+MATCH(I$8, OFFSET('RF &amp; RV Guide'!$E$8,,,,COUNTA('RF &amp; RV Guide'!$8:$8)-COUNTA('RF &amp; RV Guide'!$A$8:$E$8)),0)),IFERROR(IF(FIND("tulo",$E102), 0.25%), "-"))))</f>
        <v/>
      </c>
      <c r="J102" s="483" t="str">
        <f ca="1">IF($E102="", "", IFERROR(INDEX(OFFSET('Fund Guide'!$B$5,1,MATCH(J$8,OFFSET('Fund Guide'!$B$5,,,,COUNTA('Fund Guide'!$5:$5)),0)-1,COUNTA('Fund Guide'!$B:$B)-COUNTA('Fund Guide'!$B$2:$B$5)),MATCH($E102,OFFSET('Fund Guide'!$B$5,1,,COUNTA('Fund Guide'!$B:$B)-COUNTA('Fund Guide'!$B$2:$B$5)),0)),
IFERROR(OFFSET('RF &amp; RV Guide'!$E$8,2+MATCH($E102, OFFSET('RF &amp; RV Guide'!$E$8,3,,COUNTA('RF &amp; RV Guide'!$E:$E)-COUNTA('RF &amp; RV Guide'!$E$1:$E$8)), 0),-1+MATCH(J$8, OFFSET('RF &amp; RV Guide'!$E$8,,,,COUNTA('RF &amp; RV Guide'!$8:$8)-COUNTA('RF &amp; RV Guide'!$A$8:$E$8)),0)), "-")))</f>
        <v/>
      </c>
      <c r="K102" s="483" t="str">
        <f ca="1">IF($E102="", "", IFERROR(INDEX(OFFSET('Fund Guide'!$B$5,1,MATCH(K$8,OFFSET('Fund Guide'!$B$5,,,,COUNTA('Fund Guide'!$5:$5)),0)-1,COUNTA('Fund Guide'!$B:$B)-COUNTA('Fund Guide'!$B$2:$B$5)),MATCH($E102,OFFSET('Fund Guide'!$B$5,1,,COUNTA('Fund Guide'!$B:$B)-COUNTA('Fund Guide'!$B$2:$B$5)),0)),
IFERROR(OFFSET('RF &amp; RV Guide'!$E$8,2+MATCH($E102, OFFSET('RF &amp; RV Guide'!$E$8,3,,COUNTA('RF &amp; RV Guide'!$E:$E)-COUNTA('RF &amp; RV Guide'!$E$1:$E$8)), 0),-1+MATCH("Captação", OFFSET('RF &amp; RV Guide'!$E$8,,,,COUNTA('RF &amp; RV Guide'!$8:$8)-COUNTA('RF &amp; RV Guide'!$A$8:$E$8)),0)), "-")))</f>
        <v/>
      </c>
      <c r="M102" s="485" t="str">
        <f>IFERROR(IF(N102=0, "", N102*$M$3),0)</f>
        <v/>
      </c>
      <c r="N102" s="229"/>
      <c r="O102" s="501" t="str">
        <f>IFERROR(IF(N102=0, "", N102/N$101),0)</f>
        <v/>
      </c>
      <c r="Q102" s="960" t="str">
        <f ca="1">IF($E102="", "", IFERROR(INDEX(OFFSET('Fund Guide'!$B$5,1,MATCH(Q$8,OFFSET('Fund Guide'!$B$5,,,,COUNTA('Fund Guide'!72:72)),0)-1,COUNTA('Fund Guide'!$B:$B)-COUNTA('Fund Guide'!$B$2:$B$5)),MATCH($E102,OFFSET('Fund Guide'!$B$5,1,,COUNTA('Fund Guide'!$B:$B)-COUNTA('Fund Guide'!$B$2:$B$5)),0)),"-"))</f>
        <v/>
      </c>
      <c r="R102" s="961" t="str">
        <f ca="1">IF($E102="", "", IFERROR(INDEX(OFFSET('Fund Guide'!$B$5,1,MATCH(R$8,OFFSET('Fund Guide'!$B$5,,,,COUNTA('Fund Guide'!72:72)),0)-1,COUNTA('Fund Guide'!$B:$B)-COUNTA('Fund Guide'!$B$2:$B$5)),MATCH($E102,OFFSET('Fund Guide'!$B$5,1,,COUNTA('Fund Guide'!$B:$B)-COUNTA('Fund Guide'!$B$2:$B$5)),0)),"-"))</f>
        <v/>
      </c>
      <c r="S102" s="960" t="str">
        <f ca="1">IF($E102="", "", IFERROR(INDEX(OFFSET('Fund Guide'!$B$5,1,MATCH(S$8,OFFSET('Fund Guide'!$B$5,,,,COUNTA('Fund Guide'!72:72)),0)-1,COUNTA('Fund Guide'!$B:$B)-COUNTA('Fund Guide'!$B$2:$B$5)),MATCH($E102,OFFSET('Fund Guide'!$B$5,1,,COUNTA('Fund Guide'!$B:$B)-COUNTA('Fund Guide'!$B$2:$B$5)),0)),"-"))</f>
        <v/>
      </c>
      <c r="T102" s="961" t="str">
        <f ca="1">IF($E102="", "", IFERROR(INDEX(OFFSET('Fund Guide'!$B$5,1,MATCH(T$8,OFFSET('Fund Guide'!$B$5,,,,COUNTA('Fund Guide'!72:72)),0)-1,COUNTA('Fund Guide'!$B:$B)-COUNTA('Fund Guide'!$B$2:$B$5)),MATCH($E102,OFFSET('Fund Guide'!$B$5,1,,COUNTA('Fund Guide'!$B:$B)-COUNTA('Fund Guide'!$B$2:$B$5)),0)),"-"))</f>
        <v/>
      </c>
      <c r="U102" s="960" t="str">
        <f ca="1">IF($E102="", "", IFERROR(INDEX(OFFSET('Fund Guide'!$B$5,1,MATCH(U$8,OFFSET('Fund Guide'!$B$5,,,,COUNTA('Fund Guide'!72:72)),0)-1,COUNTA('Fund Guide'!$B:$B)-COUNTA('Fund Guide'!$B$2:$B$5)),MATCH($E102,OFFSET('Fund Guide'!$B$5,1,,COUNTA('Fund Guide'!$B:$B)-COUNTA('Fund Guide'!$B$2:$B$5)),0)),"-"))</f>
        <v/>
      </c>
      <c r="V102" s="961" t="str">
        <f ca="1">IF($E102="", "", IFERROR(INDEX(OFFSET('Fund Guide'!$B$5,1,MATCH(V$8,OFFSET('Fund Guide'!$B$5,,,,COUNTA('Fund Guide'!72:72)),0)-1,COUNTA('Fund Guide'!$B:$B)-COUNTA('Fund Guide'!$B$2:$B$5)),MATCH($E102,OFFSET('Fund Guide'!$B$5,1,,COUNTA('Fund Guide'!$B:$B)-COUNTA('Fund Guide'!$B$2:$B$5)),0)),"-"))</f>
        <v/>
      </c>
      <c r="W102" s="960" t="str">
        <f ca="1">IF($E102="", "", IFERROR(INDEX(OFFSET('Fund Guide'!$B$5,1,MATCH(W$8,OFFSET('Fund Guide'!$B$5,,,,COUNTA('Fund Guide'!72:72)),0)-1,COUNTA('Fund Guide'!$B:$B)-COUNTA('Fund Guide'!$B$2:$B$5)),MATCH($E102,OFFSET('Fund Guide'!$B$5,1,,COUNTA('Fund Guide'!$B:$B)-COUNTA('Fund Guide'!$B$2:$B$5)),0)),"-"))</f>
        <v/>
      </c>
      <c r="X102" s="961" t="str">
        <f ca="1">IF($E102="", "", IFERROR(INDEX(OFFSET('Fund Guide'!$B$5,1,MATCH(X$8,OFFSET('Fund Guide'!$B$5,,,,COUNTA('Fund Guide'!72:72)),0)-1,COUNTA('Fund Guide'!$B:$B)-COUNTA('Fund Guide'!$B$2:$B$5)),MATCH($E102,OFFSET('Fund Guide'!$B$5,1,,COUNTA('Fund Guide'!$B:$B)-COUNTA('Fund Guide'!$B$2:$B$5)),0)),"-"))</f>
        <v/>
      </c>
      <c r="Y102" s="962" t="str">
        <f ca="1">IF($E102="", "", IFERROR(INDEX(OFFSET('Fund Guide'!$B$5,1,MATCH(Y$8,OFFSET('Fund Guide'!$B$5,,,,COUNTA('Fund Guide'!72:72)),0)-1,COUNTA('Fund Guide'!$B:$B)-COUNTA('Fund Guide'!$B$2:$B$5)),MATCH($E102,OFFSET('Fund Guide'!$B$5,1,,COUNTA('Fund Guide'!$B:$B)-COUNTA('Fund Guide'!$B$2:$B$5)),0)),"-"))</f>
        <v/>
      </c>
      <c r="Z102" s="963" t="str">
        <f ca="1">IF($E102="", "", IFERROR(INDEX(OFFSET('Fund Guide'!$B$5,1,MATCH(Z$8,OFFSET('Fund Guide'!$B$5,,,,COUNTA('Fund Guide'!72:72)),0)-1,COUNTA('Fund Guide'!$B:$B)-COUNTA('Fund Guide'!$B$2:$B$5)),MATCH($E102,OFFSET('Fund Guide'!$B$5,1,,COUNTA('Fund Guide'!$B:$B)-COUNTA('Fund Guide'!$B$2:$B$5)),0)),"-"))</f>
        <v/>
      </c>
      <c r="AB102" s="230"/>
      <c r="AC102" s="230"/>
      <c r="AD102" s="229"/>
    </row>
    <row r="103" spans="2:30" s="452" customFormat="1" ht="4.5" customHeight="1">
      <c r="B103" s="450"/>
      <c r="C103" s="450"/>
      <c r="D103" s="450"/>
      <c r="E103" s="461"/>
      <c r="F103" s="488"/>
      <c r="G103" s="462"/>
      <c r="H103" s="462"/>
      <c r="I103" s="463"/>
      <c r="J103" s="463"/>
      <c r="K103" s="463"/>
      <c r="M103" s="472"/>
      <c r="Q103" s="463"/>
      <c r="S103" s="463"/>
      <c r="U103" s="463"/>
      <c r="W103" s="463"/>
      <c r="Y103" s="463"/>
      <c r="AB103" s="463"/>
    </row>
    <row r="104" spans="2:30" s="468" customFormat="1" ht="14.25" customHeight="1">
      <c r="B104" s="464"/>
      <c r="C104" s="464"/>
      <c r="D104" s="464" t="s">
        <v>12</v>
      </c>
      <c r="E104" s="496" t="s">
        <v>611</v>
      </c>
      <c r="F104" s="497"/>
      <c r="G104" s="497"/>
      <c r="H104" s="497"/>
      <c r="I104" s="498"/>
      <c r="J104" s="498"/>
      <c r="K104" s="498"/>
      <c r="M104" s="499">
        <f>IFERROR(IF(N104=0, 0, N104*$M$3),0)</f>
        <v>0</v>
      </c>
      <c r="N104" s="624">
        <v>0</v>
      </c>
      <c r="O104" s="500">
        <f>IF(N104=0, 0, SUM(O105:O106)*N104)</f>
        <v>0</v>
      </c>
      <c r="Q104" s="498"/>
      <c r="R104" s="500"/>
      <c r="S104" s="498"/>
      <c r="T104" s="500"/>
      <c r="U104" s="498"/>
      <c r="V104" s="500"/>
      <c r="W104" s="498"/>
      <c r="X104" s="500"/>
      <c r="Y104" s="498"/>
      <c r="Z104" s="500"/>
      <c r="AB104" s="498"/>
      <c r="AC104" s="500"/>
      <c r="AD104" s="500"/>
    </row>
    <row r="105" spans="2:30" s="484" customFormat="1" ht="14.25" customHeight="1">
      <c r="B105" s="478"/>
      <c r="C105" s="478"/>
      <c r="D105" s="478"/>
      <c r="E105" s="371"/>
      <c r="F105" s="479" t="str">
        <f ca="1">IF($E105="", "", IFERROR(INDEX(OFFSET('Fund Guide'!$B$5,1,MATCH(F$8,OFFSET('Fund Guide'!$B$5,,,,COUNTA('Fund Guide'!75:75)),0)-1,COUNTA('Fund Guide'!$B:$B)-COUNTA('Fund Guide'!$B$2:$B$5)),MATCH($E105,OFFSET('Fund Guide'!$B$5,1,,COUNTA('Fund Guide'!$B:$B)-COUNTA('Fund Guide'!$B$2:$B$5)),0)),"-"))</f>
        <v/>
      </c>
      <c r="G105" s="480" t="str">
        <f ca="1">IF($E105="", "", IFERROR(INDEX(OFFSET('Fund Guide'!$B$5,1,MATCH(G$8,OFFSET('Fund Guide'!$B$5,,,,COUNTA('Fund Guide'!$5:$5)),0)-1,COUNTA('Fund Guide'!$B:$B)-COUNTA('Fund Guide'!$B$2:$B$5)),MATCH($E105,OFFSET('Fund Guide'!$B$5,1,,COUNTA('Fund Guide'!$B:$B)-COUNTA('Fund Guide'!$B$2:$B$5)),0)),
IF(OR(LEFT($E105,3)="NTN",LEFT($E105,3)="LFT"),DATE(_xlfn.NUMBERVALUE(RIGHT(LEFT($E105, FIND(" (", $E105)-1), 4)),8,15)-TODAY(),IFERROR(IF(FIND("ano",$E105)&gt;1,FLOOR(_xlfn.NUMBERVALUE(RIGHT(LEFT($E105,FIND(" ano",$E105)-1),FIND(" ano",$E105)-1-(FIND(" - ",$E105)+2)))*365,1)),IFERROR(IF(FIND("meses",$E105)&gt;1,FLOOR(_xlfn.NUMBERVALUE(RIGHT(LEFT($E105,FIND(" meses",$E105)-1),FIND(" meses",$E105)-1-(FIND(" - ",$E105)+2))),1)*(365/12)),IFERROR(IF(FIND("mês",$E105)&gt;1,FLOOR(_xlfn.NUMBERVALUE(RIGHT(LEFT($E105,FIND(" mês",$E105)-1),FIND(" mês",$E105)-1-(FIND(" - ",$E105)+2))),1)*(365/12)),IFERROR(IF(FIND("Diária", $E105)&gt;0, 0),
IFERROR(OFFSET('RF &amp; RV Guide'!$E$8,2+MATCH($E105, OFFSET('RF &amp; RV Guide'!$E$8,3,,COUNTA('RF &amp; RV Guide'!$E:$E)-COUNTA('RF &amp; RV Guide'!$E$1:$E$8)), 0),-1+MATCH(G$8, OFFSET('RF &amp; RV Guide'!$E$8,,,,COUNTA('RF &amp; RV Guide'!$8:$8)-COUNTA('RF &amp; RV Guide'!$A$8:$E$8)),0)),"-"))))))))</f>
        <v/>
      </c>
      <c r="H105" s="481" t="str">
        <f ca="1">IF($E105="", "", IFERROR(INDEX(OFFSET('Fund Guide'!$B$5,1,MATCH(H$8,OFFSET('Fund Guide'!$B$5,,,,COUNTA('Fund Guide'!98:98)),0)-1,COUNTA('Fund Guide'!$B:$B)-COUNTA('Fund Guide'!$B$2:$B$5)),MATCH($E105,OFFSET('Fund Guide'!$B$5,1,,COUNTA('Fund Guide'!$B:$B)-COUNTA('Fund Guide'!$B$2:$B$5)),0)),"BRL"))</f>
        <v/>
      </c>
      <c r="I105" s="482" t="str">
        <f ca="1">IF($E105="", "", IFERROR(INDEX(OFFSET('Fund Guide'!$B$5,1,MATCH("Repasse Taxa Adm. Gestor",OFFSET('Fund Guide'!$B$5,,,,COUNTA('Fund Guide'!$5:$5)),0)-1,COUNTA('Fund Guide'!$B:$B)-COUNTA('Fund Guide'!$B$2:$B$5)),MATCH($E105,OFFSET('Fund Guide'!$B$5,1,,COUNTA('Fund Guide'!$B:$B)-COUNTA('Fund Guide'!$B$2:$B$5)),0)),
IFERROR(OFFSET('RF &amp; RV Guide'!$E$8,2+MATCH($E105, OFFSET('RF &amp; RV Guide'!$E$8,3,,COUNTA('RF &amp; RV Guide'!$E:$E)-COUNTA('RF &amp; RV Guide'!$E$1:$E$8)), 0),-1+MATCH(I$8, OFFSET('RF &amp; RV Guide'!$E$8,,,,COUNTA('RF &amp; RV Guide'!$8:$8)-COUNTA('RF &amp; RV Guide'!$A$8:$E$8)),0)),IFERROR(IF(FIND("tulo",$E105), 0.25%), "-"))))</f>
        <v/>
      </c>
      <c r="J105" s="483" t="str">
        <f ca="1">IF($E105="", "", IFERROR(INDEX(OFFSET('Fund Guide'!$B$5,1,MATCH(J$8,OFFSET('Fund Guide'!$B$5,,,,COUNTA('Fund Guide'!$5:$5)),0)-1,COUNTA('Fund Guide'!$B:$B)-COUNTA('Fund Guide'!$B$2:$B$5)),MATCH($E105,OFFSET('Fund Guide'!$B$5,1,,COUNTA('Fund Guide'!$B:$B)-COUNTA('Fund Guide'!$B$2:$B$5)),0)),
IFERROR(OFFSET('RF &amp; RV Guide'!$E$8,2+MATCH($E105, OFFSET('RF &amp; RV Guide'!$E$8,3,,COUNTA('RF &amp; RV Guide'!$E:$E)-COUNTA('RF &amp; RV Guide'!$E$1:$E$8)), 0),-1+MATCH(J$8, OFFSET('RF &amp; RV Guide'!$E$8,,,,COUNTA('RF &amp; RV Guide'!$8:$8)-COUNTA('RF &amp; RV Guide'!$A$8:$E$8)),0)), "-")))</f>
        <v/>
      </c>
      <c r="K105" s="483" t="str">
        <f ca="1">IF($E105="", "", IFERROR(INDEX(OFFSET('Fund Guide'!$B$5,1,MATCH(K$8,OFFSET('Fund Guide'!$B$5,,,,COUNTA('Fund Guide'!$5:$5)),0)-1,COUNTA('Fund Guide'!$B:$B)-COUNTA('Fund Guide'!$B$2:$B$5)),MATCH($E105,OFFSET('Fund Guide'!$B$5,1,,COUNTA('Fund Guide'!$B:$B)-COUNTA('Fund Guide'!$B$2:$B$5)),0)),
IFERROR(OFFSET('RF &amp; RV Guide'!$E$8,2+MATCH($E105, OFFSET('RF &amp; RV Guide'!$E$8,3,,COUNTA('RF &amp; RV Guide'!$E:$E)-COUNTA('RF &amp; RV Guide'!$E$1:$E$8)), 0),-1+MATCH("Captação", OFFSET('RF &amp; RV Guide'!$E$8,,,,COUNTA('RF &amp; RV Guide'!$8:$8)-COUNTA('RF &amp; RV Guide'!$A$8:$E$8)),0)), "-")))</f>
        <v/>
      </c>
      <c r="M105" s="485" t="str">
        <f>IFERROR(IF(N105=0, "", N105*$M$3),0)</f>
        <v/>
      </c>
      <c r="N105" s="229"/>
      <c r="O105" s="501" t="str">
        <f>IFERROR(IF(N105=0, "", N105/N$104),0)</f>
        <v/>
      </c>
      <c r="Q105" s="960" t="str">
        <f ca="1">IF($E105="", "", IFERROR(INDEX(OFFSET('Fund Guide'!$B$5,1,MATCH(Q$8,OFFSET('Fund Guide'!$B$5,,,,COUNTA('Fund Guide'!75:75)),0)-1,COUNTA('Fund Guide'!$B:$B)-COUNTA('Fund Guide'!$B$2:$B$5)),MATCH($E105,OFFSET('Fund Guide'!$B$5,1,,COUNTA('Fund Guide'!$B:$B)-COUNTA('Fund Guide'!$B$2:$B$5)),0)),"-"))</f>
        <v/>
      </c>
      <c r="R105" s="961" t="str">
        <f ca="1">IF($E105="", "", IFERROR(INDEX(OFFSET('Fund Guide'!$B$5,1,MATCH(R$8,OFFSET('Fund Guide'!$B$5,,,,COUNTA('Fund Guide'!75:75)),0)-1,COUNTA('Fund Guide'!$B:$B)-COUNTA('Fund Guide'!$B$2:$B$5)),MATCH($E105,OFFSET('Fund Guide'!$B$5,1,,COUNTA('Fund Guide'!$B:$B)-COUNTA('Fund Guide'!$B$2:$B$5)),0)),"-"))</f>
        <v/>
      </c>
      <c r="S105" s="960" t="str">
        <f ca="1">IF($E105="", "", IFERROR(INDEX(OFFSET('Fund Guide'!$B$5,1,MATCH(S$8,OFFSET('Fund Guide'!$B$5,,,,COUNTA('Fund Guide'!75:75)),0)-1,COUNTA('Fund Guide'!$B:$B)-COUNTA('Fund Guide'!$B$2:$B$5)),MATCH($E105,OFFSET('Fund Guide'!$B$5,1,,COUNTA('Fund Guide'!$B:$B)-COUNTA('Fund Guide'!$B$2:$B$5)),0)),"-"))</f>
        <v/>
      </c>
      <c r="T105" s="961" t="str">
        <f ca="1">IF($E105="", "", IFERROR(INDEX(OFFSET('Fund Guide'!$B$5,1,MATCH(T$8,OFFSET('Fund Guide'!$B$5,,,,COUNTA('Fund Guide'!75:75)),0)-1,COUNTA('Fund Guide'!$B:$B)-COUNTA('Fund Guide'!$B$2:$B$5)),MATCH($E105,OFFSET('Fund Guide'!$B$5,1,,COUNTA('Fund Guide'!$B:$B)-COUNTA('Fund Guide'!$B$2:$B$5)),0)),"-"))</f>
        <v/>
      </c>
      <c r="U105" s="960" t="str">
        <f ca="1">IF($E105="", "", IFERROR(INDEX(OFFSET('Fund Guide'!$B$5,1,MATCH(U$8,OFFSET('Fund Guide'!$B$5,,,,COUNTA('Fund Guide'!75:75)),0)-1,COUNTA('Fund Guide'!$B:$B)-COUNTA('Fund Guide'!$B$2:$B$5)),MATCH($E105,OFFSET('Fund Guide'!$B$5,1,,COUNTA('Fund Guide'!$B:$B)-COUNTA('Fund Guide'!$B$2:$B$5)),0)),"-"))</f>
        <v/>
      </c>
      <c r="V105" s="961" t="str">
        <f ca="1">IF($E105="", "", IFERROR(INDEX(OFFSET('Fund Guide'!$B$5,1,MATCH(V$8,OFFSET('Fund Guide'!$B$5,,,,COUNTA('Fund Guide'!75:75)),0)-1,COUNTA('Fund Guide'!$B:$B)-COUNTA('Fund Guide'!$B$2:$B$5)),MATCH($E105,OFFSET('Fund Guide'!$B$5,1,,COUNTA('Fund Guide'!$B:$B)-COUNTA('Fund Guide'!$B$2:$B$5)),0)),"-"))</f>
        <v/>
      </c>
      <c r="W105" s="960" t="str">
        <f ca="1">IF($E105="", "", IFERROR(INDEX(OFFSET('Fund Guide'!$B$5,1,MATCH(W$8,OFFSET('Fund Guide'!$B$5,,,,COUNTA('Fund Guide'!75:75)),0)-1,COUNTA('Fund Guide'!$B:$B)-COUNTA('Fund Guide'!$B$2:$B$5)),MATCH($E105,OFFSET('Fund Guide'!$B$5,1,,COUNTA('Fund Guide'!$B:$B)-COUNTA('Fund Guide'!$B$2:$B$5)),0)),"-"))</f>
        <v/>
      </c>
      <c r="X105" s="961" t="str">
        <f ca="1">IF($E105="", "", IFERROR(INDEX(OFFSET('Fund Guide'!$B$5,1,MATCH(X$8,OFFSET('Fund Guide'!$B$5,,,,COUNTA('Fund Guide'!75:75)),0)-1,COUNTA('Fund Guide'!$B:$B)-COUNTA('Fund Guide'!$B$2:$B$5)),MATCH($E105,OFFSET('Fund Guide'!$B$5,1,,COUNTA('Fund Guide'!$B:$B)-COUNTA('Fund Guide'!$B$2:$B$5)),0)),"-"))</f>
        <v/>
      </c>
      <c r="Y105" s="962" t="str">
        <f ca="1">IF($E105="", "", IFERROR(INDEX(OFFSET('Fund Guide'!$B$5,1,MATCH(Y$8,OFFSET('Fund Guide'!$B$5,,,,COUNTA('Fund Guide'!75:75)),0)-1,COUNTA('Fund Guide'!$B:$B)-COUNTA('Fund Guide'!$B$2:$B$5)),MATCH($E105,OFFSET('Fund Guide'!$B$5,1,,COUNTA('Fund Guide'!$B:$B)-COUNTA('Fund Guide'!$B$2:$B$5)),0)),"-"))</f>
        <v/>
      </c>
      <c r="Z105" s="963" t="str">
        <f ca="1">IF($E105="", "", IFERROR(INDEX(OFFSET('Fund Guide'!$B$5,1,MATCH(Z$8,OFFSET('Fund Guide'!$B$5,,,,COUNTA('Fund Guide'!75:75)),0)-1,COUNTA('Fund Guide'!$B:$B)-COUNTA('Fund Guide'!$B$2:$B$5)),MATCH($E105,OFFSET('Fund Guide'!$B$5,1,,COUNTA('Fund Guide'!$B:$B)-COUNTA('Fund Guide'!$B$2:$B$5)),0)),"-"))</f>
        <v/>
      </c>
      <c r="AB105" s="230"/>
      <c r="AC105" s="230"/>
      <c r="AD105" s="229"/>
    </row>
    <row r="106" spans="2:30" s="452" customFormat="1" ht="4.5" customHeight="1">
      <c r="B106" s="450"/>
      <c r="C106" s="450"/>
      <c r="D106" s="450"/>
      <c r="E106" s="461"/>
      <c r="F106" s="488"/>
      <c r="G106" s="462"/>
      <c r="H106" s="462"/>
      <c r="I106" s="463"/>
      <c r="J106" s="463"/>
      <c r="K106" s="463"/>
      <c r="M106" s="472"/>
      <c r="Q106" s="463"/>
      <c r="S106" s="463"/>
      <c r="U106" s="463"/>
      <c r="W106" s="463"/>
      <c r="Y106" s="463"/>
      <c r="AB106" s="463"/>
    </row>
    <row r="107" spans="2:30" s="468" customFormat="1" ht="14.25" customHeight="1">
      <c r="B107" s="464"/>
      <c r="C107" s="464"/>
      <c r="D107" s="464" t="s">
        <v>12</v>
      </c>
      <c r="E107" s="496" t="s">
        <v>696</v>
      </c>
      <c r="F107" s="497"/>
      <c r="G107" s="497"/>
      <c r="H107" s="497"/>
      <c r="I107" s="498"/>
      <c r="J107" s="498"/>
      <c r="K107" s="498"/>
      <c r="M107" s="499">
        <f>IFERROR(IF(N107=0, 0, N107*$M$3),0)</f>
        <v>0</v>
      </c>
      <c r="N107" s="624">
        <v>0</v>
      </c>
      <c r="O107" s="500">
        <f>IF(N107=0, 0, SUM(O108:O109)*N107)</f>
        <v>0</v>
      </c>
      <c r="Q107" s="498"/>
      <c r="R107" s="500"/>
      <c r="S107" s="498"/>
      <c r="T107" s="500"/>
      <c r="U107" s="498"/>
      <c r="V107" s="500"/>
      <c r="W107" s="498"/>
      <c r="X107" s="500"/>
      <c r="Y107" s="498"/>
      <c r="Z107" s="500"/>
      <c r="AB107" s="498"/>
      <c r="AC107" s="500"/>
      <c r="AD107" s="500"/>
    </row>
    <row r="108" spans="2:30" s="484" customFormat="1" ht="14.25" customHeight="1">
      <c r="B108" s="478"/>
      <c r="C108" s="478"/>
      <c r="D108" s="478"/>
      <c r="E108" s="371"/>
      <c r="F108" s="479" t="str">
        <f ca="1">IF($E108="", "", IFERROR(INDEX(OFFSET('Fund Guide'!$B$5,1,MATCH(F$8,OFFSET('Fund Guide'!$B$5,,,,COUNTA('Fund Guide'!78:78)),0)-1,COUNTA('Fund Guide'!$B:$B)-COUNTA('Fund Guide'!$B$2:$B$5)),MATCH($E108,OFFSET('Fund Guide'!$B$5,1,,COUNTA('Fund Guide'!$B:$B)-COUNTA('Fund Guide'!$B$2:$B$5)),0)),"-"))</f>
        <v/>
      </c>
      <c r="G108" s="480" t="str">
        <f ca="1">IF($E108="", "", IFERROR(INDEX(OFFSET('Fund Guide'!$B$5,1,MATCH(G$8,OFFSET('Fund Guide'!$B$5,,,,COUNTA('Fund Guide'!$5:$5)),0)-1,COUNTA('Fund Guide'!$B:$B)-COUNTA('Fund Guide'!$B$2:$B$5)),MATCH($E108,OFFSET('Fund Guide'!$B$5,1,,COUNTA('Fund Guide'!$B:$B)-COUNTA('Fund Guide'!$B$2:$B$5)),0)),
IF(OR(LEFT($E108,3)="NTN",LEFT($E108,3)="LFT"),DATE(_xlfn.NUMBERVALUE(RIGHT(LEFT($E108, FIND(" (", $E108)-1), 4)),8,15)-TODAY(),IFERROR(IF(FIND("ano",$E108)&gt;1,FLOOR(_xlfn.NUMBERVALUE(RIGHT(LEFT($E108,FIND(" ano",$E108)-1),FIND(" ano",$E108)-1-(FIND(" - ",$E108)+2)))*365,1)),IFERROR(IF(FIND("meses",$E108)&gt;1,FLOOR(_xlfn.NUMBERVALUE(RIGHT(LEFT($E108,FIND(" meses",$E108)-1),FIND(" meses",$E108)-1-(FIND(" - ",$E108)+2))),1)*(365/12)),IFERROR(IF(FIND("mês",$E108)&gt;1,FLOOR(_xlfn.NUMBERVALUE(RIGHT(LEFT($E108,FIND(" mês",$E108)-1),FIND(" mês",$E108)-1-(FIND(" - ",$E108)+2))),1)*(365/12)),IFERROR(IF(FIND("Diária", $E108)&gt;0, 0),
IFERROR(OFFSET('RF &amp; RV Guide'!$E$8,2+MATCH($E108, OFFSET('RF &amp; RV Guide'!$E$8,3,,COUNTA('RF &amp; RV Guide'!$E:$E)-COUNTA('RF &amp; RV Guide'!$E$1:$E$8)), 0),-1+MATCH(G$8, OFFSET('RF &amp; RV Guide'!$E$8,,,,COUNTA('RF &amp; RV Guide'!$8:$8)-COUNTA('RF &amp; RV Guide'!$A$8:$E$8)),0)),"-"))))))))</f>
        <v/>
      </c>
      <c r="H108" s="481" t="str">
        <f ca="1">IF($E108="", "", IFERROR(INDEX(OFFSET('Fund Guide'!$B$5,1,MATCH(H$8,OFFSET('Fund Guide'!$B$5,,,,COUNTA('Fund Guide'!101:101)),0)-1,COUNTA('Fund Guide'!$B:$B)-COUNTA('Fund Guide'!$B$2:$B$5)),MATCH($E108,OFFSET('Fund Guide'!$B$5,1,,COUNTA('Fund Guide'!$B:$B)-COUNTA('Fund Guide'!$B$2:$B$5)),0)),"BRL"))</f>
        <v/>
      </c>
      <c r="I108" s="482" t="str">
        <f ca="1">IF($E108="", "", IFERROR(INDEX(OFFSET('Fund Guide'!$B$5,1,MATCH("Repasse Taxa Adm. Gestor",OFFSET('Fund Guide'!$B$5,,,,COUNTA('Fund Guide'!$5:$5)),0)-1,COUNTA('Fund Guide'!$B:$B)-COUNTA('Fund Guide'!$B$2:$B$5)),MATCH($E108,OFFSET('Fund Guide'!$B$5,1,,COUNTA('Fund Guide'!$B:$B)-COUNTA('Fund Guide'!$B$2:$B$5)),0)),
IFERROR(OFFSET('RF &amp; RV Guide'!$E$8,2+MATCH($E108, OFFSET('RF &amp; RV Guide'!$E$8,3,,COUNTA('RF &amp; RV Guide'!$E:$E)-COUNTA('RF &amp; RV Guide'!$E$1:$E$8)), 0),-1+MATCH(I$8, OFFSET('RF &amp; RV Guide'!$E$8,,,,COUNTA('RF &amp; RV Guide'!$8:$8)-COUNTA('RF &amp; RV Guide'!$A$8:$E$8)),0)),IFERROR(IF(FIND("tulo",$E108), 0.25%), "-"))))</f>
        <v/>
      </c>
      <c r="J108" s="483" t="str">
        <f ca="1">IF($E108="", "", IFERROR(INDEX(OFFSET('Fund Guide'!$B$5,1,MATCH(J$8,OFFSET('Fund Guide'!$B$5,,,,COUNTA('Fund Guide'!$5:$5)),0)-1,COUNTA('Fund Guide'!$B:$B)-COUNTA('Fund Guide'!$B$2:$B$5)),MATCH($E108,OFFSET('Fund Guide'!$B$5,1,,COUNTA('Fund Guide'!$B:$B)-COUNTA('Fund Guide'!$B$2:$B$5)),0)),
IFERROR(OFFSET('RF &amp; RV Guide'!$E$8,2+MATCH($E108, OFFSET('RF &amp; RV Guide'!$E$8,3,,COUNTA('RF &amp; RV Guide'!$E:$E)-COUNTA('RF &amp; RV Guide'!$E$1:$E$8)), 0),-1+MATCH(J$8, OFFSET('RF &amp; RV Guide'!$E$8,,,,COUNTA('RF &amp; RV Guide'!$8:$8)-COUNTA('RF &amp; RV Guide'!$A$8:$E$8)),0)), "-")))</f>
        <v/>
      </c>
      <c r="K108" s="483" t="str">
        <f ca="1">IF($E108="", "", IFERROR(INDEX(OFFSET('Fund Guide'!$B$5,1,MATCH(K$8,OFFSET('Fund Guide'!$B$5,,,,COUNTA('Fund Guide'!$5:$5)),0)-1,COUNTA('Fund Guide'!$B:$B)-COUNTA('Fund Guide'!$B$2:$B$5)),MATCH($E108,OFFSET('Fund Guide'!$B$5,1,,COUNTA('Fund Guide'!$B:$B)-COUNTA('Fund Guide'!$B$2:$B$5)),0)),
IFERROR(OFFSET('RF &amp; RV Guide'!$E$8,2+MATCH($E108, OFFSET('RF &amp; RV Guide'!$E$8,3,,COUNTA('RF &amp; RV Guide'!$E:$E)-COUNTA('RF &amp; RV Guide'!$E$1:$E$8)), 0),-1+MATCH("Captação", OFFSET('RF &amp; RV Guide'!$E$8,,,,COUNTA('RF &amp; RV Guide'!$8:$8)-COUNTA('RF &amp; RV Guide'!$A$8:$E$8)),0)), "-")))</f>
        <v/>
      </c>
      <c r="M108" s="485" t="str">
        <f>IFERROR(IF(N108=0, "", N108*$M$3),0)</f>
        <v/>
      </c>
      <c r="N108" s="229"/>
      <c r="O108" s="501" t="str">
        <f>IFERROR(IF(N108=0, "", N108/N$107),0)</f>
        <v/>
      </c>
      <c r="Q108" s="960" t="str">
        <f ca="1">IF($E108="", "", IFERROR(INDEX(OFFSET('Fund Guide'!$B$5,1,MATCH(Q$8,OFFSET('Fund Guide'!$B$5,,,,COUNTA('Fund Guide'!78:78)),0)-1,COUNTA('Fund Guide'!$B:$B)-COUNTA('Fund Guide'!$B$2:$B$5)),MATCH($E108,OFFSET('Fund Guide'!$B$5,1,,COUNTA('Fund Guide'!$B:$B)-COUNTA('Fund Guide'!$B$2:$B$5)),0)),"-"))</f>
        <v/>
      </c>
      <c r="R108" s="961" t="str">
        <f ca="1">IF($E108="", "", IFERROR(INDEX(OFFSET('Fund Guide'!$B$5,1,MATCH(R$8,OFFSET('Fund Guide'!$B$5,,,,COUNTA('Fund Guide'!78:78)),0)-1,COUNTA('Fund Guide'!$B:$B)-COUNTA('Fund Guide'!$B$2:$B$5)),MATCH($E108,OFFSET('Fund Guide'!$B$5,1,,COUNTA('Fund Guide'!$B:$B)-COUNTA('Fund Guide'!$B$2:$B$5)),0)),"-"))</f>
        <v/>
      </c>
      <c r="S108" s="960" t="str">
        <f ca="1">IF($E108="", "", IFERROR(INDEX(OFFSET('Fund Guide'!$B$5,1,MATCH(S$8,OFFSET('Fund Guide'!$B$5,,,,COUNTA('Fund Guide'!78:78)),0)-1,COUNTA('Fund Guide'!$B:$B)-COUNTA('Fund Guide'!$B$2:$B$5)),MATCH($E108,OFFSET('Fund Guide'!$B$5,1,,COUNTA('Fund Guide'!$B:$B)-COUNTA('Fund Guide'!$B$2:$B$5)),0)),"-"))</f>
        <v/>
      </c>
      <c r="T108" s="961" t="str">
        <f ca="1">IF($E108="", "", IFERROR(INDEX(OFFSET('Fund Guide'!$B$5,1,MATCH(T$8,OFFSET('Fund Guide'!$B$5,,,,COUNTA('Fund Guide'!78:78)),0)-1,COUNTA('Fund Guide'!$B:$B)-COUNTA('Fund Guide'!$B$2:$B$5)),MATCH($E108,OFFSET('Fund Guide'!$B$5,1,,COUNTA('Fund Guide'!$B:$B)-COUNTA('Fund Guide'!$B$2:$B$5)),0)),"-"))</f>
        <v/>
      </c>
      <c r="U108" s="960" t="str">
        <f ca="1">IF($E108="", "", IFERROR(INDEX(OFFSET('Fund Guide'!$B$5,1,MATCH(U$8,OFFSET('Fund Guide'!$B$5,,,,COUNTA('Fund Guide'!78:78)),0)-1,COUNTA('Fund Guide'!$B:$B)-COUNTA('Fund Guide'!$B$2:$B$5)),MATCH($E108,OFFSET('Fund Guide'!$B$5,1,,COUNTA('Fund Guide'!$B:$B)-COUNTA('Fund Guide'!$B$2:$B$5)),0)),"-"))</f>
        <v/>
      </c>
      <c r="V108" s="961" t="str">
        <f ca="1">IF($E108="", "", IFERROR(INDEX(OFFSET('Fund Guide'!$B$5,1,MATCH(V$8,OFFSET('Fund Guide'!$B$5,,,,COUNTA('Fund Guide'!78:78)),0)-1,COUNTA('Fund Guide'!$B:$B)-COUNTA('Fund Guide'!$B$2:$B$5)),MATCH($E108,OFFSET('Fund Guide'!$B$5,1,,COUNTA('Fund Guide'!$B:$B)-COUNTA('Fund Guide'!$B$2:$B$5)),0)),"-"))</f>
        <v/>
      </c>
      <c r="W108" s="960" t="str">
        <f ca="1">IF($E108="", "", IFERROR(INDEX(OFFSET('Fund Guide'!$B$5,1,MATCH(W$8,OFFSET('Fund Guide'!$B$5,,,,COUNTA('Fund Guide'!78:78)),0)-1,COUNTA('Fund Guide'!$B:$B)-COUNTA('Fund Guide'!$B$2:$B$5)),MATCH($E108,OFFSET('Fund Guide'!$B$5,1,,COUNTA('Fund Guide'!$B:$B)-COUNTA('Fund Guide'!$B$2:$B$5)),0)),"-"))</f>
        <v/>
      </c>
      <c r="X108" s="961" t="str">
        <f ca="1">IF($E108="", "", IFERROR(INDEX(OFFSET('Fund Guide'!$B$5,1,MATCH(X$8,OFFSET('Fund Guide'!$B$5,,,,COUNTA('Fund Guide'!78:78)),0)-1,COUNTA('Fund Guide'!$B:$B)-COUNTA('Fund Guide'!$B$2:$B$5)),MATCH($E108,OFFSET('Fund Guide'!$B$5,1,,COUNTA('Fund Guide'!$B:$B)-COUNTA('Fund Guide'!$B$2:$B$5)),0)),"-"))</f>
        <v/>
      </c>
      <c r="Y108" s="962" t="str">
        <f ca="1">IF($E108="", "", IFERROR(INDEX(OFFSET('Fund Guide'!$B$5,1,MATCH(Y$8,OFFSET('Fund Guide'!$B$5,,,,COUNTA('Fund Guide'!78:78)),0)-1,COUNTA('Fund Guide'!$B:$B)-COUNTA('Fund Guide'!$B$2:$B$5)),MATCH($E108,OFFSET('Fund Guide'!$B$5,1,,COUNTA('Fund Guide'!$B:$B)-COUNTA('Fund Guide'!$B$2:$B$5)),0)),"-"))</f>
        <v/>
      </c>
      <c r="Z108" s="963" t="str">
        <f ca="1">IF($E108="", "", IFERROR(INDEX(OFFSET('Fund Guide'!$B$5,1,MATCH(Z$8,OFFSET('Fund Guide'!$B$5,,,,COUNTA('Fund Guide'!78:78)),0)-1,COUNTA('Fund Guide'!$B:$B)-COUNTA('Fund Guide'!$B$2:$B$5)),MATCH($E108,OFFSET('Fund Guide'!$B$5,1,,COUNTA('Fund Guide'!$B:$B)-COUNTA('Fund Guide'!$B$2:$B$5)),0)),"-"))</f>
        <v/>
      </c>
      <c r="AB108" s="230"/>
      <c r="AC108" s="230"/>
      <c r="AD108" s="229"/>
    </row>
    <row r="109" spans="2:30" s="452" customFormat="1" ht="4.5" customHeight="1">
      <c r="B109" s="450"/>
      <c r="C109" s="450"/>
      <c r="D109" s="450"/>
      <c r="F109" s="508"/>
      <c r="O109" s="452" t="str">
        <f>IFERROR(IF(N109=0, "", N109/N$107),0)</f>
        <v/>
      </c>
    </row>
    <row r="110" spans="2:30" s="468" customFormat="1" ht="18" customHeight="1">
      <c r="B110" s="464" t="s">
        <v>1342</v>
      </c>
      <c r="C110" s="464" t="s">
        <v>1342</v>
      </c>
      <c r="D110" s="464" t="s">
        <v>1342</v>
      </c>
      <c r="E110" s="509" t="s">
        <v>1407</v>
      </c>
      <c r="F110" s="471"/>
      <c r="G110" s="471"/>
      <c r="H110" s="470">
        <f ca="1">SUMIF($H$13:$H$109,"="&amp;"USD", $N$13:$N$109)</f>
        <v>0</v>
      </c>
      <c r="I110" s="470">
        <f ca="1">SUMPRODUCT($I$13:$I$109,$N$13:$N$109)</f>
        <v>2.1539312500000003E-3</v>
      </c>
      <c r="J110" s="471"/>
      <c r="K110" s="471"/>
      <c r="M110" s="510">
        <f>M78+M55+M10</f>
        <v>29000000</v>
      </c>
      <c r="N110" s="471">
        <f>N78+N55+N10</f>
        <v>1.1599999999999999</v>
      </c>
      <c r="O110" s="471"/>
      <c r="Q110" s="471"/>
      <c r="R110" s="471"/>
      <c r="S110" s="471"/>
      <c r="T110" s="471"/>
      <c r="U110" s="471"/>
      <c r="V110" s="471"/>
      <c r="W110" s="471"/>
      <c r="X110" s="471"/>
      <c r="Y110" s="471"/>
      <c r="Z110" s="471"/>
      <c r="AB110" s="471"/>
      <c r="AC110" s="471"/>
      <c r="AD110" s="471"/>
    </row>
    <row r="111" spans="2:30" s="75" customFormat="1" ht="18.75" customHeight="1">
      <c r="B111" s="511"/>
      <c r="C111" s="511"/>
      <c r="D111" s="512"/>
      <c r="F111" s="513"/>
      <c r="G111" s="513"/>
      <c r="M111" s="513"/>
      <c r="N111" s="514"/>
      <c r="O111" s="513"/>
      <c r="Q111" s="513"/>
      <c r="S111" s="513"/>
      <c r="U111" s="513"/>
      <c r="W111" s="513"/>
      <c r="Y111" s="513"/>
    </row>
    <row r="112" spans="2:30" s="452" customFormat="1" ht="15.75">
      <c r="B112" s="450"/>
      <c r="C112" s="450"/>
      <c r="D112" s="450"/>
      <c r="E112" s="461"/>
      <c r="F112" s="462"/>
      <c r="G112" s="462"/>
      <c r="H112" s="462"/>
      <c r="I112" s="463"/>
      <c r="M112" s="515"/>
      <c r="N112" s="516"/>
      <c r="O112" s="515"/>
      <c r="Q112" s="515"/>
      <c r="S112" s="515"/>
      <c r="U112" s="515"/>
      <c r="W112" s="515"/>
      <c r="Y112" s="515"/>
    </row>
  </sheetData>
  <mergeCells count="8">
    <mergeCell ref="AE4:AG6"/>
    <mergeCell ref="L2:M2"/>
    <mergeCell ref="F6:J6"/>
    <mergeCell ref="W3:X3"/>
    <mergeCell ref="E2:E4"/>
    <mergeCell ref="AB6:AD6"/>
    <mergeCell ref="M6:O6"/>
    <mergeCell ref="Q6:Z6"/>
  </mergeCells>
  <conditionalFormatting sqref="O10 O57 O78 O92 O55 O80 O63 O42 O28 O12 O30 O33 O39 O49 O52 O65 O68 O72 O75 O82 O85 O89 O94 O98 O101 O104 O107">
    <cfRule type="expression" dxfId="1289" priority="527">
      <formula>O10&lt;&gt;N10</formula>
    </cfRule>
  </conditionalFormatting>
  <conditionalFormatting sqref="AA28:AD28 AA42:AD42 AA57:AD57 AA63:AD63 AA80:AD80 AA92:AD92 AA98:AD98 AA101:AD101 AA104:AD104 AA33:AD33 AA39:AD39 AA12:AD12 F98:L98 F101:L101 F104:L104 F33:L33 F39:L39 F12:M12 F28:M28 F42:M42 F57:M57 F63:M63 F80:M80 F92:M92">
    <cfRule type="expression" dxfId="1288" priority="166">
      <formula>F12&lt;&gt;#REF!</formula>
    </cfRule>
  </conditionalFormatting>
  <conditionalFormatting sqref="Q28:Z28 Q42:Z42 Q57:Z57 Q63:Z63 Q80:Z80 Q92:Z92 Q98:Z98 Q101:Z101 Q104:Z104 Q33:Z33 Q39:Z39 Q12:Z12">
    <cfRule type="expression" dxfId="1287" priority="164">
      <formula>Q12&lt;&gt;P12</formula>
    </cfRule>
  </conditionalFormatting>
  <conditionalFormatting sqref="O12">
    <cfRule type="expression" dxfId="1286" priority="138">
      <formula>O12&lt;&gt;N12</formula>
    </cfRule>
  </conditionalFormatting>
  <conditionalFormatting sqref="N34:N37">
    <cfRule type="expression" dxfId="1285" priority="126">
      <formula>AND(N34&lt;&gt;"",#REF!="",OR(COLUMN(N34)=COLUMN(#REF!),COLUMN(N34)=COLUMN(#REF!)))</formula>
    </cfRule>
  </conditionalFormatting>
  <conditionalFormatting sqref="N58:N61">
    <cfRule type="expression" dxfId="1284" priority="116">
      <formula>AND(N58&lt;&gt;"",#REF!="",OR(COLUMN(N58)=COLUMN(#REF!),COLUMN(N58)=COLUMN(#REF!)))</formula>
    </cfRule>
  </conditionalFormatting>
  <conditionalFormatting sqref="P28 P42 P57 P63 P80 P92 P98 P101 P104 P33 P39 P12">
    <cfRule type="expression" dxfId="1283" priority="85">
      <formula>P12&lt;&gt;#REF!</formula>
    </cfRule>
  </conditionalFormatting>
  <conditionalFormatting sqref="N40">
    <cfRule type="expression" dxfId="1282" priority="83">
      <formula>AND(N40&lt;&gt;"",#REF!="",OR(COLUMN(N40)=COLUMN(#REF!),COLUMN(N40)=COLUMN(#REF!)))</formula>
    </cfRule>
  </conditionalFormatting>
  <conditionalFormatting sqref="N50">
    <cfRule type="expression" dxfId="1281" priority="77">
      <formula>AND(N50&lt;&gt;"",#REF!="",OR(COLUMN(N50)=COLUMN(#REF!),COLUMN(N50)=COLUMN(#REF!)))</formula>
    </cfRule>
  </conditionalFormatting>
  <conditionalFormatting sqref="N53">
    <cfRule type="expression" dxfId="1280" priority="75">
      <formula>AND(N53&lt;&gt;"",#REF!="",OR(COLUMN(N53)=COLUMN(#REF!),COLUMN(N53)=COLUMN(#REF!)))</formula>
    </cfRule>
  </conditionalFormatting>
  <conditionalFormatting sqref="N69:N70">
    <cfRule type="expression" dxfId="1279" priority="71">
      <formula>AND(N69&lt;&gt;"",#REF!="",OR(COLUMN(N69)=COLUMN(#REF!),COLUMN(N69)=COLUMN(#REF!)))</formula>
    </cfRule>
  </conditionalFormatting>
  <conditionalFormatting sqref="N73">
    <cfRule type="expression" dxfId="1278" priority="69">
      <formula>AND(N73&lt;&gt;"",#REF!="",OR(COLUMN(N73)=COLUMN(#REF!),COLUMN(N73)=COLUMN(#REF!)))</formula>
    </cfRule>
  </conditionalFormatting>
  <conditionalFormatting sqref="N76">
    <cfRule type="expression" dxfId="1277" priority="67">
      <formula>AND(N76&lt;&gt;"",#REF!="",OR(COLUMN(N76)=COLUMN(#REF!),COLUMN(N76)=COLUMN(#REF!)))</formula>
    </cfRule>
  </conditionalFormatting>
  <conditionalFormatting sqref="E58:E61 N86:N87 E13:E26">
    <cfRule type="expression" dxfId="1276" priority="63">
      <formula>AND(E13&lt;&gt;"",#REF!="",OR(COLUMN(E13)=COLUMN(#REF!),COLUMN(E13)=COLUMN(#REF!)))</formula>
    </cfRule>
  </conditionalFormatting>
  <conditionalFormatting sqref="N90">
    <cfRule type="expression" dxfId="1275" priority="61">
      <formula>AND(N90&lt;&gt;"",#REF!="",OR(COLUMN(N90)=COLUMN(#REF!),COLUMN(N90)=COLUMN(#REF!)))</formula>
    </cfRule>
  </conditionalFormatting>
  <conditionalFormatting sqref="N99">
    <cfRule type="expression" dxfId="1274" priority="57">
      <formula>AND(N99&lt;&gt;"",#REF!="",OR(COLUMN(N99)=COLUMN(#REF!),COLUMN(N99)=COLUMN(#REF!)))</formula>
    </cfRule>
  </conditionalFormatting>
  <conditionalFormatting sqref="N102">
    <cfRule type="expression" dxfId="1273" priority="55">
      <formula>AND(N102&lt;&gt;"",#REF!="",OR(COLUMN(N102)=COLUMN(#REF!),COLUMN(N102)=COLUMN(#REF!)))</formula>
    </cfRule>
  </conditionalFormatting>
  <conditionalFormatting sqref="N105 N108">
    <cfRule type="expression" dxfId="1272" priority="53">
      <formula>AND(N105&lt;&gt;"",#REF!="",OR(COLUMN(N105)=COLUMN(#REF!),COLUMN(N105)=COLUMN(#REF!)))</formula>
    </cfRule>
  </conditionalFormatting>
  <conditionalFormatting sqref="AA30:AD30 F30:L30">
    <cfRule type="expression" dxfId="1271" priority="51">
      <formula>F30&lt;&gt;#REF!</formula>
    </cfRule>
  </conditionalFormatting>
  <conditionalFormatting sqref="Q30:Z30">
    <cfRule type="expression" dxfId="1270" priority="50">
      <formula>Q30&lt;&gt;P30</formula>
    </cfRule>
  </conditionalFormatting>
  <conditionalFormatting sqref="P30">
    <cfRule type="expression" dxfId="1269" priority="48">
      <formula>P30&lt;&gt;#REF!</formula>
    </cfRule>
  </conditionalFormatting>
  <conditionalFormatting sqref="N66">
    <cfRule type="expression" dxfId="1268" priority="46">
      <formula>AND(N66&lt;&gt;"",#REF!="",OR(COLUMN(N66)=COLUMN(#REF!),COLUMN(N66)=COLUMN(#REF!)))</formula>
    </cfRule>
  </conditionalFormatting>
  <conditionalFormatting sqref="N83">
    <cfRule type="expression" dxfId="1267" priority="44">
      <formula>AND(N83&lt;&gt;"",#REF!="",OR(COLUMN(N83)=COLUMN(#REF!),COLUMN(N83)=COLUMN(#REF!)))</formula>
    </cfRule>
  </conditionalFormatting>
  <conditionalFormatting sqref="AA94:AD94 F94:L94">
    <cfRule type="expression" dxfId="1266" priority="42">
      <formula>F94&lt;&gt;#REF!</formula>
    </cfRule>
  </conditionalFormatting>
  <conditionalFormatting sqref="Q94:Z94">
    <cfRule type="expression" dxfId="1265" priority="41">
      <formula>Q94&lt;&gt;P94</formula>
    </cfRule>
  </conditionalFormatting>
  <conditionalFormatting sqref="P94">
    <cfRule type="expression" dxfId="1264" priority="40">
      <formula>P94&lt;&gt;#REF!</formula>
    </cfRule>
  </conditionalFormatting>
  <conditionalFormatting sqref="N95:N96">
    <cfRule type="expression" dxfId="1263" priority="39">
      <formula>AND(N95&lt;&gt;"",#REF!="",OR(COLUMN(N95)=COLUMN(#REF!),COLUMN(N95)=COLUMN(#REF!)))</formula>
    </cfRule>
  </conditionalFormatting>
  <conditionalFormatting sqref="N45:N47">
    <cfRule type="expression" dxfId="1262" priority="37">
      <formula>AND(N45&lt;&gt;"",#REF!="",OR(COLUMN(N45)=COLUMN(#REF!),COLUMN(N45)=COLUMN(#REF!)))</formula>
    </cfRule>
  </conditionalFormatting>
  <conditionalFormatting sqref="E34:E37 N13:N26">
    <cfRule type="expression" dxfId="1261" priority="33">
      <formula>AND(E13&lt;&gt;"",#REF!="",OR(COLUMN(E13)=COLUMN(#REF!),COLUMN(E13)=COLUMN(#REF!)))</formula>
    </cfRule>
  </conditionalFormatting>
  <conditionalFormatting sqref="E40">
    <cfRule type="expression" dxfId="1260" priority="32">
      <formula>AND(E40&lt;&gt;"",#REF!="",OR(COLUMN(E40)=COLUMN(#REF!),COLUMN(E40)=COLUMN(#REF!)))</formula>
    </cfRule>
  </conditionalFormatting>
  <conditionalFormatting sqref="E45:E47">
    <cfRule type="expression" dxfId="1259" priority="31">
      <formula>AND(E45&lt;&gt;"",#REF!="",OR(COLUMN(E45)=COLUMN(#REF!),COLUMN(E45)=COLUMN(#REF!)))</formula>
    </cfRule>
  </conditionalFormatting>
  <conditionalFormatting sqref="E50">
    <cfRule type="expression" dxfId="1258" priority="30">
      <formula>AND(E50&lt;&gt;"",#REF!="",OR(COLUMN(E50)=COLUMN(#REF!),COLUMN(E50)=COLUMN(#REF!)))</formula>
    </cfRule>
  </conditionalFormatting>
  <conditionalFormatting sqref="E53">
    <cfRule type="expression" dxfId="1257" priority="29">
      <formula>AND(E53&lt;&gt;"",#REF!="",OR(COLUMN(E53)=COLUMN(#REF!),COLUMN(E53)=COLUMN(#REF!)))</formula>
    </cfRule>
  </conditionalFormatting>
  <conditionalFormatting sqref="E66">
    <cfRule type="expression" dxfId="1256" priority="27">
      <formula>AND(E66&lt;&gt;"",#REF!="",OR(COLUMN(E66)=COLUMN(#REF!),COLUMN(E66)=COLUMN(#REF!)))</formula>
    </cfRule>
  </conditionalFormatting>
  <conditionalFormatting sqref="E69:E70">
    <cfRule type="expression" dxfId="1255" priority="26">
      <formula>AND(E69&lt;&gt;"",#REF!="",OR(COLUMN(E69)=COLUMN(#REF!),COLUMN(E69)=COLUMN(#REF!)))</formula>
    </cfRule>
  </conditionalFormatting>
  <conditionalFormatting sqref="E73">
    <cfRule type="expression" dxfId="1254" priority="25">
      <formula>AND(E73&lt;&gt;"",#REF!="",OR(COLUMN(E73)=COLUMN(#REF!),COLUMN(E73)=COLUMN(#REF!)))</formula>
    </cfRule>
  </conditionalFormatting>
  <conditionalFormatting sqref="E76">
    <cfRule type="expression" dxfId="1253" priority="24">
      <formula>AND(E76&lt;&gt;"",#REF!="",OR(COLUMN(E76)=COLUMN(#REF!),COLUMN(E76)=COLUMN(#REF!)))</formula>
    </cfRule>
  </conditionalFormatting>
  <conditionalFormatting sqref="E83">
    <cfRule type="expression" dxfId="1252" priority="23">
      <formula>AND(E83&lt;&gt;"",#REF!="",OR(COLUMN(E83)=COLUMN(#REF!),COLUMN(E83)=COLUMN(#REF!)))</formula>
    </cfRule>
  </conditionalFormatting>
  <conditionalFormatting sqref="E86:E87">
    <cfRule type="expression" dxfId="1251" priority="22">
      <formula>AND(E86&lt;&gt;"",#REF!="",OR(COLUMN(E86)=COLUMN(#REF!),COLUMN(E86)=COLUMN(#REF!)))</formula>
    </cfRule>
  </conditionalFormatting>
  <conditionalFormatting sqref="E95:E96">
    <cfRule type="expression" dxfId="1250" priority="19">
      <formula>AND(E95&lt;&gt;"",#REF!="",OR(COLUMN(E95)=COLUMN(#REF!),COLUMN(E95)=COLUMN(#REF!)))</formula>
    </cfRule>
  </conditionalFormatting>
  <conditionalFormatting sqref="E90">
    <cfRule type="expression" dxfId="1249" priority="18">
      <formula>AND(E90&lt;&gt;"",#REF!="",OR(COLUMN(E90)=COLUMN(#REF!),COLUMN(E90)=COLUMN(#REF!)))</formula>
    </cfRule>
  </conditionalFormatting>
  <conditionalFormatting sqref="E99">
    <cfRule type="expression" dxfId="1248" priority="17">
      <formula>AND(E99&lt;&gt;"",#REF!="",OR(COLUMN(E99)=COLUMN(#REF!),COLUMN(E99)=COLUMN(#REF!)))</formula>
    </cfRule>
  </conditionalFormatting>
  <conditionalFormatting sqref="E102">
    <cfRule type="expression" dxfId="1247" priority="16">
      <formula>AND(E102&lt;&gt;"",#REF!="",OR(COLUMN(E102)=COLUMN(#REF!),COLUMN(E102)=COLUMN(#REF!)))</formula>
    </cfRule>
  </conditionalFormatting>
  <conditionalFormatting sqref="E105 E108">
    <cfRule type="expression" dxfId="1246" priority="15">
      <formula>AND(E105&lt;&gt;"",#REF!="",OR(COLUMN(E105)=COLUMN(#REF!),COLUMN(E105)=COLUMN(#REF!)))</formula>
    </cfRule>
  </conditionalFormatting>
  <conditionalFormatting sqref="AA107:AD107 F107:L107">
    <cfRule type="expression" dxfId="1245" priority="14">
      <formula>F107&lt;&gt;#REF!</formula>
    </cfRule>
  </conditionalFormatting>
  <conditionalFormatting sqref="Q107:Z107">
    <cfRule type="expression" dxfId="1244" priority="13">
      <formula>Q107&lt;&gt;P107</formula>
    </cfRule>
  </conditionalFormatting>
  <conditionalFormatting sqref="P107">
    <cfRule type="expression" dxfId="1243" priority="12">
      <formula>P107&lt;&gt;#REF!</formula>
    </cfRule>
  </conditionalFormatting>
  <conditionalFormatting sqref="N31">
    <cfRule type="expression" dxfId="1242" priority="11">
      <formula>AND(N31&lt;&gt;"",#REF!="",OR(COLUMN(N31)=COLUMN(#REF!),COLUMN(N31)=COLUMN(#REF!)))</formula>
    </cfRule>
  </conditionalFormatting>
  <conditionalFormatting sqref="E31">
    <cfRule type="expression" dxfId="1241" priority="10">
      <formula>AND(E31&lt;&gt;"",#REF!="",OR(COLUMN(E31)=COLUMN(#REF!),COLUMN(E31)=COLUMN(#REF!)))</formula>
    </cfRule>
  </conditionalFormatting>
  <conditionalFormatting sqref="M110:O110">
    <cfRule type="expression" dxfId="1240" priority="5119">
      <formula>AND($M$110&lt;&gt;$M$3,$M$110&lt;&gt;0)</formula>
    </cfRule>
  </conditionalFormatting>
  <conditionalFormatting sqref="AE3:AG3 AH4:AJ4">
    <cfRule type="expression" dxfId="1239" priority="6">
      <formula>$AE$3&lt;&gt;""</formula>
    </cfRule>
  </conditionalFormatting>
  <conditionalFormatting sqref="AE2:AG2">
    <cfRule type="expression" dxfId="1238" priority="4">
      <formula>$AE$2&lt;&gt;""</formula>
    </cfRule>
  </conditionalFormatting>
  <conditionalFormatting sqref="AB31:AD31 AB40:AD40 AB53:AD53 AB50:AD50 AB66:AD66 AB73:AD73 AB76:AD76 AB83:AD83 AB90:AD90 AB99:AD99 AB102:AD102 AB105:AD105 AB108:AD108 AB34:AD37 AB45:AD47 AB58:AD61 AB95:AD96 AB13:AD26 AB69:AD70 AB86:AD87">
    <cfRule type="expression" dxfId="1237" priority="3">
      <formula>OR(AND($J13&gt;$AB$2, $J13&lt;&gt;"-",2, $J13&lt;&gt;"", $AB13="", $AC13="", $AD13=""),AND($F13&lt;&gt;"-", $Q13=0, $AB13="", $AC13="", $AD13=""))</formula>
    </cfRule>
  </conditionalFormatting>
  <conditionalFormatting sqref="AE4">
    <cfRule type="expression" dxfId="1236" priority="2">
      <formula>$AE$4&lt;&gt;""</formula>
    </cfRule>
  </conditionalFormatting>
  <conditionalFormatting sqref="K13:K26">
    <cfRule type="expression" dxfId="1235" priority="1">
      <formula>$K13="Não"</formula>
    </cfRule>
  </conditionalFormatting>
  <dataValidations count="24">
    <dataValidation type="list" allowBlank="1" showInputMessage="1" showErrorMessage="1" sqref="AB110"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40" xr:uid="{726CD9A6-5082-4CAE-9D4D-730B3703249B}">
      <formula1>Inflação_Longa</formula1>
    </dataValidation>
    <dataValidation type="list" allowBlank="1" showInputMessage="1" sqref="E45:E47" xr:uid="{BCC55D01-30D1-4204-A8A7-FBEDE6D35EC2}">
      <formula1>Pré_Curta</formula1>
    </dataValidation>
    <dataValidation type="list" allowBlank="1" showInputMessage="1" sqref="E50" xr:uid="{E3981BFE-E6B4-4526-8B36-9E3B44B899FA}">
      <formula1>Pré_Média</formula1>
    </dataValidation>
    <dataValidation type="list" allowBlank="1" showInputMessage="1" sqref="E53" xr:uid="{7B1D3750-A3C9-4E39-A099-DAD9F2C0777A}">
      <formula1>Pré_Longa</formula1>
    </dataValidation>
    <dataValidation type="list" allowBlank="1" showInputMessage="1" sqref="E66" xr:uid="{C448090B-A503-4943-A7EF-CA609E894FA2}">
      <formula1>Quant</formula1>
    </dataValidation>
    <dataValidation type="list" allowBlank="1" showInputMessage="1" sqref="E69:E70" xr:uid="{D322C699-4AD3-4505-B0B7-B8951197EDFE}">
      <formula1>Long_Short</formula1>
    </dataValidation>
    <dataValidation type="list" allowBlank="1" showInputMessage="1" sqref="E73" xr:uid="{2D023342-CB02-411C-867E-6E7E67365CF6}">
      <formula1>Multiestratégia</formula1>
    </dataValidation>
    <dataValidation type="list" allowBlank="1" showInputMessage="1" sqref="E76" xr:uid="{384772E1-8D0F-47CF-B084-44D7EABAC7BB}">
      <formula1>Arbitragem</formula1>
    </dataValidation>
    <dataValidation type="list" allowBlank="1" showInputMessage="1" sqref="E83" xr:uid="{70C16731-EE89-4D0A-BB5F-D30FEDD1817C}">
      <formula1>Long_Only</formula1>
    </dataValidation>
    <dataValidation type="list" allowBlank="1" showInputMessage="1" sqref="E86:E87" xr:uid="{6F1A2E25-BBAA-4EAB-B7B8-53A01DB660CD}">
      <formula1>Long_Bias</formula1>
    </dataValidation>
    <dataValidation type="list" allowBlank="1" showInputMessage="1" sqref="E90" xr:uid="{46BC8C5C-35FB-4C2C-B476-E311ED6473D5}">
      <formula1>Alternativos</formula1>
    </dataValidation>
    <dataValidation type="list" allowBlank="1" showInputMessage="1" sqref="E95:E96" xr:uid="{ECB9FC07-EF12-4D26-9B42-0AABE066163E}">
      <formula1>EUA</formula1>
    </dataValidation>
    <dataValidation type="list" allowBlank="1" showInputMessage="1" showErrorMessage="1" sqref="E99" xr:uid="{A182A324-B4B5-4A52-8020-4FDAF4A537F0}">
      <formula1>China</formula1>
    </dataValidation>
    <dataValidation type="list" allowBlank="1" showInputMessage="1" showErrorMessage="1" sqref="E102" xr:uid="{547DB14C-9EF8-4A3B-A713-B5884276156E}">
      <formula1>Europa</formula1>
    </dataValidation>
    <dataValidation type="list" allowBlank="1" showInputMessage="1" showErrorMessage="1" sqref="E105 E108" xr:uid="{20883D3A-05D8-4AD8-BDC3-51E626DA41D0}">
      <formula1>Global</formula1>
    </dataValidation>
    <dataValidation type="list" allowBlank="1" showInputMessage="1" sqref="E31"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08 AB31 AB83 AB45:AB47 AB53 AB50 AB40 AB73 AB76 AB95:AB96 AB58:AB61 AB90 AB99 AB102 AB105 AB34:AB37 AB66 AB69:AB70 AB86:AB87 AB13:AB26" xr:uid="{5254EEFC-19E3-4FB9-85EF-C834548F3597}">
      <formula1>"CDI,Ibovespa,IHFA,IPCA,IMA-B,IMAB-5,SELIC,SP500"</formula1>
    </dataValidation>
    <dataValidation type="list" allowBlank="1" showInputMessage="1" sqref="E34:E37"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58:E61" xr:uid="{600DE8EA-2357-4E10-A744-6AF2163956F2}">
      <formula1>Macro</formula1>
    </dataValidation>
    <dataValidation type="list" allowBlank="1" showInputMessage="1" sqref="E13:E26" xr:uid="{40E30E5E-686D-47E4-B297-78DE338090C5}">
      <formula1>Pós_fixado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85725</xdr:colOff>
                    <xdr:row>1</xdr:row>
                    <xdr:rowOff>200025</xdr:rowOff>
                  </from>
                  <to>
                    <xdr:col>21</xdr:col>
                    <xdr:colOff>180975</xdr:colOff>
                    <xdr:row>3</xdr:row>
                    <xdr:rowOff>9525</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6"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81"/>
  <sheetViews>
    <sheetView showGridLines="0" showRuler="0" view="pageLayout" zoomScaleNormal="80" workbookViewId="0">
      <selection activeCell="B3" sqref="B3"/>
    </sheetView>
  </sheetViews>
  <sheetFormatPr defaultColWidth="10.69921875" defaultRowHeight="11.25"/>
  <cols>
    <col min="1" max="1" width="1.19921875" style="369" customWidth="1"/>
    <col min="2" max="2" width="28.09765625" style="369" customWidth="1"/>
    <col min="3" max="3" width="0.59765625" style="369" customWidth="1"/>
    <col min="4" max="4" width="9.8984375" style="369" customWidth="1"/>
    <col min="5" max="5" width="5.09765625" style="372" customWidth="1"/>
    <col min="6" max="6" width="0.59765625" style="369" customWidth="1"/>
    <col min="7" max="7" width="5.19921875" style="372" customWidth="1"/>
    <col min="8" max="8" width="5.8984375" style="372" customWidth="1"/>
    <col min="9" max="9" width="5.19921875" style="372" customWidth="1"/>
    <col min="10" max="10" width="6.59765625" style="372" customWidth="1"/>
    <col min="11" max="11" width="5.19921875" style="372" customWidth="1"/>
    <col min="12" max="12" width="6.59765625" style="372" customWidth="1"/>
    <col min="13" max="13" width="5.19921875" style="372" customWidth="1"/>
    <col min="14" max="14" width="6.59765625" style="372" customWidth="1"/>
    <col min="15" max="15" width="7.09765625" style="372" customWidth="1"/>
    <col min="16" max="16" width="5.09765625" style="372" customWidth="1"/>
    <col min="17" max="17" width="0.59765625" style="372" customWidth="1"/>
    <col min="18" max="18" width="5.5" style="372" customWidth="1"/>
    <col min="19" max="19" width="14.796875" style="369" customWidth="1"/>
    <col min="20" max="16384" width="10.69921875" style="369"/>
  </cols>
  <sheetData>
    <row r="1" spans="1:18" s="530" customFormat="1" ht="33.75" customHeight="1">
      <c r="A1" s="528"/>
      <c r="B1" s="529" t="s">
        <v>1425</v>
      </c>
      <c r="C1" s="823"/>
      <c r="E1" s="531"/>
      <c r="F1" s="823"/>
      <c r="G1" s="531"/>
      <c r="H1" s="532"/>
      <c r="J1" s="532"/>
      <c r="K1" s="532"/>
      <c r="L1" s="532"/>
      <c r="M1" s="532"/>
      <c r="N1" s="532"/>
      <c r="O1" s="533"/>
      <c r="Q1" s="531"/>
      <c r="R1" s="532"/>
    </row>
    <row r="2" spans="1:18" s="535" customFormat="1" ht="16.5" customHeight="1">
      <c r="A2" s="528"/>
      <c r="B2" s="378" t="s">
        <v>2881</v>
      </c>
      <c r="C2" s="824"/>
      <c r="D2" s="909">
        <v>25000000</v>
      </c>
      <c r="E2" s="909"/>
      <c r="F2" s="823"/>
      <c r="H2" s="534"/>
      <c r="J2" s="536"/>
      <c r="K2" s="536"/>
      <c r="L2" s="536"/>
      <c r="M2" s="536"/>
      <c r="N2" s="536"/>
      <c r="O2" s="533"/>
      <c r="P2" s="536"/>
      <c r="Q2" s="536"/>
      <c r="R2" s="793" t="s">
        <v>643</v>
      </c>
    </row>
    <row r="3" spans="1:18" s="530" customFormat="1" ht="12" customHeight="1">
      <c r="A3" s="537"/>
      <c r="E3" s="532"/>
      <c r="F3" s="828"/>
      <c r="G3" s="538"/>
      <c r="H3" s="532"/>
      <c r="I3" s="532"/>
      <c r="J3" s="532"/>
      <c r="K3" s="532"/>
      <c r="L3" s="532"/>
      <c r="M3" s="532"/>
      <c r="N3" s="532"/>
      <c r="O3" s="533"/>
      <c r="P3" s="532"/>
      <c r="Q3" s="532"/>
      <c r="R3" s="532"/>
    </row>
    <row r="4" spans="1:18" s="528" customFormat="1" ht="27" customHeight="1">
      <c r="B4" s="539" t="s">
        <v>715</v>
      </c>
      <c r="D4" s="539" t="s">
        <v>10</v>
      </c>
      <c r="E4" s="539" t="s">
        <v>1346</v>
      </c>
      <c r="G4" s="539" t="s">
        <v>708</v>
      </c>
      <c r="H4" s="539" t="s">
        <v>709</v>
      </c>
      <c r="I4" s="540" t="s">
        <v>710</v>
      </c>
      <c r="J4" s="539" t="s">
        <v>711</v>
      </c>
      <c r="K4" s="540" t="s">
        <v>712</v>
      </c>
      <c r="L4" s="539" t="s">
        <v>1328</v>
      </c>
      <c r="M4" s="540" t="s">
        <v>1329</v>
      </c>
      <c r="N4" s="539" t="s">
        <v>713</v>
      </c>
      <c r="O4" s="540" t="s">
        <v>714</v>
      </c>
      <c r="P4" s="539" t="s">
        <v>605</v>
      </c>
      <c r="R4" s="539" t="s">
        <v>33</v>
      </c>
    </row>
    <row r="5" spans="1:18" ht="5.25" customHeight="1"/>
    <row r="6" spans="1:18" ht="14.25" customHeight="1">
      <c r="B6" s="786" t="s">
        <v>11</v>
      </c>
      <c r="C6" s="825"/>
      <c r="D6" s="789">
        <v>14625000</v>
      </c>
      <c r="E6" s="790">
        <v>0.58500000000000008</v>
      </c>
      <c r="F6" s="825"/>
      <c r="G6" s="787"/>
      <c r="H6" s="788"/>
      <c r="I6" s="787"/>
      <c r="J6" s="788"/>
      <c r="K6" s="787"/>
      <c r="L6" s="788"/>
      <c r="M6" s="787"/>
      <c r="N6" s="788"/>
      <c r="O6" s="787"/>
      <c r="P6" s="787"/>
      <c r="Q6" s="833"/>
      <c r="R6" s="787"/>
    </row>
    <row r="7" spans="1:18" ht="5.25" customHeight="1"/>
    <row r="8" spans="1:18" ht="11.25" customHeight="1">
      <c r="B8" s="379" t="s">
        <v>620</v>
      </c>
      <c r="C8" s="826"/>
      <c r="D8" s="397">
        <v>9625000</v>
      </c>
      <c r="E8" s="380">
        <v>0.38500000000000001</v>
      </c>
      <c r="F8" s="826"/>
      <c r="G8" s="381"/>
      <c r="H8" s="382"/>
      <c r="I8" s="381"/>
      <c r="J8" s="382"/>
      <c r="K8" s="381"/>
      <c r="L8" s="382"/>
      <c r="M8" s="381"/>
      <c r="N8" s="382"/>
      <c r="O8" s="381"/>
      <c r="P8" s="381"/>
      <c r="Q8" s="834"/>
      <c r="R8" s="381"/>
    </row>
    <row r="9" spans="1:18" ht="11.25" customHeight="1">
      <c r="B9" s="369" t="s">
        <v>2089</v>
      </c>
      <c r="D9" s="817">
        <v>1250000</v>
      </c>
      <c r="E9" s="818">
        <v>0.05</v>
      </c>
      <c r="F9" s="829"/>
      <c r="G9" s="818">
        <v>7.8279970082884676E-2</v>
      </c>
      <c r="H9" s="819">
        <v>1.0119404520530995</v>
      </c>
      <c r="I9" s="818">
        <v>0.10381404115898074</v>
      </c>
      <c r="J9" s="819">
        <v>1.0177247300313479</v>
      </c>
      <c r="K9" s="818">
        <v>0.12645859039307039</v>
      </c>
      <c r="L9" s="819">
        <v>0.95895846348772307</v>
      </c>
      <c r="M9" s="818">
        <v>0.16981308860694289</v>
      </c>
      <c r="N9" s="819">
        <v>0.96527264705199589</v>
      </c>
      <c r="O9" s="820">
        <v>1.5112940650837692E-3</v>
      </c>
      <c r="P9" s="821">
        <v>1.0851079280844875</v>
      </c>
      <c r="R9" s="822">
        <v>0</v>
      </c>
    </row>
    <row r="10" spans="1:18" ht="11.25" customHeight="1">
      <c r="B10" s="383" t="s">
        <v>2660</v>
      </c>
      <c r="C10" s="383"/>
      <c r="D10" s="384">
        <v>1500000</v>
      </c>
      <c r="E10" s="385">
        <v>0.06</v>
      </c>
      <c r="F10" s="830"/>
      <c r="G10" s="385" t="s">
        <v>34</v>
      </c>
      <c r="H10" s="386" t="s">
        <v>34</v>
      </c>
      <c r="I10" s="385" t="s">
        <v>34</v>
      </c>
      <c r="J10" s="386" t="s">
        <v>34</v>
      </c>
      <c r="K10" s="385" t="s">
        <v>34</v>
      </c>
      <c r="L10" s="386" t="s">
        <v>34</v>
      </c>
      <c r="M10" s="385" t="s">
        <v>34</v>
      </c>
      <c r="N10" s="386" t="s">
        <v>34</v>
      </c>
      <c r="O10" s="387" t="s">
        <v>34</v>
      </c>
      <c r="P10" s="388" t="s">
        <v>34</v>
      </c>
      <c r="Q10" s="835"/>
      <c r="R10" s="389">
        <v>1825</v>
      </c>
    </row>
    <row r="11" spans="1:18" ht="11.25" customHeight="1">
      <c r="B11" s="383" t="s">
        <v>2108</v>
      </c>
      <c r="C11" s="383"/>
      <c r="D11" s="384">
        <v>800000</v>
      </c>
      <c r="E11" s="385">
        <v>3.2000000000000001E-2</v>
      </c>
      <c r="F11" s="830"/>
      <c r="G11" s="385">
        <v>8.7979298050510746E-2</v>
      </c>
      <c r="H11" s="386">
        <v>1.1373255578187031</v>
      </c>
      <c r="I11" s="385">
        <v>0.11759287150743969</v>
      </c>
      <c r="J11" s="386">
        <v>1.1528033402075784</v>
      </c>
      <c r="K11" s="385">
        <v>0.16955046761246106</v>
      </c>
      <c r="L11" s="386">
        <v>1.2857319965364744</v>
      </c>
      <c r="M11" s="385" t="s">
        <v>1417</v>
      </c>
      <c r="N11" s="386" t="s">
        <v>1417</v>
      </c>
      <c r="O11" s="387">
        <v>2.1216366482162208E-3</v>
      </c>
      <c r="P11" s="388">
        <v>6.6231165394701339</v>
      </c>
      <c r="Q11" s="835"/>
      <c r="R11" s="389">
        <v>1</v>
      </c>
    </row>
    <row r="12" spans="1:18" ht="11.25" customHeight="1">
      <c r="B12" s="383" t="s">
        <v>2116</v>
      </c>
      <c r="C12" s="383"/>
      <c r="D12" s="384">
        <v>1175000</v>
      </c>
      <c r="E12" s="385">
        <v>4.7E-2</v>
      </c>
      <c r="F12" s="830"/>
      <c r="G12" s="385">
        <v>8.9523050704364726E-2</v>
      </c>
      <c r="H12" s="386">
        <v>1.1572819496868285</v>
      </c>
      <c r="I12" s="385">
        <v>0.11934750908759062</v>
      </c>
      <c r="J12" s="386">
        <v>1.1700046555366608</v>
      </c>
      <c r="K12" s="385">
        <v>0.19846732306651016</v>
      </c>
      <c r="L12" s="386">
        <v>1.5050137644963919</v>
      </c>
      <c r="M12" s="385">
        <v>0.20845394106567805</v>
      </c>
      <c r="N12" s="386">
        <v>1.1849197793382638</v>
      </c>
      <c r="O12" s="387">
        <v>1.9747977527039308E-3</v>
      </c>
      <c r="P12" s="388">
        <v>7.9101918840779772</v>
      </c>
      <c r="Q12" s="835"/>
      <c r="R12" s="389">
        <v>46</v>
      </c>
    </row>
    <row r="13" spans="1:18" ht="11.25" customHeight="1">
      <c r="B13" s="383" t="s">
        <v>2654</v>
      </c>
      <c r="C13" s="383"/>
      <c r="D13" s="384">
        <v>800000</v>
      </c>
      <c r="E13" s="385">
        <v>3.2000000000000001E-2</v>
      </c>
      <c r="F13" s="830"/>
      <c r="G13" s="385">
        <v>9.2030674151289515E-2</v>
      </c>
      <c r="H13" s="386">
        <v>1.1896984874266001</v>
      </c>
      <c r="I13" s="385">
        <v>0.12399250525432159</v>
      </c>
      <c r="J13" s="386">
        <v>1.2155411496082431</v>
      </c>
      <c r="K13" s="385">
        <v>0.19703341521582263</v>
      </c>
      <c r="L13" s="386">
        <v>1.4941401807801395</v>
      </c>
      <c r="M13" s="385">
        <v>0.24210112650385995</v>
      </c>
      <c r="N13" s="386">
        <v>1.3761812893914724</v>
      </c>
      <c r="O13" s="387">
        <v>2.6188034227482538E-3</v>
      </c>
      <c r="P13" s="388">
        <v>7.5475453784774391</v>
      </c>
      <c r="Q13" s="835"/>
      <c r="R13" s="389">
        <v>31</v>
      </c>
    </row>
    <row r="14" spans="1:18" ht="11.25" customHeight="1">
      <c r="B14" s="383" t="s">
        <v>2100</v>
      </c>
      <c r="C14" s="383"/>
      <c r="D14" s="384">
        <v>800000</v>
      </c>
      <c r="E14" s="385">
        <v>3.2000000000000001E-2</v>
      </c>
      <c r="F14" s="830"/>
      <c r="G14" s="385">
        <v>9.1821324721498954E-2</v>
      </c>
      <c r="H14" s="386">
        <v>1.1869921864865893</v>
      </c>
      <c r="I14" s="385">
        <v>0.12198386307616826</v>
      </c>
      <c r="J14" s="386">
        <v>1.1958497398945982</v>
      </c>
      <c r="K14" s="385">
        <v>0.20738254328053496</v>
      </c>
      <c r="L14" s="386">
        <v>1.5726194989231486</v>
      </c>
      <c r="M14" s="385">
        <v>0.25090202378730875</v>
      </c>
      <c r="N14" s="386">
        <v>1.4262084426981934</v>
      </c>
      <c r="O14" s="387">
        <v>5.7699651418286037E-3</v>
      </c>
      <c r="P14" s="388">
        <v>3.1177340564059275</v>
      </c>
      <c r="Q14" s="835"/>
      <c r="R14" s="389">
        <v>45</v>
      </c>
    </row>
    <row r="15" spans="1:18" ht="11.25" customHeight="1">
      <c r="B15" s="383" t="s">
        <v>2102</v>
      </c>
      <c r="C15" s="383"/>
      <c r="D15" s="384">
        <v>1250000</v>
      </c>
      <c r="E15" s="385">
        <v>0.05</v>
      </c>
      <c r="F15" s="830"/>
      <c r="G15" s="385">
        <v>8.7590871946483295E-2</v>
      </c>
      <c r="H15" s="386">
        <v>1.1323042977584019</v>
      </c>
      <c r="I15" s="385">
        <v>0.11726759377364049</v>
      </c>
      <c r="J15" s="386">
        <v>1.1496145307737078</v>
      </c>
      <c r="K15" s="385">
        <v>0.18845601082839525</v>
      </c>
      <c r="L15" s="386">
        <v>1.4290961651342802</v>
      </c>
      <c r="M15" s="385" t="s">
        <v>1417</v>
      </c>
      <c r="N15" s="386" t="s">
        <v>1417</v>
      </c>
      <c r="O15" s="387">
        <v>2.2269542501345972E-3</v>
      </c>
      <c r="P15" s="388">
        <v>6.1792257396061698</v>
      </c>
      <c r="Q15" s="835"/>
      <c r="R15" s="389">
        <v>46</v>
      </c>
    </row>
    <row r="16" spans="1:18" ht="11.25" customHeight="1">
      <c r="B16" s="383" t="s">
        <v>2091</v>
      </c>
      <c r="C16" s="383"/>
      <c r="D16" s="384">
        <v>750000</v>
      </c>
      <c r="E16" s="385">
        <v>0.03</v>
      </c>
      <c r="F16" s="830"/>
      <c r="G16" s="385">
        <v>9.9779881428285089E-2</v>
      </c>
      <c r="H16" s="386">
        <v>1.2898740023971993</v>
      </c>
      <c r="I16" s="385">
        <v>0.13875957348128964</v>
      </c>
      <c r="J16" s="386">
        <v>1.3603077953997353</v>
      </c>
      <c r="K16" s="385">
        <v>0.19455520917035862</v>
      </c>
      <c r="L16" s="386">
        <v>1.475347494145113</v>
      </c>
      <c r="M16" s="385" t="s">
        <v>1417</v>
      </c>
      <c r="N16" s="386" t="s">
        <v>1417</v>
      </c>
      <c r="O16" s="387">
        <v>1.402393455777768E-3</v>
      </c>
      <c r="P16" s="388">
        <v>23.404266386728597</v>
      </c>
      <c r="Q16" s="835"/>
      <c r="R16" s="389">
        <v>91</v>
      </c>
    </row>
    <row r="17" spans="2:18" ht="11.25" customHeight="1">
      <c r="B17" s="383" t="s">
        <v>2111</v>
      </c>
      <c r="C17" s="383"/>
      <c r="D17" s="384">
        <v>500000</v>
      </c>
      <c r="E17" s="385">
        <v>0.02</v>
      </c>
      <c r="F17" s="830"/>
      <c r="G17" s="385">
        <v>9.4116528873928962E-2</v>
      </c>
      <c r="H17" s="386">
        <v>1.2166627385461384</v>
      </c>
      <c r="I17" s="385">
        <v>0.14697581971801466</v>
      </c>
      <c r="J17" s="386">
        <v>1.4408544814721584</v>
      </c>
      <c r="K17" s="385">
        <v>0.23379409328674017</v>
      </c>
      <c r="L17" s="386">
        <v>1.7729030805569004</v>
      </c>
      <c r="M17" s="385">
        <v>0.30961810397509959</v>
      </c>
      <c r="N17" s="386">
        <v>1.759969677549609</v>
      </c>
      <c r="O17" s="387">
        <v>7.7530159421063741E-3</v>
      </c>
      <c r="P17" s="388">
        <v>5.1649348942836273</v>
      </c>
      <c r="Q17" s="835"/>
      <c r="R17" s="389">
        <v>271</v>
      </c>
    </row>
    <row r="18" spans="2:18" ht="11.25" customHeight="1">
      <c r="B18" s="390" t="s">
        <v>2090</v>
      </c>
      <c r="C18" s="390"/>
      <c r="D18" s="391">
        <v>800000</v>
      </c>
      <c r="E18" s="392">
        <v>3.2000000000000001E-2</v>
      </c>
      <c r="F18" s="831"/>
      <c r="G18" s="392">
        <v>9.4913279683340956E-2</v>
      </c>
      <c r="H18" s="393">
        <v>1.2269624917703204</v>
      </c>
      <c r="I18" s="392">
        <v>0.13245547943943037</v>
      </c>
      <c r="J18" s="393">
        <v>1.2985065945677758</v>
      </c>
      <c r="K18" s="392">
        <v>0.21110927984115535</v>
      </c>
      <c r="L18" s="393">
        <v>1.6008800192633459</v>
      </c>
      <c r="M18" s="392" t="s">
        <v>1417</v>
      </c>
      <c r="N18" s="393" t="s">
        <v>1417</v>
      </c>
      <c r="O18" s="394">
        <v>3.1955944672346363E-3</v>
      </c>
      <c r="P18" s="395">
        <v>8.5342432987347916</v>
      </c>
      <c r="Q18" s="836"/>
      <c r="R18" s="396">
        <v>180</v>
      </c>
    </row>
    <row r="19" spans="2:18" ht="5.25" customHeight="1"/>
    <row r="20" spans="2:18" ht="11.25" customHeight="1">
      <c r="B20" s="379" t="s">
        <v>621</v>
      </c>
      <c r="C20" s="826"/>
      <c r="D20" s="397">
        <v>3750000</v>
      </c>
      <c r="E20" s="380">
        <v>0.15</v>
      </c>
      <c r="F20" s="826"/>
      <c r="G20" s="381"/>
      <c r="H20" s="382"/>
      <c r="I20" s="381"/>
      <c r="J20" s="382"/>
      <c r="K20" s="381"/>
      <c r="L20" s="382"/>
      <c r="M20" s="381"/>
      <c r="N20" s="382"/>
      <c r="O20" s="381"/>
      <c r="P20" s="381"/>
      <c r="Q20" s="834"/>
      <c r="R20" s="381"/>
    </row>
    <row r="21" spans="2:18" ht="3" customHeight="1"/>
    <row r="22" spans="2:18" ht="11.25" customHeight="1">
      <c r="B22" s="405" t="s">
        <v>1373</v>
      </c>
      <c r="C22" s="826"/>
      <c r="D22" s="408">
        <v>2750000</v>
      </c>
      <c r="E22" s="409">
        <v>0.11</v>
      </c>
      <c r="F22" s="826"/>
      <c r="G22" s="406"/>
      <c r="H22" s="407"/>
      <c r="I22" s="406"/>
      <c r="J22" s="407"/>
      <c r="K22" s="406"/>
      <c r="L22" s="407"/>
      <c r="M22" s="406"/>
      <c r="N22" s="407"/>
      <c r="O22" s="406"/>
      <c r="P22" s="406"/>
      <c r="Q22" s="834"/>
      <c r="R22" s="406"/>
    </row>
    <row r="23" spans="2:18" ht="11.25" customHeight="1">
      <c r="B23" s="369" t="s">
        <v>2140</v>
      </c>
      <c r="D23" s="817">
        <v>1375000</v>
      </c>
      <c r="E23" s="818">
        <v>5.5E-2</v>
      </c>
      <c r="F23" s="829"/>
      <c r="G23" s="818" t="s">
        <v>34</v>
      </c>
      <c r="H23" s="819" t="s">
        <v>34</v>
      </c>
      <c r="I23" s="818" t="s">
        <v>34</v>
      </c>
      <c r="J23" s="819" t="s">
        <v>34</v>
      </c>
      <c r="K23" s="818" t="s">
        <v>34</v>
      </c>
      <c r="L23" s="819" t="s">
        <v>34</v>
      </c>
      <c r="M23" s="818" t="s">
        <v>34</v>
      </c>
      <c r="N23" s="819" t="s">
        <v>34</v>
      </c>
      <c r="O23" s="820" t="s">
        <v>34</v>
      </c>
      <c r="P23" s="821" t="s">
        <v>34</v>
      </c>
      <c r="R23" s="822">
        <v>2119</v>
      </c>
    </row>
    <row r="24" spans="2:18" ht="11.25" customHeight="1">
      <c r="B24" s="383" t="s">
        <v>2648</v>
      </c>
      <c r="C24" s="383"/>
      <c r="D24" s="384">
        <v>687500</v>
      </c>
      <c r="E24" s="385">
        <v>2.75E-2</v>
      </c>
      <c r="F24" s="830"/>
      <c r="G24" s="385" t="s">
        <v>34</v>
      </c>
      <c r="H24" s="386" t="s">
        <v>34</v>
      </c>
      <c r="I24" s="385" t="s">
        <v>34</v>
      </c>
      <c r="J24" s="386" t="s">
        <v>34</v>
      </c>
      <c r="K24" s="385" t="s">
        <v>34</v>
      </c>
      <c r="L24" s="386" t="s">
        <v>34</v>
      </c>
      <c r="M24" s="385" t="s">
        <v>34</v>
      </c>
      <c r="N24" s="386" t="s">
        <v>34</v>
      </c>
      <c r="O24" s="387" t="s">
        <v>34</v>
      </c>
      <c r="P24" s="388" t="s">
        <v>34</v>
      </c>
      <c r="Q24" s="835"/>
      <c r="R24" s="389">
        <v>1825</v>
      </c>
    </row>
    <row r="25" spans="2:18" ht="11.25" customHeight="1">
      <c r="B25" s="390" t="s">
        <v>2664</v>
      </c>
      <c r="C25" s="390"/>
      <c r="D25" s="391">
        <v>687500</v>
      </c>
      <c r="E25" s="392">
        <v>2.75E-2</v>
      </c>
      <c r="F25" s="831"/>
      <c r="G25" s="392" t="s">
        <v>34</v>
      </c>
      <c r="H25" s="393" t="s">
        <v>34</v>
      </c>
      <c r="I25" s="392" t="s">
        <v>34</v>
      </c>
      <c r="J25" s="393" t="s">
        <v>34</v>
      </c>
      <c r="K25" s="392" t="s">
        <v>34</v>
      </c>
      <c r="L25" s="393" t="s">
        <v>34</v>
      </c>
      <c r="M25" s="392" t="s">
        <v>34</v>
      </c>
      <c r="N25" s="393" t="s">
        <v>34</v>
      </c>
      <c r="O25" s="394" t="s">
        <v>34</v>
      </c>
      <c r="P25" s="395" t="s">
        <v>34</v>
      </c>
      <c r="Q25" s="836"/>
      <c r="R25" s="396">
        <v>2190</v>
      </c>
    </row>
    <row r="26" spans="2:18" ht="4.5" customHeight="1"/>
    <row r="27" spans="2:18" ht="11.25" customHeight="1">
      <c r="B27" s="405" t="s">
        <v>1367</v>
      </c>
      <c r="C27" s="826"/>
      <c r="D27" s="408">
        <v>1000000</v>
      </c>
      <c r="E27" s="409">
        <v>0.04</v>
      </c>
      <c r="F27" s="826"/>
      <c r="G27" s="406"/>
      <c r="H27" s="407"/>
      <c r="I27" s="406"/>
      <c r="J27" s="407"/>
      <c r="K27" s="406"/>
      <c r="L27" s="407"/>
      <c r="M27" s="406"/>
      <c r="N27" s="407"/>
      <c r="O27" s="406"/>
      <c r="P27" s="406"/>
      <c r="Q27" s="834"/>
      <c r="R27" s="406"/>
    </row>
    <row r="28" spans="2:18" ht="11.25" customHeight="1">
      <c r="B28" s="369" t="s">
        <v>2663</v>
      </c>
      <c r="D28" s="817">
        <v>500000</v>
      </c>
      <c r="E28" s="818">
        <v>0.02</v>
      </c>
      <c r="F28" s="829"/>
      <c r="G28" s="818" t="s">
        <v>34</v>
      </c>
      <c r="H28" s="819" t="s">
        <v>34</v>
      </c>
      <c r="I28" s="818" t="s">
        <v>34</v>
      </c>
      <c r="J28" s="819" t="s">
        <v>34</v>
      </c>
      <c r="K28" s="818" t="s">
        <v>34</v>
      </c>
      <c r="L28" s="819" t="s">
        <v>34</v>
      </c>
      <c r="M28" s="818" t="s">
        <v>34</v>
      </c>
      <c r="N28" s="819" t="s">
        <v>34</v>
      </c>
      <c r="O28" s="820" t="s">
        <v>34</v>
      </c>
      <c r="P28" s="821" t="s">
        <v>34</v>
      </c>
      <c r="R28" s="822">
        <v>2920</v>
      </c>
    </row>
    <row r="29" spans="2:18" ht="11.25" customHeight="1">
      <c r="B29" s="390" t="s">
        <v>2662</v>
      </c>
      <c r="C29" s="390"/>
      <c r="D29" s="391">
        <v>500000</v>
      </c>
      <c r="E29" s="392">
        <v>0.02</v>
      </c>
      <c r="F29" s="831"/>
      <c r="G29" s="392" t="s">
        <v>34</v>
      </c>
      <c r="H29" s="393" t="s">
        <v>34</v>
      </c>
      <c r="I29" s="392" t="s">
        <v>34</v>
      </c>
      <c r="J29" s="393" t="s">
        <v>34</v>
      </c>
      <c r="K29" s="392" t="s">
        <v>34</v>
      </c>
      <c r="L29" s="393" t="s">
        <v>34</v>
      </c>
      <c r="M29" s="392" t="s">
        <v>34</v>
      </c>
      <c r="N29" s="393" t="s">
        <v>34</v>
      </c>
      <c r="O29" s="394" t="s">
        <v>34</v>
      </c>
      <c r="P29" s="395" t="s">
        <v>34</v>
      </c>
      <c r="Q29" s="836"/>
      <c r="R29" s="396">
        <v>3285</v>
      </c>
    </row>
    <row r="30" spans="2:18" ht="5.25" customHeight="1"/>
    <row r="31" spans="2:18" ht="11.25" customHeight="1">
      <c r="B31" s="379" t="s">
        <v>661</v>
      </c>
      <c r="C31" s="826"/>
      <c r="D31" s="397">
        <v>1250000</v>
      </c>
      <c r="E31" s="380">
        <v>0.05</v>
      </c>
      <c r="F31" s="826"/>
      <c r="G31" s="381"/>
      <c r="H31" s="382"/>
      <c r="I31" s="381"/>
      <c r="J31" s="382"/>
      <c r="K31" s="381"/>
      <c r="L31" s="382"/>
      <c r="M31" s="381"/>
      <c r="N31" s="382"/>
      <c r="O31" s="381"/>
      <c r="P31" s="381"/>
      <c r="Q31" s="834"/>
      <c r="R31" s="381"/>
    </row>
    <row r="32" spans="2:18" ht="3" customHeight="1"/>
    <row r="33" spans="1:18" ht="11.25" customHeight="1">
      <c r="B33" s="405" t="s">
        <v>1370</v>
      </c>
      <c r="C33" s="826"/>
      <c r="D33" s="408">
        <v>875000.00000000012</v>
      </c>
      <c r="E33" s="409">
        <v>3.5000000000000003E-2</v>
      </c>
      <c r="F33" s="826"/>
      <c r="G33" s="406"/>
      <c r="H33" s="407"/>
      <c r="I33" s="406"/>
      <c r="J33" s="407"/>
      <c r="K33" s="406"/>
      <c r="L33" s="407"/>
      <c r="M33" s="406"/>
      <c r="N33" s="407"/>
      <c r="O33" s="406"/>
      <c r="P33" s="406"/>
      <c r="Q33" s="834"/>
      <c r="R33" s="406"/>
    </row>
    <row r="34" spans="1:18" ht="11.25" customHeight="1">
      <c r="B34" s="369" t="s">
        <v>1442</v>
      </c>
      <c r="D34" s="817">
        <v>437500.00000000006</v>
      </c>
      <c r="E34" s="818">
        <v>1.7500000000000002E-2</v>
      </c>
      <c r="F34" s="829"/>
      <c r="G34" s="818" t="s">
        <v>34</v>
      </c>
      <c r="H34" s="819" t="s">
        <v>34</v>
      </c>
      <c r="I34" s="818" t="s">
        <v>34</v>
      </c>
      <c r="J34" s="819" t="s">
        <v>34</v>
      </c>
      <c r="K34" s="818" t="s">
        <v>34</v>
      </c>
      <c r="L34" s="819" t="s">
        <v>34</v>
      </c>
      <c r="M34" s="818" t="s">
        <v>34</v>
      </c>
      <c r="N34" s="819" t="s">
        <v>34</v>
      </c>
      <c r="O34" s="820" t="s">
        <v>34</v>
      </c>
      <c r="P34" s="821" t="s">
        <v>34</v>
      </c>
      <c r="R34" s="822">
        <v>730</v>
      </c>
    </row>
    <row r="35" spans="1:18" ht="11.25" customHeight="1">
      <c r="B35" s="390" t="s">
        <v>1443</v>
      </c>
      <c r="C35" s="390"/>
      <c r="D35" s="391">
        <v>437500.00000000006</v>
      </c>
      <c r="E35" s="392">
        <v>1.7500000000000002E-2</v>
      </c>
      <c r="F35" s="831"/>
      <c r="G35" s="392" t="s">
        <v>34</v>
      </c>
      <c r="H35" s="393" t="s">
        <v>34</v>
      </c>
      <c r="I35" s="392" t="s">
        <v>34</v>
      </c>
      <c r="J35" s="393" t="s">
        <v>34</v>
      </c>
      <c r="K35" s="392" t="s">
        <v>34</v>
      </c>
      <c r="L35" s="393" t="s">
        <v>34</v>
      </c>
      <c r="M35" s="392" t="s">
        <v>34</v>
      </c>
      <c r="N35" s="393" t="s">
        <v>34</v>
      </c>
      <c r="O35" s="394" t="s">
        <v>34</v>
      </c>
      <c r="P35" s="395" t="s">
        <v>34</v>
      </c>
      <c r="Q35" s="836"/>
      <c r="R35" s="396">
        <v>1095</v>
      </c>
    </row>
    <row r="36" spans="1:18" ht="4.5" customHeight="1"/>
    <row r="37" spans="1:18" ht="11.25" customHeight="1">
      <c r="B37" s="405" t="s">
        <v>1374</v>
      </c>
      <c r="C37" s="826"/>
      <c r="D37" s="408">
        <v>375000</v>
      </c>
      <c r="E37" s="409">
        <v>1.4999999999999999E-2</v>
      </c>
      <c r="F37" s="826"/>
      <c r="G37" s="406"/>
      <c r="H37" s="407"/>
      <c r="I37" s="406"/>
      <c r="J37" s="407"/>
      <c r="K37" s="406"/>
      <c r="L37" s="407"/>
      <c r="M37" s="406"/>
      <c r="N37" s="407"/>
      <c r="O37" s="406"/>
      <c r="P37" s="406"/>
      <c r="Q37" s="834"/>
      <c r="R37" s="406"/>
    </row>
    <row r="38" spans="1:18" ht="11.25" customHeight="1">
      <c r="B38" s="369" t="s">
        <v>1444</v>
      </c>
      <c r="D38" s="817">
        <v>187500</v>
      </c>
      <c r="E38" s="818">
        <v>7.4999999999999997E-3</v>
      </c>
      <c r="F38" s="829"/>
      <c r="G38" s="818" t="s">
        <v>34</v>
      </c>
      <c r="H38" s="819" t="s">
        <v>34</v>
      </c>
      <c r="I38" s="818" t="s">
        <v>34</v>
      </c>
      <c r="J38" s="819" t="s">
        <v>34</v>
      </c>
      <c r="K38" s="818" t="s">
        <v>34</v>
      </c>
      <c r="L38" s="819" t="s">
        <v>34</v>
      </c>
      <c r="M38" s="818" t="s">
        <v>34</v>
      </c>
      <c r="N38" s="819" t="s">
        <v>34</v>
      </c>
      <c r="O38" s="820" t="s">
        <v>34</v>
      </c>
      <c r="P38" s="821" t="s">
        <v>34</v>
      </c>
      <c r="R38" s="822">
        <v>1460</v>
      </c>
    </row>
    <row r="39" spans="1:18" ht="11.25" customHeight="1">
      <c r="B39" s="390" t="s">
        <v>1445</v>
      </c>
      <c r="C39" s="390"/>
      <c r="D39" s="391">
        <v>187500</v>
      </c>
      <c r="E39" s="392">
        <v>7.4999999999999997E-3</v>
      </c>
      <c r="F39" s="831"/>
      <c r="G39" s="392" t="s">
        <v>34</v>
      </c>
      <c r="H39" s="393" t="s">
        <v>34</v>
      </c>
      <c r="I39" s="392" t="s">
        <v>34</v>
      </c>
      <c r="J39" s="393" t="s">
        <v>34</v>
      </c>
      <c r="K39" s="392" t="s">
        <v>34</v>
      </c>
      <c r="L39" s="393" t="s">
        <v>34</v>
      </c>
      <c r="M39" s="392" t="s">
        <v>34</v>
      </c>
      <c r="N39" s="393" t="s">
        <v>34</v>
      </c>
      <c r="O39" s="394" t="s">
        <v>34</v>
      </c>
      <c r="P39" s="395" t="s">
        <v>34</v>
      </c>
      <c r="Q39" s="836"/>
      <c r="R39" s="396">
        <v>1825</v>
      </c>
    </row>
    <row r="40" spans="1:18" ht="5.25" customHeight="1"/>
    <row r="41" spans="1:18" s="530" customFormat="1" ht="15" customHeight="1">
      <c r="A41" s="537"/>
      <c r="E41" s="532"/>
      <c r="F41" s="828"/>
      <c r="G41" s="538"/>
      <c r="H41" s="532"/>
      <c r="I41" s="532"/>
      <c r="J41" s="532"/>
      <c r="K41" s="532"/>
      <c r="L41" s="532"/>
      <c r="M41" s="532"/>
      <c r="N41" s="532"/>
      <c r="O41" s="533"/>
      <c r="P41" s="532"/>
      <c r="Q41" s="532"/>
      <c r="R41" s="532"/>
    </row>
    <row r="42" spans="1:18" s="530" customFormat="1" ht="15" customHeight="1">
      <c r="A42" s="537"/>
      <c r="E42" s="532"/>
      <c r="F42" s="828"/>
      <c r="G42" s="538"/>
      <c r="H42" s="532"/>
      <c r="I42" s="532"/>
      <c r="J42" s="532"/>
      <c r="K42" s="532"/>
      <c r="L42" s="532"/>
      <c r="M42" s="532"/>
      <c r="N42" s="532"/>
      <c r="O42" s="533"/>
      <c r="P42" s="532"/>
      <c r="Q42" s="532"/>
      <c r="R42" s="532"/>
    </row>
    <row r="43" spans="1:18" s="528" customFormat="1" ht="27" customHeight="1">
      <c r="B43" s="539" t="s">
        <v>715</v>
      </c>
      <c r="D43" s="539" t="s">
        <v>10</v>
      </c>
      <c r="E43" s="539" t="s">
        <v>1346</v>
      </c>
      <c r="G43" s="539" t="s">
        <v>708</v>
      </c>
      <c r="H43" s="539" t="s">
        <v>709</v>
      </c>
      <c r="I43" s="540" t="s">
        <v>710</v>
      </c>
      <c r="J43" s="539" t="s">
        <v>711</v>
      </c>
      <c r="K43" s="540" t="s">
        <v>712</v>
      </c>
      <c r="L43" s="539" t="s">
        <v>1328</v>
      </c>
      <c r="M43" s="540" t="s">
        <v>1329</v>
      </c>
      <c r="N43" s="539" t="s">
        <v>713</v>
      </c>
      <c r="O43" s="540" t="s">
        <v>714</v>
      </c>
      <c r="P43" s="539" t="s">
        <v>605</v>
      </c>
      <c r="R43" s="539" t="s">
        <v>33</v>
      </c>
    </row>
    <row r="44" spans="1:18" ht="5.25" customHeight="1"/>
    <row r="45" spans="1:18" ht="14.25" customHeight="1">
      <c r="B45" s="786" t="s">
        <v>13</v>
      </c>
      <c r="C45" s="825"/>
      <c r="D45" s="789">
        <v>8750000</v>
      </c>
      <c r="E45" s="790">
        <v>0.35000000000000003</v>
      </c>
      <c r="F45" s="825"/>
      <c r="G45" s="787"/>
      <c r="H45" s="788"/>
      <c r="I45" s="787"/>
      <c r="J45" s="788"/>
      <c r="K45" s="787"/>
      <c r="L45" s="788"/>
      <c r="M45" s="787"/>
      <c r="N45" s="788"/>
      <c r="O45" s="787"/>
      <c r="P45" s="787"/>
      <c r="Q45" s="833"/>
      <c r="R45" s="787"/>
    </row>
    <row r="46" spans="1:18" ht="5.25" customHeight="1"/>
    <row r="47" spans="1:18" ht="11.25" customHeight="1">
      <c r="B47" s="379" t="s">
        <v>615</v>
      </c>
      <c r="C47" s="826"/>
      <c r="D47" s="397">
        <v>8250000</v>
      </c>
      <c r="E47" s="380">
        <v>0.33</v>
      </c>
      <c r="F47" s="826"/>
      <c r="G47" s="381"/>
      <c r="H47" s="382"/>
      <c r="I47" s="381"/>
      <c r="J47" s="382"/>
      <c r="K47" s="381"/>
      <c r="L47" s="382"/>
      <c r="M47" s="381"/>
      <c r="N47" s="382"/>
      <c r="O47" s="381"/>
      <c r="P47" s="381"/>
      <c r="Q47" s="834"/>
      <c r="R47" s="381"/>
    </row>
    <row r="48" spans="1:18" ht="11.25" customHeight="1">
      <c r="B48" s="369" t="s">
        <v>1731</v>
      </c>
      <c r="D48" s="817">
        <v>1500000</v>
      </c>
      <c r="E48" s="818">
        <v>0.06</v>
      </c>
      <c r="F48" s="829"/>
      <c r="G48" s="818">
        <v>0.16028525173603114</v>
      </c>
      <c r="H48" s="819">
        <v>2.0720387338863815</v>
      </c>
      <c r="I48" s="818">
        <v>0.23442702828583206</v>
      </c>
      <c r="J48" s="819">
        <v>2.2981687391292764</v>
      </c>
      <c r="K48" s="818">
        <v>0.40957397410747709</v>
      </c>
      <c r="L48" s="819">
        <v>3.1058738490903597</v>
      </c>
      <c r="M48" s="818">
        <v>0.60226310000038152</v>
      </c>
      <c r="N48" s="819">
        <v>3.4234587070300804</v>
      </c>
      <c r="O48" s="820">
        <v>5.2054524826844618E-2</v>
      </c>
      <c r="P48" s="821">
        <v>2.2071467056216321</v>
      </c>
      <c r="R48" s="822">
        <v>31</v>
      </c>
    </row>
    <row r="49" spans="2:18" ht="11.25" customHeight="1">
      <c r="B49" s="383" t="s">
        <v>2092</v>
      </c>
      <c r="C49" s="383"/>
      <c r="D49" s="384">
        <v>1500000</v>
      </c>
      <c r="E49" s="385">
        <v>0.06</v>
      </c>
      <c r="F49" s="830"/>
      <c r="G49" s="385">
        <v>0.227172807317084</v>
      </c>
      <c r="H49" s="386">
        <v>2.9367072200872535</v>
      </c>
      <c r="I49" s="385">
        <v>0.31489973188842435</v>
      </c>
      <c r="J49" s="386">
        <v>3.0870703138538431</v>
      </c>
      <c r="K49" s="385">
        <v>0.40001814506254951</v>
      </c>
      <c r="L49" s="386">
        <v>3.0334102615255145</v>
      </c>
      <c r="M49" s="385">
        <v>0.48918222850964632</v>
      </c>
      <c r="N49" s="386">
        <v>2.7806703739854997</v>
      </c>
      <c r="O49" s="387">
        <v>7.524015039199819E-2</v>
      </c>
      <c r="P49" s="388">
        <v>2.3866578580963016</v>
      </c>
      <c r="Q49" s="835"/>
      <c r="R49" s="389">
        <v>61</v>
      </c>
    </row>
    <row r="50" spans="2:18" ht="11.25" customHeight="1">
      <c r="B50" s="383" t="s">
        <v>2114</v>
      </c>
      <c r="C50" s="383"/>
      <c r="D50" s="384">
        <v>1250000</v>
      </c>
      <c r="E50" s="385">
        <v>0.05</v>
      </c>
      <c r="F50" s="830"/>
      <c r="G50" s="385">
        <v>0.18248392530443258</v>
      </c>
      <c r="H50" s="386">
        <v>2.3590053198725824</v>
      </c>
      <c r="I50" s="385">
        <v>0.19159215478208269</v>
      </c>
      <c r="J50" s="386">
        <v>1.8782437503142251</v>
      </c>
      <c r="K50" s="385">
        <v>0.32033237894196409</v>
      </c>
      <c r="L50" s="386">
        <v>2.4291386212730228</v>
      </c>
      <c r="M50" s="385">
        <v>0.48295213311651541</v>
      </c>
      <c r="N50" s="386">
        <v>2.7452564920471429</v>
      </c>
      <c r="O50" s="387">
        <v>6.0240923843302298E-2</v>
      </c>
      <c r="P50" s="388">
        <v>1.3281179455378533</v>
      </c>
      <c r="Q50" s="835"/>
      <c r="R50" s="389">
        <v>90</v>
      </c>
    </row>
    <row r="51" spans="2:18" ht="11.25" customHeight="1">
      <c r="B51" s="383" t="s">
        <v>1732</v>
      </c>
      <c r="C51" s="383"/>
      <c r="D51" s="384">
        <v>1250000</v>
      </c>
      <c r="E51" s="385">
        <v>0.05</v>
      </c>
      <c r="F51" s="830"/>
      <c r="G51" s="385">
        <v>0.18671399883618767</v>
      </c>
      <c r="H51" s="386">
        <v>2.413688306049119</v>
      </c>
      <c r="I51" s="385">
        <v>0.22913671437342975</v>
      </c>
      <c r="J51" s="386">
        <v>2.2463059733783934</v>
      </c>
      <c r="K51" s="385">
        <v>0.28122751606601581</v>
      </c>
      <c r="L51" s="386">
        <v>2.1325993422738132</v>
      </c>
      <c r="M51" s="385">
        <v>0.41553003221724838</v>
      </c>
      <c r="N51" s="386">
        <v>2.3620074130819697</v>
      </c>
      <c r="O51" s="387">
        <v>5.6664441823476602E-2</v>
      </c>
      <c r="P51" s="388">
        <v>1.9561194929519987</v>
      </c>
      <c r="Q51" s="835"/>
      <c r="R51" s="389">
        <v>31</v>
      </c>
    </row>
    <row r="52" spans="2:18" ht="11.25" customHeight="1">
      <c r="B52" s="383" t="s">
        <v>1738</v>
      </c>
      <c r="C52" s="383"/>
      <c r="D52" s="384">
        <v>1000000</v>
      </c>
      <c r="E52" s="385">
        <v>0.04</v>
      </c>
      <c r="F52" s="830"/>
      <c r="G52" s="385">
        <v>9.2043617124130117E-2</v>
      </c>
      <c r="H52" s="386">
        <v>1.1898658037627377</v>
      </c>
      <c r="I52" s="385">
        <v>0.10658850223798488</v>
      </c>
      <c r="J52" s="386">
        <v>1.0449237256690174</v>
      </c>
      <c r="K52" s="385">
        <v>0.17506757427565112</v>
      </c>
      <c r="L52" s="386">
        <v>1.3275692186040748</v>
      </c>
      <c r="M52" s="385" t="s">
        <v>1417</v>
      </c>
      <c r="N52" s="386" t="s">
        <v>1417</v>
      </c>
      <c r="O52" s="387">
        <v>4.3561412888314256E-2</v>
      </c>
      <c r="P52" s="388">
        <v>0.11696156896395893</v>
      </c>
      <c r="Q52" s="835"/>
      <c r="R52" s="389">
        <v>31</v>
      </c>
    </row>
    <row r="53" spans="2:18" ht="11.25" customHeight="1">
      <c r="B53" s="383" t="s">
        <v>1739</v>
      </c>
      <c r="C53" s="383"/>
      <c r="D53" s="384">
        <v>750000</v>
      </c>
      <c r="E53" s="385">
        <v>0.03</v>
      </c>
      <c r="F53" s="830"/>
      <c r="G53" s="385">
        <v>0.24111743375701944</v>
      </c>
      <c r="H53" s="386">
        <v>3.1169721278075642</v>
      </c>
      <c r="I53" s="385">
        <v>0.20983583819991947</v>
      </c>
      <c r="J53" s="386">
        <v>2.0570928498571446</v>
      </c>
      <c r="K53" s="385">
        <v>0.26659591757476298</v>
      </c>
      <c r="L53" s="386">
        <v>2.0216452729304151</v>
      </c>
      <c r="M53" s="385">
        <v>0.62768471634272949</v>
      </c>
      <c r="N53" s="386">
        <v>3.5679634157096163</v>
      </c>
      <c r="O53" s="387">
        <v>0.1268295866738699</v>
      </c>
      <c r="P53" s="388">
        <v>0.79982215399249545</v>
      </c>
      <c r="Q53" s="835"/>
      <c r="R53" s="389">
        <v>31</v>
      </c>
    </row>
    <row r="54" spans="2:18" ht="11.25" customHeight="1">
      <c r="B54" s="390" t="s">
        <v>2113</v>
      </c>
      <c r="C54" s="390"/>
      <c r="D54" s="391">
        <v>1000000</v>
      </c>
      <c r="E54" s="392">
        <v>0.04</v>
      </c>
      <c r="F54" s="831"/>
      <c r="G54" s="392">
        <v>0.17784887802527871</v>
      </c>
      <c r="H54" s="393">
        <v>2.2990871590200914</v>
      </c>
      <c r="I54" s="392">
        <v>0.21711144540459482</v>
      </c>
      <c r="J54" s="393">
        <v>2.1284181281675516</v>
      </c>
      <c r="K54" s="392">
        <v>0.29528439773602377</v>
      </c>
      <c r="L54" s="393">
        <v>2.2391952295583377</v>
      </c>
      <c r="M54" s="392">
        <v>0.38901859935054017</v>
      </c>
      <c r="N54" s="393">
        <v>2.2113078339722447</v>
      </c>
      <c r="O54" s="394">
        <v>4.3191210905645046E-2</v>
      </c>
      <c r="P54" s="395">
        <v>2.3230039996961387</v>
      </c>
      <c r="Q54" s="836"/>
      <c r="R54" s="396">
        <v>30</v>
      </c>
    </row>
    <row r="55" spans="2:18" ht="5.25" customHeight="1"/>
    <row r="56" spans="2:18" ht="11.25" customHeight="1">
      <c r="B56" s="379" t="s">
        <v>616</v>
      </c>
      <c r="C56" s="826"/>
      <c r="D56" s="397">
        <v>500000</v>
      </c>
      <c r="E56" s="380">
        <v>0.02</v>
      </c>
      <c r="F56" s="826"/>
      <c r="G56" s="381"/>
      <c r="H56" s="382"/>
      <c r="I56" s="381"/>
      <c r="J56" s="382"/>
      <c r="K56" s="381"/>
      <c r="L56" s="382"/>
      <c r="M56" s="381"/>
      <c r="N56" s="382"/>
      <c r="O56" s="381"/>
      <c r="P56" s="381"/>
      <c r="Q56" s="834"/>
      <c r="R56" s="381"/>
    </row>
    <row r="57" spans="2:18" ht="3" customHeight="1"/>
    <row r="58" spans="2:18" ht="11.25" customHeight="1">
      <c r="B58" s="405" t="s">
        <v>617</v>
      </c>
      <c r="C58" s="826"/>
      <c r="D58" s="408">
        <v>500000</v>
      </c>
      <c r="E58" s="409">
        <v>0.02</v>
      </c>
      <c r="F58" s="826"/>
      <c r="G58" s="406"/>
      <c r="H58" s="407"/>
      <c r="I58" s="406"/>
      <c r="J58" s="407"/>
      <c r="K58" s="406"/>
      <c r="L58" s="407"/>
      <c r="M58" s="406"/>
      <c r="N58" s="407"/>
      <c r="O58" s="406"/>
      <c r="P58" s="406"/>
      <c r="Q58" s="834"/>
      <c r="R58" s="406"/>
    </row>
    <row r="59" spans="2:18" ht="11.25" customHeight="1">
      <c r="B59" s="369" t="s">
        <v>2115</v>
      </c>
      <c r="D59" s="817">
        <v>250000</v>
      </c>
      <c r="E59" s="818">
        <v>0.01</v>
      </c>
      <c r="F59" s="829"/>
      <c r="G59" s="818">
        <v>9.217874383893121E-2</v>
      </c>
      <c r="H59" s="819">
        <v>1.1916126131791884</v>
      </c>
      <c r="I59" s="818">
        <v>0.10320133650430896</v>
      </c>
      <c r="J59" s="819">
        <v>1.0117181756933864</v>
      </c>
      <c r="K59" s="818">
        <v>0.18088648159287013</v>
      </c>
      <c r="L59" s="819">
        <v>1.3716950498564497</v>
      </c>
      <c r="M59" s="818">
        <v>0.30731837553242713</v>
      </c>
      <c r="N59" s="819">
        <v>1.7468972755364909</v>
      </c>
      <c r="O59" s="820">
        <v>4.874684630137259E-2</v>
      </c>
      <c r="P59" s="821">
        <v>4.6490018234214871E-2</v>
      </c>
      <c r="R59" s="822">
        <v>15</v>
      </c>
    </row>
    <row r="60" spans="2:18" ht="11.25" customHeight="1">
      <c r="B60" s="390" t="s">
        <v>2097</v>
      </c>
      <c r="C60" s="390"/>
      <c r="D60" s="391">
        <v>250000</v>
      </c>
      <c r="E60" s="392">
        <v>0.01</v>
      </c>
      <c r="F60" s="831"/>
      <c r="G60" s="392">
        <v>7.2641382127581755E-2</v>
      </c>
      <c r="H60" s="393">
        <v>0.93904932500758775</v>
      </c>
      <c r="I60" s="392">
        <v>8.4689408836585489E-2</v>
      </c>
      <c r="J60" s="393">
        <v>0.83023938556381149</v>
      </c>
      <c r="K60" s="392">
        <v>0.16575945401008063</v>
      </c>
      <c r="L60" s="393">
        <v>1.2569840517120079</v>
      </c>
      <c r="M60" s="392">
        <v>0.24822095835964064</v>
      </c>
      <c r="N60" s="393">
        <v>1.4109683976373855</v>
      </c>
      <c r="O60" s="394">
        <v>5.175116209043467E-2</v>
      </c>
      <c r="P60" s="395">
        <v>-0.28039360315105061</v>
      </c>
      <c r="Q60" s="836"/>
      <c r="R60" s="396">
        <v>32</v>
      </c>
    </row>
    <row r="61" spans="2:18" ht="5.25" customHeight="1"/>
    <row r="62" spans="2:18" ht="14.25" customHeight="1">
      <c r="B62" s="786" t="s">
        <v>14</v>
      </c>
      <c r="C62" s="825"/>
      <c r="D62" s="789">
        <v>1625000</v>
      </c>
      <c r="E62" s="790">
        <v>6.5000000000000002E-2</v>
      </c>
      <c r="F62" s="825"/>
      <c r="G62" s="787"/>
      <c r="H62" s="788"/>
      <c r="I62" s="787"/>
      <c r="J62" s="788"/>
      <c r="K62" s="787"/>
      <c r="L62" s="788"/>
      <c r="M62" s="787"/>
      <c r="N62" s="788"/>
      <c r="O62" s="787"/>
      <c r="P62" s="787"/>
      <c r="Q62" s="833"/>
      <c r="R62" s="787"/>
    </row>
    <row r="63" spans="2:18" ht="5.25" customHeight="1"/>
    <row r="64" spans="2:18" ht="11.25" customHeight="1">
      <c r="B64" s="379" t="s">
        <v>608</v>
      </c>
      <c r="C64" s="826"/>
      <c r="D64" s="397">
        <v>1375000</v>
      </c>
      <c r="E64" s="380">
        <v>5.5E-2</v>
      </c>
      <c r="F64" s="826"/>
      <c r="G64" s="381"/>
      <c r="H64" s="382"/>
      <c r="I64" s="381"/>
      <c r="J64" s="382"/>
      <c r="K64" s="381"/>
      <c r="L64" s="382"/>
      <c r="M64" s="381"/>
      <c r="N64" s="382"/>
      <c r="O64" s="381"/>
      <c r="P64" s="381"/>
      <c r="Q64" s="834"/>
      <c r="R64" s="381"/>
    </row>
    <row r="65" spans="2:18" ht="3" customHeight="1"/>
    <row r="66" spans="2:18" ht="11.25" customHeight="1">
      <c r="B66" s="405" t="s">
        <v>607</v>
      </c>
      <c r="C66" s="826"/>
      <c r="D66" s="408">
        <v>500000</v>
      </c>
      <c r="E66" s="409">
        <v>0.02</v>
      </c>
      <c r="F66" s="826"/>
      <c r="G66" s="406"/>
      <c r="H66" s="407"/>
      <c r="I66" s="406"/>
      <c r="J66" s="407"/>
      <c r="K66" s="406"/>
      <c r="L66" s="407"/>
      <c r="M66" s="406"/>
      <c r="N66" s="407"/>
      <c r="O66" s="406"/>
      <c r="P66" s="406"/>
      <c r="Q66" s="834"/>
      <c r="R66" s="406"/>
    </row>
    <row r="67" spans="2:18" ht="11.25" customHeight="1">
      <c r="B67" s="398" t="s">
        <v>2096</v>
      </c>
      <c r="C67" s="398"/>
      <c r="D67" s="399">
        <v>500000</v>
      </c>
      <c r="E67" s="400">
        <v>0.02</v>
      </c>
      <c r="F67" s="832"/>
      <c r="G67" s="400">
        <v>-5.0968458100829617E-3</v>
      </c>
      <c r="H67" s="401">
        <v>-6.5887920596280236E-2</v>
      </c>
      <c r="I67" s="400">
        <v>-0.2310007851061171</v>
      </c>
      <c r="J67" s="401">
        <v>-2.2645800995178273</v>
      </c>
      <c r="K67" s="400">
        <v>-0.12778272380462874</v>
      </c>
      <c r="L67" s="401">
        <v>-0.96899960769037374</v>
      </c>
      <c r="M67" s="400">
        <v>0.16887776287223843</v>
      </c>
      <c r="N67" s="401">
        <v>0.95995595235431108</v>
      </c>
      <c r="O67" s="402">
        <v>0.2465411218563105</v>
      </c>
      <c r="P67" s="403">
        <v>-1.3358664000146074</v>
      </c>
      <c r="Q67" s="837"/>
      <c r="R67" s="404">
        <v>32</v>
      </c>
    </row>
    <row r="68" spans="2:18" ht="4.5" customHeight="1"/>
    <row r="69" spans="2:18" ht="11.25" customHeight="1">
      <c r="B69" s="405" t="s">
        <v>614</v>
      </c>
      <c r="C69" s="826"/>
      <c r="D69" s="408">
        <v>875000.00000000012</v>
      </c>
      <c r="E69" s="409">
        <v>3.5000000000000003E-2</v>
      </c>
      <c r="F69" s="826"/>
      <c r="G69" s="406"/>
      <c r="H69" s="407"/>
      <c r="I69" s="406"/>
      <c r="J69" s="407"/>
      <c r="K69" s="406"/>
      <c r="L69" s="407"/>
      <c r="M69" s="406"/>
      <c r="N69" s="407"/>
      <c r="O69" s="406"/>
      <c r="P69" s="406"/>
      <c r="Q69" s="834"/>
      <c r="R69" s="406"/>
    </row>
    <row r="70" spans="2:18" ht="11.25" customHeight="1">
      <c r="B70" s="398" t="s">
        <v>2141</v>
      </c>
      <c r="C70" s="398"/>
      <c r="D70" s="399">
        <v>875000.00000000012</v>
      </c>
      <c r="E70" s="400">
        <v>3.5000000000000003E-2</v>
      </c>
      <c r="F70" s="832"/>
      <c r="G70" s="400">
        <v>0.15924514614955787</v>
      </c>
      <c r="H70" s="401">
        <v>2.0585930859608101</v>
      </c>
      <c r="I70" s="400">
        <v>0.15461018483594602</v>
      </c>
      <c r="J70" s="401">
        <v>1.5156967869239706</v>
      </c>
      <c r="K70" s="400">
        <v>0.36953838329088629</v>
      </c>
      <c r="L70" s="401">
        <v>2.8022766910407082</v>
      </c>
      <c r="M70" s="400">
        <v>0.67756588679432128</v>
      </c>
      <c r="N70" s="401">
        <v>3.8515041594464403</v>
      </c>
      <c r="O70" s="402">
        <v>0.16461533049601917</v>
      </c>
      <c r="P70" s="403">
        <v>0.36547124018733934</v>
      </c>
      <c r="Q70" s="837"/>
      <c r="R70" s="404">
        <v>32</v>
      </c>
    </row>
    <row r="71" spans="2:18" ht="5.25" customHeight="1"/>
    <row r="72" spans="2:18" ht="11.25" customHeight="1">
      <c r="B72" s="379" t="s">
        <v>628</v>
      </c>
      <c r="C72" s="826"/>
      <c r="D72" s="397">
        <v>250000</v>
      </c>
      <c r="E72" s="380">
        <v>0.01</v>
      </c>
      <c r="F72" s="826"/>
      <c r="G72" s="381"/>
      <c r="H72" s="382"/>
      <c r="I72" s="381"/>
      <c r="J72" s="382"/>
      <c r="K72" s="381"/>
      <c r="L72" s="382"/>
      <c r="M72" s="381"/>
      <c r="N72" s="382"/>
      <c r="O72" s="381"/>
      <c r="P72" s="381"/>
      <c r="Q72" s="834"/>
      <c r="R72" s="381"/>
    </row>
    <row r="73" spans="2:18" ht="3" customHeight="1"/>
    <row r="74" spans="2:18" ht="11.25" customHeight="1">
      <c r="B74" s="405" t="s">
        <v>609</v>
      </c>
      <c r="C74" s="826"/>
      <c r="D74" s="408">
        <v>250000</v>
      </c>
      <c r="E74" s="409">
        <v>0.01</v>
      </c>
      <c r="F74" s="826"/>
      <c r="G74" s="406"/>
      <c r="H74" s="407"/>
      <c r="I74" s="406"/>
      <c r="J74" s="407"/>
      <c r="K74" s="406"/>
      <c r="L74" s="407"/>
      <c r="M74" s="406"/>
      <c r="N74" s="407"/>
      <c r="O74" s="406"/>
      <c r="P74" s="406"/>
      <c r="Q74" s="834"/>
      <c r="R74" s="406"/>
    </row>
    <row r="75" spans="2:18" ht="11.25" customHeight="1">
      <c r="B75" s="398" t="s">
        <v>1726</v>
      </c>
      <c r="C75" s="398"/>
      <c r="D75" s="399">
        <v>250000</v>
      </c>
      <c r="E75" s="400">
        <v>0.01</v>
      </c>
      <c r="F75" s="832"/>
      <c r="G75" s="400">
        <v>-0.1219041501272069</v>
      </c>
      <c r="H75" s="401">
        <v>-1.5758787421131926</v>
      </c>
      <c r="I75" s="400">
        <v>-5.344639927797501E-2</v>
      </c>
      <c r="J75" s="401">
        <v>-0.52395342353570684</v>
      </c>
      <c r="K75" s="400">
        <v>0.22887896919053441</v>
      </c>
      <c r="L75" s="401">
        <v>1.7356308016512261</v>
      </c>
      <c r="M75" s="400">
        <v>0.45032697502697716</v>
      </c>
      <c r="N75" s="401">
        <v>2.5598045167728953</v>
      </c>
      <c r="O75" s="402">
        <v>0.21028798327972964</v>
      </c>
      <c r="P75" s="403">
        <v>-0.61804971106699913</v>
      </c>
      <c r="Q75" s="837"/>
      <c r="R75" s="404">
        <v>1</v>
      </c>
    </row>
    <row r="76" spans="2:18" ht="7.5" customHeight="1"/>
    <row r="77" spans="2:18" ht="11.25" customHeight="1">
      <c r="B77" s="410" t="s">
        <v>1426</v>
      </c>
      <c r="C77" s="827"/>
      <c r="D77" s="411">
        <v>25000000</v>
      </c>
      <c r="E77" s="412">
        <v>1</v>
      </c>
      <c r="F77" s="827"/>
      <c r="G77" s="413"/>
      <c r="H77" s="414"/>
      <c r="I77" s="413"/>
      <c r="J77" s="414"/>
      <c r="K77" s="413"/>
      <c r="L77" s="414"/>
      <c r="M77" s="413"/>
      <c r="N77" s="414"/>
      <c r="O77" s="413"/>
      <c r="P77" s="413"/>
      <c r="Q77" s="838"/>
      <c r="R77" s="413"/>
    </row>
    <row r="78" spans="2:18" ht="12" thickBot="1"/>
    <row r="79" spans="2:18">
      <c r="B79" s="795" t="s">
        <v>2665</v>
      </c>
    </row>
    <row r="80" spans="2:18">
      <c r="B80" s="796" t="s">
        <v>2661</v>
      </c>
    </row>
    <row r="81" spans="2:2" ht="12" thickBot="1">
      <c r="B81" s="797" t="s">
        <v>2666</v>
      </c>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27/10/2022</oddFooter>
  </headerFooter>
  <rowBreaks count="1" manualBreakCount="1">
    <brk id="39"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Y132"/>
  <sheetViews>
    <sheetView showGridLines="0" showRuler="0" view="pageLayout" zoomScale="90" zoomScaleNormal="80" zoomScalePageLayoutView="90" workbookViewId="0">
      <selection activeCell="Y5" sqref="Y5"/>
    </sheetView>
  </sheetViews>
  <sheetFormatPr defaultColWidth="10.69921875" defaultRowHeight="11.25"/>
  <cols>
    <col min="1" max="1" width="2.19921875" style="372" customWidth="1"/>
    <col min="2" max="2" width="0.296875" style="369" customWidth="1"/>
    <col min="3" max="3" width="17.19921875" style="369" customWidth="1"/>
    <col min="4" max="6" width="4.19921875" style="369" customWidth="1"/>
    <col min="7" max="22" width="4.19921875" style="372" customWidth="1"/>
    <col min="23" max="23" width="4.09765625" style="372" customWidth="1"/>
    <col min="24" max="24" width="4.19921875" style="372" customWidth="1"/>
    <col min="25" max="25" width="5.5" style="369" customWidth="1"/>
    <col min="26" max="16384" width="10.69921875" style="369"/>
  </cols>
  <sheetData>
    <row r="1" spans="1:25" s="530" customFormat="1" ht="20.25" customHeight="1">
      <c r="B1" s="675" t="s">
        <v>2597</v>
      </c>
      <c r="G1" s="531"/>
      <c r="H1" s="531"/>
      <c r="I1" s="531"/>
      <c r="J1" s="531"/>
      <c r="K1" s="532"/>
      <c r="L1" s="532"/>
      <c r="O1" s="532"/>
      <c r="P1" s="532"/>
      <c r="Q1" s="532"/>
      <c r="R1" s="532"/>
      <c r="S1" s="532"/>
      <c r="T1" s="532"/>
      <c r="U1" s="532"/>
      <c r="V1" s="532"/>
      <c r="W1" s="532"/>
      <c r="X1" s="533"/>
    </row>
    <row r="2" spans="1:25" s="530" customFormat="1" ht="3.75" customHeight="1">
      <c r="B2" s="532"/>
      <c r="G2" s="532"/>
      <c r="H2" s="532"/>
      <c r="I2" s="538"/>
      <c r="J2" s="538"/>
      <c r="K2" s="532"/>
      <c r="L2" s="532"/>
      <c r="M2" s="532"/>
      <c r="N2" s="532"/>
      <c r="O2" s="532"/>
      <c r="P2" s="532"/>
      <c r="Q2" s="532"/>
      <c r="R2" s="532"/>
      <c r="S2" s="532"/>
      <c r="T2" s="532"/>
      <c r="U2" s="532"/>
      <c r="V2" s="532"/>
      <c r="W2" s="532"/>
      <c r="X2" s="533"/>
    </row>
    <row r="3" spans="1:25" s="535" customFormat="1" ht="16.5" customHeight="1">
      <c r="B3" s="378" t="str">
        <f>'Portfólio Final'!B2</f>
        <v>Nome Cliente</v>
      </c>
      <c r="E3" s="737"/>
      <c r="F3" s="737"/>
      <c r="G3" s="737"/>
      <c r="H3" s="737"/>
      <c r="I3" s="737"/>
      <c r="J3" s="669"/>
      <c r="O3" s="536"/>
      <c r="P3" s="536"/>
      <c r="Q3" s="536"/>
      <c r="R3" s="536"/>
      <c r="S3" s="536"/>
      <c r="T3" s="536"/>
      <c r="U3" s="536"/>
      <c r="V3" s="536"/>
      <c r="W3" s="536"/>
      <c r="X3" s="533"/>
    </row>
    <row r="4" spans="1:25" ht="12" customHeight="1">
      <c r="B4" s="372"/>
    </row>
    <row r="5" spans="1:25" s="783" customFormat="1" ht="22.5" customHeight="1" thickBot="1">
      <c r="A5" s="779"/>
      <c r="B5" s="778" t="s">
        <v>2488</v>
      </c>
      <c r="C5" s="780"/>
      <c r="D5" s="780"/>
      <c r="E5" s="780"/>
      <c r="F5" s="780"/>
      <c r="G5" s="781"/>
      <c r="H5" s="781"/>
      <c r="I5" s="781"/>
      <c r="J5" s="781"/>
      <c r="K5" s="781"/>
      <c r="L5" s="781"/>
      <c r="M5" s="781"/>
      <c r="N5" s="781"/>
      <c r="O5" s="781"/>
      <c r="P5" s="781"/>
      <c r="Q5" s="781"/>
      <c r="R5" s="781"/>
      <c r="S5" s="781"/>
      <c r="T5" s="781"/>
      <c r="U5" s="781"/>
      <c r="V5" s="781"/>
      <c r="W5" s="782"/>
      <c r="X5" s="782"/>
      <c r="Y5" s="782" t="str">
        <f ca="1">TEXT(AccReturns!$B$3, "dd/mm/yyyy")&amp;" - "&amp;TEXT(OFFSET(AccReturns!$B$2,COUNTA(AccReturns!$B:$B),), "dd/mm/yyyy")</f>
        <v>02/01/2020 - 01/11/2022</v>
      </c>
    </row>
    <row r="7" spans="1:25" s="678" customFormat="1" ht="15.75">
      <c r="C7" s="913" t="s">
        <v>2587</v>
      </c>
      <c r="D7" s="913"/>
      <c r="E7" s="913"/>
      <c r="F7" s="913" t="s">
        <v>2478</v>
      </c>
      <c r="G7" s="913"/>
      <c r="H7" s="913"/>
      <c r="I7" s="913"/>
      <c r="J7" s="913"/>
      <c r="K7" s="913"/>
      <c r="L7" s="913" t="s">
        <v>2588</v>
      </c>
      <c r="M7" s="913"/>
      <c r="N7" s="913"/>
      <c r="O7" s="913"/>
      <c r="P7" s="913"/>
      <c r="Q7" s="913"/>
      <c r="R7" s="728"/>
      <c r="S7" s="913" t="s">
        <v>2596</v>
      </c>
      <c r="T7" s="913"/>
      <c r="U7" s="913"/>
      <c r="V7" s="913"/>
      <c r="W7" s="913"/>
      <c r="X7" s="677"/>
    </row>
    <row r="8" spans="1:25" ht="4.5" customHeight="1">
      <c r="C8" s="220"/>
      <c r="D8" s="220"/>
      <c r="E8" s="220"/>
      <c r="F8" s="220"/>
      <c r="G8" s="344"/>
      <c r="H8" s="344"/>
      <c r="I8" s="344"/>
      <c r="J8" s="344"/>
      <c r="K8" s="344"/>
      <c r="L8" s="344"/>
      <c r="M8" s="344"/>
      <c r="N8" s="344"/>
      <c r="O8" s="344"/>
      <c r="P8" s="344"/>
      <c r="Q8" s="344"/>
      <c r="R8" s="344"/>
      <c r="S8" s="344"/>
      <c r="T8" s="344"/>
      <c r="U8" s="344"/>
      <c r="V8" s="344"/>
    </row>
    <row r="9" spans="1:25" ht="15.75">
      <c r="C9" s="220"/>
      <c r="D9" s="220"/>
      <c r="E9" s="220"/>
      <c r="F9" s="220"/>
      <c r="G9" s="344"/>
      <c r="H9" s="344"/>
      <c r="I9" s="344"/>
      <c r="J9" s="344"/>
      <c r="K9" s="344"/>
      <c r="L9" s="344"/>
      <c r="M9" s="344"/>
      <c r="N9" s="344"/>
      <c r="O9" s="344"/>
      <c r="P9" s="344"/>
      <c r="Q9" s="344"/>
      <c r="R9" s="344"/>
      <c r="S9" s="344"/>
      <c r="T9" s="344"/>
      <c r="U9" s="344"/>
      <c r="V9" s="344"/>
    </row>
    <row r="20" spans="1:25" s="783" customFormat="1" ht="22.5" customHeight="1" thickBot="1">
      <c r="A20" s="779"/>
      <c r="B20" s="778" t="s">
        <v>2595</v>
      </c>
      <c r="C20" s="780"/>
      <c r="D20" s="780"/>
      <c r="E20" s="780"/>
      <c r="F20" s="780"/>
      <c r="G20" s="781"/>
      <c r="H20" s="781"/>
      <c r="I20" s="781"/>
      <c r="J20" s="781"/>
      <c r="K20" s="781"/>
      <c r="L20" s="781"/>
      <c r="M20" s="781"/>
      <c r="N20" s="781"/>
      <c r="O20" s="781"/>
      <c r="P20" s="781"/>
      <c r="Q20" s="781"/>
      <c r="R20" s="781"/>
      <c r="S20" s="781"/>
      <c r="T20" s="781"/>
      <c r="U20" s="781"/>
      <c r="V20" s="781"/>
      <c r="W20" s="782"/>
      <c r="X20" s="782"/>
      <c r="Y20" s="782"/>
    </row>
    <row r="23" spans="1:25" ht="15.75">
      <c r="B23" s="706" t="s">
        <v>2589</v>
      </c>
      <c r="M23" s="706" t="s">
        <v>2590</v>
      </c>
    </row>
    <row r="26" spans="1:25" ht="15" customHeight="1" thickBot="1">
      <c r="B26" s="731"/>
      <c r="C26" s="734" t="str" cm="1">
        <f t="array" aca="1" ref="C26:C28" ca="1">allocation_class</f>
        <v>Renda Fixa (RF) - 80.80%</v>
      </c>
      <c r="D26" s="756"/>
    </row>
    <row r="27" spans="1:25" ht="15" customHeight="1" thickBot="1">
      <c r="B27" s="732"/>
      <c r="C27" s="734" t="str">
        <f ca="1"/>
        <v>Multimercado (MM) - 12.00%</v>
      </c>
      <c r="D27" s="757"/>
    </row>
    <row r="28" spans="1:25" ht="15" customHeight="1">
      <c r="B28" s="733"/>
      <c r="C28" s="734" t="str">
        <f ca="1"/>
        <v>Renda Variável (RV) - 4.00%</v>
      </c>
      <c r="D28" s="758"/>
    </row>
    <row r="43" spans="1:25" ht="15" customHeight="1"/>
    <row r="44" spans="1:25" ht="15" customHeight="1"/>
    <row r="45" spans="1:25" ht="22.5" customHeight="1" thickBot="1">
      <c r="A45" s="676"/>
      <c r="B45" s="676" t="s">
        <v>2490</v>
      </c>
      <c r="C45" s="784"/>
      <c r="D45" s="673"/>
      <c r="E45" s="673"/>
      <c r="F45" s="673"/>
      <c r="G45" s="674"/>
      <c r="H45" s="674"/>
      <c r="I45" s="674"/>
      <c r="J45" s="674"/>
      <c r="K45" s="674"/>
      <c r="L45" s="674"/>
      <c r="M45" s="674"/>
      <c r="N45" s="674"/>
      <c r="O45" s="674"/>
      <c r="P45" s="674"/>
      <c r="Q45" s="674"/>
      <c r="R45" s="674"/>
      <c r="S45" s="674"/>
      <c r="T45" s="674"/>
      <c r="U45" s="674"/>
      <c r="V45" s="674"/>
      <c r="W45" s="674"/>
      <c r="X45" s="674"/>
      <c r="Y45" s="686" t="str">
        <f ca="1">TEXT(AccReturns!$B$3, "dd/mm/yyyy")&amp;" - "&amp;TEXT(OFFSET(AccReturns!$B$2,COUNTA(AccReturns!$B:$B),), "dd/mm/yyyy")</f>
        <v>02/01/2020 - 01/11/2022</v>
      </c>
    </row>
    <row r="47" spans="1:25" s="678" customFormat="1" ht="15" customHeight="1">
      <c r="X47" s="679"/>
    </row>
    <row r="74" spans="1:24" s="678" customFormat="1" ht="30.75" customHeight="1">
      <c r="A74" s="679"/>
      <c r="C74" s="680"/>
      <c r="D74" s="680"/>
      <c r="E74" s="914" t="s">
        <v>2491</v>
      </c>
      <c r="F74" s="914"/>
      <c r="G74" s="914" t="s">
        <v>2482</v>
      </c>
      <c r="H74" s="914"/>
      <c r="I74" s="914" t="s">
        <v>2492</v>
      </c>
      <c r="J74" s="914"/>
      <c r="K74" s="914" t="s">
        <v>2493</v>
      </c>
      <c r="L74" s="914"/>
      <c r="M74" s="914" t="s">
        <v>2494</v>
      </c>
      <c r="N74" s="914"/>
      <c r="O74" s="911" t="str">
        <f>"Saldo Inicial
"&amp;TEXT('Criação de Portfólio'!$AB$2, "dd/mm/yyyy")</f>
        <v>Saldo Inicial
01/01/2020</v>
      </c>
      <c r="P74" s="911"/>
      <c r="Q74" s="911"/>
      <c r="R74" s="911"/>
      <c r="S74" s="911" t="str">
        <f ca="1">"Saldo Final
"&amp;TEXT('Criação de Portfólio'!$AB$3, "dd/mm/yyyy")</f>
        <v>Saldo Final
04/11/2022</v>
      </c>
      <c r="T74" s="911"/>
      <c r="U74" s="911"/>
      <c r="V74" s="911"/>
      <c r="W74" s="679"/>
      <c r="X74" s="679"/>
    </row>
    <row r="75" spans="1:24" s="678" customFormat="1" ht="15">
      <c r="A75" s="679"/>
      <c r="C75" s="684" t="str">
        <f>'Performance Measurement'!B12</f>
        <v>Portfólio Sugerido</v>
      </c>
      <c r="D75" s="708"/>
      <c r="E75" s="912">
        <f>'Performance Measurement'!C12</f>
        <v>0</v>
      </c>
      <c r="F75" s="912"/>
      <c r="G75" s="912">
        <f>'Performance Measurement'!D12</f>
        <v>0.1112487604302308</v>
      </c>
      <c r="H75" s="912"/>
      <c r="I75" s="912">
        <f>'Performance Measurement'!E12</f>
        <v>6.2613155167255519E-2</v>
      </c>
      <c r="J75" s="912"/>
      <c r="K75" s="912">
        <f>'Performance Measurement'!F12</f>
        <v>0.12892840386041171</v>
      </c>
      <c r="L75" s="912"/>
      <c r="M75" s="912">
        <f>'Performance Measurement'!G12</f>
        <v>0.21480535711598181</v>
      </c>
      <c r="N75" s="912"/>
      <c r="O75" s="910">
        <f>'Performance Measurement'!H12</f>
        <v>25000000</v>
      </c>
      <c r="P75" s="910"/>
      <c r="Q75" s="910"/>
      <c r="R75" s="910"/>
      <c r="S75" s="910">
        <f>'Performance Measurement'!I12</f>
        <v>31365804.48736228</v>
      </c>
      <c r="T75" s="910"/>
      <c r="U75" s="910"/>
      <c r="V75" s="910"/>
      <c r="W75" s="679"/>
      <c r="X75" s="679"/>
    </row>
    <row r="76" spans="1:24" ht="3" customHeight="1">
      <c r="C76" s="682"/>
      <c r="D76" s="682"/>
      <c r="E76" s="682"/>
      <c r="F76" s="682"/>
      <c r="G76" s="683"/>
      <c r="H76" s="683"/>
      <c r="I76" s="683"/>
      <c r="J76" s="683"/>
      <c r="K76" s="683"/>
      <c r="L76" s="683"/>
      <c r="M76" s="683"/>
      <c r="N76" s="683"/>
      <c r="O76" s="683"/>
      <c r="P76" s="683"/>
      <c r="Q76" s="683"/>
      <c r="R76" s="683"/>
      <c r="S76" s="683"/>
      <c r="T76" s="683"/>
      <c r="U76" s="683"/>
      <c r="V76" s="683"/>
    </row>
    <row r="77" spans="1:24" s="678" customFormat="1" ht="15">
      <c r="A77" s="679"/>
      <c r="C77" s="685" t="str">
        <f>'Performance Measurement'!B13</f>
        <v>CDI</v>
      </c>
      <c r="D77" s="708"/>
      <c r="E77" s="912">
        <f>'Performance Measurement'!C13</f>
        <v>0</v>
      </c>
      <c r="F77" s="912"/>
      <c r="G77" s="912">
        <f>'Performance Measurement'!D13</f>
        <v>0.10075471675702485</v>
      </c>
      <c r="H77" s="912"/>
      <c r="I77" s="912">
        <f>'Performance Measurement'!E13</f>
        <v>6.5710331150029777E-2</v>
      </c>
      <c r="J77" s="912"/>
      <c r="K77" s="912">
        <f>'Performance Measurement'!F13</f>
        <v>0.11540257849682867</v>
      </c>
      <c r="L77" s="912"/>
      <c r="M77" s="912">
        <f>'Performance Measurement'!G13</f>
        <v>0.15305943266638256</v>
      </c>
      <c r="N77" s="912"/>
      <c r="O77" s="910">
        <f>'Performance Measurement'!H13</f>
        <v>25000000</v>
      </c>
      <c r="P77" s="910"/>
      <c r="Q77" s="910"/>
      <c r="R77" s="910"/>
      <c r="S77" s="910">
        <f>'Performance Measurement'!I13</f>
        <v>29528691.39074989</v>
      </c>
      <c r="T77" s="910"/>
      <c r="U77" s="910"/>
      <c r="V77" s="910"/>
      <c r="W77" s="679"/>
      <c r="X77" s="679"/>
    </row>
    <row r="81" spans="1:25" ht="15">
      <c r="Q81" s="681"/>
      <c r="R81" s="681"/>
      <c r="S81" s="707"/>
      <c r="T81" s="707"/>
      <c r="U81" s="707"/>
      <c r="V81" s="707"/>
    </row>
    <row r="82" spans="1:25" ht="15">
      <c r="Q82" s="681"/>
      <c r="R82" s="681"/>
      <c r="S82" s="707"/>
      <c r="T82" s="707"/>
      <c r="U82" s="707"/>
      <c r="V82" s="707"/>
    </row>
    <row r="83" spans="1:25" ht="15">
      <c r="Q83" s="681"/>
      <c r="R83" s="681"/>
      <c r="S83" s="707"/>
      <c r="T83" s="707"/>
      <c r="U83" s="707"/>
      <c r="V83" s="707"/>
    </row>
    <row r="84" spans="1:25" ht="15">
      <c r="Q84" s="681"/>
      <c r="R84" s="681"/>
      <c r="S84" s="707"/>
      <c r="T84" s="707"/>
      <c r="U84" s="707"/>
      <c r="V84" s="707"/>
    </row>
    <row r="85" spans="1:25" ht="15">
      <c r="Q85" s="681"/>
      <c r="R85" s="681"/>
      <c r="S85" s="707"/>
      <c r="T85" s="707"/>
      <c r="U85" s="707"/>
      <c r="V85" s="707"/>
    </row>
    <row r="86" spans="1:25" ht="22.5" customHeight="1" thickBot="1">
      <c r="A86" s="676" t="s">
        <v>2495</v>
      </c>
      <c r="B86" s="676"/>
      <c r="C86" s="784"/>
      <c r="D86" s="673"/>
      <c r="E86" s="673"/>
      <c r="F86" s="673"/>
      <c r="G86" s="674"/>
      <c r="H86" s="674"/>
      <c r="I86" s="674"/>
      <c r="J86" s="674"/>
      <c r="K86" s="674"/>
      <c r="L86" s="674"/>
      <c r="M86" s="674"/>
      <c r="N86" s="674"/>
      <c r="O86" s="674"/>
      <c r="P86" s="674"/>
      <c r="Q86" s="674"/>
      <c r="R86" s="674"/>
      <c r="S86" s="674"/>
      <c r="T86" s="674"/>
      <c r="U86" s="674"/>
      <c r="V86" s="674"/>
      <c r="W86" s="674"/>
      <c r="X86" s="674"/>
      <c r="Y86" s="686" t="str">
        <f ca="1">TEXT(AccReturns!$B$3, "dd/mm/yyyy")&amp;" - "&amp;TEXT(OFFSET(AccReturns!$B$2,COUNTA(AccReturns!$B:$B),), "dd/mm/yyyy")</f>
        <v>02/01/2020 - 01/11/2022</v>
      </c>
    </row>
    <row r="88" spans="1:25" ht="15.75">
      <c r="C88" s="706" t="s">
        <v>2496</v>
      </c>
    </row>
    <row r="107" spans="3:3" ht="15.75">
      <c r="C107" s="706" t="s">
        <v>2496</v>
      </c>
    </row>
    <row r="128" spans="17:22" ht="15">
      <c r="Q128" s="681"/>
      <c r="R128" s="681"/>
      <c r="S128" s="707"/>
      <c r="T128" s="707"/>
      <c r="U128" s="707"/>
      <c r="V128" s="707"/>
    </row>
    <row r="129" spans="1:25" ht="15">
      <c r="Q129" s="681"/>
      <c r="R129" s="681"/>
      <c r="S129" s="707"/>
      <c r="T129" s="707"/>
      <c r="U129" s="707"/>
      <c r="V129" s="707"/>
    </row>
    <row r="130" spans="1:25" ht="22.5" customHeight="1" thickBot="1">
      <c r="A130" s="676" t="s">
        <v>2495</v>
      </c>
      <c r="B130" s="676"/>
      <c r="C130" s="784"/>
      <c r="D130" s="673"/>
      <c r="E130" s="673"/>
      <c r="F130" s="673"/>
      <c r="G130" s="674"/>
      <c r="H130" s="674"/>
      <c r="I130" s="674"/>
      <c r="J130" s="674"/>
      <c r="K130" s="674"/>
      <c r="L130" s="674"/>
      <c r="M130" s="674"/>
      <c r="N130" s="674"/>
      <c r="O130" s="674"/>
      <c r="P130" s="674"/>
      <c r="Q130" s="674"/>
      <c r="R130" s="674"/>
      <c r="S130" s="674"/>
      <c r="T130" s="674"/>
      <c r="U130" s="674"/>
      <c r="V130" s="674"/>
      <c r="W130" s="674"/>
      <c r="X130" s="674"/>
      <c r="Y130" s="686" t="str">
        <f ca="1">TEXT(AccReturns!$B$3, "dd/mm/yyyy")&amp;" - "&amp;TEXT(OFFSET(AccReturns!$B$2,COUNTA(AccReturns!$B:$B),), "dd/mm/yyyy")</f>
        <v>02/01/2020 - 01/11/2022</v>
      </c>
    </row>
    <row r="132" spans="1:25" ht="15.75">
      <c r="C132" s="706" t="s">
        <v>2496</v>
      </c>
    </row>
  </sheetData>
  <mergeCells count="25">
    <mergeCell ref="S7:W7"/>
    <mergeCell ref="L7:Q7"/>
    <mergeCell ref="F7:K7"/>
    <mergeCell ref="C7:E7"/>
    <mergeCell ref="M74:N74"/>
    <mergeCell ref="K74:L74"/>
    <mergeCell ref="E74:F74"/>
    <mergeCell ref="G74:H74"/>
    <mergeCell ref="I74:J74"/>
    <mergeCell ref="O74:R74"/>
    <mergeCell ref="K75:L75"/>
    <mergeCell ref="K77:L77"/>
    <mergeCell ref="M75:N75"/>
    <mergeCell ref="M77:N77"/>
    <mergeCell ref="E75:F75"/>
    <mergeCell ref="E77:F77"/>
    <mergeCell ref="G75:H75"/>
    <mergeCell ref="G77:H77"/>
    <mergeCell ref="I75:J75"/>
    <mergeCell ref="I77:J77"/>
    <mergeCell ref="O75:R75"/>
    <mergeCell ref="O77:R77"/>
    <mergeCell ref="S75:V75"/>
    <mergeCell ref="S77:V77"/>
    <mergeCell ref="S74:V74"/>
  </mergeCells>
  <printOptions horizontalCentered="1"/>
  <pageMargins left="0.25" right="0.25" top="0.75" bottom="0.5" header="0" footer="0"/>
  <pageSetup paperSize="9" pageOrder="overThenDown" orientation="landscape" r:id="rId1"/>
  <headerFooter>
    <oddHeader>&amp;R&amp;G</oddHeader>
    <oddFooter>&amp;L&amp;10 27/10/2022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sheetPr>
  <dimension ref="A1:AB37"/>
  <sheetViews>
    <sheetView showGridLines="0" showRuler="0" view="pageLayout" zoomScale="90" zoomScaleNormal="80" zoomScalePageLayoutView="90" workbookViewId="0"/>
  </sheetViews>
  <sheetFormatPr defaultColWidth="10.69921875" defaultRowHeight="11.25"/>
  <cols>
    <col min="1" max="1" width="2.19921875" style="372" customWidth="1"/>
    <col min="2" max="2" width="2.59765625" style="779" customWidth="1"/>
    <col min="3" max="3" width="17.19921875" style="369" customWidth="1"/>
    <col min="4" max="6" width="6.296875" style="369" customWidth="1"/>
    <col min="7" max="15" width="6.296875" style="372" customWidth="1"/>
    <col min="16" max="16" width="8.796875" style="372" customWidth="1"/>
    <col min="17" max="17" width="7.19921875" style="372" customWidth="1"/>
    <col min="18" max="21" width="4.19921875" style="372" customWidth="1"/>
    <col min="22" max="22" width="4.796875" style="372" customWidth="1"/>
    <col min="23" max="23" width="4.09765625" style="372" customWidth="1"/>
    <col min="24" max="16384" width="10.69921875" style="369"/>
  </cols>
  <sheetData>
    <row r="1" spans="2:28" ht="15">
      <c r="G1" s="369"/>
      <c r="R1" s="681"/>
      <c r="S1" s="707"/>
      <c r="T1" s="707"/>
      <c r="U1" s="707"/>
      <c r="V1" s="707"/>
      <c r="X1" s="372"/>
    </row>
    <row r="2" spans="2:28" ht="15">
      <c r="G2" s="369"/>
      <c r="R2" s="681"/>
      <c r="S2" s="707"/>
      <c r="T2" s="707"/>
      <c r="U2" s="707"/>
      <c r="V2" s="707"/>
      <c r="X2" s="372"/>
    </row>
    <row r="3" spans="2:28" ht="22.5" customHeight="1" thickBot="1">
      <c r="B3" s="778" t="s">
        <v>2534</v>
      </c>
      <c r="C3" s="673"/>
      <c r="D3" s="673"/>
      <c r="E3" s="673"/>
      <c r="F3" s="673"/>
      <c r="G3" s="674"/>
      <c r="H3" s="674"/>
      <c r="I3" s="674"/>
      <c r="J3" s="674"/>
      <c r="K3" s="674"/>
      <c r="L3" s="674"/>
      <c r="M3" s="674"/>
      <c r="N3" s="674"/>
      <c r="O3" s="674"/>
      <c r="P3" s="686"/>
      <c r="Q3" s="686" t="str">
        <f ca="1">TEXT(AccReturns!$B$3, "dd/mm/yyyy")&amp;" - "&amp;TEXT(OFFSET(AccReturns!$B$2,COUNTA(AccReturns!$B:$B),), "dd/mm/yyyy")</f>
        <v>02/01/2020 - 01/11/2022</v>
      </c>
      <c r="V3" s="369"/>
    </row>
    <row r="6" spans="2:28" ht="15.75" thickBot="1">
      <c r="C6" s="717" t="s">
        <v>2482</v>
      </c>
      <c r="D6" s="717" t="s">
        <v>2544</v>
      </c>
      <c r="E6" s="717" t="s">
        <v>2545</v>
      </c>
      <c r="F6" s="717" t="s">
        <v>2546</v>
      </c>
      <c r="G6" s="717" t="s">
        <v>2547</v>
      </c>
      <c r="H6" s="717" t="s">
        <v>2548</v>
      </c>
      <c r="I6" s="717" t="s">
        <v>2549</v>
      </c>
      <c r="J6" s="717" t="s">
        <v>2555</v>
      </c>
      <c r="K6" s="717" t="s">
        <v>2556</v>
      </c>
      <c r="L6" s="717" t="s">
        <v>2550</v>
      </c>
      <c r="M6" s="717" t="s">
        <v>2551</v>
      </c>
      <c r="N6" s="717" t="s">
        <v>2552</v>
      </c>
      <c r="O6" s="717" t="s">
        <v>2553</v>
      </c>
      <c r="P6" s="725" t="s">
        <v>2554</v>
      </c>
    </row>
    <row r="7" spans="2:28" ht="15.75" thickTop="1">
      <c r="C7" s="726">
        <f ca="1">_xlfn.NUMBERVALUE(LEFT(OFFSET('Performance Measurement'!$B$18,,COUNTA('Performance Measurement'!$18:$18)),4))-2</f>
        <v>2020</v>
      </c>
      <c r="D7" s="727"/>
      <c r="E7" s="727"/>
      <c r="F7" s="727"/>
      <c r="G7" s="727"/>
      <c r="H7" s="727"/>
      <c r="I7" s="727"/>
      <c r="J7" s="727"/>
      <c r="K7" s="727"/>
      <c r="L7" s="727"/>
      <c r="M7" s="727"/>
      <c r="N7" s="727"/>
      <c r="O7" s="727"/>
      <c r="P7" s="727"/>
    </row>
    <row r="8" spans="2:28" ht="4.5" customHeight="1">
      <c r="C8" s="716"/>
      <c r="D8" s="716"/>
      <c r="E8" s="716"/>
      <c r="F8" s="716"/>
      <c r="G8" s="716"/>
      <c r="H8" s="716"/>
      <c r="I8" s="716"/>
      <c r="J8" s="716"/>
      <c r="K8" s="716"/>
      <c r="L8" s="716"/>
      <c r="M8" s="716"/>
      <c r="N8" s="716"/>
      <c r="O8" s="716"/>
      <c r="P8" s="716"/>
    </row>
    <row r="9" spans="2:28" ht="15">
      <c r="C9" s="684" t="str">
        <f>'Performance Measurement'!$B$19</f>
        <v>Portfólio Sugerido</v>
      </c>
      <c r="D9" s="722"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4.4528234606273642E-3</v>
      </c>
      <c r="E9" s="722"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1.8018764956182487E-3</v>
      </c>
      <c r="F9" s="722"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-5.0181330232796917E-3</v>
      </c>
      <c r="G9" s="722"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5.293691234603326E-3</v>
      </c>
      <c r="H9" s="722"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4.2567793915480046E-3</v>
      </c>
      <c r="I9" s="722"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5.6269606644705483E-3</v>
      </c>
      <c r="J9" s="722"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6.7194480716368243E-3</v>
      </c>
      <c r="K9" s="722"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3.9707204111798511E-3</v>
      </c>
      <c r="L9" s="722"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1.2906928837002063E-3</v>
      </c>
      <c r="M9" s="722"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3.9656419647391417E-3</v>
      </c>
      <c r="N9" s="722"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7.0445090928483722E-3</v>
      </c>
      <c r="O9" s="722"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8.3356533071015093E-3</v>
      </c>
      <c r="P9" s="714" cm="1">
        <f t="array" aca="1" ref="P9" ca="1">PRODUCT(1+D9:O9)-1</f>
        <v>4.872956926042904E-2</v>
      </c>
    </row>
    <row r="10" spans="2:28" ht="15">
      <c r="C10" s="684" t="str">
        <f>'Performance Measurement'!$B$21</f>
        <v>%CDI</v>
      </c>
      <c r="D10" s="723"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1.1823006096974451</v>
      </c>
      <c r="E10" s="723"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0.61345188044239585</v>
      </c>
      <c r="F10" s="723"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-1.4830319671570102</v>
      </c>
      <c r="G10" s="723"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1.8579166234378504</v>
      </c>
      <c r="H10" s="723"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1.8051914683855557</v>
      </c>
      <c r="I10" s="723"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2.6501295854510372</v>
      </c>
      <c r="J10" s="723"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3.4575905305725807</v>
      </c>
      <c r="K10" s="723"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2.4833646596682066</v>
      </c>
      <c r="L10" s="723"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0.82224913946399381</v>
      </c>
      <c r="M10" s="723"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2.5263528869710927</v>
      </c>
      <c r="N10" s="723"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4.7123416304212835</v>
      </c>
      <c r="O10" s="723"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5.0687462047499929</v>
      </c>
      <c r="P10" s="724">
        <f ca="1">P9/P11</f>
        <v>1.7669625927314301</v>
      </c>
    </row>
    <row r="11" spans="2:28" ht="15" hidden="1">
      <c r="C11" s="718" t="str">
        <f>'Performance Measurement'!$B$20</f>
        <v>CDI</v>
      </c>
      <c r="D11" s="719"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19"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19"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19"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19"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19"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19"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19"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19"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19"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19"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19"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21" cm="1">
        <f t="array" aca="1" ref="P11" ca="1">PRODUCT(1+D11:O11)-1</f>
        <v>2.7578155565308959E-2</v>
      </c>
    </row>
    <row r="12" spans="2:28" ht="15">
      <c r="C12" s="720"/>
      <c r="D12" s="719"/>
      <c r="E12" s="719"/>
      <c r="F12" s="719"/>
      <c r="G12" s="719"/>
      <c r="H12" s="719"/>
      <c r="I12" s="719"/>
      <c r="J12" s="719"/>
      <c r="K12" s="719"/>
      <c r="L12" s="719"/>
      <c r="M12" s="719"/>
      <c r="N12" s="719"/>
      <c r="O12" s="719"/>
      <c r="P12" s="721"/>
    </row>
    <row r="13" spans="2:28" ht="15">
      <c r="C13" s="697"/>
      <c r="D13" s="697"/>
      <c r="E13" s="697"/>
      <c r="F13" s="697"/>
      <c r="G13" s="697"/>
      <c r="H13" s="697"/>
      <c r="I13" s="697"/>
      <c r="J13" s="697"/>
      <c r="K13" s="697"/>
      <c r="L13" s="697"/>
      <c r="M13" s="697"/>
      <c r="N13" s="697"/>
      <c r="O13" s="697"/>
      <c r="P13" s="716"/>
    </row>
    <row r="14" spans="2:28" s="372" customFormat="1" ht="15.75" thickBot="1">
      <c r="B14" s="779"/>
      <c r="C14" s="717" t="s">
        <v>2482</v>
      </c>
      <c r="D14" s="717" t="s">
        <v>2544</v>
      </c>
      <c r="E14" s="717" t="s">
        <v>2545</v>
      </c>
      <c r="F14" s="717" t="s">
        <v>2546</v>
      </c>
      <c r="G14" s="717" t="s">
        <v>2547</v>
      </c>
      <c r="H14" s="717" t="s">
        <v>2548</v>
      </c>
      <c r="I14" s="717" t="s">
        <v>2549</v>
      </c>
      <c r="J14" s="717" t="s">
        <v>2555</v>
      </c>
      <c r="K14" s="717" t="s">
        <v>2556</v>
      </c>
      <c r="L14" s="717" t="s">
        <v>2550</v>
      </c>
      <c r="M14" s="717" t="s">
        <v>2551</v>
      </c>
      <c r="N14" s="717" t="s">
        <v>2552</v>
      </c>
      <c r="O14" s="717" t="s">
        <v>2553</v>
      </c>
      <c r="P14" s="725" t="s">
        <v>2554</v>
      </c>
      <c r="X14" s="369"/>
      <c r="Y14" s="369"/>
      <c r="Z14" s="369"/>
      <c r="AA14" s="369"/>
      <c r="AB14" s="369"/>
    </row>
    <row r="15" spans="2:28" s="372" customFormat="1" ht="15.75" thickTop="1">
      <c r="B15" s="779"/>
      <c r="C15" s="726">
        <f ca="1">C7+1</f>
        <v>2021</v>
      </c>
      <c r="D15" s="727"/>
      <c r="E15" s="727"/>
      <c r="F15" s="727"/>
      <c r="G15" s="727"/>
      <c r="H15" s="727"/>
      <c r="I15" s="727"/>
      <c r="J15" s="727"/>
      <c r="K15" s="727"/>
      <c r="L15" s="727"/>
      <c r="M15" s="727"/>
      <c r="N15" s="727"/>
      <c r="O15" s="727"/>
      <c r="P15" s="727"/>
      <c r="X15" s="369"/>
      <c r="Y15" s="369"/>
      <c r="Z15" s="369"/>
      <c r="AA15" s="369"/>
      <c r="AB15" s="369"/>
    </row>
    <row r="16" spans="2:28" s="372" customFormat="1" ht="4.5" customHeight="1">
      <c r="B16" s="779"/>
      <c r="C16" s="716"/>
      <c r="D16" s="716"/>
      <c r="E16" s="716"/>
      <c r="F16" s="716"/>
      <c r="G16" s="716"/>
      <c r="H16" s="716"/>
      <c r="I16" s="716"/>
      <c r="J16" s="716"/>
      <c r="K16" s="716"/>
      <c r="L16" s="716"/>
      <c r="M16" s="716"/>
      <c r="N16" s="716"/>
      <c r="O16" s="716"/>
      <c r="P16" s="716"/>
      <c r="X16" s="369"/>
      <c r="Y16" s="369"/>
      <c r="Z16" s="369"/>
      <c r="AA16" s="369"/>
      <c r="AB16" s="369"/>
    </row>
    <row r="17" spans="2:28" s="372" customFormat="1" ht="15">
      <c r="B17" s="779"/>
      <c r="C17" s="684" t="str">
        <f>'Performance Measurement'!$B$19</f>
        <v>Portfólio Sugerido</v>
      </c>
      <c r="D17" s="722"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2.0382195822470361E-3</v>
      </c>
      <c r="E17" s="722"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6.0805914812516182E-3</v>
      </c>
      <c r="F17" s="722"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7.5200507653883086E-3</v>
      </c>
      <c r="G17" s="722"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4.942400078083331E-3</v>
      </c>
      <c r="H17" s="722"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6.0161109786829314E-3</v>
      </c>
      <c r="I17" s="722"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5.6827722114776158E-3</v>
      </c>
      <c r="J17" s="722"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3.712407101869708E-3</v>
      </c>
      <c r="K17" s="722"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6.1221252895697909E-3</v>
      </c>
      <c r="L17" s="722"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7.7879252913577446E-3</v>
      </c>
      <c r="M17" s="722"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7.3354284647018098E-3</v>
      </c>
      <c r="N17" s="722"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6.9836659119688616E-3</v>
      </c>
      <c r="O17" s="722"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9.8062870179049799E-3</v>
      </c>
      <c r="P17" s="714" cm="1">
        <f t="array" aca="1" ref="P17" ca="1">PRODUCT(1+D17:O17)-1</f>
        <v>7.6568379076006554E-2</v>
      </c>
      <c r="X17" s="369"/>
      <c r="Y17" s="369"/>
      <c r="Z17" s="369"/>
      <c r="AA17" s="369"/>
      <c r="AB17" s="369"/>
    </row>
    <row r="18" spans="2:28" s="372" customFormat="1" ht="15">
      <c r="B18" s="779"/>
      <c r="C18" s="684" t="str">
        <f>'Performance Measurement'!$B$21</f>
        <v>%CDI</v>
      </c>
      <c r="D18" s="723"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1.363443053698862</v>
      </c>
      <c r="E18" s="723"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4.5198268329716358</v>
      </c>
      <c r="F18" s="723"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3.7396856833991481</v>
      </c>
      <c r="G18" s="723"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2.3785024031519573</v>
      </c>
      <c r="H18" s="723"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2.2255400797763425</v>
      </c>
      <c r="I18" s="723"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1.8464036692716328</v>
      </c>
      <c r="J18" s="723"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1.043935928359865</v>
      </c>
      <c r="K18" s="723"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1.43058412420743</v>
      </c>
      <c r="L18" s="723"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1.762008825568067</v>
      </c>
      <c r="M18" s="723"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1.5093838591744881</v>
      </c>
      <c r="N18" s="723"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1.1902190308375016</v>
      </c>
      <c r="O18" s="723"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1.2750522542618881</v>
      </c>
      <c r="P18" s="724">
        <f ca="1">P17/P19</f>
        <v>1.7308959064804641</v>
      </c>
      <c r="X18" s="369"/>
      <c r="Y18" s="369"/>
      <c r="Z18" s="369"/>
      <c r="AA18" s="369"/>
      <c r="AB18" s="369"/>
    </row>
    <row r="19" spans="2:28" s="372" customFormat="1" ht="15" hidden="1">
      <c r="B19" s="779"/>
      <c r="C19" s="718" t="str">
        <f>'Performance Measurement'!$B$20</f>
        <v>CDI</v>
      </c>
      <c r="D19" s="719"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19"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19"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19"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19"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19"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19"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19"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19"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19"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19"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19"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21" cm="1">
        <f t="array" aca="1" ref="P19" ca="1">PRODUCT(1+D19:O19)-1</f>
        <v>4.4236270239784492E-2</v>
      </c>
      <c r="X19" s="369"/>
      <c r="Y19" s="369"/>
      <c r="Z19" s="369"/>
      <c r="AA19" s="369"/>
      <c r="AB19" s="369"/>
    </row>
    <row r="20" spans="2:28" s="372" customFormat="1" ht="15">
      <c r="B20" s="779"/>
      <c r="C20" s="720"/>
      <c r="D20" s="719"/>
      <c r="E20" s="719"/>
      <c r="F20" s="719"/>
      <c r="G20" s="719"/>
      <c r="H20" s="719"/>
      <c r="I20" s="719"/>
      <c r="J20" s="719"/>
      <c r="K20" s="719"/>
      <c r="L20" s="719"/>
      <c r="M20" s="719"/>
      <c r="N20" s="719"/>
      <c r="O20" s="719"/>
      <c r="P20" s="721"/>
      <c r="X20" s="369"/>
      <c r="Y20" s="369"/>
      <c r="Z20" s="369"/>
      <c r="AA20" s="369"/>
      <c r="AB20" s="369"/>
    </row>
    <row r="21" spans="2:28" s="372" customFormat="1" ht="15">
      <c r="B21" s="779"/>
      <c r="C21" s="697"/>
      <c r="D21" s="697"/>
      <c r="E21" s="697"/>
      <c r="F21" s="697"/>
      <c r="G21" s="697"/>
      <c r="H21" s="697"/>
      <c r="I21" s="697"/>
      <c r="J21" s="697"/>
      <c r="K21" s="697"/>
      <c r="L21" s="697"/>
      <c r="M21" s="697"/>
      <c r="N21" s="697"/>
      <c r="O21" s="697"/>
      <c r="P21" s="716"/>
      <c r="X21" s="369"/>
      <c r="Y21" s="369"/>
      <c r="Z21" s="369"/>
      <c r="AA21" s="369"/>
      <c r="AB21" s="369"/>
    </row>
    <row r="22" spans="2:28" s="372" customFormat="1" ht="15.75" thickBot="1">
      <c r="B22" s="779"/>
      <c r="C22" s="717" t="s">
        <v>2482</v>
      </c>
      <c r="D22" s="717" t="s">
        <v>2544</v>
      </c>
      <c r="E22" s="717" t="s">
        <v>2545</v>
      </c>
      <c r="F22" s="717" t="s">
        <v>2546</v>
      </c>
      <c r="G22" s="717" t="s">
        <v>2547</v>
      </c>
      <c r="H22" s="717" t="s">
        <v>2548</v>
      </c>
      <c r="I22" s="717" t="s">
        <v>2549</v>
      </c>
      <c r="J22" s="717" t="s">
        <v>2555</v>
      </c>
      <c r="K22" s="717" t="s">
        <v>2556</v>
      </c>
      <c r="L22" s="717" t="s">
        <v>2550</v>
      </c>
      <c r="M22" s="717" t="s">
        <v>2551</v>
      </c>
      <c r="N22" s="717" t="s">
        <v>2552</v>
      </c>
      <c r="O22" s="717" t="s">
        <v>2553</v>
      </c>
      <c r="P22" s="725" t="s">
        <v>2554</v>
      </c>
      <c r="X22" s="369"/>
      <c r="Y22" s="369"/>
      <c r="Z22" s="369"/>
      <c r="AA22" s="369"/>
      <c r="AB22" s="369"/>
    </row>
    <row r="23" spans="2:28" s="372" customFormat="1" ht="15.75" thickTop="1">
      <c r="B23" s="779"/>
      <c r="C23" s="726">
        <f ca="1">C15+1</f>
        <v>2022</v>
      </c>
      <c r="D23" s="727"/>
      <c r="E23" s="727"/>
      <c r="F23" s="727"/>
      <c r="G23" s="727"/>
      <c r="H23" s="727"/>
      <c r="I23" s="727"/>
      <c r="J23" s="727"/>
      <c r="K23" s="727"/>
      <c r="L23" s="727"/>
      <c r="M23" s="727"/>
      <c r="N23" s="727"/>
      <c r="O23" s="727"/>
      <c r="P23" s="727"/>
      <c r="X23" s="369"/>
      <c r="Y23" s="369"/>
      <c r="Z23" s="369"/>
      <c r="AA23" s="369"/>
      <c r="AB23" s="369"/>
    </row>
    <row r="24" spans="2:28" s="372" customFormat="1" ht="4.5" customHeight="1">
      <c r="B24" s="779"/>
      <c r="C24" s="716"/>
      <c r="D24" s="716"/>
      <c r="E24" s="716"/>
      <c r="F24" s="716"/>
      <c r="G24" s="716"/>
      <c r="H24" s="716"/>
      <c r="I24" s="716"/>
      <c r="J24" s="716"/>
      <c r="K24" s="716"/>
      <c r="L24" s="716"/>
      <c r="M24" s="716"/>
      <c r="N24" s="716"/>
      <c r="O24" s="716"/>
      <c r="P24" s="716"/>
      <c r="X24" s="369"/>
      <c r="Y24" s="369"/>
      <c r="Z24" s="369"/>
      <c r="AA24" s="369"/>
      <c r="AB24" s="369"/>
    </row>
    <row r="25" spans="2:28" s="372" customFormat="1" ht="15">
      <c r="B25" s="779"/>
      <c r="C25" s="684" t="str">
        <f>'Performance Measurement'!$B$19</f>
        <v>Portfólio Sugerido</v>
      </c>
      <c r="D25" s="722"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1.0232997609406436E-2</v>
      </c>
      <c r="E25" s="722"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9.2924180111115806E-3</v>
      </c>
      <c r="F25" s="722"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1.5974700904189953E-2</v>
      </c>
      <c r="G25" s="722"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9.519348519009041E-3</v>
      </c>
      <c r="H25" s="722"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1.0792373475832839E-2</v>
      </c>
      <c r="I25" s="722"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8.7996926382787333E-3</v>
      </c>
      <c r="J25" s="722"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8.1276448656562028E-3</v>
      </c>
      <c r="K25" s="722"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1.2248142906050141E-2</v>
      </c>
      <c r="L25" s="722"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1.1034950839521773E-2</v>
      </c>
      <c r="M25" s="722"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9.3917986079445903E-3</v>
      </c>
      <c r="N25" s="722"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6.4455567985399753E-4</v>
      </c>
      <c r="O25" s="722"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14" cm="1">
        <f t="array" aca="1" ref="P25" ca="1">PRODUCT(1+D25:O25)-1</f>
        <v>0.11124876043023235</v>
      </c>
      <c r="X25" s="369"/>
      <c r="Y25" s="369"/>
      <c r="Z25" s="369"/>
      <c r="AA25" s="369"/>
      <c r="AB25" s="369"/>
    </row>
    <row r="26" spans="2:28" s="372" customFormat="1" ht="15">
      <c r="B26" s="779"/>
      <c r="C26" s="684" t="str">
        <f>'Performance Measurement'!$B$21</f>
        <v>%CDI</v>
      </c>
      <c r="D26" s="723"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1.3974243677934517</v>
      </c>
      <c r="E26" s="723"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1.2307290106261917</v>
      </c>
      <c r="F26" s="723"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1.7231730441826119</v>
      </c>
      <c r="G26" s="723"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1.1409638509870539</v>
      </c>
      <c r="H26" s="723"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1.0431472912714819</v>
      </c>
      <c r="I26" s="723"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0.86668897751959184</v>
      </c>
      <c r="J26" s="723"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0.78539137538149595</v>
      </c>
      <c r="K26" s="723"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1.0474196157803255</v>
      </c>
      <c r="L26" s="723"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1.0293960292228022</v>
      </c>
      <c r="M26" s="723"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0.92015418219203815</v>
      </c>
      <c r="N26" s="723"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1.2691092504999022</v>
      </c>
      <c r="O26" s="723"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24">
        <f ca="1">P25/P27</f>
        <v>1.1041543662766027</v>
      </c>
      <c r="X26" s="369"/>
      <c r="Y26" s="369"/>
      <c r="Z26" s="369"/>
      <c r="AA26" s="369"/>
      <c r="AB26" s="369"/>
    </row>
    <row r="27" spans="2:28" s="372" customFormat="1" ht="15" hidden="1">
      <c r="B27" s="779"/>
      <c r="C27" s="718" t="str">
        <f>'Performance Measurement'!$B$20</f>
        <v>CDI</v>
      </c>
      <c r="D27" s="719"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19"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19"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19"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19"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19"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19"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19"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19"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19"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1.0206766202562889E-2</v>
      </c>
      <c r="N27" s="719"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5.0788037326188196E-4</v>
      </c>
      <c r="O27" s="719"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21" cm="1">
        <f t="array" aca="1" ref="P27" ca="1">PRODUCT(1+D27:O27)-1</f>
        <v>0.10075471675702574</v>
      </c>
      <c r="X27" s="369"/>
      <c r="Y27" s="369"/>
      <c r="Z27" s="369"/>
      <c r="AA27" s="369"/>
      <c r="AB27" s="369"/>
    </row>
    <row r="28" spans="2:28" s="372" customFormat="1" ht="15">
      <c r="B28" s="779"/>
      <c r="C28" s="697"/>
      <c r="D28" s="697"/>
      <c r="E28" s="697"/>
      <c r="F28" s="697"/>
      <c r="G28" s="697"/>
      <c r="H28" s="697"/>
      <c r="I28" s="697"/>
      <c r="J28" s="697"/>
      <c r="K28" s="697"/>
      <c r="L28" s="697"/>
      <c r="M28" s="697"/>
      <c r="N28" s="697"/>
      <c r="O28" s="697"/>
      <c r="P28" s="716"/>
      <c r="X28" s="369"/>
      <c r="Y28" s="369"/>
      <c r="Z28" s="369"/>
      <c r="AA28" s="369"/>
      <c r="AB28" s="369"/>
    </row>
    <row r="29" spans="2:28" s="372" customFormat="1" ht="15">
      <c r="B29" s="779"/>
      <c r="C29" s="697"/>
      <c r="D29" s="697"/>
      <c r="E29" s="697"/>
      <c r="F29" s="697"/>
      <c r="G29" s="697"/>
      <c r="H29" s="697"/>
      <c r="I29" s="697"/>
      <c r="J29" s="697"/>
      <c r="K29" s="697"/>
      <c r="L29" s="697"/>
      <c r="M29" s="697"/>
      <c r="N29" s="697"/>
      <c r="O29" s="697"/>
      <c r="P29" s="716"/>
      <c r="X29" s="369"/>
      <c r="Y29" s="369"/>
      <c r="Z29" s="369"/>
      <c r="AA29" s="369"/>
      <c r="AB29" s="369"/>
    </row>
    <row r="31" spans="2:28" ht="22.5" customHeight="1" thickBot="1">
      <c r="B31" s="778" t="s">
        <v>2535</v>
      </c>
      <c r="C31" s="673"/>
      <c r="D31" s="673"/>
      <c r="E31" s="673"/>
      <c r="F31" s="673"/>
      <c r="G31" s="674"/>
      <c r="H31" s="674"/>
      <c r="I31" s="674"/>
      <c r="J31" s="674"/>
      <c r="K31" s="674"/>
      <c r="L31" s="674"/>
      <c r="M31" s="674"/>
      <c r="N31" s="674"/>
      <c r="O31" s="674"/>
      <c r="P31" s="674"/>
      <c r="Q31" s="674"/>
    </row>
    <row r="34" spans="2:17" ht="30" customHeight="1">
      <c r="B34" s="785"/>
      <c r="C34" s="680"/>
      <c r="D34" s="678"/>
      <c r="E34" s="917" t="str">
        <f>'Performance Measurement'!C26</f>
        <v>Meses
Positivos</v>
      </c>
      <c r="F34" s="917"/>
      <c r="G34" s="911" t="str">
        <f>'Performance Measurement'!D26</f>
        <v>Meses
Negativos</v>
      </c>
      <c r="H34" s="911"/>
      <c r="I34" s="911" t="str">
        <f>'Performance Measurement'!E26</f>
        <v>Maior Retorno
Mensal</v>
      </c>
      <c r="J34" s="911"/>
      <c r="K34" s="917" t="str">
        <f>'Performance Measurement'!F26</f>
        <v>Menor Retorno
Mensal</v>
      </c>
      <c r="L34" s="917"/>
      <c r="M34" s="911" t="str">
        <f>'Performance Measurement'!G26</f>
        <v>Acima do CDI
(meses)</v>
      </c>
      <c r="N34" s="911"/>
      <c r="O34" s="911" t="str">
        <f>'Performance Measurement'!H26</f>
        <v>Abaixo do CDI
(meses)</v>
      </c>
      <c r="P34" s="911"/>
      <c r="Q34" s="369"/>
    </row>
    <row r="35" spans="2:17" ht="15">
      <c r="B35" s="785"/>
      <c r="C35" s="709" t="str">
        <f>'Performance Measurement'!B27</f>
        <v>Portfólio Sugerido</v>
      </c>
      <c r="D35" s="711"/>
      <c r="E35" s="918">
        <f>'Performance Measurement'!C27</f>
        <v>34</v>
      </c>
      <c r="F35" s="918"/>
      <c r="G35" s="916">
        <f>'Performance Measurement'!D27</f>
        <v>1</v>
      </c>
      <c r="H35" s="916"/>
      <c r="I35" s="915">
        <f>'Performance Measurement'!E27</f>
        <v>1.5974700904189953E-2</v>
      </c>
      <c r="J35" s="915"/>
      <c r="K35" s="919">
        <f>'Performance Measurement'!F27</f>
        <v>-5.0181330232796917E-3</v>
      </c>
      <c r="L35" s="919"/>
      <c r="M35" s="916">
        <f>'Performance Measurement'!G27</f>
        <v>29</v>
      </c>
      <c r="N35" s="916"/>
      <c r="O35" s="916">
        <f>'Performance Measurement'!H27</f>
        <v>6</v>
      </c>
      <c r="P35" s="916"/>
      <c r="Q35" s="369"/>
    </row>
    <row r="36" spans="2:17" ht="4.5" customHeight="1">
      <c r="C36" s="713"/>
      <c r="D36" s="713"/>
      <c r="E36" s="713"/>
      <c r="F36" s="713"/>
      <c r="G36" s="713"/>
      <c r="H36" s="713"/>
      <c r="I36" s="713"/>
      <c r="J36" s="713"/>
      <c r="K36" s="713"/>
      <c r="L36" s="713"/>
      <c r="M36" s="736"/>
      <c r="N36" s="736"/>
      <c r="O36" s="736"/>
      <c r="Q36" s="369"/>
    </row>
    <row r="37" spans="2:17" ht="15">
      <c r="B37" s="785"/>
      <c r="C37" s="710" t="str">
        <f>'Performance Measurement'!B28</f>
        <v>CDI</v>
      </c>
      <c r="D37" s="712"/>
      <c r="E37" s="916">
        <f>'Performance Measurement'!C28</f>
        <v>35</v>
      </c>
      <c r="F37" s="916"/>
      <c r="G37" s="916">
        <f>'Performance Measurement'!D28</f>
        <v>0</v>
      </c>
      <c r="H37" s="916"/>
      <c r="I37" s="915">
        <f>'Performance Measurement'!E28</f>
        <v>1.169363521698541E-2</v>
      </c>
      <c r="J37" s="915"/>
      <c r="K37" s="915">
        <f>'Performance Measurement'!F28</f>
        <v>5.0788037326188196E-4</v>
      </c>
      <c r="L37" s="915"/>
      <c r="M37" s="916">
        <f>'Performance Measurement'!G28</f>
        <v>0</v>
      </c>
      <c r="N37" s="916"/>
      <c r="O37" s="916">
        <f>'Performance Measurement'!H28</f>
        <v>0</v>
      </c>
      <c r="P37" s="916"/>
      <c r="Q37" s="369"/>
    </row>
  </sheetData>
  <mergeCells count="18">
    <mergeCell ref="I35:J35"/>
    <mergeCell ref="K35:L35"/>
    <mergeCell ref="K37:L37"/>
    <mergeCell ref="M37:N37"/>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s>
  <printOptions horizontalCentered="1"/>
  <pageMargins left="0.25" right="0.25" top="0.75" bottom="0.5" header="0" footer="0"/>
  <pageSetup paperSize="9" pageOrder="overThenDown" orientation="landscape" r:id="rId1"/>
  <headerFooter>
    <oddHeader>&amp;R&amp;G</oddHeader>
    <oddFooter>&amp;L&amp;10 27/10/2022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sheetPr>
  <dimension ref="A1:AD34"/>
  <sheetViews>
    <sheetView showGridLines="0" tabSelected="1" showRuler="0" view="pageLayout" zoomScale="90" zoomScaleNormal="80" zoomScalePageLayoutView="90" workbookViewId="0">
      <selection activeCell="E8" sqref="E8"/>
    </sheetView>
  </sheetViews>
  <sheetFormatPr defaultColWidth="10.69921875" defaultRowHeight="11.25"/>
  <cols>
    <col min="1" max="1" width="2.19921875" style="372" customWidth="1"/>
    <col min="2" max="2" width="21.796875" style="369" customWidth="1"/>
    <col min="3" max="5" width="3.59765625" style="369" customWidth="1"/>
    <col min="6" max="23" width="3.59765625" style="372" customWidth="1"/>
    <col min="24" max="24" width="3.59765625" style="369" customWidth="1"/>
    <col min="25" max="30" width="3.5" style="369" customWidth="1"/>
    <col min="31" max="16384" width="10.69921875" style="369"/>
  </cols>
  <sheetData>
    <row r="1" spans="1:30" ht="12.75">
      <c r="B1" s="799"/>
      <c r="C1" s="799"/>
      <c r="D1" s="799"/>
      <c r="E1" s="799"/>
      <c r="F1" s="799"/>
      <c r="G1" s="799"/>
      <c r="H1" s="799"/>
      <c r="I1" s="702"/>
      <c r="J1" s="702"/>
      <c r="K1" s="702"/>
      <c r="L1" s="702"/>
      <c r="M1" s="702"/>
      <c r="N1" s="702"/>
      <c r="O1" s="702"/>
      <c r="P1" s="702"/>
      <c r="Q1" s="702"/>
      <c r="R1" s="702"/>
      <c r="S1" s="702"/>
      <c r="T1" s="702"/>
      <c r="U1" s="702"/>
      <c r="V1" s="662"/>
      <c r="W1" s="662"/>
      <c r="X1" s="662"/>
      <c r="Y1" s="662"/>
    </row>
    <row r="2" spans="1:30" ht="12.75">
      <c r="B2" s="702"/>
      <c r="C2" s="702"/>
      <c r="D2" s="702"/>
      <c r="E2" s="702"/>
      <c r="F2" s="702"/>
      <c r="G2" s="702"/>
      <c r="H2" s="702"/>
      <c r="I2" s="702"/>
      <c r="J2" s="702"/>
      <c r="K2" s="702"/>
      <c r="L2" s="702"/>
      <c r="M2" s="702"/>
      <c r="N2" s="702"/>
      <c r="O2" s="702"/>
      <c r="P2" s="702"/>
      <c r="Q2" s="702"/>
      <c r="R2" s="702"/>
      <c r="S2" s="702"/>
      <c r="T2" s="702"/>
      <c r="U2" s="702"/>
      <c r="V2" s="662"/>
      <c r="W2" s="662"/>
      <c r="X2" s="662"/>
      <c r="Y2" s="662"/>
    </row>
    <row r="3" spans="1:30" ht="22.5" customHeight="1" thickBot="1">
      <c r="B3" s="676" t="s">
        <v>2626</v>
      </c>
      <c r="C3" s="673"/>
      <c r="D3" s="673"/>
      <c r="E3" s="673"/>
      <c r="F3" s="674"/>
      <c r="G3" s="674"/>
      <c r="H3" s="674"/>
      <c r="I3" s="674"/>
      <c r="J3" s="674"/>
      <c r="K3" s="674"/>
      <c r="L3" s="674"/>
      <c r="M3" s="674"/>
      <c r="N3" s="674"/>
      <c r="O3" s="674"/>
      <c r="P3" s="674"/>
      <c r="Q3" s="674"/>
      <c r="R3" s="674"/>
      <c r="S3" s="674"/>
      <c r="T3" s="674"/>
      <c r="U3" s="674"/>
      <c r="V3" s="674"/>
      <c r="W3" s="674"/>
      <c r="X3" s="674"/>
      <c r="Y3" s="782" t="str">
        <f ca="1">TEXT(AccReturns!$B$3, "dd/mm/yyyy")&amp;" - "&amp;TEXT(OFFSET(AccReturns!$B$2,COUNTA(AccReturns!$B:$B),), "dd/mm/yyyy")</f>
        <v>02/01/2020 - 01/11/2022</v>
      </c>
    </row>
    <row r="6" spans="1:30" ht="19.5" customHeight="1" thickBot="1">
      <c r="A6" s="369"/>
      <c r="B6" s="967"/>
      <c r="C6" s="966" t="s">
        <v>2886</v>
      </c>
      <c r="D6" s="966" t="s">
        <v>2887</v>
      </c>
      <c r="E6" s="966" t="s">
        <v>2888</v>
      </c>
      <c r="F6" s="966" t="s">
        <v>2889</v>
      </c>
      <c r="G6" s="966" t="s">
        <v>2890</v>
      </c>
      <c r="H6" s="966" t="s">
        <v>2891</v>
      </c>
      <c r="I6" s="966" t="s">
        <v>2892</v>
      </c>
      <c r="J6" s="966" t="s">
        <v>2893</v>
      </c>
      <c r="K6" s="966" t="s">
        <v>2894</v>
      </c>
      <c r="L6" s="966" t="s">
        <v>2895</v>
      </c>
      <c r="M6" s="966" t="s">
        <v>2896</v>
      </c>
      <c r="N6" s="966" t="s">
        <v>2897</v>
      </c>
      <c r="O6" s="966" t="s">
        <v>2898</v>
      </c>
      <c r="P6" s="966" t="s">
        <v>2899</v>
      </c>
      <c r="Q6" s="966" t="s">
        <v>2900</v>
      </c>
      <c r="R6" s="966" t="s">
        <v>2901</v>
      </c>
      <c r="S6" s="966" t="s">
        <v>2902</v>
      </c>
      <c r="T6" s="966" t="s">
        <v>2903</v>
      </c>
      <c r="U6" s="966" t="s">
        <v>2904</v>
      </c>
      <c r="V6" s="968" t="s">
        <v>2905</v>
      </c>
      <c r="W6" s="968" t="s">
        <v>2906</v>
      </c>
      <c r="X6" s="968" t="s">
        <v>2907</v>
      </c>
      <c r="Y6" s="968" t="s">
        <v>2907</v>
      </c>
      <c r="Z6" s="968"/>
      <c r="AA6" s="968"/>
      <c r="AB6" s="968"/>
      <c r="AC6" s="968"/>
      <c r="AD6" s="968"/>
    </row>
    <row r="7" spans="1:30" ht="15" customHeight="1" thickTop="1">
      <c r="B7" s="972" t="s">
        <v>2908</v>
      </c>
      <c r="C7" s="759">
        <v>1</v>
      </c>
      <c r="D7" s="759" t="s">
        <v>34</v>
      </c>
      <c r="E7" s="759" t="s">
        <v>34</v>
      </c>
      <c r="F7" s="759" t="s">
        <v>34</v>
      </c>
      <c r="G7" s="759" t="s">
        <v>34</v>
      </c>
      <c r="H7" s="759" t="s">
        <v>34</v>
      </c>
      <c r="I7" s="759" t="s">
        <v>34</v>
      </c>
      <c r="J7" s="759" t="s">
        <v>34</v>
      </c>
      <c r="K7" s="759" t="s">
        <v>34</v>
      </c>
      <c r="L7" s="759" t="s">
        <v>34</v>
      </c>
      <c r="M7" s="759" t="s">
        <v>34</v>
      </c>
      <c r="N7" s="759" t="s">
        <v>34</v>
      </c>
      <c r="O7" s="759" t="s">
        <v>34</v>
      </c>
      <c r="P7" s="759" t="s">
        <v>34</v>
      </c>
      <c r="Q7" s="759" t="s">
        <v>34</v>
      </c>
      <c r="R7" s="759" t="s">
        <v>34</v>
      </c>
      <c r="S7" s="759" t="s">
        <v>34</v>
      </c>
      <c r="T7" s="759" t="s">
        <v>34</v>
      </c>
      <c r="U7" s="759" t="s">
        <v>34</v>
      </c>
      <c r="V7" s="970" t="s">
        <v>34</v>
      </c>
      <c r="W7" s="970" t="s">
        <v>34</v>
      </c>
      <c r="X7" s="970" t="s">
        <v>34</v>
      </c>
      <c r="Y7" s="969" t="s">
        <v>34</v>
      </c>
      <c r="Z7" s="969"/>
      <c r="AA7" s="969"/>
      <c r="AB7" s="969"/>
      <c r="AC7" s="969"/>
      <c r="AD7" s="969"/>
    </row>
    <row r="8" spans="1:30" ht="15" customHeight="1">
      <c r="B8" s="973" t="s">
        <v>2909</v>
      </c>
      <c r="C8" s="701">
        <v>0.319263755886048</v>
      </c>
      <c r="D8" s="701">
        <v>1</v>
      </c>
      <c r="E8" s="701" t="s">
        <v>34</v>
      </c>
      <c r="F8" s="701" t="s">
        <v>34</v>
      </c>
      <c r="G8" s="701" t="s">
        <v>34</v>
      </c>
      <c r="H8" s="701" t="s">
        <v>34</v>
      </c>
      <c r="I8" s="701" t="s">
        <v>34</v>
      </c>
      <c r="J8" s="701" t="s">
        <v>34</v>
      </c>
      <c r="K8" s="701" t="s">
        <v>34</v>
      </c>
      <c r="L8" s="701" t="s">
        <v>34</v>
      </c>
      <c r="M8" s="701" t="s">
        <v>34</v>
      </c>
      <c r="N8" s="701" t="s">
        <v>34</v>
      </c>
      <c r="O8" s="701" t="s">
        <v>34</v>
      </c>
      <c r="P8" s="701" t="s">
        <v>34</v>
      </c>
      <c r="Q8" s="701" t="s">
        <v>34</v>
      </c>
      <c r="R8" s="701" t="s">
        <v>34</v>
      </c>
      <c r="S8" s="701" t="s">
        <v>34</v>
      </c>
      <c r="T8" s="701" t="s">
        <v>34</v>
      </c>
      <c r="U8" s="701" t="s">
        <v>34</v>
      </c>
      <c r="V8" s="701" t="s">
        <v>34</v>
      </c>
      <c r="W8" s="701" t="s">
        <v>34</v>
      </c>
      <c r="X8" s="701" t="s">
        <v>34</v>
      </c>
      <c r="Y8" s="699" t="s">
        <v>34</v>
      </c>
      <c r="Z8" s="699"/>
      <c r="AA8" s="699"/>
      <c r="AB8" s="699"/>
      <c r="AC8" s="699"/>
      <c r="AD8" s="699"/>
    </row>
    <row r="9" spans="1:30" ht="15" customHeight="1">
      <c r="B9" s="973" t="s">
        <v>2910</v>
      </c>
      <c r="C9" s="701">
        <v>0.22391938122557495</v>
      </c>
      <c r="D9" s="701">
        <v>0.61655150568802219</v>
      </c>
      <c r="E9" s="701">
        <v>1</v>
      </c>
      <c r="F9" s="701" t="s">
        <v>34</v>
      </c>
      <c r="G9" s="701" t="s">
        <v>34</v>
      </c>
      <c r="H9" s="701" t="s">
        <v>34</v>
      </c>
      <c r="I9" s="701" t="s">
        <v>34</v>
      </c>
      <c r="J9" s="701" t="s">
        <v>34</v>
      </c>
      <c r="K9" s="701" t="s">
        <v>34</v>
      </c>
      <c r="L9" s="701" t="s">
        <v>34</v>
      </c>
      <c r="M9" s="701" t="s">
        <v>34</v>
      </c>
      <c r="N9" s="701" t="s">
        <v>34</v>
      </c>
      <c r="O9" s="701" t="s">
        <v>34</v>
      </c>
      <c r="P9" s="701" t="s">
        <v>34</v>
      </c>
      <c r="Q9" s="701" t="s">
        <v>34</v>
      </c>
      <c r="R9" s="701" t="s">
        <v>34</v>
      </c>
      <c r="S9" s="701" t="s">
        <v>34</v>
      </c>
      <c r="T9" s="701" t="s">
        <v>34</v>
      </c>
      <c r="U9" s="701" t="s">
        <v>34</v>
      </c>
      <c r="V9" s="701" t="s">
        <v>34</v>
      </c>
      <c r="W9" s="701" t="s">
        <v>34</v>
      </c>
      <c r="X9" s="701" t="s">
        <v>34</v>
      </c>
      <c r="Y9" s="699" t="s">
        <v>34</v>
      </c>
      <c r="Z9" s="699"/>
      <c r="AA9" s="699"/>
      <c r="AB9" s="699"/>
      <c r="AC9" s="699"/>
      <c r="AD9" s="699"/>
    </row>
    <row r="10" spans="1:30" ht="15" customHeight="1">
      <c r="B10" s="973" t="s">
        <v>2911</v>
      </c>
      <c r="C10" s="701">
        <v>0.73576295938958391</v>
      </c>
      <c r="D10" s="701">
        <v>0.33953461740037882</v>
      </c>
      <c r="E10" s="701">
        <v>0.2785271368831318</v>
      </c>
      <c r="F10" s="701">
        <v>1</v>
      </c>
      <c r="G10" s="701" t="s">
        <v>34</v>
      </c>
      <c r="H10" s="701" t="s">
        <v>34</v>
      </c>
      <c r="I10" s="701" t="s">
        <v>34</v>
      </c>
      <c r="J10" s="701" t="s">
        <v>34</v>
      </c>
      <c r="K10" s="701" t="s">
        <v>34</v>
      </c>
      <c r="L10" s="701" t="s">
        <v>34</v>
      </c>
      <c r="M10" s="701" t="s">
        <v>34</v>
      </c>
      <c r="N10" s="701" t="s">
        <v>34</v>
      </c>
      <c r="O10" s="701" t="s">
        <v>34</v>
      </c>
      <c r="P10" s="701" t="s">
        <v>34</v>
      </c>
      <c r="Q10" s="701" t="s">
        <v>34</v>
      </c>
      <c r="R10" s="701" t="s">
        <v>34</v>
      </c>
      <c r="S10" s="701" t="s">
        <v>34</v>
      </c>
      <c r="T10" s="701" t="s">
        <v>34</v>
      </c>
      <c r="U10" s="701" t="s">
        <v>34</v>
      </c>
      <c r="V10" s="701" t="s">
        <v>34</v>
      </c>
      <c r="W10" s="701" t="s">
        <v>34</v>
      </c>
      <c r="X10" s="701" t="s">
        <v>34</v>
      </c>
      <c r="Y10" s="699" t="s">
        <v>34</v>
      </c>
      <c r="Z10" s="699"/>
      <c r="AA10" s="699"/>
      <c r="AB10" s="699"/>
      <c r="AC10" s="699"/>
      <c r="AD10" s="699"/>
    </row>
    <row r="11" spans="1:30" ht="15" customHeight="1">
      <c r="B11" s="973" t="s">
        <v>2912</v>
      </c>
      <c r="C11" s="701">
        <v>0.90461533816608708</v>
      </c>
      <c r="D11" s="701">
        <v>0.31898962513366064</v>
      </c>
      <c r="E11" s="701">
        <v>0.20768709612234409</v>
      </c>
      <c r="F11" s="701">
        <v>0.70429733881298184</v>
      </c>
      <c r="G11" s="701">
        <v>1</v>
      </c>
      <c r="H11" s="701" t="s">
        <v>34</v>
      </c>
      <c r="I11" s="701" t="s">
        <v>34</v>
      </c>
      <c r="J11" s="701" t="s">
        <v>34</v>
      </c>
      <c r="K11" s="701" t="s">
        <v>34</v>
      </c>
      <c r="L11" s="701" t="s">
        <v>34</v>
      </c>
      <c r="M11" s="701" t="s">
        <v>34</v>
      </c>
      <c r="N11" s="701" t="s">
        <v>34</v>
      </c>
      <c r="O11" s="701" t="s">
        <v>34</v>
      </c>
      <c r="P11" s="701" t="s">
        <v>34</v>
      </c>
      <c r="Q11" s="701" t="s">
        <v>34</v>
      </c>
      <c r="R11" s="701" t="s">
        <v>34</v>
      </c>
      <c r="S11" s="701" t="s">
        <v>34</v>
      </c>
      <c r="T11" s="701" t="s">
        <v>34</v>
      </c>
      <c r="U11" s="701" t="s">
        <v>34</v>
      </c>
      <c r="V11" s="701" t="s">
        <v>34</v>
      </c>
      <c r="W11" s="701" t="s">
        <v>34</v>
      </c>
      <c r="X11" s="701" t="s">
        <v>34</v>
      </c>
      <c r="Y11" s="699" t="s">
        <v>34</v>
      </c>
      <c r="Z11" s="699"/>
      <c r="AA11" s="699"/>
      <c r="AB11" s="699"/>
      <c r="AC11" s="699"/>
      <c r="AD11" s="699"/>
    </row>
    <row r="12" spans="1:30" ht="15" customHeight="1">
      <c r="B12" s="973" t="s">
        <v>2913</v>
      </c>
      <c r="C12" s="701">
        <v>0.15314296473704694</v>
      </c>
      <c r="D12" s="701">
        <v>3.7543602201065236E-2</v>
      </c>
      <c r="E12" s="701">
        <v>5.4561950371189803E-3</v>
      </c>
      <c r="F12" s="701">
        <v>5.7739352393784945E-3</v>
      </c>
      <c r="G12" s="701">
        <v>0.16389130812336475</v>
      </c>
      <c r="H12" s="701">
        <v>1</v>
      </c>
      <c r="I12" s="701" t="s">
        <v>34</v>
      </c>
      <c r="J12" s="701" t="s">
        <v>34</v>
      </c>
      <c r="K12" s="701" t="s">
        <v>34</v>
      </c>
      <c r="L12" s="701" t="s">
        <v>34</v>
      </c>
      <c r="M12" s="701" t="s">
        <v>34</v>
      </c>
      <c r="N12" s="701" t="s">
        <v>34</v>
      </c>
      <c r="O12" s="701" t="s">
        <v>34</v>
      </c>
      <c r="P12" s="701" t="s">
        <v>34</v>
      </c>
      <c r="Q12" s="701" t="s">
        <v>34</v>
      </c>
      <c r="R12" s="701" t="s">
        <v>34</v>
      </c>
      <c r="S12" s="701" t="s">
        <v>34</v>
      </c>
      <c r="T12" s="701" t="s">
        <v>34</v>
      </c>
      <c r="U12" s="701" t="s">
        <v>34</v>
      </c>
      <c r="V12" s="701" t="s">
        <v>34</v>
      </c>
      <c r="W12" s="701" t="s">
        <v>34</v>
      </c>
      <c r="X12" s="701" t="s">
        <v>34</v>
      </c>
      <c r="Y12" s="699" t="s">
        <v>34</v>
      </c>
      <c r="Z12" s="699"/>
      <c r="AA12" s="699"/>
      <c r="AB12" s="699"/>
      <c r="AC12" s="699"/>
      <c r="AD12" s="699"/>
    </row>
    <row r="13" spans="1:30" ht="15" customHeight="1">
      <c r="B13" s="973" t="s">
        <v>2914</v>
      </c>
      <c r="C13" s="701">
        <v>2.4656013563172839E-2</v>
      </c>
      <c r="D13" s="701">
        <v>0.1130287175463569</v>
      </c>
      <c r="E13" s="701">
        <v>4.5593995653540317E-2</v>
      </c>
      <c r="F13" s="701">
        <v>7.924973710931249E-2</v>
      </c>
      <c r="G13" s="701">
        <v>3.0555613498179288E-2</v>
      </c>
      <c r="H13" s="701">
        <v>2.2129621562233262E-2</v>
      </c>
      <c r="I13" s="701">
        <v>1</v>
      </c>
      <c r="J13" s="701" t="s">
        <v>34</v>
      </c>
      <c r="K13" s="701" t="s">
        <v>34</v>
      </c>
      <c r="L13" s="701" t="s">
        <v>34</v>
      </c>
      <c r="M13" s="701" t="s">
        <v>34</v>
      </c>
      <c r="N13" s="701" t="s">
        <v>34</v>
      </c>
      <c r="O13" s="701" t="s">
        <v>34</v>
      </c>
      <c r="P13" s="701" t="s">
        <v>34</v>
      </c>
      <c r="Q13" s="701" t="s">
        <v>34</v>
      </c>
      <c r="R13" s="701" t="s">
        <v>34</v>
      </c>
      <c r="S13" s="701" t="s">
        <v>34</v>
      </c>
      <c r="T13" s="701" t="s">
        <v>34</v>
      </c>
      <c r="U13" s="701" t="s">
        <v>34</v>
      </c>
      <c r="V13" s="701" t="s">
        <v>34</v>
      </c>
      <c r="W13" s="701" t="s">
        <v>34</v>
      </c>
      <c r="X13" s="701" t="s">
        <v>34</v>
      </c>
      <c r="Y13" s="699" t="s">
        <v>34</v>
      </c>
      <c r="Z13" s="699"/>
      <c r="AA13" s="699"/>
      <c r="AB13" s="699"/>
      <c r="AC13" s="699"/>
      <c r="AD13" s="699"/>
    </row>
    <row r="14" spans="1:30" ht="15" customHeight="1">
      <c r="B14" s="973" t="s">
        <v>2915</v>
      </c>
      <c r="C14" s="701">
        <v>-9.9511358594564919E-3</v>
      </c>
      <c r="D14" s="701">
        <v>0.11005485363339629</v>
      </c>
      <c r="E14" s="701">
        <v>2.4635722723384306E-2</v>
      </c>
      <c r="F14" s="701">
        <v>2.6753495654287879E-2</v>
      </c>
      <c r="G14" s="701">
        <v>4.826757432249168E-3</v>
      </c>
      <c r="H14" s="701">
        <v>-2.2871137073338897E-3</v>
      </c>
      <c r="I14" s="701">
        <v>0.92234421037030923</v>
      </c>
      <c r="J14" s="701">
        <v>1</v>
      </c>
      <c r="K14" s="701" t="s">
        <v>34</v>
      </c>
      <c r="L14" s="701" t="s">
        <v>34</v>
      </c>
      <c r="M14" s="701" t="s">
        <v>34</v>
      </c>
      <c r="N14" s="701" t="s">
        <v>34</v>
      </c>
      <c r="O14" s="701" t="s">
        <v>34</v>
      </c>
      <c r="P14" s="701" t="s">
        <v>34</v>
      </c>
      <c r="Q14" s="701" t="s">
        <v>34</v>
      </c>
      <c r="R14" s="701" t="s">
        <v>34</v>
      </c>
      <c r="S14" s="701" t="s">
        <v>34</v>
      </c>
      <c r="T14" s="701" t="s">
        <v>34</v>
      </c>
      <c r="U14" s="701" t="s">
        <v>34</v>
      </c>
      <c r="V14" s="701" t="s">
        <v>34</v>
      </c>
      <c r="W14" s="701" t="s">
        <v>34</v>
      </c>
      <c r="X14" s="701" t="s">
        <v>34</v>
      </c>
      <c r="Y14" s="699" t="s">
        <v>34</v>
      </c>
      <c r="Z14" s="699"/>
      <c r="AA14" s="699"/>
      <c r="AB14" s="699"/>
      <c r="AC14" s="699"/>
      <c r="AD14" s="699"/>
    </row>
    <row r="15" spans="1:30" ht="15" customHeight="1">
      <c r="B15" s="973" t="s">
        <v>2916</v>
      </c>
      <c r="C15" s="701">
        <v>2.4516644376396009E-2</v>
      </c>
      <c r="D15" s="701">
        <v>-0.10460798368619705</v>
      </c>
      <c r="E15" s="701">
        <v>-0.16631431864820409</v>
      </c>
      <c r="F15" s="701">
        <v>4.8363392058093743E-2</v>
      </c>
      <c r="G15" s="701">
        <v>2.7144775955502094E-2</v>
      </c>
      <c r="H15" s="701">
        <v>3.1621808137412485E-2</v>
      </c>
      <c r="I15" s="701">
        <v>0.19615270820254876</v>
      </c>
      <c r="J15" s="701">
        <v>0.20448066754887609</v>
      </c>
      <c r="K15" s="701">
        <v>1</v>
      </c>
      <c r="L15" s="701" t="s">
        <v>34</v>
      </c>
      <c r="M15" s="701" t="s">
        <v>34</v>
      </c>
      <c r="N15" s="701" t="s">
        <v>34</v>
      </c>
      <c r="O15" s="701" t="s">
        <v>34</v>
      </c>
      <c r="P15" s="701" t="s">
        <v>34</v>
      </c>
      <c r="Q15" s="701" t="s">
        <v>34</v>
      </c>
      <c r="R15" s="701" t="s">
        <v>34</v>
      </c>
      <c r="S15" s="701" t="s">
        <v>34</v>
      </c>
      <c r="T15" s="701" t="s">
        <v>34</v>
      </c>
      <c r="U15" s="701" t="s">
        <v>34</v>
      </c>
      <c r="V15" s="701" t="s">
        <v>34</v>
      </c>
      <c r="W15" s="701" t="s">
        <v>34</v>
      </c>
      <c r="X15" s="701" t="s">
        <v>34</v>
      </c>
      <c r="Y15" s="699" t="s">
        <v>34</v>
      </c>
      <c r="Z15" s="699"/>
      <c r="AA15" s="699"/>
      <c r="AB15" s="699"/>
      <c r="AC15" s="699"/>
      <c r="AD15" s="699"/>
    </row>
    <row r="16" spans="1:30" ht="15" customHeight="1">
      <c r="B16" s="973" t="s">
        <v>2917</v>
      </c>
      <c r="C16" s="701">
        <v>7.1610363177064207E-2</v>
      </c>
      <c r="D16" s="701">
        <v>1.6074907340222374E-2</v>
      </c>
      <c r="E16" s="701">
        <v>-1.7135209893963124E-2</v>
      </c>
      <c r="F16" s="701">
        <v>5.1802904147123137E-2</v>
      </c>
      <c r="G16" s="701">
        <v>5.5494641562410726E-2</v>
      </c>
      <c r="H16" s="701">
        <v>2.6821832230169925E-2</v>
      </c>
      <c r="I16" s="701">
        <v>0.23550331406243905</v>
      </c>
      <c r="J16" s="701">
        <v>0.22004496611369534</v>
      </c>
      <c r="K16" s="701">
        <v>0.22708663276877342</v>
      </c>
      <c r="L16" s="701">
        <v>1</v>
      </c>
      <c r="M16" s="701" t="s">
        <v>34</v>
      </c>
      <c r="N16" s="701" t="s">
        <v>34</v>
      </c>
      <c r="O16" s="701" t="s">
        <v>34</v>
      </c>
      <c r="P16" s="701" t="s">
        <v>34</v>
      </c>
      <c r="Q16" s="701" t="s">
        <v>34</v>
      </c>
      <c r="R16" s="701" t="s">
        <v>34</v>
      </c>
      <c r="S16" s="701" t="s">
        <v>34</v>
      </c>
      <c r="T16" s="701" t="s">
        <v>34</v>
      </c>
      <c r="U16" s="701" t="s">
        <v>34</v>
      </c>
      <c r="V16" s="701" t="s">
        <v>34</v>
      </c>
      <c r="W16" s="701" t="s">
        <v>34</v>
      </c>
      <c r="X16" s="701" t="s">
        <v>34</v>
      </c>
      <c r="Y16" s="699" t="s">
        <v>34</v>
      </c>
      <c r="Z16" s="699"/>
      <c r="AA16" s="699"/>
      <c r="AB16" s="699"/>
      <c r="AC16" s="699"/>
      <c r="AD16" s="699"/>
    </row>
    <row r="17" spans="2:30" ht="15" customHeight="1">
      <c r="B17" s="973" t="s">
        <v>2918</v>
      </c>
      <c r="C17" s="701">
        <v>0.10781402016302674</v>
      </c>
      <c r="D17" s="701">
        <v>5.1436341944252346E-2</v>
      </c>
      <c r="E17" s="701">
        <v>2.6892067241519275E-2</v>
      </c>
      <c r="F17" s="701">
        <v>9.8027347307325749E-2</v>
      </c>
      <c r="G17" s="701">
        <v>0.11943849523629786</v>
      </c>
      <c r="H17" s="701">
        <v>4.9501274260369772E-2</v>
      </c>
      <c r="I17" s="701">
        <v>0.24353897599369242</v>
      </c>
      <c r="J17" s="701">
        <v>0.24498036114730531</v>
      </c>
      <c r="K17" s="701">
        <v>0.55496178663984341</v>
      </c>
      <c r="L17" s="701">
        <v>0.28772289744306495</v>
      </c>
      <c r="M17" s="701">
        <v>1</v>
      </c>
      <c r="N17" s="701" t="s">
        <v>34</v>
      </c>
      <c r="O17" s="701" t="s">
        <v>34</v>
      </c>
      <c r="P17" s="701" t="s">
        <v>34</v>
      </c>
      <c r="Q17" s="701" t="s">
        <v>34</v>
      </c>
      <c r="R17" s="701" t="s">
        <v>34</v>
      </c>
      <c r="S17" s="701" t="s">
        <v>34</v>
      </c>
      <c r="T17" s="701" t="s">
        <v>34</v>
      </c>
      <c r="U17" s="701" t="s">
        <v>34</v>
      </c>
      <c r="V17" s="701" t="s">
        <v>34</v>
      </c>
      <c r="W17" s="701" t="s">
        <v>34</v>
      </c>
      <c r="X17" s="701" t="s">
        <v>34</v>
      </c>
      <c r="Y17" s="699" t="s">
        <v>34</v>
      </c>
      <c r="Z17" s="699"/>
      <c r="AA17" s="699"/>
      <c r="AB17" s="699"/>
      <c r="AC17" s="699"/>
      <c r="AD17" s="699"/>
    </row>
    <row r="18" spans="2:30" ht="15" customHeight="1">
      <c r="B18" s="973" t="s">
        <v>2919</v>
      </c>
      <c r="C18" s="701">
        <v>8.0748556925032619E-2</v>
      </c>
      <c r="D18" s="701">
        <v>7.2125222508153453E-2</v>
      </c>
      <c r="E18" s="701">
        <v>3.1921464616167759E-2</v>
      </c>
      <c r="F18" s="701">
        <v>6.3437715664073122E-2</v>
      </c>
      <c r="G18" s="701">
        <v>0.10011719681442946</v>
      </c>
      <c r="H18" s="701">
        <v>6.1021062317772774E-2</v>
      </c>
      <c r="I18" s="701">
        <v>0.36982305001818838</v>
      </c>
      <c r="J18" s="701">
        <v>0.3869876255459434</v>
      </c>
      <c r="K18" s="701">
        <v>0.32954376111439215</v>
      </c>
      <c r="L18" s="701">
        <v>0.38212072443012923</v>
      </c>
      <c r="M18" s="701">
        <v>0.52570764451083507</v>
      </c>
      <c r="N18" s="701">
        <v>1</v>
      </c>
      <c r="O18" s="701" t="s">
        <v>34</v>
      </c>
      <c r="P18" s="701" t="s">
        <v>34</v>
      </c>
      <c r="Q18" s="701" t="s">
        <v>34</v>
      </c>
      <c r="R18" s="701" t="s">
        <v>34</v>
      </c>
      <c r="S18" s="701" t="s">
        <v>34</v>
      </c>
      <c r="T18" s="701" t="s">
        <v>34</v>
      </c>
      <c r="U18" s="701" t="s">
        <v>34</v>
      </c>
      <c r="V18" s="701" t="s">
        <v>34</v>
      </c>
      <c r="W18" s="701" t="s">
        <v>34</v>
      </c>
      <c r="X18" s="701" t="s">
        <v>34</v>
      </c>
      <c r="Y18" s="699" t="s">
        <v>34</v>
      </c>
      <c r="Z18" s="699"/>
      <c r="AA18" s="699"/>
      <c r="AB18" s="699"/>
      <c r="AC18" s="699"/>
      <c r="AD18" s="699"/>
    </row>
    <row r="19" spans="2:30" ht="15" customHeight="1">
      <c r="B19" s="973" t="s">
        <v>2920</v>
      </c>
      <c r="C19" s="701">
        <v>3.6243617454674922E-2</v>
      </c>
      <c r="D19" s="701">
        <v>-3.3049676677633283E-2</v>
      </c>
      <c r="E19" s="701">
        <v>-6.7733703198335937E-2</v>
      </c>
      <c r="F19" s="701">
        <v>5.4743054625591266E-2</v>
      </c>
      <c r="G19" s="701">
        <v>3.0283749818303712E-2</v>
      </c>
      <c r="H19" s="701">
        <v>-1.0381392650817627E-2</v>
      </c>
      <c r="I19" s="701">
        <v>0.48390494688683439</v>
      </c>
      <c r="J19" s="701">
        <v>0.52422179888181042</v>
      </c>
      <c r="K19" s="701">
        <v>0.55252360726832728</v>
      </c>
      <c r="L19" s="701">
        <v>0.29926347711555867</v>
      </c>
      <c r="M19" s="701">
        <v>0.53758334346220682</v>
      </c>
      <c r="N19" s="701">
        <v>0.48336954987795494</v>
      </c>
      <c r="O19" s="701">
        <v>1</v>
      </c>
      <c r="P19" s="701" t="s">
        <v>34</v>
      </c>
      <c r="Q19" s="701" t="s">
        <v>34</v>
      </c>
      <c r="R19" s="701" t="s">
        <v>34</v>
      </c>
      <c r="S19" s="701" t="s">
        <v>34</v>
      </c>
      <c r="T19" s="701" t="s">
        <v>34</v>
      </c>
      <c r="U19" s="701" t="s">
        <v>34</v>
      </c>
      <c r="V19" s="701" t="s">
        <v>34</v>
      </c>
      <c r="W19" s="701" t="s">
        <v>34</v>
      </c>
      <c r="X19" s="701" t="s">
        <v>34</v>
      </c>
      <c r="Y19" s="699" t="s">
        <v>34</v>
      </c>
      <c r="Z19" s="699"/>
      <c r="AA19" s="699"/>
      <c r="AB19" s="699"/>
      <c r="AC19" s="699"/>
      <c r="AD19" s="699"/>
    </row>
    <row r="20" spans="2:30" ht="15" customHeight="1">
      <c r="B20" s="973" t="s">
        <v>2921</v>
      </c>
      <c r="C20" s="701">
        <v>1.9922614403873183E-2</v>
      </c>
      <c r="D20" s="701">
        <v>9.0221500724032584E-3</v>
      </c>
      <c r="E20" s="701">
        <v>6.0702260706528809E-2</v>
      </c>
      <c r="F20" s="701">
        <v>2.4768674983937991E-3</v>
      </c>
      <c r="G20" s="701">
        <v>1.9848558954627362E-2</v>
      </c>
      <c r="H20" s="701">
        <v>6.4375539733185397E-2</v>
      </c>
      <c r="I20" s="701">
        <v>-0.17622501580824285</v>
      </c>
      <c r="J20" s="701">
        <v>-0.18208687163844633</v>
      </c>
      <c r="K20" s="701">
        <v>0.12178954231580894</v>
      </c>
      <c r="L20" s="701">
        <v>0.34392969497510473</v>
      </c>
      <c r="M20" s="701">
        <v>0.11186597069631356</v>
      </c>
      <c r="N20" s="701">
        <v>0.17956077954855398</v>
      </c>
      <c r="O20" s="701">
        <v>6.7086996534586815E-2</v>
      </c>
      <c r="P20" s="701">
        <v>1</v>
      </c>
      <c r="Q20" s="701" t="s">
        <v>34</v>
      </c>
      <c r="R20" s="701" t="s">
        <v>34</v>
      </c>
      <c r="S20" s="701" t="s">
        <v>34</v>
      </c>
      <c r="T20" s="701" t="s">
        <v>34</v>
      </c>
      <c r="U20" s="701" t="s">
        <v>34</v>
      </c>
      <c r="V20" s="701" t="s">
        <v>34</v>
      </c>
      <c r="W20" s="701" t="s">
        <v>34</v>
      </c>
      <c r="X20" s="701" t="s">
        <v>34</v>
      </c>
      <c r="Y20" s="699" t="s">
        <v>34</v>
      </c>
      <c r="Z20" s="699"/>
      <c r="AA20" s="699"/>
      <c r="AB20" s="699"/>
      <c r="AC20" s="699"/>
      <c r="AD20" s="699"/>
    </row>
    <row r="21" spans="2:30" ht="15" customHeight="1">
      <c r="B21" s="973" t="s">
        <v>2922</v>
      </c>
      <c r="C21" s="701">
        <v>3.7108511778719433E-2</v>
      </c>
      <c r="D21" s="701">
        <v>3.0297300753171302E-2</v>
      </c>
      <c r="E21" s="701">
        <v>-3.8780710749877385E-2</v>
      </c>
      <c r="F21" s="701">
        <v>6.3327535317961384E-2</v>
      </c>
      <c r="G21" s="701">
        <v>5.8137562169652421E-2</v>
      </c>
      <c r="H21" s="701">
        <v>1.3825542320201111E-3</v>
      </c>
      <c r="I21" s="701">
        <v>0.45100617690517125</v>
      </c>
      <c r="J21" s="701">
        <v>0.44111106714304005</v>
      </c>
      <c r="K21" s="701">
        <v>0.51337582385262737</v>
      </c>
      <c r="L21" s="701">
        <v>0.22469454822377743</v>
      </c>
      <c r="M21" s="701">
        <v>0.59185504664356114</v>
      </c>
      <c r="N21" s="701">
        <v>0.51699375780083034</v>
      </c>
      <c r="O21" s="701">
        <v>0.58126991984627929</v>
      </c>
      <c r="P21" s="701">
        <v>0.12683805903558135</v>
      </c>
      <c r="Q21" s="701">
        <v>1</v>
      </c>
      <c r="R21" s="701" t="s">
        <v>34</v>
      </c>
      <c r="S21" s="701" t="s">
        <v>34</v>
      </c>
      <c r="T21" s="701" t="s">
        <v>34</v>
      </c>
      <c r="U21" s="701" t="s">
        <v>34</v>
      </c>
      <c r="V21" s="701" t="s">
        <v>34</v>
      </c>
      <c r="W21" s="701" t="s">
        <v>34</v>
      </c>
      <c r="X21" s="701" t="s">
        <v>34</v>
      </c>
      <c r="Y21" s="699" t="s">
        <v>34</v>
      </c>
      <c r="Z21" s="699"/>
      <c r="AA21" s="699"/>
      <c r="AB21" s="699"/>
      <c r="AC21" s="699"/>
      <c r="AD21" s="699"/>
    </row>
    <row r="22" spans="2:30" ht="15" customHeight="1">
      <c r="B22" s="973" t="s">
        <v>2923</v>
      </c>
      <c r="C22" s="701">
        <v>3.224902723080026E-2</v>
      </c>
      <c r="D22" s="701">
        <v>2.0295722243152597E-2</v>
      </c>
      <c r="E22" s="701">
        <v>-5.8616633222486877E-2</v>
      </c>
      <c r="F22" s="701">
        <v>5.9343382258005985E-2</v>
      </c>
      <c r="G22" s="701">
        <v>3.586769857558484E-2</v>
      </c>
      <c r="H22" s="701">
        <v>-4.3150419351704232E-3</v>
      </c>
      <c r="I22" s="701">
        <v>0.55439983904026235</v>
      </c>
      <c r="J22" s="701">
        <v>0.57979267214179531</v>
      </c>
      <c r="K22" s="701">
        <v>0.66387259751601035</v>
      </c>
      <c r="L22" s="701">
        <v>0.34242930513386027</v>
      </c>
      <c r="M22" s="701">
        <v>0.67841162648510711</v>
      </c>
      <c r="N22" s="701">
        <v>0.58171761184511894</v>
      </c>
      <c r="O22" s="701">
        <v>0.74550461110573762</v>
      </c>
      <c r="P22" s="701">
        <v>4.9285932135605642E-2</v>
      </c>
      <c r="Q22" s="701">
        <v>0.6600105599087982</v>
      </c>
      <c r="R22" s="701">
        <v>1</v>
      </c>
      <c r="S22" s="701" t="s">
        <v>34</v>
      </c>
      <c r="T22" s="701" t="s">
        <v>34</v>
      </c>
      <c r="U22" s="701" t="s">
        <v>34</v>
      </c>
      <c r="V22" s="701" t="s">
        <v>34</v>
      </c>
      <c r="W22" s="701" t="s">
        <v>34</v>
      </c>
      <c r="X22" s="701" t="s">
        <v>34</v>
      </c>
      <c r="Y22" s="699" t="s">
        <v>34</v>
      </c>
      <c r="Z22" s="699"/>
      <c r="AA22" s="699"/>
      <c r="AB22" s="699"/>
      <c r="AC22" s="699"/>
      <c r="AD22" s="699"/>
    </row>
    <row r="23" spans="2:30" ht="15" customHeight="1">
      <c r="B23" s="973" t="s">
        <v>2924</v>
      </c>
      <c r="C23" s="701">
        <v>3.1037926658980558E-2</v>
      </c>
      <c r="D23" s="701">
        <v>-1.3912738470608411E-2</v>
      </c>
      <c r="E23" s="701">
        <v>-2.1884457987110653E-2</v>
      </c>
      <c r="F23" s="701">
        <v>7.1943044105954529E-3</v>
      </c>
      <c r="G23" s="701">
        <v>6.701762251975861E-2</v>
      </c>
      <c r="H23" s="701">
        <v>3.1561080615875627E-2</v>
      </c>
      <c r="I23" s="701">
        <v>4.1005753408779058E-2</v>
      </c>
      <c r="J23" s="701">
        <v>2.4322947236280663E-2</v>
      </c>
      <c r="K23" s="701">
        <v>0.3932970751718522</v>
      </c>
      <c r="L23" s="701">
        <v>0.27827443684657188</v>
      </c>
      <c r="M23" s="701">
        <v>0.4885115628752536</v>
      </c>
      <c r="N23" s="701">
        <v>0.39304903120337586</v>
      </c>
      <c r="O23" s="701">
        <v>0.30923328245182702</v>
      </c>
      <c r="P23" s="701">
        <v>0.1477375621510881</v>
      </c>
      <c r="Q23" s="701">
        <v>0.41053106326165162</v>
      </c>
      <c r="R23" s="701">
        <v>0.38754095823952683</v>
      </c>
      <c r="S23" s="701">
        <v>1</v>
      </c>
      <c r="T23" s="701" t="s">
        <v>34</v>
      </c>
      <c r="U23" s="701" t="s">
        <v>34</v>
      </c>
      <c r="V23" s="701" t="s">
        <v>34</v>
      </c>
      <c r="W23" s="701" t="s">
        <v>34</v>
      </c>
      <c r="X23" s="701" t="s">
        <v>34</v>
      </c>
      <c r="Y23" s="699" t="s">
        <v>34</v>
      </c>
      <c r="Z23" s="699"/>
      <c r="AA23" s="699"/>
      <c r="AB23" s="699"/>
      <c r="AC23" s="699"/>
      <c r="AD23" s="699"/>
    </row>
    <row r="24" spans="2:30" ht="15" customHeight="1">
      <c r="B24" s="973" t="s">
        <v>2925</v>
      </c>
      <c r="C24" s="701">
        <v>5.2432625382629661E-2</v>
      </c>
      <c r="D24" s="701">
        <v>7.6717973352636748E-2</v>
      </c>
      <c r="E24" s="701">
        <v>4.4253354228760415E-2</v>
      </c>
      <c r="F24" s="701">
        <v>5.7946789801684002E-2</v>
      </c>
      <c r="G24" s="701">
        <v>5.6726816280575666E-2</v>
      </c>
      <c r="H24" s="701">
        <v>-4.4843775205711575E-2</v>
      </c>
      <c r="I24" s="701">
        <v>0.21868067019684004</v>
      </c>
      <c r="J24" s="701">
        <v>0.2589669437239363</v>
      </c>
      <c r="K24" s="701">
        <v>0.18137091266922339</v>
      </c>
      <c r="L24" s="701">
        <v>3.5930784344282499E-2</v>
      </c>
      <c r="M24" s="701">
        <v>0.17974296919700183</v>
      </c>
      <c r="N24" s="701">
        <v>0.18662752597754695</v>
      </c>
      <c r="O24" s="701">
        <v>0.24291686893756922</v>
      </c>
      <c r="P24" s="701">
        <v>8.976408789644676E-3</v>
      </c>
      <c r="Q24" s="701">
        <v>0.18053765047547971</v>
      </c>
      <c r="R24" s="701">
        <v>0.36437738191838803</v>
      </c>
      <c r="S24" s="701">
        <v>3.9621496986723091E-2</v>
      </c>
      <c r="T24" s="701">
        <v>1</v>
      </c>
      <c r="U24" s="701" t="s">
        <v>34</v>
      </c>
      <c r="V24" s="701" t="s">
        <v>34</v>
      </c>
      <c r="W24" s="701" t="s">
        <v>34</v>
      </c>
      <c r="X24" s="701" t="s">
        <v>34</v>
      </c>
      <c r="Y24" s="699" t="s">
        <v>34</v>
      </c>
      <c r="Z24" s="699"/>
      <c r="AA24" s="699"/>
      <c r="AB24" s="699"/>
      <c r="AC24" s="699"/>
      <c r="AD24" s="699"/>
    </row>
    <row r="25" spans="2:30" ht="15" customHeight="1">
      <c r="B25" s="973" t="s">
        <v>2926</v>
      </c>
      <c r="C25" s="701">
        <v>3.224902723080026E-2</v>
      </c>
      <c r="D25" s="701">
        <v>2.0295722243152597E-2</v>
      </c>
      <c r="E25" s="701">
        <v>-5.8616633222486877E-2</v>
      </c>
      <c r="F25" s="701">
        <v>5.9343382258005985E-2</v>
      </c>
      <c r="G25" s="701">
        <v>3.586769857558484E-2</v>
      </c>
      <c r="H25" s="701">
        <v>-4.3150419351704232E-3</v>
      </c>
      <c r="I25" s="701">
        <v>0.55439983904026235</v>
      </c>
      <c r="J25" s="701">
        <v>0.57979267214179531</v>
      </c>
      <c r="K25" s="701">
        <v>0.66387259751601035</v>
      </c>
      <c r="L25" s="701">
        <v>0.34242930513386027</v>
      </c>
      <c r="M25" s="701">
        <v>0.67841162648510711</v>
      </c>
      <c r="N25" s="701">
        <v>0.58171761184511894</v>
      </c>
      <c r="O25" s="701">
        <v>0.74550461110573762</v>
      </c>
      <c r="P25" s="701">
        <v>4.9285932135605642E-2</v>
      </c>
      <c r="Q25" s="701">
        <v>0.6600105599087982</v>
      </c>
      <c r="R25" s="701">
        <v>1</v>
      </c>
      <c r="S25" s="701">
        <v>0.38754095823952683</v>
      </c>
      <c r="T25" s="701">
        <v>0.36437738191838803</v>
      </c>
      <c r="U25" s="701">
        <v>1</v>
      </c>
      <c r="V25" s="701" t="s">
        <v>34</v>
      </c>
      <c r="W25" s="701" t="s">
        <v>34</v>
      </c>
      <c r="X25" s="701" t="s">
        <v>34</v>
      </c>
      <c r="Y25" s="699" t="s">
        <v>34</v>
      </c>
      <c r="Z25" s="699"/>
      <c r="AA25" s="699"/>
      <c r="AB25" s="699"/>
      <c r="AC25" s="699"/>
      <c r="AD25" s="699"/>
    </row>
    <row r="26" spans="2:30" ht="15">
      <c r="B26" s="974" t="s">
        <v>2927</v>
      </c>
      <c r="C26" s="701">
        <v>-2.5090769649665355E-2</v>
      </c>
      <c r="D26" s="701">
        <v>-1.042507449421423E-2</v>
      </c>
      <c r="E26" s="701">
        <v>-8.2431470073462396E-2</v>
      </c>
      <c r="F26" s="701">
        <v>1.7276135654954953E-2</v>
      </c>
      <c r="G26" s="701">
        <v>-2.1804300400598119E-2</v>
      </c>
      <c r="H26" s="701">
        <v>-1.9497878080620742E-2</v>
      </c>
      <c r="I26" s="701">
        <v>0.49939885190345101</v>
      </c>
      <c r="J26" s="701">
        <v>0.53197936050009709</v>
      </c>
      <c r="K26" s="701">
        <v>0.50657130342266476</v>
      </c>
      <c r="L26" s="701">
        <v>0.13923596442489114</v>
      </c>
      <c r="M26" s="701">
        <v>0.45355915682182024</v>
      </c>
      <c r="N26" s="701">
        <v>0.42930869195286137</v>
      </c>
      <c r="O26" s="701">
        <v>0.58137040321069522</v>
      </c>
      <c r="P26" s="701">
        <v>-6.6467907335975768E-2</v>
      </c>
      <c r="Q26" s="701">
        <v>0.49635978040593665</v>
      </c>
      <c r="R26" s="701">
        <v>0.87741714628190992</v>
      </c>
      <c r="S26" s="701">
        <v>0.21408252179961129</v>
      </c>
      <c r="T26" s="701">
        <v>0.38898975029563709</v>
      </c>
      <c r="U26" s="701">
        <v>0.87741714628190992</v>
      </c>
      <c r="V26" s="701">
        <v>1</v>
      </c>
      <c r="W26" s="701" t="s">
        <v>34</v>
      </c>
      <c r="X26" s="701" t="s">
        <v>34</v>
      </c>
      <c r="Y26" s="699" t="s">
        <v>34</v>
      </c>
      <c r="Z26" s="699"/>
      <c r="AA26" s="699"/>
      <c r="AB26" s="699"/>
      <c r="AC26" s="699"/>
      <c r="AD26" s="699"/>
    </row>
    <row r="27" spans="2:30" ht="15">
      <c r="B27" s="974" t="s">
        <v>2928</v>
      </c>
      <c r="C27" s="701">
        <v>-3.2253117575815525E-2</v>
      </c>
      <c r="D27" s="701">
        <v>1.1544541192118087E-2</v>
      </c>
      <c r="E27" s="701">
        <v>-5.0824630668463912E-2</v>
      </c>
      <c r="F27" s="701">
        <v>8.8465387491965201E-3</v>
      </c>
      <c r="G27" s="701">
        <v>-3.9835619172983221E-2</v>
      </c>
      <c r="H27" s="701">
        <v>-1.4216900257318399E-2</v>
      </c>
      <c r="I27" s="701">
        <v>0.41288180699241717</v>
      </c>
      <c r="J27" s="701">
        <v>0.45026051033502501</v>
      </c>
      <c r="K27" s="701">
        <v>0.49599687031517775</v>
      </c>
      <c r="L27" s="701">
        <v>0.12584403777941172</v>
      </c>
      <c r="M27" s="701">
        <v>0.40861780244817153</v>
      </c>
      <c r="N27" s="701">
        <v>0.32314831090520979</v>
      </c>
      <c r="O27" s="701">
        <v>0.5146567379426944</v>
      </c>
      <c r="P27" s="701">
        <v>-5.3359270247228217E-2</v>
      </c>
      <c r="Q27" s="701">
        <v>0.43493933868340362</v>
      </c>
      <c r="R27" s="701">
        <v>0.7458183657774472</v>
      </c>
      <c r="S27" s="701">
        <v>0.2170278604741093</v>
      </c>
      <c r="T27" s="701">
        <v>0.37221610370657576</v>
      </c>
      <c r="U27" s="701">
        <v>0.7458183657774472</v>
      </c>
      <c r="V27" s="701">
        <v>0.78020975973008078</v>
      </c>
      <c r="W27" s="701">
        <v>1</v>
      </c>
      <c r="X27" s="701" t="s">
        <v>34</v>
      </c>
      <c r="Y27" s="699" t="s">
        <v>34</v>
      </c>
      <c r="Z27" s="699"/>
      <c r="AA27" s="699"/>
      <c r="AB27" s="699"/>
      <c r="AC27" s="699"/>
      <c r="AD27" s="699"/>
    </row>
    <row r="28" spans="2:30" ht="15">
      <c r="B28" s="974" t="s">
        <v>2929</v>
      </c>
      <c r="C28" s="971">
        <v>2.5649668439604537E-2</v>
      </c>
      <c r="D28" s="971">
        <v>8.1526125951677644E-2</v>
      </c>
      <c r="E28" s="971">
        <v>-2.1744587722769709E-3</v>
      </c>
      <c r="F28" s="971">
        <v>5.7174405993076945E-2</v>
      </c>
      <c r="G28" s="971">
        <v>2.5573291595944202E-2</v>
      </c>
      <c r="H28" s="971">
        <v>-2.0039840045227936E-2</v>
      </c>
      <c r="I28" s="701">
        <v>0.54228921836801625</v>
      </c>
      <c r="J28" s="701">
        <v>0.5615896563056445</v>
      </c>
      <c r="K28" s="701">
        <v>0.31293083345097489</v>
      </c>
      <c r="L28" s="701">
        <v>0.13069815523645684</v>
      </c>
      <c r="M28" s="701">
        <v>0.25865246554924876</v>
      </c>
      <c r="N28" s="701">
        <v>0.28131547909001725</v>
      </c>
      <c r="O28" s="701">
        <v>0.44260688259066772</v>
      </c>
      <c r="P28" s="701">
        <v>-0.12468691770828796</v>
      </c>
      <c r="Q28" s="701">
        <v>0.38492486872514287</v>
      </c>
      <c r="R28" s="701">
        <v>0.5869272349775102</v>
      </c>
      <c r="S28" s="701">
        <v>0.17888367914230791</v>
      </c>
      <c r="T28" s="701">
        <v>0.37255182936696268</v>
      </c>
      <c r="U28" s="701">
        <v>0.5869272349775102</v>
      </c>
      <c r="V28" s="701">
        <v>0.62563236377207276</v>
      </c>
      <c r="W28" s="701">
        <v>0.5286210727943782</v>
      </c>
      <c r="X28" s="701">
        <v>1</v>
      </c>
      <c r="Y28" s="699" t="s">
        <v>34</v>
      </c>
      <c r="Z28" s="699"/>
      <c r="AA28" s="699"/>
      <c r="AB28" s="699"/>
      <c r="AC28" s="699"/>
      <c r="AD28" s="699"/>
    </row>
    <row r="29" spans="2:30" ht="15">
      <c r="B29" s="974" t="s">
        <v>2929</v>
      </c>
      <c r="C29" s="971">
        <v>-6.8938899208241889E-3</v>
      </c>
      <c r="D29" s="971">
        <v>-1.4782152725021029E-2</v>
      </c>
      <c r="E29" s="971">
        <v>-0.1162296679205366</v>
      </c>
      <c r="F29" s="971">
        <v>2.6498509562832791E-2</v>
      </c>
      <c r="G29" s="971">
        <v>3.5871247217158894E-3</v>
      </c>
      <c r="H29" s="971">
        <v>-3.6071206364223271E-2</v>
      </c>
      <c r="I29" s="701">
        <v>0.51005195435206008</v>
      </c>
      <c r="J29" s="701">
        <v>0.54708950010283774</v>
      </c>
      <c r="K29" s="701">
        <v>0.55679362656044429</v>
      </c>
      <c r="L29" s="701">
        <v>0.11178050648212511</v>
      </c>
      <c r="M29" s="701">
        <v>0.50999256757300171</v>
      </c>
      <c r="N29" s="701">
        <v>0.38225623255704866</v>
      </c>
      <c r="O29" s="701">
        <v>0.60085896889699975</v>
      </c>
      <c r="P29" s="701">
        <v>-0.11680431805380026</v>
      </c>
      <c r="Q29" s="701">
        <v>0.54194190296907352</v>
      </c>
      <c r="R29" s="701">
        <v>0.88128933959633027</v>
      </c>
      <c r="S29" s="701">
        <v>0.21069406734233731</v>
      </c>
      <c r="T29" s="701">
        <v>0.35303429507806972</v>
      </c>
      <c r="U29" s="701">
        <v>0.88128933959633027</v>
      </c>
      <c r="V29" s="701">
        <v>0.92479591534079153</v>
      </c>
      <c r="W29" s="701">
        <v>0.77236005521381335</v>
      </c>
      <c r="X29" s="701">
        <v>0.61845229759076137</v>
      </c>
      <c r="Y29" s="699">
        <v>1</v>
      </c>
      <c r="Z29" s="699"/>
      <c r="AA29" s="699"/>
      <c r="AB29" s="699"/>
      <c r="AC29" s="699"/>
      <c r="AD29" s="699"/>
    </row>
    <row r="30" spans="2:30" ht="15">
      <c r="B30" s="974"/>
      <c r="C30" s="971"/>
      <c r="D30" s="971"/>
      <c r="E30" s="971"/>
      <c r="F30" s="971"/>
      <c r="G30" s="971"/>
      <c r="H30" s="971"/>
      <c r="I30" s="701"/>
      <c r="J30" s="701"/>
      <c r="K30" s="701"/>
      <c r="L30" s="701"/>
      <c r="M30" s="701"/>
      <c r="N30" s="701"/>
      <c r="O30" s="701"/>
      <c r="P30" s="701"/>
      <c r="Q30" s="701"/>
      <c r="R30" s="701"/>
      <c r="S30" s="701"/>
      <c r="T30" s="701"/>
      <c r="U30" s="701"/>
      <c r="V30" s="701"/>
      <c r="W30" s="701"/>
      <c r="X30" s="701"/>
      <c r="Y30" s="699"/>
      <c r="Z30" s="699"/>
      <c r="AA30" s="699"/>
      <c r="AB30" s="699"/>
      <c r="AC30" s="699"/>
      <c r="AD30" s="699"/>
    </row>
    <row r="31" spans="2:30" ht="15">
      <c r="B31" s="974"/>
      <c r="C31" s="971"/>
      <c r="D31" s="971"/>
      <c r="E31" s="971"/>
      <c r="F31" s="971"/>
      <c r="G31" s="971"/>
      <c r="H31" s="971"/>
      <c r="I31" s="701"/>
      <c r="J31" s="701"/>
      <c r="K31" s="701"/>
      <c r="L31" s="701"/>
      <c r="M31" s="701"/>
      <c r="N31" s="701"/>
      <c r="O31" s="701"/>
      <c r="P31" s="701"/>
      <c r="Q31" s="701"/>
      <c r="R31" s="701"/>
      <c r="S31" s="701"/>
      <c r="T31" s="701"/>
      <c r="U31" s="701"/>
      <c r="V31" s="701"/>
      <c r="W31" s="701"/>
      <c r="X31" s="701"/>
      <c r="Y31" s="699"/>
      <c r="Z31" s="699"/>
      <c r="AA31" s="699"/>
      <c r="AB31" s="699"/>
      <c r="AC31" s="699"/>
      <c r="AD31" s="699"/>
    </row>
    <row r="32" spans="2:30" ht="15">
      <c r="B32" s="974"/>
      <c r="C32" s="971"/>
      <c r="D32" s="971"/>
      <c r="E32" s="971"/>
      <c r="F32" s="971"/>
      <c r="G32" s="971"/>
      <c r="H32" s="971"/>
      <c r="I32" s="701"/>
      <c r="J32" s="701"/>
      <c r="K32" s="701"/>
      <c r="L32" s="701"/>
      <c r="M32" s="701"/>
      <c r="N32" s="701"/>
      <c r="O32" s="701"/>
      <c r="P32" s="701"/>
      <c r="Q32" s="701"/>
      <c r="R32" s="701"/>
      <c r="S32" s="701"/>
      <c r="T32" s="701"/>
      <c r="U32" s="701"/>
      <c r="V32" s="701"/>
      <c r="W32" s="701"/>
      <c r="X32" s="701"/>
      <c r="Y32" s="699"/>
      <c r="Z32" s="699"/>
      <c r="AA32" s="699"/>
      <c r="AB32" s="699"/>
      <c r="AC32" s="699"/>
      <c r="AD32" s="699"/>
    </row>
    <row r="33" spans="2:30" ht="15">
      <c r="B33" s="974"/>
      <c r="C33" s="971"/>
      <c r="D33" s="971"/>
      <c r="E33" s="971"/>
      <c r="F33" s="971"/>
      <c r="G33" s="971"/>
      <c r="H33" s="971"/>
      <c r="I33" s="701"/>
      <c r="J33" s="701"/>
      <c r="K33" s="701"/>
      <c r="L33" s="701"/>
      <c r="M33" s="701"/>
      <c r="N33" s="701"/>
      <c r="O33" s="701"/>
      <c r="P33" s="701"/>
      <c r="Q33" s="701"/>
      <c r="R33" s="701"/>
      <c r="S33" s="701"/>
      <c r="T33" s="701"/>
      <c r="U33" s="701"/>
      <c r="V33" s="701"/>
      <c r="W33" s="701"/>
      <c r="X33" s="701"/>
      <c r="Y33" s="699"/>
      <c r="Z33" s="699"/>
      <c r="AA33" s="699"/>
      <c r="AB33" s="699"/>
      <c r="AC33" s="699"/>
      <c r="AD33" s="699"/>
    </row>
    <row r="34" spans="2:30" ht="15">
      <c r="B34" s="974"/>
      <c r="C34" s="971"/>
      <c r="D34" s="971"/>
      <c r="E34" s="971"/>
      <c r="F34" s="971"/>
      <c r="G34" s="971"/>
      <c r="H34" s="971"/>
      <c r="I34" s="701"/>
      <c r="J34" s="701"/>
      <c r="K34" s="701"/>
      <c r="L34" s="701"/>
      <c r="M34" s="701"/>
      <c r="N34" s="701"/>
      <c r="O34" s="701"/>
      <c r="P34" s="701"/>
      <c r="Q34" s="701"/>
      <c r="R34" s="701"/>
      <c r="S34" s="701"/>
      <c r="T34" s="701"/>
      <c r="U34" s="701"/>
      <c r="V34" s="701"/>
      <c r="W34" s="701"/>
      <c r="X34" s="701"/>
      <c r="Y34" s="699"/>
      <c r="Z34" s="699"/>
      <c r="AA34" s="699"/>
      <c r="AB34" s="699"/>
      <c r="AC34" s="699"/>
      <c r="AD34" s="699"/>
    </row>
  </sheetData>
  <conditionalFormatting sqref="B7:B34">
    <cfRule type="expression" dxfId="21" priority="12">
      <formula>B7=""</formula>
    </cfRule>
  </conditionalFormatting>
  <conditionalFormatting sqref="C6:AD6">
    <cfRule type="expression" dxfId="20" priority="13">
      <formula>C6=""</formula>
    </cfRule>
  </conditionalFormatting>
  <conditionalFormatting sqref="Y1:Y2">
    <cfRule type="expression" dxfId="19" priority="5">
      <formula>Y1=""</formula>
    </cfRule>
    <cfRule type="expression" dxfId="18" priority="6">
      <formula>AND(Y1="-", $B1&lt;&gt;"", Y$5&lt;&gt;"")</formula>
    </cfRule>
    <cfRule type="expression" dxfId="17" priority="7">
      <formula>AND(Y1&lt;&gt;"",COLUMN(Y1)=(ROW(Y1)-(ROW($B$7)-COLUMN($C$5))))</formula>
    </cfRule>
  </conditionalFormatting>
  <conditionalFormatting sqref="Y7:Y29">
    <cfRule type="expression" dxfId="16" priority="1">
      <formula>Y7=""</formula>
    </cfRule>
    <cfRule type="expression" dxfId="15" priority="2">
      <formula>AND(Y7="-", $B7&lt;&gt;"", Y$5&lt;&gt;"")</formula>
    </cfRule>
    <cfRule type="expression" dxfId="14" priority="3">
      <formula>AND(Y7&lt;&gt;"",COLUMN(Y7)=(ROW(Y7)-(ROW($B$7)-COLUMN($C$5))))</formula>
    </cfRule>
    <cfRule type="colorScale" priority="4">
      <colorScale>
        <cfvo type="min"/>
        <cfvo type="percentile" val="50"/>
        <cfvo type="max"/>
        <color theme="8"/>
        <color rgb="FFFFEB84"/>
        <color theme="7"/>
      </colorScale>
    </cfRule>
  </conditionalFormatting>
  <conditionalFormatting sqref="C7:AD34">
    <cfRule type="expression" dxfId="13" priority="14">
      <formula>C7=""</formula>
    </cfRule>
    <cfRule type="expression" dxfId="12" priority="15">
      <formula>AND(C7="-", $B7&lt;&gt;"", C$5&lt;&gt;"")</formula>
    </cfRule>
    <cfRule type="expression" dxfId="11" priority="16">
      <formula>AND(C7&lt;&gt;"",COLUMN(C7)=(ROW(C7)-(ROW($B$7)-COLUMN($C$5))))</formula>
    </cfRule>
    <cfRule type="colorScale" priority="17">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27/10/2022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sheetPr>
  <dimension ref="A1:Y83"/>
  <sheetViews>
    <sheetView showGridLines="0" showRuler="0" view="pageLayout" zoomScale="90" zoomScaleNormal="80" zoomScalePageLayoutView="90" workbookViewId="0">
      <selection activeCell="Y37" sqref="Y37"/>
    </sheetView>
  </sheetViews>
  <sheetFormatPr defaultColWidth="10.69921875" defaultRowHeight="11.25"/>
  <cols>
    <col min="1" max="1" width="2.19921875" style="372" customWidth="1"/>
    <col min="2" max="2" width="8.19921875" style="372" customWidth="1"/>
    <col min="3" max="3" width="4.19921875" style="369" customWidth="1"/>
    <col min="4" max="4" width="2.09765625" style="369" customWidth="1"/>
    <col min="5" max="5" width="11.3984375" style="369" customWidth="1"/>
    <col min="6" max="9" width="4.19921875" style="369" customWidth="1"/>
    <col min="10" max="19" width="4.19921875" style="372" customWidth="1"/>
    <col min="20" max="21" width="4.296875" style="372" customWidth="1"/>
    <col min="22" max="24" width="4.19921875" style="372" customWidth="1"/>
    <col min="25" max="25" width="4.3984375" style="369" customWidth="1"/>
    <col min="26" max="16384" width="10.69921875" style="369"/>
  </cols>
  <sheetData>
    <row r="1" spans="2:25" ht="15">
      <c r="C1" s="699"/>
      <c r="D1" s="699"/>
      <c r="E1" s="698"/>
      <c r="F1" s="699"/>
      <c r="G1" s="699"/>
      <c r="H1" s="699"/>
      <c r="I1" s="699"/>
      <c r="J1" s="699"/>
      <c r="K1" s="699"/>
      <c r="L1" s="699"/>
      <c r="M1" s="699"/>
      <c r="N1" s="699"/>
      <c r="O1" s="699"/>
      <c r="P1" s="699"/>
      <c r="Q1" s="699"/>
      <c r="R1" s="699"/>
      <c r="S1" s="699"/>
      <c r="T1" s="699"/>
      <c r="U1" s="699"/>
      <c r="V1" s="699"/>
      <c r="W1" s="699"/>
      <c r="X1" s="699"/>
    </row>
    <row r="2" spans="2:25" ht="15">
      <c r="C2" s="699"/>
      <c r="D2" s="699"/>
      <c r="E2" s="698"/>
      <c r="F2" s="699"/>
      <c r="G2" s="699"/>
      <c r="H2" s="699"/>
      <c r="I2" s="699"/>
      <c r="J2" s="699"/>
      <c r="K2" s="699"/>
      <c r="L2" s="699"/>
      <c r="M2" s="699"/>
      <c r="N2" s="699"/>
      <c r="O2" s="699"/>
      <c r="P2" s="699"/>
      <c r="Q2" s="699"/>
      <c r="R2" s="699"/>
      <c r="S2" s="699"/>
      <c r="T2" s="699"/>
      <c r="U2" s="699"/>
      <c r="V2" s="699"/>
      <c r="W2" s="699"/>
      <c r="X2" s="699"/>
    </row>
    <row r="3" spans="2:25" s="372" customFormat="1" ht="22.5" customHeight="1" thickBot="1">
      <c r="B3" s="676" t="s">
        <v>622</v>
      </c>
      <c r="C3" s="673"/>
      <c r="D3" s="673"/>
      <c r="E3" s="673"/>
      <c r="F3" s="673"/>
      <c r="G3" s="673"/>
      <c r="H3" s="673"/>
      <c r="I3" s="673"/>
      <c r="J3" s="674"/>
      <c r="K3" s="674"/>
      <c r="L3" s="674"/>
      <c r="M3" s="674"/>
      <c r="N3" s="674"/>
      <c r="O3" s="674"/>
      <c r="P3" s="674"/>
      <c r="Q3" s="674"/>
      <c r="R3" s="674"/>
      <c r="S3" s="674"/>
      <c r="T3" s="674"/>
      <c r="U3" s="674"/>
      <c r="V3" s="674"/>
      <c r="W3" s="674"/>
      <c r="X3" s="674"/>
      <c r="Y3" s="686" t="str">
        <f ca="1">TEXT(AccReturns!$B$3, "dd/mm/yyyy")&amp;" - "&amp;TEXT(OFFSET(AccReturns!$B$2,COUNTA(AccReturns!$B:$B),), "dd/mm/yyyy")</f>
        <v>02/01/2020 - 01/11/2022</v>
      </c>
    </row>
    <row r="30" spans="3:21">
      <c r="J30" s="369"/>
      <c r="K30" s="369"/>
      <c r="L30" s="369"/>
      <c r="M30" s="369"/>
      <c r="N30" s="369"/>
      <c r="O30" s="369"/>
      <c r="P30" s="369"/>
      <c r="Q30" s="369"/>
      <c r="R30" s="369"/>
      <c r="S30" s="369"/>
      <c r="T30" s="369"/>
      <c r="U30" s="369"/>
    </row>
    <row r="31" spans="3:21">
      <c r="J31" s="369"/>
      <c r="K31" s="369"/>
      <c r="L31" s="369"/>
      <c r="M31" s="369"/>
      <c r="N31" s="369"/>
      <c r="O31" s="369"/>
      <c r="P31" s="369"/>
      <c r="Q31" s="369"/>
      <c r="R31" s="369"/>
      <c r="S31" s="369"/>
      <c r="T31" s="369"/>
      <c r="U31" s="369"/>
    </row>
    <row r="32" spans="3:21" s="372" customFormat="1" ht="15" customHeight="1">
      <c r="C32" s="678"/>
      <c r="D32" s="369"/>
      <c r="E32" s="680"/>
      <c r="F32" s="678"/>
      <c r="G32" s="917" t="str">
        <f>'Performance Measurement'!C33</f>
        <v>Mes</v>
      </c>
      <c r="H32" s="917"/>
      <c r="I32" s="917"/>
      <c r="J32" s="911" t="str">
        <f>'Performance Measurement'!D33</f>
        <v>Ano</v>
      </c>
      <c r="K32" s="911"/>
      <c r="L32" s="911"/>
      <c r="M32" s="911" t="str">
        <f>'Performance Measurement'!E33</f>
        <v>6 meses</v>
      </c>
      <c r="N32" s="911"/>
      <c r="O32" s="911"/>
      <c r="P32" s="917" t="str">
        <f>'Performance Measurement'!F33</f>
        <v>12 meses</v>
      </c>
      <c r="Q32" s="917"/>
      <c r="R32" s="917"/>
      <c r="S32" s="917" t="str">
        <f>'Performance Measurement'!G33</f>
        <v>2 anos</v>
      </c>
      <c r="T32" s="917"/>
      <c r="U32" s="917"/>
    </row>
    <row r="33" spans="1:25" s="372" customFormat="1" ht="15">
      <c r="C33" s="678"/>
      <c r="D33" s="369"/>
      <c r="E33" s="709" t="str">
        <f>'Performance Measurement'!B34</f>
        <v>Portfólio Sugerido</v>
      </c>
      <c r="F33" s="711"/>
      <c r="G33" s="919">
        <f>'Performance Measurement'!C34</f>
        <v>0</v>
      </c>
      <c r="H33" s="919"/>
      <c r="I33" s="919"/>
      <c r="J33" s="922">
        <f>'Performance Measurement'!D34</f>
        <v>4.7919759620934678E-3</v>
      </c>
      <c r="K33" s="922"/>
      <c r="L33" s="922"/>
      <c r="M33" s="915">
        <f>'Performance Measurement'!E34</f>
        <v>4.4227984641786429E-3</v>
      </c>
      <c r="N33" s="915"/>
      <c r="O33" s="915"/>
      <c r="P33" s="919">
        <f>'Performance Measurement'!F34</f>
        <v>5.058833880525763E-3</v>
      </c>
      <c r="Q33" s="919"/>
      <c r="R33" s="919"/>
      <c r="S33" s="919">
        <f>'Performance Measurement'!G34</f>
        <v>5.619145019737923E-3</v>
      </c>
      <c r="T33" s="919"/>
      <c r="U33" s="919"/>
    </row>
    <row r="34" spans="1:25" s="372" customFormat="1" ht="3" customHeight="1">
      <c r="C34" s="678"/>
      <c r="D34" s="369"/>
      <c r="E34" s="682"/>
      <c r="F34" s="682"/>
      <c r="G34" s="682"/>
      <c r="H34" s="682"/>
      <c r="I34" s="683"/>
      <c r="J34" s="683"/>
      <c r="K34" s="683"/>
      <c r="L34" s="683"/>
      <c r="M34" s="683"/>
      <c r="N34" s="683"/>
      <c r="O34" s="683"/>
      <c r="P34" s="683"/>
      <c r="Q34" s="683"/>
      <c r="R34" s="683"/>
      <c r="S34" s="683"/>
      <c r="T34" s="683"/>
      <c r="U34" s="683"/>
      <c r="W34" s="683"/>
      <c r="X34" s="683"/>
    </row>
    <row r="35" spans="1:25" s="372" customFormat="1" ht="15">
      <c r="C35" s="678"/>
      <c r="D35" s="369"/>
      <c r="E35" s="710" t="str">
        <f>'Performance Measurement'!B35</f>
        <v>CDI</v>
      </c>
      <c r="F35" s="712"/>
      <c r="G35" s="922">
        <f>'Performance Measurement'!C35</f>
        <v>0</v>
      </c>
      <c r="H35" s="922"/>
      <c r="I35" s="922"/>
      <c r="J35" s="922">
        <f>'Performance Measurement'!D35</f>
        <v>8.3430387659661268E-4</v>
      </c>
      <c r="K35" s="922"/>
      <c r="L35" s="922"/>
      <c r="M35" s="915">
        <f>'Performance Measurement'!E35</f>
        <v>2.631998347479506E-4</v>
      </c>
      <c r="N35" s="915"/>
      <c r="O35" s="915"/>
      <c r="P35" s="915">
        <f>'Performance Measurement'!F35</f>
        <v>1.1554765399528586E-3</v>
      </c>
      <c r="Q35" s="915"/>
      <c r="R35" s="915"/>
      <c r="S35" s="915">
        <f>'Performance Measurement'!G35</f>
        <v>2.6088923198859062E-3</v>
      </c>
      <c r="T35" s="915"/>
      <c r="U35" s="915"/>
    </row>
    <row r="36" spans="1:25" ht="15">
      <c r="C36" s="678"/>
    </row>
    <row r="37" spans="1:25">
      <c r="J37" s="369"/>
      <c r="K37" s="369"/>
      <c r="L37" s="369"/>
      <c r="M37" s="369"/>
      <c r="N37" s="369"/>
      <c r="O37" s="369"/>
      <c r="P37" s="369"/>
      <c r="Q37" s="369"/>
      <c r="R37" s="369"/>
      <c r="S37" s="369"/>
      <c r="T37" s="369"/>
      <c r="U37" s="369"/>
    </row>
    <row r="38" spans="1:25">
      <c r="J38" s="369"/>
      <c r="K38" s="369"/>
      <c r="L38" s="369"/>
      <c r="M38" s="369"/>
      <c r="N38" s="369"/>
      <c r="O38" s="369"/>
      <c r="P38" s="369"/>
      <c r="Q38" s="369"/>
      <c r="R38" s="369"/>
      <c r="S38" s="369"/>
      <c r="T38" s="369"/>
      <c r="U38" s="369"/>
    </row>
    <row r="39" spans="1:25">
      <c r="J39" s="369"/>
      <c r="K39" s="369"/>
      <c r="L39" s="369"/>
      <c r="M39" s="369"/>
      <c r="N39" s="369"/>
      <c r="O39" s="369"/>
      <c r="P39" s="369"/>
      <c r="Q39" s="369"/>
      <c r="R39" s="369"/>
      <c r="S39" s="369"/>
      <c r="T39" s="369"/>
      <c r="U39" s="369"/>
    </row>
    <row r="40" spans="1:25">
      <c r="J40" s="369"/>
      <c r="K40" s="369"/>
      <c r="L40" s="369"/>
      <c r="M40" s="369"/>
      <c r="N40" s="369"/>
      <c r="O40" s="369"/>
      <c r="P40" s="369"/>
      <c r="Q40" s="369"/>
      <c r="R40" s="369"/>
      <c r="S40" s="369"/>
      <c r="T40" s="369"/>
      <c r="U40" s="369"/>
    </row>
    <row r="43" spans="1:25" ht="15">
      <c r="C43" s="699"/>
      <c r="D43" s="699"/>
      <c r="E43" s="698"/>
      <c r="F43" s="699"/>
      <c r="G43" s="699"/>
      <c r="H43" s="699"/>
      <c r="I43" s="699"/>
      <c r="J43" s="699"/>
      <c r="K43" s="699"/>
      <c r="L43" s="699"/>
      <c r="M43" s="699"/>
      <c r="N43" s="699"/>
      <c r="O43" s="699"/>
      <c r="P43" s="699"/>
      <c r="Q43" s="699"/>
      <c r="R43" s="699"/>
      <c r="S43" s="699"/>
      <c r="T43" s="699"/>
      <c r="U43" s="699"/>
      <c r="V43" s="699"/>
      <c r="W43" s="699"/>
      <c r="X43" s="699"/>
    </row>
    <row r="44" spans="1:25" ht="15">
      <c r="C44" s="699"/>
      <c r="D44" s="699"/>
      <c r="E44" s="698"/>
      <c r="F44" s="699"/>
      <c r="G44" s="699"/>
      <c r="H44" s="699"/>
      <c r="I44" s="699"/>
      <c r="J44" s="699"/>
      <c r="K44" s="699"/>
      <c r="L44" s="699"/>
      <c r="M44" s="699"/>
      <c r="N44" s="699"/>
      <c r="O44" s="699"/>
      <c r="P44" s="699"/>
      <c r="Q44" s="699"/>
      <c r="R44" s="699"/>
      <c r="S44" s="699"/>
      <c r="T44" s="699"/>
      <c r="U44" s="699"/>
      <c r="V44" s="699"/>
      <c r="W44" s="699"/>
      <c r="X44" s="699"/>
    </row>
    <row r="45" spans="1:25" ht="15">
      <c r="C45" s="699"/>
      <c r="D45" s="699"/>
      <c r="E45" s="698"/>
      <c r="F45" s="699"/>
      <c r="G45" s="699"/>
      <c r="H45" s="699"/>
      <c r="I45" s="699"/>
      <c r="J45" s="699"/>
      <c r="K45" s="699"/>
      <c r="L45" s="699"/>
      <c r="M45" s="699"/>
      <c r="N45" s="699"/>
      <c r="O45" s="699"/>
      <c r="P45" s="699"/>
      <c r="Q45" s="699"/>
      <c r="R45" s="699"/>
      <c r="S45" s="699"/>
      <c r="T45" s="699"/>
      <c r="U45" s="699"/>
      <c r="V45" s="699"/>
      <c r="W45" s="699"/>
      <c r="X45" s="699"/>
    </row>
    <row r="46" spans="1:25" s="372" customFormat="1" ht="22.5" customHeight="1" thickBot="1">
      <c r="A46" s="775"/>
      <c r="B46" s="676" t="s">
        <v>2543</v>
      </c>
      <c r="C46" s="673"/>
      <c r="D46" s="673"/>
      <c r="E46" s="673"/>
      <c r="F46" s="673"/>
      <c r="G46" s="673"/>
      <c r="H46" s="673"/>
      <c r="I46" s="673"/>
      <c r="J46" s="674"/>
      <c r="K46" s="674"/>
      <c r="L46" s="674"/>
      <c r="M46" s="674"/>
      <c r="N46" s="674"/>
      <c r="O46" s="674"/>
      <c r="P46" s="674"/>
      <c r="Q46" s="674"/>
      <c r="R46" s="674"/>
      <c r="S46" s="674"/>
      <c r="T46" s="674"/>
      <c r="U46" s="674"/>
      <c r="V46" s="674"/>
      <c r="W46" s="674"/>
      <c r="X46" s="674"/>
      <c r="Y46" s="686" t="str">
        <f ca="1">TEXT(AccReturns!$B$3, "dd/mm/yyyy")&amp;" - "&amp;TEXT(OFFSET(AccReturns!$B$2,COUNTA(AccReturns!$B:$B),), "dd/mm/yyyy")</f>
        <v>02/01/2020 - 01/11/2022</v>
      </c>
    </row>
    <row r="73" spans="2:24">
      <c r="B73" s="369"/>
      <c r="J73" s="369"/>
      <c r="K73" s="369"/>
      <c r="L73" s="369"/>
      <c r="M73" s="369"/>
      <c r="N73" s="369"/>
      <c r="O73" s="369"/>
      <c r="P73" s="369"/>
      <c r="Q73" s="369"/>
      <c r="R73" s="369"/>
      <c r="S73" s="369"/>
      <c r="T73" s="369"/>
      <c r="U73" s="369"/>
      <c r="V73" s="369"/>
      <c r="W73" s="369"/>
    </row>
    <row r="74" spans="2:24">
      <c r="J74" s="369"/>
      <c r="K74" s="369"/>
      <c r="L74" s="369"/>
      <c r="M74" s="369"/>
      <c r="N74" s="369"/>
      <c r="O74" s="369"/>
      <c r="P74" s="369"/>
      <c r="Q74" s="369"/>
      <c r="R74" s="369"/>
      <c r="S74" s="369"/>
      <c r="T74" s="369"/>
      <c r="U74" s="369"/>
      <c r="V74" s="369"/>
      <c r="W74" s="369"/>
    </row>
    <row r="75" spans="2:24" ht="30" customHeight="1">
      <c r="B75" s="680"/>
      <c r="C75" s="678"/>
      <c r="D75" s="678"/>
      <c r="E75" s="678"/>
      <c r="F75" s="917" t="str">
        <f>'Performance Measurement'!C40</f>
        <v>Mes</v>
      </c>
      <c r="G75" s="917"/>
      <c r="H75" s="911" t="str">
        <f>'Performance Measurement'!D40</f>
        <v>Ano</v>
      </c>
      <c r="I75" s="911"/>
      <c r="J75" s="911" t="str">
        <f>'Performance Measurement'!E40</f>
        <v>6 meses</v>
      </c>
      <c r="K75" s="911"/>
      <c r="L75" s="917" t="str">
        <f>'Performance Measurement'!F40</f>
        <v>12 meses</v>
      </c>
      <c r="M75" s="917"/>
      <c r="N75" s="917" t="str">
        <f>'Performance Measurement'!G40</f>
        <v>2 anos</v>
      </c>
      <c r="O75" s="917"/>
      <c r="P75" s="917" t="str">
        <f>'Performance Measurement'!H40</f>
        <v>Drawdown Máximo</v>
      </c>
      <c r="Q75" s="917"/>
      <c r="R75" s="917"/>
      <c r="S75" s="917" t="str">
        <f>'Performance Measurement'!I40</f>
        <v>Data</v>
      </c>
      <c r="T75" s="917"/>
      <c r="U75" s="917" t="str">
        <f>'Performance Measurement'!J40</f>
        <v>Tempo de Recuperação</v>
      </c>
      <c r="V75" s="917"/>
      <c r="W75" s="917"/>
      <c r="X75" s="369"/>
    </row>
    <row r="76" spans="2:24" ht="15">
      <c r="B76" s="369"/>
      <c r="C76" s="709" t="str">
        <f>'Performance Measurement'!B41</f>
        <v>Portfólio Sugerido</v>
      </c>
      <c r="D76" s="774"/>
      <c r="E76" s="774"/>
      <c r="F76" s="919">
        <f>'Performance Measurement'!C41</f>
        <v>0</v>
      </c>
      <c r="G76" s="919"/>
      <c r="H76" s="922">
        <f>'Performance Measurement'!D41</f>
        <v>-2.2856036455998208E-4</v>
      </c>
      <c r="I76" s="922"/>
      <c r="J76" s="915">
        <f>'Performance Measurement'!E41</f>
        <v>-2.2856036455998208E-4</v>
      </c>
      <c r="K76" s="915"/>
      <c r="L76" s="919">
        <f>'Performance Measurement'!F41</f>
        <v>-8.9116177651815676E-4</v>
      </c>
      <c r="M76" s="919"/>
      <c r="N76" s="919">
        <f>'Performance Measurement'!G41</f>
        <v>-1.5791246687548721E-3</v>
      </c>
      <c r="O76" s="919"/>
      <c r="P76" s="919">
        <f>'Performance Measurement'!H41</f>
        <v>-8.7743977032576081E-3</v>
      </c>
      <c r="Q76" s="919"/>
      <c r="R76" s="919"/>
      <c r="S76" s="923" t="str">
        <f>'Performance Measurement'!I41</f>
        <v>18/03/2020</v>
      </c>
      <c r="T76" s="923"/>
      <c r="U76" s="920">
        <f>'Performance Measurement'!J41</f>
        <v>40</v>
      </c>
      <c r="V76" s="920"/>
      <c r="W76" s="920"/>
      <c r="X76" s="369"/>
    </row>
    <row r="77" spans="2:24" ht="3" customHeight="1">
      <c r="B77" s="369"/>
      <c r="C77" s="682"/>
      <c r="D77" s="682"/>
      <c r="E77" s="682"/>
      <c r="F77" s="682"/>
      <c r="G77" s="682"/>
      <c r="H77" s="683"/>
      <c r="I77" s="683"/>
      <c r="J77" s="683"/>
      <c r="K77" s="369"/>
      <c r="L77" s="683"/>
      <c r="M77" s="683"/>
      <c r="N77" s="683"/>
      <c r="O77" s="683"/>
      <c r="P77" s="683"/>
      <c r="Q77" s="369"/>
      <c r="R77" s="369"/>
      <c r="S77" s="683"/>
      <c r="T77" s="683"/>
      <c r="U77" s="683"/>
      <c r="V77" s="683"/>
      <c r="W77" s="369"/>
      <c r="X77" s="369"/>
    </row>
    <row r="78" spans="2:24" ht="15">
      <c r="B78" s="369"/>
      <c r="C78" s="710" t="str">
        <f>'Performance Measurement'!B42</f>
        <v>CDI</v>
      </c>
      <c r="D78" s="774"/>
      <c r="E78" s="774"/>
      <c r="F78" s="922">
        <f>'Performance Measurement'!C42</f>
        <v>0</v>
      </c>
      <c r="G78" s="922"/>
      <c r="H78" s="922">
        <f>'Performance Measurement'!D42</f>
        <v>0</v>
      </c>
      <c r="I78" s="922"/>
      <c r="J78" s="915">
        <f>'Performance Measurement'!E42</f>
        <v>0</v>
      </c>
      <c r="K78" s="915"/>
      <c r="L78" s="915">
        <f>'Performance Measurement'!F42</f>
        <v>0</v>
      </c>
      <c r="M78" s="915"/>
      <c r="N78" s="915">
        <f>'Performance Measurement'!G42</f>
        <v>0</v>
      </c>
      <c r="O78" s="915"/>
      <c r="P78" s="915">
        <f>'Performance Measurement'!H42</f>
        <v>0</v>
      </c>
      <c r="Q78" s="915"/>
      <c r="R78" s="915"/>
      <c r="S78" s="923" t="str">
        <f>'Performance Measurement'!I42</f>
        <v>-</v>
      </c>
      <c r="T78" s="923"/>
      <c r="U78" s="921" t="str">
        <f>'Performance Measurement'!J42</f>
        <v>-</v>
      </c>
      <c r="V78" s="921"/>
      <c r="W78" s="921"/>
      <c r="X78" s="369"/>
    </row>
    <row r="80" spans="2:24">
      <c r="B80" s="369"/>
      <c r="J80" s="369"/>
      <c r="K80" s="369"/>
      <c r="L80" s="369"/>
      <c r="M80" s="369"/>
      <c r="N80" s="369"/>
      <c r="O80" s="369"/>
      <c r="P80" s="369"/>
      <c r="Q80" s="369"/>
      <c r="R80" s="369"/>
      <c r="S80" s="369"/>
      <c r="T80" s="369"/>
      <c r="U80" s="369"/>
      <c r="V80" s="369"/>
      <c r="W80" s="369"/>
    </row>
    <row r="81" spans="2:23">
      <c r="B81" s="369"/>
      <c r="J81" s="369"/>
      <c r="K81" s="369"/>
      <c r="L81" s="369"/>
      <c r="M81" s="369"/>
      <c r="N81" s="369"/>
      <c r="O81" s="369"/>
      <c r="P81" s="369"/>
      <c r="Q81" s="369"/>
      <c r="R81" s="369"/>
      <c r="S81" s="369"/>
      <c r="T81" s="369"/>
      <c r="U81" s="369"/>
      <c r="V81" s="369"/>
      <c r="W81" s="369"/>
    </row>
    <row r="82" spans="2:23">
      <c r="B82" s="369"/>
      <c r="J82" s="369"/>
      <c r="K82" s="369"/>
      <c r="L82" s="369"/>
      <c r="M82" s="369"/>
      <c r="N82" s="369"/>
      <c r="O82" s="369"/>
      <c r="P82" s="369"/>
      <c r="Q82" s="369"/>
      <c r="R82" s="369"/>
      <c r="S82" s="369"/>
      <c r="T82" s="369"/>
      <c r="U82" s="369"/>
      <c r="V82" s="369"/>
      <c r="W82" s="369"/>
    </row>
    <row r="83" spans="2:23">
      <c r="J83" s="369"/>
      <c r="K83" s="369"/>
      <c r="L83" s="369"/>
      <c r="M83" s="369"/>
      <c r="N83" s="369"/>
      <c r="O83" s="369"/>
      <c r="P83" s="369"/>
      <c r="Q83" s="369"/>
      <c r="R83" s="369"/>
      <c r="S83" s="369"/>
      <c r="T83" s="369"/>
      <c r="U83" s="369"/>
      <c r="V83" s="369"/>
      <c r="W83" s="369"/>
    </row>
  </sheetData>
  <mergeCells count="39">
    <mergeCell ref="S78:T78"/>
    <mergeCell ref="F78:G78"/>
    <mergeCell ref="H78:I78"/>
    <mergeCell ref="J78:K78"/>
    <mergeCell ref="L78:M78"/>
    <mergeCell ref="N78:O78"/>
    <mergeCell ref="P78:R78"/>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s>
  <conditionalFormatting sqref="E43:E45 E1:E2">
    <cfRule type="expression" dxfId="1234" priority="20">
      <formula>E1=""</formula>
    </cfRule>
  </conditionalFormatting>
  <conditionalFormatting sqref="F43:X45 F1:X2 C1:D2 C43:D45">
    <cfRule type="expression" dxfId="1233" priority="7070">
      <formula>C1=""</formula>
    </cfRule>
    <cfRule type="expression" dxfId="1232" priority="7071">
      <formula>AND(C1="-", $E1&lt;&gt;"", C$5&lt;&gt;"")</formula>
    </cfRule>
    <cfRule type="expression" dxfId="1231"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27/10/2022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heetViews>
  <sheetFormatPr defaultColWidth="10.69921875" defaultRowHeight="18.75"/>
  <cols>
    <col min="1" max="1" width="3.296875" style="333" customWidth="1"/>
    <col min="2" max="2" width="19.5" style="37" customWidth="1"/>
    <col min="3" max="3" width="7.796875" style="94" customWidth="1"/>
    <col min="4" max="4" width="6.59765625" style="94" customWidth="1"/>
    <col min="5" max="5" width="7.796875" style="37" customWidth="1"/>
    <col min="6" max="6" width="6.59765625" style="37" customWidth="1"/>
    <col min="7" max="7" width="7.796875" style="37" customWidth="1"/>
    <col min="8" max="8" width="7.796875" style="94" customWidth="1"/>
    <col min="9" max="9" width="6.59765625" style="94" customWidth="1"/>
    <col min="10" max="10" width="7.796875" style="94" customWidth="1"/>
    <col min="11" max="11" width="6.59765625" style="94" customWidth="1"/>
    <col min="12" max="12" width="7.796875" style="37" customWidth="1"/>
    <col min="13" max="13" width="7.796875" style="94" customWidth="1"/>
    <col min="14" max="14" width="6.59765625" style="94" customWidth="1"/>
    <col min="15" max="15" width="7.796875" style="94" customWidth="1"/>
    <col min="16" max="16" width="6.59765625" style="94" customWidth="1"/>
    <col min="17" max="17" width="7.796875" style="37" customWidth="1"/>
    <col min="18" max="18" width="7.796875" style="94" customWidth="1"/>
    <col min="19" max="19" width="6.59765625" style="94" customWidth="1"/>
    <col min="20" max="20" width="7.796875" style="94" customWidth="1"/>
    <col min="21" max="21" width="6.59765625" style="94" customWidth="1"/>
    <col min="22" max="22" width="7.796875" style="37" customWidth="1"/>
    <col min="23" max="23" width="7.796875" style="94" customWidth="1"/>
    <col min="24" max="24" width="6.59765625" style="94" customWidth="1"/>
    <col min="25" max="25" width="7.796875" style="94" customWidth="1"/>
    <col min="26" max="26" width="6.59765625" style="94" customWidth="1"/>
    <col min="27" max="27" width="7.796875" style="94" customWidth="1"/>
    <col min="28" max="28" width="18.09765625" style="37" customWidth="1"/>
    <col min="29" max="16384" width="10.69921875" style="37"/>
  </cols>
  <sheetData>
    <row r="1" spans="1:28" ht="5.0999999999999996" customHeight="1">
      <c r="A1" s="28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15" customHeight="1">
      <c r="A2" s="28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8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8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290"/>
      <c r="B5" s="935"/>
      <c r="C5" s="933" t="s">
        <v>639</v>
      </c>
      <c r="D5" s="934"/>
      <c r="E5" s="934"/>
      <c r="F5" s="934"/>
      <c r="G5" s="936"/>
      <c r="H5" s="934" t="s">
        <v>1400</v>
      </c>
      <c r="I5" s="934"/>
      <c r="J5" s="934"/>
      <c r="K5" s="934"/>
      <c r="L5" s="934"/>
      <c r="M5" s="933" t="s">
        <v>640</v>
      </c>
      <c r="N5" s="934"/>
      <c r="O5" s="934"/>
      <c r="P5" s="934"/>
      <c r="Q5" s="936"/>
      <c r="R5" s="934" t="s">
        <v>641</v>
      </c>
      <c r="S5" s="934"/>
      <c r="T5" s="934"/>
      <c r="U5" s="934"/>
      <c r="V5" s="934"/>
      <c r="W5" s="933" t="s">
        <v>642</v>
      </c>
      <c r="X5" s="934"/>
      <c r="Y5" s="934"/>
      <c r="Z5" s="934"/>
      <c r="AA5" s="934"/>
      <c r="AB5" s="45"/>
    </row>
    <row r="6" spans="1:28" s="46" customFormat="1" ht="5.25" customHeight="1">
      <c r="A6" s="291"/>
      <c r="B6" s="935"/>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298" customFormat="1" ht="19.5" customHeight="1" thickBot="1">
      <c r="A7" s="292"/>
      <c r="B7" s="935"/>
      <c r="C7" s="293" t="s">
        <v>1401</v>
      </c>
      <c r="D7" s="294" t="s">
        <v>1402</v>
      </c>
      <c r="E7" s="295" t="s">
        <v>1338</v>
      </c>
      <c r="F7" s="295" t="s">
        <v>1403</v>
      </c>
      <c r="G7" s="296" t="s">
        <v>1404</v>
      </c>
      <c r="H7" s="293" t="s">
        <v>1401</v>
      </c>
      <c r="I7" s="294" t="s">
        <v>1402</v>
      </c>
      <c r="J7" s="295" t="s">
        <v>1338</v>
      </c>
      <c r="K7" s="295" t="s">
        <v>1403</v>
      </c>
      <c r="L7" s="296" t="s">
        <v>1404</v>
      </c>
      <c r="M7" s="293" t="s">
        <v>1401</v>
      </c>
      <c r="N7" s="294" t="s">
        <v>1402</v>
      </c>
      <c r="O7" s="295" t="s">
        <v>1338</v>
      </c>
      <c r="P7" s="295" t="s">
        <v>1403</v>
      </c>
      <c r="Q7" s="296" t="s">
        <v>1404</v>
      </c>
      <c r="R7" s="293" t="s">
        <v>1401</v>
      </c>
      <c r="S7" s="294" t="s">
        <v>1402</v>
      </c>
      <c r="T7" s="295" t="s">
        <v>1338</v>
      </c>
      <c r="U7" s="295" t="s">
        <v>1403</v>
      </c>
      <c r="V7" s="296" t="s">
        <v>1404</v>
      </c>
      <c r="W7" s="293" t="s">
        <v>1401</v>
      </c>
      <c r="X7" s="294" t="s">
        <v>1402</v>
      </c>
      <c r="Y7" s="295" t="s">
        <v>1338</v>
      </c>
      <c r="Z7" s="295" t="s">
        <v>1403</v>
      </c>
      <c r="AA7" s="297" t="s">
        <v>1404</v>
      </c>
    </row>
    <row r="8" spans="1:28" s="62" customFormat="1" ht="20.25" thickTop="1" thickBot="1">
      <c r="A8" s="299"/>
      <c r="B8" s="61" t="s">
        <v>11</v>
      </c>
      <c r="C8" s="300">
        <f>'[2]Asset Allocation Estrutural'!C8</f>
        <v>0.85</v>
      </c>
      <c r="D8" s="301">
        <f>'[2]Asset Allocation Estrutural'!D8</f>
        <v>0.92500000000000004</v>
      </c>
      <c r="E8" s="302">
        <f>'[2]Asset Allocation Estrutural'!E8</f>
        <v>1</v>
      </c>
      <c r="F8" s="301">
        <f>'[2]Asset Allocation Estrutural'!F8</f>
        <v>1</v>
      </c>
      <c r="G8" s="301">
        <f>'[2]Asset Allocation Estrutural'!G8</f>
        <v>1</v>
      </c>
      <c r="H8" s="300">
        <f>'[2]Asset Allocation Estrutural'!H8</f>
        <v>0.73</v>
      </c>
      <c r="I8" s="301">
        <f>'[2]Asset Allocation Estrutural'!I8</f>
        <v>0.79</v>
      </c>
      <c r="J8" s="302">
        <f>'[2]Asset Allocation Estrutural'!J8</f>
        <v>0.85</v>
      </c>
      <c r="K8" s="301">
        <f>'[2]Asset Allocation Estrutural'!K8</f>
        <v>0.91</v>
      </c>
      <c r="L8" s="301">
        <f>'[2]Asset Allocation Estrutural'!L8</f>
        <v>0.97</v>
      </c>
      <c r="M8" s="300">
        <f>'[2]Asset Allocation Estrutural'!M8</f>
        <v>0.55000000000000004</v>
      </c>
      <c r="N8" s="301">
        <f>'[2]Asset Allocation Estrutural'!N8</f>
        <v>0.625</v>
      </c>
      <c r="O8" s="302">
        <f>'[2]Asset Allocation Estrutural'!O8</f>
        <v>0.7</v>
      </c>
      <c r="P8" s="301">
        <f>'[2]Asset Allocation Estrutural'!P8</f>
        <v>0.77500000000000002</v>
      </c>
      <c r="Q8" s="301">
        <f>'[2]Asset Allocation Estrutural'!Q8</f>
        <v>0.85</v>
      </c>
      <c r="R8" s="300">
        <f>'[2]Asset Allocation Estrutural'!R8</f>
        <v>0.35000000000000003</v>
      </c>
      <c r="S8" s="301">
        <f>'[2]Asset Allocation Estrutural'!S8</f>
        <v>0.42499999999999999</v>
      </c>
      <c r="T8" s="302">
        <f>'[2]Asset Allocation Estrutural'!T8</f>
        <v>0.5</v>
      </c>
      <c r="U8" s="301">
        <f>'[2]Asset Allocation Estrutural'!U8</f>
        <v>0.57500000000000007</v>
      </c>
      <c r="V8" s="301">
        <f>'[2]Asset Allocation Estrutural'!V8</f>
        <v>0.65</v>
      </c>
      <c r="W8" s="300">
        <f>'[2]Asset Allocation Estrutural'!W8</f>
        <v>0.15</v>
      </c>
      <c r="X8" s="301">
        <f>'[2]Asset Allocation Estrutural'!X8</f>
        <v>0.22500000000000001</v>
      </c>
      <c r="Y8" s="302">
        <f>'[2]Asset Allocation Estrutural'!Y8</f>
        <v>0.3</v>
      </c>
      <c r="Z8" s="301">
        <f>'[2]Asset Allocation Estrutural'!Z8</f>
        <v>0.4</v>
      </c>
      <c r="AA8" s="301">
        <f>'[2]Asset Allocation Estrutural'!AA8</f>
        <v>0.5</v>
      </c>
    </row>
    <row r="9" spans="1:28" s="62" customFormat="1" ht="20.25" thickTop="1" thickBot="1">
      <c r="A9" s="303"/>
      <c r="B9" s="64" t="s">
        <v>620</v>
      </c>
      <c r="C9" s="304">
        <f>'[2]Asset Allocation Estrutural'!C9</f>
        <v>0.82</v>
      </c>
      <c r="D9" s="305">
        <f>'[2]Asset Allocation Estrutural'!D9</f>
        <v>0.83499999999999996</v>
      </c>
      <c r="E9" s="306">
        <f>'[2]Asset Allocation Estrutural'!E9</f>
        <v>0.85</v>
      </c>
      <c r="F9" s="305">
        <f>'[2]Asset Allocation Estrutural'!F9</f>
        <v>0.93</v>
      </c>
      <c r="G9" s="307">
        <f>'[2]Asset Allocation Estrutural'!G9</f>
        <v>0.96</v>
      </c>
      <c r="H9" s="304">
        <f>'[2]Asset Allocation Estrutural'!H9</f>
        <v>0.6</v>
      </c>
      <c r="I9" s="305">
        <f>'[2]Asset Allocation Estrutural'!I9</f>
        <v>0.65</v>
      </c>
      <c r="J9" s="306">
        <f>'[2]Asset Allocation Estrutural'!J9</f>
        <v>0.7</v>
      </c>
      <c r="K9" s="305">
        <f>'[2]Asset Allocation Estrutural'!K9</f>
        <v>0.77500000000000002</v>
      </c>
      <c r="L9" s="307">
        <f>'[2]Asset Allocation Estrutural'!L9</f>
        <v>0.85</v>
      </c>
      <c r="M9" s="304">
        <f>'[2]Asset Allocation Estrutural'!M9</f>
        <v>0.45</v>
      </c>
      <c r="N9" s="305">
        <f>'[2]Asset Allocation Estrutural'!N9</f>
        <v>0.52500000000000002</v>
      </c>
      <c r="O9" s="306">
        <f>'[2]Asset Allocation Estrutural'!O9</f>
        <v>0.6</v>
      </c>
      <c r="P9" s="305">
        <f>'[2]Asset Allocation Estrutural'!P9</f>
        <v>0.67500000000000004</v>
      </c>
      <c r="Q9" s="307">
        <f>'[2]Asset Allocation Estrutural'!Q9</f>
        <v>0.75</v>
      </c>
      <c r="R9" s="304">
        <f>'[2]Asset Allocation Estrutural'!R9</f>
        <v>0.15</v>
      </c>
      <c r="S9" s="305">
        <f>'[2]Asset Allocation Estrutural'!S9</f>
        <v>0.22500000000000001</v>
      </c>
      <c r="T9" s="306">
        <f>'[2]Asset Allocation Estrutural'!T9</f>
        <v>0.30000000000000004</v>
      </c>
      <c r="U9" s="305">
        <f>'[2]Asset Allocation Estrutural'!U9</f>
        <v>0.375</v>
      </c>
      <c r="V9" s="307">
        <f>'[2]Asset Allocation Estrutural'!V9</f>
        <v>0.45</v>
      </c>
      <c r="W9" s="304">
        <f>'[2]Asset Allocation Estrutural'!W9</f>
        <v>0.08</v>
      </c>
      <c r="X9" s="305">
        <f>'[2]Asset Allocation Estrutural'!X9</f>
        <v>0.115</v>
      </c>
      <c r="Y9" s="306">
        <f>'[2]Asset Allocation Estrutural'!Y9</f>
        <v>0.15</v>
      </c>
      <c r="Z9" s="305">
        <f>'[2]Asset Allocation Estrutural'!Z9</f>
        <v>0.1</v>
      </c>
      <c r="AA9" s="305">
        <f>'[2]Asset Allocation Estrutural'!AA9</f>
        <v>0.17</v>
      </c>
    </row>
    <row r="10" spans="1:28" s="62" customFormat="1" ht="20.25" thickTop="1" thickBot="1">
      <c r="A10" s="303"/>
      <c r="B10" s="64" t="s">
        <v>621</v>
      </c>
      <c r="C10" s="304">
        <f>'[2]Asset Allocation Estrutural'!C10</f>
        <v>0.04</v>
      </c>
      <c r="D10" s="305">
        <f>'[2]Asset Allocation Estrutural'!D10</f>
        <v>9.5000000000000001E-2</v>
      </c>
      <c r="E10" s="306">
        <f>'[2]Asset Allocation Estrutural'!E10</f>
        <v>0.15</v>
      </c>
      <c r="F10" s="305">
        <f>'[2]Asset Allocation Estrutural'!F10</f>
        <v>0.16500000000000001</v>
      </c>
      <c r="G10" s="307">
        <f>'[2]Asset Allocation Estrutural'!G10</f>
        <v>0.18</v>
      </c>
      <c r="H10" s="304">
        <f>'[2]Asset Allocation Estrutural'!H10</f>
        <v>0.08</v>
      </c>
      <c r="I10" s="305">
        <f>'[2]Asset Allocation Estrutural'!I10</f>
        <v>0.115</v>
      </c>
      <c r="J10" s="306">
        <f>'[2]Asset Allocation Estrutural'!J10</f>
        <v>0.15</v>
      </c>
      <c r="K10" s="305">
        <f>'[2]Asset Allocation Estrutural'!K10</f>
        <v>0.185</v>
      </c>
      <c r="L10" s="307">
        <f>'[2]Asset Allocation Estrutural'!L10</f>
        <v>0.22</v>
      </c>
      <c r="M10" s="304">
        <f>'[2]Asset Allocation Estrutural'!M10</f>
        <v>0.05</v>
      </c>
      <c r="N10" s="305">
        <f>'[2]Asset Allocation Estrutural'!N10</f>
        <v>7.4999999999999997E-2</v>
      </c>
      <c r="O10" s="306">
        <f>'[2]Asset Allocation Estrutural'!O10</f>
        <v>0.1</v>
      </c>
      <c r="P10" s="305">
        <f>'[2]Asset Allocation Estrutural'!P10</f>
        <v>0.125</v>
      </c>
      <c r="Q10" s="307">
        <f>'[2]Asset Allocation Estrutural'!Q10</f>
        <v>0.15</v>
      </c>
      <c r="R10" s="304">
        <f>'[2]Asset Allocation Estrutural'!R10</f>
        <v>0.1</v>
      </c>
      <c r="S10" s="305">
        <f>'[2]Asset Allocation Estrutural'!S10</f>
        <v>0.15</v>
      </c>
      <c r="T10" s="306">
        <f>'[2]Asset Allocation Estrutural'!T10</f>
        <v>0.2</v>
      </c>
      <c r="U10" s="305">
        <f>'[2]Asset Allocation Estrutural'!U10</f>
        <v>0.25</v>
      </c>
      <c r="V10" s="307">
        <f>'[2]Asset Allocation Estrutural'!V10</f>
        <v>0.3</v>
      </c>
      <c r="W10" s="304">
        <f>'[2]Asset Allocation Estrutural'!W10</f>
        <v>0.08</v>
      </c>
      <c r="X10" s="305">
        <f>'[2]Asset Allocation Estrutural'!X10</f>
        <v>0.115</v>
      </c>
      <c r="Y10" s="306">
        <f>'[2]Asset Allocation Estrutural'!Y10</f>
        <v>0.15</v>
      </c>
      <c r="Z10" s="305">
        <f>'[2]Asset Allocation Estrutural'!Z10</f>
        <v>0.185</v>
      </c>
      <c r="AA10" s="305">
        <f>'[2]Asset Allocation Estrutural'!AA10</f>
        <v>0.22</v>
      </c>
    </row>
    <row r="11" spans="1:28" s="62" customFormat="1" ht="20.25" thickTop="1" thickBot="1">
      <c r="A11" s="303"/>
      <c r="B11" s="64" t="s">
        <v>661</v>
      </c>
      <c r="C11" s="304">
        <f>'[2]Asset Allocation Estrutural'!C11</f>
        <v>0</v>
      </c>
      <c r="D11" s="305">
        <f>'[2]Asset Allocation Estrutural'!D11</f>
        <v>0</v>
      </c>
      <c r="E11" s="306">
        <f>'[2]Asset Allocation Estrutural'!E11</f>
        <v>0</v>
      </c>
      <c r="F11" s="305">
        <f>'[2]Asset Allocation Estrutural'!F11</f>
        <v>0.04</v>
      </c>
      <c r="G11" s="307">
        <f>'[2]Asset Allocation Estrutural'!G11</f>
        <v>0.06</v>
      </c>
      <c r="H11" s="304">
        <f>'[2]Asset Allocation Estrutural'!H11</f>
        <v>0</v>
      </c>
      <c r="I11" s="305">
        <f>'[2]Asset Allocation Estrutural'!I11</f>
        <v>0</v>
      </c>
      <c r="J11" s="306">
        <f>'[2]Asset Allocation Estrutural'!J11</f>
        <v>0</v>
      </c>
      <c r="K11" s="305">
        <f>'[2]Asset Allocation Estrutural'!K11</f>
        <v>0.05</v>
      </c>
      <c r="L11" s="307">
        <f>'[2]Asset Allocation Estrutural'!L11</f>
        <v>0.08</v>
      </c>
      <c r="M11" s="304">
        <f>'[2]Asset Allocation Estrutural'!M11</f>
        <v>0</v>
      </c>
      <c r="N11" s="305">
        <f>'[2]Asset Allocation Estrutural'!N11</f>
        <v>0</v>
      </c>
      <c r="O11" s="306">
        <f>'[2]Asset Allocation Estrutural'!O11</f>
        <v>0</v>
      </c>
      <c r="P11" s="305">
        <f>'[2]Asset Allocation Estrutural'!P11</f>
        <v>0.06</v>
      </c>
      <c r="Q11" s="307">
        <f>'[2]Asset Allocation Estrutural'!Q11</f>
        <v>0.1</v>
      </c>
      <c r="R11" s="304">
        <f>'[2]Asset Allocation Estrutural'!R11</f>
        <v>0</v>
      </c>
      <c r="S11" s="305">
        <f>'[2]Asset Allocation Estrutural'!S11</f>
        <v>0</v>
      </c>
      <c r="T11" s="306">
        <f>'[2]Asset Allocation Estrutural'!T11</f>
        <v>0</v>
      </c>
      <c r="U11" s="305">
        <f>'[2]Asset Allocation Estrutural'!U11</f>
        <v>7.0000000000000007E-2</v>
      </c>
      <c r="V11" s="307">
        <f>'[2]Asset Allocation Estrutural'!V11</f>
        <v>0.12</v>
      </c>
      <c r="W11" s="304">
        <f>'[2]Asset Allocation Estrutural'!W11</f>
        <v>0</v>
      </c>
      <c r="X11" s="305">
        <f>'[2]Asset Allocation Estrutural'!X11</f>
        <v>0</v>
      </c>
      <c r="Y11" s="306">
        <f>'[2]Asset Allocation Estrutural'!Y11</f>
        <v>0</v>
      </c>
      <c r="Z11" s="305">
        <f>'[2]Asset Allocation Estrutural'!Z11</f>
        <v>0.08</v>
      </c>
      <c r="AA11" s="305">
        <f>'[2]Asset Allocation Estrutural'!AA11</f>
        <v>0.15</v>
      </c>
    </row>
    <row r="12" spans="1:28" s="62" customFormat="1" ht="20.25" thickTop="1" thickBot="1">
      <c r="A12" s="299"/>
      <c r="B12" s="61" t="s">
        <v>13</v>
      </c>
      <c r="C12" s="300">
        <f>'[2]Asset Allocation Estrutural'!C12</f>
        <v>0</v>
      </c>
      <c r="D12" s="301">
        <f>'[2]Asset Allocation Estrutural'!D12</f>
        <v>0</v>
      </c>
      <c r="E12" s="302">
        <f>'[2]Asset Allocation Estrutural'!E12</f>
        <v>0</v>
      </c>
      <c r="F12" s="301">
        <f>'[2]Asset Allocation Estrutural'!F12</f>
        <v>1.4999999999999999E-2</v>
      </c>
      <c r="G12" s="301">
        <f>'[2]Asset Allocation Estrutural'!G12</f>
        <v>0.03</v>
      </c>
      <c r="H12" s="300">
        <f>'[2]Asset Allocation Estrutural'!H12</f>
        <v>0.03</v>
      </c>
      <c r="I12" s="301">
        <f>'[2]Asset Allocation Estrutural'!I12</f>
        <v>6.5000000000000002E-2</v>
      </c>
      <c r="J12" s="302">
        <f>'[2]Asset Allocation Estrutural'!J12</f>
        <v>0.1</v>
      </c>
      <c r="K12" s="301">
        <f>'[2]Asset Allocation Estrutural'!K12</f>
        <v>0.13500000000000001</v>
      </c>
      <c r="L12" s="301">
        <f>'[2]Asset Allocation Estrutural'!L12</f>
        <v>0.17</v>
      </c>
      <c r="M12" s="300">
        <f>'[2]Asset Allocation Estrutural'!M12</f>
        <v>0.1</v>
      </c>
      <c r="N12" s="301">
        <f>'[2]Asset Allocation Estrutural'!N12</f>
        <v>0.15</v>
      </c>
      <c r="O12" s="302">
        <f>'[2]Asset Allocation Estrutural'!O12</f>
        <v>0.2</v>
      </c>
      <c r="P12" s="301">
        <f>'[2]Asset Allocation Estrutural'!P12</f>
        <v>0.25</v>
      </c>
      <c r="Q12" s="301">
        <f>'[2]Asset Allocation Estrutural'!Q12</f>
        <v>0.3</v>
      </c>
      <c r="R12" s="300">
        <f>'[2]Asset Allocation Estrutural'!R12</f>
        <v>0.18</v>
      </c>
      <c r="S12" s="301">
        <f>'[2]Asset Allocation Estrutural'!S12</f>
        <v>0.23</v>
      </c>
      <c r="T12" s="302">
        <f>'[2]Asset Allocation Estrutural'!T12</f>
        <v>0.3</v>
      </c>
      <c r="U12" s="301">
        <f>'[2]Asset Allocation Estrutural'!U12</f>
        <v>0.37</v>
      </c>
      <c r="V12" s="301">
        <f>'[2]Asset Allocation Estrutural'!V12</f>
        <v>0.42</v>
      </c>
      <c r="W12" s="300">
        <f>'[2]Asset Allocation Estrutural'!W12</f>
        <v>0.25</v>
      </c>
      <c r="X12" s="301">
        <f>'[2]Asset Allocation Estrutural'!X12</f>
        <v>0.32500000000000001</v>
      </c>
      <c r="Y12" s="302">
        <f>'[2]Asset Allocation Estrutural'!Y12</f>
        <v>0.35</v>
      </c>
      <c r="Z12" s="301">
        <f>'[2]Asset Allocation Estrutural'!Z12</f>
        <v>0.375</v>
      </c>
      <c r="AA12" s="301">
        <f>'[2]Asset Allocation Estrutural'!AA12</f>
        <v>0.4</v>
      </c>
    </row>
    <row r="13" spans="1:28" s="62" customFormat="1" ht="20.25" thickTop="1" thickBot="1">
      <c r="A13" s="299"/>
      <c r="B13" s="61" t="s">
        <v>14</v>
      </c>
      <c r="C13" s="300">
        <f>'[2]Asset Allocation Estrutural'!C13</f>
        <v>0</v>
      </c>
      <c r="D13" s="301">
        <f>'[2]Asset Allocation Estrutural'!D13</f>
        <v>0</v>
      </c>
      <c r="E13" s="302">
        <f>'[2]Asset Allocation Estrutural'!E13</f>
        <v>0</v>
      </c>
      <c r="F13" s="301">
        <f>'[2]Asset Allocation Estrutural'!F13</f>
        <v>1.4999999999999999E-2</v>
      </c>
      <c r="G13" s="301">
        <f>'[2]Asset Allocation Estrutural'!G13</f>
        <v>0.03</v>
      </c>
      <c r="H13" s="300">
        <f>'[2]Asset Allocation Estrutural'!H13</f>
        <v>0</v>
      </c>
      <c r="I13" s="301">
        <f>'[2]Asset Allocation Estrutural'!I13</f>
        <v>2.5000000000000001E-2</v>
      </c>
      <c r="J13" s="302">
        <f>'[2]Asset Allocation Estrutural'!J13</f>
        <v>0.05</v>
      </c>
      <c r="K13" s="301">
        <f>'[2]Asset Allocation Estrutural'!K13</f>
        <v>7.4999999999999997E-2</v>
      </c>
      <c r="L13" s="301">
        <f>'[2]Asset Allocation Estrutural'!L13</f>
        <v>0.1</v>
      </c>
      <c r="M13" s="300">
        <f>'[2]Asset Allocation Estrutural'!M13</f>
        <v>0.03</v>
      </c>
      <c r="N13" s="301">
        <f>'[2]Asset Allocation Estrutural'!N13</f>
        <v>6.5000000000000002E-2</v>
      </c>
      <c r="O13" s="302">
        <f>'[2]Asset Allocation Estrutural'!O13</f>
        <v>0.1</v>
      </c>
      <c r="P13" s="301">
        <f>'[2]Asset Allocation Estrutural'!P13</f>
        <v>0.13500000000000001</v>
      </c>
      <c r="Q13" s="301">
        <f>'[2]Asset Allocation Estrutural'!Q13</f>
        <v>0.17</v>
      </c>
      <c r="R13" s="300">
        <f>'[2]Asset Allocation Estrutural'!R13</f>
        <v>0.1</v>
      </c>
      <c r="S13" s="301">
        <f>'[2]Asset Allocation Estrutural'!S13</f>
        <v>0.15</v>
      </c>
      <c r="T13" s="302">
        <f>'[2]Asset Allocation Estrutural'!T13</f>
        <v>0.2</v>
      </c>
      <c r="U13" s="301">
        <f>'[2]Asset Allocation Estrutural'!U13</f>
        <v>0.25</v>
      </c>
      <c r="V13" s="301">
        <f>'[2]Asset Allocation Estrutural'!V13</f>
        <v>0.3</v>
      </c>
      <c r="W13" s="300">
        <f>'[2]Asset Allocation Estrutural'!W13</f>
        <v>0.25</v>
      </c>
      <c r="X13" s="301">
        <f>'[2]Asset Allocation Estrutural'!X13</f>
        <v>0.28999999999999998</v>
      </c>
      <c r="Y13" s="302">
        <f>'[2]Asset Allocation Estrutural'!Y13</f>
        <v>0.35</v>
      </c>
      <c r="Z13" s="301">
        <f>'[2]Asset Allocation Estrutural'!Z13</f>
        <v>0.375</v>
      </c>
      <c r="AA13" s="301">
        <f>'[2]Asset Allocation Estrutural'!AA13</f>
        <v>0.4</v>
      </c>
    </row>
    <row r="14" spans="1:28" s="62" customFormat="1" ht="20.25" thickTop="1" thickBot="1">
      <c r="A14" s="303"/>
      <c r="B14" s="64" t="s">
        <v>608</v>
      </c>
      <c r="C14" s="304">
        <f>'[2]Asset Allocation Estrutural'!C14</f>
        <v>0</v>
      </c>
      <c r="D14" s="305">
        <f>'[2]Asset Allocation Estrutural'!D14</f>
        <v>0</v>
      </c>
      <c r="E14" s="306">
        <f>'[2]Asset Allocation Estrutural'!E14</f>
        <v>0</v>
      </c>
      <c r="F14" s="305">
        <f>'[2]Asset Allocation Estrutural'!F14</f>
        <v>1.4999999999999999E-2</v>
      </c>
      <c r="G14" s="305">
        <f>'[2]Asset Allocation Estrutural'!G14</f>
        <v>0.03</v>
      </c>
      <c r="H14" s="304">
        <f>'[2]Asset Allocation Estrutural'!H14</f>
        <v>0.01</v>
      </c>
      <c r="I14" s="305">
        <f>'[2]Asset Allocation Estrutural'!I14</f>
        <v>0.02</v>
      </c>
      <c r="J14" s="306">
        <f>'[2]Asset Allocation Estrutural'!J14</f>
        <v>3.5000000000000003E-2</v>
      </c>
      <c r="K14" s="305">
        <f>'[2]Asset Allocation Estrutural'!K14</f>
        <v>0.05</v>
      </c>
      <c r="L14" s="305">
        <f>'[2]Asset Allocation Estrutural'!L14</f>
        <v>6.5000000000000002E-2</v>
      </c>
      <c r="M14" s="304">
        <f>'[2]Asset Allocation Estrutural'!M14</f>
        <v>0.02</v>
      </c>
      <c r="N14" s="305">
        <f>'[2]Asset Allocation Estrutural'!N14</f>
        <v>4.4999999999999998E-2</v>
      </c>
      <c r="O14" s="306">
        <f>'[2]Asset Allocation Estrutural'!O14</f>
        <v>7.0000000000000007E-2</v>
      </c>
      <c r="P14" s="305">
        <f>'[2]Asset Allocation Estrutural'!P14</f>
        <v>9.5000000000000001E-2</v>
      </c>
      <c r="Q14" s="305">
        <f>'[2]Asset Allocation Estrutural'!Q14</f>
        <v>0.12</v>
      </c>
      <c r="R14" s="304">
        <f>'[2]Asset Allocation Estrutural'!R14</f>
        <v>0.09</v>
      </c>
      <c r="S14" s="305">
        <f>'[2]Asset Allocation Estrutural'!S14</f>
        <v>0.125</v>
      </c>
      <c r="T14" s="306">
        <f>'[2]Asset Allocation Estrutural'!T14</f>
        <v>0.16</v>
      </c>
      <c r="U14" s="305">
        <f>'[2]Asset Allocation Estrutural'!U14</f>
        <v>0.19500000000000001</v>
      </c>
      <c r="V14" s="305">
        <f>'[2]Asset Allocation Estrutural'!V14</f>
        <v>0.23</v>
      </c>
      <c r="W14" s="304">
        <f>'[2]Asset Allocation Estrutural'!W14</f>
        <v>0.17</v>
      </c>
      <c r="X14" s="305">
        <f>'[2]Asset Allocation Estrutural'!X14</f>
        <v>0.22</v>
      </c>
      <c r="Y14" s="306">
        <f>'[2]Asset Allocation Estrutural'!Y14</f>
        <v>0.27</v>
      </c>
      <c r="Z14" s="305">
        <f>'[2]Asset Allocation Estrutural'!Z14</f>
        <v>0.32</v>
      </c>
      <c r="AA14" s="305">
        <f>'[2]Asset Allocation Estrutural'!AA14</f>
        <v>0.37</v>
      </c>
    </row>
    <row r="15" spans="1:28" s="62" customFormat="1" ht="20.25" thickTop="1" thickBot="1">
      <c r="A15" s="303"/>
      <c r="B15" s="64" t="s">
        <v>628</v>
      </c>
      <c r="C15" s="304">
        <f>'[2]Asset Allocation Estrutural'!C15</f>
        <v>0</v>
      </c>
      <c r="D15" s="305">
        <f>'[2]Asset Allocation Estrutural'!D15</f>
        <v>0</v>
      </c>
      <c r="E15" s="306">
        <f>'[2]Asset Allocation Estrutural'!E15</f>
        <v>0</v>
      </c>
      <c r="F15" s="305">
        <f>'[2]Asset Allocation Estrutural'!F15</f>
        <v>1.4999999999999999E-2</v>
      </c>
      <c r="G15" s="305">
        <f>'[2]Asset Allocation Estrutural'!G15</f>
        <v>0.03</v>
      </c>
      <c r="H15" s="304">
        <f>'[2]Asset Allocation Estrutural'!H15</f>
        <v>0</v>
      </c>
      <c r="I15" s="305">
        <f>'[2]Asset Allocation Estrutural'!I15</f>
        <v>0.01</v>
      </c>
      <c r="J15" s="306">
        <f>'[2]Asset Allocation Estrutural'!J15</f>
        <v>1.4999999999999999E-2</v>
      </c>
      <c r="K15" s="305">
        <f>'[2]Asset Allocation Estrutural'!K15</f>
        <v>2.5000000000000001E-2</v>
      </c>
      <c r="L15" s="305">
        <f>'[2]Asset Allocation Estrutural'!L15</f>
        <v>3.5000000000000003E-2</v>
      </c>
      <c r="M15" s="304">
        <f>'[2]Asset Allocation Estrutural'!M15</f>
        <v>0</v>
      </c>
      <c r="N15" s="305">
        <f>'[2]Asset Allocation Estrutural'!N15</f>
        <v>0.02</v>
      </c>
      <c r="O15" s="306">
        <f>'[2]Asset Allocation Estrutural'!O15</f>
        <v>0.03</v>
      </c>
      <c r="P15" s="305">
        <f>'[2]Asset Allocation Estrutural'!P15</f>
        <v>0.04</v>
      </c>
      <c r="Q15" s="305">
        <f>'[2]Asset Allocation Estrutural'!Q15</f>
        <v>0.05</v>
      </c>
      <c r="R15" s="304">
        <f>'[2]Asset Allocation Estrutural'!R15</f>
        <v>1.4999999999999999E-2</v>
      </c>
      <c r="S15" s="305">
        <f>'[2]Asset Allocation Estrutural'!S15</f>
        <v>2.5000000000000001E-2</v>
      </c>
      <c r="T15" s="306">
        <f>'[2]Asset Allocation Estrutural'!T15</f>
        <v>0.04</v>
      </c>
      <c r="U15" s="305">
        <f>'[2]Asset Allocation Estrutural'!U15</f>
        <v>5.5E-2</v>
      </c>
      <c r="V15" s="305">
        <f>'[2]Asset Allocation Estrutural'!V15</f>
        <v>7.0000000000000007E-2</v>
      </c>
      <c r="W15" s="304">
        <f>'[2]Asset Allocation Estrutural'!W15</f>
        <v>0.04</v>
      </c>
      <c r="X15" s="305">
        <f>'[2]Asset Allocation Estrutural'!X15</f>
        <v>0.06</v>
      </c>
      <c r="Y15" s="306">
        <f>'[2]Asset Allocation Estrutural'!Y15</f>
        <v>0.08</v>
      </c>
      <c r="Z15" s="305">
        <f>'[2]Asset Allocation Estrutural'!Z15</f>
        <v>0.1</v>
      </c>
      <c r="AA15" s="305">
        <f>'[2]Asset Allocation Estrutural'!AA15</f>
        <v>0.12</v>
      </c>
    </row>
    <row r="16" spans="1:28" s="62" customFormat="1" ht="5.25" customHeight="1" thickTop="1" thickBot="1">
      <c r="A16" s="303"/>
      <c r="C16" s="28"/>
      <c r="D16" s="308"/>
      <c r="E16" s="308"/>
      <c r="F16" s="308"/>
      <c r="G16" s="308"/>
      <c r="H16" s="28"/>
      <c r="I16" s="308"/>
      <c r="J16" s="308"/>
      <c r="K16" s="308"/>
      <c r="L16" s="308"/>
      <c r="M16" s="28"/>
      <c r="N16" s="308"/>
      <c r="O16" s="308"/>
      <c r="P16" s="308"/>
      <c r="Q16" s="308"/>
      <c r="R16" s="28"/>
      <c r="S16" s="308"/>
      <c r="T16" s="308"/>
      <c r="U16" s="308"/>
      <c r="V16" s="308"/>
      <c r="W16" s="28"/>
      <c r="X16" s="308"/>
      <c r="Y16" s="308"/>
      <c r="Z16" s="308"/>
      <c r="AA16" s="308"/>
    </row>
    <row r="17" spans="1:28" s="62" customFormat="1" ht="20.25" thickTop="1" thickBot="1">
      <c r="A17" s="303"/>
      <c r="B17" s="74" t="s">
        <v>443</v>
      </c>
      <c r="C17" s="309">
        <f>'[2]Asset Allocation Estrutural'!C17</f>
        <v>0</v>
      </c>
      <c r="D17" s="310"/>
      <c r="E17" s="310">
        <f>'[2]Asset Allocation Estrutural'!E17</f>
        <v>0</v>
      </c>
      <c r="F17" s="310"/>
      <c r="G17" s="310">
        <f>'[2]Asset Allocation Estrutural'!G17</f>
        <v>6.0000000000000001E-3</v>
      </c>
      <c r="H17" s="309">
        <f>'[2]Asset Allocation Estrutural'!H17</f>
        <v>0</v>
      </c>
      <c r="I17" s="310"/>
      <c r="J17" s="310">
        <f>'[2]Asset Allocation Estrutural'!J17</f>
        <v>0</v>
      </c>
      <c r="K17" s="310"/>
      <c r="L17" s="310">
        <f>'[2]Asset Allocation Estrutural'!L17</f>
        <v>1.3000000000000001E-2</v>
      </c>
      <c r="M17" s="309">
        <f>'[2]Asset Allocation Estrutural'!M17</f>
        <v>0</v>
      </c>
      <c r="N17" s="310"/>
      <c r="O17" s="310">
        <f>'[2]Asset Allocation Estrutural'!O17</f>
        <v>8.0000000000000071E-3</v>
      </c>
      <c r="P17" s="310"/>
      <c r="Q17" s="310">
        <f>'[2]Asset Allocation Estrutural'!Q17</f>
        <v>2.4E-2</v>
      </c>
      <c r="R17" s="309">
        <f>'[2]Asset Allocation Estrutural'!R17</f>
        <v>0</v>
      </c>
      <c r="S17" s="310"/>
      <c r="T17" s="310">
        <f>'[2]Asset Allocation Estrutural'!T17</f>
        <v>1.8285714285714301E-2</v>
      </c>
      <c r="U17" s="310"/>
      <c r="V17" s="310">
        <f>'[2]Asset Allocation Estrutural'!V17</f>
        <v>4.6000000000000006E-2</v>
      </c>
      <c r="W17" s="309">
        <f>'[2]Asset Allocation Estrutural'!W17</f>
        <v>0</v>
      </c>
      <c r="X17" s="310"/>
      <c r="Y17" s="310">
        <f>'[2]Asset Allocation Estrutural'!Y17</f>
        <v>3.0857142857142882E-2</v>
      </c>
      <c r="Z17" s="310"/>
      <c r="AA17" s="310">
        <f>'[2]Asset Allocation Estrutural'!AA17</f>
        <v>7.3999999999999996E-2</v>
      </c>
    </row>
    <row r="18" spans="1:28" s="46" customFormat="1" ht="9" customHeight="1" thickTop="1">
      <c r="A18" s="291"/>
      <c r="B18" s="75"/>
      <c r="C18" s="311"/>
      <c r="D18" s="312"/>
      <c r="E18" s="313"/>
      <c r="F18" s="313"/>
      <c r="G18" s="314"/>
      <c r="H18" s="315"/>
      <c r="I18" s="315"/>
      <c r="J18" s="315"/>
      <c r="K18" s="315"/>
      <c r="L18" s="316"/>
      <c r="M18" s="80"/>
      <c r="N18" s="62"/>
      <c r="O18" s="62"/>
      <c r="P18" s="62"/>
      <c r="Q18" s="314"/>
      <c r="R18" s="62"/>
      <c r="S18" s="62"/>
      <c r="T18" s="62"/>
      <c r="U18" s="62"/>
      <c r="V18" s="316"/>
      <c r="W18" s="80"/>
      <c r="X18" s="62"/>
      <c r="Y18" s="62"/>
      <c r="Z18" s="62"/>
      <c r="AA18" s="81"/>
      <c r="AB18" s="75"/>
    </row>
    <row r="19" spans="1:28" s="46" customFormat="1">
      <c r="A19" s="29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291"/>
      <c r="B20" s="84" t="s">
        <v>622</v>
      </c>
      <c r="C20" s="930">
        <v>1.03E-2</v>
      </c>
      <c r="D20" s="931"/>
      <c r="E20" s="931"/>
      <c r="F20" s="931"/>
      <c r="G20" s="932"/>
      <c r="H20" s="930">
        <v>2.549673119887582E-2</v>
      </c>
      <c r="I20" s="931"/>
      <c r="J20" s="931"/>
      <c r="K20" s="931"/>
      <c r="L20" s="932"/>
      <c r="M20" s="930">
        <v>3.8511103553590463E-2</v>
      </c>
      <c r="N20" s="931"/>
      <c r="O20" s="931"/>
      <c r="P20" s="931"/>
      <c r="Q20" s="932"/>
      <c r="R20" s="930">
        <v>7.1044569470618588E-2</v>
      </c>
      <c r="S20" s="931"/>
      <c r="T20" s="931"/>
      <c r="U20" s="931"/>
      <c r="V20" s="932"/>
      <c r="W20" s="930">
        <v>0.1007472074047638</v>
      </c>
      <c r="X20" s="931"/>
      <c r="Y20" s="931"/>
      <c r="Z20" s="931"/>
      <c r="AA20" s="932"/>
      <c r="AB20" s="75"/>
    </row>
    <row r="21" spans="1:28" s="46" customFormat="1" ht="20.25" thickTop="1" thickBot="1">
      <c r="A21" s="291"/>
      <c r="B21" s="86" t="s">
        <v>625</v>
      </c>
      <c r="C21" s="924">
        <v>-1.1299999999999999E-2</v>
      </c>
      <c r="D21" s="925"/>
      <c r="E21" s="925"/>
      <c r="F21" s="925"/>
      <c r="G21" s="926"/>
      <c r="H21" s="924">
        <v>-2.487761818750004E-2</v>
      </c>
      <c r="I21" s="925"/>
      <c r="J21" s="925"/>
      <c r="K21" s="925"/>
      <c r="L21" s="926"/>
      <c r="M21" s="924">
        <v>-3.4410577412473803E-2</v>
      </c>
      <c r="N21" s="925"/>
      <c r="O21" s="925"/>
      <c r="P21" s="925"/>
      <c r="Q21" s="926"/>
      <c r="R21" s="924">
        <v>-6.1567684871044873E-2</v>
      </c>
      <c r="S21" s="925"/>
      <c r="T21" s="925"/>
      <c r="U21" s="925"/>
      <c r="V21" s="926"/>
      <c r="W21" s="924">
        <v>-8.4679197825304156E-2</v>
      </c>
      <c r="X21" s="925"/>
      <c r="Y21" s="925"/>
      <c r="Z21" s="925"/>
      <c r="AA21" s="926"/>
      <c r="AB21" s="75"/>
    </row>
    <row r="22" spans="1:28" s="46" customFormat="1" ht="20.25" thickTop="1" thickBot="1">
      <c r="A22" s="291"/>
      <c r="B22" s="86" t="s">
        <v>627</v>
      </c>
      <c r="C22" s="924">
        <v>-2.5999999999999999E-3</v>
      </c>
      <c r="D22" s="925"/>
      <c r="E22" s="925"/>
      <c r="F22" s="925"/>
      <c r="G22" s="926"/>
      <c r="H22" s="924">
        <v>-1.4715015366541949E-2</v>
      </c>
      <c r="I22" s="925"/>
      <c r="J22" s="925"/>
      <c r="K22" s="925"/>
      <c r="L22" s="926"/>
      <c r="M22" s="924">
        <v>-2.5087452667099872E-2</v>
      </c>
      <c r="N22" s="925"/>
      <c r="O22" s="925"/>
      <c r="P22" s="925"/>
      <c r="Q22" s="926"/>
      <c r="R22" s="924">
        <v>-5.0338995825054043E-2</v>
      </c>
      <c r="S22" s="925"/>
      <c r="T22" s="925"/>
      <c r="U22" s="925"/>
      <c r="V22" s="926"/>
      <c r="W22" s="924">
        <v>-7.3337204704589043E-2</v>
      </c>
      <c r="X22" s="925"/>
      <c r="Y22" s="925"/>
      <c r="Z22" s="925"/>
      <c r="AA22" s="926"/>
      <c r="AB22" s="75"/>
    </row>
    <row r="23" spans="1:28" s="46" customFormat="1" ht="19.5" thickTop="1">
      <c r="A23" s="291"/>
      <c r="B23" s="88" t="s">
        <v>626</v>
      </c>
      <c r="C23" s="927">
        <v>-1.8100000000000002E-2</v>
      </c>
      <c r="D23" s="928"/>
      <c r="E23" s="928"/>
      <c r="F23" s="928"/>
      <c r="G23" s="929"/>
      <c r="H23" s="927">
        <v>-6.1782246091973893E-2</v>
      </c>
      <c r="I23" s="928"/>
      <c r="J23" s="928"/>
      <c r="K23" s="928"/>
      <c r="L23" s="929"/>
      <c r="M23" s="927">
        <v>-9.9174515012422068E-2</v>
      </c>
      <c r="N23" s="928"/>
      <c r="O23" s="928"/>
      <c r="P23" s="928"/>
      <c r="Q23" s="929"/>
      <c r="R23" s="927">
        <v>-0.18781977821096529</v>
      </c>
      <c r="S23" s="928"/>
      <c r="T23" s="928"/>
      <c r="U23" s="928"/>
      <c r="V23" s="929"/>
      <c r="W23" s="927">
        <v>-0.26953467873068521</v>
      </c>
      <c r="X23" s="928"/>
      <c r="Y23" s="928"/>
      <c r="Z23" s="928"/>
      <c r="AA23" s="929"/>
      <c r="AB23" s="75"/>
    </row>
    <row r="24" spans="1:28" ht="21.75" hidden="1" customHeight="1">
      <c r="A24" s="317"/>
      <c r="B24" s="318" t="s">
        <v>444</v>
      </c>
      <c r="C24" s="28"/>
      <c r="D24" s="308"/>
      <c r="E24" s="308"/>
      <c r="F24" s="308"/>
      <c r="G24" s="319"/>
      <c r="H24" s="28"/>
      <c r="I24" s="308"/>
      <c r="J24" s="308"/>
      <c r="K24" s="308"/>
      <c r="L24" s="319"/>
      <c r="M24" s="28"/>
      <c r="N24" s="308"/>
      <c r="O24" s="308"/>
      <c r="P24" s="308"/>
      <c r="Q24" s="319"/>
      <c r="R24" s="28"/>
      <c r="S24" s="308"/>
      <c r="T24" s="308"/>
      <c r="U24" s="308"/>
      <c r="V24" s="319"/>
      <c r="W24" s="28"/>
      <c r="X24" s="308"/>
      <c r="Y24" s="308"/>
      <c r="Z24" s="308"/>
      <c r="AA24" s="319"/>
      <c r="AB24"/>
    </row>
    <row r="25" spans="1:28" ht="18.75" hidden="1" customHeight="1">
      <c r="A25" s="317"/>
      <c r="B25" s="320" t="s">
        <v>445</v>
      </c>
      <c r="C25" s="321">
        <f>C32</f>
        <v>0</v>
      </c>
      <c r="D25" s="322"/>
      <c r="E25" s="322"/>
      <c r="F25" s="322"/>
      <c r="G25" s="323"/>
      <c r="H25" s="321">
        <f>H32</f>
        <v>0</v>
      </c>
      <c r="I25" s="322"/>
      <c r="J25" s="322"/>
      <c r="K25" s="322"/>
      <c r="L25" s="323"/>
      <c r="M25" s="321">
        <f>M32</f>
        <v>0</v>
      </c>
      <c r="N25" s="322"/>
      <c r="O25" s="322"/>
      <c r="P25" s="322"/>
      <c r="Q25" s="323"/>
      <c r="R25" s="321">
        <f>R32</f>
        <v>0</v>
      </c>
      <c r="S25" s="322"/>
      <c r="T25" s="322"/>
      <c r="U25" s="322"/>
      <c r="V25" s="323"/>
      <c r="W25" s="321">
        <f>W32</f>
        <v>0</v>
      </c>
      <c r="X25" s="322"/>
      <c r="Y25" s="322"/>
      <c r="Z25" s="322"/>
      <c r="AA25" s="323"/>
      <c r="AB25"/>
    </row>
    <row r="26" spans="1:28" ht="18.75" hidden="1" customHeight="1">
      <c r="A26" s="317"/>
      <c r="B26" s="320" t="s">
        <v>446</v>
      </c>
      <c r="C26" s="28"/>
      <c r="D26" s="308"/>
      <c r="E26" s="308"/>
      <c r="F26" s="308"/>
      <c r="G26" s="319"/>
      <c r="H26" s="28"/>
      <c r="I26" s="308"/>
      <c r="J26" s="308"/>
      <c r="K26" s="308"/>
      <c r="L26" s="319"/>
      <c r="M26" s="28"/>
      <c r="N26" s="308"/>
      <c r="O26" s="308"/>
      <c r="P26" s="308"/>
      <c r="Q26" s="319"/>
      <c r="R26" s="28"/>
      <c r="S26" s="308"/>
      <c r="T26" s="308"/>
      <c r="U26" s="308"/>
      <c r="V26" s="319"/>
      <c r="W26" s="28"/>
      <c r="X26" s="308"/>
      <c r="Y26" s="308"/>
      <c r="Z26" s="308"/>
      <c r="AA26" s="319"/>
      <c r="AB26"/>
    </row>
    <row r="27" spans="1:28" ht="18.75" hidden="1" customHeight="1">
      <c r="A27" s="317"/>
      <c r="B27" s="320" t="s">
        <v>447</v>
      </c>
      <c r="C27" s="321">
        <f>C34</f>
        <v>0</v>
      </c>
      <c r="D27" s="322"/>
      <c r="E27" s="322"/>
      <c r="F27" s="322"/>
      <c r="G27" s="323"/>
      <c r="H27" s="321">
        <f>H34</f>
        <v>0</v>
      </c>
      <c r="I27" s="322"/>
      <c r="J27" s="322"/>
      <c r="K27" s="322"/>
      <c r="L27" s="323"/>
      <c r="M27" s="321">
        <f>M34</f>
        <v>0</v>
      </c>
      <c r="N27" s="322"/>
      <c r="O27" s="322"/>
      <c r="P27" s="322"/>
      <c r="Q27" s="323"/>
      <c r="R27" s="321">
        <f>R34</f>
        <v>0</v>
      </c>
      <c r="S27" s="322"/>
      <c r="T27" s="322"/>
      <c r="U27" s="322"/>
      <c r="V27" s="323"/>
      <c r="W27" s="321">
        <f>W34</f>
        <v>0</v>
      </c>
      <c r="X27" s="322"/>
      <c r="Y27" s="322"/>
      <c r="Z27" s="322"/>
      <c r="AA27" s="323"/>
      <c r="AB27"/>
    </row>
    <row r="28" spans="1:28" ht="18.75" hidden="1" customHeight="1">
      <c r="A28" s="317"/>
      <c r="B28" s="320" t="s">
        <v>448</v>
      </c>
      <c r="C28" s="28"/>
      <c r="D28" s="308"/>
      <c r="E28" s="308"/>
      <c r="F28" s="308"/>
      <c r="G28" s="319"/>
      <c r="H28" s="28"/>
      <c r="I28" s="308"/>
      <c r="J28" s="308"/>
      <c r="K28" s="308"/>
      <c r="L28" s="319"/>
      <c r="M28" s="28"/>
      <c r="N28" s="308"/>
      <c r="O28" s="308"/>
      <c r="P28" s="308"/>
      <c r="Q28" s="319"/>
      <c r="R28" s="28"/>
      <c r="S28" s="308"/>
      <c r="T28" s="308"/>
      <c r="U28" s="308"/>
      <c r="V28" s="319"/>
      <c r="W28" s="28"/>
      <c r="X28" s="308"/>
      <c r="Y28" s="308"/>
      <c r="Z28" s="308"/>
      <c r="AA28" s="319"/>
      <c r="AB28"/>
    </row>
    <row r="29" spans="1:28" ht="18.75" hidden="1" customHeight="1">
      <c r="A29" s="317"/>
      <c r="B29" s="320" t="s">
        <v>449</v>
      </c>
      <c r="C29" s="321">
        <f>C36</f>
        <v>0</v>
      </c>
      <c r="D29" s="322"/>
      <c r="E29" s="322"/>
      <c r="F29" s="322"/>
      <c r="G29" s="323"/>
      <c r="H29" s="321">
        <f>H36</f>
        <v>0</v>
      </c>
      <c r="I29" s="322"/>
      <c r="J29" s="322"/>
      <c r="K29" s="322"/>
      <c r="L29" s="323"/>
      <c r="M29" s="321">
        <f>M36</f>
        <v>0</v>
      </c>
      <c r="N29" s="322"/>
      <c r="O29" s="322"/>
      <c r="P29" s="322"/>
      <c r="Q29" s="323"/>
      <c r="R29" s="321">
        <f>R36</f>
        <v>0</v>
      </c>
      <c r="S29" s="322"/>
      <c r="T29" s="322"/>
      <c r="U29" s="322"/>
      <c r="V29" s="323"/>
      <c r="W29" s="321">
        <f>W36</f>
        <v>0</v>
      </c>
      <c r="X29" s="322"/>
      <c r="Y29" s="322"/>
      <c r="Z29" s="322"/>
      <c r="AA29" s="323"/>
      <c r="AB29"/>
    </row>
    <row r="30" spans="1:28" ht="18.75" hidden="1" customHeight="1">
      <c r="A30" s="317"/>
      <c r="B30" s="324" t="s">
        <v>450</v>
      </c>
      <c r="C30" s="28"/>
      <c r="D30" s="308"/>
      <c r="E30" s="308"/>
      <c r="F30" s="308"/>
      <c r="G30" s="319"/>
      <c r="H30" s="28"/>
      <c r="I30" s="308"/>
      <c r="J30" s="308"/>
      <c r="K30" s="308"/>
      <c r="L30" s="319"/>
      <c r="M30" s="28"/>
      <c r="N30" s="308"/>
      <c r="O30" s="308"/>
      <c r="P30" s="308"/>
      <c r="Q30" s="319"/>
      <c r="R30" s="28"/>
      <c r="S30" s="308"/>
      <c r="T30" s="308"/>
      <c r="U30" s="308"/>
      <c r="V30" s="319"/>
      <c r="W30" s="28"/>
      <c r="X30" s="308"/>
      <c r="Y30" s="308"/>
      <c r="Z30" s="308"/>
      <c r="AA30" s="319"/>
      <c r="AB30"/>
    </row>
    <row r="31" spans="1:28" ht="18.75" hidden="1" customHeight="1">
      <c r="A31" s="317"/>
      <c r="B31" s="325" t="s">
        <v>451</v>
      </c>
      <c r="C31" s="321">
        <f>C38</f>
        <v>0</v>
      </c>
      <c r="D31" s="322"/>
      <c r="E31" s="322"/>
      <c r="F31" s="322"/>
      <c r="G31" s="323"/>
      <c r="H31" s="321">
        <f>H38</f>
        <v>0</v>
      </c>
      <c r="I31" s="322"/>
      <c r="J31" s="322"/>
      <c r="K31" s="322"/>
      <c r="L31" s="323"/>
      <c r="M31" s="321">
        <f>M38</f>
        <v>0</v>
      </c>
      <c r="N31" s="322"/>
      <c r="O31" s="322"/>
      <c r="P31" s="322"/>
      <c r="Q31" s="323"/>
      <c r="R31" s="321">
        <f>R38</f>
        <v>0</v>
      </c>
      <c r="S31" s="322"/>
      <c r="T31" s="322"/>
      <c r="U31" s="322"/>
      <c r="V31" s="323"/>
      <c r="W31" s="321">
        <f>W38</f>
        <v>0</v>
      </c>
      <c r="X31" s="322"/>
      <c r="Y31" s="322"/>
      <c r="Z31" s="322"/>
      <c r="AA31" s="323"/>
      <c r="AB31"/>
    </row>
    <row r="32" spans="1:28" ht="18.75" hidden="1" customHeight="1">
      <c r="A32" s="317"/>
      <c r="B32" s="325" t="s">
        <v>452</v>
      </c>
      <c r="C32" s="28"/>
      <c r="D32" s="308"/>
      <c r="E32" s="308"/>
      <c r="F32" s="308"/>
      <c r="G32" s="319"/>
      <c r="H32" s="28"/>
      <c r="I32" s="308"/>
      <c r="J32" s="308"/>
      <c r="K32" s="308"/>
      <c r="L32" s="319"/>
      <c r="M32" s="28"/>
      <c r="N32" s="308"/>
      <c r="O32" s="308"/>
      <c r="P32" s="308"/>
      <c r="Q32" s="319"/>
      <c r="R32" s="28"/>
      <c r="S32" s="308"/>
      <c r="T32" s="308"/>
      <c r="U32" s="308"/>
      <c r="V32" s="319"/>
      <c r="W32" s="28"/>
      <c r="X32" s="308"/>
      <c r="Y32" s="308"/>
      <c r="Z32" s="308"/>
      <c r="AA32" s="319"/>
      <c r="AB32"/>
    </row>
    <row r="33" spans="1:28" ht="18.75" hidden="1" customHeight="1">
      <c r="A33" s="317"/>
      <c r="B33" s="325" t="s">
        <v>453</v>
      </c>
      <c r="C33" s="321">
        <f>C40</f>
        <v>0</v>
      </c>
      <c r="D33" s="322"/>
      <c r="E33" s="322"/>
      <c r="F33" s="322"/>
      <c r="G33" s="323"/>
      <c r="H33" s="321">
        <f>H40</f>
        <v>0</v>
      </c>
      <c r="I33" s="322"/>
      <c r="J33" s="322"/>
      <c r="K33" s="322"/>
      <c r="L33" s="323"/>
      <c r="M33" s="321">
        <f>M40</f>
        <v>0</v>
      </c>
      <c r="N33" s="322"/>
      <c r="O33" s="322"/>
      <c r="P33" s="322"/>
      <c r="Q33" s="323"/>
      <c r="R33" s="321">
        <f>R40</f>
        <v>0</v>
      </c>
      <c r="S33" s="322"/>
      <c r="T33" s="322"/>
      <c r="U33" s="322"/>
      <c r="V33" s="323"/>
      <c r="W33" s="321">
        <f>W40</f>
        <v>0</v>
      </c>
      <c r="X33" s="322"/>
      <c r="Y33" s="322"/>
      <c r="Z33" s="322"/>
      <c r="AA33" s="323"/>
      <c r="AB33"/>
    </row>
    <row r="34" spans="1:28" ht="19.5" hidden="1" customHeight="1">
      <c r="A34" s="317"/>
      <c r="B34" s="326" t="s">
        <v>454</v>
      </c>
      <c r="C34" s="28"/>
      <c r="D34" s="308"/>
      <c r="E34" s="308"/>
      <c r="F34" s="308"/>
      <c r="G34" s="319"/>
      <c r="H34" s="28"/>
      <c r="I34" s="308"/>
      <c r="J34" s="308"/>
      <c r="K34" s="308"/>
      <c r="L34" s="319"/>
      <c r="M34" s="28"/>
      <c r="N34" s="308"/>
      <c r="O34" s="308"/>
      <c r="P34" s="308"/>
      <c r="Q34" s="319"/>
      <c r="R34" s="28"/>
      <c r="S34" s="308"/>
      <c r="T34" s="308"/>
      <c r="U34" s="308"/>
      <c r="V34" s="319"/>
      <c r="W34" s="28"/>
      <c r="X34" s="308"/>
      <c r="Y34" s="308"/>
      <c r="Z34" s="308"/>
      <c r="AA34" s="319"/>
      <c r="AB34"/>
    </row>
    <row r="35" spans="1:28" ht="18.75" hidden="1" customHeight="1">
      <c r="A35" s="317"/>
      <c r="B35" s="327" t="s">
        <v>455</v>
      </c>
      <c r="C35" s="321">
        <f>C42</f>
        <v>0</v>
      </c>
      <c r="D35" s="322"/>
      <c r="E35" s="322"/>
      <c r="F35" s="322"/>
      <c r="G35" s="323"/>
      <c r="H35" s="321">
        <f>H42</f>
        <v>0</v>
      </c>
      <c r="I35" s="322"/>
      <c r="J35" s="322"/>
      <c r="K35" s="322"/>
      <c r="L35" s="323"/>
      <c r="M35" s="321">
        <f>M42</f>
        <v>0</v>
      </c>
      <c r="N35" s="322"/>
      <c r="O35" s="322"/>
      <c r="P35" s="322"/>
      <c r="Q35" s="323"/>
      <c r="R35" s="321">
        <f>R42</f>
        <v>0</v>
      </c>
      <c r="S35" s="322"/>
      <c r="T35" s="322"/>
      <c r="U35" s="322"/>
      <c r="V35" s="323"/>
      <c r="W35" s="321">
        <f>W42</f>
        <v>0</v>
      </c>
      <c r="X35" s="322"/>
      <c r="Y35" s="322"/>
      <c r="Z35" s="322"/>
      <c r="AA35" s="323"/>
      <c r="AB35"/>
    </row>
    <row r="36" spans="1:28" ht="18.75" hidden="1" customHeight="1">
      <c r="A36" s="317"/>
      <c r="B36" s="327" t="s">
        <v>456</v>
      </c>
      <c r="C36" s="28"/>
      <c r="D36" s="308"/>
      <c r="E36" s="308"/>
      <c r="F36" s="308"/>
      <c r="G36" s="319"/>
      <c r="H36" s="28"/>
      <c r="I36" s="308"/>
      <c r="J36" s="308"/>
      <c r="K36" s="308"/>
      <c r="L36" s="319"/>
      <c r="M36" s="28"/>
      <c r="N36" s="308"/>
      <c r="O36" s="308"/>
      <c r="P36" s="308"/>
      <c r="Q36" s="319"/>
      <c r="R36" s="28"/>
      <c r="S36" s="308"/>
      <c r="T36" s="308"/>
      <c r="U36" s="308"/>
      <c r="V36" s="319"/>
      <c r="W36" s="28"/>
      <c r="X36" s="308"/>
      <c r="Y36" s="308"/>
      <c r="Z36" s="308"/>
      <c r="AA36" s="319"/>
      <c r="AB36"/>
    </row>
    <row r="37" spans="1:28" ht="18.75" hidden="1" customHeight="1">
      <c r="A37" s="317"/>
      <c r="B37" s="327" t="s">
        <v>457</v>
      </c>
      <c r="C37" s="321">
        <f>C44</f>
        <v>0</v>
      </c>
      <c r="D37" s="322"/>
      <c r="E37" s="322"/>
      <c r="F37" s="322"/>
      <c r="G37" s="323"/>
      <c r="H37" s="321">
        <f>H44</f>
        <v>0</v>
      </c>
      <c r="I37" s="322"/>
      <c r="J37" s="322"/>
      <c r="K37" s="322"/>
      <c r="L37" s="323"/>
      <c r="M37" s="321">
        <f>M44</f>
        <v>0</v>
      </c>
      <c r="N37" s="322"/>
      <c r="O37" s="322"/>
      <c r="P37" s="322"/>
      <c r="Q37" s="323"/>
      <c r="R37" s="321">
        <f>R44</f>
        <v>0</v>
      </c>
      <c r="S37" s="322"/>
      <c r="T37" s="322"/>
      <c r="U37" s="322"/>
      <c r="V37" s="323"/>
      <c r="W37" s="321">
        <f>W44</f>
        <v>0</v>
      </c>
      <c r="X37" s="322"/>
      <c r="Y37" s="322"/>
      <c r="Z37" s="322"/>
      <c r="AA37" s="323"/>
      <c r="AB37"/>
    </row>
    <row r="38" spans="1:28" ht="19.5" hidden="1" customHeight="1">
      <c r="A38" s="317"/>
      <c r="B38" s="328" t="s">
        <v>458</v>
      </c>
      <c r="C38" s="28"/>
      <c r="D38" s="308"/>
      <c r="E38" s="308"/>
      <c r="F38" s="308"/>
      <c r="G38" s="319"/>
      <c r="H38" s="28"/>
      <c r="I38" s="308"/>
      <c r="J38" s="308"/>
      <c r="K38" s="308"/>
      <c r="L38" s="319"/>
      <c r="M38" s="28"/>
      <c r="N38" s="308"/>
      <c r="O38" s="308"/>
      <c r="P38" s="308"/>
      <c r="Q38" s="319"/>
      <c r="R38" s="28"/>
      <c r="S38" s="308"/>
      <c r="T38" s="308"/>
      <c r="U38" s="308"/>
      <c r="V38" s="319"/>
      <c r="W38" s="28"/>
      <c r="X38" s="308"/>
      <c r="Y38" s="308"/>
      <c r="Z38" s="308"/>
      <c r="AA38" s="319"/>
      <c r="AB38"/>
    </row>
    <row r="39" spans="1:28" ht="18.75" hidden="1" customHeight="1">
      <c r="A39" s="317"/>
      <c r="B39" s="329" t="s">
        <v>459</v>
      </c>
      <c r="C39" s="321">
        <f>C46</f>
        <v>0</v>
      </c>
      <c r="D39" s="322"/>
      <c r="E39" s="322"/>
      <c r="F39" s="322"/>
      <c r="G39" s="323"/>
      <c r="H39" s="321">
        <f>H46</f>
        <v>0</v>
      </c>
      <c r="I39" s="322"/>
      <c r="J39" s="322"/>
      <c r="K39" s="322"/>
      <c r="L39" s="323"/>
      <c r="M39" s="321">
        <f>M46</f>
        <v>0</v>
      </c>
      <c r="N39" s="322"/>
      <c r="O39" s="322"/>
      <c r="P39" s="322"/>
      <c r="Q39" s="323"/>
      <c r="R39" s="321">
        <f>R46</f>
        <v>0</v>
      </c>
      <c r="S39" s="322"/>
      <c r="T39" s="322"/>
      <c r="U39" s="322"/>
      <c r="V39" s="323"/>
      <c r="W39" s="321">
        <f>W46</f>
        <v>0</v>
      </c>
      <c r="X39" s="322"/>
      <c r="Y39" s="322"/>
      <c r="Z39" s="322"/>
      <c r="AA39" s="323"/>
      <c r="AB39"/>
    </row>
    <row r="40" spans="1:28" ht="18.75" hidden="1" customHeight="1">
      <c r="A40" s="317"/>
      <c r="B40" s="330" t="s">
        <v>460</v>
      </c>
      <c r="C40" s="28"/>
      <c r="D40" s="308"/>
      <c r="E40" s="308"/>
      <c r="F40" s="308"/>
      <c r="G40" s="319"/>
      <c r="H40" s="28"/>
      <c r="I40" s="308"/>
      <c r="J40" s="308"/>
      <c r="K40" s="308"/>
      <c r="L40" s="319"/>
      <c r="M40" s="28"/>
      <c r="N40" s="308"/>
      <c r="O40" s="308"/>
      <c r="P40" s="308"/>
      <c r="Q40" s="319"/>
      <c r="R40" s="28"/>
      <c r="S40" s="308"/>
      <c r="T40" s="308"/>
      <c r="U40" s="308"/>
      <c r="V40" s="319"/>
      <c r="W40" s="28"/>
      <c r="X40" s="308"/>
      <c r="Y40" s="308"/>
      <c r="Z40" s="308"/>
      <c r="AA40" s="319"/>
      <c r="AB40"/>
    </row>
    <row r="41" spans="1:28" ht="18.75" hidden="1" customHeight="1">
      <c r="A41" s="317"/>
      <c r="B41"/>
      <c r="C41" s="321">
        <f>C48</f>
        <v>0</v>
      </c>
      <c r="D41" s="322"/>
      <c r="E41" s="322"/>
      <c r="F41" s="322"/>
      <c r="G41" s="323"/>
      <c r="H41" s="321">
        <f>H48</f>
        <v>0</v>
      </c>
      <c r="I41" s="322"/>
      <c r="J41" s="322"/>
      <c r="K41" s="322"/>
      <c r="L41" s="323"/>
      <c r="M41" s="321">
        <f>M48</f>
        <v>0</v>
      </c>
      <c r="N41" s="322"/>
      <c r="O41" s="322"/>
      <c r="P41" s="322"/>
      <c r="Q41" s="323"/>
      <c r="R41" s="321">
        <f>R48</f>
        <v>0</v>
      </c>
      <c r="S41" s="322"/>
      <c r="T41" s="322"/>
      <c r="U41" s="322"/>
      <c r="V41" s="323"/>
      <c r="W41" s="321">
        <f>W48</f>
        <v>0</v>
      </c>
      <c r="X41" s="322"/>
      <c r="Y41" s="322"/>
      <c r="Z41" s="322"/>
      <c r="AA41" s="323"/>
      <c r="AB41"/>
    </row>
    <row r="42" spans="1:28" ht="18.75" hidden="1" customHeight="1">
      <c r="A42"/>
      <c r="B42"/>
      <c r="C42" s="28"/>
      <c r="D42" s="308"/>
      <c r="E42" s="308"/>
      <c r="F42" s="308"/>
      <c r="G42" s="319"/>
      <c r="H42" s="28"/>
      <c r="I42" s="308"/>
      <c r="J42" s="308"/>
      <c r="K42" s="308"/>
      <c r="L42" s="319"/>
      <c r="M42" s="28"/>
      <c r="N42" s="308"/>
      <c r="O42" s="308"/>
      <c r="P42" s="308"/>
      <c r="Q42" s="319"/>
      <c r="R42" s="28"/>
      <c r="S42" s="308"/>
      <c r="T42" s="308"/>
      <c r="U42" s="308"/>
      <c r="V42" s="319"/>
      <c r="W42" s="28"/>
      <c r="X42" s="308"/>
      <c r="Y42" s="308"/>
      <c r="Z42" s="308"/>
      <c r="AA42" s="319"/>
      <c r="AB42"/>
    </row>
    <row r="43" spans="1:28" ht="21.75" hidden="1" customHeight="1">
      <c r="A43"/>
      <c r="B43" s="331" t="s">
        <v>444</v>
      </c>
      <c r="C43" s="321">
        <f>C50</f>
        <v>0</v>
      </c>
      <c r="D43" s="322"/>
      <c r="E43" s="322"/>
      <c r="F43" s="322"/>
      <c r="G43" s="323"/>
      <c r="H43" s="321">
        <f>H50</f>
        <v>0</v>
      </c>
      <c r="I43" s="322"/>
      <c r="J43" s="322"/>
      <c r="K43" s="322"/>
      <c r="L43" s="323"/>
      <c r="M43" s="321">
        <f>M50</f>
        <v>0</v>
      </c>
      <c r="N43" s="322"/>
      <c r="O43" s="322"/>
      <c r="P43" s="322"/>
      <c r="Q43" s="323"/>
      <c r="R43" s="321">
        <f>R50</f>
        <v>0</v>
      </c>
      <c r="S43" s="322"/>
      <c r="T43" s="322"/>
      <c r="U43" s="322"/>
      <c r="V43" s="323"/>
      <c r="W43" s="321">
        <f>W50</f>
        <v>0</v>
      </c>
      <c r="X43" s="322"/>
      <c r="Y43" s="322"/>
      <c r="Z43" s="322"/>
      <c r="AA43" s="323"/>
      <c r="AB43"/>
    </row>
    <row r="44" spans="1:28" ht="18.75" hidden="1" customHeight="1">
      <c r="A44"/>
      <c r="B44" s="320" t="s">
        <v>445</v>
      </c>
      <c r="C44" s="28"/>
      <c r="D44" s="308"/>
      <c r="E44" s="308"/>
      <c r="F44" s="308"/>
      <c r="G44" s="319"/>
      <c r="H44" s="28"/>
      <c r="I44" s="308"/>
      <c r="J44" s="308"/>
      <c r="K44" s="308"/>
      <c r="L44" s="319"/>
      <c r="M44" s="28"/>
      <c r="N44" s="308"/>
      <c r="O44" s="308"/>
      <c r="P44" s="308"/>
      <c r="Q44" s="319"/>
      <c r="R44" s="28"/>
      <c r="S44" s="308"/>
      <c r="T44" s="308"/>
      <c r="U44" s="308"/>
      <c r="V44" s="319"/>
      <c r="W44" s="28"/>
      <c r="X44" s="308"/>
      <c r="Y44" s="308"/>
      <c r="Z44" s="308"/>
      <c r="AA44" s="319"/>
      <c r="AB44"/>
    </row>
    <row r="45" spans="1:28" ht="18.75" hidden="1" customHeight="1">
      <c r="A45"/>
      <c r="B45" s="320" t="s">
        <v>446</v>
      </c>
      <c r="C45" s="321">
        <f>C52</f>
        <v>0</v>
      </c>
      <c r="D45" s="322"/>
      <c r="E45" s="322"/>
      <c r="F45" s="322"/>
      <c r="G45" s="323"/>
      <c r="H45" s="321">
        <f>H52</f>
        <v>0</v>
      </c>
      <c r="I45" s="322"/>
      <c r="J45" s="322"/>
      <c r="K45" s="322"/>
      <c r="L45" s="323"/>
      <c r="M45" s="321">
        <f>M52</f>
        <v>0</v>
      </c>
      <c r="N45" s="322"/>
      <c r="O45" s="322"/>
      <c r="P45" s="322"/>
      <c r="Q45" s="323"/>
      <c r="R45" s="321">
        <f>R52</f>
        <v>0</v>
      </c>
      <c r="S45" s="322"/>
      <c r="T45" s="322"/>
      <c r="U45" s="322"/>
      <c r="V45" s="323"/>
      <c r="W45" s="321">
        <f>W52</f>
        <v>0</v>
      </c>
      <c r="X45" s="322"/>
      <c r="Y45" s="322"/>
      <c r="Z45" s="322"/>
      <c r="AA45" s="323"/>
      <c r="AB45"/>
    </row>
    <row r="46" spans="1:28" ht="19.5" hidden="1" customHeight="1">
      <c r="A46"/>
      <c r="B46" s="332" t="s">
        <v>447</v>
      </c>
      <c r="C46" s="28"/>
      <c r="D46" s="308"/>
      <c r="E46" s="308"/>
      <c r="F46" s="308"/>
      <c r="G46" s="319"/>
      <c r="H46" s="28"/>
      <c r="I46" s="308"/>
      <c r="J46" s="308"/>
      <c r="K46" s="308"/>
      <c r="L46" s="319"/>
      <c r="M46" s="28"/>
      <c r="N46" s="308"/>
      <c r="O46" s="308"/>
      <c r="P46" s="308"/>
      <c r="Q46" s="319"/>
      <c r="R46" s="28"/>
      <c r="S46" s="308"/>
      <c r="T46" s="308"/>
      <c r="U46" s="308"/>
      <c r="V46" s="319"/>
      <c r="W46" s="28"/>
      <c r="X46" s="308"/>
      <c r="Y46" s="308"/>
      <c r="Z46" s="308"/>
      <c r="AA46" s="319"/>
      <c r="AB46"/>
    </row>
    <row r="47" spans="1:28" ht="18.75" hidden="1" customHeight="1">
      <c r="A47"/>
      <c r="B47" s="325" t="s">
        <v>452</v>
      </c>
      <c r="C47" s="321">
        <f>C54</f>
        <v>0</v>
      </c>
      <c r="D47" s="322"/>
      <c r="E47" s="322"/>
      <c r="F47" s="322"/>
      <c r="G47" s="323"/>
      <c r="H47" s="321">
        <f>H54</f>
        <v>0</v>
      </c>
      <c r="I47" s="322"/>
      <c r="J47" s="322"/>
      <c r="K47" s="322"/>
      <c r="L47" s="323"/>
      <c r="M47" s="321">
        <f>M54</f>
        <v>0</v>
      </c>
      <c r="N47" s="322"/>
      <c r="O47" s="322"/>
      <c r="P47" s="322"/>
      <c r="Q47" s="323"/>
      <c r="R47" s="321">
        <f>R54</f>
        <v>0</v>
      </c>
      <c r="S47" s="322"/>
      <c r="T47" s="322"/>
      <c r="U47" s="322"/>
      <c r="V47" s="323"/>
      <c r="W47" s="321">
        <f>W54</f>
        <v>0</v>
      </c>
      <c r="X47" s="322"/>
      <c r="Y47" s="322"/>
      <c r="Z47" s="322"/>
      <c r="AA47" s="323"/>
      <c r="AB47"/>
    </row>
    <row r="48" spans="1:28" ht="18.75" hidden="1" customHeight="1">
      <c r="A48"/>
      <c r="B48" s="325" t="s">
        <v>453</v>
      </c>
      <c r="C48" s="28"/>
      <c r="D48" s="308"/>
      <c r="E48" s="308"/>
      <c r="F48" s="308"/>
      <c r="G48" s="319"/>
      <c r="H48" s="28"/>
      <c r="I48" s="308"/>
      <c r="J48" s="308"/>
      <c r="K48" s="308"/>
      <c r="L48" s="319"/>
      <c r="M48" s="28"/>
      <c r="N48" s="308"/>
      <c r="O48" s="308"/>
      <c r="P48" s="308"/>
      <c r="Q48" s="319"/>
      <c r="R48" s="28"/>
      <c r="S48" s="308"/>
      <c r="T48" s="308"/>
      <c r="U48" s="308"/>
      <c r="V48" s="319"/>
      <c r="W48" s="28"/>
      <c r="X48" s="308"/>
      <c r="Y48" s="308"/>
      <c r="Z48" s="308"/>
      <c r="AA48" s="319"/>
      <c r="AB48"/>
    </row>
    <row r="49" spans="1:28" ht="19.5" hidden="1" customHeight="1">
      <c r="A49"/>
      <c r="B49" s="326" t="s">
        <v>454</v>
      </c>
      <c r="C49" s="321">
        <f>C56</f>
        <v>0</v>
      </c>
      <c r="D49" s="322"/>
      <c r="E49" s="322"/>
      <c r="F49" s="322"/>
      <c r="G49" s="323"/>
      <c r="H49" s="321">
        <f>H56</f>
        <v>0</v>
      </c>
      <c r="I49" s="322"/>
      <c r="J49" s="322"/>
      <c r="K49" s="322"/>
      <c r="L49" s="323"/>
      <c r="M49" s="321">
        <f>M56</f>
        <v>0</v>
      </c>
      <c r="N49" s="322"/>
      <c r="O49" s="322"/>
      <c r="P49" s="322"/>
      <c r="Q49" s="323"/>
      <c r="R49" s="321">
        <f>R56</f>
        <v>0</v>
      </c>
      <c r="S49" s="322"/>
      <c r="T49" s="322"/>
      <c r="U49" s="322"/>
      <c r="V49" s="323"/>
      <c r="W49" s="321">
        <f>W56</f>
        <v>0</v>
      </c>
      <c r="X49" s="322"/>
      <c r="Y49" s="322"/>
      <c r="Z49" s="322"/>
      <c r="AA49" s="323"/>
      <c r="AB49"/>
    </row>
    <row r="50" spans="1:28" ht="18.75" hidden="1" customHeight="1">
      <c r="A50"/>
      <c r="B50"/>
      <c r="C50" s="28"/>
      <c r="D50" s="308"/>
      <c r="E50" s="308"/>
      <c r="F50" s="308"/>
      <c r="G50" s="319"/>
      <c r="H50" s="28"/>
      <c r="I50" s="308"/>
      <c r="J50" s="308"/>
      <c r="K50" s="308"/>
      <c r="L50" s="319"/>
      <c r="M50" s="28"/>
      <c r="N50" s="308"/>
      <c r="O50" s="308"/>
      <c r="P50" s="308"/>
      <c r="Q50" s="319"/>
      <c r="R50" s="28"/>
      <c r="S50" s="308"/>
      <c r="T50" s="308"/>
      <c r="U50" s="308"/>
      <c r="V50" s="319"/>
      <c r="W50" s="28"/>
      <c r="X50" s="308"/>
      <c r="Y50" s="308"/>
      <c r="Z50" s="308"/>
      <c r="AA50" s="319"/>
      <c r="AB50"/>
    </row>
    <row r="51" spans="1:28" ht="18.75" hidden="1" customHeight="1">
      <c r="A51"/>
      <c r="B51"/>
      <c r="C51" s="321">
        <f>C58</f>
        <v>0</v>
      </c>
      <c r="D51" s="322"/>
      <c r="E51" s="322"/>
      <c r="F51" s="322"/>
      <c r="G51" s="323"/>
      <c r="H51" s="321">
        <f>H58</f>
        <v>0</v>
      </c>
      <c r="I51" s="322"/>
      <c r="J51" s="322"/>
      <c r="K51" s="322"/>
      <c r="L51" s="323"/>
      <c r="M51" s="321">
        <f>M58</f>
        <v>0</v>
      </c>
      <c r="N51" s="322"/>
      <c r="O51" s="322"/>
      <c r="P51" s="322"/>
      <c r="Q51" s="323"/>
      <c r="R51" s="321">
        <f>R58</f>
        <v>0</v>
      </c>
      <c r="S51" s="322"/>
      <c r="T51" s="322"/>
      <c r="U51" s="322"/>
      <c r="V51" s="323"/>
      <c r="W51" s="321">
        <f>W58</f>
        <v>0</v>
      </c>
      <c r="X51" s="322"/>
      <c r="Y51" s="322"/>
      <c r="Z51" s="322"/>
      <c r="AA51" s="323"/>
      <c r="AB51"/>
    </row>
    <row r="52" spans="1:28" ht="21.75" hidden="1" customHeight="1">
      <c r="A52"/>
      <c r="B52" s="331" t="s">
        <v>444</v>
      </c>
      <c r="C52" s="28"/>
      <c r="D52" s="308"/>
      <c r="E52" s="308"/>
      <c r="F52" s="308"/>
      <c r="G52" s="319"/>
      <c r="H52" s="28"/>
      <c r="I52" s="308"/>
      <c r="J52" s="308"/>
      <c r="K52" s="308"/>
      <c r="L52" s="319"/>
      <c r="M52" s="28"/>
      <c r="N52" s="308"/>
      <c r="O52" s="308"/>
      <c r="P52" s="308"/>
      <c r="Q52" s="319"/>
      <c r="R52" s="28"/>
      <c r="S52" s="308"/>
      <c r="T52" s="308"/>
      <c r="U52" s="308"/>
      <c r="V52" s="319"/>
      <c r="W52" s="28"/>
      <c r="X52" s="308"/>
      <c r="Y52" s="308"/>
      <c r="Z52" s="308"/>
      <c r="AA52" s="319"/>
      <c r="AB52"/>
    </row>
    <row r="53" spans="1:28" ht="18.75" hidden="1" customHeight="1">
      <c r="A53"/>
      <c r="B53" s="320" t="s">
        <v>445</v>
      </c>
      <c r="C53" s="321">
        <f>C60</f>
        <v>0</v>
      </c>
      <c r="D53" s="322"/>
      <c r="E53" s="322"/>
      <c r="F53" s="322"/>
      <c r="G53" s="323"/>
      <c r="H53" s="321">
        <f>H60</f>
        <v>0</v>
      </c>
      <c r="I53" s="322"/>
      <c r="J53" s="322"/>
      <c r="K53" s="322"/>
      <c r="L53" s="323"/>
      <c r="M53" s="321">
        <f>M60</f>
        <v>0</v>
      </c>
      <c r="N53" s="322"/>
      <c r="O53" s="322"/>
      <c r="P53" s="322"/>
      <c r="Q53" s="323"/>
      <c r="R53" s="321">
        <f>R60</f>
        <v>0</v>
      </c>
      <c r="S53" s="322"/>
      <c r="T53" s="322"/>
      <c r="U53" s="322"/>
      <c r="V53" s="323"/>
      <c r="W53" s="321">
        <f>W60</f>
        <v>0</v>
      </c>
      <c r="X53" s="322"/>
      <c r="Y53" s="322"/>
      <c r="Z53" s="322"/>
      <c r="AA53" s="323"/>
      <c r="AB53"/>
    </row>
    <row r="54" spans="1:28" ht="18.75" hidden="1" customHeight="1">
      <c r="A54"/>
      <c r="B54" s="320" t="s">
        <v>446</v>
      </c>
      <c r="C54" s="28"/>
      <c r="D54" s="308"/>
      <c r="E54" s="308"/>
      <c r="F54" s="308"/>
      <c r="G54" s="319"/>
      <c r="H54" s="28"/>
      <c r="I54" s="308"/>
      <c r="J54" s="308"/>
      <c r="K54" s="308"/>
      <c r="L54" s="319"/>
      <c r="M54" s="28"/>
      <c r="N54" s="308"/>
      <c r="O54" s="308"/>
      <c r="P54" s="308"/>
      <c r="Q54" s="319"/>
      <c r="R54" s="28"/>
      <c r="S54" s="308"/>
      <c r="T54" s="308"/>
      <c r="U54" s="308"/>
      <c r="V54" s="319"/>
      <c r="W54" s="28"/>
      <c r="X54" s="308"/>
      <c r="Y54" s="308"/>
      <c r="Z54" s="308"/>
      <c r="AA54" s="319"/>
      <c r="AB54"/>
    </row>
    <row r="55" spans="1:28" ht="19.5" hidden="1" customHeight="1">
      <c r="A55"/>
      <c r="B55" s="332" t="s">
        <v>447</v>
      </c>
      <c r="C55" s="321">
        <f>C62</f>
        <v>0</v>
      </c>
      <c r="D55" s="322"/>
      <c r="E55" s="322"/>
      <c r="F55" s="322"/>
      <c r="G55" s="323"/>
      <c r="H55" s="321">
        <f>H62</f>
        <v>0</v>
      </c>
      <c r="I55" s="322"/>
      <c r="J55" s="322"/>
      <c r="K55" s="322"/>
      <c r="L55" s="323"/>
      <c r="M55" s="321">
        <f>M62</f>
        <v>0</v>
      </c>
      <c r="N55" s="322"/>
      <c r="O55" s="322"/>
      <c r="P55" s="322"/>
      <c r="Q55" s="323"/>
      <c r="R55" s="321">
        <f>R62</f>
        <v>0</v>
      </c>
      <c r="S55" s="322"/>
      <c r="T55" s="322"/>
      <c r="U55" s="322"/>
      <c r="V55" s="323"/>
      <c r="W55" s="321">
        <f>W62</f>
        <v>0</v>
      </c>
      <c r="X55" s="322"/>
      <c r="Y55" s="322"/>
      <c r="Z55" s="322"/>
      <c r="AA55" s="323"/>
      <c r="AB55"/>
    </row>
    <row r="56" spans="1:28" ht="18.75" hidden="1" customHeight="1">
      <c r="A56"/>
      <c r="B56" s="325" t="s">
        <v>452</v>
      </c>
      <c r="C56" s="28"/>
      <c r="D56" s="308"/>
      <c r="E56" s="308"/>
      <c r="F56" s="308"/>
      <c r="G56" s="319"/>
      <c r="H56" s="28"/>
      <c r="I56" s="308"/>
      <c r="J56" s="308"/>
      <c r="K56" s="308"/>
      <c r="L56" s="319"/>
      <c r="M56" s="28"/>
      <c r="N56" s="308"/>
      <c r="O56" s="308"/>
      <c r="P56" s="308"/>
      <c r="Q56" s="319"/>
      <c r="R56" s="28"/>
      <c r="S56" s="308"/>
      <c r="T56" s="308"/>
      <c r="U56" s="308"/>
      <c r="V56" s="319"/>
      <c r="W56" s="28"/>
      <c r="X56" s="308"/>
      <c r="Y56" s="308"/>
      <c r="Z56" s="308"/>
      <c r="AA56" s="319"/>
      <c r="AB56"/>
    </row>
    <row r="57" spans="1:28" ht="18.75" hidden="1" customHeight="1">
      <c r="A57"/>
      <c r="B57" s="325" t="s">
        <v>453</v>
      </c>
      <c r="C57" s="321">
        <f>C64</f>
        <v>0</v>
      </c>
      <c r="D57" s="322"/>
      <c r="E57" s="322"/>
      <c r="F57" s="322"/>
      <c r="G57" s="323"/>
      <c r="H57" s="321">
        <f>H64</f>
        <v>0</v>
      </c>
      <c r="I57" s="322"/>
      <c r="J57" s="322"/>
      <c r="K57" s="322"/>
      <c r="L57" s="323"/>
      <c r="M57" s="321">
        <f>M64</f>
        <v>0</v>
      </c>
      <c r="N57" s="322"/>
      <c r="O57" s="322"/>
      <c r="P57" s="322"/>
      <c r="Q57" s="323"/>
      <c r="R57" s="321">
        <f>R64</f>
        <v>0</v>
      </c>
      <c r="S57" s="322"/>
      <c r="T57" s="322"/>
      <c r="U57" s="322"/>
      <c r="V57" s="323"/>
      <c r="W57" s="321">
        <f>W64</f>
        <v>0</v>
      </c>
      <c r="X57" s="322"/>
      <c r="Y57" s="322"/>
      <c r="Z57" s="322"/>
      <c r="AA57" s="323"/>
      <c r="AB57"/>
    </row>
    <row r="58" spans="1:28" ht="19.5" hidden="1" customHeight="1">
      <c r="A58"/>
      <c r="B58" s="326" t="s">
        <v>454</v>
      </c>
      <c r="C58" s="28"/>
      <c r="D58" s="308"/>
      <c r="E58" s="308"/>
      <c r="F58" s="308"/>
      <c r="G58" s="319"/>
      <c r="H58" s="28"/>
      <c r="I58" s="308"/>
      <c r="J58" s="308"/>
      <c r="K58" s="308"/>
      <c r="L58" s="319"/>
      <c r="M58" s="28"/>
      <c r="N58" s="308"/>
      <c r="O58" s="308"/>
      <c r="P58" s="308"/>
      <c r="Q58" s="319"/>
      <c r="R58" s="28"/>
      <c r="S58" s="308"/>
      <c r="T58" s="308"/>
      <c r="U58" s="308"/>
      <c r="V58" s="319"/>
      <c r="W58" s="28"/>
      <c r="X58" s="308"/>
      <c r="Y58" s="308"/>
      <c r="Z58" s="308"/>
      <c r="AA58" s="319"/>
      <c r="AB58"/>
    </row>
    <row r="59" spans="1:28" ht="18.75" hidden="1" customHeight="1">
      <c r="A59"/>
      <c r="B59"/>
      <c r="C59" s="321">
        <f>C66</f>
        <v>0</v>
      </c>
      <c r="D59" s="322"/>
      <c r="E59" s="322"/>
      <c r="F59" s="322"/>
      <c r="G59" s="323"/>
      <c r="H59" s="321">
        <f>H66</f>
        <v>0</v>
      </c>
      <c r="I59" s="322"/>
      <c r="J59" s="322"/>
      <c r="K59" s="322"/>
      <c r="L59" s="323"/>
      <c r="M59" s="321">
        <f>M66</f>
        <v>0</v>
      </c>
      <c r="N59" s="322"/>
      <c r="O59" s="322"/>
      <c r="P59" s="322"/>
      <c r="Q59" s="323"/>
      <c r="R59" s="321">
        <f>R66</f>
        <v>0</v>
      </c>
      <c r="S59" s="322"/>
      <c r="T59" s="322"/>
      <c r="U59" s="322"/>
      <c r="V59" s="323"/>
      <c r="W59" s="321">
        <f>W66</f>
        <v>0</v>
      </c>
      <c r="X59" s="322"/>
      <c r="Y59" s="322"/>
      <c r="Z59" s="322"/>
      <c r="AA59" s="323"/>
      <c r="AB59"/>
    </row>
    <row r="60" spans="1:28" ht="18.75" hidden="1" customHeight="1">
      <c r="A60"/>
      <c r="B60"/>
      <c r="C60" s="28"/>
      <c r="D60" s="308"/>
      <c r="E60" s="308"/>
      <c r="F60" s="308"/>
      <c r="G60" s="319"/>
      <c r="H60" s="28"/>
      <c r="I60" s="308"/>
      <c r="J60" s="308"/>
      <c r="K60" s="308"/>
      <c r="L60" s="319"/>
      <c r="M60" s="28"/>
      <c r="N60" s="308"/>
      <c r="O60" s="308"/>
      <c r="P60" s="308"/>
      <c r="Q60" s="319"/>
      <c r="R60" s="28"/>
      <c r="S60" s="308"/>
      <c r="T60" s="308"/>
      <c r="U60" s="308"/>
      <c r="V60" s="319"/>
      <c r="W60" s="28"/>
      <c r="X60" s="308"/>
      <c r="Y60" s="308"/>
      <c r="Z60" s="308"/>
      <c r="AA60" s="319"/>
      <c r="AB60"/>
    </row>
    <row r="61" spans="1:28" ht="21.75" hidden="1" customHeight="1">
      <c r="A61"/>
      <c r="B61" s="331" t="s">
        <v>444</v>
      </c>
      <c r="C61" s="321">
        <f>C68</f>
        <v>0</v>
      </c>
      <c r="D61" s="322"/>
      <c r="E61" s="322"/>
      <c r="F61" s="322"/>
      <c r="G61" s="323"/>
      <c r="H61" s="321">
        <f>H68</f>
        <v>0</v>
      </c>
      <c r="I61" s="322"/>
      <c r="J61" s="322"/>
      <c r="K61" s="322"/>
      <c r="L61" s="323"/>
      <c r="M61" s="321">
        <f>M68</f>
        <v>0</v>
      </c>
      <c r="N61" s="322"/>
      <c r="O61" s="322"/>
      <c r="P61" s="322"/>
      <c r="Q61" s="323"/>
      <c r="R61" s="321">
        <f>R68</f>
        <v>0</v>
      </c>
      <c r="S61" s="322"/>
      <c r="T61" s="322"/>
      <c r="U61" s="322"/>
      <c r="V61" s="323"/>
      <c r="W61" s="321">
        <f>W68</f>
        <v>0</v>
      </c>
      <c r="X61" s="322"/>
      <c r="Y61" s="322"/>
      <c r="Z61" s="322"/>
      <c r="AA61" s="323"/>
      <c r="AB61"/>
    </row>
    <row r="62" spans="1:28" ht="18.75" hidden="1" customHeight="1">
      <c r="A62"/>
      <c r="B62" s="320" t="s">
        <v>445</v>
      </c>
      <c r="C62" s="28"/>
      <c r="D62" s="308"/>
      <c r="E62" s="308"/>
      <c r="F62" s="308"/>
      <c r="G62" s="319"/>
      <c r="H62" s="28"/>
      <c r="I62" s="308"/>
      <c r="J62" s="308"/>
      <c r="K62" s="308"/>
      <c r="L62" s="319"/>
      <c r="M62" s="28"/>
      <c r="N62" s="308"/>
      <c r="O62" s="308"/>
      <c r="P62" s="308"/>
      <c r="Q62" s="319"/>
      <c r="R62" s="28"/>
      <c r="S62" s="308"/>
      <c r="T62" s="308"/>
      <c r="U62" s="308"/>
      <c r="V62" s="319"/>
      <c r="W62" s="28"/>
      <c r="X62" s="308"/>
      <c r="Y62" s="308"/>
      <c r="Z62" s="308"/>
      <c r="AA62" s="319"/>
      <c r="AB62"/>
    </row>
    <row r="63" spans="1:28" ht="18.75" hidden="1" customHeight="1">
      <c r="A63"/>
      <c r="B63" s="320" t="s">
        <v>446</v>
      </c>
      <c r="C63" s="321">
        <f>B70</f>
        <v>0</v>
      </c>
      <c r="D63" s="322"/>
      <c r="E63" s="322"/>
      <c r="F63" s="322"/>
      <c r="G63" s="323"/>
      <c r="H63" s="321">
        <f>H70</f>
        <v>0</v>
      </c>
      <c r="I63" s="322"/>
      <c r="J63" s="322"/>
      <c r="K63" s="322"/>
      <c r="L63" s="323"/>
      <c r="M63" s="321">
        <f>M70</f>
        <v>0</v>
      </c>
      <c r="N63" s="322"/>
      <c r="O63" s="322"/>
      <c r="P63" s="322"/>
      <c r="Q63" s="323"/>
      <c r="R63" s="321">
        <f>R70</f>
        <v>0</v>
      </c>
      <c r="S63" s="322"/>
      <c r="T63" s="322"/>
      <c r="U63" s="322"/>
      <c r="V63" s="323"/>
      <c r="W63" s="321">
        <f>W70</f>
        <v>0</v>
      </c>
      <c r="X63" s="322"/>
      <c r="Y63" s="322"/>
      <c r="Z63" s="322"/>
      <c r="AA63" s="323"/>
      <c r="AB63"/>
    </row>
    <row r="64" spans="1:28" ht="19.5" hidden="1" customHeight="1">
      <c r="A64"/>
      <c r="B64" s="332" t="s">
        <v>447</v>
      </c>
      <c r="C64" s="28"/>
      <c r="D64" s="308"/>
      <c r="E64" s="308"/>
      <c r="F64" s="308"/>
      <c r="G64" s="319"/>
      <c r="H64" s="28"/>
      <c r="I64" s="308"/>
      <c r="J64" s="308"/>
      <c r="K64" s="308"/>
      <c r="L64" s="319"/>
      <c r="M64" s="28"/>
      <c r="N64" s="308"/>
      <c r="O64" s="308"/>
      <c r="P64" s="308"/>
      <c r="Q64" s="319"/>
      <c r="R64" s="28"/>
      <c r="S64" s="308"/>
      <c r="T64" s="308"/>
      <c r="U64" s="308"/>
      <c r="V64" s="319"/>
      <c r="W64" s="28"/>
      <c r="X64" s="308"/>
      <c r="Y64" s="308"/>
      <c r="Z64" s="308"/>
      <c r="AA64" s="319"/>
      <c r="AB64"/>
    </row>
    <row r="65" spans="1:28" ht="18.75" hidden="1" customHeight="1">
      <c r="A65"/>
      <c r="B65" s="325" t="s">
        <v>452</v>
      </c>
      <c r="C65" s="321">
        <f>C71</f>
        <v>0</v>
      </c>
      <c r="D65" s="322"/>
      <c r="E65" s="322"/>
      <c r="F65" s="322"/>
      <c r="G65" s="323"/>
      <c r="H65" s="321">
        <f>H71</f>
        <v>0</v>
      </c>
      <c r="I65" s="322"/>
      <c r="J65" s="322"/>
      <c r="K65" s="322"/>
      <c r="L65" s="323"/>
      <c r="M65" s="321">
        <f>M71</f>
        <v>0</v>
      </c>
      <c r="N65" s="322"/>
      <c r="O65" s="322"/>
      <c r="P65" s="322"/>
      <c r="Q65" s="323"/>
      <c r="R65" s="321">
        <f>R71</f>
        <v>0</v>
      </c>
      <c r="S65" s="322"/>
      <c r="T65" s="322"/>
      <c r="U65" s="322"/>
      <c r="V65" s="323"/>
      <c r="W65" s="321">
        <f>W71</f>
        <v>0</v>
      </c>
      <c r="X65" s="322"/>
      <c r="Y65" s="322"/>
      <c r="Z65" s="322"/>
      <c r="AA65" s="323"/>
      <c r="AB65"/>
    </row>
    <row r="66" spans="1:28" ht="18.75" hidden="1" customHeight="1">
      <c r="A66"/>
      <c r="B66" s="325" t="s">
        <v>453</v>
      </c>
      <c r="C66" s="28"/>
      <c r="D66" s="308"/>
      <c r="E66" s="308"/>
      <c r="F66" s="308"/>
      <c r="G66" s="319"/>
      <c r="H66" s="28"/>
      <c r="I66" s="308"/>
      <c r="J66" s="308"/>
      <c r="K66" s="308"/>
      <c r="L66" s="319"/>
      <c r="M66" s="28"/>
      <c r="N66" s="308"/>
      <c r="O66" s="308"/>
      <c r="P66" s="308"/>
      <c r="Q66" s="319"/>
      <c r="R66" s="28"/>
      <c r="S66" s="308"/>
      <c r="T66" s="308"/>
      <c r="U66" s="308"/>
      <c r="V66" s="319"/>
      <c r="W66" s="28"/>
      <c r="X66" s="308"/>
      <c r="Y66" s="308"/>
      <c r="Z66" s="308"/>
      <c r="AA66" s="319"/>
      <c r="AB66"/>
    </row>
    <row r="67" spans="1:28" ht="19.5" hidden="1" customHeight="1">
      <c r="A67"/>
      <c r="B67" s="326" t="s">
        <v>454</v>
      </c>
      <c r="C67" s="321" t="e">
        <f>#REF!</f>
        <v>#REF!</v>
      </c>
      <c r="D67" s="322"/>
      <c r="E67" s="322"/>
      <c r="F67" s="322"/>
      <c r="G67" s="323"/>
      <c r="H67" s="321" t="e">
        <f>#REF!</f>
        <v>#REF!</v>
      </c>
      <c r="I67" s="322"/>
      <c r="J67" s="322"/>
      <c r="K67" s="322"/>
      <c r="L67" s="323"/>
      <c r="M67" s="321" t="e">
        <f>#REF!</f>
        <v>#REF!</v>
      </c>
      <c r="N67" s="322"/>
      <c r="O67" s="322"/>
      <c r="P67" s="322"/>
      <c r="Q67" s="323"/>
      <c r="R67" s="321" t="e">
        <f>#REF!</f>
        <v>#REF!</v>
      </c>
      <c r="S67" s="322"/>
      <c r="T67" s="322"/>
      <c r="U67" s="322"/>
      <c r="V67" s="323"/>
      <c r="W67" s="321" t="e">
        <f>#REF!</f>
        <v>#REF!</v>
      </c>
      <c r="X67" s="322"/>
      <c r="Y67" s="322"/>
      <c r="Z67" s="322"/>
      <c r="AA67" s="323"/>
      <c r="AB67"/>
    </row>
    <row r="68" spans="1:28">
      <c r="A68" s="317"/>
      <c r="B68"/>
      <c r="C68" s="28"/>
      <c r="D68" s="308"/>
      <c r="E68" s="308"/>
      <c r="F68" s="308"/>
      <c r="G68" s="319"/>
      <c r="H68" s="28"/>
      <c r="I68" s="308"/>
      <c r="J68" s="308"/>
      <c r="K68" s="308"/>
      <c r="L68" s="319"/>
      <c r="M68" s="28"/>
      <c r="N68" s="308"/>
      <c r="O68" s="308"/>
      <c r="P68" s="308"/>
      <c r="Q68" s="319"/>
      <c r="R68" s="28"/>
      <c r="S68" s="308"/>
      <c r="T68" s="308"/>
      <c r="U68" s="308"/>
      <c r="V68" s="319"/>
      <c r="W68" s="28"/>
      <c r="X68" s="308"/>
      <c r="Y68" s="308"/>
      <c r="Z68" s="308"/>
      <c r="AA68" s="31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34"/>
      <c r="D71" s="37"/>
      <c r="G71" s="93"/>
      <c r="H71" s="37"/>
      <c r="I71" s="37"/>
      <c r="J71" s="37"/>
      <c r="K71" s="37"/>
      <c r="M71" s="37"/>
      <c r="N71" s="37"/>
      <c r="O71" s="37"/>
      <c r="P71" s="37"/>
      <c r="R71" s="37"/>
      <c r="S71" s="37"/>
      <c r="T71" s="37"/>
      <c r="U71" s="37"/>
      <c r="W71" s="37"/>
      <c r="X71" s="37"/>
      <c r="Y71" s="37"/>
    </row>
    <row r="72" spans="1:28" ht="21" customHeight="1">
      <c r="B72" s="91"/>
      <c r="C72" s="334"/>
      <c r="G72" s="56"/>
      <c r="H72" s="37"/>
      <c r="I72" s="37"/>
      <c r="J72" s="37"/>
      <c r="K72" s="37"/>
      <c r="M72" s="37"/>
      <c r="N72" s="37"/>
      <c r="O72" s="37"/>
      <c r="P72" s="37"/>
      <c r="U72" s="37"/>
    </row>
    <row r="73" spans="1:28" s="94" customFormat="1" ht="21" customHeight="1">
      <c r="A73" s="333"/>
      <c r="B73" s="37"/>
      <c r="E73" s="37"/>
      <c r="F73" s="37"/>
      <c r="G73" s="37"/>
      <c r="L73" s="37"/>
      <c r="Q73"/>
      <c r="V73" s="37"/>
      <c r="AB73" s="37"/>
    </row>
    <row r="74" spans="1:28" s="94" customFormat="1" ht="21" customHeight="1">
      <c r="A74" s="333"/>
      <c r="B74" s="37"/>
      <c r="E74" s="37"/>
      <c r="F74" s="37"/>
      <c r="G74" s="37"/>
      <c r="L74" s="37"/>
      <c r="Q74" s="37"/>
      <c r="V74" s="37"/>
      <c r="AB74" s="37"/>
    </row>
    <row r="75" spans="1:28" s="94" customFormat="1" ht="21" customHeight="1">
      <c r="A75" s="333"/>
      <c r="B75" s="37"/>
      <c r="E75" s="37"/>
      <c r="F75" s="37"/>
      <c r="G75" s="37"/>
      <c r="L75" s="37"/>
      <c r="Q75" s="37"/>
      <c r="V75" s="37"/>
      <c r="AB75" s="37"/>
    </row>
    <row r="76" spans="1:28" s="94" customFormat="1" ht="21" customHeight="1">
      <c r="A76" s="333"/>
      <c r="B76" s="37"/>
      <c r="E76" s="37"/>
      <c r="F76" s="37"/>
      <c r="G76" s="37"/>
      <c r="L76" s="37"/>
      <c r="Q76" s="37"/>
      <c r="V76" s="37"/>
      <c r="AB76" s="37"/>
    </row>
    <row r="77" spans="1:28" s="94" customFormat="1" ht="21" customHeight="1">
      <c r="A77" s="333"/>
      <c r="B77" s="37"/>
      <c r="E77" s="37"/>
      <c r="F77" s="37"/>
      <c r="G77" s="37"/>
      <c r="L77" s="37"/>
      <c r="Q77" s="37"/>
      <c r="V77" s="37"/>
      <c r="AB77" s="37"/>
    </row>
    <row r="78" spans="1:28" s="94" customFormat="1" ht="21" customHeight="1">
      <c r="A78" s="333"/>
      <c r="B78" s="37"/>
      <c r="E78" s="37"/>
      <c r="F78" s="37"/>
      <c r="G78" s="37"/>
      <c r="L78" s="37"/>
      <c r="Q78" s="37"/>
      <c r="V78" s="37"/>
      <c r="AB78" s="37"/>
    </row>
    <row r="79" spans="1:28" s="94" customFormat="1" ht="21" customHeight="1">
      <c r="A79" s="333"/>
      <c r="B79" s="37"/>
      <c r="E79" s="37"/>
      <c r="F79" s="37"/>
      <c r="G79" s="37"/>
      <c r="L79" s="37"/>
      <c r="Q79" s="37"/>
      <c r="V79" s="37"/>
      <c r="AB79" s="37"/>
    </row>
    <row r="80" spans="1:28" s="94" customFormat="1" ht="21" customHeight="1">
      <c r="A80" s="333"/>
      <c r="B80" s="37"/>
      <c r="E80" s="37"/>
      <c r="F80" s="37"/>
      <c r="G80" s="37"/>
      <c r="L80" s="37"/>
      <c r="Q80" s="37"/>
      <c r="V80" s="37"/>
      <c r="AB80" s="37"/>
    </row>
    <row r="81" spans="1:28" s="94" customFormat="1" ht="21" customHeight="1">
      <c r="A81" s="333"/>
      <c r="B81" s="37"/>
      <c r="E81" s="37"/>
      <c r="F81" s="37"/>
      <c r="G81" s="37"/>
      <c r="L81" s="37"/>
      <c r="Q81" s="37"/>
      <c r="V81" s="37"/>
      <c r="AB81" s="37"/>
    </row>
    <row r="82" spans="1:28" s="33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3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3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3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3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3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3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3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9.39843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935"/>
      <c r="C5" s="947"/>
      <c r="D5" s="933" t="s">
        <v>639</v>
      </c>
      <c r="E5" s="936"/>
      <c r="F5" s="934" t="s">
        <v>643</v>
      </c>
      <c r="G5" s="934"/>
      <c r="H5" s="933" t="s">
        <v>640</v>
      </c>
      <c r="I5" s="936"/>
      <c r="J5" s="934" t="s">
        <v>641</v>
      </c>
      <c r="K5" s="934"/>
      <c r="L5" s="933" t="s">
        <v>642</v>
      </c>
      <c r="M5" s="934"/>
      <c r="N5" s="45"/>
      <c r="P5" s="45"/>
    </row>
    <row r="6" spans="1:17" s="46" customFormat="1" ht="5.25" customHeight="1">
      <c r="A6" s="47"/>
      <c r="B6" s="935"/>
      <c r="C6" s="947"/>
      <c r="D6" s="48"/>
      <c r="E6" s="49"/>
      <c r="F6" s="50"/>
      <c r="G6" s="51"/>
      <c r="H6" s="48"/>
      <c r="I6" s="50"/>
      <c r="J6" s="50"/>
      <c r="K6" s="51"/>
      <c r="L6" s="48"/>
      <c r="M6" s="51"/>
    </row>
    <row r="7" spans="1:17" s="56" customFormat="1" ht="19.5" customHeight="1">
      <c r="A7" s="52"/>
      <c r="B7" s="935"/>
      <c r="C7" s="947"/>
      <c r="D7" s="939" t="s">
        <v>623</v>
      </c>
      <c r="E7" s="53" t="s">
        <v>624</v>
      </c>
      <c r="F7" s="939" t="s">
        <v>623</v>
      </c>
      <c r="G7" s="54"/>
      <c r="H7" s="939" t="s">
        <v>623</v>
      </c>
      <c r="I7" s="53" t="s">
        <v>624</v>
      </c>
      <c r="J7" s="939" t="s">
        <v>623</v>
      </c>
      <c r="K7" s="54"/>
      <c r="L7" s="939" t="s">
        <v>623</v>
      </c>
      <c r="M7" s="55"/>
    </row>
    <row r="8" spans="1:17" s="56" customFormat="1" ht="19.5" customHeight="1" thickBot="1">
      <c r="A8" s="52"/>
      <c r="B8" s="948"/>
      <c r="C8" s="949"/>
      <c r="D8" s="939"/>
      <c r="E8" s="57" t="str">
        <f>'[2]Asset Allocation Tático'!G8</f>
        <v>novembro</v>
      </c>
      <c r="F8" s="939"/>
      <c r="G8" s="57" t="str">
        <f>'[2]Asset Allocation Tático'!K8</f>
        <v>novembro</v>
      </c>
      <c r="H8" s="939"/>
      <c r="I8" s="58" t="str">
        <f>'[2]Asset Allocation Tático'!O8</f>
        <v>novembro</v>
      </c>
      <c r="J8" s="939"/>
      <c r="K8" s="57" t="str">
        <f>'[2]Asset Allocation Tático'!S8</f>
        <v>novembro</v>
      </c>
      <c r="L8" s="940"/>
      <c r="M8" s="59" t="str">
        <f>'[2]Asset Allocation Tático'!W8</f>
        <v>novembro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15"/>
      <c r="Q10" s="31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15"/>
      <c r="Q11" s="315"/>
    </row>
    <row r="12" spans="1:17" s="46" customFormat="1" ht="20.25" customHeight="1" thickTop="1" thickBot="1">
      <c r="A12" s="66"/>
      <c r="B12" s="116" t="s">
        <v>1369</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15"/>
      <c r="Q12" s="315"/>
    </row>
    <row r="13" spans="1:17" s="46" customFormat="1" ht="20.25" customHeight="1" thickBot="1">
      <c r="A13" s="66"/>
      <c r="B13" s="117" t="s">
        <v>1373</v>
      </c>
      <c r="C13" s="70" t="s">
        <v>150</v>
      </c>
      <c r="D13" s="21">
        <f>'[2]Asset Allocation Tático'!D13</f>
        <v>0</v>
      </c>
      <c r="E13" s="34">
        <f>'[2]Asset Allocation Tático'!G13</f>
        <v>0.15</v>
      </c>
      <c r="F13" s="21">
        <f>'[2]Asset Allocation Tático'!H13</f>
        <v>0</v>
      </c>
      <c r="G13" s="34">
        <f>'[2]Asset Allocation Tático'!K13</f>
        <v>0.15</v>
      </c>
      <c r="H13" s="21">
        <f>'[2]Asset Allocation Tático'!L13</f>
        <v>0</v>
      </c>
      <c r="I13" s="34">
        <f>'[2]Asset Allocation Tático'!O13</f>
        <v>0.1</v>
      </c>
      <c r="J13" s="21">
        <f>'[2]Asset Allocation Tático'!P13</f>
        <v>0</v>
      </c>
      <c r="K13" s="34">
        <f>'[2]Asset Allocation Tático'!S13</f>
        <v>0.2</v>
      </c>
      <c r="L13" s="21">
        <f>'[2]Asset Allocation Tático'!T13</f>
        <v>0</v>
      </c>
      <c r="M13" s="34">
        <f>'[2]Asset Allocation Tático'!W13</f>
        <v>0.15</v>
      </c>
      <c r="O13" s="425"/>
      <c r="Q13" s="425"/>
    </row>
    <row r="14" spans="1:17" s="46" customFormat="1" ht="20.25" customHeight="1" thickBot="1">
      <c r="A14" s="66"/>
      <c r="B14" s="118" t="s">
        <v>1367</v>
      </c>
      <c r="C14" s="72" t="s">
        <v>635</v>
      </c>
      <c r="D14" s="22">
        <f>'[2]Asset Allocation Tático'!D14</f>
        <v>0</v>
      </c>
      <c r="E14" s="34">
        <f>'[2]Asset Allocation Tático'!G14</f>
        <v>0</v>
      </c>
      <c r="F14" s="22">
        <f>'[2]Asset Allocation Tático'!H14</f>
        <v>0</v>
      </c>
      <c r="G14" s="34">
        <f>'[2]Asset Allocation Tático'!K14</f>
        <v>0</v>
      </c>
      <c r="H14" s="22">
        <f>'[2]Asset Allocation Tático'!L14</f>
        <v>0</v>
      </c>
      <c r="I14" s="34">
        <f>'[2]Asset Allocation Tático'!O14</f>
        <v>0</v>
      </c>
      <c r="J14" s="22">
        <f>'[2]Asset Allocation Tático'!P14</f>
        <v>0</v>
      </c>
      <c r="K14" s="34">
        <f>'[2]Asset Allocation Tático'!S14</f>
        <v>0</v>
      </c>
      <c r="L14" s="22">
        <f>'[2]Asset Allocation Tático'!T14</f>
        <v>0</v>
      </c>
      <c r="M14" s="34">
        <f>'[2]Asset Allocation Tático'!W14</f>
        <v>0</v>
      </c>
      <c r="O14" s="425"/>
      <c r="Q14" s="425"/>
    </row>
    <row r="15" spans="1:17" s="62" customFormat="1" ht="20.25" thickTop="1" thickBot="1">
      <c r="A15" s="63"/>
      <c r="B15" s="119" t="s">
        <v>661</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26"/>
      <c r="Q15" s="426"/>
    </row>
    <row r="16" spans="1:17" s="46" customFormat="1" ht="20.25" customHeight="1" thickTop="1" thickBot="1">
      <c r="A16" s="66"/>
      <c r="B16" s="116" t="s">
        <v>1370</v>
      </c>
      <c r="C16" s="68" t="s">
        <v>634</v>
      </c>
      <c r="D16" s="20">
        <f>'[2]Asset Allocation Tático'!D16</f>
        <v>0</v>
      </c>
      <c r="E16" s="34">
        <f>'[2]Asset Allocation Tático'!G16</f>
        <v>0.03</v>
      </c>
      <c r="F16" s="20">
        <f>'[2]Asset Allocation Tático'!H16</f>
        <v>0</v>
      </c>
      <c r="G16" s="34">
        <f>'[2]Asset Allocation Tático'!K16</f>
        <v>0.05</v>
      </c>
      <c r="H16" s="20">
        <f>'[2]Asset Allocation Tático'!L16</f>
        <v>0</v>
      </c>
      <c r="I16" s="34">
        <f>'[2]Asset Allocation Tático'!O16</f>
        <v>0.06</v>
      </c>
      <c r="J16" s="20">
        <f>'[2]Asset Allocation Tático'!P16</f>
        <v>0</v>
      </c>
      <c r="K16" s="34">
        <f>'[2]Asset Allocation Tático'!S16</f>
        <v>7.0000000000000007E-2</v>
      </c>
      <c r="L16" s="20">
        <f>'[2]Asset Allocation Tático'!T16</f>
        <v>0</v>
      </c>
      <c r="M16" s="34">
        <f>'[2]Asset Allocation Tático'!W16</f>
        <v>0.08</v>
      </c>
      <c r="O16" s="425"/>
      <c r="Q16" s="425"/>
    </row>
    <row r="17" spans="1:17" s="46" customFormat="1" ht="20.25" customHeight="1" thickBot="1">
      <c r="A17" s="66"/>
      <c r="B17" s="117" t="s">
        <v>1374</v>
      </c>
      <c r="C17" s="70" t="s">
        <v>633</v>
      </c>
      <c r="D17" s="21">
        <f>'[2]Asset Allocation Tático'!D17</f>
        <v>0</v>
      </c>
      <c r="E17" s="34">
        <f>'[2]Asset Allocation Tático'!G17</f>
        <v>0</v>
      </c>
      <c r="F17" s="21">
        <f>'[2]Asset Allocation Tático'!H17</f>
        <v>0</v>
      </c>
      <c r="G17" s="34">
        <f>'[2]Asset Allocation Tático'!K17</f>
        <v>0</v>
      </c>
      <c r="H17" s="21">
        <f>'[2]Asset Allocation Tático'!L17</f>
        <v>0</v>
      </c>
      <c r="I17" s="34">
        <f>'[2]Asset Allocation Tático'!O17</f>
        <v>0</v>
      </c>
      <c r="J17" s="21">
        <f>'[2]Asset Allocation Tático'!P17</f>
        <v>0</v>
      </c>
      <c r="K17" s="34">
        <f>'[2]Asset Allocation Tático'!S17</f>
        <v>0</v>
      </c>
      <c r="L17" s="21">
        <f>'[2]Asset Allocation Tático'!T17</f>
        <v>0</v>
      </c>
      <c r="M17" s="34">
        <f>'[2]Asset Allocation Tático'!W17</f>
        <v>0</v>
      </c>
      <c r="O17" s="425"/>
      <c r="Q17" s="425"/>
    </row>
    <row r="18" spans="1:17" s="46" customFormat="1" ht="20.25" customHeight="1" thickBot="1">
      <c r="A18" s="66"/>
      <c r="B18" s="118" t="s">
        <v>1368</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15"/>
      <c r="Q19" s="31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26"/>
      <c r="Q20" s="426"/>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15"/>
      <c r="Q21" s="31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15"/>
      <c r="Q22" s="31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696</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27"/>
      <c r="Q27" s="427"/>
    </row>
    <row r="28" spans="1:17" s="62" customFormat="1" ht="20.25" customHeight="1" thickTop="1" thickBot="1">
      <c r="A28" s="63"/>
      <c r="D28" s="28"/>
      <c r="E28" s="28"/>
      <c r="F28" s="28"/>
      <c r="G28" s="28"/>
      <c r="H28" s="28"/>
      <c r="I28" s="28"/>
      <c r="J28" s="28"/>
      <c r="K28" s="28"/>
      <c r="L28" s="28"/>
      <c r="M28" s="28"/>
      <c r="O28" s="425"/>
      <c r="Q28" s="425"/>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28"/>
      <c r="Q29" s="428"/>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937">
        <f>'[2]Asset Allocation Tático'!D32</f>
        <v>1.03E-2</v>
      </c>
      <c r="E32" s="938">
        <f>'[2]Asset Allocation Tático'!E32</f>
        <v>0</v>
      </c>
      <c r="F32" s="937">
        <f>'[2]Asset Allocation Tático'!H32</f>
        <v>2.549673119887582E-2</v>
      </c>
      <c r="G32" s="938">
        <f>'[2]Asset Allocation Tático'!I32</f>
        <v>0</v>
      </c>
      <c r="H32" s="937">
        <f>'[2]Asset Allocation Tático'!L32</f>
        <v>3.8511103553590463E-2</v>
      </c>
      <c r="I32" s="950">
        <f>'[2]Asset Allocation Tático'!M32</f>
        <v>0</v>
      </c>
      <c r="J32" s="937">
        <f>'[2]Asset Allocation Tático'!P32</f>
        <v>7.1044569470618588E-2</v>
      </c>
      <c r="K32" s="938">
        <f>'[2]Asset Allocation Tático'!Q32</f>
        <v>0</v>
      </c>
      <c r="L32" s="937">
        <f>'[2]Asset Allocation Tático'!T32</f>
        <v>0.1007472074047638</v>
      </c>
      <c r="M32" s="938">
        <f>'[2]Asset Allocation Tático'!U32</f>
        <v>0</v>
      </c>
    </row>
    <row r="33" spans="1:13" s="46" customFormat="1" ht="20.25" thickTop="1" thickBot="1">
      <c r="A33" s="47"/>
      <c r="B33" s="86" t="s">
        <v>625</v>
      </c>
      <c r="C33" s="87"/>
      <c r="D33" s="941">
        <f>'[2]Asset Allocation Tático'!D33</f>
        <v>-1.1299999999999999E-2</v>
      </c>
      <c r="E33" s="942">
        <f>'[2]Asset Allocation Tático'!E33</f>
        <v>0</v>
      </c>
      <c r="F33" s="941">
        <f>'[2]Asset Allocation Tático'!H33</f>
        <v>-2.487761818750004E-2</v>
      </c>
      <c r="G33" s="942">
        <f>'[2]Asset Allocation Tático'!I33</f>
        <v>0</v>
      </c>
      <c r="H33" s="941">
        <f>'[2]Asset Allocation Tático'!L33</f>
        <v>-3.4410577412473803E-2</v>
      </c>
      <c r="I33" s="946">
        <f>'[2]Asset Allocation Tático'!M33</f>
        <v>0</v>
      </c>
      <c r="J33" s="941">
        <f>'[2]Asset Allocation Tático'!P33</f>
        <v>-6.1567684871044873E-2</v>
      </c>
      <c r="K33" s="942">
        <f>'[2]Asset Allocation Tático'!Q33</f>
        <v>0</v>
      </c>
      <c r="L33" s="941">
        <f>'[2]Asset Allocation Tático'!T33</f>
        <v>-8.4679197825304156E-2</v>
      </c>
      <c r="M33" s="942">
        <f>'[2]Asset Allocation Tático'!U33</f>
        <v>0</v>
      </c>
    </row>
    <row r="34" spans="1:13" s="46" customFormat="1" ht="20.25" thickTop="1" thickBot="1">
      <c r="A34" s="47"/>
      <c r="B34" s="86" t="s">
        <v>627</v>
      </c>
      <c r="C34" s="87"/>
      <c r="D34" s="941">
        <f>'[2]Asset Allocation Tático'!D34</f>
        <v>-2.5999999999999999E-3</v>
      </c>
      <c r="E34" s="942">
        <f>'[2]Asset Allocation Tático'!E34</f>
        <v>0</v>
      </c>
      <c r="F34" s="941">
        <f>'[2]Asset Allocation Tático'!H34</f>
        <v>-1.4715015366541949E-2</v>
      </c>
      <c r="G34" s="942">
        <f>'[2]Asset Allocation Tático'!I34</f>
        <v>0</v>
      </c>
      <c r="H34" s="941">
        <f>'[2]Asset Allocation Tático'!L34</f>
        <v>-2.5087452667099872E-2</v>
      </c>
      <c r="I34" s="946">
        <f>'[2]Asset Allocation Tático'!M34</f>
        <v>0</v>
      </c>
      <c r="J34" s="941">
        <f>'[2]Asset Allocation Tático'!P34</f>
        <v>-5.0338995825054043E-2</v>
      </c>
      <c r="K34" s="942">
        <f>'[2]Asset Allocation Tático'!Q34</f>
        <v>0</v>
      </c>
      <c r="L34" s="941">
        <f>'[2]Asset Allocation Tático'!T34</f>
        <v>-7.3337204704589043E-2</v>
      </c>
      <c r="M34" s="942">
        <f>'[2]Asset Allocation Tático'!U34</f>
        <v>0</v>
      </c>
    </row>
    <row r="35" spans="1:13" s="46" customFormat="1" ht="19.5" thickTop="1">
      <c r="A35" s="47"/>
      <c r="B35" s="88" t="s">
        <v>626</v>
      </c>
      <c r="C35" s="89"/>
      <c r="D35" s="943">
        <f>'[2]Asset Allocation Tático'!D35</f>
        <v>-1.8100000000000002E-2</v>
      </c>
      <c r="E35" s="944">
        <f>'[2]Asset Allocation Tático'!E35</f>
        <v>0</v>
      </c>
      <c r="F35" s="943">
        <f>'[2]Asset Allocation Tático'!H35</f>
        <v>-6.1782246091973893E-2</v>
      </c>
      <c r="G35" s="944">
        <f>'[2]Asset Allocation Tático'!I35</f>
        <v>0</v>
      </c>
      <c r="H35" s="943">
        <f>'[2]Asset Allocation Tático'!L35</f>
        <v>-9.9174515012422068E-2</v>
      </c>
      <c r="I35" s="945">
        <f>'[2]Asset Allocation Tático'!M35</f>
        <v>0</v>
      </c>
      <c r="J35" s="943">
        <f>'[2]Asset Allocation Tático'!P35</f>
        <v>-0.18781977821096529</v>
      </c>
      <c r="K35" s="944">
        <f>'[2]Asset Allocation Tático'!Q35</f>
        <v>0</v>
      </c>
      <c r="L35" s="943">
        <f>'[2]Asset Allocation Tático'!T35</f>
        <v>-0.26953467873068521</v>
      </c>
      <c r="M35" s="944">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1230" priority="14" operator="notBetween">
      <formula>#REF!</formula>
      <formula>#REF!</formula>
    </cfRule>
  </conditionalFormatting>
  <conditionalFormatting sqref="K19:K22">
    <cfRule type="cellIs" dxfId="1229" priority="13" operator="notBetween">
      <formula>#REF!</formula>
      <formula>#REF!</formula>
    </cfRule>
  </conditionalFormatting>
  <conditionalFormatting sqref="E29 K29 G29">
    <cfRule type="cellIs" dxfId="1228" priority="11" operator="notBetween">
      <formula>#REF!</formula>
      <formula>#REF!</formula>
    </cfRule>
  </conditionalFormatting>
  <conditionalFormatting sqref="E19:E22">
    <cfRule type="cellIs" dxfId="1227" priority="10" operator="notBetween">
      <formula>#REF!</formula>
      <formula>#REF!</formula>
    </cfRule>
  </conditionalFormatting>
  <conditionalFormatting sqref="M29">
    <cfRule type="cellIs" dxfId="1226" priority="322" operator="notBetween">
      <formula>#REF!</formula>
      <formula>#REF!</formula>
    </cfRule>
  </conditionalFormatting>
  <conditionalFormatting sqref="G19:G22">
    <cfRule type="cellIs" dxfId="1225" priority="334" operator="notBetween">
      <formula>#REF!</formula>
      <formula>#REF!</formula>
    </cfRule>
  </conditionalFormatting>
  <conditionalFormatting sqref="M9:M11">
    <cfRule type="cellIs" dxfId="1224" priority="341" operator="notBetween">
      <formula>#REF!</formula>
      <formula>#REF!</formula>
    </cfRule>
  </conditionalFormatting>
  <conditionalFormatting sqref="K9:K11">
    <cfRule type="cellIs" dxfId="1223" priority="343" operator="notBetween">
      <formula>#REF!</formula>
      <formula>#REF!</formula>
    </cfRule>
  </conditionalFormatting>
  <conditionalFormatting sqref="E9:E11">
    <cfRule type="cellIs" dxfId="1222" priority="350" operator="notBetween">
      <formula>#REF!</formula>
      <formula>#REF!</formula>
    </cfRule>
  </conditionalFormatting>
  <conditionalFormatting sqref="G9:G11">
    <cfRule type="cellIs" dxfId="1221" priority="352" operator="notBetween">
      <formula>#REF!</formula>
      <formula>#REF!</formula>
    </cfRule>
  </conditionalFormatting>
  <conditionalFormatting sqref="M15">
    <cfRule type="cellIs" dxfId="1220" priority="353" operator="notBetween">
      <formula>#REF!</formula>
      <formula>#REF!</formula>
    </cfRule>
  </conditionalFormatting>
  <conditionalFormatting sqref="K15">
    <cfRule type="cellIs" dxfId="1219" priority="354" operator="notBetween">
      <formula>#REF!</formula>
      <formula>#REF!</formula>
    </cfRule>
  </conditionalFormatting>
  <conditionalFormatting sqref="E15">
    <cfRule type="cellIs" dxfId="1218" priority="359" operator="notBetween">
      <formula>#REF!</formula>
      <formula>#REF!</formula>
    </cfRule>
  </conditionalFormatting>
  <conditionalFormatting sqref="G15">
    <cfRule type="cellIs" dxfId="1217"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3"/>
  <sheetViews>
    <sheetView showGridLines="0" zoomScale="85" zoomScaleNormal="85" workbookViewId="0">
      <pane xSplit="5" ySplit="7" topLeftCell="F186" activePane="bottomRight" state="frozen"/>
      <selection pane="topRight" activeCell="F1" sqref="F1"/>
      <selection pane="bottomLeft" activeCell="A10" sqref="A10"/>
      <selection pane="bottomRight"/>
    </sheetView>
  </sheetViews>
  <sheetFormatPr defaultColWidth="10.69921875" defaultRowHeight="15"/>
  <cols>
    <col min="1" max="1" width="1" style="541" customWidth="1"/>
    <col min="2" max="2" width="7.8984375" style="542" hidden="1" customWidth="1"/>
    <col min="3" max="3" width="10.69921875" style="542" hidden="1" customWidth="1"/>
    <col min="4" max="4" width="9.59765625" style="542" hidden="1" customWidth="1"/>
    <col min="5" max="5" width="33.5" style="541" customWidth="1"/>
    <col min="6" max="6" width="6" style="541" customWidth="1"/>
    <col min="7" max="7" width="5.796875" style="541" customWidth="1"/>
    <col min="8" max="8" width="7.3984375" style="541" customWidth="1"/>
    <col min="9" max="9" width="4.69921875" style="541" customWidth="1"/>
    <col min="10" max="10" width="14.09765625" style="184" customWidth="1"/>
    <col min="11" max="11" width="7.8984375" style="541" customWidth="1"/>
    <col min="12" max="12" width="5.3984375" style="541" customWidth="1"/>
    <col min="13" max="13" width="6.3984375" style="541" customWidth="1"/>
    <col min="14" max="14" width="8.296875" style="541" customWidth="1"/>
    <col min="15" max="15" width="8" style="541" customWidth="1"/>
    <col min="16" max="16" width="8.8984375" style="541" customWidth="1"/>
    <col min="17" max="17" width="7.8984375" style="541" customWidth="1"/>
    <col min="18" max="18" width="13.19921875" style="541" customWidth="1"/>
    <col min="19" max="19" width="8.796875" style="541" customWidth="1"/>
    <col min="20" max="20" width="6.8984375" style="541" customWidth="1"/>
    <col min="21" max="21" width="7.8984375" style="541" customWidth="1"/>
    <col min="22" max="22" width="6.296875" style="541" customWidth="1"/>
    <col min="23" max="23" width="7.8984375" style="541" customWidth="1"/>
    <col min="24" max="24" width="6.296875" style="541" customWidth="1"/>
    <col min="25" max="25" width="8.296875" style="541" customWidth="1"/>
    <col min="26" max="26" width="6.296875" style="541" customWidth="1"/>
    <col min="27" max="27" width="7.8984375" style="541" customWidth="1"/>
    <col min="28" max="28" width="8.296875" style="541" customWidth="1"/>
    <col min="29" max="29" width="6.796875" style="541" customWidth="1"/>
    <col min="30" max="30" width="13.5" style="541" customWidth="1"/>
    <col min="31" max="16384" width="10.69921875" style="541"/>
  </cols>
  <sheetData>
    <row r="1" spans="1:30" ht="5.0999999999999996" customHeight="1"/>
    <row r="2" spans="1:30" customFormat="1" ht="17.25" customHeight="1" thickBot="1">
      <c r="B2" s="91"/>
      <c r="C2" s="91"/>
      <c r="D2" s="91"/>
      <c r="E2" s="951" t="s">
        <v>1341</v>
      </c>
      <c r="J2" s="1"/>
    </row>
    <row r="3" spans="1:30" s="113" customFormat="1" ht="17.25" customHeight="1" thickBot="1">
      <c r="B3" s="543"/>
      <c r="C3" s="543"/>
      <c r="D3" s="543"/>
      <c r="E3" s="951"/>
      <c r="F3"/>
      <c r="G3"/>
      <c r="H3"/>
      <c r="J3" s="544" t="s">
        <v>1340</v>
      </c>
      <c r="K3" s="952" t="s">
        <v>1433</v>
      </c>
      <c r="L3" s="953"/>
      <c r="Y3" s="545"/>
      <c r="AC3" s="546" t="s">
        <v>1419</v>
      </c>
      <c r="AD3" s="547">
        <v>44866</v>
      </c>
    </row>
    <row r="4" spans="1:30" customFormat="1" ht="5.25" customHeight="1">
      <c r="B4" s="91"/>
      <c r="C4" s="91"/>
      <c r="D4" s="91"/>
      <c r="J4" s="548"/>
    </row>
    <row r="5" spans="1:30" s="75" customFormat="1" ht="5.25" customHeight="1">
      <c r="B5" s="27"/>
      <c r="C5" s="27"/>
      <c r="D5" s="27"/>
      <c r="J5" s="82"/>
    </row>
    <row r="6" spans="1:30" s="554" customFormat="1" ht="34.5" customHeight="1">
      <c r="B6" s="555" t="s">
        <v>655</v>
      </c>
      <c r="C6" s="555" t="s">
        <v>1343</v>
      </c>
      <c r="D6" s="555" t="s">
        <v>1345</v>
      </c>
      <c r="E6" s="556" t="s">
        <v>1333</v>
      </c>
      <c r="F6" s="96" t="s">
        <v>32</v>
      </c>
      <c r="G6" s="96" t="s">
        <v>1413</v>
      </c>
      <c r="H6" s="96" t="s">
        <v>1415</v>
      </c>
      <c r="I6" s="96" t="s">
        <v>1332</v>
      </c>
      <c r="J6" s="96" t="s">
        <v>656</v>
      </c>
      <c r="K6" s="96" t="s">
        <v>657</v>
      </c>
      <c r="L6" s="96" t="s">
        <v>8</v>
      </c>
      <c r="M6" s="96" t="s">
        <v>33</v>
      </c>
      <c r="N6" s="96" t="s">
        <v>1330</v>
      </c>
      <c r="O6" s="96" t="s">
        <v>1408</v>
      </c>
      <c r="P6" s="96" t="s">
        <v>1418</v>
      </c>
      <c r="Q6" s="96" t="s">
        <v>1420</v>
      </c>
      <c r="R6" s="96" t="s">
        <v>707</v>
      </c>
      <c r="S6" s="96" t="s">
        <v>0</v>
      </c>
      <c r="T6" s="96" t="s">
        <v>708</v>
      </c>
      <c r="U6" s="96" t="s">
        <v>709</v>
      </c>
      <c r="V6" s="96" t="s">
        <v>710</v>
      </c>
      <c r="W6" s="96" t="s">
        <v>711</v>
      </c>
      <c r="X6" s="96" t="s">
        <v>712</v>
      </c>
      <c r="Y6" s="96" t="s">
        <v>1328</v>
      </c>
      <c r="Z6" s="96" t="s">
        <v>1329</v>
      </c>
      <c r="AA6" s="96" t="s">
        <v>713</v>
      </c>
      <c r="AB6" s="96" t="s">
        <v>714</v>
      </c>
      <c r="AC6" s="96" t="s">
        <v>605</v>
      </c>
      <c r="AD6" s="96" t="s">
        <v>31</v>
      </c>
    </row>
    <row r="7" spans="1:30" s="468" customFormat="1" ht="7.5" customHeight="1">
      <c r="B7" s="557"/>
      <c r="C7" s="557"/>
      <c r="D7" s="557"/>
      <c r="E7" s="558"/>
      <c r="J7" s="559"/>
      <c r="P7" s="560"/>
      <c r="Q7" s="560"/>
      <c r="R7" s="560"/>
    </row>
    <row r="8" spans="1:30" s="549" customFormat="1" ht="21.75" customHeight="1">
      <c r="B8" s="550"/>
      <c r="C8" s="550"/>
      <c r="D8" s="550"/>
      <c r="E8" s="551" t="s">
        <v>1331</v>
      </c>
      <c r="F8" s="551"/>
      <c r="G8" s="551"/>
      <c r="H8" s="551"/>
      <c r="I8" s="551"/>
      <c r="J8" s="552"/>
      <c r="K8" s="551"/>
      <c r="L8" s="551"/>
      <c r="M8" s="551"/>
      <c r="N8" s="551"/>
      <c r="O8" s="551"/>
      <c r="P8" s="551"/>
      <c r="Q8" s="551"/>
      <c r="R8" s="551"/>
      <c r="S8" s="551"/>
      <c r="T8" s="551"/>
      <c r="U8" s="551"/>
      <c r="V8" s="551"/>
      <c r="W8" s="551"/>
      <c r="X8" s="551"/>
      <c r="Y8" s="551"/>
      <c r="Z8" s="551"/>
      <c r="AA8" s="551"/>
      <c r="AB8" s="551"/>
      <c r="AC8" s="551"/>
      <c r="AD8" s="551"/>
    </row>
    <row r="9" spans="1:30" s="75" customFormat="1" ht="5.25" customHeight="1">
      <c r="B9" s="27"/>
      <c r="C9" s="27"/>
      <c r="D9" s="27"/>
      <c r="E9" s="553"/>
      <c r="J9" s="82"/>
    </row>
    <row r="10" spans="1:30" s="468" customFormat="1">
      <c r="A10" s="561"/>
      <c r="B10" s="557" t="s">
        <v>620</v>
      </c>
      <c r="C10" s="557" t="s">
        <v>34</v>
      </c>
      <c r="D10" s="557" t="str">
        <f>B10&amp;" "&amp;C10</f>
        <v>Pós-fixado -</v>
      </c>
      <c r="E10" s="562" t="s">
        <v>620</v>
      </c>
      <c r="F10" s="562"/>
      <c r="G10" s="562"/>
      <c r="H10" s="562"/>
      <c r="I10" s="562"/>
      <c r="J10" s="563"/>
      <c r="K10" s="562"/>
      <c r="L10" s="562"/>
      <c r="M10" s="562"/>
      <c r="N10" s="562"/>
      <c r="O10" s="562"/>
      <c r="P10" s="564"/>
      <c r="Q10" s="564"/>
      <c r="R10" s="564"/>
      <c r="S10" s="565"/>
      <c r="T10" s="562"/>
      <c r="U10" s="562"/>
      <c r="V10" s="562"/>
      <c r="W10" s="562"/>
      <c r="X10" s="562"/>
      <c r="Y10" s="562"/>
      <c r="Z10" s="562"/>
      <c r="AA10" s="562"/>
      <c r="AB10" s="562"/>
      <c r="AC10" s="566"/>
      <c r="AD10" s="562"/>
    </row>
    <row r="11" spans="1:30">
      <c r="E11" s="567" t="s">
        <v>2089</v>
      </c>
      <c r="F11" s="161" t="s">
        <v>715</v>
      </c>
      <c r="G11" s="161" t="s">
        <v>1414</v>
      </c>
      <c r="H11" s="161" t="s">
        <v>1320</v>
      </c>
      <c r="I11" s="568" t="s">
        <v>34</v>
      </c>
      <c r="J11" s="161" t="s">
        <v>672</v>
      </c>
      <c r="K11" s="161" t="s">
        <v>608</v>
      </c>
      <c r="L11" s="161" t="s">
        <v>48</v>
      </c>
      <c r="M11" s="161">
        <v>0</v>
      </c>
      <c r="N11" s="568">
        <v>0</v>
      </c>
      <c r="O11" s="568">
        <v>0</v>
      </c>
      <c r="P11" s="569">
        <v>500</v>
      </c>
      <c r="Q11" s="569" t="s">
        <v>34</v>
      </c>
      <c r="R11" s="569">
        <v>3400776094.8800001</v>
      </c>
      <c r="S11" s="570">
        <v>43230</v>
      </c>
      <c r="T11" s="571">
        <v>0.10071193544846291</v>
      </c>
      <c r="U11" s="572">
        <v>1.0069897637980039</v>
      </c>
      <c r="V11" s="571">
        <v>0.11578063770900093</v>
      </c>
      <c r="W11" s="572">
        <v>1.00753478055875</v>
      </c>
      <c r="X11" s="571">
        <v>0.15441946758369918</v>
      </c>
      <c r="Y11" s="572">
        <v>1.0155785616950597</v>
      </c>
      <c r="Z11" s="571">
        <v>0.1829066706779392</v>
      </c>
      <c r="AA11" s="572">
        <v>0.96604336700544102</v>
      </c>
      <c r="AB11" s="571">
        <v>1.1925570802578003E-3</v>
      </c>
      <c r="AC11" s="573">
        <v>0.72605132704354858</v>
      </c>
      <c r="AD11" s="162">
        <v>29562673000117</v>
      </c>
    </row>
    <row r="12" spans="1:30">
      <c r="E12" s="567" t="s">
        <v>2699</v>
      </c>
      <c r="F12" s="161" t="s">
        <v>715</v>
      </c>
      <c r="G12" s="161" t="s">
        <v>34</v>
      </c>
      <c r="H12" s="161" t="s">
        <v>1320</v>
      </c>
      <c r="I12" s="568" t="s">
        <v>34</v>
      </c>
      <c r="J12" s="161" t="s">
        <v>663</v>
      </c>
      <c r="K12" s="161" t="s">
        <v>608</v>
      </c>
      <c r="L12" s="161" t="s">
        <v>48</v>
      </c>
      <c r="M12" s="161">
        <v>1</v>
      </c>
      <c r="N12" s="568">
        <v>4.0000000000000003E-5</v>
      </c>
      <c r="O12" s="568">
        <v>8.0000000000000004E-4</v>
      </c>
      <c r="P12" s="569">
        <v>1000</v>
      </c>
      <c r="Q12" s="569" t="s">
        <v>34</v>
      </c>
      <c r="R12" s="569">
        <v>0</v>
      </c>
      <c r="S12" s="570">
        <v>44795</v>
      </c>
      <c r="T12" s="571" t="s">
        <v>34</v>
      </c>
      <c r="U12" s="572" t="s">
        <v>34</v>
      </c>
      <c r="V12" s="571" t="s">
        <v>34</v>
      </c>
      <c r="W12" s="572" t="s">
        <v>34</v>
      </c>
      <c r="X12" s="571" t="s">
        <v>34</v>
      </c>
      <c r="Y12" s="572" t="s">
        <v>34</v>
      </c>
      <c r="Z12" s="571" t="s">
        <v>34</v>
      </c>
      <c r="AA12" s="572" t="s">
        <v>34</v>
      </c>
      <c r="AB12" s="571" t="s">
        <v>34</v>
      </c>
      <c r="AC12" s="573" t="s">
        <v>34</v>
      </c>
      <c r="AD12" s="162">
        <v>45605070000101</v>
      </c>
    </row>
    <row r="13" spans="1:30">
      <c r="E13" s="567" t="s">
        <v>2700</v>
      </c>
      <c r="F13" s="161" t="s">
        <v>715</v>
      </c>
      <c r="G13" s="161" t="s">
        <v>34</v>
      </c>
      <c r="H13" s="161" t="s">
        <v>1323</v>
      </c>
      <c r="I13" s="568" t="s">
        <v>34</v>
      </c>
      <c r="J13" s="161" t="s">
        <v>663</v>
      </c>
      <c r="K13" s="161" t="s">
        <v>34</v>
      </c>
      <c r="L13" s="161" t="s">
        <v>48</v>
      </c>
      <c r="M13" s="161">
        <v>1</v>
      </c>
      <c r="N13" s="568">
        <v>0</v>
      </c>
      <c r="O13" s="568">
        <v>0</v>
      </c>
      <c r="P13" s="569">
        <v>1</v>
      </c>
      <c r="Q13" s="569" t="s">
        <v>34</v>
      </c>
      <c r="R13" s="569">
        <v>8256433906.0599995</v>
      </c>
      <c r="S13" s="570">
        <v>44288</v>
      </c>
      <c r="T13" s="571">
        <v>0.13583005198757014</v>
      </c>
      <c r="U13" s="572">
        <v>1.3581257410908132</v>
      </c>
      <c r="V13" s="571">
        <v>0.15292141837030204</v>
      </c>
      <c r="W13" s="572">
        <v>1.3307375978330547</v>
      </c>
      <c r="X13" s="571" t="s">
        <v>34</v>
      </c>
      <c r="Y13" s="572" t="s">
        <v>34</v>
      </c>
      <c r="Z13" s="571" t="s">
        <v>34</v>
      </c>
      <c r="AA13" s="572" t="s">
        <v>34</v>
      </c>
      <c r="AB13" s="571">
        <v>1.0935542733413928E-2</v>
      </c>
      <c r="AC13" s="573">
        <v>3.4755145893094883</v>
      </c>
      <c r="AD13" s="162">
        <v>40498539000137</v>
      </c>
    </row>
    <row r="14" spans="1:30">
      <c r="E14" s="567" t="s">
        <v>2701</v>
      </c>
      <c r="F14" s="161" t="s">
        <v>715</v>
      </c>
      <c r="G14" s="161" t="s">
        <v>34</v>
      </c>
      <c r="H14" s="161" t="s">
        <v>1323</v>
      </c>
      <c r="I14" s="568" t="s">
        <v>34</v>
      </c>
      <c r="J14" s="161" t="s">
        <v>663</v>
      </c>
      <c r="K14" s="161" t="s">
        <v>34</v>
      </c>
      <c r="L14" s="161" t="s">
        <v>48</v>
      </c>
      <c r="M14" s="161">
        <v>1</v>
      </c>
      <c r="N14" s="568">
        <v>0</v>
      </c>
      <c r="O14" s="568">
        <v>2.0999999999999999E-3</v>
      </c>
      <c r="P14" s="569">
        <v>100</v>
      </c>
      <c r="Q14" s="569" t="s">
        <v>34</v>
      </c>
      <c r="R14" s="569">
        <v>60300850.979999997</v>
      </c>
      <c r="S14" s="570">
        <v>44546</v>
      </c>
      <c r="T14" s="571">
        <v>0.13196813583458455</v>
      </c>
      <c r="U14" s="572">
        <v>1.3195115488663702</v>
      </c>
      <c r="V14" s="571" t="s">
        <v>34</v>
      </c>
      <c r="W14" s="572" t="s">
        <v>34</v>
      </c>
      <c r="X14" s="571" t="s">
        <v>34</v>
      </c>
      <c r="Y14" s="572" t="s">
        <v>34</v>
      </c>
      <c r="Z14" s="571" t="s">
        <v>34</v>
      </c>
      <c r="AA14" s="572" t="s">
        <v>34</v>
      </c>
      <c r="AB14" s="571">
        <v>1.0689162396156807E-2</v>
      </c>
      <c r="AC14" s="573" t="s">
        <v>34</v>
      </c>
      <c r="AD14" s="162">
        <v>32892819000105</v>
      </c>
    </row>
    <row r="15" spans="1:30">
      <c r="E15" s="567" t="s">
        <v>2108</v>
      </c>
      <c r="F15" s="161" t="s">
        <v>715</v>
      </c>
      <c r="G15" s="161" t="s">
        <v>1414</v>
      </c>
      <c r="H15" s="161" t="s">
        <v>1320</v>
      </c>
      <c r="I15" s="568" t="s">
        <v>34</v>
      </c>
      <c r="J15" s="161" t="s">
        <v>663</v>
      </c>
      <c r="K15" s="161" t="s">
        <v>608</v>
      </c>
      <c r="L15" s="161" t="s">
        <v>48</v>
      </c>
      <c r="M15" s="161">
        <v>1</v>
      </c>
      <c r="N15" s="568">
        <v>2.5000000000000001E-5</v>
      </c>
      <c r="O15" s="568">
        <v>6.9999999999999999E-4</v>
      </c>
      <c r="P15" s="569">
        <v>500</v>
      </c>
      <c r="Q15" s="569" t="s">
        <v>34</v>
      </c>
      <c r="R15" s="569">
        <v>5700628368.54</v>
      </c>
      <c r="S15" s="570">
        <v>43906</v>
      </c>
      <c r="T15" s="571">
        <v>0.11276947658633873</v>
      </c>
      <c r="U15" s="572">
        <v>1.1275496601831507</v>
      </c>
      <c r="V15" s="571">
        <v>0.12971952415965071</v>
      </c>
      <c r="W15" s="572">
        <v>1.1288323755554734</v>
      </c>
      <c r="X15" s="571">
        <v>0.19048647629898552</v>
      </c>
      <c r="Y15" s="572">
        <v>1.252782337934347</v>
      </c>
      <c r="Z15" s="571" t="s">
        <v>34</v>
      </c>
      <c r="AA15" s="572" t="s">
        <v>34</v>
      </c>
      <c r="AB15" s="571">
        <v>1.8815673346136725E-3</v>
      </c>
      <c r="AC15" s="573">
        <v>7.8683041680173922</v>
      </c>
      <c r="AD15" s="162">
        <v>36498670000127</v>
      </c>
    </row>
    <row r="16" spans="1:30">
      <c r="E16" s="567" t="s">
        <v>2702</v>
      </c>
      <c r="F16" s="161" t="s">
        <v>715</v>
      </c>
      <c r="G16" s="161" t="s">
        <v>34</v>
      </c>
      <c r="H16" s="161" t="s">
        <v>1320</v>
      </c>
      <c r="I16" s="568" t="s">
        <v>34</v>
      </c>
      <c r="J16" s="161" t="s">
        <v>663</v>
      </c>
      <c r="K16" s="161" t="s">
        <v>608</v>
      </c>
      <c r="L16" s="161" t="s">
        <v>48</v>
      </c>
      <c r="M16" s="161">
        <v>1</v>
      </c>
      <c r="N16" s="568">
        <v>5.0000000000000002E-5</v>
      </c>
      <c r="O16" s="568">
        <v>1.33333333333333E-3</v>
      </c>
      <c r="P16" s="569">
        <v>1000</v>
      </c>
      <c r="Q16" s="569" t="s">
        <v>34</v>
      </c>
      <c r="R16" s="569">
        <v>245223161.29000002</v>
      </c>
      <c r="S16" s="570">
        <v>42941</v>
      </c>
      <c r="T16" s="571">
        <v>0.11137696642113726</v>
      </c>
      <c r="U16" s="572">
        <v>1.1136263503381114</v>
      </c>
      <c r="V16" s="571">
        <v>0.12767387495225369</v>
      </c>
      <c r="W16" s="572">
        <v>1.1110309299419578</v>
      </c>
      <c r="X16" s="571">
        <v>0.19460611104331527</v>
      </c>
      <c r="Y16" s="572">
        <v>1.2798761544966122</v>
      </c>
      <c r="Z16" s="571">
        <v>0.21732947240768863</v>
      </c>
      <c r="AA16" s="572">
        <v>1.1478514944045839</v>
      </c>
      <c r="AB16" s="571">
        <v>1.9100993364556493E-3</v>
      </c>
      <c r="AC16" s="573">
        <v>6.679806987224385</v>
      </c>
      <c r="AD16" s="162">
        <v>28206220000195</v>
      </c>
    </row>
    <row r="17" spans="5:30">
      <c r="E17" s="567" t="s">
        <v>2704</v>
      </c>
      <c r="F17" s="161" t="s">
        <v>715</v>
      </c>
      <c r="G17" s="161" t="s">
        <v>34</v>
      </c>
      <c r="H17" s="161" t="s">
        <v>1320</v>
      </c>
      <c r="I17" s="568" t="s">
        <v>34</v>
      </c>
      <c r="J17" s="161" t="s">
        <v>619</v>
      </c>
      <c r="K17" s="161" t="s">
        <v>608</v>
      </c>
      <c r="L17" s="161" t="s">
        <v>48</v>
      </c>
      <c r="M17" s="161">
        <v>1</v>
      </c>
      <c r="N17" s="568">
        <v>0</v>
      </c>
      <c r="O17" s="568">
        <v>1.6000000000000001E-3</v>
      </c>
      <c r="P17" s="569">
        <v>1000</v>
      </c>
      <c r="Q17" s="569" t="s">
        <v>34</v>
      </c>
      <c r="R17" s="569">
        <v>19574860.859999999</v>
      </c>
      <c r="S17" s="570">
        <v>44287</v>
      </c>
      <c r="T17" s="571">
        <v>0.10297399471364743</v>
      </c>
      <c r="U17" s="572">
        <v>1.029607445753991</v>
      </c>
      <c r="V17" s="571">
        <v>0.11993814422295568</v>
      </c>
      <c r="W17" s="572">
        <v>1.0437138213387553</v>
      </c>
      <c r="X17" s="571" t="s">
        <v>34</v>
      </c>
      <c r="Y17" s="572" t="s">
        <v>34</v>
      </c>
      <c r="Z17" s="571" t="s">
        <v>34</v>
      </c>
      <c r="AA17" s="572" t="s">
        <v>34</v>
      </c>
      <c r="AB17" s="571">
        <v>5.276113766409473E-3</v>
      </c>
      <c r="AC17" s="573">
        <v>0.95209549813586092</v>
      </c>
      <c r="AD17" s="162">
        <v>34687428000176</v>
      </c>
    </row>
    <row r="18" spans="5:30">
      <c r="E18" s="567" t="s">
        <v>2110</v>
      </c>
      <c r="F18" s="161" t="s">
        <v>715</v>
      </c>
      <c r="G18" s="161" t="s">
        <v>34</v>
      </c>
      <c r="H18" s="161" t="s">
        <v>1323</v>
      </c>
      <c r="I18" s="568" t="s">
        <v>34</v>
      </c>
      <c r="J18" s="161" t="s">
        <v>663</v>
      </c>
      <c r="K18" s="161" t="s">
        <v>608</v>
      </c>
      <c r="L18" s="161" t="s">
        <v>48</v>
      </c>
      <c r="M18" s="161">
        <v>31</v>
      </c>
      <c r="N18" s="568">
        <v>9.0000000000000006E-5</v>
      </c>
      <c r="O18" s="568">
        <v>1.4E-3</v>
      </c>
      <c r="P18" s="569">
        <v>1000</v>
      </c>
      <c r="Q18" s="569" t="s">
        <v>34</v>
      </c>
      <c r="R18" s="569">
        <v>1196975106.4100001</v>
      </c>
      <c r="S18" s="570">
        <v>43338</v>
      </c>
      <c r="T18" s="571">
        <v>0.1162565419122048</v>
      </c>
      <c r="U18" s="572">
        <v>1.1624158264742253</v>
      </c>
      <c r="V18" s="571">
        <v>0.13310474181409759</v>
      </c>
      <c r="W18" s="572">
        <v>1.1582908808298109</v>
      </c>
      <c r="X18" s="571">
        <v>0.22747833986135158</v>
      </c>
      <c r="Y18" s="572">
        <v>1.4960686552552167</v>
      </c>
      <c r="Z18" s="571">
        <v>0.24868377796849628</v>
      </c>
      <c r="AA18" s="572">
        <v>1.3134529938021309</v>
      </c>
      <c r="AB18" s="571">
        <v>1.8231007270144638E-3</v>
      </c>
      <c r="AC18" s="573">
        <v>9.9774858768122812</v>
      </c>
      <c r="AD18" s="162">
        <v>30910553000142</v>
      </c>
    </row>
    <row r="19" spans="5:30">
      <c r="E19" s="567" t="s">
        <v>2654</v>
      </c>
      <c r="F19" s="161" t="s">
        <v>715</v>
      </c>
      <c r="G19" s="161" t="s">
        <v>34</v>
      </c>
      <c r="H19" s="161" t="s">
        <v>1320</v>
      </c>
      <c r="I19" s="568" t="s">
        <v>34</v>
      </c>
      <c r="J19" s="161" t="s">
        <v>663</v>
      </c>
      <c r="K19" s="161" t="s">
        <v>608</v>
      </c>
      <c r="L19" s="161" t="s">
        <v>48</v>
      </c>
      <c r="M19" s="161">
        <v>31</v>
      </c>
      <c r="N19" s="568">
        <v>8.0000000000000007E-5</v>
      </c>
      <c r="O19" s="568">
        <v>1.5983333333333301E-3</v>
      </c>
      <c r="P19" s="569">
        <v>1000</v>
      </c>
      <c r="Q19" s="569" t="s">
        <v>34</v>
      </c>
      <c r="R19" s="569">
        <v>339148436</v>
      </c>
      <c r="S19" s="570">
        <v>42851</v>
      </c>
      <c r="T19" s="571">
        <v>0.11790108284013989</v>
      </c>
      <c r="U19" s="572">
        <v>1.1788591196470086</v>
      </c>
      <c r="V19" s="571">
        <v>0.13609588713247933</v>
      </c>
      <c r="W19" s="572">
        <v>1.1843201289114251</v>
      </c>
      <c r="X19" s="571">
        <v>0.21488760001151608</v>
      </c>
      <c r="Y19" s="572">
        <v>1.4132624801824929</v>
      </c>
      <c r="Z19" s="571">
        <v>0.25815896427970753</v>
      </c>
      <c r="AA19" s="572">
        <v>1.3634973188842034</v>
      </c>
      <c r="AB19" s="571">
        <v>2.3249660552275377E-3</v>
      </c>
      <c r="AC19" s="573">
        <v>9.1102865895828398</v>
      </c>
      <c r="AD19" s="162">
        <v>26773148000152</v>
      </c>
    </row>
    <row r="20" spans="5:30">
      <c r="E20" s="567" t="s">
        <v>2721</v>
      </c>
      <c r="F20" s="161" t="s">
        <v>715</v>
      </c>
      <c r="G20" s="161" t="s">
        <v>34</v>
      </c>
      <c r="H20" s="161" t="s">
        <v>1320</v>
      </c>
      <c r="I20" s="568" t="s">
        <v>34</v>
      </c>
      <c r="J20" s="161" t="s">
        <v>663</v>
      </c>
      <c r="K20" s="161" t="s">
        <v>608</v>
      </c>
      <c r="L20" s="161" t="s">
        <v>48</v>
      </c>
      <c r="M20" s="161">
        <v>60</v>
      </c>
      <c r="N20" s="568">
        <v>1E-4</v>
      </c>
      <c r="O20" s="568">
        <v>3.5000000000000001E-3</v>
      </c>
      <c r="P20" s="569">
        <v>5000</v>
      </c>
      <c r="Q20" s="569" t="s">
        <v>34</v>
      </c>
      <c r="R20" s="569">
        <v>148156221.00999999</v>
      </c>
      <c r="S20" s="570">
        <v>43646</v>
      </c>
      <c r="T20" s="571">
        <v>7.7197160445604096E-2</v>
      </c>
      <c r="U20" s="572">
        <v>0.77187227131361724</v>
      </c>
      <c r="V20" s="571">
        <v>9.3707090594106868E-2</v>
      </c>
      <c r="W20" s="572">
        <v>0.81544854845096937</v>
      </c>
      <c r="X20" s="571">
        <v>0.18757548291976867</v>
      </c>
      <c r="Y20" s="572">
        <v>1.2336374560394106</v>
      </c>
      <c r="Z20" s="571">
        <v>0.26730966308835891</v>
      </c>
      <c r="AA20" s="572">
        <v>1.4118278245721432</v>
      </c>
      <c r="AB20" s="571">
        <v>2.0698937989842098E-2</v>
      </c>
      <c r="AC20" s="573">
        <v>-1.0245786269133845</v>
      </c>
      <c r="AD20" s="162">
        <v>33599991000120</v>
      </c>
    </row>
    <row r="21" spans="5:30">
      <c r="E21" s="567" t="s">
        <v>2722</v>
      </c>
      <c r="F21" s="161" t="s">
        <v>715</v>
      </c>
      <c r="G21" s="161" t="s">
        <v>34</v>
      </c>
      <c r="H21" s="161" t="s">
        <v>1323</v>
      </c>
      <c r="I21" s="568" t="s">
        <v>34</v>
      </c>
      <c r="J21" s="161" t="s">
        <v>663</v>
      </c>
      <c r="K21" s="161" t="s">
        <v>608</v>
      </c>
      <c r="L21" s="161" t="s">
        <v>48</v>
      </c>
      <c r="M21" s="161">
        <v>61</v>
      </c>
      <c r="N21" s="568">
        <v>0</v>
      </c>
      <c r="O21" s="568">
        <v>1.8666666666666699E-3</v>
      </c>
      <c r="P21" s="569">
        <v>1000</v>
      </c>
      <c r="Q21" s="569" t="s">
        <v>34</v>
      </c>
      <c r="R21" s="569">
        <v>454104465.95000005</v>
      </c>
      <c r="S21" s="570">
        <v>43449</v>
      </c>
      <c r="T21" s="571">
        <v>0.12461042996799954</v>
      </c>
      <c r="U21" s="572">
        <v>1.2459439576995903</v>
      </c>
      <c r="V21" s="571">
        <v>0.14277614447711118</v>
      </c>
      <c r="W21" s="572">
        <v>1.2424524017247434</v>
      </c>
      <c r="X21" s="571">
        <v>0.24623272489890402</v>
      </c>
      <c r="Y21" s="572">
        <v>1.6194115969188976</v>
      </c>
      <c r="Z21" s="571">
        <v>0.28746656114086622</v>
      </c>
      <c r="AA21" s="572">
        <v>1.5182888825032479</v>
      </c>
      <c r="AB21" s="571">
        <v>2.3593633217075887E-3</v>
      </c>
      <c r="AC21" s="573">
        <v>11.80884866797113</v>
      </c>
      <c r="AD21" s="162">
        <v>32102131000176</v>
      </c>
    </row>
    <row r="22" spans="5:30">
      <c r="E22" s="567" t="s">
        <v>2091</v>
      </c>
      <c r="F22" s="161" t="s">
        <v>715</v>
      </c>
      <c r="G22" s="161" t="s">
        <v>34</v>
      </c>
      <c r="H22" s="161" t="s">
        <v>1320</v>
      </c>
      <c r="I22" s="568" t="s">
        <v>34</v>
      </c>
      <c r="J22" s="161" t="s">
        <v>685</v>
      </c>
      <c r="K22" s="161" t="s">
        <v>608</v>
      </c>
      <c r="L22" s="161" t="s">
        <v>48</v>
      </c>
      <c r="M22" s="161">
        <v>91</v>
      </c>
      <c r="N22" s="568">
        <v>1.95E-4</v>
      </c>
      <c r="O22" s="568">
        <v>1.0500000000000001E-2</v>
      </c>
      <c r="P22" s="569">
        <v>5000</v>
      </c>
      <c r="Q22" s="569" t="s">
        <v>34</v>
      </c>
      <c r="R22" s="569">
        <v>135087336.90000001</v>
      </c>
      <c r="S22" s="570">
        <v>44071</v>
      </c>
      <c r="T22" s="571">
        <v>0.12690021973284638</v>
      </c>
      <c r="U22" s="572">
        <v>1.2688389089700896</v>
      </c>
      <c r="V22" s="571">
        <v>0.14904610118700456</v>
      </c>
      <c r="W22" s="572">
        <v>1.2970141970543971</v>
      </c>
      <c r="X22" s="571">
        <v>0.22569352397995046</v>
      </c>
      <c r="Y22" s="572">
        <v>1.4843303636130614</v>
      </c>
      <c r="Z22" s="571" t="s">
        <v>34</v>
      </c>
      <c r="AA22" s="572" t="s">
        <v>34</v>
      </c>
      <c r="AB22" s="571">
        <v>1.1963421970742443E-3</v>
      </c>
      <c r="AC22" s="573">
        <v>28.529731052010881</v>
      </c>
      <c r="AD22" s="162">
        <v>37806055000101</v>
      </c>
    </row>
    <row r="23" spans="5:30">
      <c r="E23" s="567" t="s">
        <v>2090</v>
      </c>
      <c r="F23" s="161" t="s">
        <v>715</v>
      </c>
      <c r="G23" s="161" t="s">
        <v>34</v>
      </c>
      <c r="H23" s="161" t="s">
        <v>1320</v>
      </c>
      <c r="I23" s="568" t="s">
        <v>34</v>
      </c>
      <c r="J23" s="161" t="s">
        <v>685</v>
      </c>
      <c r="K23" s="161" t="s">
        <v>608</v>
      </c>
      <c r="L23" s="161" t="s">
        <v>48</v>
      </c>
      <c r="M23" s="161">
        <v>180</v>
      </c>
      <c r="N23" s="568">
        <v>1.1000000000000002E-4</v>
      </c>
      <c r="O23" s="568">
        <v>2.7499999999999998E-3</v>
      </c>
      <c r="P23" s="569">
        <v>5000</v>
      </c>
      <c r="Q23" s="569" t="s">
        <v>34</v>
      </c>
      <c r="R23" s="569">
        <v>334882798.88</v>
      </c>
      <c r="S23" s="570">
        <v>43828</v>
      </c>
      <c r="T23" s="571">
        <v>0.11727569747426703</v>
      </c>
      <c r="U23" s="572">
        <v>1.1726060707004387</v>
      </c>
      <c r="V23" s="571">
        <v>0.13791267773752036</v>
      </c>
      <c r="W23" s="572">
        <v>1.2001300238972505</v>
      </c>
      <c r="X23" s="571">
        <v>0.22460862971878659</v>
      </c>
      <c r="Y23" s="572">
        <v>1.4771952829746902</v>
      </c>
      <c r="Z23" s="571" t="s">
        <v>34</v>
      </c>
      <c r="AA23" s="572" t="s">
        <v>34</v>
      </c>
      <c r="AB23" s="571">
        <v>6.2099850586264166E-3</v>
      </c>
      <c r="AC23" s="573">
        <v>3.7033740761209941</v>
      </c>
      <c r="AD23" s="162">
        <v>34218678000167</v>
      </c>
    </row>
    <row r="24" spans="5:30">
      <c r="E24" s="567" t="s">
        <v>2111</v>
      </c>
      <c r="F24" s="161" t="s">
        <v>715</v>
      </c>
      <c r="G24" s="161" t="s">
        <v>34</v>
      </c>
      <c r="H24" s="161" t="s">
        <v>1320</v>
      </c>
      <c r="I24" s="568" t="s">
        <v>34</v>
      </c>
      <c r="J24" s="161" t="s">
        <v>685</v>
      </c>
      <c r="K24" s="161" t="s">
        <v>608</v>
      </c>
      <c r="L24" s="161" t="s">
        <v>48</v>
      </c>
      <c r="M24" s="161">
        <v>271</v>
      </c>
      <c r="N24" s="568">
        <v>0</v>
      </c>
      <c r="O24" s="568">
        <v>6.6666666666666697E-3</v>
      </c>
      <c r="P24" s="569">
        <v>50000</v>
      </c>
      <c r="Q24" s="569" t="s">
        <v>34</v>
      </c>
      <c r="R24" s="569">
        <v>60257368.450000003</v>
      </c>
      <c r="S24" s="570">
        <v>43313</v>
      </c>
      <c r="T24" s="571">
        <v>0.10978181802226095</v>
      </c>
      <c r="U24" s="572">
        <v>1.0976769189002733</v>
      </c>
      <c r="V24" s="571">
        <v>0.13433611299040127</v>
      </c>
      <c r="W24" s="572">
        <v>1.169006396933822</v>
      </c>
      <c r="X24" s="571">
        <v>0.24162769220810554</v>
      </c>
      <c r="Y24" s="572">
        <v>1.5891254383803382</v>
      </c>
      <c r="Z24" s="571">
        <v>0.30826077640473026</v>
      </c>
      <c r="AA24" s="572">
        <v>1.6281160071963114</v>
      </c>
      <c r="AB24" s="571">
        <v>9.3346495734688874E-3</v>
      </c>
      <c r="AC24" s="573">
        <v>2.0805636868572295</v>
      </c>
      <c r="AD24" s="162">
        <v>30877877000126</v>
      </c>
    </row>
    <row r="25" spans="5:30">
      <c r="E25" s="567" t="s">
        <v>2099</v>
      </c>
      <c r="F25" s="161" t="s">
        <v>1338</v>
      </c>
      <c r="G25" s="161" t="s">
        <v>1414</v>
      </c>
      <c r="H25" s="161" t="s">
        <v>1320</v>
      </c>
      <c r="I25" s="568" t="s">
        <v>34</v>
      </c>
      <c r="J25" s="161" t="s">
        <v>672</v>
      </c>
      <c r="K25" s="161" t="s">
        <v>608</v>
      </c>
      <c r="L25" s="161" t="s">
        <v>48</v>
      </c>
      <c r="M25" s="161">
        <v>0</v>
      </c>
      <c r="N25" s="568">
        <v>4.0000000000000003E-5</v>
      </c>
      <c r="O25" s="568">
        <v>6.6666666666666697E-4</v>
      </c>
      <c r="P25" s="569">
        <v>20000</v>
      </c>
      <c r="Q25" s="569" t="s">
        <v>34</v>
      </c>
      <c r="R25" s="569">
        <v>4926926826</v>
      </c>
      <c r="S25" s="570">
        <v>41700</v>
      </c>
      <c r="T25" s="571">
        <v>0.1062749177083353</v>
      </c>
      <c r="U25" s="572">
        <v>1.062612428251196</v>
      </c>
      <c r="V25" s="571">
        <v>0.1217570204172449</v>
      </c>
      <c r="W25" s="572">
        <v>1.0595418653324555</v>
      </c>
      <c r="X25" s="571">
        <v>0.19529605641144721</v>
      </c>
      <c r="Y25" s="572">
        <v>1.2844137541631555</v>
      </c>
      <c r="Z25" s="571">
        <v>0.20989453103501599</v>
      </c>
      <c r="AA25" s="572">
        <v>1.1085829659768178</v>
      </c>
      <c r="AB25" s="571">
        <v>1.3426443034055438E-3</v>
      </c>
      <c r="AC25" s="573">
        <v>5.0960930915100544</v>
      </c>
      <c r="AD25" s="162">
        <v>18719154000101</v>
      </c>
    </row>
    <row r="26" spans="5:30">
      <c r="E26" s="567" t="s">
        <v>2109</v>
      </c>
      <c r="F26" s="161" t="s">
        <v>1338</v>
      </c>
      <c r="G26" s="161" t="s">
        <v>34</v>
      </c>
      <c r="H26" s="161" t="s">
        <v>1323</v>
      </c>
      <c r="I26" s="568" t="s">
        <v>34</v>
      </c>
      <c r="J26" s="161" t="s">
        <v>663</v>
      </c>
      <c r="K26" s="161" t="s">
        <v>608</v>
      </c>
      <c r="L26" s="161" t="s">
        <v>48</v>
      </c>
      <c r="M26" s="161">
        <v>1</v>
      </c>
      <c r="N26" s="568">
        <v>4.0000000000000003E-5</v>
      </c>
      <c r="O26" s="568">
        <v>1.1199999999999999E-3</v>
      </c>
      <c r="P26" s="569">
        <v>1000</v>
      </c>
      <c r="Q26" s="569" t="s">
        <v>34</v>
      </c>
      <c r="R26" s="569">
        <v>801858757.36000001</v>
      </c>
      <c r="S26" s="570">
        <v>43338</v>
      </c>
      <c r="T26" s="571">
        <v>0.1098165581221644</v>
      </c>
      <c r="U26" s="572">
        <v>1.098024275197621</v>
      </c>
      <c r="V26" s="571">
        <v>0.12675597822328633</v>
      </c>
      <c r="W26" s="572">
        <v>1.1030433000783175</v>
      </c>
      <c r="X26" s="571">
        <v>0.19865581358973072</v>
      </c>
      <c r="Y26" s="572">
        <v>1.3065100443275832</v>
      </c>
      <c r="Z26" s="571">
        <v>0.21703188705156173</v>
      </c>
      <c r="AA26" s="572">
        <v>1.1462797619011231</v>
      </c>
      <c r="AB26" s="571">
        <v>1.3766857551606767E-3</v>
      </c>
      <c r="AC26" s="573">
        <v>8.6012353368178278</v>
      </c>
      <c r="AD26" s="162">
        <v>30921203000181</v>
      </c>
    </row>
    <row r="27" spans="5:30">
      <c r="E27" s="567" t="s">
        <v>2101</v>
      </c>
      <c r="F27" s="161" t="s">
        <v>1338</v>
      </c>
      <c r="G27" s="161" t="s">
        <v>34</v>
      </c>
      <c r="H27" s="161" t="s">
        <v>1323</v>
      </c>
      <c r="I27" s="568" t="s">
        <v>34</v>
      </c>
      <c r="J27" s="161" t="s">
        <v>663</v>
      </c>
      <c r="K27" s="161" t="s">
        <v>608</v>
      </c>
      <c r="L27" s="161" t="s">
        <v>48</v>
      </c>
      <c r="M27" s="161">
        <v>1</v>
      </c>
      <c r="N27" s="568">
        <v>8.0000000000000007E-5</v>
      </c>
      <c r="O27" s="568">
        <v>9.6000000000000002E-4</v>
      </c>
      <c r="P27" s="569">
        <v>1000</v>
      </c>
      <c r="Q27" s="569" t="s">
        <v>34</v>
      </c>
      <c r="R27" s="569">
        <v>2758517023</v>
      </c>
      <c r="S27" s="570">
        <v>40777</v>
      </c>
      <c r="T27" s="571">
        <v>0.10845171279443866</v>
      </c>
      <c r="U27" s="572">
        <v>1.0843775781297182</v>
      </c>
      <c r="V27" s="571">
        <v>0.12763870795497478</v>
      </c>
      <c r="W27" s="572">
        <v>1.1107249031866435</v>
      </c>
      <c r="X27" s="571">
        <v>0.19902758054956426</v>
      </c>
      <c r="Y27" s="572">
        <v>1.3089550634709683</v>
      </c>
      <c r="Z27" s="571">
        <v>0.21653468731369685</v>
      </c>
      <c r="AA27" s="572">
        <v>1.1436537422646553</v>
      </c>
      <c r="AB27" s="571">
        <v>4.7053431530498071E-3</v>
      </c>
      <c r="AC27" s="573">
        <v>2.7041445188589672</v>
      </c>
      <c r="AD27" s="162">
        <v>13615411000133</v>
      </c>
    </row>
    <row r="28" spans="5:30">
      <c r="E28" s="567" t="s">
        <v>2136</v>
      </c>
      <c r="F28" s="161" t="s">
        <v>1338</v>
      </c>
      <c r="G28" s="161" t="s">
        <v>1414</v>
      </c>
      <c r="H28" s="161" t="s">
        <v>1323</v>
      </c>
      <c r="I28" s="568" t="s">
        <v>34</v>
      </c>
      <c r="J28" s="161" t="s">
        <v>663</v>
      </c>
      <c r="K28" s="161" t="s">
        <v>608</v>
      </c>
      <c r="L28" s="161" t="s">
        <v>48</v>
      </c>
      <c r="M28" s="161">
        <v>1</v>
      </c>
      <c r="N28" s="568">
        <v>3.4999999999999997E-5</v>
      </c>
      <c r="O28" s="568">
        <v>8.7500000000000002E-4</v>
      </c>
      <c r="P28" s="569">
        <v>500</v>
      </c>
      <c r="Q28" s="569" t="s">
        <v>34</v>
      </c>
      <c r="R28" s="569">
        <v>909586878</v>
      </c>
      <c r="S28" s="570">
        <v>38856</v>
      </c>
      <c r="T28" s="571">
        <v>0.10818971464509519</v>
      </c>
      <c r="U28" s="572">
        <v>1.0817579337613712</v>
      </c>
      <c r="V28" s="571">
        <v>0.12490371038689974</v>
      </c>
      <c r="W28" s="572">
        <v>1.0869246786490567</v>
      </c>
      <c r="X28" s="571">
        <v>0.18165559492428218</v>
      </c>
      <c r="Y28" s="572">
        <v>1.1947038200806328</v>
      </c>
      <c r="Z28" s="571">
        <v>0.22452196472737507</v>
      </c>
      <c r="AA28" s="572">
        <v>1.1858394992811536</v>
      </c>
      <c r="AB28" s="571">
        <v>1.5823889392611919E-3</v>
      </c>
      <c r="AC28" s="573">
        <v>6.3125632900713589</v>
      </c>
      <c r="AD28" s="162">
        <v>7900255000150</v>
      </c>
    </row>
    <row r="29" spans="5:30">
      <c r="E29" s="567" t="s">
        <v>2098</v>
      </c>
      <c r="F29" s="161" t="s">
        <v>1338</v>
      </c>
      <c r="G29" s="161" t="s">
        <v>34</v>
      </c>
      <c r="H29" s="161" t="s">
        <v>1320</v>
      </c>
      <c r="I29" s="568" t="s">
        <v>34</v>
      </c>
      <c r="J29" s="161" t="s">
        <v>663</v>
      </c>
      <c r="K29" s="161" t="s">
        <v>608</v>
      </c>
      <c r="L29" s="161" t="s">
        <v>48</v>
      </c>
      <c r="M29" s="161">
        <v>1</v>
      </c>
      <c r="N29" s="568">
        <v>3.0000000000000001E-5</v>
      </c>
      <c r="O29" s="568">
        <v>1E-3</v>
      </c>
      <c r="P29" s="569">
        <v>1000</v>
      </c>
      <c r="Q29" s="569" t="s">
        <v>34</v>
      </c>
      <c r="R29" s="569">
        <v>4386055921</v>
      </c>
      <c r="S29" s="570">
        <v>37430</v>
      </c>
      <c r="T29" s="571">
        <v>0.11043834907240435</v>
      </c>
      <c r="U29" s="572">
        <v>1.1042413846129622</v>
      </c>
      <c r="V29" s="571">
        <v>0.12733749010044537</v>
      </c>
      <c r="W29" s="572">
        <v>1.1081036750523985</v>
      </c>
      <c r="X29" s="571">
        <v>0.1997078689237366</v>
      </c>
      <c r="Y29" s="572">
        <v>1.3134291514819592</v>
      </c>
      <c r="Z29" s="571">
        <v>0.18713236964297475</v>
      </c>
      <c r="AA29" s="572">
        <v>0.98836189940780639</v>
      </c>
      <c r="AB29" s="571">
        <v>1.6014145389092456E-3</v>
      </c>
      <c r="AC29" s="573">
        <v>7.7573356181730073</v>
      </c>
      <c r="AD29" s="162">
        <v>4899128000190</v>
      </c>
    </row>
    <row r="30" spans="5:30">
      <c r="E30" s="567" t="s">
        <v>2672</v>
      </c>
      <c r="F30" s="161" t="s">
        <v>1338</v>
      </c>
      <c r="G30" s="161" t="s">
        <v>34</v>
      </c>
      <c r="H30" s="161" t="s">
        <v>1320</v>
      </c>
      <c r="I30" s="568" t="s">
        <v>34</v>
      </c>
      <c r="J30" s="161" t="s">
        <v>663</v>
      </c>
      <c r="K30" s="161" t="s">
        <v>608</v>
      </c>
      <c r="L30" s="161" t="s">
        <v>48</v>
      </c>
      <c r="M30" s="161">
        <v>2</v>
      </c>
      <c r="N30" s="568">
        <v>8.0000000000000007E-5</v>
      </c>
      <c r="O30" s="568">
        <v>1.6000000000000001E-3</v>
      </c>
      <c r="P30" s="569">
        <v>100</v>
      </c>
      <c r="Q30" s="569" t="s">
        <v>34</v>
      </c>
      <c r="R30" s="569">
        <v>256148959</v>
      </c>
      <c r="S30" s="570">
        <v>41915</v>
      </c>
      <c r="T30" s="571">
        <v>0.1032715286541297</v>
      </c>
      <c r="U30" s="572">
        <v>1.0325824023081867</v>
      </c>
      <c r="V30" s="571">
        <v>0.11881381703982341</v>
      </c>
      <c r="W30" s="572">
        <v>1.0339298128538432</v>
      </c>
      <c r="X30" s="571">
        <v>0.16162438690668313</v>
      </c>
      <c r="Y30" s="572">
        <v>1.062963530168668</v>
      </c>
      <c r="Z30" s="571">
        <v>0.20641434977151008</v>
      </c>
      <c r="AA30" s="572">
        <v>1.0902019741129054</v>
      </c>
      <c r="AB30" s="571">
        <v>2.1593401276337109E-3</v>
      </c>
      <c r="AC30" s="573">
        <v>1.8056613368230923</v>
      </c>
      <c r="AD30" s="162">
        <v>17899612000160</v>
      </c>
    </row>
    <row r="31" spans="5:30">
      <c r="E31" s="567" t="s">
        <v>2106</v>
      </c>
      <c r="F31" s="161" t="s">
        <v>1338</v>
      </c>
      <c r="G31" s="161" t="s">
        <v>34</v>
      </c>
      <c r="H31" s="161" t="s">
        <v>1320</v>
      </c>
      <c r="I31" s="568" t="s">
        <v>34</v>
      </c>
      <c r="J31" s="161" t="s">
        <v>663</v>
      </c>
      <c r="K31" s="161" t="s">
        <v>608</v>
      </c>
      <c r="L31" s="161" t="s">
        <v>48</v>
      </c>
      <c r="M31" s="161">
        <v>4</v>
      </c>
      <c r="N31" s="568">
        <v>2.5000000000000001E-4</v>
      </c>
      <c r="O31" s="568">
        <v>4.1999999999999997E-3</v>
      </c>
      <c r="P31" s="569">
        <v>1000</v>
      </c>
      <c r="Q31" s="569" t="s">
        <v>34</v>
      </c>
      <c r="R31" s="569">
        <v>216856331</v>
      </c>
      <c r="S31" s="570">
        <v>39634</v>
      </c>
      <c r="T31" s="571">
        <v>9.8792857282246516E-2</v>
      </c>
      <c r="U31" s="572">
        <v>0.98780145150211851</v>
      </c>
      <c r="V31" s="571">
        <v>0.11278590992363702</v>
      </c>
      <c r="W31" s="572">
        <v>0.98147435748832801</v>
      </c>
      <c r="X31" s="571">
        <v>0.15980512574812544</v>
      </c>
      <c r="Y31" s="572">
        <v>1.0509987004767494</v>
      </c>
      <c r="Z31" s="571">
        <v>0.20363346304618646</v>
      </c>
      <c r="AA31" s="572">
        <v>1.0755143896446349</v>
      </c>
      <c r="AB31" s="571">
        <v>2.8510197796356943E-3</v>
      </c>
      <c r="AC31" s="573">
        <v>-0.74670479309673132</v>
      </c>
      <c r="AD31" s="162">
        <v>9620860000100</v>
      </c>
    </row>
    <row r="32" spans="5:30">
      <c r="E32" s="567" t="s">
        <v>2745</v>
      </c>
      <c r="F32" s="161" t="s">
        <v>1338</v>
      </c>
      <c r="G32" s="161" t="s">
        <v>34</v>
      </c>
      <c r="H32" s="161" t="s">
        <v>1320</v>
      </c>
      <c r="I32" s="568" t="s">
        <v>34</v>
      </c>
      <c r="J32" s="161" t="s">
        <v>663</v>
      </c>
      <c r="K32" s="161" t="s">
        <v>608</v>
      </c>
      <c r="L32" s="161" t="s">
        <v>48</v>
      </c>
      <c r="M32" s="161">
        <v>30</v>
      </c>
      <c r="N32" s="568">
        <v>0</v>
      </c>
      <c r="O32" s="568">
        <v>1.33333333333333E-3</v>
      </c>
      <c r="P32" s="569">
        <v>20000</v>
      </c>
      <c r="Q32" s="569" t="s">
        <v>34</v>
      </c>
      <c r="R32" s="569">
        <v>242783221.38</v>
      </c>
      <c r="S32" s="570">
        <v>43800</v>
      </c>
      <c r="T32" s="571">
        <v>0.11261785393068924</v>
      </c>
      <c r="U32" s="572">
        <v>1.1260336287265114</v>
      </c>
      <c r="V32" s="571">
        <v>0.12884602962306224</v>
      </c>
      <c r="W32" s="572">
        <v>1.1212311380458575</v>
      </c>
      <c r="X32" s="571">
        <v>0.20824882190029581</v>
      </c>
      <c r="Y32" s="572">
        <v>1.3696008821268508</v>
      </c>
      <c r="Z32" s="571" t="s">
        <v>34</v>
      </c>
      <c r="AA32" s="572" t="s">
        <v>34</v>
      </c>
      <c r="AB32" s="571">
        <v>1.6839129803889162E-3</v>
      </c>
      <c r="AC32" s="573">
        <v>8.2731410274776227</v>
      </c>
      <c r="AD32" s="162">
        <v>35378376000119</v>
      </c>
    </row>
    <row r="33" spans="5:30">
      <c r="E33" s="567" t="s">
        <v>2753</v>
      </c>
      <c r="F33" s="161" t="s">
        <v>1338</v>
      </c>
      <c r="G33" s="161" t="s">
        <v>34</v>
      </c>
      <c r="H33" s="161" t="s">
        <v>1320</v>
      </c>
      <c r="I33" s="568" t="s">
        <v>34</v>
      </c>
      <c r="J33" s="161" t="s">
        <v>663</v>
      </c>
      <c r="K33" s="161" t="s">
        <v>608</v>
      </c>
      <c r="L33" s="161" t="s">
        <v>48</v>
      </c>
      <c r="M33" s="161">
        <v>31</v>
      </c>
      <c r="N33" s="568">
        <v>8.0000000000000007E-5</v>
      </c>
      <c r="O33" s="568">
        <v>1.55293333333333E-3</v>
      </c>
      <c r="P33" s="569">
        <v>1000</v>
      </c>
      <c r="Q33" s="569" t="s">
        <v>34</v>
      </c>
      <c r="R33" s="569">
        <v>1291008486.0799999</v>
      </c>
      <c r="S33" s="570">
        <v>44045</v>
      </c>
      <c r="T33" s="571">
        <v>0.10967182836133516</v>
      </c>
      <c r="U33" s="572">
        <v>1.0965771638197788</v>
      </c>
      <c r="V33" s="571">
        <v>0.1273313454199736</v>
      </c>
      <c r="W33" s="572">
        <v>1.1080502034235213</v>
      </c>
      <c r="X33" s="571">
        <v>0.22024840486569186</v>
      </c>
      <c r="Y33" s="572">
        <v>1.4485191649031599</v>
      </c>
      <c r="Z33" s="571" t="s">
        <v>34</v>
      </c>
      <c r="AA33" s="572" t="s">
        <v>34</v>
      </c>
      <c r="AB33" s="571">
        <v>7.485877413304913E-3</v>
      </c>
      <c r="AC33" s="573">
        <v>1.6586653342199567</v>
      </c>
      <c r="AD33" s="162">
        <v>37310657000165</v>
      </c>
    </row>
    <row r="34" spans="5:30">
      <c r="E34" s="567" t="s">
        <v>2754</v>
      </c>
      <c r="F34" s="161" t="s">
        <v>1338</v>
      </c>
      <c r="G34" s="161" t="s">
        <v>34</v>
      </c>
      <c r="H34" s="161" t="s">
        <v>1320</v>
      </c>
      <c r="I34" s="568" t="s">
        <v>34</v>
      </c>
      <c r="J34" s="161" t="s">
        <v>663</v>
      </c>
      <c r="K34" s="161" t="s">
        <v>608</v>
      </c>
      <c r="L34" s="161" t="s">
        <v>48</v>
      </c>
      <c r="M34" s="161">
        <v>31</v>
      </c>
      <c r="N34" s="568">
        <v>6.9999999999999994E-5</v>
      </c>
      <c r="O34" s="568">
        <v>1.4E-3</v>
      </c>
      <c r="P34" s="569">
        <v>1000</v>
      </c>
      <c r="Q34" s="569" t="s">
        <v>34</v>
      </c>
      <c r="R34" s="569">
        <v>2036010901</v>
      </c>
      <c r="S34" s="570">
        <v>40948</v>
      </c>
      <c r="T34" s="571">
        <v>0.11366572877522341</v>
      </c>
      <c r="U34" s="572">
        <v>1.1365110288230202</v>
      </c>
      <c r="V34" s="571">
        <v>0.13075128312849071</v>
      </c>
      <c r="W34" s="572">
        <v>1.1378108461083172</v>
      </c>
      <c r="X34" s="571">
        <v>0.20651449478954853</v>
      </c>
      <c r="Y34" s="572">
        <v>1.3581946426144216</v>
      </c>
      <c r="Z34" s="571">
        <v>0.22471807963730983</v>
      </c>
      <c r="AA34" s="572">
        <v>1.1868753035370134</v>
      </c>
      <c r="AB34" s="571">
        <v>1.696683541820655E-3</v>
      </c>
      <c r="AC34" s="573">
        <v>9.3337989553387839</v>
      </c>
      <c r="AD34" s="162">
        <v>14188162000100</v>
      </c>
    </row>
    <row r="35" spans="5:30">
      <c r="E35" s="567" t="s">
        <v>2100</v>
      </c>
      <c r="F35" s="161" t="s">
        <v>1338</v>
      </c>
      <c r="G35" s="161" t="s">
        <v>34</v>
      </c>
      <c r="H35" s="161" t="s">
        <v>1320</v>
      </c>
      <c r="I35" s="568" t="s">
        <v>34</v>
      </c>
      <c r="J35" s="161" t="s">
        <v>663</v>
      </c>
      <c r="K35" s="161" t="s">
        <v>608</v>
      </c>
      <c r="L35" s="161" t="s">
        <v>48</v>
      </c>
      <c r="M35" s="161">
        <v>45</v>
      </c>
      <c r="N35" s="568">
        <v>7.4999999999999993E-5</v>
      </c>
      <c r="O35" s="568">
        <v>1.65E-3</v>
      </c>
      <c r="P35" s="569">
        <v>1000</v>
      </c>
      <c r="Q35" s="569" t="s">
        <v>34</v>
      </c>
      <c r="R35" s="569">
        <v>1487314480</v>
      </c>
      <c r="S35" s="570">
        <v>41951</v>
      </c>
      <c r="T35" s="571">
        <v>0.11584462844496302</v>
      </c>
      <c r="U35" s="572">
        <v>1.1582972218298406</v>
      </c>
      <c r="V35" s="571">
        <v>0.1361617507331625</v>
      </c>
      <c r="W35" s="572">
        <v>1.1848932806039205</v>
      </c>
      <c r="X35" s="571">
        <v>0.22016621315738694</v>
      </c>
      <c r="Y35" s="572">
        <v>1.4479786104108427</v>
      </c>
      <c r="Z35" s="571">
        <v>0.26497134297928837</v>
      </c>
      <c r="AA35" s="572">
        <v>1.3994777084012544</v>
      </c>
      <c r="AB35" s="571">
        <v>5.1914970062640758E-3</v>
      </c>
      <c r="AC35" s="573">
        <v>4.0926481608717609</v>
      </c>
      <c r="AD35" s="162">
        <v>20146294000171</v>
      </c>
    </row>
    <row r="36" spans="5:30">
      <c r="E36" s="567" t="s">
        <v>2116</v>
      </c>
      <c r="F36" s="161" t="s">
        <v>1338</v>
      </c>
      <c r="G36" s="161" t="s">
        <v>1414</v>
      </c>
      <c r="H36" s="161" t="s">
        <v>1320</v>
      </c>
      <c r="I36" s="568" t="s">
        <v>34</v>
      </c>
      <c r="J36" s="161" t="s">
        <v>663</v>
      </c>
      <c r="K36" s="161" t="s">
        <v>608</v>
      </c>
      <c r="L36" s="161" t="s">
        <v>48</v>
      </c>
      <c r="M36" s="161">
        <v>46</v>
      </c>
      <c r="N36" s="568">
        <v>6.0000000000000002E-5</v>
      </c>
      <c r="O36" s="568">
        <v>0</v>
      </c>
      <c r="P36" s="569">
        <v>100000</v>
      </c>
      <c r="Q36" s="569" t="s">
        <v>34</v>
      </c>
      <c r="R36" s="569">
        <v>587220019</v>
      </c>
      <c r="S36" s="570">
        <v>41994</v>
      </c>
      <c r="T36" s="571">
        <v>0.11503760732931201</v>
      </c>
      <c r="U36" s="572">
        <v>1.1502280491045753</v>
      </c>
      <c r="V36" s="571">
        <v>0.13084641368866712</v>
      </c>
      <c r="W36" s="572">
        <v>1.1386386818325656</v>
      </c>
      <c r="X36" s="571">
        <v>0.21226841677255748</v>
      </c>
      <c r="Y36" s="572">
        <v>1.3960367612478282</v>
      </c>
      <c r="Z36" s="571">
        <v>0.22756642501549407</v>
      </c>
      <c r="AA36" s="572">
        <v>1.2019191789152959</v>
      </c>
      <c r="AB36" s="571">
        <v>1.7496037438946076E-3</v>
      </c>
      <c r="AC36" s="573">
        <v>9.1058525028637742</v>
      </c>
      <c r="AD36" s="162">
        <v>20824446000148</v>
      </c>
    </row>
    <row r="37" spans="5:30">
      <c r="E37" s="567" t="s">
        <v>2772</v>
      </c>
      <c r="F37" s="161" t="s">
        <v>1338</v>
      </c>
      <c r="G37" s="161" t="s">
        <v>34</v>
      </c>
      <c r="H37" s="161" t="s">
        <v>1320</v>
      </c>
      <c r="I37" s="568" t="s">
        <v>34</v>
      </c>
      <c r="J37" s="161" t="s">
        <v>663</v>
      </c>
      <c r="K37" s="161" t="s">
        <v>608</v>
      </c>
      <c r="L37" s="161" t="s">
        <v>48</v>
      </c>
      <c r="M37" s="161">
        <v>46</v>
      </c>
      <c r="N37" s="568">
        <v>0</v>
      </c>
      <c r="O37" s="568">
        <v>1.3998000000000001E-3</v>
      </c>
      <c r="P37" s="569">
        <v>1000</v>
      </c>
      <c r="Q37" s="569" t="s">
        <v>34</v>
      </c>
      <c r="R37" s="569">
        <v>359995441.27000004</v>
      </c>
      <c r="S37" s="570">
        <v>43818</v>
      </c>
      <c r="T37" s="571">
        <v>0.11402729087200036</v>
      </c>
      <c r="U37" s="572">
        <v>1.1401261845521846</v>
      </c>
      <c r="V37" s="571">
        <v>0.13051462270899372</v>
      </c>
      <c r="W37" s="572">
        <v>1.1357514032814076</v>
      </c>
      <c r="X37" s="571">
        <v>0.20642666916104058</v>
      </c>
      <c r="Y37" s="572">
        <v>1.3576170352254329</v>
      </c>
      <c r="Z37" s="571" t="s">
        <v>34</v>
      </c>
      <c r="AA37" s="572" t="s">
        <v>34</v>
      </c>
      <c r="AB37" s="571">
        <v>1.8944185375770191E-3</v>
      </c>
      <c r="AC37" s="573">
        <v>8.2346336573762127</v>
      </c>
      <c r="AD37" s="162">
        <v>35343590000130</v>
      </c>
    </row>
    <row r="38" spans="5:30">
      <c r="E38" s="567" t="s">
        <v>2773</v>
      </c>
      <c r="F38" s="161" t="s">
        <v>1338</v>
      </c>
      <c r="G38" s="161" t="s">
        <v>34</v>
      </c>
      <c r="H38" s="161" t="s">
        <v>1320</v>
      </c>
      <c r="I38" s="568" t="s">
        <v>34</v>
      </c>
      <c r="J38" s="161" t="s">
        <v>663</v>
      </c>
      <c r="K38" s="161" t="s">
        <v>611</v>
      </c>
      <c r="L38" s="161" t="s">
        <v>48</v>
      </c>
      <c r="M38" s="161">
        <v>46</v>
      </c>
      <c r="N38" s="568">
        <v>8.2999999999999998E-5</v>
      </c>
      <c r="O38" s="568">
        <v>1.33333333333333E-3</v>
      </c>
      <c r="P38" s="569">
        <v>1000</v>
      </c>
      <c r="Q38" s="569" t="s">
        <v>34</v>
      </c>
      <c r="R38" s="569">
        <v>296860511.14999998</v>
      </c>
      <c r="S38" s="570">
        <v>43740</v>
      </c>
      <c r="T38" s="571">
        <v>7.3097901689751943E-2</v>
      </c>
      <c r="U38" s="572">
        <v>0.73088495846016877</v>
      </c>
      <c r="V38" s="571">
        <v>8.8876099782389195E-2</v>
      </c>
      <c r="W38" s="572">
        <v>0.77340877942154984</v>
      </c>
      <c r="X38" s="571">
        <v>0.11969749999999957</v>
      </c>
      <c r="Y38" s="572">
        <v>0.78722078757721548</v>
      </c>
      <c r="Z38" s="571">
        <v>0.11969749999999957</v>
      </c>
      <c r="AA38" s="572">
        <v>0.6321966032925016</v>
      </c>
      <c r="AB38" s="571">
        <v>2.2051188349457702E-2</v>
      </c>
      <c r="AC38" s="573">
        <v>-1.180828890636896</v>
      </c>
      <c r="AD38" s="162">
        <v>34781162000126</v>
      </c>
    </row>
    <row r="39" spans="5:30">
      <c r="E39" s="567" t="s">
        <v>2774</v>
      </c>
      <c r="F39" s="161" t="s">
        <v>1338</v>
      </c>
      <c r="G39" s="161" t="s">
        <v>34</v>
      </c>
      <c r="H39" s="161" t="s">
        <v>1320</v>
      </c>
      <c r="I39" s="568" t="s">
        <v>34</v>
      </c>
      <c r="J39" s="161" t="s">
        <v>692</v>
      </c>
      <c r="K39" s="161" t="s">
        <v>608</v>
      </c>
      <c r="L39" s="161" t="s">
        <v>48</v>
      </c>
      <c r="M39" s="161">
        <v>46</v>
      </c>
      <c r="N39" s="568">
        <v>2.0000000000000001E-4</v>
      </c>
      <c r="O39" s="568">
        <v>8.1809999999999999E-4</v>
      </c>
      <c r="P39" s="569">
        <v>50000</v>
      </c>
      <c r="Q39" s="569" t="s">
        <v>34</v>
      </c>
      <c r="R39" s="569">
        <v>9662805.3499999996</v>
      </c>
      <c r="S39" s="570">
        <v>43546</v>
      </c>
      <c r="T39" s="571">
        <v>9.4628953445242914E-2</v>
      </c>
      <c r="U39" s="572">
        <v>0.94616777101895932</v>
      </c>
      <c r="V39" s="571">
        <v>0.11031363679661554</v>
      </c>
      <c r="W39" s="572">
        <v>0.95996038752060842</v>
      </c>
      <c r="X39" s="571">
        <v>0.18130661743438603</v>
      </c>
      <c r="Y39" s="572">
        <v>1.1924086816321042</v>
      </c>
      <c r="Z39" s="571">
        <v>0.21232637758380402</v>
      </c>
      <c r="AA39" s="572">
        <v>1.1214270531789097</v>
      </c>
      <c r="AB39" s="571">
        <v>1.632166344033598E-2</v>
      </c>
      <c r="AC39" s="573">
        <v>-0.28190406440547944</v>
      </c>
      <c r="AD39" s="162">
        <v>32227355000104</v>
      </c>
    </row>
    <row r="40" spans="5:30">
      <c r="E40" s="567" t="s">
        <v>2782</v>
      </c>
      <c r="F40" s="161" t="s">
        <v>1338</v>
      </c>
      <c r="G40" s="161" t="s">
        <v>34</v>
      </c>
      <c r="H40" s="161" t="s">
        <v>1320</v>
      </c>
      <c r="I40" s="568" t="s">
        <v>34</v>
      </c>
      <c r="J40" s="161" t="s">
        <v>663</v>
      </c>
      <c r="K40" s="161" t="s">
        <v>608</v>
      </c>
      <c r="L40" s="161" t="s">
        <v>48</v>
      </c>
      <c r="M40" s="161">
        <v>76</v>
      </c>
      <c r="N40" s="568">
        <v>8.5000000000000006E-5</v>
      </c>
      <c r="O40" s="568">
        <v>1E-3</v>
      </c>
      <c r="P40" s="569">
        <v>100000</v>
      </c>
      <c r="Q40" s="569" t="s">
        <v>34</v>
      </c>
      <c r="R40" s="569">
        <v>616896905</v>
      </c>
      <c r="S40" s="570">
        <v>42553</v>
      </c>
      <c r="T40" s="571">
        <v>0.11448359837693989</v>
      </c>
      <c r="U40" s="572">
        <v>1.1446886724496934</v>
      </c>
      <c r="V40" s="571">
        <v>0.1310720542200654</v>
      </c>
      <c r="W40" s="572">
        <v>1.1406022284823856</v>
      </c>
      <c r="X40" s="571">
        <v>0.22071276603754209</v>
      </c>
      <c r="Y40" s="572">
        <v>1.451573153227262</v>
      </c>
      <c r="Z40" s="571">
        <v>0.2137019393050883</v>
      </c>
      <c r="AA40" s="572">
        <v>1.1286922462515729</v>
      </c>
      <c r="AB40" s="571">
        <v>2.3389306565110742E-3</v>
      </c>
      <c r="AC40" s="573">
        <v>6.9079748545697539</v>
      </c>
      <c r="AD40" s="162">
        <v>19488866000111</v>
      </c>
    </row>
    <row r="41" spans="5:30">
      <c r="E41" s="567" t="s">
        <v>2783</v>
      </c>
      <c r="F41" s="161" t="s">
        <v>1338</v>
      </c>
      <c r="G41" s="161" t="s">
        <v>34</v>
      </c>
      <c r="H41" s="161" t="s">
        <v>1320</v>
      </c>
      <c r="I41" s="568" t="s">
        <v>34</v>
      </c>
      <c r="J41" s="161" t="s">
        <v>663</v>
      </c>
      <c r="K41" s="161" t="s">
        <v>608</v>
      </c>
      <c r="L41" s="161" t="s">
        <v>48</v>
      </c>
      <c r="M41" s="161">
        <v>76</v>
      </c>
      <c r="N41" s="568">
        <v>8.5000000000000006E-5</v>
      </c>
      <c r="O41" s="568">
        <v>1.66656666666667E-3</v>
      </c>
      <c r="P41" s="569">
        <v>100000</v>
      </c>
      <c r="Q41" s="569" t="s">
        <v>34</v>
      </c>
      <c r="R41" s="569">
        <v>330912838</v>
      </c>
      <c r="S41" s="570">
        <v>42120</v>
      </c>
      <c r="T41" s="571">
        <v>0.11069608307211598</v>
      </c>
      <c r="U41" s="572">
        <v>1.1068183929718685</v>
      </c>
      <c r="V41" s="571">
        <v>0.12707962272433582</v>
      </c>
      <c r="W41" s="572">
        <v>1.1058596871512885</v>
      </c>
      <c r="X41" s="571">
        <v>0.22393934414988181</v>
      </c>
      <c r="Y41" s="572">
        <v>1.4727935576866324</v>
      </c>
      <c r="Z41" s="571">
        <v>0.18694856261475978</v>
      </c>
      <c r="AA41" s="572">
        <v>0.98739110069522851</v>
      </c>
      <c r="AB41" s="571">
        <v>6.1434632330610644E-3</v>
      </c>
      <c r="AC41" s="573">
        <v>1.9801278537106082</v>
      </c>
      <c r="AD41" s="162">
        <v>21946695000179</v>
      </c>
    </row>
    <row r="42" spans="5:30">
      <c r="E42" s="567" t="s">
        <v>2784</v>
      </c>
      <c r="F42" s="161" t="s">
        <v>1338</v>
      </c>
      <c r="G42" s="161" t="s">
        <v>34</v>
      </c>
      <c r="H42" s="161" t="s">
        <v>1320</v>
      </c>
      <c r="I42" s="568" t="s">
        <v>34</v>
      </c>
      <c r="J42" s="161" t="s">
        <v>663</v>
      </c>
      <c r="K42" s="161" t="s">
        <v>611</v>
      </c>
      <c r="L42" s="161" t="s">
        <v>48</v>
      </c>
      <c r="M42" s="161">
        <v>76</v>
      </c>
      <c r="N42" s="568">
        <v>1E-4</v>
      </c>
      <c r="O42" s="568">
        <v>2.0002666666666699E-3</v>
      </c>
      <c r="P42" s="569">
        <v>100000</v>
      </c>
      <c r="Q42" s="569" t="s">
        <v>34</v>
      </c>
      <c r="R42" s="569">
        <v>125997675</v>
      </c>
      <c r="S42" s="570">
        <v>42756</v>
      </c>
      <c r="T42" s="571">
        <v>0.10223602504228713</v>
      </c>
      <c r="U42" s="572">
        <v>1.0222286986199587</v>
      </c>
      <c r="V42" s="571">
        <v>0.11726188760007639</v>
      </c>
      <c r="W42" s="572">
        <v>1.0204247664276167</v>
      </c>
      <c r="X42" s="571">
        <v>0.2232241656569125</v>
      </c>
      <c r="Y42" s="572">
        <v>1.4680900060126745</v>
      </c>
      <c r="Z42" s="571">
        <v>0.14544988421152438</v>
      </c>
      <c r="AA42" s="572">
        <v>0.76821088784488978</v>
      </c>
      <c r="AB42" s="571">
        <v>1.2349747996765626E-2</v>
      </c>
      <c r="AC42" s="573">
        <v>0.1900530717215049</v>
      </c>
      <c r="AD42" s="162">
        <v>26525450000191</v>
      </c>
    </row>
    <row r="43" spans="5:30">
      <c r="E43" s="567" t="s">
        <v>2788</v>
      </c>
      <c r="F43" s="161" t="s">
        <v>1338</v>
      </c>
      <c r="G43" s="161" t="s">
        <v>34</v>
      </c>
      <c r="H43" s="161" t="s">
        <v>1320</v>
      </c>
      <c r="I43" s="568" t="s">
        <v>34</v>
      </c>
      <c r="J43" s="161" t="s">
        <v>663</v>
      </c>
      <c r="K43" s="161" t="s">
        <v>608</v>
      </c>
      <c r="L43" s="161" t="s">
        <v>48</v>
      </c>
      <c r="M43" s="161">
        <v>121</v>
      </c>
      <c r="N43" s="568">
        <v>1.1599999999999999E-4</v>
      </c>
      <c r="O43" s="568">
        <v>2.37026666666667E-3</v>
      </c>
      <c r="P43" s="569">
        <v>5000</v>
      </c>
      <c r="Q43" s="569" t="s">
        <v>34</v>
      </c>
      <c r="R43" s="569">
        <v>179834292.11999997</v>
      </c>
      <c r="S43" s="570">
        <v>44349</v>
      </c>
      <c r="T43" s="571">
        <v>0.11152445981222137</v>
      </c>
      <c r="U43" s="572">
        <v>1.1151010944624118</v>
      </c>
      <c r="V43" s="571">
        <v>0.13112523327275927</v>
      </c>
      <c r="W43" s="572">
        <v>1.1410649979596181</v>
      </c>
      <c r="X43" s="571" t="s">
        <v>34</v>
      </c>
      <c r="Y43" s="572" t="s">
        <v>34</v>
      </c>
      <c r="Z43" s="571" t="s">
        <v>34</v>
      </c>
      <c r="AA43" s="572" t="s">
        <v>34</v>
      </c>
      <c r="AB43" s="571">
        <v>9.9687498587561103E-3</v>
      </c>
      <c r="AC43" s="573">
        <v>1.6261269912612104</v>
      </c>
      <c r="AD43" s="162">
        <v>41545099000194</v>
      </c>
    </row>
    <row r="44" spans="5:30">
      <c r="E44" s="567" t="s">
        <v>519</v>
      </c>
      <c r="F44" s="161" t="s">
        <v>1338</v>
      </c>
      <c r="G44" s="161" t="s">
        <v>34</v>
      </c>
      <c r="H44" s="161" t="s">
        <v>1320</v>
      </c>
      <c r="I44" s="568" t="s">
        <v>34</v>
      </c>
      <c r="J44" s="161" t="s">
        <v>685</v>
      </c>
      <c r="K44" s="161" t="s">
        <v>608</v>
      </c>
      <c r="L44" s="161" t="s">
        <v>48</v>
      </c>
      <c r="M44" s="161">
        <v>151</v>
      </c>
      <c r="N44" s="568">
        <v>7.5000000000000002E-6</v>
      </c>
      <c r="O44" s="568">
        <v>6.4999999999999997E-3</v>
      </c>
      <c r="P44" s="569">
        <v>5000</v>
      </c>
      <c r="Q44" s="569" t="s">
        <v>34</v>
      </c>
      <c r="R44" s="569">
        <v>45857548.07</v>
      </c>
      <c r="S44" s="570">
        <v>44057</v>
      </c>
      <c r="T44" s="571">
        <v>0.12374938540777403</v>
      </c>
      <c r="U44" s="572">
        <v>1.2373346200430348</v>
      </c>
      <c r="V44" s="571">
        <v>0.14614699253375507</v>
      </c>
      <c r="W44" s="572">
        <v>1.2717858613104784</v>
      </c>
      <c r="X44" s="571">
        <v>0.21703999919000072</v>
      </c>
      <c r="Y44" s="572">
        <v>1.4274182760551488</v>
      </c>
      <c r="Z44" s="571" t="s">
        <v>34</v>
      </c>
      <c r="AA44" s="572" t="s">
        <v>34</v>
      </c>
      <c r="AB44" s="571">
        <v>9.2135712381872653E-3</v>
      </c>
      <c r="AC44" s="573">
        <v>3.3898052848392921</v>
      </c>
      <c r="AD44" s="162">
        <v>39469191000170</v>
      </c>
    </row>
    <row r="45" spans="5:30">
      <c r="E45" s="567" t="s">
        <v>2789</v>
      </c>
      <c r="F45" s="161" t="s">
        <v>1338</v>
      </c>
      <c r="G45" s="161" t="s">
        <v>34</v>
      </c>
      <c r="H45" s="161" t="s">
        <v>1320</v>
      </c>
      <c r="I45" s="568" t="s">
        <v>34</v>
      </c>
      <c r="J45" s="161" t="s">
        <v>663</v>
      </c>
      <c r="K45" s="161" t="s">
        <v>608</v>
      </c>
      <c r="L45" s="161" t="s">
        <v>48</v>
      </c>
      <c r="M45" s="161">
        <v>179</v>
      </c>
      <c r="N45" s="568">
        <v>1.1000000000000002E-4</v>
      </c>
      <c r="O45" s="568">
        <v>1.83333333333333E-3</v>
      </c>
      <c r="P45" s="569">
        <v>5000</v>
      </c>
      <c r="Q45" s="569" t="s">
        <v>34</v>
      </c>
      <c r="R45" s="569">
        <v>943485734</v>
      </c>
      <c r="S45" s="570">
        <v>41367</v>
      </c>
      <c r="T45" s="571">
        <v>0.11820746750655076</v>
      </c>
      <c r="U45" s="572">
        <v>1.1819225720718534</v>
      </c>
      <c r="V45" s="571">
        <v>0.13888754774713585</v>
      </c>
      <c r="W45" s="572">
        <v>1.2086134409922566</v>
      </c>
      <c r="X45" s="571">
        <v>0.22594041721568958</v>
      </c>
      <c r="Y45" s="572">
        <v>1.4859541192260526</v>
      </c>
      <c r="Z45" s="571">
        <v>0.28042512255308805</v>
      </c>
      <c r="AA45" s="572">
        <v>1.4810986859036019</v>
      </c>
      <c r="AB45" s="571">
        <v>3.3863515544891205E-3</v>
      </c>
      <c r="AC45" s="573">
        <v>7.0792318231259097</v>
      </c>
      <c r="AD45" s="162">
        <v>17012208000123</v>
      </c>
    </row>
    <row r="46" spans="5:30">
      <c r="E46" s="567" t="s">
        <v>2790</v>
      </c>
      <c r="F46" s="161" t="s">
        <v>1338</v>
      </c>
      <c r="G46" s="161" t="s">
        <v>34</v>
      </c>
      <c r="H46" s="161" t="s">
        <v>1320</v>
      </c>
      <c r="I46" s="568" t="s">
        <v>34</v>
      </c>
      <c r="J46" s="161" t="s">
        <v>685</v>
      </c>
      <c r="K46" s="161" t="s">
        <v>690</v>
      </c>
      <c r="L46" s="161" t="s">
        <v>48</v>
      </c>
      <c r="M46" s="161">
        <v>211</v>
      </c>
      <c r="N46" s="568">
        <v>0</v>
      </c>
      <c r="O46" s="568">
        <v>5.3333333333333297E-3</v>
      </c>
      <c r="P46" s="569">
        <v>50000</v>
      </c>
      <c r="Q46" s="569" t="s">
        <v>34</v>
      </c>
      <c r="R46" s="569">
        <v>31431609.949999999</v>
      </c>
      <c r="S46" s="570">
        <v>43732</v>
      </c>
      <c r="T46" s="571">
        <v>0.1220002812899601</v>
      </c>
      <c r="U46" s="572">
        <v>1.2198458295177363</v>
      </c>
      <c r="V46" s="571">
        <v>0.15629730826245281</v>
      </c>
      <c r="W46" s="572">
        <v>1.3601149319796102</v>
      </c>
      <c r="X46" s="571">
        <v>0.28735847949126092</v>
      </c>
      <c r="Y46" s="572">
        <v>1.8898854908590601</v>
      </c>
      <c r="Z46" s="571">
        <v>0.30432700999999995</v>
      </c>
      <c r="AA46" s="572">
        <v>1.6073393513829766</v>
      </c>
      <c r="AB46" s="571">
        <v>1.4677643842571376E-2</v>
      </c>
      <c r="AC46" s="573">
        <v>2.819425832102656</v>
      </c>
      <c r="AD46" s="162">
        <v>35420451000162</v>
      </c>
    </row>
    <row r="47" spans="5:30">
      <c r="E47" s="567" t="s">
        <v>2791</v>
      </c>
      <c r="F47" s="161" t="s">
        <v>1338</v>
      </c>
      <c r="G47" s="161" t="s">
        <v>34</v>
      </c>
      <c r="H47" s="161" t="s">
        <v>1320</v>
      </c>
      <c r="I47" s="568" t="s">
        <v>34</v>
      </c>
      <c r="J47" s="161" t="s">
        <v>685</v>
      </c>
      <c r="K47" s="161" t="s">
        <v>608</v>
      </c>
      <c r="L47" s="161" t="s">
        <v>48</v>
      </c>
      <c r="M47" s="161">
        <v>271</v>
      </c>
      <c r="N47" s="568">
        <v>2.0000000000000001E-4</v>
      </c>
      <c r="O47" s="568">
        <v>3.3333333333333301E-3</v>
      </c>
      <c r="P47" s="569">
        <v>5000</v>
      </c>
      <c r="Q47" s="569" t="s">
        <v>34</v>
      </c>
      <c r="R47" s="569">
        <v>58955528.540000007</v>
      </c>
      <c r="S47" s="570">
        <v>43684</v>
      </c>
      <c r="T47" s="571">
        <v>0.10437205709166353</v>
      </c>
      <c r="U47" s="572">
        <v>1.0435862705828887</v>
      </c>
      <c r="V47" s="571">
        <v>0.1241433104140639</v>
      </c>
      <c r="W47" s="572">
        <v>1.0803076014336626</v>
      </c>
      <c r="X47" s="571">
        <v>0.22866059719026177</v>
      </c>
      <c r="Y47" s="572">
        <v>1.5038440686563623</v>
      </c>
      <c r="Z47" s="571">
        <v>0.33228123416158817</v>
      </c>
      <c r="AA47" s="572">
        <v>1.75498291589045</v>
      </c>
      <c r="AB47" s="571">
        <v>6.557950692205862E-3</v>
      </c>
      <c r="AC47" s="573">
        <v>1.4072277741776027</v>
      </c>
      <c r="AD47" s="162">
        <v>34096240000153</v>
      </c>
    </row>
    <row r="48" spans="5:30">
      <c r="E48" s="567" t="s">
        <v>1491</v>
      </c>
      <c r="F48" s="161" t="s">
        <v>715</v>
      </c>
      <c r="G48" s="161" t="s">
        <v>34</v>
      </c>
      <c r="H48" s="161" t="s">
        <v>1320</v>
      </c>
      <c r="I48" s="568" t="s">
        <v>34</v>
      </c>
      <c r="J48" s="161" t="s">
        <v>685</v>
      </c>
      <c r="K48" s="161" t="s">
        <v>608</v>
      </c>
      <c r="L48" s="161" t="s">
        <v>48</v>
      </c>
      <c r="M48" s="161">
        <v>91</v>
      </c>
      <c r="N48" s="568">
        <v>2.5000000000000001E-3</v>
      </c>
      <c r="O48" s="568">
        <v>7.0000000000000001E-3</v>
      </c>
      <c r="P48" s="569">
        <v>5000</v>
      </c>
      <c r="Q48" s="569" t="s">
        <v>1422</v>
      </c>
      <c r="R48" s="569">
        <v>60000000</v>
      </c>
      <c r="S48" s="570">
        <v>42184</v>
      </c>
      <c r="T48" s="571" t="s">
        <v>34</v>
      </c>
      <c r="U48" s="572" t="s">
        <v>34</v>
      </c>
      <c r="V48" s="571" t="s">
        <v>34</v>
      </c>
      <c r="W48" s="572" t="s">
        <v>34</v>
      </c>
      <c r="X48" s="571" t="s">
        <v>34</v>
      </c>
      <c r="Y48" s="572" t="s">
        <v>34</v>
      </c>
      <c r="Z48" s="571" t="s">
        <v>34</v>
      </c>
      <c r="AA48" s="572" t="s">
        <v>34</v>
      </c>
      <c r="AB48" s="571" t="s">
        <v>34</v>
      </c>
      <c r="AC48" s="573" t="s">
        <v>34</v>
      </c>
      <c r="AD48" s="162" t="s">
        <v>34</v>
      </c>
    </row>
    <row r="49" spans="1:30">
      <c r="E49" s="567" t="s">
        <v>2845</v>
      </c>
      <c r="F49" s="161" t="s">
        <v>715</v>
      </c>
      <c r="G49" s="161" t="s">
        <v>1414</v>
      </c>
      <c r="H49" s="161" t="s">
        <v>1320</v>
      </c>
      <c r="I49" s="568" t="s">
        <v>34</v>
      </c>
      <c r="J49" s="161" t="s">
        <v>1362</v>
      </c>
      <c r="K49" s="161" t="s">
        <v>608</v>
      </c>
      <c r="L49" s="161" t="s">
        <v>48</v>
      </c>
      <c r="M49" s="161">
        <v>0</v>
      </c>
      <c r="N49" s="568" t="s">
        <v>34</v>
      </c>
      <c r="O49" s="568" t="s">
        <v>34</v>
      </c>
      <c r="P49" s="569" t="s">
        <v>34</v>
      </c>
      <c r="Q49" s="569" t="s">
        <v>1421</v>
      </c>
      <c r="R49" s="569" t="s">
        <v>34</v>
      </c>
      <c r="S49" s="570" t="s">
        <v>34</v>
      </c>
      <c r="T49" s="571" t="s">
        <v>34</v>
      </c>
      <c r="U49" s="572" t="s">
        <v>34</v>
      </c>
      <c r="V49" s="571" t="s">
        <v>34</v>
      </c>
      <c r="W49" s="572" t="s">
        <v>34</v>
      </c>
      <c r="X49" s="571" t="s">
        <v>34</v>
      </c>
      <c r="Y49" s="572" t="s">
        <v>34</v>
      </c>
      <c r="Z49" s="571" t="s">
        <v>34</v>
      </c>
      <c r="AA49" s="572" t="s">
        <v>34</v>
      </c>
      <c r="AB49" s="571" t="s">
        <v>34</v>
      </c>
      <c r="AC49" s="573" t="s">
        <v>34</v>
      </c>
      <c r="AD49" s="162" t="s">
        <v>34</v>
      </c>
    </row>
    <row r="50" spans="1:30">
      <c r="E50" s="567" t="s">
        <v>2669</v>
      </c>
      <c r="F50" s="161" t="s">
        <v>715</v>
      </c>
      <c r="G50" s="161" t="s">
        <v>34</v>
      </c>
      <c r="H50" s="161" t="s">
        <v>34</v>
      </c>
      <c r="I50" s="568" t="s">
        <v>34</v>
      </c>
      <c r="J50" s="161" t="s">
        <v>663</v>
      </c>
      <c r="K50" s="161" t="s">
        <v>608</v>
      </c>
      <c r="L50" s="161" t="s">
        <v>48</v>
      </c>
      <c r="M50" s="161">
        <v>0</v>
      </c>
      <c r="N50" s="568" t="s">
        <v>34</v>
      </c>
      <c r="O50" s="568">
        <v>2.9999999999999997E-4</v>
      </c>
      <c r="P50" s="569" t="s">
        <v>34</v>
      </c>
      <c r="Q50" s="569" t="s">
        <v>1421</v>
      </c>
      <c r="R50" s="569" t="s">
        <v>34</v>
      </c>
      <c r="S50" s="570" t="s">
        <v>34</v>
      </c>
      <c r="T50" s="571" t="s">
        <v>34</v>
      </c>
      <c r="U50" s="572" t="s">
        <v>34</v>
      </c>
      <c r="V50" s="571" t="s">
        <v>34</v>
      </c>
      <c r="W50" s="572" t="s">
        <v>34</v>
      </c>
      <c r="X50" s="571" t="s">
        <v>34</v>
      </c>
      <c r="Y50" s="572" t="s">
        <v>34</v>
      </c>
      <c r="Z50" s="571" t="s">
        <v>34</v>
      </c>
      <c r="AA50" s="572" t="s">
        <v>34</v>
      </c>
      <c r="AB50" s="571" t="s">
        <v>34</v>
      </c>
      <c r="AC50" s="573" t="s">
        <v>34</v>
      </c>
      <c r="AD50" s="162" t="s">
        <v>34</v>
      </c>
    </row>
    <row r="51" spans="1:30">
      <c r="E51" s="567" t="s">
        <v>2846</v>
      </c>
      <c r="F51" s="161" t="s">
        <v>715</v>
      </c>
      <c r="G51" s="161" t="s">
        <v>34</v>
      </c>
      <c r="H51" s="161" t="s">
        <v>34</v>
      </c>
      <c r="I51" s="568" t="s">
        <v>34</v>
      </c>
      <c r="J51" s="161" t="s">
        <v>663</v>
      </c>
      <c r="K51" s="161" t="s">
        <v>608</v>
      </c>
      <c r="L51" s="161" t="s">
        <v>48</v>
      </c>
      <c r="M51" s="161">
        <v>182</v>
      </c>
      <c r="N51" s="568" t="s">
        <v>34</v>
      </c>
      <c r="O51" s="568">
        <v>2E-3</v>
      </c>
      <c r="P51" s="569" t="s">
        <v>34</v>
      </c>
      <c r="Q51" s="569" t="s">
        <v>1421</v>
      </c>
      <c r="R51" s="569" t="s">
        <v>34</v>
      </c>
      <c r="S51" s="570" t="s">
        <v>34</v>
      </c>
      <c r="T51" s="571" t="s">
        <v>34</v>
      </c>
      <c r="U51" s="572" t="s">
        <v>34</v>
      </c>
      <c r="V51" s="571" t="s">
        <v>34</v>
      </c>
      <c r="W51" s="572" t="s">
        <v>34</v>
      </c>
      <c r="X51" s="571" t="s">
        <v>34</v>
      </c>
      <c r="Y51" s="572" t="s">
        <v>34</v>
      </c>
      <c r="Z51" s="571" t="s">
        <v>34</v>
      </c>
      <c r="AA51" s="572" t="s">
        <v>34</v>
      </c>
      <c r="AB51" s="571" t="s">
        <v>34</v>
      </c>
      <c r="AC51" s="573" t="s">
        <v>34</v>
      </c>
      <c r="AD51" s="162" t="s">
        <v>34</v>
      </c>
    </row>
    <row r="52" spans="1:30">
      <c r="E52" s="567" t="s">
        <v>2847</v>
      </c>
      <c r="F52" s="161" t="s">
        <v>715</v>
      </c>
      <c r="G52" s="161" t="s">
        <v>34</v>
      </c>
      <c r="H52" s="161" t="s">
        <v>34</v>
      </c>
      <c r="I52" s="568" t="s">
        <v>34</v>
      </c>
      <c r="J52" s="161" t="s">
        <v>663</v>
      </c>
      <c r="K52" s="161" t="s">
        <v>608</v>
      </c>
      <c r="L52" s="161" t="s">
        <v>48</v>
      </c>
      <c r="M52" s="161">
        <v>365</v>
      </c>
      <c r="N52" s="568" t="s">
        <v>34</v>
      </c>
      <c r="O52" s="568">
        <v>2E-3</v>
      </c>
      <c r="P52" s="569" t="s">
        <v>34</v>
      </c>
      <c r="Q52" s="569" t="s">
        <v>1421</v>
      </c>
      <c r="R52" s="569" t="s">
        <v>34</v>
      </c>
      <c r="S52" s="570" t="s">
        <v>34</v>
      </c>
      <c r="T52" s="571" t="s">
        <v>34</v>
      </c>
      <c r="U52" s="572" t="s">
        <v>34</v>
      </c>
      <c r="V52" s="571" t="s">
        <v>34</v>
      </c>
      <c r="W52" s="572" t="s">
        <v>34</v>
      </c>
      <c r="X52" s="571" t="s">
        <v>34</v>
      </c>
      <c r="Y52" s="572" t="s">
        <v>34</v>
      </c>
      <c r="Z52" s="571" t="s">
        <v>34</v>
      </c>
      <c r="AA52" s="572" t="s">
        <v>34</v>
      </c>
      <c r="AB52" s="571" t="s">
        <v>34</v>
      </c>
      <c r="AC52" s="573" t="s">
        <v>34</v>
      </c>
      <c r="AD52" s="162" t="s">
        <v>34</v>
      </c>
    </row>
    <row r="53" spans="1:30">
      <c r="E53" s="567" t="s">
        <v>2848</v>
      </c>
      <c r="F53" s="161" t="s">
        <v>715</v>
      </c>
      <c r="G53" s="161" t="s">
        <v>34</v>
      </c>
      <c r="H53" s="161" t="s">
        <v>34</v>
      </c>
      <c r="I53" s="568" t="s">
        <v>34</v>
      </c>
      <c r="J53" s="161" t="s">
        <v>663</v>
      </c>
      <c r="K53" s="161" t="s">
        <v>608</v>
      </c>
      <c r="L53" s="161" t="s">
        <v>48</v>
      </c>
      <c r="M53" s="161">
        <v>730</v>
      </c>
      <c r="N53" s="568" t="s">
        <v>34</v>
      </c>
      <c r="O53" s="568">
        <v>2E-3</v>
      </c>
      <c r="P53" s="569" t="s">
        <v>34</v>
      </c>
      <c r="Q53" s="569" t="s">
        <v>1421</v>
      </c>
      <c r="R53" s="569" t="s">
        <v>34</v>
      </c>
      <c r="S53" s="570" t="s">
        <v>34</v>
      </c>
      <c r="T53" s="571" t="s">
        <v>34</v>
      </c>
      <c r="U53" s="572" t="s">
        <v>34</v>
      </c>
      <c r="V53" s="571" t="s">
        <v>34</v>
      </c>
      <c r="W53" s="572" t="s">
        <v>34</v>
      </c>
      <c r="X53" s="571" t="s">
        <v>34</v>
      </c>
      <c r="Y53" s="572" t="s">
        <v>34</v>
      </c>
      <c r="Z53" s="571" t="s">
        <v>34</v>
      </c>
      <c r="AA53" s="572" t="s">
        <v>34</v>
      </c>
      <c r="AB53" s="571" t="s">
        <v>34</v>
      </c>
      <c r="AC53" s="573" t="s">
        <v>34</v>
      </c>
      <c r="AD53" s="162" t="s">
        <v>34</v>
      </c>
    </row>
    <row r="54" spans="1:30">
      <c r="E54" s="567" t="s">
        <v>2655</v>
      </c>
      <c r="F54" s="161" t="s">
        <v>1338</v>
      </c>
      <c r="G54" s="161" t="s">
        <v>34</v>
      </c>
      <c r="H54" s="161" t="s">
        <v>34</v>
      </c>
      <c r="I54" s="568" t="s">
        <v>34</v>
      </c>
      <c r="J54" s="161" t="s">
        <v>663</v>
      </c>
      <c r="K54" s="161" t="s">
        <v>608</v>
      </c>
      <c r="L54" s="161" t="s">
        <v>48</v>
      </c>
      <c r="M54" s="161">
        <v>1095</v>
      </c>
      <c r="N54" s="568" t="s">
        <v>34</v>
      </c>
      <c r="O54" s="568">
        <v>2E-3</v>
      </c>
      <c r="P54" s="569" t="s">
        <v>34</v>
      </c>
      <c r="Q54" s="569" t="s">
        <v>1421</v>
      </c>
      <c r="R54" s="569" t="s">
        <v>34</v>
      </c>
      <c r="S54" s="570" t="s">
        <v>34</v>
      </c>
      <c r="T54" s="571" t="s">
        <v>34</v>
      </c>
      <c r="U54" s="572" t="s">
        <v>34</v>
      </c>
      <c r="V54" s="571" t="s">
        <v>34</v>
      </c>
      <c r="W54" s="572" t="s">
        <v>34</v>
      </c>
      <c r="X54" s="571" t="s">
        <v>34</v>
      </c>
      <c r="Y54" s="572" t="s">
        <v>34</v>
      </c>
      <c r="Z54" s="571" t="s">
        <v>34</v>
      </c>
      <c r="AA54" s="572" t="s">
        <v>34</v>
      </c>
      <c r="AB54" s="571" t="s">
        <v>34</v>
      </c>
      <c r="AC54" s="573" t="s">
        <v>34</v>
      </c>
      <c r="AD54" s="162" t="s">
        <v>34</v>
      </c>
    </row>
    <row r="55" spans="1:30">
      <c r="E55" s="567" t="s">
        <v>2849</v>
      </c>
      <c r="F55" s="161" t="s">
        <v>715</v>
      </c>
      <c r="G55" s="161" t="s">
        <v>34</v>
      </c>
      <c r="H55" s="161" t="s">
        <v>34</v>
      </c>
      <c r="I55" s="568" t="s">
        <v>34</v>
      </c>
      <c r="J55" s="161" t="s">
        <v>663</v>
      </c>
      <c r="K55" s="161" t="s">
        <v>608</v>
      </c>
      <c r="L55" s="161" t="s">
        <v>48</v>
      </c>
      <c r="M55" s="161">
        <v>730</v>
      </c>
      <c r="N55" s="568" t="s">
        <v>34</v>
      </c>
      <c r="O55" s="568">
        <v>2E-3</v>
      </c>
      <c r="P55" s="569" t="s">
        <v>34</v>
      </c>
      <c r="Q55" s="569" t="s">
        <v>1421</v>
      </c>
      <c r="R55" s="569" t="s">
        <v>34</v>
      </c>
      <c r="S55" s="570" t="s">
        <v>34</v>
      </c>
      <c r="T55" s="571" t="s">
        <v>34</v>
      </c>
      <c r="U55" s="572" t="s">
        <v>34</v>
      </c>
      <c r="V55" s="571" t="s">
        <v>34</v>
      </c>
      <c r="W55" s="572" t="s">
        <v>34</v>
      </c>
      <c r="X55" s="571" t="s">
        <v>34</v>
      </c>
      <c r="Y55" s="572" t="s">
        <v>34</v>
      </c>
      <c r="Z55" s="571" t="s">
        <v>34</v>
      </c>
      <c r="AA55" s="572" t="s">
        <v>34</v>
      </c>
      <c r="AB55" s="571" t="s">
        <v>34</v>
      </c>
      <c r="AC55" s="573" t="s">
        <v>34</v>
      </c>
      <c r="AD55" s="162" t="s">
        <v>34</v>
      </c>
    </row>
    <row r="56" spans="1:30">
      <c r="E56" s="567" t="s">
        <v>2850</v>
      </c>
      <c r="F56" s="161" t="s">
        <v>715</v>
      </c>
      <c r="G56" s="161" t="s">
        <v>34</v>
      </c>
      <c r="H56" s="161" t="s">
        <v>34</v>
      </c>
      <c r="I56" s="568" t="s">
        <v>34</v>
      </c>
      <c r="J56" s="161" t="s">
        <v>663</v>
      </c>
      <c r="K56" s="161" t="s">
        <v>608</v>
      </c>
      <c r="L56" s="161" t="s">
        <v>48</v>
      </c>
      <c r="M56" s="161">
        <v>1095</v>
      </c>
      <c r="N56" s="568" t="s">
        <v>34</v>
      </c>
      <c r="O56" s="568">
        <v>2E-3</v>
      </c>
      <c r="P56" s="569" t="s">
        <v>34</v>
      </c>
      <c r="Q56" s="569" t="s">
        <v>1421</v>
      </c>
      <c r="R56" s="569" t="s">
        <v>34</v>
      </c>
      <c r="S56" s="570" t="s">
        <v>34</v>
      </c>
      <c r="T56" s="571" t="s">
        <v>34</v>
      </c>
      <c r="U56" s="572" t="s">
        <v>34</v>
      </c>
      <c r="V56" s="571" t="s">
        <v>34</v>
      </c>
      <c r="W56" s="572" t="s">
        <v>34</v>
      </c>
      <c r="X56" s="571" t="s">
        <v>34</v>
      </c>
      <c r="Y56" s="572" t="s">
        <v>34</v>
      </c>
      <c r="Z56" s="571" t="s">
        <v>34</v>
      </c>
      <c r="AA56" s="572" t="s">
        <v>34</v>
      </c>
      <c r="AB56" s="571" t="s">
        <v>34</v>
      </c>
      <c r="AC56" s="573" t="s">
        <v>34</v>
      </c>
      <c r="AD56" s="162" t="s">
        <v>34</v>
      </c>
    </row>
    <row r="57" spans="1:30">
      <c r="E57" s="567" t="s">
        <v>2851</v>
      </c>
      <c r="F57" s="161" t="s">
        <v>1338</v>
      </c>
      <c r="G57" s="161" t="s">
        <v>34</v>
      </c>
      <c r="H57" s="161" t="s">
        <v>34</v>
      </c>
      <c r="I57" s="568" t="s">
        <v>34</v>
      </c>
      <c r="J57" s="161" t="s">
        <v>663</v>
      </c>
      <c r="K57" s="161" t="s">
        <v>608</v>
      </c>
      <c r="L57" s="161" t="s">
        <v>48</v>
      </c>
      <c r="M57" s="161">
        <v>1460</v>
      </c>
      <c r="N57" s="568" t="s">
        <v>34</v>
      </c>
      <c r="O57" s="568">
        <v>2E-3</v>
      </c>
      <c r="P57" s="569" t="s">
        <v>34</v>
      </c>
      <c r="Q57" s="569" t="s">
        <v>1421</v>
      </c>
      <c r="R57" s="569" t="s">
        <v>34</v>
      </c>
      <c r="S57" s="570" t="s">
        <v>34</v>
      </c>
      <c r="T57" s="571" t="s">
        <v>34</v>
      </c>
      <c r="U57" s="572" t="s">
        <v>34</v>
      </c>
      <c r="V57" s="571" t="s">
        <v>34</v>
      </c>
      <c r="W57" s="572" t="s">
        <v>34</v>
      </c>
      <c r="X57" s="571" t="s">
        <v>34</v>
      </c>
      <c r="Y57" s="572" t="s">
        <v>34</v>
      </c>
      <c r="Z57" s="571" t="s">
        <v>34</v>
      </c>
      <c r="AA57" s="572" t="s">
        <v>34</v>
      </c>
      <c r="AB57" s="571" t="s">
        <v>34</v>
      </c>
      <c r="AC57" s="573" t="s">
        <v>34</v>
      </c>
      <c r="AD57" s="162" t="s">
        <v>34</v>
      </c>
    </row>
    <row r="58" spans="1:30">
      <c r="E58" s="567" t="s">
        <v>2852</v>
      </c>
      <c r="F58" s="161" t="s">
        <v>1338</v>
      </c>
      <c r="G58" s="161" t="s">
        <v>34</v>
      </c>
      <c r="H58" s="161" t="s">
        <v>34</v>
      </c>
      <c r="I58" s="568" t="s">
        <v>34</v>
      </c>
      <c r="J58" s="161" t="s">
        <v>663</v>
      </c>
      <c r="K58" s="161" t="s">
        <v>608</v>
      </c>
      <c r="L58" s="161" t="s">
        <v>48</v>
      </c>
      <c r="M58" s="161">
        <v>1825</v>
      </c>
      <c r="N58" s="568" t="s">
        <v>34</v>
      </c>
      <c r="O58" s="568">
        <v>2E-3</v>
      </c>
      <c r="P58" s="569" t="s">
        <v>34</v>
      </c>
      <c r="Q58" s="569" t="s">
        <v>1421</v>
      </c>
      <c r="R58" s="569" t="s">
        <v>34</v>
      </c>
      <c r="S58" s="570" t="s">
        <v>34</v>
      </c>
      <c r="T58" s="571" t="s">
        <v>34</v>
      </c>
      <c r="U58" s="572" t="s">
        <v>34</v>
      </c>
      <c r="V58" s="571" t="s">
        <v>34</v>
      </c>
      <c r="W58" s="572" t="s">
        <v>34</v>
      </c>
      <c r="X58" s="571" t="s">
        <v>34</v>
      </c>
      <c r="Y58" s="572" t="s">
        <v>34</v>
      </c>
      <c r="Z58" s="571" t="s">
        <v>34</v>
      </c>
      <c r="AA58" s="572" t="s">
        <v>34</v>
      </c>
      <c r="AB58" s="571" t="s">
        <v>34</v>
      </c>
      <c r="AC58" s="573" t="s">
        <v>34</v>
      </c>
      <c r="AD58" s="162" t="s">
        <v>34</v>
      </c>
    </row>
    <row r="59" spans="1:30" s="468" customFormat="1" ht="7.5" customHeight="1">
      <c r="B59" s="557"/>
      <c r="C59" s="557"/>
      <c r="D59" s="557"/>
      <c r="E59" s="574" t="s">
        <v>1391</v>
      </c>
      <c r="J59" s="559"/>
      <c r="P59" s="560"/>
      <c r="Q59" s="560"/>
      <c r="R59" s="560"/>
      <c r="S59" s="575"/>
      <c r="T59" s="571"/>
      <c r="U59" s="572"/>
      <c r="V59" s="571"/>
      <c r="W59" s="572"/>
      <c r="X59" s="571"/>
      <c r="Y59" s="572"/>
      <c r="Z59" s="571"/>
      <c r="AA59" s="572"/>
      <c r="AB59" s="571"/>
      <c r="AC59" s="573"/>
    </row>
    <row r="60" spans="1:30" s="468" customFormat="1">
      <c r="A60" s="561"/>
      <c r="B60" s="576" t="s">
        <v>12</v>
      </c>
      <c r="C60" s="557"/>
      <c r="D60" s="557"/>
      <c r="E60" s="562" t="s">
        <v>621</v>
      </c>
      <c r="F60" s="562"/>
      <c r="G60" s="562"/>
      <c r="H60" s="562"/>
      <c r="I60" s="562"/>
      <c r="J60" s="563"/>
      <c r="K60" s="562"/>
      <c r="L60" s="562"/>
      <c r="M60" s="562"/>
      <c r="N60" s="562"/>
      <c r="O60" s="562"/>
      <c r="P60" s="564"/>
      <c r="Q60" s="564"/>
      <c r="R60" s="564"/>
      <c r="S60" s="565"/>
      <c r="T60" s="562"/>
      <c r="U60" s="562"/>
      <c r="V60" s="562"/>
      <c r="W60" s="562"/>
      <c r="X60" s="562"/>
      <c r="Y60" s="562"/>
      <c r="Z60" s="562"/>
      <c r="AA60" s="562"/>
      <c r="AB60" s="562"/>
      <c r="AC60" s="566"/>
      <c r="AD60" s="562"/>
    </row>
    <row r="61" spans="1:30" s="468" customFormat="1" ht="3" customHeight="1">
      <c r="B61" s="557"/>
      <c r="C61" s="557"/>
      <c r="D61" s="557"/>
      <c r="J61" s="577"/>
      <c r="P61" s="560"/>
      <c r="Q61" s="560"/>
      <c r="R61" s="560"/>
      <c r="S61" s="575"/>
      <c r="AC61" s="578"/>
    </row>
    <row r="62" spans="1:30" s="468" customFormat="1">
      <c r="A62" s="561"/>
      <c r="B62" s="557" t="s">
        <v>621</v>
      </c>
      <c r="C62" s="557" t="s">
        <v>738</v>
      </c>
      <c r="D62" s="557" t="str">
        <f>B62&amp;" "&amp;C62</f>
        <v>Inflação Curta</v>
      </c>
      <c r="E62" s="579" t="s">
        <v>1369</v>
      </c>
      <c r="F62" s="579"/>
      <c r="G62" s="579"/>
      <c r="H62" s="579"/>
      <c r="I62" s="579"/>
      <c r="J62" s="580"/>
      <c r="K62" s="579"/>
      <c r="L62" s="579"/>
      <c r="M62" s="579"/>
      <c r="N62" s="579"/>
      <c r="O62" s="579"/>
      <c r="P62" s="581"/>
      <c r="Q62" s="581"/>
      <c r="R62" s="581"/>
      <c r="S62" s="582"/>
      <c r="T62" s="579"/>
      <c r="U62" s="579"/>
      <c r="V62" s="579"/>
      <c r="W62" s="579"/>
      <c r="X62" s="579"/>
      <c r="Y62" s="579"/>
      <c r="Z62" s="579"/>
      <c r="AA62" s="579"/>
      <c r="AB62" s="579"/>
      <c r="AC62" s="583"/>
      <c r="AD62" s="579"/>
    </row>
    <row r="63" spans="1:30">
      <c r="E63" s="567" t="s">
        <v>1727</v>
      </c>
      <c r="F63" s="161" t="s">
        <v>715</v>
      </c>
      <c r="G63" s="161" t="s">
        <v>34</v>
      </c>
      <c r="H63" s="161" t="s">
        <v>1320</v>
      </c>
      <c r="I63" s="568" t="s">
        <v>34</v>
      </c>
      <c r="J63" s="161" t="s">
        <v>672</v>
      </c>
      <c r="K63" s="161" t="s">
        <v>608</v>
      </c>
      <c r="L63" s="161" t="s">
        <v>48</v>
      </c>
      <c r="M63" s="161">
        <v>31</v>
      </c>
      <c r="N63" s="568">
        <v>9.5999999999999989E-5</v>
      </c>
      <c r="O63" s="568">
        <v>2.8800000000000002E-3</v>
      </c>
      <c r="P63" s="569">
        <v>500</v>
      </c>
      <c r="Q63" s="569" t="s">
        <v>34</v>
      </c>
      <c r="R63" s="569">
        <v>1836256759</v>
      </c>
      <c r="S63" s="570">
        <v>41144</v>
      </c>
      <c r="T63" s="571">
        <v>9.2340053372326647E-2</v>
      </c>
      <c r="U63" s="572">
        <v>0.92328171552295835</v>
      </c>
      <c r="V63" s="571">
        <v>0.10670996472791305</v>
      </c>
      <c r="W63" s="572">
        <v>0.92860086991221991</v>
      </c>
      <c r="X63" s="571">
        <v>0.14948799625646103</v>
      </c>
      <c r="Y63" s="572">
        <v>0.98314549716035426</v>
      </c>
      <c r="Z63" s="571">
        <v>0.21608353578338058</v>
      </c>
      <c r="AA63" s="572">
        <v>1.1412709317211087</v>
      </c>
      <c r="AB63" s="571">
        <v>1.8848592230845319E-2</v>
      </c>
      <c r="AC63" s="573">
        <v>-0.4353012272696164</v>
      </c>
      <c r="AD63" s="162">
        <v>13396703000122</v>
      </c>
    </row>
    <row r="64" spans="1:30">
      <c r="E64" s="567" t="s">
        <v>2759</v>
      </c>
      <c r="F64" s="161" t="s">
        <v>1338</v>
      </c>
      <c r="G64" s="161" t="s">
        <v>1414</v>
      </c>
      <c r="H64" s="161" t="s">
        <v>1320</v>
      </c>
      <c r="I64" s="568" t="s">
        <v>34</v>
      </c>
      <c r="J64" s="161" t="s">
        <v>672</v>
      </c>
      <c r="K64" s="161" t="s">
        <v>608</v>
      </c>
      <c r="L64" s="161" t="s">
        <v>48</v>
      </c>
      <c r="M64" s="161">
        <v>31</v>
      </c>
      <c r="N64" s="568">
        <v>2.0000000000000002E-5</v>
      </c>
      <c r="O64" s="568">
        <v>6.9999999999999999E-4</v>
      </c>
      <c r="P64" s="569">
        <v>3000</v>
      </c>
      <c r="Q64" s="569" t="s">
        <v>34</v>
      </c>
      <c r="R64" s="569">
        <v>860589446</v>
      </c>
      <c r="S64" s="570">
        <v>38702</v>
      </c>
      <c r="T64" s="571">
        <v>8.5405432607918996E-2</v>
      </c>
      <c r="U64" s="572">
        <v>0.85394443097486195</v>
      </c>
      <c r="V64" s="571">
        <v>0.12095883267188134</v>
      </c>
      <c r="W64" s="572">
        <v>1.0525959551113457</v>
      </c>
      <c r="X64" s="571">
        <v>0.16651272979730947</v>
      </c>
      <c r="Y64" s="572">
        <v>1.0951129496662044</v>
      </c>
      <c r="Z64" s="571">
        <v>0.22930472342792552</v>
      </c>
      <c r="AA64" s="572">
        <v>1.2111002090274361</v>
      </c>
      <c r="AB64" s="571">
        <v>2.4647686507174839E-2</v>
      </c>
      <c r="AC64" s="573">
        <v>0.24521784678725805</v>
      </c>
      <c r="AD64" s="162">
        <v>7539298000151</v>
      </c>
    </row>
    <row r="65" spans="1:30">
      <c r="E65" s="567" t="s">
        <v>2853</v>
      </c>
      <c r="F65" s="161" t="s">
        <v>1338</v>
      </c>
      <c r="G65" s="161" t="s">
        <v>1414</v>
      </c>
      <c r="H65" s="161" t="s">
        <v>1320</v>
      </c>
      <c r="I65" s="568" t="s">
        <v>34</v>
      </c>
      <c r="J65" s="161" t="s">
        <v>1362</v>
      </c>
      <c r="K65" s="161" t="s">
        <v>608</v>
      </c>
      <c r="L65" s="161" t="s">
        <v>48</v>
      </c>
      <c r="M65" s="161">
        <v>287</v>
      </c>
      <c r="N65" s="568" t="s">
        <v>34</v>
      </c>
      <c r="O65" s="568" t="s">
        <v>34</v>
      </c>
      <c r="P65" s="569" t="s">
        <v>34</v>
      </c>
      <c r="Q65" s="569" t="s">
        <v>1421</v>
      </c>
      <c r="R65" s="569" t="s">
        <v>34</v>
      </c>
      <c r="S65" s="570" t="s">
        <v>34</v>
      </c>
      <c r="T65" s="571" t="s">
        <v>34</v>
      </c>
      <c r="U65" s="572" t="s">
        <v>34</v>
      </c>
      <c r="V65" s="571" t="s">
        <v>34</v>
      </c>
      <c r="W65" s="572" t="s">
        <v>34</v>
      </c>
      <c r="X65" s="571" t="s">
        <v>34</v>
      </c>
      <c r="Y65" s="572" t="s">
        <v>34</v>
      </c>
      <c r="Z65" s="571" t="s">
        <v>34</v>
      </c>
      <c r="AA65" s="572" t="s">
        <v>34</v>
      </c>
      <c r="AB65" s="571" t="s">
        <v>34</v>
      </c>
      <c r="AC65" s="573" t="s">
        <v>34</v>
      </c>
      <c r="AD65" s="162" t="s">
        <v>34</v>
      </c>
    </row>
    <row r="66" spans="1:30">
      <c r="E66" s="567" t="s">
        <v>2854</v>
      </c>
      <c r="F66" s="161" t="s">
        <v>1338</v>
      </c>
      <c r="G66" s="161" t="s">
        <v>1414</v>
      </c>
      <c r="H66" s="161" t="s">
        <v>1320</v>
      </c>
      <c r="I66" s="568" t="s">
        <v>34</v>
      </c>
      <c r="J66" s="161" t="s">
        <v>1362</v>
      </c>
      <c r="K66" s="161" t="s">
        <v>608</v>
      </c>
      <c r="L66" s="161" t="s">
        <v>48</v>
      </c>
      <c r="M66" s="161">
        <v>653</v>
      </c>
      <c r="N66" s="568" t="s">
        <v>34</v>
      </c>
      <c r="O66" s="568" t="s">
        <v>34</v>
      </c>
      <c r="P66" s="569" t="s">
        <v>34</v>
      </c>
      <c r="Q66" s="569" t="s">
        <v>1421</v>
      </c>
      <c r="R66" s="569" t="s">
        <v>34</v>
      </c>
      <c r="S66" s="570" t="s">
        <v>34</v>
      </c>
      <c r="T66" s="571" t="s">
        <v>34</v>
      </c>
      <c r="U66" s="572" t="s">
        <v>34</v>
      </c>
      <c r="V66" s="571" t="s">
        <v>34</v>
      </c>
      <c r="W66" s="572" t="s">
        <v>34</v>
      </c>
      <c r="X66" s="571" t="s">
        <v>34</v>
      </c>
      <c r="Y66" s="572" t="s">
        <v>34</v>
      </c>
      <c r="Z66" s="571" t="s">
        <v>34</v>
      </c>
      <c r="AA66" s="572" t="s">
        <v>34</v>
      </c>
      <c r="AB66" s="571" t="s">
        <v>34</v>
      </c>
      <c r="AC66" s="573" t="s">
        <v>34</v>
      </c>
      <c r="AD66" s="162" t="s">
        <v>34</v>
      </c>
    </row>
    <row r="67" spans="1:30">
      <c r="E67" s="567" t="s">
        <v>2855</v>
      </c>
      <c r="F67" s="161" t="s">
        <v>1338</v>
      </c>
      <c r="G67" s="161" t="s">
        <v>1414</v>
      </c>
      <c r="H67" s="161" t="s">
        <v>1320</v>
      </c>
      <c r="I67" s="568" t="s">
        <v>34</v>
      </c>
      <c r="J67" s="161" t="s">
        <v>1362</v>
      </c>
      <c r="K67" s="161" t="s">
        <v>608</v>
      </c>
      <c r="L67" s="161" t="s">
        <v>48</v>
      </c>
      <c r="M67" s="161">
        <v>1018</v>
      </c>
      <c r="N67" s="568" t="s">
        <v>34</v>
      </c>
      <c r="O67" s="568" t="s">
        <v>34</v>
      </c>
      <c r="P67" s="569" t="s">
        <v>34</v>
      </c>
      <c r="Q67" s="569" t="s">
        <v>1421</v>
      </c>
      <c r="R67" s="569" t="s">
        <v>34</v>
      </c>
      <c r="S67" s="570" t="s">
        <v>34</v>
      </c>
      <c r="T67" s="571" t="s">
        <v>34</v>
      </c>
      <c r="U67" s="572" t="s">
        <v>34</v>
      </c>
      <c r="V67" s="571" t="s">
        <v>34</v>
      </c>
      <c r="W67" s="572" t="s">
        <v>34</v>
      </c>
      <c r="X67" s="571" t="s">
        <v>34</v>
      </c>
      <c r="Y67" s="572" t="s">
        <v>34</v>
      </c>
      <c r="Z67" s="571" t="s">
        <v>34</v>
      </c>
      <c r="AA67" s="572" t="s">
        <v>34</v>
      </c>
      <c r="AB67" s="571" t="s">
        <v>34</v>
      </c>
      <c r="AC67" s="573" t="s">
        <v>34</v>
      </c>
      <c r="AD67" s="162" t="s">
        <v>34</v>
      </c>
    </row>
    <row r="68" spans="1:30">
      <c r="E68" s="567" t="s">
        <v>2856</v>
      </c>
      <c r="F68" s="161" t="s">
        <v>715</v>
      </c>
      <c r="G68" s="161" t="s">
        <v>1414</v>
      </c>
      <c r="H68" s="161" t="s">
        <v>1320</v>
      </c>
      <c r="I68" s="568" t="s">
        <v>34</v>
      </c>
      <c r="J68" s="161" t="s">
        <v>1362</v>
      </c>
      <c r="K68" s="161" t="s">
        <v>608</v>
      </c>
      <c r="L68" s="161" t="s">
        <v>48</v>
      </c>
      <c r="M68" s="161">
        <v>1383</v>
      </c>
      <c r="N68" s="568" t="s">
        <v>34</v>
      </c>
      <c r="O68" s="568" t="s">
        <v>34</v>
      </c>
      <c r="P68" s="569" t="s">
        <v>34</v>
      </c>
      <c r="Q68" s="569" t="s">
        <v>1421</v>
      </c>
      <c r="R68" s="569" t="s">
        <v>34</v>
      </c>
      <c r="S68" s="570" t="s">
        <v>34</v>
      </c>
      <c r="T68" s="571" t="s">
        <v>34</v>
      </c>
      <c r="U68" s="572" t="s">
        <v>34</v>
      </c>
      <c r="V68" s="571" t="s">
        <v>34</v>
      </c>
      <c r="W68" s="572" t="s">
        <v>34</v>
      </c>
      <c r="X68" s="571" t="s">
        <v>34</v>
      </c>
      <c r="Y68" s="572" t="s">
        <v>34</v>
      </c>
      <c r="Z68" s="571" t="s">
        <v>34</v>
      </c>
      <c r="AA68" s="572" t="s">
        <v>34</v>
      </c>
      <c r="AB68" s="571" t="s">
        <v>34</v>
      </c>
      <c r="AC68" s="573" t="s">
        <v>34</v>
      </c>
      <c r="AD68" s="162" t="s">
        <v>34</v>
      </c>
    </row>
    <row r="69" spans="1:30">
      <c r="E69" s="567" t="s">
        <v>2860</v>
      </c>
      <c r="F69" s="161" t="s">
        <v>715</v>
      </c>
      <c r="G69" s="161" t="s">
        <v>1414</v>
      </c>
      <c r="H69" s="161" t="s">
        <v>1320</v>
      </c>
      <c r="I69" s="568" t="s">
        <v>34</v>
      </c>
      <c r="J69" s="161" t="s">
        <v>1362</v>
      </c>
      <c r="K69" s="161" t="s">
        <v>608</v>
      </c>
      <c r="L69" s="161" t="s">
        <v>48</v>
      </c>
      <c r="M69" s="161">
        <v>1748</v>
      </c>
      <c r="N69" s="568" t="s">
        <v>34</v>
      </c>
      <c r="O69" s="568" t="s">
        <v>34</v>
      </c>
      <c r="P69" s="569" t="s">
        <v>34</v>
      </c>
      <c r="Q69" s="569" t="s">
        <v>1421</v>
      </c>
      <c r="R69" s="569" t="s">
        <v>34</v>
      </c>
      <c r="S69" s="570" t="s">
        <v>34</v>
      </c>
      <c r="T69" s="571" t="s">
        <v>34</v>
      </c>
      <c r="U69" s="572" t="s">
        <v>34</v>
      </c>
      <c r="V69" s="571" t="s">
        <v>34</v>
      </c>
      <c r="W69" s="572" t="s">
        <v>34</v>
      </c>
      <c r="X69" s="571" t="s">
        <v>34</v>
      </c>
      <c r="Y69" s="572" t="s">
        <v>34</v>
      </c>
      <c r="Z69" s="571" t="s">
        <v>34</v>
      </c>
      <c r="AA69" s="572" t="s">
        <v>34</v>
      </c>
      <c r="AB69" s="571" t="s">
        <v>34</v>
      </c>
      <c r="AC69" s="573" t="s">
        <v>34</v>
      </c>
      <c r="AD69" s="162" t="s">
        <v>34</v>
      </c>
    </row>
    <row r="70" spans="1:30">
      <c r="E70" s="567" t="s">
        <v>2857</v>
      </c>
      <c r="F70" s="161" t="s">
        <v>1338</v>
      </c>
      <c r="G70" s="161" t="s">
        <v>34</v>
      </c>
      <c r="H70" s="161" t="s">
        <v>34</v>
      </c>
      <c r="I70" s="568" t="s">
        <v>34</v>
      </c>
      <c r="J70" s="161" t="s">
        <v>663</v>
      </c>
      <c r="K70" s="161" t="s">
        <v>608</v>
      </c>
      <c r="L70" s="161" t="s">
        <v>48</v>
      </c>
      <c r="M70" s="161">
        <v>365</v>
      </c>
      <c r="N70" s="568" t="s">
        <v>34</v>
      </c>
      <c r="O70" s="568">
        <v>2E-3</v>
      </c>
      <c r="P70" s="569" t="s">
        <v>34</v>
      </c>
      <c r="Q70" s="569" t="s">
        <v>1421</v>
      </c>
      <c r="R70" s="569" t="s">
        <v>34</v>
      </c>
      <c r="S70" s="570" t="s">
        <v>34</v>
      </c>
      <c r="T70" s="571" t="s">
        <v>34</v>
      </c>
      <c r="U70" s="572" t="s">
        <v>34</v>
      </c>
      <c r="V70" s="571" t="s">
        <v>34</v>
      </c>
      <c r="W70" s="572" t="s">
        <v>34</v>
      </c>
      <c r="X70" s="571" t="s">
        <v>34</v>
      </c>
      <c r="Y70" s="572" t="s">
        <v>34</v>
      </c>
      <c r="Z70" s="571" t="s">
        <v>34</v>
      </c>
      <c r="AA70" s="572" t="s">
        <v>34</v>
      </c>
      <c r="AB70" s="571" t="s">
        <v>34</v>
      </c>
      <c r="AC70" s="573" t="s">
        <v>34</v>
      </c>
      <c r="AD70" s="162" t="s">
        <v>34</v>
      </c>
    </row>
    <row r="71" spans="1:30">
      <c r="E71" s="567" t="s">
        <v>2858</v>
      </c>
      <c r="F71" s="161" t="s">
        <v>1338</v>
      </c>
      <c r="G71" s="161" t="s">
        <v>34</v>
      </c>
      <c r="H71" s="161" t="s">
        <v>34</v>
      </c>
      <c r="I71" s="568" t="s">
        <v>34</v>
      </c>
      <c r="J71" s="161" t="s">
        <v>663</v>
      </c>
      <c r="K71" s="161" t="s">
        <v>608</v>
      </c>
      <c r="L71" s="161" t="s">
        <v>48</v>
      </c>
      <c r="M71" s="161">
        <v>730</v>
      </c>
      <c r="N71" s="568" t="s">
        <v>34</v>
      </c>
      <c r="O71" s="568">
        <v>2E-3</v>
      </c>
      <c r="P71" s="569" t="s">
        <v>34</v>
      </c>
      <c r="Q71" s="569" t="s">
        <v>1421</v>
      </c>
      <c r="R71" s="569" t="s">
        <v>34</v>
      </c>
      <c r="S71" s="570" t="s">
        <v>34</v>
      </c>
      <c r="T71" s="571" t="s">
        <v>34</v>
      </c>
      <c r="U71" s="572" t="s">
        <v>34</v>
      </c>
      <c r="V71" s="571" t="s">
        <v>34</v>
      </c>
      <c r="W71" s="572" t="s">
        <v>34</v>
      </c>
      <c r="X71" s="571" t="s">
        <v>34</v>
      </c>
      <c r="Y71" s="572" t="s">
        <v>34</v>
      </c>
      <c r="Z71" s="571" t="s">
        <v>34</v>
      </c>
      <c r="AA71" s="572" t="s">
        <v>34</v>
      </c>
      <c r="AB71" s="571" t="s">
        <v>34</v>
      </c>
      <c r="AC71" s="573" t="s">
        <v>34</v>
      </c>
      <c r="AD71" s="162" t="s">
        <v>34</v>
      </c>
    </row>
    <row r="72" spans="1:30">
      <c r="E72" s="567" t="s">
        <v>2859</v>
      </c>
      <c r="F72" s="161" t="s">
        <v>1338</v>
      </c>
      <c r="G72" s="161" t="s">
        <v>34</v>
      </c>
      <c r="H72" s="161" t="s">
        <v>34</v>
      </c>
      <c r="I72" s="568" t="s">
        <v>34</v>
      </c>
      <c r="J72" s="161" t="s">
        <v>663</v>
      </c>
      <c r="K72" s="161" t="s">
        <v>608</v>
      </c>
      <c r="L72" s="161" t="s">
        <v>48</v>
      </c>
      <c r="M72" s="161">
        <v>1095</v>
      </c>
      <c r="N72" s="568" t="s">
        <v>34</v>
      </c>
      <c r="O72" s="568">
        <v>2E-3</v>
      </c>
      <c r="P72" s="569" t="s">
        <v>34</v>
      </c>
      <c r="Q72" s="569" t="s">
        <v>1421</v>
      </c>
      <c r="R72" s="569" t="s">
        <v>34</v>
      </c>
      <c r="S72" s="570" t="s">
        <v>34</v>
      </c>
      <c r="T72" s="571" t="s">
        <v>34</v>
      </c>
      <c r="U72" s="572" t="s">
        <v>34</v>
      </c>
      <c r="V72" s="571" t="s">
        <v>34</v>
      </c>
      <c r="W72" s="572" t="s">
        <v>34</v>
      </c>
      <c r="X72" s="571" t="s">
        <v>34</v>
      </c>
      <c r="Y72" s="572" t="s">
        <v>34</v>
      </c>
      <c r="Z72" s="571" t="s">
        <v>34</v>
      </c>
      <c r="AA72" s="572" t="s">
        <v>34</v>
      </c>
      <c r="AB72" s="571" t="s">
        <v>34</v>
      </c>
      <c r="AC72" s="573" t="s">
        <v>34</v>
      </c>
      <c r="AD72" s="162" t="s">
        <v>34</v>
      </c>
    </row>
    <row r="73" spans="1:30" ht="5.25" customHeight="1">
      <c r="E73" s="574" t="s">
        <v>1391</v>
      </c>
      <c r="P73" s="584"/>
      <c r="Q73" s="584"/>
      <c r="R73" s="584"/>
      <c r="S73" s="585"/>
      <c r="AC73" s="586"/>
    </row>
    <row r="74" spans="1:30" s="468" customFormat="1">
      <c r="A74" s="561"/>
      <c r="B74" s="557" t="s">
        <v>621</v>
      </c>
      <c r="C74" s="542" t="s">
        <v>865</v>
      </c>
      <c r="D74" s="557" t="str">
        <f>B74&amp;" "&amp;C74</f>
        <v>Inflação Média</v>
      </c>
      <c r="E74" s="579" t="s">
        <v>1373</v>
      </c>
      <c r="F74" s="579"/>
      <c r="G74" s="579"/>
      <c r="H74" s="579"/>
      <c r="I74" s="579"/>
      <c r="J74" s="580"/>
      <c r="K74" s="579"/>
      <c r="L74" s="579"/>
      <c r="M74" s="579"/>
      <c r="N74" s="579"/>
      <c r="O74" s="579"/>
      <c r="P74" s="581"/>
      <c r="Q74" s="581"/>
      <c r="R74" s="581"/>
      <c r="S74" s="582"/>
      <c r="T74" s="579"/>
      <c r="U74" s="579"/>
      <c r="V74" s="579"/>
      <c r="W74" s="579"/>
      <c r="X74" s="579"/>
      <c r="Y74" s="579"/>
      <c r="Z74" s="579"/>
      <c r="AA74" s="579"/>
      <c r="AB74" s="579"/>
      <c r="AC74" s="583"/>
      <c r="AD74" s="579"/>
    </row>
    <row r="75" spans="1:30">
      <c r="E75" s="567" t="s">
        <v>2698</v>
      </c>
      <c r="F75" s="161" t="s">
        <v>715</v>
      </c>
      <c r="G75" s="161" t="s">
        <v>34</v>
      </c>
      <c r="H75" s="161" t="s">
        <v>1320</v>
      </c>
      <c r="I75" s="568" t="s">
        <v>34</v>
      </c>
      <c r="J75" s="161" t="s">
        <v>692</v>
      </c>
      <c r="K75" s="161" t="s">
        <v>608</v>
      </c>
      <c r="L75" s="161" t="s">
        <v>48</v>
      </c>
      <c r="M75" s="161">
        <v>0</v>
      </c>
      <c r="N75" s="568">
        <v>8.5000000000000006E-5</v>
      </c>
      <c r="O75" s="568">
        <v>1.6000000000000001E-3</v>
      </c>
      <c r="P75" s="569">
        <v>1000</v>
      </c>
      <c r="Q75" s="569" t="s">
        <v>34</v>
      </c>
      <c r="R75" s="569">
        <v>179208447.91</v>
      </c>
      <c r="S75" s="570">
        <v>44201</v>
      </c>
      <c r="T75" s="571">
        <v>9.2892616243966497E-2</v>
      </c>
      <c r="U75" s="572">
        <v>0.92880663323125612</v>
      </c>
      <c r="V75" s="571">
        <v>0.13942933946832881</v>
      </c>
      <c r="W75" s="572">
        <v>1.2133281671651481</v>
      </c>
      <c r="X75" s="571" t="s">
        <v>34</v>
      </c>
      <c r="Y75" s="572" t="s">
        <v>34</v>
      </c>
      <c r="Z75" s="571" t="s">
        <v>34</v>
      </c>
      <c r="AA75" s="572" t="s">
        <v>34</v>
      </c>
      <c r="AB75" s="571">
        <v>2.6125275220504018E-2</v>
      </c>
      <c r="AC75" s="573">
        <v>0.93834645580247733</v>
      </c>
      <c r="AD75" s="162">
        <v>39959025000152</v>
      </c>
    </row>
    <row r="76" spans="1:30">
      <c r="E76" s="567" t="s">
        <v>2707</v>
      </c>
      <c r="F76" s="161" t="s">
        <v>715</v>
      </c>
      <c r="G76" s="161" t="s">
        <v>34</v>
      </c>
      <c r="H76" s="161" t="s">
        <v>1320</v>
      </c>
      <c r="I76" s="568" t="s">
        <v>34</v>
      </c>
      <c r="J76" s="161" t="s">
        <v>692</v>
      </c>
      <c r="K76" s="161" t="s">
        <v>608</v>
      </c>
      <c r="L76" s="161" t="s">
        <v>48</v>
      </c>
      <c r="M76" s="161">
        <v>3</v>
      </c>
      <c r="N76" s="568">
        <v>0</v>
      </c>
      <c r="O76" s="568">
        <v>2.2669500000000002E-3</v>
      </c>
      <c r="P76" s="569">
        <v>50000</v>
      </c>
      <c r="Q76" s="569" t="s">
        <v>34</v>
      </c>
      <c r="R76" s="569">
        <v>38266050.130000003</v>
      </c>
      <c r="S76" s="570">
        <v>44390</v>
      </c>
      <c r="T76" s="571">
        <v>0.10643378939727643</v>
      </c>
      <c r="U76" s="572">
        <v>1.0642009407130866</v>
      </c>
      <c r="V76" s="571">
        <v>0.10643378939727643</v>
      </c>
      <c r="W76" s="572">
        <v>0.92619756434529033</v>
      </c>
      <c r="X76" s="571" t="s">
        <v>34</v>
      </c>
      <c r="Y76" s="572" t="s">
        <v>34</v>
      </c>
      <c r="Z76" s="571" t="s">
        <v>34</v>
      </c>
      <c r="AA76" s="572" t="s">
        <v>34</v>
      </c>
      <c r="AB76" s="571">
        <v>4.557524369470381E-2</v>
      </c>
      <c r="AC76" s="573">
        <v>-0.18608766456280515</v>
      </c>
      <c r="AD76" s="162">
        <v>41594333000173</v>
      </c>
    </row>
    <row r="77" spans="1:30">
      <c r="E77" s="567" t="s">
        <v>2711</v>
      </c>
      <c r="F77" s="161" t="s">
        <v>715</v>
      </c>
      <c r="G77" s="161" t="s">
        <v>34</v>
      </c>
      <c r="H77" s="161" t="s">
        <v>1323</v>
      </c>
      <c r="I77" s="568" t="s">
        <v>34</v>
      </c>
      <c r="J77" s="161" t="s">
        <v>692</v>
      </c>
      <c r="K77" s="161" t="s">
        <v>608</v>
      </c>
      <c r="L77" s="161" t="s">
        <v>48</v>
      </c>
      <c r="M77" s="161">
        <v>30</v>
      </c>
      <c r="N77" s="568">
        <v>8.0000000000000007E-5</v>
      </c>
      <c r="O77" s="568">
        <v>2.8E-3</v>
      </c>
      <c r="P77" s="569">
        <v>500</v>
      </c>
      <c r="Q77" s="569" t="s">
        <v>34</v>
      </c>
      <c r="R77" s="569">
        <v>142242168.05000001</v>
      </c>
      <c r="S77" s="570">
        <v>43679</v>
      </c>
      <c r="T77" s="571">
        <v>9.6448248541463499E-2</v>
      </c>
      <c r="U77" s="572">
        <v>0.9643583810103592</v>
      </c>
      <c r="V77" s="571">
        <v>0.13515383193131636</v>
      </c>
      <c r="W77" s="572">
        <v>1.1761222695874547</v>
      </c>
      <c r="X77" s="571">
        <v>0.23330044933893213</v>
      </c>
      <c r="Y77" s="572">
        <v>1.5343592261384997</v>
      </c>
      <c r="Z77" s="571">
        <v>0.27353890158596705</v>
      </c>
      <c r="AA77" s="572">
        <v>1.4447282896552631</v>
      </c>
      <c r="AB77" s="571">
        <v>2.8357407330450633E-2</v>
      </c>
      <c r="AC77" s="573">
        <v>0.71371305695068843</v>
      </c>
      <c r="AD77" s="162">
        <v>34096235000140</v>
      </c>
    </row>
    <row r="78" spans="1:30">
      <c r="E78" s="567" t="s">
        <v>2749</v>
      </c>
      <c r="F78" s="161" t="s">
        <v>1338</v>
      </c>
      <c r="G78" s="161" t="s">
        <v>1414</v>
      </c>
      <c r="H78" s="161" t="s">
        <v>1320</v>
      </c>
      <c r="I78" s="568" t="s">
        <v>34</v>
      </c>
      <c r="J78" s="161" t="s">
        <v>672</v>
      </c>
      <c r="K78" s="161" t="s">
        <v>608</v>
      </c>
      <c r="L78" s="161" t="s">
        <v>48</v>
      </c>
      <c r="M78" s="161">
        <v>30</v>
      </c>
      <c r="N78" s="568">
        <v>2.0000000000000002E-5</v>
      </c>
      <c r="O78" s="568">
        <v>6.9999999999999999E-4</v>
      </c>
      <c r="P78" s="569">
        <v>3000</v>
      </c>
      <c r="Q78" s="569" t="s">
        <v>34</v>
      </c>
      <c r="R78" s="569">
        <v>399139744</v>
      </c>
      <c r="S78" s="570">
        <v>39654</v>
      </c>
      <c r="T78" s="571">
        <v>6.421512400678675E-2</v>
      </c>
      <c r="U78" s="572">
        <v>0.6420686115097457</v>
      </c>
      <c r="V78" s="571">
        <v>0.10310205799426519</v>
      </c>
      <c r="W78" s="572">
        <v>0.89720450182260336</v>
      </c>
      <c r="X78" s="571">
        <v>0.11783060023015746</v>
      </c>
      <c r="Y78" s="572">
        <v>0.77494265054726219</v>
      </c>
      <c r="Z78" s="571">
        <v>0.10668933457414886</v>
      </c>
      <c r="AA78" s="572">
        <v>0.56349242820705869</v>
      </c>
      <c r="AB78" s="571">
        <v>5.18143051420972E-2</v>
      </c>
      <c r="AC78" s="573">
        <v>-0.22798186778040924</v>
      </c>
      <c r="AD78" s="162">
        <v>9814233000100</v>
      </c>
    </row>
    <row r="79" spans="1:30">
      <c r="E79" s="567" t="s">
        <v>2112</v>
      </c>
      <c r="F79" s="161" t="s">
        <v>1338</v>
      </c>
      <c r="G79" s="161" t="s">
        <v>34</v>
      </c>
      <c r="H79" s="161" t="s">
        <v>1320</v>
      </c>
      <c r="I79" s="568" t="s">
        <v>34</v>
      </c>
      <c r="J79" s="161" t="s">
        <v>692</v>
      </c>
      <c r="K79" s="161" t="s">
        <v>608</v>
      </c>
      <c r="L79" s="161" t="s">
        <v>48</v>
      </c>
      <c r="M79" s="161">
        <v>31</v>
      </c>
      <c r="N79" s="568">
        <v>1E-4</v>
      </c>
      <c r="O79" s="568">
        <v>1.9599999999999999E-3</v>
      </c>
      <c r="P79" s="569">
        <v>500</v>
      </c>
      <c r="Q79" s="569" t="s">
        <v>34</v>
      </c>
      <c r="R79" s="569">
        <v>602467791.19999993</v>
      </c>
      <c r="S79" s="570">
        <v>43338</v>
      </c>
      <c r="T79" s="571">
        <v>7.2490298832899702E-2</v>
      </c>
      <c r="U79" s="572">
        <v>0.72480971172223141</v>
      </c>
      <c r="V79" s="571">
        <v>0.11218491320649515</v>
      </c>
      <c r="W79" s="572">
        <v>0.97624442347255624</v>
      </c>
      <c r="X79" s="571">
        <v>0.20404012369686564</v>
      </c>
      <c r="Y79" s="572">
        <v>1.3419213172706164</v>
      </c>
      <c r="Z79" s="571">
        <v>0.26406000432836763</v>
      </c>
      <c r="AA79" s="572">
        <v>1.3946643647678345</v>
      </c>
      <c r="AB79" s="571">
        <v>3.3941813082457341E-2</v>
      </c>
      <c r="AC79" s="573">
        <v>-8.0427844121867029E-2</v>
      </c>
      <c r="AD79" s="162">
        <v>30910199000156</v>
      </c>
    </row>
    <row r="80" spans="1:30">
      <c r="E80" s="567" t="s">
        <v>2861</v>
      </c>
      <c r="F80" s="161" t="s">
        <v>715</v>
      </c>
      <c r="G80" s="161" t="s">
        <v>1414</v>
      </c>
      <c r="H80" s="161" t="s">
        <v>1320</v>
      </c>
      <c r="I80" s="568" t="s">
        <v>34</v>
      </c>
      <c r="J80" s="161" t="s">
        <v>1362</v>
      </c>
      <c r="K80" s="161" t="s">
        <v>608</v>
      </c>
      <c r="L80" s="161" t="s">
        <v>48</v>
      </c>
      <c r="M80" s="161">
        <v>2114</v>
      </c>
      <c r="N80" s="568" t="s">
        <v>34</v>
      </c>
      <c r="O80" s="568" t="s">
        <v>34</v>
      </c>
      <c r="P80" s="569" t="s">
        <v>34</v>
      </c>
      <c r="Q80" s="569" t="s">
        <v>1421</v>
      </c>
      <c r="R80" s="569" t="s">
        <v>34</v>
      </c>
      <c r="S80" s="570" t="s">
        <v>34</v>
      </c>
      <c r="T80" s="571" t="s">
        <v>34</v>
      </c>
      <c r="U80" s="572" t="s">
        <v>34</v>
      </c>
      <c r="V80" s="571" t="s">
        <v>34</v>
      </c>
      <c r="W80" s="572" t="s">
        <v>34</v>
      </c>
      <c r="X80" s="571" t="s">
        <v>34</v>
      </c>
      <c r="Y80" s="572" t="s">
        <v>34</v>
      </c>
      <c r="Z80" s="571" t="s">
        <v>34</v>
      </c>
      <c r="AA80" s="572" t="s">
        <v>34</v>
      </c>
      <c r="AB80" s="571" t="s">
        <v>34</v>
      </c>
      <c r="AC80" s="573" t="s">
        <v>34</v>
      </c>
      <c r="AD80" s="162" t="s">
        <v>34</v>
      </c>
    </row>
    <row r="81" spans="1:30">
      <c r="E81" s="567" t="s">
        <v>2862</v>
      </c>
      <c r="F81" s="161" t="s">
        <v>715</v>
      </c>
      <c r="G81" s="161" t="s">
        <v>1414</v>
      </c>
      <c r="H81" s="161" t="s">
        <v>1320</v>
      </c>
      <c r="I81" s="568" t="s">
        <v>34</v>
      </c>
      <c r="J81" s="161" t="s">
        <v>1362</v>
      </c>
      <c r="K81" s="161" t="s">
        <v>608</v>
      </c>
      <c r="L81" s="161" t="s">
        <v>48</v>
      </c>
      <c r="M81" s="161">
        <v>2844</v>
      </c>
      <c r="N81" s="568" t="s">
        <v>34</v>
      </c>
      <c r="O81" s="568" t="s">
        <v>34</v>
      </c>
      <c r="P81" s="569" t="s">
        <v>34</v>
      </c>
      <c r="Q81" s="569" t="s">
        <v>1421</v>
      </c>
      <c r="R81" s="569" t="s">
        <v>34</v>
      </c>
      <c r="S81" s="570" t="s">
        <v>34</v>
      </c>
      <c r="T81" s="571" t="s">
        <v>34</v>
      </c>
      <c r="U81" s="572" t="s">
        <v>34</v>
      </c>
      <c r="V81" s="571" t="s">
        <v>34</v>
      </c>
      <c r="W81" s="572" t="s">
        <v>34</v>
      </c>
      <c r="X81" s="571" t="s">
        <v>34</v>
      </c>
      <c r="Y81" s="572" t="s">
        <v>34</v>
      </c>
      <c r="Z81" s="571" t="s">
        <v>34</v>
      </c>
      <c r="AA81" s="572" t="s">
        <v>34</v>
      </c>
      <c r="AB81" s="571" t="s">
        <v>34</v>
      </c>
      <c r="AC81" s="573" t="s">
        <v>34</v>
      </c>
      <c r="AD81" s="162" t="s">
        <v>34</v>
      </c>
    </row>
    <row r="82" spans="1:30">
      <c r="E82" s="567" t="s">
        <v>2863</v>
      </c>
      <c r="F82" s="161" t="s">
        <v>715</v>
      </c>
      <c r="G82" s="161" t="s">
        <v>34</v>
      </c>
      <c r="H82" s="161" t="s">
        <v>34</v>
      </c>
      <c r="I82" s="568" t="s">
        <v>34</v>
      </c>
      <c r="J82" s="161" t="s">
        <v>663</v>
      </c>
      <c r="K82" s="161" t="s">
        <v>608</v>
      </c>
      <c r="L82" s="161" t="s">
        <v>48</v>
      </c>
      <c r="M82" s="161">
        <v>1460</v>
      </c>
      <c r="N82" s="568" t="s">
        <v>34</v>
      </c>
      <c r="O82" s="568">
        <v>2E-3</v>
      </c>
      <c r="P82" s="569" t="s">
        <v>34</v>
      </c>
      <c r="Q82" s="569" t="s">
        <v>1421</v>
      </c>
      <c r="R82" s="569" t="s">
        <v>34</v>
      </c>
      <c r="S82" s="570" t="s">
        <v>34</v>
      </c>
      <c r="T82" s="571" t="s">
        <v>34</v>
      </c>
      <c r="U82" s="572" t="s">
        <v>34</v>
      </c>
      <c r="V82" s="571" t="s">
        <v>34</v>
      </c>
      <c r="W82" s="572" t="s">
        <v>34</v>
      </c>
      <c r="X82" s="571" t="s">
        <v>34</v>
      </c>
      <c r="Y82" s="572" t="s">
        <v>34</v>
      </c>
      <c r="Z82" s="571" t="s">
        <v>34</v>
      </c>
      <c r="AA82" s="572" t="s">
        <v>34</v>
      </c>
      <c r="AB82" s="571" t="s">
        <v>34</v>
      </c>
      <c r="AC82" s="573" t="s">
        <v>34</v>
      </c>
      <c r="AD82" s="162" t="s">
        <v>34</v>
      </c>
    </row>
    <row r="83" spans="1:30">
      <c r="E83" s="567" t="s">
        <v>2864</v>
      </c>
      <c r="F83" s="161" t="s">
        <v>715</v>
      </c>
      <c r="G83" s="161" t="s">
        <v>34</v>
      </c>
      <c r="H83" s="161" t="s">
        <v>34</v>
      </c>
      <c r="I83" s="568" t="s">
        <v>34</v>
      </c>
      <c r="J83" s="161" t="s">
        <v>663</v>
      </c>
      <c r="K83" s="161" t="s">
        <v>608</v>
      </c>
      <c r="L83" s="161" t="s">
        <v>48</v>
      </c>
      <c r="M83" s="161">
        <v>1825</v>
      </c>
      <c r="N83" s="568" t="s">
        <v>34</v>
      </c>
      <c r="O83" s="568">
        <v>2E-3</v>
      </c>
      <c r="P83" s="569" t="s">
        <v>34</v>
      </c>
      <c r="Q83" s="569" t="s">
        <v>1421</v>
      </c>
      <c r="R83" s="569" t="s">
        <v>34</v>
      </c>
      <c r="S83" s="570" t="s">
        <v>34</v>
      </c>
      <c r="T83" s="571" t="s">
        <v>34</v>
      </c>
      <c r="U83" s="572" t="s">
        <v>34</v>
      </c>
      <c r="V83" s="571" t="s">
        <v>34</v>
      </c>
      <c r="W83" s="572" t="s">
        <v>34</v>
      </c>
      <c r="X83" s="571" t="s">
        <v>34</v>
      </c>
      <c r="Y83" s="572" t="s">
        <v>34</v>
      </c>
      <c r="Z83" s="571" t="s">
        <v>34</v>
      </c>
      <c r="AA83" s="572" t="s">
        <v>34</v>
      </c>
      <c r="AB83" s="571" t="s">
        <v>34</v>
      </c>
      <c r="AC83" s="573" t="s">
        <v>34</v>
      </c>
      <c r="AD83" s="162" t="s">
        <v>34</v>
      </c>
    </row>
    <row r="84" spans="1:30">
      <c r="E84" s="567" t="s">
        <v>2865</v>
      </c>
      <c r="F84" s="161" t="s">
        <v>715</v>
      </c>
      <c r="G84" s="161" t="s">
        <v>34</v>
      </c>
      <c r="H84" s="161" t="s">
        <v>34</v>
      </c>
      <c r="I84" s="568" t="s">
        <v>34</v>
      </c>
      <c r="J84" s="161" t="s">
        <v>663</v>
      </c>
      <c r="K84" s="161" t="s">
        <v>608</v>
      </c>
      <c r="L84" s="161" t="s">
        <v>48</v>
      </c>
      <c r="M84" s="161">
        <v>2190</v>
      </c>
      <c r="N84" s="568" t="s">
        <v>34</v>
      </c>
      <c r="O84" s="568">
        <v>2E-3</v>
      </c>
      <c r="P84" s="569" t="s">
        <v>34</v>
      </c>
      <c r="Q84" s="569" t="s">
        <v>1421</v>
      </c>
      <c r="R84" s="569" t="s">
        <v>34</v>
      </c>
      <c r="S84" s="570" t="s">
        <v>34</v>
      </c>
      <c r="T84" s="571" t="s">
        <v>34</v>
      </c>
      <c r="U84" s="572" t="s">
        <v>34</v>
      </c>
      <c r="V84" s="571" t="s">
        <v>34</v>
      </c>
      <c r="W84" s="572" t="s">
        <v>34</v>
      </c>
      <c r="X84" s="571" t="s">
        <v>34</v>
      </c>
      <c r="Y84" s="572" t="s">
        <v>34</v>
      </c>
      <c r="Z84" s="571" t="s">
        <v>34</v>
      </c>
      <c r="AA84" s="572" t="s">
        <v>34</v>
      </c>
      <c r="AB84" s="571" t="s">
        <v>34</v>
      </c>
      <c r="AC84" s="573" t="s">
        <v>34</v>
      </c>
      <c r="AD84" s="162" t="s">
        <v>34</v>
      </c>
    </row>
    <row r="85" spans="1:30">
      <c r="E85" s="567" t="s">
        <v>1434</v>
      </c>
      <c r="F85" s="161" t="s">
        <v>715</v>
      </c>
      <c r="G85" s="161" t="s">
        <v>34</v>
      </c>
      <c r="H85" s="161" t="s">
        <v>1320</v>
      </c>
      <c r="I85" s="568" t="s">
        <v>34</v>
      </c>
      <c r="J85" s="161" t="s">
        <v>663</v>
      </c>
      <c r="K85" s="161" t="s">
        <v>608</v>
      </c>
      <c r="L85" s="161" t="s">
        <v>48</v>
      </c>
      <c r="M85" s="161">
        <v>2</v>
      </c>
      <c r="N85" s="568">
        <v>7.4999999999999997E-3</v>
      </c>
      <c r="O85" s="568" t="s">
        <v>34</v>
      </c>
      <c r="P85" s="569">
        <v>100</v>
      </c>
      <c r="Q85" s="569" t="s">
        <v>1421</v>
      </c>
      <c r="R85" s="569">
        <v>470000000</v>
      </c>
      <c r="S85" s="570">
        <v>44309</v>
      </c>
      <c r="T85" s="571" t="s">
        <v>34</v>
      </c>
      <c r="U85" s="572" t="s">
        <v>34</v>
      </c>
      <c r="V85" s="571" t="s">
        <v>34</v>
      </c>
      <c r="W85" s="572" t="s">
        <v>34</v>
      </c>
      <c r="X85" s="571" t="s">
        <v>34</v>
      </c>
      <c r="Y85" s="572" t="s">
        <v>34</v>
      </c>
      <c r="Z85" s="571" t="s">
        <v>34</v>
      </c>
      <c r="AA85" s="572" t="s">
        <v>34</v>
      </c>
      <c r="AB85" s="571" t="s">
        <v>34</v>
      </c>
      <c r="AC85" s="573" t="s">
        <v>34</v>
      </c>
      <c r="AD85" s="162" t="s">
        <v>34</v>
      </c>
    </row>
    <row r="86" spans="1:30" ht="5.25" customHeight="1">
      <c r="E86" s="574" t="s">
        <v>1391</v>
      </c>
      <c r="P86" s="584"/>
      <c r="Q86" s="584"/>
      <c r="R86" s="584"/>
      <c r="S86" s="585"/>
      <c r="AC86" s="586"/>
    </row>
    <row r="87" spans="1:30" s="468" customFormat="1">
      <c r="A87" s="561"/>
      <c r="B87" s="557" t="s">
        <v>621</v>
      </c>
      <c r="C87" s="542" t="s">
        <v>866</v>
      </c>
      <c r="D87" s="557" t="str">
        <f>B87&amp;" "&amp;C87</f>
        <v>Inflação Longa</v>
      </c>
      <c r="E87" s="579" t="s">
        <v>1367</v>
      </c>
      <c r="F87" s="579"/>
      <c r="G87" s="579"/>
      <c r="H87" s="579"/>
      <c r="I87" s="579"/>
      <c r="J87" s="580"/>
      <c r="K87" s="579"/>
      <c r="L87" s="579"/>
      <c r="M87" s="579"/>
      <c r="N87" s="579"/>
      <c r="O87" s="579"/>
      <c r="P87" s="581"/>
      <c r="Q87" s="581"/>
      <c r="R87" s="581"/>
      <c r="S87" s="582"/>
      <c r="T87" s="579"/>
      <c r="U87" s="579"/>
      <c r="V87" s="579"/>
      <c r="W87" s="579"/>
      <c r="X87" s="579"/>
      <c r="Y87" s="579"/>
      <c r="Z87" s="579"/>
      <c r="AA87" s="579"/>
      <c r="AB87" s="579"/>
      <c r="AC87" s="583"/>
      <c r="AD87" s="579"/>
    </row>
    <row r="88" spans="1:30">
      <c r="E88" s="567" t="s">
        <v>2715</v>
      </c>
      <c r="F88" s="161" t="s">
        <v>715</v>
      </c>
      <c r="G88" s="161" t="s">
        <v>34</v>
      </c>
      <c r="H88" s="161" t="s">
        <v>1320</v>
      </c>
      <c r="I88" s="568" t="s">
        <v>34</v>
      </c>
      <c r="J88" s="161" t="s">
        <v>692</v>
      </c>
      <c r="K88" s="161" t="s">
        <v>608</v>
      </c>
      <c r="L88" s="161" t="s">
        <v>48</v>
      </c>
      <c r="M88" s="161">
        <v>31</v>
      </c>
      <c r="N88" s="568">
        <v>1E-4</v>
      </c>
      <c r="O88" s="568">
        <v>1.8666666666666699E-3</v>
      </c>
      <c r="P88" s="569">
        <v>500</v>
      </c>
      <c r="Q88" s="569" t="s">
        <v>34</v>
      </c>
      <c r="R88" s="569">
        <v>35441611.420000002</v>
      </c>
      <c r="S88" s="570">
        <v>44043</v>
      </c>
      <c r="T88" s="571">
        <v>4.9351361276751549E-2</v>
      </c>
      <c r="U88" s="572">
        <v>0.49345011009759587</v>
      </c>
      <c r="V88" s="571">
        <v>0.10255836109709238</v>
      </c>
      <c r="W88" s="572">
        <v>0.89247319661628477</v>
      </c>
      <c r="X88" s="571">
        <v>0.18819786355406909</v>
      </c>
      <c r="Y88" s="572">
        <v>1.2377306991990988</v>
      </c>
      <c r="Z88" s="571" t="s">
        <v>34</v>
      </c>
      <c r="AA88" s="572" t="s">
        <v>34</v>
      </c>
      <c r="AB88" s="571">
        <v>6.187592372602721E-2</v>
      </c>
      <c r="AC88" s="573">
        <v>-0.19969671912978088</v>
      </c>
      <c r="AD88" s="162">
        <v>37368116000198</v>
      </c>
    </row>
    <row r="89" spans="1:30">
      <c r="E89" s="567" t="s">
        <v>2750</v>
      </c>
      <c r="F89" s="161" t="s">
        <v>1338</v>
      </c>
      <c r="G89" s="161" t="s">
        <v>1414</v>
      </c>
      <c r="H89" s="161" t="s">
        <v>1320</v>
      </c>
      <c r="I89" s="568" t="s">
        <v>34</v>
      </c>
      <c r="J89" s="161" t="s">
        <v>672</v>
      </c>
      <c r="K89" s="161" t="s">
        <v>608</v>
      </c>
      <c r="L89" s="161" t="s">
        <v>48</v>
      </c>
      <c r="M89" s="161">
        <v>30</v>
      </c>
      <c r="N89" s="568">
        <v>2.0000000000000002E-5</v>
      </c>
      <c r="O89" s="568">
        <v>6.9999999999999999E-4</v>
      </c>
      <c r="P89" s="569">
        <v>3000</v>
      </c>
      <c r="Q89" s="569" t="s">
        <v>34</v>
      </c>
      <c r="R89" s="569">
        <v>314873303</v>
      </c>
      <c r="S89" s="570">
        <v>41867</v>
      </c>
      <c r="T89" s="571">
        <v>4.5721034873526634E-2</v>
      </c>
      <c r="U89" s="572">
        <v>0.45715151737356036</v>
      </c>
      <c r="V89" s="571">
        <v>8.8211900732919402E-2</v>
      </c>
      <c r="W89" s="572">
        <v>0.76762885233877776</v>
      </c>
      <c r="X89" s="571">
        <v>7.1971127764723475E-2</v>
      </c>
      <c r="Y89" s="572">
        <v>0.47333626752243124</v>
      </c>
      <c r="Z89" s="571">
        <v>1.1306577327480527E-2</v>
      </c>
      <c r="AA89" s="572">
        <v>5.9717034869543849E-2</v>
      </c>
      <c r="AB89" s="571">
        <v>8.4500713901282887E-2</v>
      </c>
      <c r="AC89" s="573">
        <v>-0.31600773641487273</v>
      </c>
      <c r="AD89" s="162">
        <v>20374752000120</v>
      </c>
    </row>
    <row r="90" spans="1:30">
      <c r="E90" s="567" t="s">
        <v>2866</v>
      </c>
      <c r="F90" s="161" t="s">
        <v>1338</v>
      </c>
      <c r="G90" s="161" t="s">
        <v>1414</v>
      </c>
      <c r="H90" s="161" t="s">
        <v>1320</v>
      </c>
      <c r="I90" s="568" t="s">
        <v>34</v>
      </c>
      <c r="J90" s="161" t="s">
        <v>1362</v>
      </c>
      <c r="K90" s="161" t="s">
        <v>608</v>
      </c>
      <c r="L90" s="161" t="s">
        <v>48</v>
      </c>
      <c r="M90" s="161">
        <v>3575</v>
      </c>
      <c r="N90" s="568" t="s">
        <v>34</v>
      </c>
      <c r="O90" s="568" t="s">
        <v>34</v>
      </c>
      <c r="P90" s="569" t="s">
        <v>34</v>
      </c>
      <c r="Q90" s="569" t="s">
        <v>1421</v>
      </c>
      <c r="R90" s="569" t="s">
        <v>34</v>
      </c>
      <c r="S90" s="570" t="s">
        <v>34</v>
      </c>
      <c r="T90" s="571" t="s">
        <v>34</v>
      </c>
      <c r="U90" s="572" t="s">
        <v>34</v>
      </c>
      <c r="V90" s="571" t="s">
        <v>34</v>
      </c>
      <c r="W90" s="572" t="s">
        <v>34</v>
      </c>
      <c r="X90" s="571" t="s">
        <v>34</v>
      </c>
      <c r="Y90" s="572" t="s">
        <v>34</v>
      </c>
      <c r="Z90" s="571" t="s">
        <v>34</v>
      </c>
      <c r="AA90" s="572" t="s">
        <v>34</v>
      </c>
      <c r="AB90" s="571" t="s">
        <v>34</v>
      </c>
      <c r="AC90" s="573" t="s">
        <v>34</v>
      </c>
      <c r="AD90" s="162" t="s">
        <v>34</v>
      </c>
    </row>
    <row r="91" spans="1:30">
      <c r="E91" s="567" t="s">
        <v>2867</v>
      </c>
      <c r="F91" s="161" t="s">
        <v>1338</v>
      </c>
      <c r="G91" s="161" t="s">
        <v>1414</v>
      </c>
      <c r="H91" s="161" t="s">
        <v>1320</v>
      </c>
      <c r="I91" s="568" t="s">
        <v>34</v>
      </c>
      <c r="J91" s="161" t="s">
        <v>1362</v>
      </c>
      <c r="K91" s="161" t="s">
        <v>608</v>
      </c>
      <c r="L91" s="161" t="s">
        <v>48</v>
      </c>
      <c r="M91" s="161">
        <v>4670</v>
      </c>
      <c r="N91" s="568" t="s">
        <v>34</v>
      </c>
      <c r="O91" s="568" t="s">
        <v>34</v>
      </c>
      <c r="P91" s="569" t="s">
        <v>34</v>
      </c>
      <c r="Q91" s="569" t="s">
        <v>1421</v>
      </c>
      <c r="R91" s="569" t="s">
        <v>34</v>
      </c>
      <c r="S91" s="570" t="s">
        <v>34</v>
      </c>
      <c r="T91" s="571" t="s">
        <v>34</v>
      </c>
      <c r="U91" s="572" t="s">
        <v>34</v>
      </c>
      <c r="V91" s="571" t="s">
        <v>34</v>
      </c>
      <c r="W91" s="572" t="s">
        <v>34</v>
      </c>
      <c r="X91" s="571" t="s">
        <v>34</v>
      </c>
      <c r="Y91" s="572" t="s">
        <v>34</v>
      </c>
      <c r="Z91" s="571" t="s">
        <v>34</v>
      </c>
      <c r="AA91" s="572" t="s">
        <v>34</v>
      </c>
      <c r="AB91" s="571" t="s">
        <v>34</v>
      </c>
      <c r="AC91" s="573" t="s">
        <v>34</v>
      </c>
      <c r="AD91" s="162" t="s">
        <v>34</v>
      </c>
    </row>
    <row r="92" spans="1:30">
      <c r="E92" s="567" t="s">
        <v>2868</v>
      </c>
      <c r="F92" s="161" t="s">
        <v>1338</v>
      </c>
      <c r="G92" s="161" t="s">
        <v>34</v>
      </c>
      <c r="H92" s="161" t="s">
        <v>34</v>
      </c>
      <c r="I92" s="568" t="s">
        <v>34</v>
      </c>
      <c r="J92" s="161" t="s">
        <v>663</v>
      </c>
      <c r="K92" s="161" t="s">
        <v>608</v>
      </c>
      <c r="L92" s="161" t="s">
        <v>48</v>
      </c>
      <c r="M92" s="161">
        <v>2920</v>
      </c>
      <c r="N92" s="568" t="s">
        <v>34</v>
      </c>
      <c r="O92" s="568">
        <v>2E-3</v>
      </c>
      <c r="P92" s="569" t="s">
        <v>34</v>
      </c>
      <c r="Q92" s="569" t="s">
        <v>1421</v>
      </c>
      <c r="R92" s="569" t="s">
        <v>34</v>
      </c>
      <c r="S92" s="570" t="s">
        <v>34</v>
      </c>
      <c r="T92" s="571" t="s">
        <v>34</v>
      </c>
      <c r="U92" s="572" t="s">
        <v>34</v>
      </c>
      <c r="V92" s="571" t="s">
        <v>34</v>
      </c>
      <c r="W92" s="572" t="s">
        <v>34</v>
      </c>
      <c r="X92" s="571" t="s">
        <v>34</v>
      </c>
      <c r="Y92" s="572" t="s">
        <v>34</v>
      </c>
      <c r="Z92" s="571" t="s">
        <v>34</v>
      </c>
      <c r="AA92" s="572" t="s">
        <v>34</v>
      </c>
      <c r="AB92" s="571" t="s">
        <v>34</v>
      </c>
      <c r="AC92" s="573" t="s">
        <v>34</v>
      </c>
      <c r="AD92" s="162" t="s">
        <v>34</v>
      </c>
    </row>
    <row r="93" spans="1:30">
      <c r="E93" s="567" t="s">
        <v>2869</v>
      </c>
      <c r="F93" s="161" t="s">
        <v>1338</v>
      </c>
      <c r="G93" s="161" t="s">
        <v>34</v>
      </c>
      <c r="H93" s="161" t="s">
        <v>34</v>
      </c>
      <c r="I93" s="568" t="s">
        <v>34</v>
      </c>
      <c r="J93" s="161" t="s">
        <v>663</v>
      </c>
      <c r="K93" s="161" t="s">
        <v>608</v>
      </c>
      <c r="L93" s="161" t="s">
        <v>48</v>
      </c>
      <c r="M93" s="161">
        <v>3285</v>
      </c>
      <c r="N93" s="568" t="s">
        <v>34</v>
      </c>
      <c r="O93" s="568">
        <v>2E-3</v>
      </c>
      <c r="P93" s="569" t="s">
        <v>34</v>
      </c>
      <c r="Q93" s="569" t="s">
        <v>1421</v>
      </c>
      <c r="R93" s="569" t="s">
        <v>34</v>
      </c>
      <c r="S93" s="570" t="s">
        <v>34</v>
      </c>
      <c r="T93" s="571" t="s">
        <v>34</v>
      </c>
      <c r="U93" s="572" t="s">
        <v>34</v>
      </c>
      <c r="V93" s="571" t="s">
        <v>34</v>
      </c>
      <c r="W93" s="572" t="s">
        <v>34</v>
      </c>
      <c r="X93" s="571" t="s">
        <v>34</v>
      </c>
      <c r="Y93" s="572" t="s">
        <v>34</v>
      </c>
      <c r="Z93" s="571" t="s">
        <v>34</v>
      </c>
      <c r="AA93" s="572" t="s">
        <v>34</v>
      </c>
      <c r="AB93" s="571" t="s">
        <v>34</v>
      </c>
      <c r="AC93" s="573" t="s">
        <v>34</v>
      </c>
      <c r="AD93" s="162" t="s">
        <v>34</v>
      </c>
    </row>
    <row r="94" spans="1:30">
      <c r="E94" s="567" t="s">
        <v>2870</v>
      </c>
      <c r="F94" s="161" t="s">
        <v>1338</v>
      </c>
      <c r="G94" s="161" t="s">
        <v>34</v>
      </c>
      <c r="H94" s="161" t="s">
        <v>34</v>
      </c>
      <c r="I94" s="568" t="s">
        <v>34</v>
      </c>
      <c r="J94" s="161" t="s">
        <v>663</v>
      </c>
      <c r="K94" s="161" t="s">
        <v>608</v>
      </c>
      <c r="L94" s="161" t="s">
        <v>48</v>
      </c>
      <c r="M94" s="161">
        <v>3650</v>
      </c>
      <c r="N94" s="568" t="s">
        <v>34</v>
      </c>
      <c r="O94" s="568">
        <v>2E-3</v>
      </c>
      <c r="P94" s="569" t="s">
        <v>34</v>
      </c>
      <c r="Q94" s="569" t="s">
        <v>1421</v>
      </c>
      <c r="R94" s="569" t="s">
        <v>34</v>
      </c>
      <c r="S94" s="570" t="s">
        <v>34</v>
      </c>
      <c r="T94" s="571" t="s">
        <v>34</v>
      </c>
      <c r="U94" s="572" t="s">
        <v>34</v>
      </c>
      <c r="V94" s="571" t="s">
        <v>34</v>
      </c>
      <c r="W94" s="572" t="s">
        <v>34</v>
      </c>
      <c r="X94" s="571" t="s">
        <v>34</v>
      </c>
      <c r="Y94" s="572" t="s">
        <v>34</v>
      </c>
      <c r="Z94" s="571" t="s">
        <v>34</v>
      </c>
      <c r="AA94" s="572" t="s">
        <v>34</v>
      </c>
      <c r="AB94" s="571" t="s">
        <v>34</v>
      </c>
      <c r="AC94" s="573" t="s">
        <v>34</v>
      </c>
      <c r="AD94" s="162" t="s">
        <v>34</v>
      </c>
    </row>
    <row r="95" spans="1:30" s="468" customFormat="1" ht="7.5" customHeight="1">
      <c r="B95" s="557"/>
      <c r="C95" s="557"/>
      <c r="D95" s="557"/>
      <c r="E95" s="574" t="s">
        <v>1391</v>
      </c>
      <c r="J95" s="559"/>
      <c r="P95" s="560"/>
      <c r="Q95" s="560"/>
      <c r="R95" s="560"/>
      <c r="S95" s="575"/>
      <c r="AC95" s="578"/>
    </row>
    <row r="96" spans="1:30" s="468" customFormat="1">
      <c r="A96" s="561"/>
      <c r="B96" s="576" t="s">
        <v>12</v>
      </c>
      <c r="C96" s="557"/>
      <c r="D96" s="557"/>
      <c r="E96" s="562" t="s">
        <v>661</v>
      </c>
      <c r="F96" s="562"/>
      <c r="G96" s="562"/>
      <c r="H96" s="562"/>
      <c r="I96" s="562"/>
      <c r="J96" s="563"/>
      <c r="K96" s="562"/>
      <c r="L96" s="562"/>
      <c r="M96" s="562"/>
      <c r="N96" s="562"/>
      <c r="O96" s="562"/>
      <c r="P96" s="564"/>
      <c r="Q96" s="564"/>
      <c r="R96" s="564"/>
      <c r="S96" s="565"/>
      <c r="T96" s="562"/>
      <c r="U96" s="562"/>
      <c r="V96" s="562"/>
      <c r="W96" s="562"/>
      <c r="X96" s="562"/>
      <c r="Y96" s="562"/>
      <c r="Z96" s="562"/>
      <c r="AA96" s="562"/>
      <c r="AB96" s="562"/>
      <c r="AC96" s="566"/>
      <c r="AD96" s="562"/>
    </row>
    <row r="97" spans="1:30" s="468" customFormat="1" ht="3" customHeight="1">
      <c r="B97" s="557"/>
      <c r="C97" s="557"/>
      <c r="D97" s="557"/>
      <c r="J97" s="577"/>
      <c r="P97" s="560"/>
      <c r="Q97" s="560"/>
      <c r="R97" s="560"/>
      <c r="S97" s="575"/>
      <c r="AC97" s="578"/>
    </row>
    <row r="98" spans="1:30" s="468" customFormat="1">
      <c r="A98" s="561"/>
      <c r="B98" s="557" t="s">
        <v>661</v>
      </c>
      <c r="C98" s="557" t="s">
        <v>738</v>
      </c>
      <c r="D98" s="557" t="str">
        <f>B98&amp;" "&amp;C98</f>
        <v>Pré-fixado Curta</v>
      </c>
      <c r="E98" s="579" t="s">
        <v>1370</v>
      </c>
      <c r="F98" s="579"/>
      <c r="G98" s="579"/>
      <c r="H98" s="579"/>
      <c r="I98" s="579"/>
      <c r="J98" s="580"/>
      <c r="K98" s="579"/>
      <c r="L98" s="579"/>
      <c r="M98" s="579"/>
      <c r="N98" s="579"/>
      <c r="O98" s="579"/>
      <c r="P98" s="581"/>
      <c r="Q98" s="581"/>
      <c r="R98" s="581"/>
      <c r="S98" s="582"/>
      <c r="T98" s="579"/>
      <c r="U98" s="579"/>
      <c r="V98" s="579"/>
      <c r="W98" s="579"/>
      <c r="X98" s="579"/>
      <c r="Y98" s="579"/>
      <c r="Z98" s="579"/>
      <c r="AA98" s="579"/>
      <c r="AB98" s="579"/>
      <c r="AC98" s="583"/>
      <c r="AD98" s="579"/>
    </row>
    <row r="99" spans="1:30">
      <c r="E99" s="567" t="s">
        <v>2730</v>
      </c>
      <c r="F99" s="161" t="s">
        <v>1338</v>
      </c>
      <c r="G99" s="161" t="s">
        <v>34</v>
      </c>
      <c r="H99" s="161" t="s">
        <v>1320</v>
      </c>
      <c r="I99" s="568" t="s">
        <v>34</v>
      </c>
      <c r="J99" s="161" t="s">
        <v>34</v>
      </c>
      <c r="K99" s="161" t="s">
        <v>611</v>
      </c>
      <c r="L99" s="161" t="s">
        <v>49</v>
      </c>
      <c r="M99" s="161">
        <v>6</v>
      </c>
      <c r="N99" s="568">
        <v>9.3000000000000011E-5</v>
      </c>
      <c r="O99" s="568">
        <v>4.3499200000000002E-3</v>
      </c>
      <c r="P99" s="569">
        <v>25000</v>
      </c>
      <c r="Q99" s="569" t="s">
        <v>34</v>
      </c>
      <c r="R99" s="569">
        <v>199610196.28</v>
      </c>
      <c r="S99" s="570">
        <v>43525</v>
      </c>
      <c r="T99" s="571">
        <v>-0.14686443801170246</v>
      </c>
      <c r="U99" s="572">
        <v>-1.4684554028793415</v>
      </c>
      <c r="V99" s="571">
        <v>-0.15564299492334843</v>
      </c>
      <c r="W99" s="572">
        <v>-1.3544210313449627</v>
      </c>
      <c r="X99" s="571">
        <v>-0.12440405351048289</v>
      </c>
      <c r="Y99" s="572">
        <v>-0.81817462338244951</v>
      </c>
      <c r="Z99" s="571">
        <v>0.2751893324727297</v>
      </c>
      <c r="AA99" s="572">
        <v>1.4534452369647757</v>
      </c>
      <c r="AB99" s="571">
        <v>0.14737713687073545</v>
      </c>
      <c r="AC99" s="573">
        <v>-1.8358191828557462</v>
      </c>
      <c r="AD99" s="162">
        <v>32225478000106</v>
      </c>
    </row>
    <row r="100" spans="1:30">
      <c r="E100" s="567" t="s">
        <v>2731</v>
      </c>
      <c r="F100" s="161" t="s">
        <v>1338</v>
      </c>
      <c r="G100" s="161" t="s">
        <v>34</v>
      </c>
      <c r="H100" s="161" t="s">
        <v>1320</v>
      </c>
      <c r="I100" s="568" t="s">
        <v>34</v>
      </c>
      <c r="J100" s="161" t="s">
        <v>34</v>
      </c>
      <c r="K100" s="161" t="s">
        <v>611</v>
      </c>
      <c r="L100" s="161" t="s">
        <v>48</v>
      </c>
      <c r="M100" s="161">
        <v>6</v>
      </c>
      <c r="N100" s="568">
        <v>9.3000000000000011E-5</v>
      </c>
      <c r="O100" s="568">
        <v>4.3499200000000002E-3</v>
      </c>
      <c r="P100" s="569">
        <v>25000</v>
      </c>
      <c r="Q100" s="569" t="s">
        <v>34</v>
      </c>
      <c r="R100" s="569">
        <v>346147632</v>
      </c>
      <c r="S100" s="570">
        <v>42405</v>
      </c>
      <c r="T100" s="571">
        <v>-4.1519135288727749E-2</v>
      </c>
      <c r="U100" s="572">
        <v>-0.4151379283033273</v>
      </c>
      <c r="V100" s="571">
        <v>-2.796420647815645E-2</v>
      </c>
      <c r="W100" s="572">
        <v>-0.24334734369215333</v>
      </c>
      <c r="X100" s="571">
        <v>5.3941945968271066E-2</v>
      </c>
      <c r="Y100" s="572">
        <v>0.35476280781628777</v>
      </c>
      <c r="Z100" s="571">
        <v>9.2592075503309612E-2</v>
      </c>
      <c r="AA100" s="572">
        <v>0.48903607531481769</v>
      </c>
      <c r="AB100" s="571">
        <v>6.0092626154097641E-2</v>
      </c>
      <c r="AC100" s="573">
        <v>-2.3776459056735413</v>
      </c>
      <c r="AD100" s="162">
        <v>23729512000199</v>
      </c>
    </row>
    <row r="101" spans="1:30">
      <c r="E101" s="567" t="s">
        <v>2743</v>
      </c>
      <c r="F101" s="161" t="s">
        <v>1338</v>
      </c>
      <c r="G101" s="161" t="s">
        <v>34</v>
      </c>
      <c r="H101" s="161" t="s">
        <v>1320</v>
      </c>
      <c r="I101" s="568" t="s">
        <v>34</v>
      </c>
      <c r="J101" s="161" t="s">
        <v>34</v>
      </c>
      <c r="K101" s="161" t="s">
        <v>611</v>
      </c>
      <c r="L101" s="161" t="s">
        <v>48</v>
      </c>
      <c r="M101" s="161">
        <v>26</v>
      </c>
      <c r="N101" s="568">
        <v>0</v>
      </c>
      <c r="O101" s="568">
        <v>5.6666666666666697E-3</v>
      </c>
      <c r="P101" s="569">
        <v>5000</v>
      </c>
      <c r="Q101" s="569" t="s">
        <v>34</v>
      </c>
      <c r="R101" s="569">
        <v>21783543.219999999</v>
      </c>
      <c r="S101" s="570">
        <v>43287</v>
      </c>
      <c r="T101" s="571">
        <v>-3.0506190741030226E-2</v>
      </c>
      <c r="U101" s="572">
        <v>-0.30502265368941162</v>
      </c>
      <c r="V101" s="571">
        <v>-1.9527067914165253E-2</v>
      </c>
      <c r="W101" s="572">
        <v>-0.16992651340634998</v>
      </c>
      <c r="X101" s="571">
        <v>7.475469182815675E-2</v>
      </c>
      <c r="Y101" s="572">
        <v>0.49164307839389965</v>
      </c>
      <c r="Z101" s="571">
        <v>8.8418972498517823E-2</v>
      </c>
      <c r="AA101" s="572">
        <v>0.46699533474112892</v>
      </c>
      <c r="AB101" s="571">
        <v>5.3375139698436554E-2</v>
      </c>
      <c r="AC101" s="573">
        <v>-2.5188102313558507</v>
      </c>
      <c r="AD101" s="162">
        <v>30338686000196</v>
      </c>
    </row>
    <row r="102" spans="1:30">
      <c r="E102" s="567" t="s">
        <v>2656</v>
      </c>
      <c r="F102" s="161" t="s">
        <v>1338</v>
      </c>
      <c r="G102" s="161" t="s">
        <v>1414</v>
      </c>
      <c r="H102" s="161" t="s">
        <v>1320</v>
      </c>
      <c r="I102" s="568" t="s">
        <v>34</v>
      </c>
      <c r="J102" s="161" t="s">
        <v>1362</v>
      </c>
      <c r="K102" s="161" t="s">
        <v>608</v>
      </c>
      <c r="L102" s="161" t="s">
        <v>48</v>
      </c>
      <c r="M102" s="161">
        <v>287</v>
      </c>
      <c r="N102" s="568" t="s">
        <v>34</v>
      </c>
      <c r="O102" s="568" t="s">
        <v>34</v>
      </c>
      <c r="P102" s="569" t="s">
        <v>34</v>
      </c>
      <c r="Q102" s="569" t="s">
        <v>1421</v>
      </c>
      <c r="R102" s="569" t="s">
        <v>34</v>
      </c>
      <c r="S102" s="570" t="s">
        <v>34</v>
      </c>
      <c r="T102" s="571" t="s">
        <v>34</v>
      </c>
      <c r="U102" s="572" t="s">
        <v>34</v>
      </c>
      <c r="V102" s="571" t="s">
        <v>34</v>
      </c>
      <c r="W102" s="572" t="s">
        <v>34</v>
      </c>
      <c r="X102" s="571" t="s">
        <v>34</v>
      </c>
      <c r="Y102" s="572" t="s">
        <v>34</v>
      </c>
      <c r="Z102" s="571" t="s">
        <v>34</v>
      </c>
      <c r="AA102" s="572" t="s">
        <v>34</v>
      </c>
      <c r="AB102" s="571" t="s">
        <v>34</v>
      </c>
      <c r="AC102" s="573" t="s">
        <v>34</v>
      </c>
      <c r="AD102" s="162" t="s">
        <v>34</v>
      </c>
    </row>
    <row r="103" spans="1:30">
      <c r="E103" s="567" t="s">
        <v>2871</v>
      </c>
      <c r="F103" s="161" t="s">
        <v>1338</v>
      </c>
      <c r="G103" s="161" t="s">
        <v>1414</v>
      </c>
      <c r="H103" s="161" t="s">
        <v>1320</v>
      </c>
      <c r="I103" s="568" t="s">
        <v>34</v>
      </c>
      <c r="J103" s="161" t="s">
        <v>1362</v>
      </c>
      <c r="K103" s="161" t="s">
        <v>608</v>
      </c>
      <c r="L103" s="161" t="s">
        <v>48</v>
      </c>
      <c r="M103" s="161">
        <v>1018</v>
      </c>
      <c r="N103" s="568" t="s">
        <v>34</v>
      </c>
      <c r="O103" s="568" t="s">
        <v>34</v>
      </c>
      <c r="P103" s="569" t="s">
        <v>34</v>
      </c>
      <c r="Q103" s="569" t="s">
        <v>1421</v>
      </c>
      <c r="R103" s="569" t="s">
        <v>34</v>
      </c>
      <c r="S103" s="570" t="s">
        <v>34</v>
      </c>
      <c r="T103" s="571" t="s">
        <v>34</v>
      </c>
      <c r="U103" s="572" t="s">
        <v>34</v>
      </c>
      <c r="V103" s="571" t="s">
        <v>34</v>
      </c>
      <c r="W103" s="572" t="s">
        <v>34</v>
      </c>
      <c r="X103" s="571" t="s">
        <v>34</v>
      </c>
      <c r="Y103" s="572" t="s">
        <v>34</v>
      </c>
      <c r="Z103" s="571" t="s">
        <v>34</v>
      </c>
      <c r="AA103" s="572" t="s">
        <v>34</v>
      </c>
      <c r="AB103" s="571" t="s">
        <v>34</v>
      </c>
      <c r="AC103" s="573" t="s">
        <v>34</v>
      </c>
      <c r="AD103" s="162" t="s">
        <v>34</v>
      </c>
    </row>
    <row r="104" spans="1:30">
      <c r="E104" s="567" t="s">
        <v>2872</v>
      </c>
      <c r="F104" s="161" t="s">
        <v>1338</v>
      </c>
      <c r="G104" s="161" t="s">
        <v>34</v>
      </c>
      <c r="H104" s="161" t="s">
        <v>34</v>
      </c>
      <c r="I104" s="568" t="s">
        <v>34</v>
      </c>
      <c r="J104" s="161" t="s">
        <v>663</v>
      </c>
      <c r="K104" s="161" t="s">
        <v>608</v>
      </c>
      <c r="L104" s="161" t="s">
        <v>48</v>
      </c>
      <c r="M104" s="161">
        <v>365</v>
      </c>
      <c r="N104" s="568" t="s">
        <v>34</v>
      </c>
      <c r="O104" s="568">
        <v>2E-3</v>
      </c>
      <c r="P104" s="569" t="s">
        <v>34</v>
      </c>
      <c r="Q104" s="569" t="s">
        <v>1421</v>
      </c>
      <c r="R104" s="569" t="s">
        <v>34</v>
      </c>
      <c r="S104" s="570" t="s">
        <v>34</v>
      </c>
      <c r="T104" s="571" t="s">
        <v>34</v>
      </c>
      <c r="U104" s="572" t="s">
        <v>34</v>
      </c>
      <c r="V104" s="571" t="s">
        <v>34</v>
      </c>
      <c r="W104" s="572" t="s">
        <v>34</v>
      </c>
      <c r="X104" s="571" t="s">
        <v>34</v>
      </c>
      <c r="Y104" s="572" t="s">
        <v>34</v>
      </c>
      <c r="Z104" s="571" t="s">
        <v>34</v>
      </c>
      <c r="AA104" s="572" t="s">
        <v>34</v>
      </c>
      <c r="AB104" s="571" t="s">
        <v>34</v>
      </c>
      <c r="AC104" s="573" t="s">
        <v>34</v>
      </c>
      <c r="AD104" s="162" t="s">
        <v>34</v>
      </c>
    </row>
    <row r="105" spans="1:30">
      <c r="E105" s="567" t="s">
        <v>2873</v>
      </c>
      <c r="F105" s="161" t="s">
        <v>715</v>
      </c>
      <c r="G105" s="161" t="s">
        <v>34</v>
      </c>
      <c r="H105" s="161" t="s">
        <v>34</v>
      </c>
      <c r="I105" s="568" t="s">
        <v>34</v>
      </c>
      <c r="J105" s="161" t="s">
        <v>663</v>
      </c>
      <c r="K105" s="161" t="s">
        <v>608</v>
      </c>
      <c r="L105" s="161" t="s">
        <v>48</v>
      </c>
      <c r="M105" s="161">
        <v>730</v>
      </c>
      <c r="N105" s="568" t="s">
        <v>34</v>
      </c>
      <c r="O105" s="568">
        <v>2E-3</v>
      </c>
      <c r="P105" s="569" t="s">
        <v>34</v>
      </c>
      <c r="Q105" s="569" t="s">
        <v>1421</v>
      </c>
      <c r="R105" s="569" t="s">
        <v>34</v>
      </c>
      <c r="S105" s="570" t="s">
        <v>34</v>
      </c>
      <c r="T105" s="571" t="s">
        <v>34</v>
      </c>
      <c r="U105" s="572" t="s">
        <v>34</v>
      </c>
      <c r="V105" s="571" t="s">
        <v>34</v>
      </c>
      <c r="W105" s="572" t="s">
        <v>34</v>
      </c>
      <c r="X105" s="571" t="s">
        <v>34</v>
      </c>
      <c r="Y105" s="572" t="s">
        <v>34</v>
      </c>
      <c r="Z105" s="571" t="s">
        <v>34</v>
      </c>
      <c r="AA105" s="572" t="s">
        <v>34</v>
      </c>
      <c r="AB105" s="571" t="s">
        <v>34</v>
      </c>
      <c r="AC105" s="573" t="s">
        <v>34</v>
      </c>
      <c r="AD105" s="162" t="s">
        <v>34</v>
      </c>
    </row>
    <row r="106" spans="1:30">
      <c r="E106" s="567" t="s">
        <v>2874</v>
      </c>
      <c r="F106" s="161" t="s">
        <v>715</v>
      </c>
      <c r="G106" s="161" t="s">
        <v>34</v>
      </c>
      <c r="H106" s="161" t="s">
        <v>34</v>
      </c>
      <c r="I106" s="568" t="s">
        <v>34</v>
      </c>
      <c r="J106" s="161" t="s">
        <v>663</v>
      </c>
      <c r="K106" s="161" t="s">
        <v>608</v>
      </c>
      <c r="L106" s="161" t="s">
        <v>48</v>
      </c>
      <c r="M106" s="161">
        <v>1095</v>
      </c>
      <c r="N106" s="568" t="s">
        <v>34</v>
      </c>
      <c r="O106" s="568">
        <v>2E-3</v>
      </c>
      <c r="P106" s="569" t="s">
        <v>34</v>
      </c>
      <c r="Q106" s="569" t="s">
        <v>1421</v>
      </c>
      <c r="R106" s="569" t="s">
        <v>34</v>
      </c>
      <c r="S106" s="570" t="s">
        <v>34</v>
      </c>
      <c r="T106" s="571" t="s">
        <v>34</v>
      </c>
      <c r="U106" s="572" t="s">
        <v>34</v>
      </c>
      <c r="V106" s="571" t="s">
        <v>34</v>
      </c>
      <c r="W106" s="572" t="s">
        <v>34</v>
      </c>
      <c r="X106" s="571" t="s">
        <v>34</v>
      </c>
      <c r="Y106" s="572" t="s">
        <v>34</v>
      </c>
      <c r="Z106" s="571" t="s">
        <v>34</v>
      </c>
      <c r="AA106" s="572" t="s">
        <v>34</v>
      </c>
      <c r="AB106" s="571" t="s">
        <v>34</v>
      </c>
      <c r="AC106" s="573" t="s">
        <v>34</v>
      </c>
      <c r="AD106" s="162" t="s">
        <v>34</v>
      </c>
    </row>
    <row r="107" spans="1:30" ht="5.25" customHeight="1">
      <c r="E107" s="574" t="s">
        <v>1391</v>
      </c>
      <c r="P107" s="584"/>
      <c r="Q107" s="584"/>
      <c r="R107" s="584"/>
      <c r="S107" s="585"/>
      <c r="AC107" s="586"/>
    </row>
    <row r="108" spans="1:30" s="468" customFormat="1">
      <c r="A108" s="561"/>
      <c r="B108" s="557" t="s">
        <v>661</v>
      </c>
      <c r="C108" s="542" t="s">
        <v>865</v>
      </c>
      <c r="D108" s="557" t="str">
        <f>B108&amp;" "&amp;C108</f>
        <v>Pré-fixado Média</v>
      </c>
      <c r="E108" s="579" t="s">
        <v>1374</v>
      </c>
      <c r="F108" s="579"/>
      <c r="G108" s="579"/>
      <c r="H108" s="579"/>
      <c r="I108" s="579"/>
      <c r="J108" s="580"/>
      <c r="K108" s="579"/>
      <c r="L108" s="579"/>
      <c r="M108" s="579"/>
      <c r="N108" s="579"/>
      <c r="O108" s="579"/>
      <c r="P108" s="581"/>
      <c r="Q108" s="581"/>
      <c r="R108" s="581"/>
      <c r="S108" s="582"/>
      <c r="T108" s="579"/>
      <c r="U108" s="579"/>
      <c r="V108" s="579"/>
      <c r="W108" s="579"/>
      <c r="X108" s="579"/>
      <c r="Y108" s="579"/>
      <c r="Z108" s="579"/>
      <c r="AA108" s="579"/>
      <c r="AB108" s="579"/>
      <c r="AC108" s="583"/>
      <c r="AD108" s="579"/>
    </row>
    <row r="109" spans="1:30">
      <c r="E109" s="567" t="s">
        <v>2875</v>
      </c>
      <c r="F109" s="161" t="s">
        <v>1338</v>
      </c>
      <c r="G109" s="161" t="s">
        <v>1414</v>
      </c>
      <c r="H109" s="161" t="s">
        <v>1320</v>
      </c>
      <c r="I109" s="568" t="s">
        <v>34</v>
      </c>
      <c r="J109" s="161" t="s">
        <v>1362</v>
      </c>
      <c r="K109" s="161" t="s">
        <v>608</v>
      </c>
      <c r="L109" s="161" t="s">
        <v>48</v>
      </c>
      <c r="M109" s="161">
        <v>1748</v>
      </c>
      <c r="N109" s="568" t="s">
        <v>34</v>
      </c>
      <c r="O109" s="568" t="s">
        <v>34</v>
      </c>
      <c r="P109" s="569" t="s">
        <v>34</v>
      </c>
      <c r="Q109" s="569" t="s">
        <v>1421</v>
      </c>
      <c r="R109" s="569" t="s">
        <v>34</v>
      </c>
      <c r="S109" s="570" t="s">
        <v>34</v>
      </c>
      <c r="T109" s="571" t="s">
        <v>34</v>
      </c>
      <c r="U109" s="572" t="s">
        <v>34</v>
      </c>
      <c r="V109" s="571" t="s">
        <v>34</v>
      </c>
      <c r="W109" s="572" t="s">
        <v>34</v>
      </c>
      <c r="X109" s="571" t="s">
        <v>34</v>
      </c>
      <c r="Y109" s="572" t="s">
        <v>34</v>
      </c>
      <c r="Z109" s="571" t="s">
        <v>34</v>
      </c>
      <c r="AA109" s="572" t="s">
        <v>34</v>
      </c>
      <c r="AB109" s="571" t="s">
        <v>34</v>
      </c>
      <c r="AC109" s="573" t="s">
        <v>34</v>
      </c>
      <c r="AD109" s="162" t="s">
        <v>34</v>
      </c>
    </row>
    <row r="110" spans="1:30">
      <c r="E110" s="567" t="s">
        <v>2876</v>
      </c>
      <c r="F110" s="161" t="s">
        <v>1338</v>
      </c>
      <c r="G110" s="161" t="s">
        <v>1414</v>
      </c>
      <c r="H110" s="161" t="s">
        <v>1320</v>
      </c>
      <c r="I110" s="568" t="s">
        <v>34</v>
      </c>
      <c r="J110" s="161" t="s">
        <v>1362</v>
      </c>
      <c r="K110" s="161" t="s">
        <v>608</v>
      </c>
      <c r="L110" s="161" t="s">
        <v>48</v>
      </c>
      <c r="M110" s="161">
        <v>2479</v>
      </c>
      <c r="N110" s="568" t="s">
        <v>34</v>
      </c>
      <c r="O110" s="568" t="s">
        <v>34</v>
      </c>
      <c r="P110" s="569" t="s">
        <v>34</v>
      </c>
      <c r="Q110" s="569" t="s">
        <v>1421</v>
      </c>
      <c r="R110" s="569" t="s">
        <v>34</v>
      </c>
      <c r="S110" s="570" t="s">
        <v>34</v>
      </c>
      <c r="T110" s="571" t="s">
        <v>34</v>
      </c>
      <c r="U110" s="572" t="s">
        <v>34</v>
      </c>
      <c r="V110" s="571" t="s">
        <v>34</v>
      </c>
      <c r="W110" s="572" t="s">
        <v>34</v>
      </c>
      <c r="X110" s="571" t="s">
        <v>34</v>
      </c>
      <c r="Y110" s="572" t="s">
        <v>34</v>
      </c>
      <c r="Z110" s="571" t="s">
        <v>34</v>
      </c>
      <c r="AA110" s="572" t="s">
        <v>34</v>
      </c>
      <c r="AB110" s="571" t="s">
        <v>34</v>
      </c>
      <c r="AC110" s="573" t="s">
        <v>34</v>
      </c>
      <c r="AD110" s="162" t="s">
        <v>34</v>
      </c>
    </row>
    <row r="111" spans="1:30">
      <c r="E111" s="567" t="s">
        <v>2877</v>
      </c>
      <c r="F111" s="161" t="s">
        <v>1338</v>
      </c>
      <c r="G111" s="161" t="s">
        <v>1414</v>
      </c>
      <c r="H111" s="161" t="s">
        <v>1320</v>
      </c>
      <c r="I111" s="568" t="s">
        <v>34</v>
      </c>
      <c r="J111" s="161" t="s">
        <v>1362</v>
      </c>
      <c r="K111" s="161" t="s">
        <v>608</v>
      </c>
      <c r="L111" s="161" t="s">
        <v>48</v>
      </c>
      <c r="M111" s="161">
        <v>3209</v>
      </c>
      <c r="N111" s="568" t="s">
        <v>34</v>
      </c>
      <c r="O111" s="568" t="s">
        <v>34</v>
      </c>
      <c r="P111" s="569" t="s">
        <v>34</v>
      </c>
      <c r="Q111" s="569" t="s">
        <v>1421</v>
      </c>
      <c r="R111" s="569" t="s">
        <v>34</v>
      </c>
      <c r="S111" s="570" t="s">
        <v>34</v>
      </c>
      <c r="T111" s="571" t="s">
        <v>34</v>
      </c>
      <c r="U111" s="572" t="s">
        <v>34</v>
      </c>
      <c r="V111" s="571" t="s">
        <v>34</v>
      </c>
      <c r="W111" s="572" t="s">
        <v>34</v>
      </c>
      <c r="X111" s="571" t="s">
        <v>34</v>
      </c>
      <c r="Y111" s="572" t="s">
        <v>34</v>
      </c>
      <c r="Z111" s="571" t="s">
        <v>34</v>
      </c>
      <c r="AA111" s="572" t="s">
        <v>34</v>
      </c>
      <c r="AB111" s="571" t="s">
        <v>34</v>
      </c>
      <c r="AC111" s="573" t="s">
        <v>34</v>
      </c>
      <c r="AD111" s="162" t="s">
        <v>34</v>
      </c>
    </row>
    <row r="112" spans="1:30">
      <c r="E112" s="567" t="s">
        <v>2878</v>
      </c>
      <c r="F112" s="161" t="s">
        <v>1338</v>
      </c>
      <c r="G112" s="161" t="s">
        <v>1416</v>
      </c>
      <c r="H112" s="161" t="s">
        <v>34</v>
      </c>
      <c r="I112" s="568" t="s">
        <v>34</v>
      </c>
      <c r="J112" s="161" t="s">
        <v>663</v>
      </c>
      <c r="K112" s="161" t="s">
        <v>608</v>
      </c>
      <c r="L112" s="161" t="s">
        <v>48</v>
      </c>
      <c r="M112" s="161">
        <v>1460</v>
      </c>
      <c r="N112" s="568" t="s">
        <v>34</v>
      </c>
      <c r="O112" s="568">
        <v>2E-3</v>
      </c>
      <c r="P112" s="569" t="s">
        <v>34</v>
      </c>
      <c r="Q112" s="569" t="s">
        <v>1421</v>
      </c>
      <c r="R112" s="569" t="s">
        <v>34</v>
      </c>
      <c r="S112" s="570" t="s">
        <v>34</v>
      </c>
      <c r="T112" s="571" t="s">
        <v>34</v>
      </c>
      <c r="U112" s="572" t="s">
        <v>34</v>
      </c>
      <c r="V112" s="571" t="s">
        <v>34</v>
      </c>
      <c r="W112" s="572" t="s">
        <v>34</v>
      </c>
      <c r="X112" s="571" t="s">
        <v>34</v>
      </c>
      <c r="Y112" s="572" t="s">
        <v>34</v>
      </c>
      <c r="Z112" s="571" t="s">
        <v>34</v>
      </c>
      <c r="AA112" s="572" t="s">
        <v>34</v>
      </c>
      <c r="AB112" s="571" t="s">
        <v>34</v>
      </c>
      <c r="AC112" s="573" t="s">
        <v>34</v>
      </c>
      <c r="AD112" s="162" t="s">
        <v>34</v>
      </c>
    </row>
    <row r="113" spans="1:30">
      <c r="E113" s="567" t="s">
        <v>2879</v>
      </c>
      <c r="F113" s="161" t="s">
        <v>1338</v>
      </c>
      <c r="G113" s="161" t="s">
        <v>1416</v>
      </c>
      <c r="H113" s="161" t="s">
        <v>34</v>
      </c>
      <c r="I113" s="568" t="s">
        <v>34</v>
      </c>
      <c r="J113" s="161" t="s">
        <v>663</v>
      </c>
      <c r="K113" s="161" t="s">
        <v>608</v>
      </c>
      <c r="L113" s="161" t="s">
        <v>48</v>
      </c>
      <c r="M113" s="161">
        <v>1825</v>
      </c>
      <c r="N113" s="568" t="s">
        <v>34</v>
      </c>
      <c r="O113" s="568">
        <v>2E-3</v>
      </c>
      <c r="P113" s="569" t="s">
        <v>34</v>
      </c>
      <c r="Q113" s="569" t="s">
        <v>1421</v>
      </c>
      <c r="R113" s="569" t="s">
        <v>34</v>
      </c>
      <c r="S113" s="570" t="s">
        <v>34</v>
      </c>
      <c r="T113" s="571" t="s">
        <v>34</v>
      </c>
      <c r="U113" s="572" t="s">
        <v>34</v>
      </c>
      <c r="V113" s="571" t="s">
        <v>34</v>
      </c>
      <c r="W113" s="572" t="s">
        <v>34</v>
      </c>
      <c r="X113" s="571" t="s">
        <v>34</v>
      </c>
      <c r="Y113" s="572" t="s">
        <v>34</v>
      </c>
      <c r="Z113" s="571" t="s">
        <v>34</v>
      </c>
      <c r="AA113" s="572" t="s">
        <v>34</v>
      </c>
      <c r="AB113" s="571" t="s">
        <v>34</v>
      </c>
      <c r="AC113" s="573" t="s">
        <v>34</v>
      </c>
      <c r="AD113" s="162" t="s">
        <v>34</v>
      </c>
    </row>
    <row r="114" spans="1:30">
      <c r="E114" s="567" t="s">
        <v>2880</v>
      </c>
      <c r="F114" s="161" t="s">
        <v>1338</v>
      </c>
      <c r="G114" s="161" t="s">
        <v>1416</v>
      </c>
      <c r="H114" s="161" t="s">
        <v>34</v>
      </c>
      <c r="I114" s="568" t="s">
        <v>34</v>
      </c>
      <c r="J114" s="161" t="s">
        <v>663</v>
      </c>
      <c r="K114" s="161" t="s">
        <v>608</v>
      </c>
      <c r="L114" s="161" t="s">
        <v>48</v>
      </c>
      <c r="M114" s="161">
        <v>2190</v>
      </c>
      <c r="N114" s="568" t="s">
        <v>34</v>
      </c>
      <c r="O114" s="568">
        <v>2E-3</v>
      </c>
      <c r="P114" s="569" t="s">
        <v>34</v>
      </c>
      <c r="Q114" s="569" t="s">
        <v>1421</v>
      </c>
      <c r="R114" s="569" t="s">
        <v>34</v>
      </c>
      <c r="S114" s="570" t="s">
        <v>34</v>
      </c>
      <c r="T114" s="571" t="s">
        <v>34</v>
      </c>
      <c r="U114" s="572" t="s">
        <v>34</v>
      </c>
      <c r="V114" s="571" t="s">
        <v>34</v>
      </c>
      <c r="W114" s="572" t="s">
        <v>34</v>
      </c>
      <c r="X114" s="571" t="s">
        <v>34</v>
      </c>
      <c r="Y114" s="572" t="s">
        <v>34</v>
      </c>
      <c r="Z114" s="571" t="s">
        <v>34</v>
      </c>
      <c r="AA114" s="572" t="s">
        <v>34</v>
      </c>
      <c r="AB114" s="571" t="s">
        <v>34</v>
      </c>
      <c r="AC114" s="573" t="s">
        <v>34</v>
      </c>
      <c r="AD114" s="162" t="s">
        <v>34</v>
      </c>
    </row>
    <row r="115" spans="1:30" ht="5.25" customHeight="1">
      <c r="E115" s="574" t="s">
        <v>1391</v>
      </c>
      <c r="P115" s="584"/>
      <c r="Q115" s="584"/>
      <c r="R115" s="584"/>
      <c r="S115" s="585"/>
      <c r="AC115" s="586"/>
    </row>
    <row r="116" spans="1:30" s="468" customFormat="1">
      <c r="A116" s="561"/>
      <c r="B116" s="557" t="s">
        <v>661</v>
      </c>
      <c r="C116" s="542" t="s">
        <v>866</v>
      </c>
      <c r="D116" s="557" t="str">
        <f>B116&amp;" "&amp;C116</f>
        <v>Pré-fixado Longa</v>
      </c>
      <c r="E116" s="579" t="s">
        <v>1368</v>
      </c>
      <c r="F116" s="579"/>
      <c r="G116" s="579"/>
      <c r="H116" s="579"/>
      <c r="I116" s="579"/>
      <c r="J116" s="580"/>
      <c r="K116" s="579"/>
      <c r="L116" s="579"/>
      <c r="M116" s="579"/>
      <c r="N116" s="579"/>
      <c r="O116" s="579"/>
      <c r="P116" s="581"/>
      <c r="Q116" s="581"/>
      <c r="R116" s="581"/>
      <c r="S116" s="582"/>
      <c r="T116" s="579"/>
      <c r="U116" s="579"/>
      <c r="V116" s="579"/>
      <c r="W116" s="579"/>
      <c r="X116" s="579"/>
      <c r="Y116" s="579"/>
      <c r="Z116" s="579"/>
      <c r="AA116" s="579"/>
      <c r="AB116" s="579"/>
      <c r="AC116" s="583"/>
      <c r="AD116" s="579"/>
    </row>
    <row r="117" spans="1:30">
      <c r="E117" s="567"/>
      <c r="F117" s="161"/>
      <c r="G117" s="161"/>
      <c r="H117" s="161"/>
      <c r="I117" s="568"/>
      <c r="J117" s="161"/>
      <c r="K117" s="161"/>
      <c r="L117" s="161"/>
      <c r="M117" s="161"/>
      <c r="N117" s="568"/>
      <c r="O117" s="568"/>
      <c r="P117" s="569"/>
      <c r="Q117" s="569"/>
      <c r="R117" s="569"/>
      <c r="S117" s="570"/>
      <c r="T117" s="571"/>
      <c r="U117" s="572"/>
      <c r="V117" s="571"/>
      <c r="W117" s="572"/>
      <c r="X117" s="571"/>
      <c r="Y117" s="572"/>
      <c r="Z117" s="571"/>
      <c r="AA117" s="572"/>
      <c r="AB117" s="571"/>
      <c r="AC117" s="573"/>
      <c r="AD117" s="162"/>
    </row>
    <row r="118" spans="1:30" s="468" customFormat="1" ht="7.5" customHeight="1">
      <c r="B118" s="557"/>
      <c r="C118" s="557"/>
      <c r="D118" s="557"/>
      <c r="E118" s="558" t="s">
        <v>1391</v>
      </c>
      <c r="J118" s="559"/>
      <c r="P118" s="560"/>
      <c r="Q118" s="560"/>
      <c r="R118" s="560"/>
    </row>
    <row r="119" spans="1:30" s="549" customFormat="1" ht="21.75" customHeight="1">
      <c r="B119" s="576" t="s">
        <v>12</v>
      </c>
      <c r="C119" s="550"/>
      <c r="D119" s="550"/>
      <c r="E119" s="551" t="s">
        <v>1334</v>
      </c>
      <c r="F119" s="551"/>
      <c r="G119" s="551"/>
      <c r="H119" s="551"/>
      <c r="I119" s="551"/>
      <c r="J119" s="552"/>
      <c r="K119" s="551"/>
      <c r="L119" s="551"/>
      <c r="M119" s="551"/>
      <c r="N119" s="551"/>
      <c r="O119" s="551"/>
      <c r="P119" s="587"/>
      <c r="Q119" s="587"/>
      <c r="R119" s="587"/>
      <c r="S119" s="588"/>
      <c r="T119" s="551"/>
      <c r="U119" s="551"/>
      <c r="V119" s="551"/>
      <c r="W119" s="551"/>
      <c r="X119" s="551"/>
      <c r="Y119" s="551"/>
      <c r="Z119" s="551"/>
      <c r="AA119" s="551"/>
      <c r="AB119" s="551"/>
      <c r="AC119" s="551"/>
      <c r="AD119" s="551"/>
    </row>
    <row r="120" spans="1:30" s="62" customFormat="1" ht="5.25" customHeight="1">
      <c r="B120" s="27"/>
      <c r="C120" s="27"/>
      <c r="D120" s="27"/>
      <c r="J120" s="589"/>
      <c r="P120" s="590"/>
      <c r="Q120" s="590"/>
      <c r="R120" s="590"/>
    </row>
    <row r="121" spans="1:30" s="468" customFormat="1">
      <c r="A121" s="561"/>
      <c r="B121" s="557" t="s">
        <v>615</v>
      </c>
      <c r="C121" s="557" t="s">
        <v>34</v>
      </c>
      <c r="D121" s="557" t="str">
        <f>B121&amp;" "&amp;C121</f>
        <v>Macro -</v>
      </c>
      <c r="E121" s="562" t="s">
        <v>615</v>
      </c>
      <c r="F121" s="562"/>
      <c r="G121" s="562"/>
      <c r="H121" s="562"/>
      <c r="I121" s="562"/>
      <c r="J121" s="563"/>
      <c r="K121" s="562"/>
      <c r="L121" s="562"/>
      <c r="M121" s="562"/>
      <c r="N121" s="562"/>
      <c r="O121" s="562"/>
      <c r="P121" s="564"/>
      <c r="Q121" s="564"/>
      <c r="R121" s="564"/>
      <c r="S121" s="565"/>
      <c r="T121" s="562"/>
      <c r="U121" s="562"/>
      <c r="V121" s="562"/>
      <c r="W121" s="562"/>
      <c r="X121" s="562"/>
      <c r="Y121" s="562"/>
      <c r="Z121" s="562"/>
      <c r="AA121" s="562"/>
      <c r="AB121" s="562"/>
      <c r="AC121" s="566"/>
      <c r="AD121" s="562"/>
    </row>
    <row r="122" spans="1:30">
      <c r="E122" s="567" t="s">
        <v>2703</v>
      </c>
      <c r="F122" s="161" t="s">
        <v>715</v>
      </c>
      <c r="G122" s="161" t="s">
        <v>34</v>
      </c>
      <c r="H122" s="161" t="s">
        <v>1323</v>
      </c>
      <c r="I122" s="568" t="s">
        <v>34</v>
      </c>
      <c r="J122" s="161" t="s">
        <v>619</v>
      </c>
      <c r="K122" s="161" t="s">
        <v>611</v>
      </c>
      <c r="L122" s="161" t="s">
        <v>48</v>
      </c>
      <c r="M122" s="161">
        <v>1</v>
      </c>
      <c r="N122" s="568">
        <v>2.5000000000000001E-4</v>
      </c>
      <c r="O122" s="568">
        <v>4.6666666666666697E-3</v>
      </c>
      <c r="P122" s="569">
        <v>1000</v>
      </c>
      <c r="Q122" s="569" t="s">
        <v>34</v>
      </c>
      <c r="R122" s="569">
        <v>492769732</v>
      </c>
      <c r="S122" s="570">
        <v>42187</v>
      </c>
      <c r="T122" s="571">
        <v>4.8514137732200258E-2</v>
      </c>
      <c r="U122" s="572">
        <v>0.48507895194618439</v>
      </c>
      <c r="V122" s="571">
        <v>9.1418405940617786E-2</v>
      </c>
      <c r="W122" s="572">
        <v>0.79553218388648195</v>
      </c>
      <c r="X122" s="571">
        <v>0.181675226695724</v>
      </c>
      <c r="Y122" s="572">
        <v>1.1948329333751959</v>
      </c>
      <c r="Z122" s="571">
        <v>0.32568766343790201</v>
      </c>
      <c r="AA122" s="572">
        <v>1.720158186760073</v>
      </c>
      <c r="AB122" s="571">
        <v>9.0248410632423892E-2</v>
      </c>
      <c r="AC122" s="573">
        <v>-0.2603522206433756</v>
      </c>
      <c r="AD122" s="162">
        <v>17414721000140</v>
      </c>
    </row>
    <row r="123" spans="1:30">
      <c r="E123" s="567" t="s">
        <v>2710</v>
      </c>
      <c r="F123" s="161" t="s">
        <v>715</v>
      </c>
      <c r="G123" s="161" t="s">
        <v>34</v>
      </c>
      <c r="H123" s="161" t="s">
        <v>1320</v>
      </c>
      <c r="I123" s="568" t="s">
        <v>34</v>
      </c>
      <c r="J123" s="161" t="s">
        <v>619</v>
      </c>
      <c r="K123" s="161" t="s">
        <v>608</v>
      </c>
      <c r="L123" s="161" t="s">
        <v>48</v>
      </c>
      <c r="M123" s="161">
        <v>15</v>
      </c>
      <c r="N123" s="568">
        <v>1.8000000000000001E-4</v>
      </c>
      <c r="O123" s="568">
        <v>5.0004000000000003E-3</v>
      </c>
      <c r="P123" s="569">
        <v>1000</v>
      </c>
      <c r="Q123" s="569" t="s">
        <v>34</v>
      </c>
      <c r="R123" s="569">
        <v>374358840.80000001</v>
      </c>
      <c r="S123" s="570">
        <v>42965</v>
      </c>
      <c r="T123" s="571">
        <v>0.1593255285355677</v>
      </c>
      <c r="U123" s="572">
        <v>1.5930502738587982</v>
      </c>
      <c r="V123" s="571">
        <v>0.18564886608500952</v>
      </c>
      <c r="W123" s="572">
        <v>1.615535146922062</v>
      </c>
      <c r="X123" s="571">
        <v>0.25306105467037643</v>
      </c>
      <c r="Y123" s="572">
        <v>1.6643198292590506</v>
      </c>
      <c r="Z123" s="571">
        <v>0.45685298998639889</v>
      </c>
      <c r="AA123" s="572">
        <v>2.4129234818891425</v>
      </c>
      <c r="AB123" s="571">
        <v>2.3335891179358591E-2</v>
      </c>
      <c r="AC123" s="573">
        <v>3.0311285514251844</v>
      </c>
      <c r="AD123" s="162">
        <v>27928186000108</v>
      </c>
    </row>
    <row r="124" spans="1:30">
      <c r="E124" s="567" t="s">
        <v>2113</v>
      </c>
      <c r="F124" s="161" t="s">
        <v>715</v>
      </c>
      <c r="G124" s="161" t="s">
        <v>34</v>
      </c>
      <c r="H124" s="161" t="s">
        <v>1320</v>
      </c>
      <c r="I124" s="568" t="s">
        <v>34</v>
      </c>
      <c r="J124" s="161" t="s">
        <v>619</v>
      </c>
      <c r="K124" s="161" t="s">
        <v>611</v>
      </c>
      <c r="L124" s="161" t="s">
        <v>48</v>
      </c>
      <c r="M124" s="161">
        <v>30</v>
      </c>
      <c r="N124" s="568">
        <v>1.8999999999999998E-4</v>
      </c>
      <c r="O124" s="568">
        <v>3.8E-3</v>
      </c>
      <c r="P124" s="569">
        <v>100000</v>
      </c>
      <c r="Q124" s="569" t="s">
        <v>34</v>
      </c>
      <c r="R124" s="569">
        <v>3698371857</v>
      </c>
      <c r="S124" s="570">
        <v>42368</v>
      </c>
      <c r="T124" s="571">
        <v>0.22243001207866486</v>
      </c>
      <c r="U124" s="572">
        <v>2.2240139098438942</v>
      </c>
      <c r="V124" s="571">
        <v>0.24338094995290249</v>
      </c>
      <c r="W124" s="572">
        <v>2.1179255603971718</v>
      </c>
      <c r="X124" s="571">
        <v>0.35973706808255645</v>
      </c>
      <c r="Y124" s="572">
        <v>2.3659015272388269</v>
      </c>
      <c r="Z124" s="571">
        <v>0.39209654661836968</v>
      </c>
      <c r="AA124" s="572">
        <v>2.0709046131694833</v>
      </c>
      <c r="AB124" s="571">
        <v>4.208618027299714E-2</v>
      </c>
      <c r="AC124" s="573">
        <v>3.0524549641066603</v>
      </c>
      <c r="AD124" s="162">
        <v>23565803000199</v>
      </c>
    </row>
    <row r="125" spans="1:30">
      <c r="E125" s="567" t="s">
        <v>2712</v>
      </c>
      <c r="F125" s="161" t="s">
        <v>715</v>
      </c>
      <c r="G125" s="161" t="s">
        <v>34</v>
      </c>
      <c r="H125" s="161" t="s">
        <v>1320</v>
      </c>
      <c r="I125" s="568" t="s">
        <v>34</v>
      </c>
      <c r="J125" s="161" t="s">
        <v>619</v>
      </c>
      <c r="K125" s="161" t="s">
        <v>611</v>
      </c>
      <c r="L125" s="161" t="s">
        <v>48</v>
      </c>
      <c r="M125" s="161">
        <v>30</v>
      </c>
      <c r="N125" s="568">
        <v>0</v>
      </c>
      <c r="O125" s="568">
        <v>3.96E-3</v>
      </c>
      <c r="P125" s="569">
        <v>1000</v>
      </c>
      <c r="Q125" s="569" t="s">
        <v>34</v>
      </c>
      <c r="R125" s="569">
        <v>78704053</v>
      </c>
      <c r="S125" s="570">
        <v>41399</v>
      </c>
      <c r="T125" s="571">
        <v>0.15692821664906531</v>
      </c>
      <c r="U125" s="572">
        <v>1.5690802397254104</v>
      </c>
      <c r="V125" s="571">
        <v>0.15502393530057623</v>
      </c>
      <c r="W125" s="572">
        <v>1.3490339121035726</v>
      </c>
      <c r="X125" s="571">
        <v>0.24472114313125326</v>
      </c>
      <c r="Y125" s="572">
        <v>1.6094702983151892</v>
      </c>
      <c r="Z125" s="571">
        <v>0.40135184900863563</v>
      </c>
      <c r="AA125" s="572">
        <v>2.1197875951329421</v>
      </c>
      <c r="AB125" s="571">
        <v>4.0300789436417059E-2</v>
      </c>
      <c r="AC125" s="573">
        <v>0.99524490222585471</v>
      </c>
      <c r="AD125" s="162">
        <v>17816013000136</v>
      </c>
    </row>
    <row r="126" spans="1:30">
      <c r="E126" s="567" t="s">
        <v>2713</v>
      </c>
      <c r="F126" s="161" t="s">
        <v>715</v>
      </c>
      <c r="G126" s="161" t="s">
        <v>34</v>
      </c>
      <c r="H126" s="161" t="s">
        <v>1320</v>
      </c>
      <c r="I126" s="568" t="s">
        <v>34</v>
      </c>
      <c r="J126" s="161" t="s">
        <v>619</v>
      </c>
      <c r="K126" s="161" t="s">
        <v>611</v>
      </c>
      <c r="L126" s="161" t="s">
        <v>48</v>
      </c>
      <c r="M126" s="161">
        <v>30</v>
      </c>
      <c r="N126" s="568">
        <v>1.9799999999999999E-4</v>
      </c>
      <c r="O126" s="568">
        <v>3.9500000000000004E-3</v>
      </c>
      <c r="P126" s="569">
        <v>50000</v>
      </c>
      <c r="Q126" s="569" t="s">
        <v>34</v>
      </c>
      <c r="R126" s="569">
        <v>1003843713</v>
      </c>
      <c r="S126" s="570">
        <v>39631</v>
      </c>
      <c r="T126" s="571">
        <v>0.15730690417620852</v>
      </c>
      <c r="U126" s="572">
        <v>1.5728666277221572</v>
      </c>
      <c r="V126" s="571">
        <v>0.1553542881317842</v>
      </c>
      <c r="W126" s="572">
        <v>1.3519086757418126</v>
      </c>
      <c r="X126" s="571">
        <v>0.24627365563253445</v>
      </c>
      <c r="Y126" s="572">
        <v>1.619680788208312</v>
      </c>
      <c r="Z126" s="571">
        <v>0.40606490555993902</v>
      </c>
      <c r="AA126" s="572">
        <v>2.1446801646758269</v>
      </c>
      <c r="AB126" s="571">
        <v>4.048405016008403E-2</v>
      </c>
      <c r="AC126" s="573">
        <v>0.99889976209326203</v>
      </c>
      <c r="AD126" s="162">
        <v>8893082000152</v>
      </c>
    </row>
    <row r="127" spans="1:30">
      <c r="E127" s="567" t="s">
        <v>2714</v>
      </c>
      <c r="F127" s="161" t="s">
        <v>715</v>
      </c>
      <c r="G127" s="161" t="s">
        <v>34</v>
      </c>
      <c r="H127" s="161" t="s">
        <v>1320</v>
      </c>
      <c r="I127" s="568" t="s">
        <v>34</v>
      </c>
      <c r="J127" s="161" t="s">
        <v>619</v>
      </c>
      <c r="K127" s="161" t="s">
        <v>611</v>
      </c>
      <c r="L127" s="161" t="s">
        <v>48</v>
      </c>
      <c r="M127" s="161">
        <v>30</v>
      </c>
      <c r="N127" s="568">
        <v>7.9999999999999996E-6</v>
      </c>
      <c r="O127" s="568">
        <v>3.9500000000000004E-3</v>
      </c>
      <c r="P127" s="569">
        <v>100000</v>
      </c>
      <c r="Q127" s="569" t="s">
        <v>34</v>
      </c>
      <c r="R127" s="569">
        <v>256863180</v>
      </c>
      <c r="S127" s="570">
        <v>39544</v>
      </c>
      <c r="T127" s="571">
        <v>0.15775427322984847</v>
      </c>
      <c r="U127" s="572">
        <v>1.5773397426081874</v>
      </c>
      <c r="V127" s="571">
        <v>0.15571052153767218</v>
      </c>
      <c r="W127" s="572">
        <v>1.3550086547497977</v>
      </c>
      <c r="X127" s="571">
        <v>0.24691574205600664</v>
      </c>
      <c r="Y127" s="572">
        <v>1.623903631458826</v>
      </c>
      <c r="Z127" s="571">
        <v>0.41072002690960785</v>
      </c>
      <c r="AA127" s="572">
        <v>2.1692667425506786</v>
      </c>
      <c r="AB127" s="571">
        <v>4.0839387009689955E-2</v>
      </c>
      <c r="AC127" s="573">
        <v>0.9989312883096898</v>
      </c>
      <c r="AD127" s="162">
        <v>9289134000149</v>
      </c>
    </row>
    <row r="128" spans="1:30">
      <c r="E128" s="567" t="s">
        <v>2716</v>
      </c>
      <c r="F128" s="161" t="s">
        <v>715</v>
      </c>
      <c r="G128" s="161" t="s">
        <v>34</v>
      </c>
      <c r="H128" s="161" t="s">
        <v>1323</v>
      </c>
      <c r="I128" s="568" t="s">
        <v>34</v>
      </c>
      <c r="J128" s="161" t="s">
        <v>619</v>
      </c>
      <c r="K128" s="161" t="s">
        <v>611</v>
      </c>
      <c r="L128" s="161" t="s">
        <v>48</v>
      </c>
      <c r="M128" s="161">
        <v>31</v>
      </c>
      <c r="N128" s="568">
        <v>0</v>
      </c>
      <c r="O128" s="568">
        <v>5.0666666666666698E-3</v>
      </c>
      <c r="P128" s="569">
        <v>500</v>
      </c>
      <c r="Q128" s="569" t="s">
        <v>34</v>
      </c>
      <c r="R128" s="569">
        <v>4419715573.1800003</v>
      </c>
      <c r="S128" s="570">
        <v>44014</v>
      </c>
      <c r="T128" s="571">
        <v>0.19410528914583769</v>
      </c>
      <c r="U128" s="572">
        <v>1.940803127241395</v>
      </c>
      <c r="V128" s="571">
        <v>0.21694294524953039</v>
      </c>
      <c r="W128" s="572">
        <v>1.8878593783972746</v>
      </c>
      <c r="X128" s="571">
        <v>0.37539566735577501</v>
      </c>
      <c r="Y128" s="572">
        <v>2.4688842532959221</v>
      </c>
      <c r="Z128" s="571" t="s">
        <v>34</v>
      </c>
      <c r="AA128" s="572" t="s">
        <v>34</v>
      </c>
      <c r="AB128" s="571">
        <v>3.766428363669836E-2</v>
      </c>
      <c r="AC128" s="573">
        <v>2.708883731212512</v>
      </c>
      <c r="AD128" s="162">
        <v>37287419000186</v>
      </c>
    </row>
    <row r="129" spans="5:30">
      <c r="E129" s="567" t="s">
        <v>1729</v>
      </c>
      <c r="F129" s="161" t="s">
        <v>715</v>
      </c>
      <c r="G129" s="161" t="s">
        <v>34</v>
      </c>
      <c r="H129" s="161" t="s">
        <v>1323</v>
      </c>
      <c r="I129" s="568" t="s">
        <v>34</v>
      </c>
      <c r="J129" s="161" t="s">
        <v>619</v>
      </c>
      <c r="K129" s="161" t="s">
        <v>611</v>
      </c>
      <c r="L129" s="161" t="s">
        <v>48</v>
      </c>
      <c r="M129" s="161">
        <v>31</v>
      </c>
      <c r="N129" s="568">
        <v>2.5000000000000001E-4</v>
      </c>
      <c r="O129" s="568">
        <v>5.0673000000000003E-3</v>
      </c>
      <c r="P129" s="569">
        <v>500</v>
      </c>
      <c r="Q129" s="569" t="s">
        <v>34</v>
      </c>
      <c r="R129" s="569">
        <v>417186387.25</v>
      </c>
      <c r="S129" s="570">
        <v>44014</v>
      </c>
      <c r="T129" s="571">
        <v>0.19458173845612681</v>
      </c>
      <c r="U129" s="572">
        <v>1.9455670072750111</v>
      </c>
      <c r="V129" s="571">
        <v>0.21743486223590969</v>
      </c>
      <c r="W129" s="572">
        <v>1.8921400896002174</v>
      </c>
      <c r="X129" s="571">
        <v>0.37607193879162515</v>
      </c>
      <c r="Y129" s="572">
        <v>2.4733319228992632</v>
      </c>
      <c r="Z129" s="571" t="s">
        <v>34</v>
      </c>
      <c r="AA129" s="572" t="s">
        <v>34</v>
      </c>
      <c r="AB129" s="571">
        <v>3.7593374240725945E-2</v>
      </c>
      <c r="AC129" s="573">
        <v>2.7270784878507199</v>
      </c>
      <c r="AD129" s="162">
        <v>35828684000107</v>
      </c>
    </row>
    <row r="130" spans="5:30">
      <c r="E130" s="567" t="s">
        <v>2717</v>
      </c>
      <c r="F130" s="161" t="s">
        <v>715</v>
      </c>
      <c r="G130" s="161" t="s">
        <v>34</v>
      </c>
      <c r="H130" s="161" t="s">
        <v>1323</v>
      </c>
      <c r="I130" s="568" t="s">
        <v>34</v>
      </c>
      <c r="J130" s="161" t="s">
        <v>619</v>
      </c>
      <c r="K130" s="161" t="s">
        <v>611</v>
      </c>
      <c r="L130" s="161" t="s">
        <v>48</v>
      </c>
      <c r="M130" s="161">
        <v>31</v>
      </c>
      <c r="N130" s="568">
        <v>1.9599999999999999E-4</v>
      </c>
      <c r="O130" s="568">
        <v>4.8937499999999997E-3</v>
      </c>
      <c r="P130" s="569">
        <v>5000</v>
      </c>
      <c r="Q130" s="569" t="s">
        <v>34</v>
      </c>
      <c r="R130" s="569">
        <v>5423946565.1000004</v>
      </c>
      <c r="S130" s="570">
        <v>41245</v>
      </c>
      <c r="T130" s="571">
        <v>0.19937792460320547</v>
      </c>
      <c r="U130" s="572">
        <v>1.9935226972721465</v>
      </c>
      <c r="V130" s="571">
        <v>0.20808090333335483</v>
      </c>
      <c r="W130" s="572">
        <v>1.8107409963085719</v>
      </c>
      <c r="X130" s="571">
        <v>0.34992267987118075</v>
      </c>
      <c r="Y130" s="572">
        <v>2.3013547287062948</v>
      </c>
      <c r="Z130" s="571">
        <v>0.54462066152103605</v>
      </c>
      <c r="AA130" s="572">
        <v>2.8764788930137675</v>
      </c>
      <c r="AB130" s="571">
        <v>6.2468952575689504E-2</v>
      </c>
      <c r="AC130" s="573">
        <v>1.4913988378813781</v>
      </c>
      <c r="AD130" s="162">
        <v>15799713000134</v>
      </c>
    </row>
    <row r="131" spans="5:30">
      <c r="E131" s="567" t="s">
        <v>1731</v>
      </c>
      <c r="F131" s="161" t="s">
        <v>715</v>
      </c>
      <c r="G131" s="161" t="s">
        <v>34</v>
      </c>
      <c r="H131" s="161" t="s">
        <v>1320</v>
      </c>
      <c r="I131" s="568" t="s">
        <v>34</v>
      </c>
      <c r="J131" s="161" t="s">
        <v>619</v>
      </c>
      <c r="K131" s="161" t="s">
        <v>611</v>
      </c>
      <c r="L131" s="161" t="s">
        <v>48</v>
      </c>
      <c r="M131" s="161">
        <v>31</v>
      </c>
      <c r="N131" s="568">
        <v>2.2000000000000003E-4</v>
      </c>
      <c r="O131" s="568">
        <v>4.0000000000000001E-3</v>
      </c>
      <c r="P131" s="569">
        <v>50000</v>
      </c>
      <c r="Q131" s="569" t="s">
        <v>34</v>
      </c>
      <c r="R131" s="569">
        <v>2778593673.6600003</v>
      </c>
      <c r="S131" s="570">
        <v>43238</v>
      </c>
      <c r="T131" s="571">
        <v>0.20905845738381679</v>
      </c>
      <c r="U131" s="572">
        <v>2.0903155686907984</v>
      </c>
      <c r="V131" s="571">
        <v>0.2381175581279853</v>
      </c>
      <c r="W131" s="572">
        <v>2.0721229941629007</v>
      </c>
      <c r="X131" s="571">
        <v>0.48161846421054411</v>
      </c>
      <c r="Y131" s="572">
        <v>3.1674852583183011</v>
      </c>
      <c r="Z131" s="571">
        <v>0.62163327227353049</v>
      </c>
      <c r="AA131" s="572">
        <v>3.2832301695936024</v>
      </c>
      <c r="AB131" s="571">
        <v>4.9532324216723454E-2</v>
      </c>
      <c r="AC131" s="573">
        <v>2.4873207550410914</v>
      </c>
      <c r="AD131" s="162">
        <v>29726133000121</v>
      </c>
    </row>
    <row r="132" spans="5:30">
      <c r="E132" s="567" t="s">
        <v>1732</v>
      </c>
      <c r="F132" s="161" t="s">
        <v>715</v>
      </c>
      <c r="G132" s="161" t="s">
        <v>34</v>
      </c>
      <c r="H132" s="161" t="s">
        <v>1320</v>
      </c>
      <c r="I132" s="568" t="s">
        <v>34</v>
      </c>
      <c r="J132" s="161" t="s">
        <v>619</v>
      </c>
      <c r="K132" s="161" t="s">
        <v>611</v>
      </c>
      <c r="L132" s="161" t="s">
        <v>48</v>
      </c>
      <c r="M132" s="161">
        <v>31</v>
      </c>
      <c r="N132" s="568">
        <v>0</v>
      </c>
      <c r="O132" s="568">
        <v>4.7499999999999999E-3</v>
      </c>
      <c r="P132" s="569">
        <v>100</v>
      </c>
      <c r="Q132" s="569" t="s">
        <v>34</v>
      </c>
      <c r="R132" s="569">
        <v>1318416945.2199998</v>
      </c>
      <c r="S132" s="570">
        <v>43281</v>
      </c>
      <c r="T132" s="571">
        <v>0.21021623232887898</v>
      </c>
      <c r="U132" s="572">
        <v>2.1018918283790655</v>
      </c>
      <c r="V132" s="571">
        <v>0.23218656244420566</v>
      </c>
      <c r="W132" s="572">
        <v>2.0205108718513025</v>
      </c>
      <c r="X132" s="571">
        <v>0.31315648279589925</v>
      </c>
      <c r="Y132" s="572">
        <v>2.059552563934079</v>
      </c>
      <c r="Z132" s="571">
        <v>0.40434218823182566</v>
      </c>
      <c r="AA132" s="572">
        <v>2.1355814279163594</v>
      </c>
      <c r="AB132" s="571">
        <v>5.9279327767091751E-2</v>
      </c>
      <c r="AC132" s="573">
        <v>1.9782913673829341</v>
      </c>
      <c r="AD132" s="162">
        <v>30338679000194</v>
      </c>
    </row>
    <row r="133" spans="5:30">
      <c r="E133" s="567" t="s">
        <v>2093</v>
      </c>
      <c r="F133" s="161" t="s">
        <v>715</v>
      </c>
      <c r="G133" s="161" t="s">
        <v>34</v>
      </c>
      <c r="H133" s="161" t="s">
        <v>1320</v>
      </c>
      <c r="I133" s="568" t="s">
        <v>34</v>
      </c>
      <c r="J133" s="161" t="s">
        <v>619</v>
      </c>
      <c r="K133" s="161" t="s">
        <v>611</v>
      </c>
      <c r="L133" s="161" t="s">
        <v>48</v>
      </c>
      <c r="M133" s="161">
        <v>31</v>
      </c>
      <c r="N133" s="568">
        <v>0</v>
      </c>
      <c r="O133" s="568">
        <v>4.7499999999999999E-3</v>
      </c>
      <c r="P133" s="569">
        <v>10000</v>
      </c>
      <c r="Q133" s="569" t="s">
        <v>34</v>
      </c>
      <c r="R133" s="569">
        <v>223869027.59</v>
      </c>
      <c r="S133" s="570">
        <v>43190</v>
      </c>
      <c r="T133" s="571">
        <v>0.18882661581993898</v>
      </c>
      <c r="U133" s="572">
        <v>1.888023186294538</v>
      </c>
      <c r="V133" s="571">
        <v>0.2046422453274126</v>
      </c>
      <c r="W133" s="572">
        <v>1.7808174477084913</v>
      </c>
      <c r="X133" s="571">
        <v>0.31127817241852385</v>
      </c>
      <c r="Y133" s="572">
        <v>2.0471993821667747</v>
      </c>
      <c r="Z133" s="571">
        <v>0.40505861543026067</v>
      </c>
      <c r="AA133" s="572">
        <v>2.139365323497779</v>
      </c>
      <c r="AB133" s="571">
        <v>3.3380544268778199E-2</v>
      </c>
      <c r="AC133" s="573">
        <v>2.6880168443817958</v>
      </c>
      <c r="AD133" s="162">
        <v>29148660000104</v>
      </c>
    </row>
    <row r="134" spans="5:30">
      <c r="E134" s="567" t="s">
        <v>2720</v>
      </c>
      <c r="F134" s="161" t="s">
        <v>715</v>
      </c>
      <c r="G134" s="161" t="s">
        <v>34</v>
      </c>
      <c r="H134" s="161" t="s">
        <v>1323</v>
      </c>
      <c r="I134" s="568" t="s">
        <v>34</v>
      </c>
      <c r="J134" s="161" t="s">
        <v>619</v>
      </c>
      <c r="K134" s="161" t="s">
        <v>611</v>
      </c>
      <c r="L134" s="161" t="s">
        <v>48</v>
      </c>
      <c r="M134" s="161">
        <v>43</v>
      </c>
      <c r="N134" s="568">
        <v>0</v>
      </c>
      <c r="O134" s="568">
        <v>4.6666666666666697E-3</v>
      </c>
      <c r="P134" s="569">
        <v>10000</v>
      </c>
      <c r="Q134" s="569" t="s">
        <v>34</v>
      </c>
      <c r="R134" s="569">
        <v>206676513.98999998</v>
      </c>
      <c r="S134" s="570">
        <v>43282</v>
      </c>
      <c r="T134" s="571">
        <v>0.1107500079574546</v>
      </c>
      <c r="U134" s="572">
        <v>1.1073575724376208</v>
      </c>
      <c r="V134" s="571">
        <v>9.5194891601316778E-2</v>
      </c>
      <c r="W134" s="572">
        <v>0.82839554279282024</v>
      </c>
      <c r="X134" s="571">
        <v>0.15765807593350734</v>
      </c>
      <c r="Y134" s="572">
        <v>1.0368780860442743</v>
      </c>
      <c r="Z134" s="571">
        <v>0.40759350313062015</v>
      </c>
      <c r="AA134" s="572">
        <v>2.152753634815018</v>
      </c>
      <c r="AB134" s="571">
        <v>4.5866850897233746E-2</v>
      </c>
      <c r="AC134" s="573">
        <v>-0.42993770165671252</v>
      </c>
      <c r="AD134" s="162">
        <v>29993583000180</v>
      </c>
    </row>
    <row r="135" spans="5:30">
      <c r="E135" s="567" t="s">
        <v>2723</v>
      </c>
      <c r="F135" s="161" t="s">
        <v>715</v>
      </c>
      <c r="G135" s="161" t="s">
        <v>1414</v>
      </c>
      <c r="H135" s="161" t="s">
        <v>1320</v>
      </c>
      <c r="I135" s="568" t="s">
        <v>34</v>
      </c>
      <c r="J135" s="161" t="s">
        <v>619</v>
      </c>
      <c r="K135" s="161" t="s">
        <v>611</v>
      </c>
      <c r="L135" s="161" t="s">
        <v>48</v>
      </c>
      <c r="M135" s="161">
        <v>61</v>
      </c>
      <c r="N135" s="568">
        <v>2.3000000000000001E-4</v>
      </c>
      <c r="O135" s="568">
        <v>3.16666E-3</v>
      </c>
      <c r="P135" s="569">
        <v>50000</v>
      </c>
      <c r="Q135" s="569" t="s">
        <v>34</v>
      </c>
      <c r="R135" s="569">
        <v>957712259.30000007</v>
      </c>
      <c r="S135" s="570">
        <v>40515</v>
      </c>
      <c r="T135" s="571">
        <v>0.26866145387003781</v>
      </c>
      <c r="U135" s="572">
        <v>2.6862688396318246</v>
      </c>
      <c r="V135" s="571">
        <v>0.29272223048074308</v>
      </c>
      <c r="W135" s="572">
        <v>2.547298357375996</v>
      </c>
      <c r="X135" s="571">
        <v>0.43258644502935262</v>
      </c>
      <c r="Y135" s="572">
        <v>2.8450138219364316</v>
      </c>
      <c r="Z135" s="571">
        <v>0.52829290797475648</v>
      </c>
      <c r="AA135" s="572">
        <v>2.790241917877653</v>
      </c>
      <c r="AB135" s="571">
        <v>7.6676833155107635E-2</v>
      </c>
      <c r="AC135" s="573">
        <v>2.3189201106252821</v>
      </c>
      <c r="AD135" s="162">
        <v>12831360000114</v>
      </c>
    </row>
    <row r="136" spans="5:30">
      <c r="E136" s="567" t="s">
        <v>2724</v>
      </c>
      <c r="F136" s="161" t="s">
        <v>715</v>
      </c>
      <c r="G136" s="161" t="s">
        <v>1414</v>
      </c>
      <c r="H136" s="161" t="s">
        <v>1323</v>
      </c>
      <c r="I136" s="568" t="s">
        <v>34</v>
      </c>
      <c r="J136" s="161" t="s">
        <v>619</v>
      </c>
      <c r="K136" s="161" t="s">
        <v>611</v>
      </c>
      <c r="L136" s="161" t="s">
        <v>48</v>
      </c>
      <c r="M136" s="161">
        <v>61</v>
      </c>
      <c r="N136" s="568">
        <v>0</v>
      </c>
      <c r="O136" s="568">
        <v>1.2666666666666701E-3</v>
      </c>
      <c r="P136" s="569">
        <v>1000</v>
      </c>
      <c r="Q136" s="569" t="s">
        <v>34</v>
      </c>
      <c r="R136" s="569">
        <v>986854052.65999997</v>
      </c>
      <c r="S136" s="570">
        <v>43338</v>
      </c>
      <c r="T136" s="571">
        <v>0.30163470549011961</v>
      </c>
      <c r="U136" s="572">
        <v>3.0159589276308738</v>
      </c>
      <c r="V136" s="571">
        <v>0.32213263566004113</v>
      </c>
      <c r="W136" s="572">
        <v>2.8032306679488919</v>
      </c>
      <c r="X136" s="571">
        <v>0.54094380022861777</v>
      </c>
      <c r="Y136" s="572">
        <v>3.557653288088606</v>
      </c>
      <c r="Z136" s="571">
        <v>0.73504496321488189</v>
      </c>
      <c r="AA136" s="572">
        <v>3.8822275236467911</v>
      </c>
      <c r="AB136" s="571">
        <v>6.7166173203241378E-2</v>
      </c>
      <c r="AC136" s="573">
        <v>3.0851520299467712</v>
      </c>
      <c r="AD136" s="162">
        <v>30593439000136</v>
      </c>
    </row>
    <row r="137" spans="5:30">
      <c r="E137" s="567" t="s">
        <v>2114</v>
      </c>
      <c r="F137" s="161" t="s">
        <v>715</v>
      </c>
      <c r="G137" s="161" t="s">
        <v>34</v>
      </c>
      <c r="H137" s="161" t="s">
        <v>1320</v>
      </c>
      <c r="I137" s="568" t="s">
        <v>34</v>
      </c>
      <c r="J137" s="161" t="s">
        <v>619</v>
      </c>
      <c r="K137" s="161" t="s">
        <v>611</v>
      </c>
      <c r="L137" s="161" t="s">
        <v>48</v>
      </c>
      <c r="M137" s="161">
        <v>90</v>
      </c>
      <c r="N137" s="568">
        <v>1.9799999999999999E-4</v>
      </c>
      <c r="O137" s="568">
        <v>3.9500000000000004E-3</v>
      </c>
      <c r="P137" s="569">
        <v>50000</v>
      </c>
      <c r="Q137" s="569" t="s">
        <v>34</v>
      </c>
      <c r="R137" s="569">
        <v>769129427.76999998</v>
      </c>
      <c r="S137" s="570">
        <v>43371</v>
      </c>
      <c r="T137" s="571">
        <v>0.19367635791903881</v>
      </c>
      <c r="U137" s="572">
        <v>1.9365143668989744</v>
      </c>
      <c r="V137" s="571">
        <v>0.18453286681046221</v>
      </c>
      <c r="W137" s="572">
        <v>1.6058236087371471</v>
      </c>
      <c r="X137" s="571">
        <v>0.31501312917398461</v>
      </c>
      <c r="Y137" s="572">
        <v>2.0717632669479995</v>
      </c>
      <c r="Z137" s="571">
        <v>0.55469288630469049</v>
      </c>
      <c r="AA137" s="572">
        <v>2.9296765479006694</v>
      </c>
      <c r="AB137" s="571">
        <v>5.9837381763289982E-2</v>
      </c>
      <c r="AC137" s="573">
        <v>1.1634547619004962</v>
      </c>
      <c r="AD137" s="162">
        <v>30556738000109</v>
      </c>
    </row>
    <row r="138" spans="5:30">
      <c r="E138" s="567" t="s">
        <v>2725</v>
      </c>
      <c r="F138" s="161" t="s">
        <v>715</v>
      </c>
      <c r="G138" s="161" t="s">
        <v>1414</v>
      </c>
      <c r="H138" s="161" t="s">
        <v>1323</v>
      </c>
      <c r="I138" s="568" t="s">
        <v>34</v>
      </c>
      <c r="J138" s="161" t="s">
        <v>619</v>
      </c>
      <c r="K138" s="161" t="s">
        <v>611</v>
      </c>
      <c r="L138" s="161" t="s">
        <v>48</v>
      </c>
      <c r="M138" s="161">
        <v>91</v>
      </c>
      <c r="N138" s="568">
        <v>1.8999999999999998E-4</v>
      </c>
      <c r="O138" s="568">
        <v>0</v>
      </c>
      <c r="P138" s="569">
        <v>50000</v>
      </c>
      <c r="Q138" s="569" t="s">
        <v>34</v>
      </c>
      <c r="R138" s="569">
        <v>1070329026.5999999</v>
      </c>
      <c r="S138" s="570">
        <v>43859</v>
      </c>
      <c r="T138" s="571">
        <v>0.2789982768802397</v>
      </c>
      <c r="U138" s="572">
        <v>2.7896237688675116</v>
      </c>
      <c r="V138" s="571">
        <v>0.30440664941980122</v>
      </c>
      <c r="W138" s="572">
        <v>2.6489773488262669</v>
      </c>
      <c r="X138" s="571">
        <v>0.57767405071271072</v>
      </c>
      <c r="Y138" s="572">
        <v>3.7992190410408075</v>
      </c>
      <c r="Z138" s="571" t="s">
        <v>34</v>
      </c>
      <c r="AA138" s="572" t="s">
        <v>34</v>
      </c>
      <c r="AB138" s="571">
        <v>6.6478729297997682E-2</v>
      </c>
      <c r="AC138" s="573">
        <v>2.8504135286954724</v>
      </c>
      <c r="AD138" s="162">
        <v>35726908000161</v>
      </c>
    </row>
    <row r="139" spans="5:30">
      <c r="E139" s="567" t="s">
        <v>2729</v>
      </c>
      <c r="F139" s="161" t="s">
        <v>1338</v>
      </c>
      <c r="G139" s="161" t="s">
        <v>34</v>
      </c>
      <c r="H139" s="161" t="s">
        <v>1320</v>
      </c>
      <c r="I139" s="568" t="s">
        <v>34</v>
      </c>
      <c r="J139" s="161" t="s">
        <v>619</v>
      </c>
      <c r="K139" s="161" t="s">
        <v>608</v>
      </c>
      <c r="L139" s="161" t="s">
        <v>48</v>
      </c>
      <c r="M139" s="161">
        <v>5</v>
      </c>
      <c r="N139" s="568">
        <v>1.8999999999999998E-4</v>
      </c>
      <c r="O139" s="568">
        <v>4.7499999999999999E-3</v>
      </c>
      <c r="P139" s="569">
        <v>50000</v>
      </c>
      <c r="Q139" s="569" t="s">
        <v>34</v>
      </c>
      <c r="R139" s="569">
        <v>1509185823</v>
      </c>
      <c r="S139" s="570">
        <v>41549</v>
      </c>
      <c r="T139" s="571">
        <v>0.15119400378694681</v>
      </c>
      <c r="U139" s="572">
        <v>1.5117454895800611</v>
      </c>
      <c r="V139" s="571">
        <v>0.16741712889669746</v>
      </c>
      <c r="W139" s="572">
        <v>1.4568807320673167</v>
      </c>
      <c r="X139" s="571">
        <v>0.23626062350760457</v>
      </c>
      <c r="Y139" s="572">
        <v>1.5538275578950365</v>
      </c>
      <c r="Z139" s="571">
        <v>0.2583306058917747</v>
      </c>
      <c r="AA139" s="572">
        <v>1.3644038645023868</v>
      </c>
      <c r="AB139" s="571">
        <v>2.0921032405730119E-2</v>
      </c>
      <c r="AC139" s="573">
        <v>2.5095486599415082</v>
      </c>
      <c r="AD139" s="162">
        <v>18860059000115</v>
      </c>
    </row>
    <row r="140" spans="5:30">
      <c r="E140" s="567" t="s">
        <v>2737</v>
      </c>
      <c r="F140" s="161" t="s">
        <v>1338</v>
      </c>
      <c r="G140" s="161" t="s">
        <v>34</v>
      </c>
      <c r="H140" s="161" t="s">
        <v>1320</v>
      </c>
      <c r="I140" s="568" t="s">
        <v>34</v>
      </c>
      <c r="J140" s="161" t="s">
        <v>619</v>
      </c>
      <c r="K140" s="161" t="s">
        <v>611</v>
      </c>
      <c r="L140" s="161" t="s">
        <v>48</v>
      </c>
      <c r="M140" s="161">
        <v>15</v>
      </c>
      <c r="N140" s="568">
        <v>1.8000000000000001E-4</v>
      </c>
      <c r="O140" s="568">
        <v>5.0004000000000003E-3</v>
      </c>
      <c r="P140" s="569">
        <v>1000</v>
      </c>
      <c r="Q140" s="569" t="s">
        <v>34</v>
      </c>
      <c r="R140" s="569">
        <v>1261062736</v>
      </c>
      <c r="S140" s="570">
        <v>42424</v>
      </c>
      <c r="T140" s="571">
        <v>0.14245601620722681</v>
      </c>
      <c r="U140" s="572">
        <v>1.4243768573539943</v>
      </c>
      <c r="V140" s="571">
        <v>0.17091787045200224</v>
      </c>
      <c r="W140" s="572">
        <v>1.4873445379722543</v>
      </c>
      <c r="X140" s="571">
        <v>0.27381761844880792</v>
      </c>
      <c r="Y140" s="572">
        <v>1.8008306042130273</v>
      </c>
      <c r="Z140" s="571">
        <v>0.39004637835844225</v>
      </c>
      <c r="AA140" s="572">
        <v>2.0600764053113054</v>
      </c>
      <c r="AB140" s="571">
        <v>4.325538974572047E-2</v>
      </c>
      <c r="AC140" s="573">
        <v>1.2947077976389845</v>
      </c>
      <c r="AD140" s="162">
        <v>22918359000185</v>
      </c>
    </row>
    <row r="141" spans="5:30">
      <c r="E141" s="567" t="s">
        <v>2740</v>
      </c>
      <c r="F141" s="161" t="s">
        <v>1338</v>
      </c>
      <c r="G141" s="161" t="s">
        <v>34</v>
      </c>
      <c r="H141" s="161" t="s">
        <v>1320</v>
      </c>
      <c r="I141" s="568" t="s">
        <v>34</v>
      </c>
      <c r="J141" s="161" t="s">
        <v>619</v>
      </c>
      <c r="K141" s="161" t="s">
        <v>611</v>
      </c>
      <c r="L141" s="161" t="s">
        <v>48</v>
      </c>
      <c r="M141" s="161">
        <v>18</v>
      </c>
      <c r="N141" s="568">
        <v>1.8999999999999998E-4</v>
      </c>
      <c r="O141" s="568">
        <v>3.8E-3</v>
      </c>
      <c r="P141" s="569">
        <v>50000</v>
      </c>
      <c r="Q141" s="569" t="s">
        <v>34</v>
      </c>
      <c r="R141" s="569">
        <v>654823522</v>
      </c>
      <c r="S141" s="570">
        <v>42155</v>
      </c>
      <c r="T141" s="571">
        <v>9.0474072838783837E-2</v>
      </c>
      <c r="U141" s="572">
        <v>0.90462431123063891</v>
      </c>
      <c r="V141" s="571">
        <v>0.10638478980388633</v>
      </c>
      <c r="W141" s="572">
        <v>0.92577116494422762</v>
      </c>
      <c r="X141" s="571">
        <v>0.14329895126970915</v>
      </c>
      <c r="Y141" s="572">
        <v>0.94244168238709969</v>
      </c>
      <c r="Z141" s="571">
        <v>0.1880600982122238</v>
      </c>
      <c r="AA141" s="572">
        <v>0.9932618083470629</v>
      </c>
      <c r="AB141" s="571">
        <v>2.3621627862431601E-2</v>
      </c>
      <c r="AC141" s="573">
        <v>-0.361109331841797</v>
      </c>
      <c r="AD141" s="162">
        <v>21983042000160</v>
      </c>
    </row>
    <row r="142" spans="5:30">
      <c r="E142" s="567" t="s">
        <v>2741</v>
      </c>
      <c r="F142" s="161" t="s">
        <v>1338</v>
      </c>
      <c r="G142" s="161" t="s">
        <v>34</v>
      </c>
      <c r="H142" s="161" t="s">
        <v>1320</v>
      </c>
      <c r="I142" s="568" t="s">
        <v>34</v>
      </c>
      <c r="J142" s="161" t="s">
        <v>619</v>
      </c>
      <c r="K142" s="161" t="s">
        <v>611</v>
      </c>
      <c r="L142" s="161" t="s">
        <v>48</v>
      </c>
      <c r="M142" s="161">
        <v>22</v>
      </c>
      <c r="N142" s="568">
        <v>0</v>
      </c>
      <c r="O142" s="568">
        <v>4.6666666666666697E-3</v>
      </c>
      <c r="P142" s="569">
        <v>500</v>
      </c>
      <c r="Q142" s="569" t="s">
        <v>34</v>
      </c>
      <c r="R142" s="569">
        <v>11434892.25</v>
      </c>
      <c r="S142" s="570">
        <v>43483</v>
      </c>
      <c r="T142" s="571">
        <v>0.14174522659588251</v>
      </c>
      <c r="U142" s="572">
        <v>1.4172698758462867</v>
      </c>
      <c r="V142" s="571">
        <v>0.14983106383567812</v>
      </c>
      <c r="W142" s="572">
        <v>1.3038450211509607</v>
      </c>
      <c r="X142" s="571">
        <v>0.21382586924056923</v>
      </c>
      <c r="Y142" s="572">
        <v>1.4062797400776474</v>
      </c>
      <c r="Z142" s="571">
        <v>0.24300791606389849</v>
      </c>
      <c r="AA142" s="572">
        <v>1.283475253107095</v>
      </c>
      <c r="AB142" s="571">
        <v>2.3438845496027823E-2</v>
      </c>
      <c r="AC142" s="573">
        <v>1.4896759221050715</v>
      </c>
      <c r="AD142" s="162">
        <v>29993579000112</v>
      </c>
    </row>
    <row r="143" spans="5:30">
      <c r="E143" s="567" t="s">
        <v>2746</v>
      </c>
      <c r="F143" s="161" t="s">
        <v>1338</v>
      </c>
      <c r="G143" s="161" t="s">
        <v>34</v>
      </c>
      <c r="H143" s="161" t="s">
        <v>1320</v>
      </c>
      <c r="I143" s="568" t="s">
        <v>34</v>
      </c>
      <c r="J143" s="161" t="s">
        <v>619</v>
      </c>
      <c r="K143" s="161" t="s">
        <v>611</v>
      </c>
      <c r="L143" s="161" t="s">
        <v>48</v>
      </c>
      <c r="M143" s="161">
        <v>30</v>
      </c>
      <c r="N143" s="568">
        <v>1.95E-4</v>
      </c>
      <c r="O143" s="568">
        <v>4.875E-3</v>
      </c>
      <c r="P143" s="569">
        <v>500</v>
      </c>
      <c r="Q143" s="569" t="s">
        <v>34</v>
      </c>
      <c r="R143" s="569">
        <v>361598996</v>
      </c>
      <c r="S143" s="570">
        <v>42652</v>
      </c>
      <c r="T143" s="571">
        <v>0.1464563949765203</v>
      </c>
      <c r="U143" s="572">
        <v>1.4643754975752896</v>
      </c>
      <c r="V143" s="571">
        <v>0.1735142466220172</v>
      </c>
      <c r="W143" s="572">
        <v>1.5099384651302545</v>
      </c>
      <c r="X143" s="571">
        <v>0.14615535107611644</v>
      </c>
      <c r="Y143" s="572">
        <v>0.96122751588600608</v>
      </c>
      <c r="Z143" s="571">
        <v>0.24429997996031583</v>
      </c>
      <c r="AA143" s="572">
        <v>1.2902994424723861</v>
      </c>
      <c r="AB143" s="571">
        <v>6.872376397194685E-2</v>
      </c>
      <c r="AC143" s="573">
        <v>0.85268127321479392</v>
      </c>
      <c r="AD143" s="162">
        <v>24592505000150</v>
      </c>
    </row>
    <row r="144" spans="5:30">
      <c r="E144" s="567" t="s">
        <v>2747</v>
      </c>
      <c r="F144" s="161" t="s">
        <v>1338</v>
      </c>
      <c r="G144" s="161" t="s">
        <v>34</v>
      </c>
      <c r="H144" s="161" t="s">
        <v>1323</v>
      </c>
      <c r="I144" s="568" t="s">
        <v>34</v>
      </c>
      <c r="J144" s="161" t="s">
        <v>619</v>
      </c>
      <c r="K144" s="161" t="s">
        <v>611</v>
      </c>
      <c r="L144" s="161" t="s">
        <v>49</v>
      </c>
      <c r="M144" s="161">
        <v>30</v>
      </c>
      <c r="N144" s="568">
        <v>1.9799999999999999E-4</v>
      </c>
      <c r="O144" s="568">
        <v>3.9500000000000004E-3</v>
      </c>
      <c r="P144" s="569">
        <v>50000</v>
      </c>
      <c r="Q144" s="569" t="s">
        <v>34</v>
      </c>
      <c r="R144" s="569">
        <v>30542208</v>
      </c>
      <c r="S144" s="570">
        <v>41502</v>
      </c>
      <c r="T144" s="571">
        <v>1.5893434588314825E-2</v>
      </c>
      <c r="U144" s="572">
        <v>0.15891389506873424</v>
      </c>
      <c r="V144" s="571">
        <v>-4.4195672043799705E-3</v>
      </c>
      <c r="W144" s="572">
        <v>-3.8459519324995486E-2</v>
      </c>
      <c r="X144" s="571">
        <v>1.792255161482359E-2</v>
      </c>
      <c r="Y144" s="572">
        <v>0.11787217943244238</v>
      </c>
      <c r="Z144" s="571">
        <v>0.61702963861198934</v>
      </c>
      <c r="AA144" s="572">
        <v>3.2589155300762411</v>
      </c>
      <c r="AB144" s="571">
        <v>0.18829053804094373</v>
      </c>
      <c r="AC144" s="573">
        <v>-0.63377771663032434</v>
      </c>
      <c r="AD144" s="162">
        <v>18391171000154</v>
      </c>
    </row>
    <row r="145" spans="1:30">
      <c r="E145" s="567" t="s">
        <v>2748</v>
      </c>
      <c r="F145" s="161" t="s">
        <v>1338</v>
      </c>
      <c r="G145" s="161" t="s">
        <v>34</v>
      </c>
      <c r="H145" s="161" t="s">
        <v>1320</v>
      </c>
      <c r="I145" s="568" t="s">
        <v>34</v>
      </c>
      <c r="J145" s="161" t="s">
        <v>619</v>
      </c>
      <c r="K145" s="161" t="s">
        <v>611</v>
      </c>
      <c r="L145" s="161" t="s">
        <v>48</v>
      </c>
      <c r="M145" s="161">
        <v>30</v>
      </c>
      <c r="N145" s="568">
        <v>0</v>
      </c>
      <c r="O145" s="568">
        <v>5.0666666666666698E-3</v>
      </c>
      <c r="P145" s="569">
        <v>1000</v>
      </c>
      <c r="Q145" s="569" t="s">
        <v>34</v>
      </c>
      <c r="R145" s="569">
        <v>152325928.81</v>
      </c>
      <c r="S145" s="570">
        <v>44604</v>
      </c>
      <c r="T145" s="571" t="s">
        <v>34</v>
      </c>
      <c r="U145" s="572" t="s">
        <v>34</v>
      </c>
      <c r="V145" s="571" t="s">
        <v>34</v>
      </c>
      <c r="W145" s="572" t="s">
        <v>34</v>
      </c>
      <c r="X145" s="571" t="s">
        <v>34</v>
      </c>
      <c r="Y145" s="572" t="s">
        <v>34</v>
      </c>
      <c r="Z145" s="571" t="s">
        <v>34</v>
      </c>
      <c r="AA145" s="572" t="s">
        <v>34</v>
      </c>
      <c r="AB145" s="571">
        <v>3.5715587831439168E-2</v>
      </c>
      <c r="AC145" s="573" t="s">
        <v>34</v>
      </c>
      <c r="AD145" s="162">
        <v>45126795000117</v>
      </c>
    </row>
    <row r="146" spans="1:30">
      <c r="E146" s="567" t="s">
        <v>1738</v>
      </c>
      <c r="F146" s="161" t="s">
        <v>1338</v>
      </c>
      <c r="G146" s="161" t="s">
        <v>34</v>
      </c>
      <c r="H146" s="161" t="s">
        <v>1320</v>
      </c>
      <c r="I146" s="568" t="s">
        <v>34</v>
      </c>
      <c r="J146" s="161" t="s">
        <v>619</v>
      </c>
      <c r="K146" s="161" t="s">
        <v>611</v>
      </c>
      <c r="L146" s="161" t="s">
        <v>48</v>
      </c>
      <c r="M146" s="161">
        <v>31</v>
      </c>
      <c r="N146" s="568">
        <v>0</v>
      </c>
      <c r="O146" s="568">
        <v>4.7999999999999996E-3</v>
      </c>
      <c r="P146" s="569">
        <v>500</v>
      </c>
      <c r="Q146" s="569" t="s">
        <v>34</v>
      </c>
      <c r="R146" s="569">
        <v>313268981.17000002</v>
      </c>
      <c r="S146" s="570">
        <v>43740</v>
      </c>
      <c r="T146" s="571">
        <v>0.13113283502972184</v>
      </c>
      <c r="U146" s="572">
        <v>1.3111596156377667</v>
      </c>
      <c r="V146" s="571">
        <v>0.14299939268000528</v>
      </c>
      <c r="W146" s="572">
        <v>1.2443951300907625</v>
      </c>
      <c r="X146" s="571">
        <v>0.24594621987792342</v>
      </c>
      <c r="Y146" s="572">
        <v>1.6175273244131128</v>
      </c>
      <c r="Z146" s="571">
        <v>0.32362329348431906</v>
      </c>
      <c r="AA146" s="572">
        <v>1.7092549709653051</v>
      </c>
      <c r="AB146" s="571">
        <v>4.2581346618871321E-2</v>
      </c>
      <c r="AC146" s="573">
        <v>0.65955200696386806</v>
      </c>
      <c r="AD146" s="162">
        <v>34774662000130</v>
      </c>
    </row>
    <row r="147" spans="1:30">
      <c r="E147" s="567" t="s">
        <v>2755</v>
      </c>
      <c r="F147" s="161" t="s">
        <v>1338</v>
      </c>
      <c r="G147" s="161" t="s">
        <v>34</v>
      </c>
      <c r="H147" s="161" t="s">
        <v>1320</v>
      </c>
      <c r="I147" s="568" t="s">
        <v>34</v>
      </c>
      <c r="J147" s="161" t="s">
        <v>619</v>
      </c>
      <c r="K147" s="161" t="s">
        <v>611</v>
      </c>
      <c r="L147" s="161" t="s">
        <v>48</v>
      </c>
      <c r="M147" s="161">
        <v>31</v>
      </c>
      <c r="N147" s="568">
        <v>0</v>
      </c>
      <c r="O147" s="568">
        <v>4.0000000000000001E-3</v>
      </c>
      <c r="P147" s="569">
        <v>500</v>
      </c>
      <c r="Q147" s="569" t="s">
        <v>34</v>
      </c>
      <c r="R147" s="569">
        <v>973279864</v>
      </c>
      <c r="S147" s="570">
        <v>41854</v>
      </c>
      <c r="T147" s="571">
        <v>-0.98059242396426227</v>
      </c>
      <c r="U147" s="572">
        <v>-9.8046624661998312</v>
      </c>
      <c r="V147" s="571">
        <v>-0.97984404896382937</v>
      </c>
      <c r="W147" s="572">
        <v>-8.5267016868211698</v>
      </c>
      <c r="X147" s="571">
        <v>-0.97801560142898625</v>
      </c>
      <c r="Y147" s="572">
        <v>-6.4321661857577093</v>
      </c>
      <c r="Z147" s="571">
        <v>0.27605328313315081</v>
      </c>
      <c r="AA147" s="572">
        <v>1.4580082952820383</v>
      </c>
      <c r="AB147" s="571">
        <v>0.99479809364025862</v>
      </c>
      <c r="AC147" s="573">
        <v>-1.100483440831787</v>
      </c>
      <c r="AD147" s="162">
        <v>20226378000115</v>
      </c>
    </row>
    <row r="148" spans="1:30">
      <c r="E148" s="567" t="s">
        <v>2756</v>
      </c>
      <c r="F148" s="161" t="s">
        <v>1338</v>
      </c>
      <c r="G148" s="161" t="s">
        <v>1414</v>
      </c>
      <c r="H148" s="161" t="s">
        <v>1320</v>
      </c>
      <c r="I148" s="568" t="s">
        <v>34</v>
      </c>
      <c r="J148" s="161" t="s">
        <v>619</v>
      </c>
      <c r="K148" s="161" t="s">
        <v>34</v>
      </c>
      <c r="L148" s="161" t="s">
        <v>48</v>
      </c>
      <c r="M148" s="161">
        <v>31</v>
      </c>
      <c r="N148" s="568">
        <v>0</v>
      </c>
      <c r="O148" s="568">
        <v>2.66666666666667E-3</v>
      </c>
      <c r="P148" s="569">
        <v>20000</v>
      </c>
      <c r="Q148" s="569" t="s">
        <v>34</v>
      </c>
      <c r="R148" s="569">
        <v>437716429.67000002</v>
      </c>
      <c r="S148" s="570">
        <v>43498</v>
      </c>
      <c r="T148" s="571">
        <v>0.14109200328276161</v>
      </c>
      <c r="U148" s="572">
        <v>1.4107384832476053</v>
      </c>
      <c r="V148" s="571">
        <v>0.16529879245598589</v>
      </c>
      <c r="W148" s="572">
        <v>1.4384467548222941</v>
      </c>
      <c r="X148" s="571">
        <v>0.15700886362422306</v>
      </c>
      <c r="Y148" s="572">
        <v>1.0326083776090975</v>
      </c>
      <c r="Z148" s="571">
        <v>0.27173261287097938</v>
      </c>
      <c r="AA148" s="572">
        <v>1.4351881606619192</v>
      </c>
      <c r="AB148" s="571">
        <v>2.1419553304415997E-2</v>
      </c>
      <c r="AC148" s="573">
        <v>2.3522438438197404</v>
      </c>
      <c r="AD148" s="162">
        <v>32300350000160</v>
      </c>
    </row>
    <row r="149" spans="1:30">
      <c r="E149" s="567" t="s">
        <v>2757</v>
      </c>
      <c r="F149" s="161" t="s">
        <v>1338</v>
      </c>
      <c r="G149" s="161" t="s">
        <v>1414</v>
      </c>
      <c r="H149" s="161" t="s">
        <v>1320</v>
      </c>
      <c r="I149" s="568" t="s">
        <v>34</v>
      </c>
      <c r="J149" s="161" t="s">
        <v>619</v>
      </c>
      <c r="K149" s="161" t="s">
        <v>611</v>
      </c>
      <c r="L149" s="161" t="s">
        <v>48</v>
      </c>
      <c r="M149" s="161">
        <v>31</v>
      </c>
      <c r="N149" s="568">
        <v>1.8500000000000002E-4</v>
      </c>
      <c r="O149" s="568">
        <v>2.46666666666667E-3</v>
      </c>
      <c r="P149" s="569">
        <v>100000</v>
      </c>
      <c r="Q149" s="569" t="s">
        <v>34</v>
      </c>
      <c r="R149" s="569">
        <v>1008048789</v>
      </c>
      <c r="S149" s="570">
        <v>40788</v>
      </c>
      <c r="T149" s="571">
        <v>0.14323200103281541</v>
      </c>
      <c r="U149" s="572">
        <v>1.4321357071144596</v>
      </c>
      <c r="V149" s="571">
        <v>0.16761594788145784</v>
      </c>
      <c r="W149" s="572">
        <v>1.4586108749145597</v>
      </c>
      <c r="X149" s="571">
        <v>0.15905440101166701</v>
      </c>
      <c r="Y149" s="572">
        <v>1.0460613699703605</v>
      </c>
      <c r="Z149" s="571">
        <v>0.27535707711624169</v>
      </c>
      <c r="AA149" s="572">
        <v>1.4543312002793713</v>
      </c>
      <c r="AB149" s="571">
        <v>2.2361361513250029E-2</v>
      </c>
      <c r="AC149" s="573">
        <v>2.3567960203105542</v>
      </c>
      <c r="AD149" s="162">
        <v>13812165000100</v>
      </c>
    </row>
    <row r="150" spans="1:30">
      <c r="E150" s="567" t="s">
        <v>2758</v>
      </c>
      <c r="F150" s="161" t="s">
        <v>1338</v>
      </c>
      <c r="G150" s="161" t="s">
        <v>34</v>
      </c>
      <c r="H150" s="161" t="s">
        <v>1323</v>
      </c>
      <c r="I150" s="568" t="s">
        <v>34</v>
      </c>
      <c r="J150" s="161" t="s">
        <v>619</v>
      </c>
      <c r="K150" s="161" t="s">
        <v>611</v>
      </c>
      <c r="L150" s="161" t="s">
        <v>48</v>
      </c>
      <c r="M150" s="161">
        <v>31</v>
      </c>
      <c r="N150" s="568">
        <v>0</v>
      </c>
      <c r="O150" s="568">
        <v>4.0000000000000001E-3</v>
      </c>
      <c r="P150" s="569">
        <v>10000</v>
      </c>
      <c r="Q150" s="569" t="s">
        <v>34</v>
      </c>
      <c r="R150" s="569">
        <v>87960776</v>
      </c>
      <c r="S150" s="570">
        <v>41334</v>
      </c>
      <c r="T150" s="571">
        <v>0.13768169126317398</v>
      </c>
      <c r="U150" s="572">
        <v>1.3766397512573001</v>
      </c>
      <c r="V150" s="571">
        <v>0.158504590000351</v>
      </c>
      <c r="W150" s="572">
        <v>1.3793229201668415</v>
      </c>
      <c r="X150" s="571">
        <v>0.30605507594191406</v>
      </c>
      <c r="Y150" s="572">
        <v>2.0128483713110041</v>
      </c>
      <c r="Z150" s="571">
        <v>0.25486190248706309</v>
      </c>
      <c r="AA150" s="572">
        <v>1.3460834943168121</v>
      </c>
      <c r="AB150" s="571">
        <v>3.8590840510642974E-2</v>
      </c>
      <c r="AC150" s="573">
        <v>1.129537718413383</v>
      </c>
      <c r="AD150" s="162">
        <v>17429959000140</v>
      </c>
    </row>
    <row r="151" spans="1:30">
      <c r="E151" s="567" t="s">
        <v>1739</v>
      </c>
      <c r="F151" s="161" t="s">
        <v>1338</v>
      </c>
      <c r="G151" s="161" t="s">
        <v>1414</v>
      </c>
      <c r="H151" s="161" t="s">
        <v>1320</v>
      </c>
      <c r="I151" s="568" t="s">
        <v>34</v>
      </c>
      <c r="J151" s="161" t="s">
        <v>619</v>
      </c>
      <c r="K151" s="161" t="s">
        <v>611</v>
      </c>
      <c r="L151" s="161" t="s">
        <v>48</v>
      </c>
      <c r="M151" s="161">
        <v>31</v>
      </c>
      <c r="N151" s="568">
        <v>2.0000000000000001E-4</v>
      </c>
      <c r="O151" s="568">
        <v>0</v>
      </c>
      <c r="P151" s="569">
        <v>5000</v>
      </c>
      <c r="Q151" s="569" t="s">
        <v>34</v>
      </c>
      <c r="R151" s="569">
        <v>1197046701.51</v>
      </c>
      <c r="S151" s="570">
        <v>43499</v>
      </c>
      <c r="T151" s="571">
        <v>0.32458795798267426</v>
      </c>
      <c r="U151" s="572">
        <v>3.2454619175490991</v>
      </c>
      <c r="V151" s="571">
        <v>0.31277597595295292</v>
      </c>
      <c r="W151" s="572">
        <v>2.7218080719839435</v>
      </c>
      <c r="X151" s="571">
        <v>0.43421436937090241</v>
      </c>
      <c r="Y151" s="572">
        <v>2.8557202768103509</v>
      </c>
      <c r="Z151" s="571">
        <v>0.58319063021744744</v>
      </c>
      <c r="AA151" s="572">
        <v>3.0801907767120027</v>
      </c>
      <c r="AB151" s="571">
        <v>0.11333703419626853</v>
      </c>
      <c r="AC151" s="573">
        <v>1.7457770736439711</v>
      </c>
      <c r="AD151" s="162">
        <v>32397723000162</v>
      </c>
    </row>
    <row r="152" spans="1:30">
      <c r="E152" s="567" t="s">
        <v>2770</v>
      </c>
      <c r="F152" s="161" t="s">
        <v>1338</v>
      </c>
      <c r="G152" s="161" t="s">
        <v>34</v>
      </c>
      <c r="H152" s="161" t="s">
        <v>1320</v>
      </c>
      <c r="I152" s="568" t="s">
        <v>34</v>
      </c>
      <c r="J152" s="161" t="s">
        <v>619</v>
      </c>
      <c r="K152" s="161" t="s">
        <v>611</v>
      </c>
      <c r="L152" s="161" t="s">
        <v>48</v>
      </c>
      <c r="M152" s="161">
        <v>32</v>
      </c>
      <c r="N152" s="568">
        <v>2.0000000000000001E-4</v>
      </c>
      <c r="O152" s="568">
        <v>5.0000000000000001E-3</v>
      </c>
      <c r="P152" s="569">
        <v>10000</v>
      </c>
      <c r="Q152" s="569" t="s">
        <v>34</v>
      </c>
      <c r="R152" s="569">
        <v>1464988293</v>
      </c>
      <c r="S152" s="570">
        <v>41286</v>
      </c>
      <c r="T152" s="571">
        <v>0.11259872654394765</v>
      </c>
      <c r="U152" s="572">
        <v>1.1258423794711849</v>
      </c>
      <c r="V152" s="571">
        <v>0.10303079220307487</v>
      </c>
      <c r="W152" s="572">
        <v>0.89658433972374918</v>
      </c>
      <c r="X152" s="571">
        <v>0.15640171360182875</v>
      </c>
      <c r="Y152" s="572">
        <v>1.0286153024086397</v>
      </c>
      <c r="Z152" s="571">
        <v>0.24863612551427572</v>
      </c>
      <c r="AA152" s="572">
        <v>1.3132013116893315</v>
      </c>
      <c r="AB152" s="571">
        <v>3.7331723998930567E-2</v>
      </c>
      <c r="AC152" s="573">
        <v>-0.31833482577901151</v>
      </c>
      <c r="AD152" s="162">
        <v>17162002000180</v>
      </c>
    </row>
    <row r="153" spans="1:30">
      <c r="E153" s="567" t="s">
        <v>2775</v>
      </c>
      <c r="F153" s="161" t="s">
        <v>1338</v>
      </c>
      <c r="G153" s="161" t="s">
        <v>34</v>
      </c>
      <c r="H153" s="161" t="s">
        <v>1320</v>
      </c>
      <c r="I153" s="568" t="s">
        <v>34</v>
      </c>
      <c r="J153" s="161" t="s">
        <v>619</v>
      </c>
      <c r="K153" s="161" t="s">
        <v>611</v>
      </c>
      <c r="L153" s="161" t="s">
        <v>48</v>
      </c>
      <c r="M153" s="161">
        <v>46</v>
      </c>
      <c r="N153" s="568">
        <v>0</v>
      </c>
      <c r="O153" s="568">
        <v>5.4000000000000003E-3</v>
      </c>
      <c r="P153" s="569">
        <v>0</v>
      </c>
      <c r="Q153" s="569" t="s">
        <v>34</v>
      </c>
      <c r="R153" s="569">
        <v>18174294.73</v>
      </c>
      <c r="S153" s="570">
        <v>44538</v>
      </c>
      <c r="T153" s="571">
        <v>0.13310230030347125</v>
      </c>
      <c r="U153" s="572">
        <v>1.3308517341735699</v>
      </c>
      <c r="V153" s="571" t="s">
        <v>34</v>
      </c>
      <c r="W153" s="572" t="s">
        <v>34</v>
      </c>
      <c r="X153" s="571" t="s">
        <v>34</v>
      </c>
      <c r="Y153" s="572" t="s">
        <v>34</v>
      </c>
      <c r="Z153" s="571" t="s">
        <v>34</v>
      </c>
      <c r="AA153" s="572" t="s">
        <v>34</v>
      </c>
      <c r="AB153" s="571">
        <v>2.776900685389715E-2</v>
      </c>
      <c r="AC153" s="573" t="s">
        <v>34</v>
      </c>
      <c r="AD153" s="162">
        <v>44417227000102</v>
      </c>
    </row>
    <row r="154" spans="1:30">
      <c r="E154" s="567" t="s">
        <v>2777</v>
      </c>
      <c r="F154" s="161" t="s">
        <v>1338</v>
      </c>
      <c r="G154" s="161" t="s">
        <v>1414</v>
      </c>
      <c r="H154" s="161" t="s">
        <v>1320</v>
      </c>
      <c r="I154" s="568" t="s">
        <v>34</v>
      </c>
      <c r="J154" s="161" t="s">
        <v>619</v>
      </c>
      <c r="K154" s="161" t="s">
        <v>611</v>
      </c>
      <c r="L154" s="161" t="s">
        <v>48</v>
      </c>
      <c r="M154" s="161">
        <v>47</v>
      </c>
      <c r="N154" s="568">
        <v>1E-4</v>
      </c>
      <c r="O154" s="568">
        <v>3.0000000000000001E-3</v>
      </c>
      <c r="P154" s="569">
        <v>300000</v>
      </c>
      <c r="Q154" s="569" t="s">
        <v>34</v>
      </c>
      <c r="R154" s="569">
        <v>425546299</v>
      </c>
      <c r="S154" s="570">
        <v>42532</v>
      </c>
      <c r="T154" s="571">
        <v>0.13630638320835642</v>
      </c>
      <c r="U154" s="572">
        <v>1.3628884403813522</v>
      </c>
      <c r="V154" s="571">
        <v>0.14620865158836716</v>
      </c>
      <c r="W154" s="572">
        <v>1.272322424619226</v>
      </c>
      <c r="X154" s="571">
        <v>0.24712900127674553</v>
      </c>
      <c r="Y154" s="572">
        <v>1.6253061844921657</v>
      </c>
      <c r="Z154" s="571">
        <v>0.28508813601873562</v>
      </c>
      <c r="AA154" s="572">
        <v>1.5057269469290167</v>
      </c>
      <c r="AB154" s="571">
        <v>5.6001606605669892E-2</v>
      </c>
      <c r="AC154" s="573">
        <v>0.55880310274695266</v>
      </c>
      <c r="AD154" s="162">
        <v>24140275000199</v>
      </c>
    </row>
    <row r="155" spans="1:30">
      <c r="E155" s="567" t="s">
        <v>2778</v>
      </c>
      <c r="F155" s="161" t="s">
        <v>1338</v>
      </c>
      <c r="G155" s="161" t="s">
        <v>1414</v>
      </c>
      <c r="H155" s="161" t="s">
        <v>1323</v>
      </c>
      <c r="I155" s="568" t="s">
        <v>34</v>
      </c>
      <c r="J155" s="161" t="s">
        <v>619</v>
      </c>
      <c r="K155" s="161" t="s">
        <v>611</v>
      </c>
      <c r="L155" s="161" t="s">
        <v>48</v>
      </c>
      <c r="M155" s="161">
        <v>61</v>
      </c>
      <c r="N155" s="568">
        <v>2.0000000000000001E-4</v>
      </c>
      <c r="O155" s="568">
        <v>0</v>
      </c>
      <c r="P155" s="569">
        <v>100000</v>
      </c>
      <c r="Q155" s="569" t="s">
        <v>34</v>
      </c>
      <c r="R155" s="569">
        <v>2538216496</v>
      </c>
      <c r="S155" s="570">
        <v>40424</v>
      </c>
      <c r="T155" s="571">
        <v>0.16714113145067877</v>
      </c>
      <c r="U155" s="572">
        <v>1.6711962463136132</v>
      </c>
      <c r="V155" s="571">
        <v>0.1924645774992928</v>
      </c>
      <c r="W155" s="572">
        <v>1.6748461547038735</v>
      </c>
      <c r="X155" s="571">
        <v>0.45332187240065669</v>
      </c>
      <c r="Y155" s="572">
        <v>2.9813855879799012</v>
      </c>
      <c r="Z155" s="571">
        <v>0.31192265637534811</v>
      </c>
      <c r="AA155" s="572">
        <v>1.6474566624237761</v>
      </c>
      <c r="AB155" s="571">
        <v>6.3294203031491317E-2</v>
      </c>
      <c r="AC155" s="573">
        <v>1.225227488880841</v>
      </c>
      <c r="AD155" s="162">
        <v>12105992000109</v>
      </c>
    </row>
    <row r="156" spans="1:30" ht="5.25" customHeight="1">
      <c r="E156" s="574" t="s">
        <v>1391</v>
      </c>
      <c r="P156" s="584"/>
      <c r="Q156" s="584"/>
      <c r="R156" s="584"/>
      <c r="S156" s="585"/>
      <c r="AC156" s="586"/>
    </row>
    <row r="157" spans="1:30" s="468" customFormat="1">
      <c r="A157" s="561"/>
      <c r="B157" s="576" t="s">
        <v>12</v>
      </c>
      <c r="C157" s="557"/>
      <c r="D157" s="557"/>
      <c r="E157" s="562" t="s">
        <v>616</v>
      </c>
      <c r="F157" s="562"/>
      <c r="G157" s="562"/>
      <c r="H157" s="562"/>
      <c r="I157" s="562"/>
      <c r="J157" s="563"/>
      <c r="K157" s="562"/>
      <c r="L157" s="562"/>
      <c r="M157" s="562"/>
      <c r="N157" s="562"/>
      <c r="O157" s="562"/>
      <c r="P157" s="564"/>
      <c r="Q157" s="564"/>
      <c r="R157" s="564"/>
      <c r="S157" s="565"/>
      <c r="T157" s="562"/>
      <c r="U157" s="562"/>
      <c r="V157" s="562"/>
      <c r="W157" s="562"/>
      <c r="X157" s="562"/>
      <c r="Y157" s="562"/>
      <c r="Z157" s="562"/>
      <c r="AA157" s="562"/>
      <c r="AB157" s="562"/>
      <c r="AC157" s="566"/>
      <c r="AD157" s="562"/>
    </row>
    <row r="158" spans="1:30" s="468" customFormat="1" ht="3" customHeight="1">
      <c r="B158" s="557"/>
      <c r="C158" s="557"/>
      <c r="D158" s="557"/>
      <c r="J158" s="577"/>
      <c r="P158" s="560"/>
      <c r="Q158" s="560"/>
      <c r="R158" s="560"/>
      <c r="S158" s="575"/>
      <c r="AC158" s="578"/>
    </row>
    <row r="159" spans="1:30" s="468" customFormat="1">
      <c r="A159" s="591"/>
      <c r="B159" s="557" t="s">
        <v>616</v>
      </c>
      <c r="C159" s="557" t="s">
        <v>610</v>
      </c>
      <c r="D159" s="557" t="str">
        <f>B159&amp;" "&amp;C159</f>
        <v>Descorrelacionados Quant</v>
      </c>
      <c r="E159" s="579" t="s">
        <v>610</v>
      </c>
      <c r="F159" s="579"/>
      <c r="G159" s="579"/>
      <c r="H159" s="579"/>
      <c r="I159" s="579"/>
      <c r="J159" s="580"/>
      <c r="K159" s="579"/>
      <c r="L159" s="579"/>
      <c r="M159" s="579"/>
      <c r="N159" s="579"/>
      <c r="O159" s="579"/>
      <c r="P159" s="581"/>
      <c r="Q159" s="581"/>
      <c r="R159" s="581"/>
      <c r="S159" s="582"/>
      <c r="T159" s="579"/>
      <c r="U159" s="579"/>
      <c r="V159" s="579"/>
      <c r="W159" s="579"/>
      <c r="X159" s="579"/>
      <c r="Y159" s="579"/>
      <c r="Z159" s="579"/>
      <c r="AA159" s="579"/>
      <c r="AB159" s="579"/>
      <c r="AC159" s="583"/>
      <c r="AD159" s="579"/>
    </row>
    <row r="160" spans="1:30">
      <c r="E160" s="567" t="s">
        <v>1728</v>
      </c>
      <c r="F160" s="161" t="s">
        <v>715</v>
      </c>
      <c r="G160" s="161" t="s">
        <v>34</v>
      </c>
      <c r="H160" s="161" t="s">
        <v>1320</v>
      </c>
      <c r="I160" s="568" t="s">
        <v>34</v>
      </c>
      <c r="J160" s="161" t="s">
        <v>610</v>
      </c>
      <c r="K160" s="161" t="s">
        <v>611</v>
      </c>
      <c r="L160" s="161" t="s">
        <v>48</v>
      </c>
      <c r="M160" s="161">
        <v>18</v>
      </c>
      <c r="N160" s="568">
        <v>2.0000000000000001E-4</v>
      </c>
      <c r="O160" s="568">
        <v>4.0000000000000001E-3</v>
      </c>
      <c r="P160" s="569">
        <v>10000</v>
      </c>
      <c r="Q160" s="569" t="s">
        <v>34</v>
      </c>
      <c r="R160" s="569">
        <v>152930400.30000001</v>
      </c>
      <c r="S160" s="570">
        <v>43889</v>
      </c>
      <c r="T160" s="571">
        <v>0.13969794637866695</v>
      </c>
      <c r="U160" s="572">
        <v>1.3967997080038943</v>
      </c>
      <c r="V160" s="571">
        <v>0.16256567458125182</v>
      </c>
      <c r="W160" s="572">
        <v>1.4146628875656422</v>
      </c>
      <c r="X160" s="571">
        <v>0.55567229376416871</v>
      </c>
      <c r="Y160" s="572">
        <v>3.6545189392582826</v>
      </c>
      <c r="Z160" s="571" t="s">
        <v>34</v>
      </c>
      <c r="AA160" s="572" t="s">
        <v>34</v>
      </c>
      <c r="AB160" s="571">
        <v>8.5383166454225529E-2</v>
      </c>
      <c r="AC160" s="573">
        <v>0.55808300982247117</v>
      </c>
      <c r="AD160" s="162">
        <v>34702572000134</v>
      </c>
    </row>
    <row r="161" spans="1:30">
      <c r="E161" s="567" t="s">
        <v>1735</v>
      </c>
      <c r="F161" s="161" t="s">
        <v>715</v>
      </c>
      <c r="G161" s="161" t="s">
        <v>1414</v>
      </c>
      <c r="H161" s="161" t="s">
        <v>1320</v>
      </c>
      <c r="I161" s="568" t="s">
        <v>34</v>
      </c>
      <c r="J161" s="161" t="s">
        <v>610</v>
      </c>
      <c r="K161" s="161" t="s">
        <v>611</v>
      </c>
      <c r="L161" s="161" t="s">
        <v>48</v>
      </c>
      <c r="M161" s="161">
        <v>33</v>
      </c>
      <c r="N161" s="568">
        <v>1E-4</v>
      </c>
      <c r="O161" s="568">
        <v>1.9E-3</v>
      </c>
      <c r="P161" s="569">
        <v>50000</v>
      </c>
      <c r="Q161" s="569" t="s">
        <v>34</v>
      </c>
      <c r="R161" s="569">
        <v>661953842</v>
      </c>
      <c r="S161" s="570">
        <v>40977</v>
      </c>
      <c r="T161" s="571">
        <v>0.10229913994344275</v>
      </c>
      <c r="U161" s="572">
        <v>1.0228597664186641</v>
      </c>
      <c r="V161" s="571">
        <v>9.7829643650255482E-2</v>
      </c>
      <c r="W161" s="572">
        <v>0.85132342071767819</v>
      </c>
      <c r="X161" s="571">
        <v>0.22720433994644074</v>
      </c>
      <c r="Y161" s="572">
        <v>1.4942666257323596</v>
      </c>
      <c r="Z161" s="571">
        <v>0.29386499645623099</v>
      </c>
      <c r="AA161" s="572">
        <v>1.5520829807322034</v>
      </c>
      <c r="AB161" s="571">
        <v>5.1641615378631628E-2</v>
      </c>
      <c r="AC161" s="573">
        <v>-0.33084047202595096</v>
      </c>
      <c r="AD161" s="162">
        <v>11052478000181</v>
      </c>
    </row>
    <row r="162" spans="1:30">
      <c r="E162" s="567" t="s">
        <v>2734</v>
      </c>
      <c r="F162" s="161" t="s">
        <v>1338</v>
      </c>
      <c r="G162" s="161" t="s">
        <v>1414</v>
      </c>
      <c r="H162" s="161" t="s">
        <v>1320</v>
      </c>
      <c r="I162" s="568" t="s">
        <v>34</v>
      </c>
      <c r="J162" s="161" t="s">
        <v>610</v>
      </c>
      <c r="K162" s="161" t="s">
        <v>611</v>
      </c>
      <c r="L162" s="161" t="s">
        <v>48</v>
      </c>
      <c r="M162" s="161">
        <v>13</v>
      </c>
      <c r="N162" s="568">
        <v>1.45E-4</v>
      </c>
      <c r="O162" s="568">
        <v>2.8999999999999998E-3</v>
      </c>
      <c r="P162" s="569">
        <v>25000</v>
      </c>
      <c r="Q162" s="569" t="s">
        <v>34</v>
      </c>
      <c r="R162" s="569">
        <v>258594276.96000001</v>
      </c>
      <c r="S162" s="570">
        <v>43196</v>
      </c>
      <c r="T162" s="571">
        <v>4.5689924539726867E-4</v>
      </c>
      <c r="U162" s="572">
        <v>4.5684045406666225E-3</v>
      </c>
      <c r="V162" s="571">
        <v>2.553979750455504E-2</v>
      </c>
      <c r="W162" s="572">
        <v>0.22224989241241946</v>
      </c>
      <c r="X162" s="571">
        <v>6.8260558238557367E-2</v>
      </c>
      <c r="Y162" s="572">
        <v>0.44893277150331218</v>
      </c>
      <c r="Z162" s="571">
        <v>0.14416888930827643</v>
      </c>
      <c r="AA162" s="572">
        <v>0.76144516068543899</v>
      </c>
      <c r="AB162" s="571">
        <v>7.7081565928437012E-2</v>
      </c>
      <c r="AC162" s="573">
        <v>-1.1594858183956176</v>
      </c>
      <c r="AD162" s="162">
        <v>29826089000121</v>
      </c>
    </row>
    <row r="163" spans="1:30">
      <c r="E163" s="567" t="s">
        <v>2739</v>
      </c>
      <c r="F163" s="161" t="s">
        <v>1338</v>
      </c>
      <c r="G163" s="161" t="s">
        <v>34</v>
      </c>
      <c r="H163" s="161" t="s">
        <v>1320</v>
      </c>
      <c r="I163" s="568" t="s">
        <v>34</v>
      </c>
      <c r="J163" s="161" t="s">
        <v>610</v>
      </c>
      <c r="K163" s="161" t="s">
        <v>34</v>
      </c>
      <c r="L163" s="161" t="s">
        <v>48</v>
      </c>
      <c r="M163" s="161">
        <v>17</v>
      </c>
      <c r="N163" s="568">
        <v>1.4999999999999999E-4</v>
      </c>
      <c r="O163" s="568">
        <v>5.0000000000000001E-3</v>
      </c>
      <c r="P163" s="569">
        <v>1000</v>
      </c>
      <c r="Q163" s="569" t="s">
        <v>34</v>
      </c>
      <c r="R163" s="569">
        <v>149958412.75</v>
      </c>
      <c r="S163" s="570">
        <v>43448</v>
      </c>
      <c r="T163" s="571">
        <v>8.9328165662963421E-2</v>
      </c>
      <c r="U163" s="572">
        <v>0.89316671396398395</v>
      </c>
      <c r="V163" s="571">
        <v>0.11102414751113243</v>
      </c>
      <c r="W163" s="572">
        <v>0.9661433233810468</v>
      </c>
      <c r="X163" s="571">
        <v>0.25437928900980511</v>
      </c>
      <c r="Y163" s="572">
        <v>1.6729895297531829</v>
      </c>
      <c r="Z163" s="571">
        <v>0.31015879638254096</v>
      </c>
      <c r="AA163" s="572">
        <v>1.6381406257802689</v>
      </c>
      <c r="AB163" s="571">
        <v>5.8306594003810594E-2</v>
      </c>
      <c r="AC163" s="573">
        <v>-6.672714490779337E-2</v>
      </c>
      <c r="AD163" s="162">
        <v>31416575000113</v>
      </c>
    </row>
    <row r="164" spans="1:30" ht="5.25" customHeight="1">
      <c r="E164" s="574" t="s">
        <v>1391</v>
      </c>
      <c r="P164" s="584"/>
      <c r="Q164" s="584"/>
      <c r="R164" s="584"/>
      <c r="S164" s="585"/>
      <c r="AC164" s="586"/>
    </row>
    <row r="165" spans="1:30" s="468" customFormat="1">
      <c r="A165" s="591"/>
      <c r="B165" s="557" t="s">
        <v>616</v>
      </c>
      <c r="C165" s="557" t="s">
        <v>617</v>
      </c>
      <c r="D165" s="557" t="str">
        <f>B165&amp;" "&amp;C165</f>
        <v>Descorrelacionados Long &amp; Short</v>
      </c>
      <c r="E165" s="579" t="s">
        <v>617</v>
      </c>
      <c r="F165" s="579"/>
      <c r="G165" s="579"/>
      <c r="H165" s="579"/>
      <c r="I165" s="579"/>
      <c r="J165" s="580"/>
      <c r="K165" s="579"/>
      <c r="L165" s="579"/>
      <c r="M165" s="579"/>
      <c r="N165" s="579"/>
      <c r="O165" s="579"/>
      <c r="P165" s="581"/>
      <c r="Q165" s="581"/>
      <c r="R165" s="581"/>
      <c r="S165" s="582"/>
      <c r="T165" s="579"/>
      <c r="U165" s="579"/>
      <c r="V165" s="579"/>
      <c r="W165" s="579"/>
      <c r="X165" s="579"/>
      <c r="Y165" s="579"/>
      <c r="Z165" s="579"/>
      <c r="AA165" s="579"/>
      <c r="AB165" s="579"/>
      <c r="AC165" s="583"/>
      <c r="AD165" s="579"/>
    </row>
    <row r="166" spans="1:30">
      <c r="E166" s="567" t="s">
        <v>2115</v>
      </c>
      <c r="F166" s="161" t="s">
        <v>715</v>
      </c>
      <c r="G166" s="161" t="s">
        <v>34</v>
      </c>
      <c r="H166" s="161" t="s">
        <v>1320</v>
      </c>
      <c r="I166" s="568" t="s">
        <v>34</v>
      </c>
      <c r="J166" s="161" t="s">
        <v>617</v>
      </c>
      <c r="K166" s="161" t="s">
        <v>608</v>
      </c>
      <c r="L166" s="161" t="s">
        <v>48</v>
      </c>
      <c r="M166" s="161">
        <v>15</v>
      </c>
      <c r="N166" s="568">
        <v>2.3000000000000001E-4</v>
      </c>
      <c r="O166" s="568">
        <v>4.6249999999999998E-3</v>
      </c>
      <c r="P166" s="569">
        <v>10000</v>
      </c>
      <c r="Q166" s="569" t="s">
        <v>34</v>
      </c>
      <c r="R166" s="569">
        <v>470290626</v>
      </c>
      <c r="S166" s="570">
        <v>41579</v>
      </c>
      <c r="T166" s="571">
        <v>0.12833626150658017</v>
      </c>
      <c r="U166" s="572">
        <v>1.2831974788863261</v>
      </c>
      <c r="V166" s="571">
        <v>0.15347954852294876</v>
      </c>
      <c r="W166" s="572">
        <v>1.335594502683445</v>
      </c>
      <c r="X166" s="571">
        <v>0.2321365319796902</v>
      </c>
      <c r="Y166" s="572">
        <v>1.5267044301718569</v>
      </c>
      <c r="Z166" s="571">
        <v>0.32438328961826657</v>
      </c>
      <c r="AA166" s="572">
        <v>1.7132689810690838</v>
      </c>
      <c r="AB166" s="571">
        <v>4.8359267322147112E-2</v>
      </c>
      <c r="AC166" s="573">
        <v>0.79746386990819151</v>
      </c>
      <c r="AD166" s="162">
        <v>18772290000157</v>
      </c>
    </row>
    <row r="167" spans="1:30">
      <c r="E167" s="567" t="s">
        <v>2668</v>
      </c>
      <c r="F167" s="161" t="s">
        <v>715</v>
      </c>
      <c r="G167" s="161" t="s">
        <v>34</v>
      </c>
      <c r="H167" s="161" t="s">
        <v>1320</v>
      </c>
      <c r="I167" s="568" t="s">
        <v>34</v>
      </c>
      <c r="J167" s="161" t="s">
        <v>617</v>
      </c>
      <c r="K167" s="161" t="s">
        <v>608</v>
      </c>
      <c r="L167" s="161" t="s">
        <v>48</v>
      </c>
      <c r="M167" s="161">
        <v>31</v>
      </c>
      <c r="N167" s="568">
        <v>2.0000000000000001E-4</v>
      </c>
      <c r="O167" s="568">
        <v>4.9333333333333304E-3</v>
      </c>
      <c r="P167" s="569">
        <v>1000</v>
      </c>
      <c r="Q167" s="569" t="s">
        <v>34</v>
      </c>
      <c r="R167" s="569">
        <v>797933291</v>
      </c>
      <c r="S167" s="570">
        <v>42502</v>
      </c>
      <c r="T167" s="571">
        <v>0.13276646154078242</v>
      </c>
      <c r="U167" s="572">
        <v>1.3274937786858878</v>
      </c>
      <c r="V167" s="571">
        <v>0.20873077307949295</v>
      </c>
      <c r="W167" s="572">
        <v>1.8163962283492927</v>
      </c>
      <c r="X167" s="571">
        <v>0.25481094434988383</v>
      </c>
      <c r="Y167" s="572">
        <v>1.6758284199286559</v>
      </c>
      <c r="Z167" s="571">
        <v>0.40301525316244602</v>
      </c>
      <c r="AA167" s="572">
        <v>2.1285730622975993</v>
      </c>
      <c r="AB167" s="571">
        <v>5.4098970543627008E-2</v>
      </c>
      <c r="AC167" s="573">
        <v>1.734154866136175</v>
      </c>
      <c r="AD167" s="162">
        <v>24140256000162</v>
      </c>
    </row>
    <row r="168" spans="1:30">
      <c r="E168" s="567" t="s">
        <v>2843</v>
      </c>
      <c r="F168" s="161" t="s">
        <v>715</v>
      </c>
      <c r="G168" s="161" t="s">
        <v>34</v>
      </c>
      <c r="H168" s="161" t="s">
        <v>1320</v>
      </c>
      <c r="I168" s="568" t="s">
        <v>34</v>
      </c>
      <c r="J168" s="161" t="s">
        <v>617</v>
      </c>
      <c r="K168" s="161" t="s">
        <v>608</v>
      </c>
      <c r="L168" s="161" t="s">
        <v>48</v>
      </c>
      <c r="M168" s="161">
        <v>32</v>
      </c>
      <c r="N168" s="568">
        <v>2.0000000000000001E-4</v>
      </c>
      <c r="O168" s="568">
        <v>5.3333333333333297E-3</v>
      </c>
      <c r="P168" s="569">
        <v>1000</v>
      </c>
      <c r="Q168" s="569" t="s">
        <v>34</v>
      </c>
      <c r="R168" s="569">
        <v>0</v>
      </c>
      <c r="S168" s="570">
        <v>43388</v>
      </c>
      <c r="T168" s="571" t="s">
        <v>34</v>
      </c>
      <c r="U168" s="572" t="s">
        <v>34</v>
      </c>
      <c r="V168" s="571" t="s">
        <v>34</v>
      </c>
      <c r="W168" s="572" t="s">
        <v>34</v>
      </c>
      <c r="X168" s="571" t="s">
        <v>34</v>
      </c>
      <c r="Y168" s="572" t="s">
        <v>34</v>
      </c>
      <c r="Z168" s="571" t="s">
        <v>34</v>
      </c>
      <c r="AA168" s="572" t="s">
        <v>34</v>
      </c>
      <c r="AB168" s="571" t="s">
        <v>34</v>
      </c>
      <c r="AC168" s="573" t="s">
        <v>34</v>
      </c>
      <c r="AD168" s="162">
        <v>31006911000150</v>
      </c>
    </row>
    <row r="169" spans="1:30">
      <c r="E169" s="567" t="s">
        <v>2736</v>
      </c>
      <c r="F169" s="161" t="s">
        <v>1338</v>
      </c>
      <c r="G169" s="161" t="s">
        <v>34</v>
      </c>
      <c r="H169" s="161" t="s">
        <v>1320</v>
      </c>
      <c r="I169" s="568" t="s">
        <v>34</v>
      </c>
      <c r="J169" s="161" t="s">
        <v>617</v>
      </c>
      <c r="K169" s="161" t="s">
        <v>608</v>
      </c>
      <c r="L169" s="161" t="s">
        <v>48</v>
      </c>
      <c r="M169" s="161">
        <v>15</v>
      </c>
      <c r="N169" s="568">
        <v>0</v>
      </c>
      <c r="O169" s="568">
        <v>5.0000000000000001E-3</v>
      </c>
      <c r="P169" s="569">
        <v>5000</v>
      </c>
      <c r="Q169" s="569" t="s">
        <v>34</v>
      </c>
      <c r="R169" s="569">
        <v>50775134.229999997</v>
      </c>
      <c r="S169" s="570">
        <v>43427</v>
      </c>
      <c r="T169" s="571">
        <v>0.10006051524264037</v>
      </c>
      <c r="U169" s="572">
        <v>1.0004763999521649</v>
      </c>
      <c r="V169" s="571">
        <v>9.9796784699348828E-2</v>
      </c>
      <c r="W169" s="572">
        <v>0.86844168042365566</v>
      </c>
      <c r="X169" s="571">
        <v>0.13659562766089084</v>
      </c>
      <c r="Y169" s="572">
        <v>0.8983555845929192</v>
      </c>
      <c r="Z169" s="571">
        <v>0.18869800314054097</v>
      </c>
      <c r="AA169" s="572">
        <v>0.99663097920615074</v>
      </c>
      <c r="AB169" s="571">
        <v>2.2832256001694202E-2</v>
      </c>
      <c r="AC169" s="573">
        <v>-0.66213322756340687</v>
      </c>
      <c r="AD169" s="162">
        <v>31353372000125</v>
      </c>
    </row>
    <row r="170" spans="1:30">
      <c r="E170" s="567" t="s">
        <v>2738</v>
      </c>
      <c r="F170" s="161" t="s">
        <v>1338</v>
      </c>
      <c r="G170" s="161" t="s">
        <v>34</v>
      </c>
      <c r="H170" s="161" t="s">
        <v>1323</v>
      </c>
      <c r="I170" s="568" t="s">
        <v>34</v>
      </c>
      <c r="J170" s="161" t="s">
        <v>617</v>
      </c>
      <c r="K170" s="161" t="s">
        <v>608</v>
      </c>
      <c r="L170" s="161" t="s">
        <v>48</v>
      </c>
      <c r="M170" s="161">
        <v>16</v>
      </c>
      <c r="N170" s="568">
        <v>2.0000000000000001E-4</v>
      </c>
      <c r="O170" s="568">
        <v>4.0000000000000001E-3</v>
      </c>
      <c r="P170" s="569">
        <v>5000</v>
      </c>
      <c r="Q170" s="569" t="s">
        <v>34</v>
      </c>
      <c r="R170" s="569">
        <v>128003587.00000001</v>
      </c>
      <c r="S170" s="570">
        <v>38430</v>
      </c>
      <c r="T170" s="571">
        <v>0.10874192664165405</v>
      </c>
      <c r="U170" s="572">
        <v>1.0872793431703462</v>
      </c>
      <c r="V170" s="571">
        <v>0.11833069286000875</v>
      </c>
      <c r="W170" s="572">
        <v>1.0297256175399807</v>
      </c>
      <c r="X170" s="571">
        <v>0.16320960690514341</v>
      </c>
      <c r="Y170" s="572">
        <v>1.0733891291633928</v>
      </c>
      <c r="Z170" s="571">
        <v>0.28188366230734596</v>
      </c>
      <c r="AA170" s="572">
        <v>1.4888021373408411</v>
      </c>
      <c r="AB170" s="571">
        <v>1.6333700033919655E-2</v>
      </c>
      <c r="AC170" s="573">
        <v>0.2091328232188944</v>
      </c>
      <c r="AD170" s="162">
        <v>7279819000189</v>
      </c>
    </row>
    <row r="171" spans="1:30">
      <c r="E171" s="567" t="s">
        <v>2768</v>
      </c>
      <c r="F171" s="161" t="s">
        <v>1338</v>
      </c>
      <c r="G171" s="161" t="s">
        <v>34</v>
      </c>
      <c r="H171" s="161" t="s">
        <v>1320</v>
      </c>
      <c r="I171" s="568" t="s">
        <v>34</v>
      </c>
      <c r="J171" s="161" t="s">
        <v>617</v>
      </c>
      <c r="K171" s="161" t="s">
        <v>608</v>
      </c>
      <c r="L171" s="161" t="s">
        <v>48</v>
      </c>
      <c r="M171" s="161">
        <v>32</v>
      </c>
      <c r="N171" s="568">
        <v>0</v>
      </c>
      <c r="O171" s="568">
        <v>3.8E-3</v>
      </c>
      <c r="P171" s="569">
        <v>20000</v>
      </c>
      <c r="Q171" s="569" t="s">
        <v>34</v>
      </c>
      <c r="R171" s="569">
        <v>63906948</v>
      </c>
      <c r="S171" s="570">
        <v>42890</v>
      </c>
      <c r="T171" s="571">
        <v>6.9995832733726449E-2</v>
      </c>
      <c r="U171" s="572">
        <v>0.699868260474936</v>
      </c>
      <c r="V171" s="571">
        <v>4.0311802710529143E-2</v>
      </c>
      <c r="W171" s="572">
        <v>0.35079737080013601</v>
      </c>
      <c r="X171" s="571">
        <v>1.6077488526755168E-2</v>
      </c>
      <c r="Y171" s="572">
        <v>0.10573765684576449</v>
      </c>
      <c r="Z171" s="571">
        <v>0.14582306643957721</v>
      </c>
      <c r="AA171" s="572">
        <v>0.77018189423169092</v>
      </c>
      <c r="AB171" s="571">
        <v>8.0885672523972676E-2</v>
      </c>
      <c r="AC171" s="573">
        <v>-0.92232622935371911</v>
      </c>
      <c r="AD171" s="162">
        <v>26831831000107</v>
      </c>
    </row>
    <row r="172" spans="1:30">
      <c r="E172" s="567" t="s">
        <v>2785</v>
      </c>
      <c r="F172" s="161" t="s">
        <v>1338</v>
      </c>
      <c r="G172" s="161" t="s">
        <v>1414</v>
      </c>
      <c r="H172" s="161" t="s">
        <v>1320</v>
      </c>
      <c r="I172" s="568" t="s">
        <v>34</v>
      </c>
      <c r="J172" s="161" t="s">
        <v>617</v>
      </c>
      <c r="K172" s="161" t="s">
        <v>608</v>
      </c>
      <c r="L172" s="161" t="s">
        <v>48</v>
      </c>
      <c r="M172" s="161">
        <v>77</v>
      </c>
      <c r="N172" s="568">
        <v>1.8500000000000002E-4</v>
      </c>
      <c r="O172" s="568">
        <v>3.7000000000000002E-3</v>
      </c>
      <c r="P172" s="569">
        <v>100000</v>
      </c>
      <c r="Q172" s="569" t="s">
        <v>34</v>
      </c>
      <c r="R172" s="569">
        <v>260698132.99999997</v>
      </c>
      <c r="S172" s="570">
        <v>42679</v>
      </c>
      <c r="T172" s="571">
        <v>0.17471290921801841</v>
      </c>
      <c r="U172" s="572">
        <v>1.7469042810317632</v>
      </c>
      <c r="V172" s="571">
        <v>0.23039391384158869</v>
      </c>
      <c r="W172" s="572">
        <v>2.0049110630041951</v>
      </c>
      <c r="X172" s="571">
        <v>0.35925180888473696</v>
      </c>
      <c r="Y172" s="572">
        <v>2.3627100977780064</v>
      </c>
      <c r="Z172" s="571">
        <v>0.46324183564978427</v>
      </c>
      <c r="AA172" s="572">
        <v>2.4466669312289557</v>
      </c>
      <c r="AB172" s="571">
        <v>9.8247754607988569E-2</v>
      </c>
      <c r="AC172" s="573">
        <v>1.1753870024210655</v>
      </c>
      <c r="AD172" s="162">
        <v>25423215000146</v>
      </c>
    </row>
    <row r="173" spans="1:30">
      <c r="E173" s="567" t="s">
        <v>2786</v>
      </c>
      <c r="F173" s="161" t="s">
        <v>1338</v>
      </c>
      <c r="G173" s="161" t="s">
        <v>34</v>
      </c>
      <c r="H173" s="161" t="s">
        <v>1323</v>
      </c>
      <c r="I173" s="568" t="s">
        <v>34</v>
      </c>
      <c r="J173" s="161" t="s">
        <v>617</v>
      </c>
      <c r="K173" s="161" t="s">
        <v>608</v>
      </c>
      <c r="L173" s="161" t="s">
        <v>48</v>
      </c>
      <c r="M173" s="161">
        <v>91</v>
      </c>
      <c r="N173" s="568">
        <v>2.0000000000000001E-4</v>
      </c>
      <c r="O173" s="568">
        <v>3.8899999999999998E-3</v>
      </c>
      <c r="P173" s="569">
        <v>50000</v>
      </c>
      <c r="Q173" s="569" t="s">
        <v>34</v>
      </c>
      <c r="R173" s="569">
        <v>1498409582</v>
      </c>
      <c r="S173" s="570">
        <v>42148</v>
      </c>
      <c r="T173" s="571">
        <v>0.13034927993799772</v>
      </c>
      <c r="U173" s="572">
        <v>1.3033250729569563</v>
      </c>
      <c r="V173" s="571">
        <v>0.14013739777373369</v>
      </c>
      <c r="W173" s="572">
        <v>1.2194897619142799</v>
      </c>
      <c r="X173" s="571">
        <v>0.21255893155667827</v>
      </c>
      <c r="Y173" s="572">
        <v>1.3979474049718692</v>
      </c>
      <c r="Z173" s="571">
        <v>0.4521358408435785</v>
      </c>
      <c r="AA173" s="572">
        <v>2.3880092968366964</v>
      </c>
      <c r="AB173" s="571">
        <v>2.8490880151602452E-2</v>
      </c>
      <c r="AC173" s="573">
        <v>0.88528741763039132</v>
      </c>
      <c r="AD173" s="162">
        <v>19366052000104</v>
      </c>
    </row>
    <row r="174" spans="1:30" ht="5.25" customHeight="1">
      <c r="A174" s="591"/>
      <c r="B174" s="557"/>
      <c r="C174" s="557"/>
      <c r="D174" s="557"/>
      <c r="E174" s="574" t="s">
        <v>1391</v>
      </c>
      <c r="P174" s="584"/>
      <c r="Q174" s="584"/>
      <c r="R174" s="584"/>
      <c r="S174" s="585"/>
      <c r="AC174" s="586"/>
    </row>
    <row r="175" spans="1:30" s="468" customFormat="1">
      <c r="A175" s="591"/>
      <c r="B175" s="557" t="s">
        <v>616</v>
      </c>
      <c r="C175" s="557" t="s">
        <v>619</v>
      </c>
      <c r="D175" s="557" t="str">
        <f>B175&amp;" "&amp;C175</f>
        <v>Descorrelacionados Multiestratégia</v>
      </c>
      <c r="E175" s="579" t="s">
        <v>619</v>
      </c>
      <c r="F175" s="579"/>
      <c r="G175" s="579"/>
      <c r="H175" s="579"/>
      <c r="I175" s="579"/>
      <c r="J175" s="580"/>
      <c r="K175" s="579"/>
      <c r="L175" s="579"/>
      <c r="M175" s="579"/>
      <c r="N175" s="579"/>
      <c r="O175" s="579"/>
      <c r="P175" s="581"/>
      <c r="Q175" s="581"/>
      <c r="R175" s="581"/>
      <c r="S175" s="582"/>
      <c r="T175" s="579"/>
      <c r="U175" s="579"/>
      <c r="V175" s="579"/>
      <c r="W175" s="579"/>
      <c r="X175" s="579"/>
      <c r="Y175" s="579"/>
      <c r="Z175" s="579"/>
      <c r="AA175" s="579"/>
      <c r="AB175" s="579"/>
      <c r="AC175" s="583"/>
      <c r="AD175" s="579"/>
    </row>
    <row r="176" spans="1:30">
      <c r="E176" s="567" t="s">
        <v>2718</v>
      </c>
      <c r="F176" s="161" t="s">
        <v>715</v>
      </c>
      <c r="G176" s="161" t="s">
        <v>34</v>
      </c>
      <c r="H176" s="161" t="s">
        <v>1320</v>
      </c>
      <c r="I176" s="568" t="s">
        <v>34</v>
      </c>
      <c r="J176" s="161" t="s">
        <v>619</v>
      </c>
      <c r="K176" s="161" t="s">
        <v>611</v>
      </c>
      <c r="L176" s="161" t="s">
        <v>48</v>
      </c>
      <c r="M176" s="161">
        <v>31</v>
      </c>
      <c r="N176" s="568">
        <v>2.0000000000000001E-4</v>
      </c>
      <c r="O176" s="568">
        <v>4.0000000000000001E-3</v>
      </c>
      <c r="P176" s="569">
        <v>50000</v>
      </c>
      <c r="Q176" s="569" t="s">
        <v>34</v>
      </c>
      <c r="R176" s="569">
        <v>55307064.32</v>
      </c>
      <c r="S176" s="570">
        <v>43048</v>
      </c>
      <c r="T176" s="571">
        <v>0.27610158658311557</v>
      </c>
      <c r="U176" s="572">
        <v>2.7606605932011115</v>
      </c>
      <c r="V176" s="571">
        <v>0.27779074668104742</v>
      </c>
      <c r="W176" s="572">
        <v>2.4173630801895465</v>
      </c>
      <c r="X176" s="571">
        <v>0.45383698686281693</v>
      </c>
      <c r="Y176" s="572">
        <v>2.9847733681139408</v>
      </c>
      <c r="Z176" s="571">
        <v>0.45804398573900418</v>
      </c>
      <c r="AA176" s="572">
        <v>2.4192138678147708</v>
      </c>
      <c r="AB176" s="571">
        <v>0.18379198744400035</v>
      </c>
      <c r="AC176" s="573">
        <v>0.8861973195233529</v>
      </c>
      <c r="AD176" s="162">
        <v>28558421000151</v>
      </c>
    </row>
    <row r="177" spans="1:30">
      <c r="E177" s="567" t="s">
        <v>2769</v>
      </c>
      <c r="F177" s="161" t="s">
        <v>1338</v>
      </c>
      <c r="G177" s="161" t="s">
        <v>1414</v>
      </c>
      <c r="H177" s="161" t="s">
        <v>1320</v>
      </c>
      <c r="I177" s="568" t="s">
        <v>34</v>
      </c>
      <c r="J177" s="161" t="s">
        <v>619</v>
      </c>
      <c r="K177" s="161" t="s">
        <v>611</v>
      </c>
      <c r="L177" s="161" t="s">
        <v>48</v>
      </c>
      <c r="M177" s="161">
        <v>32</v>
      </c>
      <c r="N177" s="568">
        <v>2.0000000000000001E-4</v>
      </c>
      <c r="O177" s="568">
        <v>3.15E-3</v>
      </c>
      <c r="P177" s="569">
        <v>500</v>
      </c>
      <c r="Q177" s="569" t="s">
        <v>34</v>
      </c>
      <c r="R177" s="569">
        <v>240051947.91</v>
      </c>
      <c r="S177" s="570">
        <v>43810</v>
      </c>
      <c r="T177" s="571">
        <v>-1.4177816428256329E-2</v>
      </c>
      <c r="U177" s="572">
        <v>-0.14175992103306556</v>
      </c>
      <c r="V177" s="571">
        <v>-4.2284322814560849E-3</v>
      </c>
      <c r="W177" s="572">
        <v>-3.6796243958442033E-2</v>
      </c>
      <c r="X177" s="571">
        <v>8.4896805600844338E-2</v>
      </c>
      <c r="Y177" s="572">
        <v>0.55834524670846652</v>
      </c>
      <c r="Z177" s="571" t="s">
        <v>34</v>
      </c>
      <c r="AA177" s="572" t="s">
        <v>34</v>
      </c>
      <c r="AB177" s="571">
        <v>5.277310565153185E-2</v>
      </c>
      <c r="AC177" s="573">
        <v>-2.2576501964178468</v>
      </c>
      <c r="AD177" s="162">
        <v>35432385000140</v>
      </c>
    </row>
    <row r="178" spans="1:30" ht="5.25" customHeight="1">
      <c r="E178" s="574" t="s">
        <v>1391</v>
      </c>
      <c r="P178" s="584"/>
      <c r="Q178" s="584"/>
      <c r="R178" s="584"/>
      <c r="S178" s="585"/>
      <c r="AC178" s="586"/>
    </row>
    <row r="179" spans="1:30" s="468" customFormat="1">
      <c r="A179" s="591"/>
      <c r="B179" s="557" t="s">
        <v>616</v>
      </c>
      <c r="C179" s="557" t="s">
        <v>618</v>
      </c>
      <c r="D179" s="557" t="str">
        <f>B179&amp;" "&amp;C179</f>
        <v>Descorrelacionados Arbitragem</v>
      </c>
      <c r="E179" s="579" t="s">
        <v>618</v>
      </c>
      <c r="F179" s="579"/>
      <c r="G179" s="579"/>
      <c r="H179" s="579"/>
      <c r="I179" s="579"/>
      <c r="J179" s="580"/>
      <c r="K179" s="579"/>
      <c r="L179" s="579"/>
      <c r="M179" s="579"/>
      <c r="N179" s="579"/>
      <c r="O179" s="579"/>
      <c r="P179" s="581"/>
      <c r="Q179" s="581"/>
      <c r="R179" s="581"/>
      <c r="S179" s="582"/>
      <c r="T179" s="579"/>
      <c r="U179" s="579"/>
      <c r="V179" s="579"/>
      <c r="W179" s="579"/>
      <c r="X179" s="579"/>
      <c r="Y179" s="579"/>
      <c r="Z179" s="579"/>
      <c r="AA179" s="579"/>
      <c r="AB179" s="579"/>
      <c r="AC179" s="583"/>
      <c r="AD179" s="579"/>
    </row>
    <row r="180" spans="1:30">
      <c r="E180" s="567" t="s">
        <v>2727</v>
      </c>
      <c r="F180" s="161" t="s">
        <v>1338</v>
      </c>
      <c r="G180" s="161" t="s">
        <v>34</v>
      </c>
      <c r="H180" s="161" t="s">
        <v>1320</v>
      </c>
      <c r="I180" s="568" t="s">
        <v>34</v>
      </c>
      <c r="J180" s="161" t="s">
        <v>618</v>
      </c>
      <c r="K180" s="161" t="s">
        <v>611</v>
      </c>
      <c r="L180" s="161" t="s">
        <v>34</v>
      </c>
      <c r="M180" s="161">
        <v>5</v>
      </c>
      <c r="N180" s="568">
        <v>9.0000000000000006E-5</v>
      </c>
      <c r="O180" s="568">
        <v>5.3334000000000003E-3</v>
      </c>
      <c r="P180" s="569">
        <v>10000</v>
      </c>
      <c r="Q180" s="569" t="s">
        <v>34</v>
      </c>
      <c r="R180" s="569">
        <v>179756930.37</v>
      </c>
      <c r="S180" s="570">
        <v>43554</v>
      </c>
      <c r="T180" s="571">
        <v>5.8190830029603902E-2</v>
      </c>
      <c r="U180" s="572">
        <v>0.58183342347448597</v>
      </c>
      <c r="V180" s="571">
        <v>7.1662275791292585E-2</v>
      </c>
      <c r="W180" s="572">
        <v>0.62361234781925468</v>
      </c>
      <c r="X180" s="571">
        <v>0.14088811560752545</v>
      </c>
      <c r="Y180" s="572">
        <v>0.92658621382089323</v>
      </c>
      <c r="Z180" s="571">
        <v>0.19780934582058629</v>
      </c>
      <c r="AA180" s="572">
        <v>1.0447536208131907</v>
      </c>
      <c r="AB180" s="571">
        <v>6.8182780311393867E-2</v>
      </c>
      <c r="AC180" s="573">
        <v>-0.63436111096490688</v>
      </c>
      <c r="AD180" s="162">
        <v>33361657000133</v>
      </c>
    </row>
    <row r="181" spans="1:30">
      <c r="E181" s="567" t="s">
        <v>1737</v>
      </c>
      <c r="F181" s="161" t="s">
        <v>1338</v>
      </c>
      <c r="G181" s="161" t="s">
        <v>34</v>
      </c>
      <c r="H181" s="161" t="s">
        <v>1320</v>
      </c>
      <c r="I181" s="568" t="s">
        <v>34</v>
      </c>
      <c r="J181" s="161" t="s">
        <v>618</v>
      </c>
      <c r="K181" s="161" t="s">
        <v>611</v>
      </c>
      <c r="L181" s="161" t="s">
        <v>48</v>
      </c>
      <c r="M181" s="161">
        <v>18</v>
      </c>
      <c r="N181" s="568">
        <v>2.5000000000000001E-4</v>
      </c>
      <c r="O181" s="568">
        <v>3.8E-3</v>
      </c>
      <c r="P181" s="569">
        <v>50000</v>
      </c>
      <c r="Q181" s="569" t="s">
        <v>34</v>
      </c>
      <c r="R181" s="569">
        <v>483826568.28000003</v>
      </c>
      <c r="S181" s="570">
        <v>43828</v>
      </c>
      <c r="T181" s="571">
        <v>9.6426895465096196E-2</v>
      </c>
      <c r="U181" s="572">
        <v>0.96414487772267321</v>
      </c>
      <c r="V181" s="571">
        <v>0.11669658867361177</v>
      </c>
      <c r="W181" s="572">
        <v>1.0155054781848178</v>
      </c>
      <c r="X181" s="571">
        <v>0.17680866416720975</v>
      </c>
      <c r="Y181" s="572">
        <v>1.1628267579204807</v>
      </c>
      <c r="Z181" s="571" t="s">
        <v>34</v>
      </c>
      <c r="AA181" s="572" t="s">
        <v>34</v>
      </c>
      <c r="AB181" s="571">
        <v>7.5616358558287924E-2</v>
      </c>
      <c r="AC181" s="573">
        <v>2.356379822143518E-2</v>
      </c>
      <c r="AD181" s="162">
        <v>35618055000144</v>
      </c>
    </row>
    <row r="182" spans="1:30">
      <c r="E182" s="567" t="s">
        <v>2752</v>
      </c>
      <c r="F182" s="161" t="s">
        <v>1338</v>
      </c>
      <c r="G182" s="161" t="s">
        <v>1414</v>
      </c>
      <c r="H182" s="161" t="s">
        <v>1320</v>
      </c>
      <c r="I182" s="568" t="s">
        <v>34</v>
      </c>
      <c r="J182" s="161" t="s">
        <v>618</v>
      </c>
      <c r="K182" s="161" t="s">
        <v>611</v>
      </c>
      <c r="L182" s="161" t="s">
        <v>48</v>
      </c>
      <c r="M182" s="161">
        <v>31</v>
      </c>
      <c r="N182" s="568">
        <v>2.0000000000000001E-4</v>
      </c>
      <c r="O182" s="568">
        <v>0</v>
      </c>
      <c r="P182" s="569">
        <v>10000</v>
      </c>
      <c r="Q182" s="569" t="s">
        <v>34</v>
      </c>
      <c r="R182" s="569">
        <v>323158635</v>
      </c>
      <c r="S182" s="570">
        <v>42693</v>
      </c>
      <c r="T182" s="571">
        <v>0.156559881038008</v>
      </c>
      <c r="U182" s="572">
        <v>1.5653973575692355</v>
      </c>
      <c r="V182" s="571">
        <v>0.17800418983491695</v>
      </c>
      <c r="W182" s="572">
        <v>1.5490104035756109</v>
      </c>
      <c r="X182" s="571">
        <v>0.23837101135748995</v>
      </c>
      <c r="Y182" s="572">
        <v>1.5677070556730197</v>
      </c>
      <c r="Z182" s="571">
        <v>0.19498115305583474</v>
      </c>
      <c r="AA182" s="572">
        <v>1.0298161838631095</v>
      </c>
      <c r="AB182" s="571">
        <v>6.7609199483612076E-2</v>
      </c>
      <c r="AC182" s="573">
        <v>0.93314830316700814</v>
      </c>
      <c r="AD182" s="162">
        <v>26396708000105</v>
      </c>
    </row>
    <row r="183" spans="1:30" s="468" customFormat="1" ht="7.5" customHeight="1">
      <c r="B183" s="557"/>
      <c r="C183" s="557"/>
      <c r="D183" s="557"/>
      <c r="E183" s="558" t="s">
        <v>1391</v>
      </c>
      <c r="J183" s="559"/>
      <c r="P183" s="560"/>
      <c r="Q183" s="560"/>
      <c r="R183" s="560"/>
    </row>
    <row r="184" spans="1:30" s="549" customFormat="1" ht="21.75" customHeight="1">
      <c r="B184" s="576" t="s">
        <v>12</v>
      </c>
      <c r="C184" s="550"/>
      <c r="D184" s="550"/>
      <c r="E184" s="551" t="s">
        <v>1335</v>
      </c>
      <c r="F184" s="551"/>
      <c r="G184" s="551"/>
      <c r="H184" s="551"/>
      <c r="I184" s="551"/>
      <c r="J184" s="552"/>
      <c r="K184" s="551"/>
      <c r="L184" s="551"/>
      <c r="M184" s="551"/>
      <c r="N184" s="551"/>
      <c r="O184" s="551"/>
      <c r="P184" s="587"/>
      <c r="Q184" s="587"/>
      <c r="R184" s="587"/>
      <c r="S184" s="588"/>
      <c r="T184" s="551"/>
      <c r="U184" s="551"/>
      <c r="V184" s="551"/>
      <c r="W184" s="551"/>
      <c r="X184" s="551"/>
      <c r="Y184" s="551"/>
      <c r="Z184" s="551"/>
      <c r="AA184" s="551"/>
      <c r="AB184" s="551"/>
      <c r="AC184" s="551"/>
      <c r="AD184" s="551"/>
    </row>
    <row r="185" spans="1:30" s="62" customFormat="1" ht="5.25" customHeight="1">
      <c r="B185" s="27"/>
      <c r="C185" s="27"/>
      <c r="D185" s="27"/>
      <c r="J185" s="592"/>
      <c r="P185" s="590"/>
      <c r="Q185" s="590"/>
      <c r="R185" s="590"/>
    </row>
    <row r="186" spans="1:30" s="468" customFormat="1">
      <c r="A186" s="561"/>
      <c r="B186" s="576" t="s">
        <v>12</v>
      </c>
      <c r="C186" s="557"/>
      <c r="D186" s="557"/>
      <c r="E186" s="562" t="s">
        <v>608</v>
      </c>
      <c r="F186" s="562"/>
      <c r="G186" s="562"/>
      <c r="H186" s="562"/>
      <c r="I186" s="562"/>
      <c r="J186" s="563"/>
      <c r="K186" s="562"/>
      <c r="L186" s="562"/>
      <c r="M186" s="562"/>
      <c r="N186" s="562"/>
      <c r="O186" s="562"/>
      <c r="P186" s="564"/>
      <c r="Q186" s="564"/>
      <c r="R186" s="564"/>
      <c r="S186" s="565"/>
      <c r="T186" s="562"/>
      <c r="U186" s="562"/>
      <c r="V186" s="562"/>
      <c r="W186" s="562"/>
      <c r="X186" s="562"/>
      <c r="Y186" s="562"/>
      <c r="Z186" s="562"/>
      <c r="AA186" s="562"/>
      <c r="AB186" s="562"/>
      <c r="AC186" s="566"/>
      <c r="AD186" s="562"/>
    </row>
    <row r="187" spans="1:30" s="468" customFormat="1" ht="3" customHeight="1">
      <c r="B187" s="557"/>
      <c r="C187" s="557"/>
      <c r="D187" s="557"/>
      <c r="J187" s="577"/>
      <c r="P187" s="560"/>
      <c r="Q187" s="560"/>
      <c r="R187" s="560"/>
      <c r="S187" s="575"/>
      <c r="AC187" s="578"/>
    </row>
    <row r="188" spans="1:30" s="468" customFormat="1">
      <c r="A188" s="591"/>
      <c r="B188" s="557" t="s">
        <v>607</v>
      </c>
      <c r="C188" s="557" t="s">
        <v>608</v>
      </c>
      <c r="D188" s="557" t="str">
        <f>B188&amp;" "&amp;C188</f>
        <v>Long Only Brasil</v>
      </c>
      <c r="E188" s="579" t="s">
        <v>607</v>
      </c>
      <c r="F188" s="579"/>
      <c r="G188" s="579"/>
      <c r="H188" s="579"/>
      <c r="I188" s="579"/>
      <c r="J188" s="580"/>
      <c r="K188" s="579"/>
      <c r="L188" s="579"/>
      <c r="M188" s="579"/>
      <c r="N188" s="579"/>
      <c r="O188" s="579"/>
      <c r="P188" s="581"/>
      <c r="Q188" s="581"/>
      <c r="R188" s="581"/>
      <c r="S188" s="582"/>
      <c r="T188" s="579"/>
      <c r="U188" s="579"/>
      <c r="V188" s="579"/>
      <c r="W188" s="579"/>
      <c r="X188" s="579"/>
      <c r="Y188" s="579"/>
      <c r="Z188" s="579"/>
      <c r="AA188" s="579"/>
      <c r="AB188" s="579"/>
      <c r="AC188" s="583"/>
      <c r="AD188" s="579"/>
    </row>
    <row r="189" spans="1:30">
      <c r="E189" s="567" t="s">
        <v>2706</v>
      </c>
      <c r="F189" s="161" t="s">
        <v>715</v>
      </c>
      <c r="G189" s="161" t="s">
        <v>34</v>
      </c>
      <c r="H189" s="161" t="s">
        <v>1320</v>
      </c>
      <c r="I189" s="568" t="s">
        <v>34</v>
      </c>
      <c r="J189" s="161" t="s">
        <v>34</v>
      </c>
      <c r="K189" s="161" t="s">
        <v>608</v>
      </c>
      <c r="L189" s="161" t="s">
        <v>48</v>
      </c>
      <c r="M189" s="161">
        <v>3</v>
      </c>
      <c r="N189" s="568">
        <v>2.9999999999999997E-4</v>
      </c>
      <c r="O189" s="568">
        <v>7.4999999999999997E-3</v>
      </c>
      <c r="P189" s="569">
        <v>5000</v>
      </c>
      <c r="Q189" s="569" t="s">
        <v>34</v>
      </c>
      <c r="R189" s="569">
        <v>510185981</v>
      </c>
      <c r="S189" s="570">
        <v>36330</v>
      </c>
      <c r="T189" s="571">
        <v>3.0290305929513206E-2</v>
      </c>
      <c r="U189" s="572">
        <v>0.30286408336317311</v>
      </c>
      <c r="V189" s="571">
        <v>6.4585149325832703E-2</v>
      </c>
      <c r="W189" s="572">
        <v>0.56202647991027777</v>
      </c>
      <c r="X189" s="571">
        <v>0.14557054236550337</v>
      </c>
      <c r="Y189" s="572">
        <v>0.95738137395529888</v>
      </c>
      <c r="Z189" s="571">
        <v>0.10128054003021347</v>
      </c>
      <c r="AA189" s="572">
        <v>0.53492523558747196</v>
      </c>
      <c r="AB189" s="571">
        <v>0.19687193310348089</v>
      </c>
      <c r="AC189" s="573">
        <v>-0.25564655123296492</v>
      </c>
      <c r="AD189" s="162">
        <v>3168062000103</v>
      </c>
    </row>
    <row r="190" spans="1:30">
      <c r="E190" s="567" t="s">
        <v>2134</v>
      </c>
      <c r="F190" s="161" t="s">
        <v>715</v>
      </c>
      <c r="G190" s="161" t="s">
        <v>34</v>
      </c>
      <c r="H190" s="161" t="s">
        <v>1320</v>
      </c>
      <c r="I190" s="568" t="s">
        <v>34</v>
      </c>
      <c r="J190" s="161" t="s">
        <v>34</v>
      </c>
      <c r="K190" s="161" t="s">
        <v>608</v>
      </c>
      <c r="L190" s="161" t="s">
        <v>48</v>
      </c>
      <c r="M190" s="161">
        <v>29</v>
      </c>
      <c r="N190" s="568">
        <v>2.2000000000000003E-4</v>
      </c>
      <c r="O190" s="568">
        <v>5.3333333333333297E-3</v>
      </c>
      <c r="P190" s="569">
        <v>5000</v>
      </c>
      <c r="Q190" s="569" t="s">
        <v>34</v>
      </c>
      <c r="R190" s="569">
        <v>1535423058</v>
      </c>
      <c r="S190" s="570">
        <v>40951</v>
      </c>
      <c r="T190" s="571">
        <v>0.12316975648004602</v>
      </c>
      <c r="U190" s="572">
        <v>1.2315390766009966</v>
      </c>
      <c r="V190" s="571">
        <v>0.16608164577671691</v>
      </c>
      <c r="W190" s="572">
        <v>1.4452592233344717</v>
      </c>
      <c r="X190" s="571">
        <v>0.24299210722200648</v>
      </c>
      <c r="Y190" s="572">
        <v>1.5980988577234763</v>
      </c>
      <c r="Z190" s="571">
        <v>0.32608390372255891</v>
      </c>
      <c r="AA190" s="572">
        <v>1.7222509770192493</v>
      </c>
      <c r="AB190" s="571">
        <v>0.18824231487276138</v>
      </c>
      <c r="AC190" s="573">
        <v>0.27181383608142279</v>
      </c>
      <c r="AD190" s="162">
        <v>10500884000105</v>
      </c>
    </row>
    <row r="191" spans="1:30">
      <c r="E191" s="567" t="s">
        <v>2094</v>
      </c>
      <c r="F191" s="161" t="s">
        <v>715</v>
      </c>
      <c r="G191" s="161" t="s">
        <v>34</v>
      </c>
      <c r="H191" s="161" t="s">
        <v>1320</v>
      </c>
      <c r="I191" s="568" t="s">
        <v>34</v>
      </c>
      <c r="J191" s="161" t="s">
        <v>34</v>
      </c>
      <c r="K191" s="161" t="s">
        <v>608</v>
      </c>
      <c r="L191" s="161" t="s">
        <v>48</v>
      </c>
      <c r="M191" s="161">
        <v>32</v>
      </c>
      <c r="N191" s="568">
        <v>2.0000000000000001E-4</v>
      </c>
      <c r="O191" s="568">
        <v>5.3333333333333297E-3</v>
      </c>
      <c r="P191" s="569">
        <v>50</v>
      </c>
      <c r="Q191" s="569" t="s">
        <v>34</v>
      </c>
      <c r="R191" s="569">
        <v>178496725.75</v>
      </c>
      <c r="S191" s="570">
        <v>43211</v>
      </c>
      <c r="T191" s="571">
        <v>8.1668615413044598E-2</v>
      </c>
      <c r="U191" s="572">
        <v>0.81658106736093861</v>
      </c>
      <c r="V191" s="571">
        <v>7.0693324045670414E-2</v>
      </c>
      <c r="W191" s="572">
        <v>0.61518043205410633</v>
      </c>
      <c r="X191" s="571">
        <v>0.84011531814030671</v>
      </c>
      <c r="Y191" s="572">
        <v>5.5252302044913018</v>
      </c>
      <c r="Z191" s="571">
        <v>1.2493890073801457</v>
      </c>
      <c r="AA191" s="572">
        <v>6.5987968558802077</v>
      </c>
      <c r="AB191" s="571">
        <v>0.2415934022388144</v>
      </c>
      <c r="AC191" s="573">
        <v>-0.18304082645817199</v>
      </c>
      <c r="AD191" s="162">
        <v>29177013000112</v>
      </c>
    </row>
    <row r="192" spans="1:30">
      <c r="E192" s="567" t="s">
        <v>2095</v>
      </c>
      <c r="F192" s="161" t="s">
        <v>715</v>
      </c>
      <c r="G192" s="161" t="s">
        <v>34</v>
      </c>
      <c r="H192" s="161" t="s">
        <v>1320</v>
      </c>
      <c r="I192" s="568" t="s">
        <v>34</v>
      </c>
      <c r="J192" s="161" t="s">
        <v>1316</v>
      </c>
      <c r="K192" s="161" t="s">
        <v>608</v>
      </c>
      <c r="L192" s="161" t="s">
        <v>48</v>
      </c>
      <c r="M192" s="161">
        <v>32</v>
      </c>
      <c r="N192" s="568">
        <v>2.0000000000000001E-4</v>
      </c>
      <c r="O192" s="568">
        <v>5.3333333333333297E-3</v>
      </c>
      <c r="P192" s="569">
        <v>50</v>
      </c>
      <c r="Q192" s="569" t="s">
        <v>34</v>
      </c>
      <c r="R192" s="569">
        <v>407301384.06</v>
      </c>
      <c r="S192" s="570">
        <v>43212</v>
      </c>
      <c r="T192" s="571">
        <v>0.16777653781005286</v>
      </c>
      <c r="U192" s="572">
        <v>1.6775494923007215</v>
      </c>
      <c r="V192" s="571">
        <v>0.16565219437616019</v>
      </c>
      <c r="W192" s="572">
        <v>1.4415220939561721</v>
      </c>
      <c r="X192" s="571">
        <v>1.1362416068854251</v>
      </c>
      <c r="Y192" s="572">
        <v>7.4727794034992243</v>
      </c>
      <c r="Z192" s="571">
        <v>1.7114078989672525</v>
      </c>
      <c r="AA192" s="572">
        <v>9.0390046623785594</v>
      </c>
      <c r="AB192" s="571">
        <v>0.22930593691492013</v>
      </c>
      <c r="AC192" s="573">
        <v>0.22126515780828135</v>
      </c>
      <c r="AD192" s="162">
        <v>29177024000100</v>
      </c>
    </row>
    <row r="193" spans="1:30">
      <c r="E193" s="567" t="s">
        <v>2138</v>
      </c>
      <c r="F193" s="161" t="s">
        <v>1338</v>
      </c>
      <c r="G193" s="161" t="s">
        <v>34</v>
      </c>
      <c r="H193" s="161" t="s">
        <v>1320</v>
      </c>
      <c r="I193" s="568" t="s">
        <v>34</v>
      </c>
      <c r="J193" s="161" t="s">
        <v>34</v>
      </c>
      <c r="K193" s="161" t="s">
        <v>608</v>
      </c>
      <c r="L193" s="161" t="s">
        <v>48</v>
      </c>
      <c r="M193" s="161">
        <v>17</v>
      </c>
      <c r="N193" s="568">
        <v>0</v>
      </c>
      <c r="O193" s="568">
        <v>4.6666666666666697E-3</v>
      </c>
      <c r="P193" s="569">
        <v>1</v>
      </c>
      <c r="Q193" s="569" t="s">
        <v>34</v>
      </c>
      <c r="R193" s="569">
        <v>380702433.25</v>
      </c>
      <c r="S193" s="570">
        <v>43821</v>
      </c>
      <c r="T193" s="571">
        <v>0.11287533359530033</v>
      </c>
      <c r="U193" s="572">
        <v>1.1286080940616769</v>
      </c>
      <c r="V193" s="571">
        <v>9.4134728169961823E-2</v>
      </c>
      <c r="W193" s="572">
        <v>0.81916989374387239</v>
      </c>
      <c r="X193" s="571">
        <v>0.26113469999999861</v>
      </c>
      <c r="Y193" s="572">
        <v>1.7174181933435495</v>
      </c>
      <c r="Z193" s="571" t="s">
        <v>34</v>
      </c>
      <c r="AA193" s="572" t="s">
        <v>34</v>
      </c>
      <c r="AB193" s="571">
        <v>0.20436312673872281</v>
      </c>
      <c r="AC193" s="573">
        <v>-0.10168200213001215</v>
      </c>
      <c r="AD193" s="162">
        <v>35372675000146</v>
      </c>
    </row>
    <row r="194" spans="1:30">
      <c r="E194" s="567" t="s">
        <v>2105</v>
      </c>
      <c r="F194" s="161" t="s">
        <v>1338</v>
      </c>
      <c r="G194" s="161" t="s">
        <v>34</v>
      </c>
      <c r="H194" s="161" t="s">
        <v>1320</v>
      </c>
      <c r="I194" s="568" t="s">
        <v>34</v>
      </c>
      <c r="J194" s="161" t="s">
        <v>689</v>
      </c>
      <c r="K194" s="161" t="s">
        <v>608</v>
      </c>
      <c r="L194" s="161" t="s">
        <v>48</v>
      </c>
      <c r="M194" s="161">
        <v>17</v>
      </c>
      <c r="N194" s="568">
        <v>2.9E-4</v>
      </c>
      <c r="O194" s="568">
        <v>4.7499999999999999E-3</v>
      </c>
      <c r="P194" s="569">
        <v>1000</v>
      </c>
      <c r="Q194" s="569" t="s">
        <v>34</v>
      </c>
      <c r="R194" s="569">
        <v>292854185.71999997</v>
      </c>
      <c r="S194" s="570">
        <v>43463</v>
      </c>
      <c r="T194" s="571">
        <v>8.574831793095794E-2</v>
      </c>
      <c r="U194" s="572">
        <v>0.85737284299891126</v>
      </c>
      <c r="V194" s="571">
        <v>8.822661627784778E-2</v>
      </c>
      <c r="W194" s="572">
        <v>0.76775690849413836</v>
      </c>
      <c r="X194" s="571">
        <v>0.34786136698372916</v>
      </c>
      <c r="Y194" s="572">
        <v>2.2877979847918213</v>
      </c>
      <c r="Z194" s="571">
        <v>0.20515007887248227</v>
      </c>
      <c r="AA194" s="572">
        <v>1.0835245767737216</v>
      </c>
      <c r="AB194" s="571">
        <v>0.17675876394991344</v>
      </c>
      <c r="AC194" s="573">
        <v>-0.1509863679971149</v>
      </c>
      <c r="AD194" s="162">
        <v>30593403000152</v>
      </c>
    </row>
    <row r="195" spans="1:30">
      <c r="E195" s="567" t="s">
        <v>2744</v>
      </c>
      <c r="F195" s="161" t="s">
        <v>1338</v>
      </c>
      <c r="G195" s="161" t="s">
        <v>1414</v>
      </c>
      <c r="H195" s="161" t="s">
        <v>1323</v>
      </c>
      <c r="I195" s="568" t="s">
        <v>34</v>
      </c>
      <c r="J195" s="161" t="s">
        <v>34</v>
      </c>
      <c r="K195" s="161" t="s">
        <v>608</v>
      </c>
      <c r="L195" s="161" t="s">
        <v>48</v>
      </c>
      <c r="M195" s="161">
        <v>29</v>
      </c>
      <c r="N195" s="568">
        <v>1.8000000000000001E-4</v>
      </c>
      <c r="O195" s="568">
        <v>2.16666666666667E-3</v>
      </c>
      <c r="P195" s="569">
        <v>100000</v>
      </c>
      <c r="Q195" s="569" t="s">
        <v>34</v>
      </c>
      <c r="R195" s="569">
        <v>51940070</v>
      </c>
      <c r="S195" s="570">
        <v>39325</v>
      </c>
      <c r="T195" s="571">
        <v>-9.2987576105690195E-2</v>
      </c>
      <c r="U195" s="572">
        <v>-0.9297561096592647</v>
      </c>
      <c r="V195" s="571">
        <v>-0.1556469359211502</v>
      </c>
      <c r="W195" s="572">
        <v>-1.354455326305104</v>
      </c>
      <c r="X195" s="571">
        <v>-0.22151558927806181</v>
      </c>
      <c r="Y195" s="572">
        <v>-1.4568531226809869</v>
      </c>
      <c r="Z195" s="571">
        <v>-0.13100925115188133</v>
      </c>
      <c r="AA195" s="572">
        <v>-0.69194096433186936</v>
      </c>
      <c r="AB195" s="571">
        <v>0.2555518445427461</v>
      </c>
      <c r="AC195" s="573">
        <v>-1.0587351324486252</v>
      </c>
      <c r="AD195" s="162">
        <v>8940189000104</v>
      </c>
    </row>
    <row r="196" spans="1:30">
      <c r="E196" s="567" t="s">
        <v>2137</v>
      </c>
      <c r="F196" s="161" t="s">
        <v>1338</v>
      </c>
      <c r="G196" s="161" t="s">
        <v>34</v>
      </c>
      <c r="H196" s="161" t="s">
        <v>1320</v>
      </c>
      <c r="I196" s="568" t="s">
        <v>34</v>
      </c>
      <c r="J196" s="161" t="s">
        <v>34</v>
      </c>
      <c r="K196" s="161" t="s">
        <v>608</v>
      </c>
      <c r="L196" s="161" t="s">
        <v>48</v>
      </c>
      <c r="M196" s="161">
        <v>32</v>
      </c>
      <c r="N196" s="568">
        <v>2.6000000000000003E-4</v>
      </c>
      <c r="O196" s="568">
        <v>5.1999999999999998E-3</v>
      </c>
      <c r="P196" s="569">
        <v>100000</v>
      </c>
      <c r="Q196" s="569" t="s">
        <v>34</v>
      </c>
      <c r="R196" s="569">
        <v>76913081</v>
      </c>
      <c r="S196" s="570">
        <v>40149</v>
      </c>
      <c r="T196" s="571">
        <v>5.7510055073266564E-3</v>
      </c>
      <c r="U196" s="572">
        <v>5.7502654989560878E-2</v>
      </c>
      <c r="V196" s="571">
        <v>-7.5204715293688551E-3</v>
      </c>
      <c r="W196" s="572">
        <v>-6.5443901346312255E-2</v>
      </c>
      <c r="X196" s="571">
        <v>-5.7341869461683403E-3</v>
      </c>
      <c r="Y196" s="572">
        <v>-3.7712326187912405E-2</v>
      </c>
      <c r="Z196" s="571">
        <v>0.11560033310123052</v>
      </c>
      <c r="AA196" s="572">
        <v>0.61055692830744113</v>
      </c>
      <c r="AB196" s="571">
        <v>0.24982007987627755</v>
      </c>
      <c r="AC196" s="573">
        <v>-0.49009371723965917</v>
      </c>
      <c r="AD196" s="162">
        <v>11228311000129</v>
      </c>
    </row>
    <row r="197" spans="1:30">
      <c r="E197" s="567" t="s">
        <v>2763</v>
      </c>
      <c r="F197" s="161" t="s">
        <v>1338</v>
      </c>
      <c r="G197" s="161" t="s">
        <v>1414</v>
      </c>
      <c r="H197" s="161" t="s">
        <v>1320</v>
      </c>
      <c r="I197" s="568" t="s">
        <v>34</v>
      </c>
      <c r="J197" s="161" t="s">
        <v>34</v>
      </c>
      <c r="K197" s="161" t="s">
        <v>608</v>
      </c>
      <c r="L197" s="161" t="s">
        <v>48</v>
      </c>
      <c r="M197" s="161">
        <v>32</v>
      </c>
      <c r="N197" s="568">
        <v>2.2000000000000003E-4</v>
      </c>
      <c r="O197" s="568">
        <v>3.16666E-3</v>
      </c>
      <c r="P197" s="569">
        <v>5000</v>
      </c>
      <c r="Q197" s="569" t="s">
        <v>34</v>
      </c>
      <c r="R197" s="569">
        <v>57965737</v>
      </c>
      <c r="S197" s="570">
        <v>41096</v>
      </c>
      <c r="T197" s="571">
        <v>0.1268310422197656</v>
      </c>
      <c r="U197" s="572">
        <v>1.2681472228531745</v>
      </c>
      <c r="V197" s="571">
        <v>0.15805473664786707</v>
      </c>
      <c r="W197" s="572">
        <v>1.3754082509462617</v>
      </c>
      <c r="X197" s="571">
        <v>0.29830573519579362</v>
      </c>
      <c r="Y197" s="572">
        <v>1.9618828780854551</v>
      </c>
      <c r="Z197" s="571">
        <v>0.15369326885931356</v>
      </c>
      <c r="AA197" s="572">
        <v>0.81174930572300663</v>
      </c>
      <c r="AB197" s="571">
        <v>0.21616617000818897</v>
      </c>
      <c r="AC197" s="573">
        <v>0.19956849209072922</v>
      </c>
      <c r="AD197" s="162">
        <v>15334585000153</v>
      </c>
    </row>
    <row r="198" spans="1:30">
      <c r="E198" s="567" t="s">
        <v>2767</v>
      </c>
      <c r="F198" s="161" t="s">
        <v>1338</v>
      </c>
      <c r="G198" s="161" t="s">
        <v>34</v>
      </c>
      <c r="H198" s="161" t="s">
        <v>1320</v>
      </c>
      <c r="I198" s="568" t="s">
        <v>34</v>
      </c>
      <c r="J198" s="161" t="s">
        <v>1316</v>
      </c>
      <c r="K198" s="161" t="s">
        <v>608</v>
      </c>
      <c r="L198" s="161" t="s">
        <v>48</v>
      </c>
      <c r="M198" s="161">
        <v>32</v>
      </c>
      <c r="N198" s="568">
        <v>2.0000000000000001E-4</v>
      </c>
      <c r="O198" s="568">
        <v>5.3333333333333297E-3</v>
      </c>
      <c r="P198" s="569">
        <v>50</v>
      </c>
      <c r="Q198" s="569" t="s">
        <v>34</v>
      </c>
      <c r="R198" s="569">
        <v>245476673.83000001</v>
      </c>
      <c r="S198" s="570">
        <v>43300</v>
      </c>
      <c r="T198" s="571">
        <v>0.10157348884371409</v>
      </c>
      <c r="U198" s="572">
        <v>1.0156041891500747</v>
      </c>
      <c r="V198" s="571">
        <v>4.2664071979415796E-2</v>
      </c>
      <c r="W198" s="572">
        <v>0.37126705509743158</v>
      </c>
      <c r="X198" s="571">
        <v>0.9626539134315979</v>
      </c>
      <c r="Y198" s="572">
        <v>6.3311361715651024</v>
      </c>
      <c r="Z198" s="571">
        <v>1.3019545160983799</v>
      </c>
      <c r="AA198" s="572">
        <v>6.8764278511976551</v>
      </c>
      <c r="AB198" s="571">
        <v>0.22614606404934987</v>
      </c>
      <c r="AC198" s="573">
        <v>-0.31948691383424715</v>
      </c>
      <c r="AD198" s="162">
        <v>8968733000126</v>
      </c>
    </row>
    <row r="199" spans="1:30">
      <c r="E199" s="567" t="s">
        <v>2096</v>
      </c>
      <c r="F199" s="161" t="s">
        <v>1338</v>
      </c>
      <c r="G199" s="161" t="s">
        <v>1414</v>
      </c>
      <c r="H199" s="161" t="s">
        <v>1320</v>
      </c>
      <c r="I199" s="568" t="s">
        <v>34</v>
      </c>
      <c r="J199" s="161" t="s">
        <v>1316</v>
      </c>
      <c r="K199" s="161" t="s">
        <v>608</v>
      </c>
      <c r="L199" s="161" t="s">
        <v>48</v>
      </c>
      <c r="M199" s="161">
        <v>32</v>
      </c>
      <c r="N199" s="568">
        <v>0</v>
      </c>
      <c r="O199" s="568">
        <v>3.1666666666666701E-3</v>
      </c>
      <c r="P199" s="569">
        <v>5000</v>
      </c>
      <c r="Q199" s="569" t="s">
        <v>34</v>
      </c>
      <c r="R199" s="569">
        <v>558803860</v>
      </c>
      <c r="S199" s="570">
        <v>42890</v>
      </c>
      <c r="T199" s="571">
        <v>3.592999966021182E-2</v>
      </c>
      <c r="U199" s="572">
        <v>0.35925376381644408</v>
      </c>
      <c r="V199" s="571">
        <v>-3.8719779798374376E-2</v>
      </c>
      <c r="W199" s="572">
        <v>-0.33694342693541279</v>
      </c>
      <c r="X199" s="571">
        <v>-8.0995086565573526E-2</v>
      </c>
      <c r="Y199" s="572">
        <v>-0.53268460774899862</v>
      </c>
      <c r="Z199" s="571">
        <v>0.19744902102426787</v>
      </c>
      <c r="AA199" s="572">
        <v>1.0428505224835301</v>
      </c>
      <c r="AB199" s="571">
        <v>0.24830652896590427</v>
      </c>
      <c r="AC199" s="573">
        <v>-0.61872944097162663</v>
      </c>
      <c r="AD199" s="162">
        <v>26269603000187</v>
      </c>
    </row>
    <row r="200" spans="1:30">
      <c r="E200" s="567" t="s">
        <v>2104</v>
      </c>
      <c r="F200" s="161" t="s">
        <v>1338</v>
      </c>
      <c r="G200" s="161" t="s">
        <v>34</v>
      </c>
      <c r="H200" s="161" t="s">
        <v>1323</v>
      </c>
      <c r="I200" s="568" t="s">
        <v>34</v>
      </c>
      <c r="J200" s="161" t="s">
        <v>34</v>
      </c>
      <c r="K200" s="161" t="s">
        <v>608</v>
      </c>
      <c r="L200" s="161" t="s">
        <v>48</v>
      </c>
      <c r="M200" s="161">
        <v>33</v>
      </c>
      <c r="N200" s="568">
        <v>1.4999999999999999E-4</v>
      </c>
      <c r="O200" s="568">
        <v>3.7499999999999999E-3</v>
      </c>
      <c r="P200" s="569">
        <v>1000</v>
      </c>
      <c r="Q200" s="569" t="s">
        <v>34</v>
      </c>
      <c r="R200" s="569">
        <v>464080966</v>
      </c>
      <c r="S200" s="570">
        <v>42222</v>
      </c>
      <c r="T200" s="571">
        <v>0.30291201589157302</v>
      </c>
      <c r="U200" s="572">
        <v>3.028730388071275</v>
      </c>
      <c r="V200" s="571">
        <v>0.32452502096768487</v>
      </c>
      <c r="W200" s="572">
        <v>2.8240494460593308</v>
      </c>
      <c r="X200" s="571">
        <v>0.74507492357996052</v>
      </c>
      <c r="Y200" s="572">
        <v>4.9001730875302512</v>
      </c>
      <c r="Z200" s="571">
        <v>1.0697382276992524</v>
      </c>
      <c r="AA200" s="572">
        <v>5.6499498649813944</v>
      </c>
      <c r="AB200" s="571">
        <v>0.19583020810897839</v>
      </c>
      <c r="AC200" s="573">
        <v>1.0703672479004536</v>
      </c>
      <c r="AD200" s="162">
        <v>22232927000190</v>
      </c>
    </row>
    <row r="201" spans="1:30">
      <c r="E201" s="567" t="s">
        <v>2107</v>
      </c>
      <c r="F201" s="161" t="s">
        <v>1338</v>
      </c>
      <c r="G201" s="161" t="s">
        <v>34</v>
      </c>
      <c r="H201" s="161" t="s">
        <v>1320</v>
      </c>
      <c r="I201" s="568" t="s">
        <v>34</v>
      </c>
      <c r="J201" s="161" t="s">
        <v>1316</v>
      </c>
      <c r="K201" s="161" t="s">
        <v>608</v>
      </c>
      <c r="L201" s="161" t="s">
        <v>48</v>
      </c>
      <c r="M201" s="161">
        <v>33</v>
      </c>
      <c r="N201" s="568">
        <v>2.0000000000000001E-4</v>
      </c>
      <c r="O201" s="568">
        <v>5.3340000000000002E-3</v>
      </c>
      <c r="P201" s="569">
        <v>500</v>
      </c>
      <c r="Q201" s="569" t="s">
        <v>34</v>
      </c>
      <c r="R201" s="569">
        <v>25284435</v>
      </c>
      <c r="S201" s="570">
        <v>41511</v>
      </c>
      <c r="T201" s="571">
        <v>-3.8983153133773985E-2</v>
      </c>
      <c r="U201" s="572">
        <v>-0.38978136991884815</v>
      </c>
      <c r="V201" s="571">
        <v>-6.3003547277624361E-2</v>
      </c>
      <c r="W201" s="572">
        <v>-0.54826321945408685</v>
      </c>
      <c r="X201" s="571">
        <v>-5.2262817272389905E-2</v>
      </c>
      <c r="Y201" s="572">
        <v>-0.34371959459616974</v>
      </c>
      <c r="Z201" s="571">
        <v>-6.5793291607108784E-2</v>
      </c>
      <c r="AA201" s="572">
        <v>-0.34749510619225443</v>
      </c>
      <c r="AB201" s="571">
        <v>0.23268652143457355</v>
      </c>
      <c r="AC201" s="573">
        <v>-0.76462670136205435</v>
      </c>
      <c r="AD201" s="162">
        <v>11741429000156</v>
      </c>
    </row>
    <row r="202" spans="1:30">
      <c r="E202" s="567" t="s">
        <v>2776</v>
      </c>
      <c r="F202" s="161" t="s">
        <v>1338</v>
      </c>
      <c r="G202" s="161" t="s">
        <v>34</v>
      </c>
      <c r="H202" s="161" t="s">
        <v>1320</v>
      </c>
      <c r="I202" s="568" t="s">
        <v>34</v>
      </c>
      <c r="J202" s="161" t="s">
        <v>1316</v>
      </c>
      <c r="K202" s="161" t="s">
        <v>608</v>
      </c>
      <c r="L202" s="161" t="s">
        <v>48</v>
      </c>
      <c r="M202" s="161">
        <v>47</v>
      </c>
      <c r="N202" s="568">
        <v>0</v>
      </c>
      <c r="O202" s="568">
        <v>4.4999999999999997E-3</v>
      </c>
      <c r="P202" s="569">
        <v>300000</v>
      </c>
      <c r="Q202" s="569" t="s">
        <v>34</v>
      </c>
      <c r="R202" s="569">
        <v>44791854.329999998</v>
      </c>
      <c r="S202" s="570">
        <v>44349</v>
      </c>
      <c r="T202" s="571">
        <v>-5.2658222877338012E-2</v>
      </c>
      <c r="U202" s="572">
        <v>-0.52651447101230886</v>
      </c>
      <c r="V202" s="571">
        <v>-8.614842321779248E-2</v>
      </c>
      <c r="W202" s="572">
        <v>-0.74967226299422196</v>
      </c>
      <c r="X202" s="571" t="s">
        <v>34</v>
      </c>
      <c r="Y202" s="572" t="s">
        <v>34</v>
      </c>
      <c r="Z202" s="571" t="s">
        <v>34</v>
      </c>
      <c r="AA202" s="572" t="s">
        <v>34</v>
      </c>
      <c r="AB202" s="571">
        <v>0.22834959004282915</v>
      </c>
      <c r="AC202" s="573">
        <v>-0.88050608384444984</v>
      </c>
      <c r="AD202" s="162">
        <v>41681126000156</v>
      </c>
    </row>
    <row r="203" spans="1:30">
      <c r="E203" s="567" t="s">
        <v>2780</v>
      </c>
      <c r="F203" s="161" t="s">
        <v>1338</v>
      </c>
      <c r="G203" s="161" t="s">
        <v>1414</v>
      </c>
      <c r="H203" s="161" t="s">
        <v>1320</v>
      </c>
      <c r="I203" s="568" t="s">
        <v>34</v>
      </c>
      <c r="J203" s="161" t="s">
        <v>1316</v>
      </c>
      <c r="K203" s="161" t="s">
        <v>608</v>
      </c>
      <c r="L203" s="161" t="s">
        <v>48</v>
      </c>
      <c r="M203" s="161">
        <v>62</v>
      </c>
      <c r="N203" s="568">
        <v>0</v>
      </c>
      <c r="O203" s="568">
        <v>2.28395061728395E-3</v>
      </c>
      <c r="P203" s="569">
        <v>10000</v>
      </c>
      <c r="Q203" s="569" t="s">
        <v>34</v>
      </c>
      <c r="R203" s="569">
        <v>333796476.77000004</v>
      </c>
      <c r="S203" s="570">
        <v>43727</v>
      </c>
      <c r="T203" s="571">
        <v>-2.0408193428888888E-2</v>
      </c>
      <c r="U203" s="572">
        <v>-0.20405567412630285</v>
      </c>
      <c r="V203" s="571">
        <v>-8.4876418677618637E-2</v>
      </c>
      <c r="W203" s="572">
        <v>-0.73860315126178455</v>
      </c>
      <c r="X203" s="571">
        <v>-0.20685094838552487</v>
      </c>
      <c r="Y203" s="572">
        <v>-1.36040741451699</v>
      </c>
      <c r="Z203" s="571">
        <v>0.16412391209334931</v>
      </c>
      <c r="AA203" s="572">
        <v>0.86683999034643944</v>
      </c>
      <c r="AB203" s="571">
        <v>0.25818475256835555</v>
      </c>
      <c r="AC203" s="573">
        <v>-0.77383035500141562</v>
      </c>
      <c r="AD203" s="162">
        <v>34581406000127</v>
      </c>
    </row>
    <row r="204" spans="1:30">
      <c r="E204" s="567" t="s">
        <v>2781</v>
      </c>
      <c r="F204" s="161" t="s">
        <v>1338</v>
      </c>
      <c r="G204" s="161" t="s">
        <v>34</v>
      </c>
      <c r="H204" s="161" t="s">
        <v>1320</v>
      </c>
      <c r="I204" s="568" t="s">
        <v>34</v>
      </c>
      <c r="J204" s="161" t="s">
        <v>1316</v>
      </c>
      <c r="K204" s="161" t="s">
        <v>608</v>
      </c>
      <c r="L204" s="161" t="s">
        <v>48</v>
      </c>
      <c r="M204" s="161">
        <v>62</v>
      </c>
      <c r="N204" s="568">
        <v>0</v>
      </c>
      <c r="O204" s="568">
        <v>5.3333333333333297E-3</v>
      </c>
      <c r="P204" s="569">
        <v>5000</v>
      </c>
      <c r="Q204" s="569" t="s">
        <v>34</v>
      </c>
      <c r="R204" s="569">
        <v>74692067.310000002</v>
      </c>
      <c r="S204" s="570">
        <v>42960</v>
      </c>
      <c r="T204" s="571">
        <v>-3.7854254140265664E-2</v>
      </c>
      <c r="U204" s="572">
        <v>-0.3784938325901025</v>
      </c>
      <c r="V204" s="571">
        <v>-0.11723412006658218</v>
      </c>
      <c r="W204" s="572">
        <v>-1.0201831305520563</v>
      </c>
      <c r="X204" s="571">
        <v>-0.2176278694982835</v>
      </c>
      <c r="Y204" s="572">
        <v>-1.4312845533548388</v>
      </c>
      <c r="Z204" s="571">
        <v>-9.2955830094174852E-2</v>
      </c>
      <c r="AA204" s="572">
        <v>-0.49095728851289666</v>
      </c>
      <c r="AB204" s="571">
        <v>0.25903562346656828</v>
      </c>
      <c r="AC204" s="573">
        <v>-0.89620453363955332</v>
      </c>
      <c r="AD204" s="162">
        <v>27717327000135</v>
      </c>
    </row>
    <row r="205" spans="1:30">
      <c r="E205" s="567" t="s">
        <v>1394</v>
      </c>
      <c r="F205" s="161" t="s">
        <v>1338</v>
      </c>
      <c r="G205" s="161" t="s">
        <v>1414</v>
      </c>
      <c r="H205" s="161" t="s">
        <v>1320</v>
      </c>
      <c r="I205" s="568" t="s">
        <v>34</v>
      </c>
      <c r="J205" s="161" t="s">
        <v>672</v>
      </c>
      <c r="K205" s="161" t="s">
        <v>608</v>
      </c>
      <c r="L205" s="161" t="s">
        <v>48</v>
      </c>
      <c r="M205" s="161">
        <v>2</v>
      </c>
      <c r="N205" s="568">
        <v>3.0000000000000001E-3</v>
      </c>
      <c r="O205" s="568">
        <v>2.5000000000000001E-3</v>
      </c>
      <c r="P205" s="569" t="s">
        <v>34</v>
      </c>
      <c r="Q205" s="569" t="s">
        <v>1421</v>
      </c>
      <c r="R205" s="569">
        <v>15220000000</v>
      </c>
      <c r="S205" s="570">
        <v>39784</v>
      </c>
      <c r="T205" s="571" t="s">
        <v>34</v>
      </c>
      <c r="U205" s="572" t="s">
        <v>34</v>
      </c>
      <c r="V205" s="571" t="s">
        <v>34</v>
      </c>
      <c r="W205" s="572" t="s">
        <v>34</v>
      </c>
      <c r="X205" s="571" t="s">
        <v>34</v>
      </c>
      <c r="Y205" s="572" t="s">
        <v>34</v>
      </c>
      <c r="Z205" s="571" t="s">
        <v>34</v>
      </c>
      <c r="AA205" s="572" t="s">
        <v>34</v>
      </c>
      <c r="AB205" s="571" t="s">
        <v>34</v>
      </c>
      <c r="AC205" s="573" t="s">
        <v>34</v>
      </c>
      <c r="AD205" s="162" t="s">
        <v>34</v>
      </c>
    </row>
    <row r="206" spans="1:30">
      <c r="E206" s="567" t="s">
        <v>1431</v>
      </c>
      <c r="F206" s="161" t="s">
        <v>715</v>
      </c>
      <c r="G206" s="161" t="s">
        <v>34</v>
      </c>
      <c r="H206" s="161" t="s">
        <v>1320</v>
      </c>
      <c r="I206" s="568" t="s">
        <v>34</v>
      </c>
      <c r="J206" s="161" t="s">
        <v>34</v>
      </c>
      <c r="K206" s="161" t="s">
        <v>608</v>
      </c>
      <c r="L206" s="161" t="s">
        <v>48</v>
      </c>
      <c r="M206" s="161">
        <v>2</v>
      </c>
      <c r="N206" s="568" t="s">
        <v>34</v>
      </c>
      <c r="O206" s="568">
        <v>7.0000000000000001E-3</v>
      </c>
      <c r="P206" s="569" t="s">
        <v>34</v>
      </c>
      <c r="Q206" s="569" t="s">
        <v>1421</v>
      </c>
      <c r="R206" s="569" t="s">
        <v>34</v>
      </c>
      <c r="S206" s="570" t="s">
        <v>34</v>
      </c>
      <c r="T206" s="571" t="s">
        <v>34</v>
      </c>
      <c r="U206" s="572" t="s">
        <v>34</v>
      </c>
      <c r="V206" s="571" t="s">
        <v>34</v>
      </c>
      <c r="W206" s="572" t="s">
        <v>34</v>
      </c>
      <c r="X206" s="571" t="s">
        <v>34</v>
      </c>
      <c r="Y206" s="572" t="s">
        <v>34</v>
      </c>
      <c r="Z206" s="571" t="s">
        <v>34</v>
      </c>
      <c r="AA206" s="572" t="s">
        <v>34</v>
      </c>
      <c r="AB206" s="571" t="s">
        <v>34</v>
      </c>
      <c r="AC206" s="573" t="s">
        <v>34</v>
      </c>
      <c r="AD206" s="162" t="s">
        <v>34</v>
      </c>
    </row>
    <row r="207" spans="1:30" ht="5.25" customHeight="1">
      <c r="E207" s="574" t="s">
        <v>1391</v>
      </c>
      <c r="P207" s="584"/>
      <c r="Q207" s="584"/>
      <c r="R207" s="584"/>
      <c r="S207" s="585"/>
      <c r="AC207" s="586"/>
    </row>
    <row r="208" spans="1:30" s="468" customFormat="1">
      <c r="A208" s="591"/>
      <c r="B208" s="557" t="s">
        <v>614</v>
      </c>
      <c r="C208" s="557" t="s">
        <v>34</v>
      </c>
      <c r="D208" s="557" t="str">
        <f>B208&amp;" "&amp;C208</f>
        <v>Long Bias -</v>
      </c>
      <c r="E208" s="579" t="s">
        <v>614</v>
      </c>
      <c r="F208" s="579"/>
      <c r="G208" s="579"/>
      <c r="H208" s="579"/>
      <c r="I208" s="579"/>
      <c r="J208" s="580"/>
      <c r="K208" s="579"/>
      <c r="L208" s="579"/>
      <c r="M208" s="579"/>
      <c r="N208" s="579"/>
      <c r="O208" s="579"/>
      <c r="P208" s="581"/>
      <c r="Q208" s="581"/>
      <c r="R208" s="581"/>
      <c r="S208" s="582"/>
      <c r="T208" s="579"/>
      <c r="U208" s="579"/>
      <c r="V208" s="579"/>
      <c r="W208" s="579"/>
      <c r="X208" s="579"/>
      <c r="Y208" s="579"/>
      <c r="Z208" s="579"/>
      <c r="AA208" s="579"/>
      <c r="AB208" s="579"/>
      <c r="AC208" s="583"/>
      <c r="AD208" s="579"/>
    </row>
    <row r="209" spans="5:30">
      <c r="E209" s="567" t="s">
        <v>2709</v>
      </c>
      <c r="F209" s="161" t="s">
        <v>715</v>
      </c>
      <c r="G209" s="161" t="s">
        <v>34</v>
      </c>
      <c r="H209" s="161" t="s">
        <v>1320</v>
      </c>
      <c r="I209" s="568" t="s">
        <v>34</v>
      </c>
      <c r="J209" s="161" t="s">
        <v>689</v>
      </c>
      <c r="K209" s="161" t="s">
        <v>608</v>
      </c>
      <c r="L209" s="161" t="s">
        <v>48</v>
      </c>
      <c r="M209" s="161">
        <v>10</v>
      </c>
      <c r="N209" s="568">
        <v>1.15E-4</v>
      </c>
      <c r="O209" s="568">
        <v>4.0000000000000001E-3</v>
      </c>
      <c r="P209" s="569">
        <v>1000</v>
      </c>
      <c r="Q209" s="569" t="s">
        <v>34</v>
      </c>
      <c r="R209" s="569">
        <v>50183586.310000002</v>
      </c>
      <c r="S209" s="570">
        <v>43005</v>
      </c>
      <c r="T209" s="571">
        <v>4.9360083803982047E-3</v>
      </c>
      <c r="U209" s="572">
        <v>4.9353732414622327E-2</v>
      </c>
      <c r="V209" s="571">
        <v>1.5547337464426159E-2</v>
      </c>
      <c r="W209" s="572">
        <v>0.1352944978577853</v>
      </c>
      <c r="X209" s="571">
        <v>0.14738486236563086</v>
      </c>
      <c r="Y209" s="572">
        <v>0.96931370687300777</v>
      </c>
      <c r="Z209" s="571">
        <v>0.46174418714823573</v>
      </c>
      <c r="AA209" s="572">
        <v>2.4387569222846999</v>
      </c>
      <c r="AB209" s="571">
        <v>0.14296881487977187</v>
      </c>
      <c r="AC209" s="573">
        <v>-0.69502879126081052</v>
      </c>
      <c r="AD209" s="162">
        <v>28470590000135</v>
      </c>
    </row>
    <row r="210" spans="5:30">
      <c r="E210" s="567" t="s">
        <v>1734</v>
      </c>
      <c r="F210" s="161" t="s">
        <v>715</v>
      </c>
      <c r="G210" s="161" t="s">
        <v>34</v>
      </c>
      <c r="H210" s="161" t="s">
        <v>1320</v>
      </c>
      <c r="I210" s="568" t="s">
        <v>34</v>
      </c>
      <c r="J210" s="161" t="s">
        <v>34</v>
      </c>
      <c r="K210" s="161" t="s">
        <v>608</v>
      </c>
      <c r="L210" s="161" t="s">
        <v>48</v>
      </c>
      <c r="M210" s="161">
        <v>32</v>
      </c>
      <c r="N210" s="568">
        <v>0</v>
      </c>
      <c r="O210" s="568">
        <v>5.0673000000000003E-3</v>
      </c>
      <c r="P210" s="569">
        <v>25000</v>
      </c>
      <c r="Q210" s="569" t="s">
        <v>34</v>
      </c>
      <c r="R210" s="569">
        <v>43574179.010000005</v>
      </c>
      <c r="S210" s="570">
        <v>44318</v>
      </c>
      <c r="T210" s="571">
        <v>0.23692836701233699</v>
      </c>
      <c r="U210" s="572">
        <v>2.368978803479457</v>
      </c>
      <c r="V210" s="571">
        <v>0.21652404736118691</v>
      </c>
      <c r="W210" s="572">
        <v>1.8842140867460966</v>
      </c>
      <c r="X210" s="571" t="s">
        <v>34</v>
      </c>
      <c r="Y210" s="572" t="s">
        <v>34</v>
      </c>
      <c r="Z210" s="571" t="s">
        <v>34</v>
      </c>
      <c r="AA210" s="572" t="s">
        <v>34</v>
      </c>
      <c r="AB210" s="571">
        <v>0.16589135871212199</v>
      </c>
      <c r="AC210" s="573">
        <v>0.61250488326645769</v>
      </c>
      <c r="AD210" s="162">
        <v>37495383000126</v>
      </c>
    </row>
    <row r="211" spans="5:30">
      <c r="E211" s="567" t="s">
        <v>2141</v>
      </c>
      <c r="F211" s="161" t="s">
        <v>715</v>
      </c>
      <c r="G211" s="161" t="s">
        <v>34</v>
      </c>
      <c r="H211" s="161" t="s">
        <v>1320</v>
      </c>
      <c r="I211" s="568" t="s">
        <v>34</v>
      </c>
      <c r="J211" s="161" t="s">
        <v>689</v>
      </c>
      <c r="K211" s="161" t="s">
        <v>608</v>
      </c>
      <c r="L211" s="161" t="s">
        <v>48</v>
      </c>
      <c r="M211" s="161">
        <v>32</v>
      </c>
      <c r="N211" s="568">
        <v>1.8999999999999998E-4</v>
      </c>
      <c r="O211" s="568">
        <v>4.7499999999999999E-3</v>
      </c>
      <c r="P211" s="569">
        <v>50000</v>
      </c>
      <c r="Q211" s="569" t="s">
        <v>34</v>
      </c>
      <c r="R211" s="569">
        <v>756875482.32999992</v>
      </c>
      <c r="S211" s="570">
        <v>43463</v>
      </c>
      <c r="T211" s="571">
        <v>0.15575227224698396</v>
      </c>
      <c r="U211" s="572">
        <v>1.5573223088464287</v>
      </c>
      <c r="V211" s="571">
        <v>0.24544340994179459</v>
      </c>
      <c r="W211" s="572">
        <v>2.1358732951258612</v>
      </c>
      <c r="X211" s="571">
        <v>0.46728687483153397</v>
      </c>
      <c r="Y211" s="572">
        <v>3.0732299474038904</v>
      </c>
      <c r="Z211" s="571">
        <v>0.55914837005016205</v>
      </c>
      <c r="AA211" s="572">
        <v>2.9532087159903293</v>
      </c>
      <c r="AB211" s="571">
        <v>0.16152821352640084</v>
      </c>
      <c r="AC211" s="573">
        <v>0.80808564048258891</v>
      </c>
      <c r="AD211" s="162">
        <v>32073525000143</v>
      </c>
    </row>
    <row r="212" spans="5:30">
      <c r="E212" s="567" t="s">
        <v>2719</v>
      </c>
      <c r="F212" s="161" t="s">
        <v>715</v>
      </c>
      <c r="G212" s="161" t="s">
        <v>34</v>
      </c>
      <c r="H212" s="161" t="s">
        <v>1320</v>
      </c>
      <c r="I212" s="568" t="s">
        <v>34</v>
      </c>
      <c r="J212" s="161" t="s">
        <v>689</v>
      </c>
      <c r="K212" s="161" t="s">
        <v>608</v>
      </c>
      <c r="L212" s="161" t="s">
        <v>48</v>
      </c>
      <c r="M212" s="161">
        <v>32</v>
      </c>
      <c r="N212" s="568">
        <v>0</v>
      </c>
      <c r="O212" s="568">
        <v>4.0000000000000001E-3</v>
      </c>
      <c r="P212" s="569">
        <v>5000</v>
      </c>
      <c r="Q212" s="569" t="s">
        <v>34</v>
      </c>
      <c r="R212" s="569">
        <v>393051327.43000001</v>
      </c>
      <c r="S212" s="570">
        <v>44351</v>
      </c>
      <c r="T212" s="571">
        <v>7.5390873798997227E-2</v>
      </c>
      <c r="U212" s="572">
        <v>0.75381172907978311</v>
      </c>
      <c r="V212" s="571">
        <v>6.7607428760613208E-2</v>
      </c>
      <c r="W212" s="572">
        <v>0.58832666021125457</v>
      </c>
      <c r="X212" s="571" t="s">
        <v>34</v>
      </c>
      <c r="Y212" s="572" t="s">
        <v>34</v>
      </c>
      <c r="Z212" s="571" t="s">
        <v>34</v>
      </c>
      <c r="AA212" s="572" t="s">
        <v>34</v>
      </c>
      <c r="AB212" s="571">
        <v>0.12213607819121249</v>
      </c>
      <c r="AC212" s="573">
        <v>-0.38733314511399686</v>
      </c>
      <c r="AD212" s="162">
        <v>41907541000185</v>
      </c>
    </row>
    <row r="213" spans="5:30">
      <c r="E213" s="567" t="s">
        <v>1733</v>
      </c>
      <c r="F213" s="161" t="s">
        <v>715</v>
      </c>
      <c r="G213" s="161" t="s">
        <v>1414</v>
      </c>
      <c r="H213" s="161" t="s">
        <v>1320</v>
      </c>
      <c r="I213" s="568" t="s">
        <v>34</v>
      </c>
      <c r="J213" s="161" t="s">
        <v>689</v>
      </c>
      <c r="K213" s="161" t="s">
        <v>608</v>
      </c>
      <c r="L213" s="161" t="s">
        <v>48</v>
      </c>
      <c r="M213" s="161">
        <v>32</v>
      </c>
      <c r="N213" s="568">
        <v>0</v>
      </c>
      <c r="O213" s="568">
        <v>3.5999999999999999E-3</v>
      </c>
      <c r="P213" s="569">
        <v>0</v>
      </c>
      <c r="Q213" s="569" t="s">
        <v>34</v>
      </c>
      <c r="R213" s="569">
        <v>0</v>
      </c>
      <c r="S213" s="570">
        <v>44227</v>
      </c>
      <c r="T213" s="571">
        <v>0.32346163972124309</v>
      </c>
      <c r="U213" s="572">
        <v>3.2342001842203785</v>
      </c>
      <c r="V213" s="571">
        <v>0.36780426193527704</v>
      </c>
      <c r="W213" s="572">
        <v>3.200669763703706</v>
      </c>
      <c r="X213" s="571" t="s">
        <v>34</v>
      </c>
      <c r="Y213" s="572" t="s">
        <v>34</v>
      </c>
      <c r="Z213" s="571" t="s">
        <v>34</v>
      </c>
      <c r="AA213" s="572" t="s">
        <v>34</v>
      </c>
      <c r="AB213" s="571">
        <v>0.16187575475069396</v>
      </c>
      <c r="AC213" s="573">
        <v>1.5622443414484732</v>
      </c>
      <c r="AD213" s="162">
        <v>37467515000106</v>
      </c>
    </row>
    <row r="214" spans="5:30">
      <c r="E214" s="567" t="s">
        <v>1736</v>
      </c>
      <c r="F214" s="161" t="s">
        <v>715</v>
      </c>
      <c r="G214" s="161" t="s">
        <v>34</v>
      </c>
      <c r="H214" s="161" t="s">
        <v>1320</v>
      </c>
      <c r="I214" s="568" t="s">
        <v>34</v>
      </c>
      <c r="J214" s="161" t="s">
        <v>689</v>
      </c>
      <c r="K214" s="161" t="s">
        <v>608</v>
      </c>
      <c r="L214" s="161" t="s">
        <v>48</v>
      </c>
      <c r="M214" s="161">
        <v>33</v>
      </c>
      <c r="N214" s="568">
        <v>0</v>
      </c>
      <c r="O214" s="568">
        <v>4.7499999999999999E-3</v>
      </c>
      <c r="P214" s="569">
        <v>1000</v>
      </c>
      <c r="Q214" s="569" t="s">
        <v>34</v>
      </c>
      <c r="R214" s="569">
        <v>66048564.270000003</v>
      </c>
      <c r="S214" s="570">
        <v>43190</v>
      </c>
      <c r="T214" s="571">
        <v>0.17690634351026824</v>
      </c>
      <c r="U214" s="572">
        <v>1.7688358015613173</v>
      </c>
      <c r="V214" s="571">
        <v>0.11831603553662928</v>
      </c>
      <c r="W214" s="572">
        <v>1.0295980680344077</v>
      </c>
      <c r="X214" s="571">
        <v>0.31633876302363295</v>
      </c>
      <c r="Y214" s="572">
        <v>2.0804816321866983</v>
      </c>
      <c r="Z214" s="571">
        <v>0.47265251498827188</v>
      </c>
      <c r="AA214" s="572">
        <v>2.4963705550512314</v>
      </c>
      <c r="AB214" s="571">
        <v>0.12050358578004203</v>
      </c>
      <c r="AC214" s="573">
        <v>2.8225346626058873E-2</v>
      </c>
      <c r="AD214" s="162">
        <v>28581159000166</v>
      </c>
    </row>
    <row r="215" spans="5:30">
      <c r="E215" s="567" t="s">
        <v>2135</v>
      </c>
      <c r="F215" s="161" t="s">
        <v>715</v>
      </c>
      <c r="G215" s="161" t="s">
        <v>34</v>
      </c>
      <c r="H215" s="161" t="s">
        <v>1320</v>
      </c>
      <c r="I215" s="568" t="s">
        <v>34</v>
      </c>
      <c r="J215" s="161" t="s">
        <v>34</v>
      </c>
      <c r="K215" s="161" t="s">
        <v>608</v>
      </c>
      <c r="L215" s="161" t="s">
        <v>48</v>
      </c>
      <c r="M215" s="161">
        <v>61</v>
      </c>
      <c r="N215" s="568">
        <v>0</v>
      </c>
      <c r="O215" s="568">
        <v>7.9333333333333304E-3</v>
      </c>
      <c r="P215" s="569">
        <v>500</v>
      </c>
      <c r="Q215" s="569" t="s">
        <v>34</v>
      </c>
      <c r="R215" s="569">
        <v>6283573.6600000001</v>
      </c>
      <c r="S215" s="570">
        <v>43523</v>
      </c>
      <c r="T215" s="571">
        <v>0.22465928204922148</v>
      </c>
      <c r="U215" s="572">
        <v>2.2463037410450979</v>
      </c>
      <c r="V215" s="571">
        <v>0.1871396878214926</v>
      </c>
      <c r="W215" s="572">
        <v>1.6285084279545512</v>
      </c>
      <c r="X215" s="571">
        <v>0.35485220376049509</v>
      </c>
      <c r="Y215" s="572">
        <v>2.3337749854244949</v>
      </c>
      <c r="Z215" s="571">
        <v>0.34632557864328239</v>
      </c>
      <c r="AA215" s="572">
        <v>1.8291597940775208</v>
      </c>
      <c r="AB215" s="571">
        <v>0.18911489669665024</v>
      </c>
      <c r="AC215" s="573">
        <v>0.38191019863993253</v>
      </c>
      <c r="AD215" s="162">
        <v>32295829000155</v>
      </c>
    </row>
    <row r="216" spans="5:30">
      <c r="E216" s="567" t="s">
        <v>2742</v>
      </c>
      <c r="F216" s="161" t="s">
        <v>1338</v>
      </c>
      <c r="G216" s="161" t="s">
        <v>34</v>
      </c>
      <c r="H216" s="161" t="s">
        <v>1320</v>
      </c>
      <c r="I216" s="568" t="s">
        <v>34</v>
      </c>
      <c r="J216" s="161" t="s">
        <v>34</v>
      </c>
      <c r="K216" s="161" t="s">
        <v>608</v>
      </c>
      <c r="L216" s="161" t="s">
        <v>48</v>
      </c>
      <c r="M216" s="161">
        <v>23</v>
      </c>
      <c r="N216" s="568">
        <v>0</v>
      </c>
      <c r="O216" s="568">
        <v>4.6666666666666697E-3</v>
      </c>
      <c r="P216" s="569">
        <v>100</v>
      </c>
      <c r="Q216" s="569" t="s">
        <v>34</v>
      </c>
      <c r="R216" s="569">
        <v>39718322.520000003</v>
      </c>
      <c r="S216" s="570">
        <v>44044</v>
      </c>
      <c r="T216" s="571">
        <v>0.10755517107815127</v>
      </c>
      <c r="U216" s="572">
        <v>1.0754133145883698</v>
      </c>
      <c r="V216" s="571">
        <v>0.12144027757759135</v>
      </c>
      <c r="W216" s="572">
        <v>1.0567855372126711</v>
      </c>
      <c r="X216" s="571">
        <v>0.23726842585203345</v>
      </c>
      <c r="Y216" s="572">
        <v>1.5604556241061391</v>
      </c>
      <c r="Z216" s="571" t="s">
        <v>34</v>
      </c>
      <c r="AA216" s="572" t="s">
        <v>34</v>
      </c>
      <c r="AB216" s="571">
        <v>3.2722570829825805E-2</v>
      </c>
      <c r="AC216" s="573">
        <v>0.19941885230297809</v>
      </c>
      <c r="AD216" s="162">
        <v>37567202000120</v>
      </c>
    </row>
    <row r="217" spans="5:30">
      <c r="E217" s="567" t="s">
        <v>2751</v>
      </c>
      <c r="F217" s="161" t="s">
        <v>1338</v>
      </c>
      <c r="G217" s="161" t="s">
        <v>1414</v>
      </c>
      <c r="H217" s="161" t="s">
        <v>1320</v>
      </c>
      <c r="I217" s="568" t="s">
        <v>34</v>
      </c>
      <c r="J217" s="161" t="s">
        <v>689</v>
      </c>
      <c r="K217" s="161" t="s">
        <v>608</v>
      </c>
      <c r="L217" s="161" t="s">
        <v>48</v>
      </c>
      <c r="M217" s="161">
        <v>30</v>
      </c>
      <c r="N217" s="568">
        <v>0</v>
      </c>
      <c r="O217" s="568">
        <v>0</v>
      </c>
      <c r="P217" s="569">
        <v>1000</v>
      </c>
      <c r="Q217" s="569" t="s">
        <v>34</v>
      </c>
      <c r="R217" s="569">
        <v>58528793.020000003</v>
      </c>
      <c r="S217" s="570">
        <v>44602</v>
      </c>
      <c r="T217" s="571" t="s">
        <v>34</v>
      </c>
      <c r="U217" s="572" t="s">
        <v>34</v>
      </c>
      <c r="V217" s="571" t="s">
        <v>34</v>
      </c>
      <c r="W217" s="572" t="s">
        <v>34</v>
      </c>
      <c r="X217" s="571" t="s">
        <v>34</v>
      </c>
      <c r="Y217" s="572" t="s">
        <v>34</v>
      </c>
      <c r="Z217" s="571" t="s">
        <v>34</v>
      </c>
      <c r="AA217" s="572" t="s">
        <v>34</v>
      </c>
      <c r="AB217" s="571">
        <v>0.11206221753371222</v>
      </c>
      <c r="AC217" s="573" t="s">
        <v>34</v>
      </c>
      <c r="AD217" s="162">
        <v>45126753000186</v>
      </c>
    </row>
    <row r="218" spans="5:30">
      <c r="E218" s="567" t="s">
        <v>2760</v>
      </c>
      <c r="F218" s="161" t="s">
        <v>1338</v>
      </c>
      <c r="G218" s="161" t="s">
        <v>34</v>
      </c>
      <c r="H218" s="161" t="s">
        <v>1320</v>
      </c>
      <c r="I218" s="568" t="s">
        <v>34</v>
      </c>
      <c r="J218" s="161" t="s">
        <v>34</v>
      </c>
      <c r="K218" s="161" t="s">
        <v>608</v>
      </c>
      <c r="L218" s="161" t="s">
        <v>48</v>
      </c>
      <c r="M218" s="161">
        <v>32</v>
      </c>
      <c r="N218" s="568">
        <v>1.8500000000000002E-4</v>
      </c>
      <c r="O218" s="568">
        <v>4.9333333333333304E-3</v>
      </c>
      <c r="P218" s="569">
        <v>1000</v>
      </c>
      <c r="Q218" s="569" t="s">
        <v>34</v>
      </c>
      <c r="R218" s="569">
        <v>115660696.11</v>
      </c>
      <c r="S218" s="570">
        <v>44128</v>
      </c>
      <c r="T218" s="571">
        <v>0.11860202002997444</v>
      </c>
      <c r="U218" s="572">
        <v>1.1858675896171835</v>
      </c>
      <c r="V218" s="571">
        <v>8.3481913566792132E-2</v>
      </c>
      <c r="W218" s="572">
        <v>0.72646802721491288</v>
      </c>
      <c r="X218" s="571">
        <v>0.50262570000000117</v>
      </c>
      <c r="Y218" s="572">
        <v>3.3056446409536671</v>
      </c>
      <c r="Z218" s="571" t="s">
        <v>34</v>
      </c>
      <c r="AA218" s="572" t="s">
        <v>34</v>
      </c>
      <c r="AB218" s="571">
        <v>0.21726820833679522</v>
      </c>
      <c r="AC218" s="573">
        <v>-0.14467310579920295</v>
      </c>
      <c r="AD218" s="162">
        <v>38954217000103</v>
      </c>
    </row>
    <row r="219" spans="5:30">
      <c r="E219" s="567" t="s">
        <v>2762</v>
      </c>
      <c r="F219" s="161" t="s">
        <v>1338</v>
      </c>
      <c r="G219" s="161" t="s">
        <v>34</v>
      </c>
      <c r="H219" s="161" t="s">
        <v>1320</v>
      </c>
      <c r="I219" s="568" t="s">
        <v>34</v>
      </c>
      <c r="J219" s="161" t="s">
        <v>34</v>
      </c>
      <c r="K219" s="161" t="s">
        <v>608</v>
      </c>
      <c r="L219" s="161" t="s">
        <v>48</v>
      </c>
      <c r="M219" s="161">
        <v>32</v>
      </c>
      <c r="N219" s="568">
        <v>2.0000000000000001E-4</v>
      </c>
      <c r="O219" s="568">
        <v>5.3333333333333297E-3</v>
      </c>
      <c r="P219" s="569">
        <v>1000</v>
      </c>
      <c r="Q219" s="569" t="s">
        <v>34</v>
      </c>
      <c r="R219" s="569">
        <v>123713332.02</v>
      </c>
      <c r="S219" s="570">
        <v>43512</v>
      </c>
      <c r="T219" s="571">
        <v>0.15456210224722899</v>
      </c>
      <c r="U219" s="572">
        <v>1.5454221402954429</v>
      </c>
      <c r="V219" s="571">
        <v>0.22655219122509274</v>
      </c>
      <c r="W219" s="572">
        <v>1.9714800055323296</v>
      </c>
      <c r="X219" s="571">
        <v>0.34526695577575772</v>
      </c>
      <c r="Y219" s="572">
        <v>2.2707351853646114</v>
      </c>
      <c r="Z219" s="571">
        <v>0.45690382183732337</v>
      </c>
      <c r="AA219" s="572">
        <v>2.413191956364328</v>
      </c>
      <c r="AB219" s="571">
        <v>0.15511012975197036</v>
      </c>
      <c r="AC219" s="573">
        <v>0.719729983756074</v>
      </c>
      <c r="AD219" s="162">
        <v>30995144000196</v>
      </c>
    </row>
    <row r="220" spans="5:30">
      <c r="E220" s="567" t="s">
        <v>2764</v>
      </c>
      <c r="F220" s="161" t="s">
        <v>1338</v>
      </c>
      <c r="G220" s="161" t="s">
        <v>34</v>
      </c>
      <c r="H220" s="161" t="s">
        <v>1323</v>
      </c>
      <c r="I220" s="568" t="s">
        <v>34</v>
      </c>
      <c r="J220" s="161" t="s">
        <v>34</v>
      </c>
      <c r="K220" s="161" t="s">
        <v>608</v>
      </c>
      <c r="L220" s="161" t="s">
        <v>48</v>
      </c>
      <c r="M220" s="161">
        <v>32</v>
      </c>
      <c r="N220" s="568">
        <v>0</v>
      </c>
      <c r="O220" s="568">
        <v>4.7499999999999999E-3</v>
      </c>
      <c r="P220" s="569">
        <v>5000</v>
      </c>
      <c r="Q220" s="569" t="s">
        <v>34</v>
      </c>
      <c r="R220" s="569">
        <v>262240994</v>
      </c>
      <c r="S220" s="570">
        <v>42895</v>
      </c>
      <c r="T220" s="571">
        <v>0.16420655740423884</v>
      </c>
      <c r="U220" s="572">
        <v>1.6418542819008202</v>
      </c>
      <c r="V220" s="571">
        <v>5.6836403000962044E-2</v>
      </c>
      <c r="W220" s="572">
        <v>0.49459610828237088</v>
      </c>
      <c r="X220" s="571">
        <v>3.0372288424445726E-2</v>
      </c>
      <c r="Y220" s="572">
        <v>0.19975101246069962</v>
      </c>
      <c r="Z220" s="571">
        <v>0.38943407480524184</v>
      </c>
      <c r="AA220" s="572">
        <v>2.0568424511642496</v>
      </c>
      <c r="AB220" s="571">
        <v>0.22366060288341305</v>
      </c>
      <c r="AC220" s="573">
        <v>-0.25967191498458442</v>
      </c>
      <c r="AD220" s="162">
        <v>26210505000174</v>
      </c>
    </row>
    <row r="221" spans="5:30">
      <c r="E221" s="567" t="s">
        <v>2765</v>
      </c>
      <c r="F221" s="161" t="s">
        <v>1338</v>
      </c>
      <c r="G221" s="161" t="s">
        <v>34</v>
      </c>
      <c r="H221" s="161" t="s">
        <v>1320</v>
      </c>
      <c r="I221" s="568" t="s">
        <v>34</v>
      </c>
      <c r="J221" s="161" t="s">
        <v>34</v>
      </c>
      <c r="K221" s="161" t="s">
        <v>608</v>
      </c>
      <c r="L221" s="161" t="s">
        <v>48</v>
      </c>
      <c r="M221" s="161">
        <v>32</v>
      </c>
      <c r="N221" s="568">
        <v>0</v>
      </c>
      <c r="O221" s="568">
        <v>3.8E-3</v>
      </c>
      <c r="P221" s="569">
        <v>10000</v>
      </c>
      <c r="Q221" s="569" t="s">
        <v>34</v>
      </c>
      <c r="R221" s="569">
        <v>140692126.83000001</v>
      </c>
      <c r="S221" s="570">
        <v>44129</v>
      </c>
      <c r="T221" s="571">
        <v>0.16031464577895793</v>
      </c>
      <c r="U221" s="572">
        <v>1.6029401735499798</v>
      </c>
      <c r="V221" s="571">
        <v>5.7833482691753924E-2</v>
      </c>
      <c r="W221" s="572">
        <v>0.50327279626181087</v>
      </c>
      <c r="X221" s="571">
        <v>3.3903149423100798E-2</v>
      </c>
      <c r="Y221" s="572">
        <v>0.22297261003948723</v>
      </c>
      <c r="Z221" s="571" t="s">
        <v>34</v>
      </c>
      <c r="AA221" s="572" t="s">
        <v>34</v>
      </c>
      <c r="AB221" s="571">
        <v>0.21202376102628742</v>
      </c>
      <c r="AC221" s="573">
        <v>-0.26922122827296474</v>
      </c>
      <c r="AD221" s="162">
        <v>38971881000160</v>
      </c>
    </row>
    <row r="222" spans="5:30">
      <c r="E222" s="567" t="s">
        <v>2766</v>
      </c>
      <c r="F222" s="161" t="s">
        <v>1338</v>
      </c>
      <c r="G222" s="161" t="s">
        <v>34</v>
      </c>
      <c r="H222" s="161" t="s">
        <v>1320</v>
      </c>
      <c r="I222" s="568" t="s">
        <v>34</v>
      </c>
      <c r="J222" s="161" t="s">
        <v>1316</v>
      </c>
      <c r="K222" s="161" t="s">
        <v>608</v>
      </c>
      <c r="L222" s="161" t="s">
        <v>48</v>
      </c>
      <c r="M222" s="161">
        <v>32</v>
      </c>
      <c r="N222" s="568">
        <v>1.8500000000000002E-4</v>
      </c>
      <c r="O222" s="568">
        <v>4.6249999999999998E-3</v>
      </c>
      <c r="P222" s="569">
        <v>500</v>
      </c>
      <c r="Q222" s="569" t="s">
        <v>34</v>
      </c>
      <c r="R222" s="569">
        <v>872328803.49000001</v>
      </c>
      <c r="S222" s="570">
        <v>43252</v>
      </c>
      <c r="T222" s="571">
        <v>5.2132786355616023E-2</v>
      </c>
      <c r="U222" s="572">
        <v>0.5212607818984657</v>
      </c>
      <c r="V222" s="571">
        <v>3.1695691914849222E-2</v>
      </c>
      <c r="W222" s="572">
        <v>0.27581910611296218</v>
      </c>
      <c r="X222" s="571">
        <v>5.0050883925749856E-2</v>
      </c>
      <c r="Y222" s="572">
        <v>0.32917225725654031</v>
      </c>
      <c r="Z222" s="571">
        <v>0.24978754076204823</v>
      </c>
      <c r="AA222" s="572">
        <v>1.3192826484642932</v>
      </c>
      <c r="AB222" s="571">
        <v>0.11968530014430598</v>
      </c>
      <c r="AC222" s="573">
        <v>-0.6953158662184673</v>
      </c>
      <c r="AD222" s="162">
        <v>30317454000151</v>
      </c>
    </row>
    <row r="223" spans="5:30">
      <c r="E223" s="567" t="s">
        <v>2771</v>
      </c>
      <c r="F223" s="161" t="s">
        <v>1338</v>
      </c>
      <c r="G223" s="161" t="s">
        <v>34</v>
      </c>
      <c r="H223" s="161" t="s">
        <v>1320</v>
      </c>
      <c r="I223" s="568" t="s">
        <v>34</v>
      </c>
      <c r="J223" s="161" t="s">
        <v>610</v>
      </c>
      <c r="K223" s="161" t="s">
        <v>608</v>
      </c>
      <c r="L223" s="161" t="s">
        <v>48</v>
      </c>
      <c r="M223" s="161">
        <v>32</v>
      </c>
      <c r="N223" s="568">
        <v>2.0000000000000001E-4</v>
      </c>
      <c r="O223" s="568">
        <v>4.0000000000000001E-3</v>
      </c>
      <c r="P223" s="569">
        <v>500</v>
      </c>
      <c r="Q223" s="569" t="s">
        <v>34</v>
      </c>
      <c r="R223" s="569">
        <v>113044865.06999999</v>
      </c>
      <c r="S223" s="570">
        <v>44279</v>
      </c>
      <c r="T223" s="571">
        <v>0.133285364440068</v>
      </c>
      <c r="U223" s="572">
        <v>1.33268213998248</v>
      </c>
      <c r="V223" s="571">
        <v>0.1410445426893534</v>
      </c>
      <c r="W223" s="572">
        <v>1.2273838284143372</v>
      </c>
      <c r="X223" s="571" t="s">
        <v>34</v>
      </c>
      <c r="Y223" s="572" t="s">
        <v>34</v>
      </c>
      <c r="Z223" s="571" t="s">
        <v>34</v>
      </c>
      <c r="AA223" s="572" t="s">
        <v>34</v>
      </c>
      <c r="AB223" s="571">
        <v>0.10874734785072995</v>
      </c>
      <c r="AC223" s="573">
        <v>0.24027953920232945</v>
      </c>
      <c r="AD223" s="162">
        <v>40920066000114</v>
      </c>
    </row>
    <row r="224" spans="5:30">
      <c r="E224" s="567" t="s">
        <v>2779</v>
      </c>
      <c r="F224" s="161" t="s">
        <v>1338</v>
      </c>
      <c r="G224" s="161" t="s">
        <v>1414</v>
      </c>
      <c r="H224" s="161" t="s">
        <v>1320</v>
      </c>
      <c r="I224" s="568" t="s">
        <v>34</v>
      </c>
      <c r="J224" s="161" t="s">
        <v>34</v>
      </c>
      <c r="K224" s="161" t="s">
        <v>608</v>
      </c>
      <c r="L224" s="161" t="s">
        <v>48</v>
      </c>
      <c r="M224" s="161">
        <v>62</v>
      </c>
      <c r="N224" s="568">
        <v>0</v>
      </c>
      <c r="O224" s="568">
        <v>3.3333333333333301E-3</v>
      </c>
      <c r="P224" s="569">
        <v>5000</v>
      </c>
      <c r="Q224" s="569" t="s">
        <v>34</v>
      </c>
      <c r="R224" s="569">
        <v>148486410</v>
      </c>
      <c r="S224" s="570">
        <v>41355</v>
      </c>
      <c r="T224" s="571">
        <v>0.22120525875397368</v>
      </c>
      <c r="U224" s="572">
        <v>2.2117679525435032</v>
      </c>
      <c r="V224" s="571">
        <v>0.25524611363722993</v>
      </c>
      <c r="W224" s="572">
        <v>2.2211774108406694</v>
      </c>
      <c r="X224" s="571">
        <v>0.50809788411671142</v>
      </c>
      <c r="Y224" s="572">
        <v>3.341633839475977</v>
      </c>
      <c r="Z224" s="571">
        <v>0.36528595636726613</v>
      </c>
      <c r="AA224" s="572">
        <v>1.9293012873772586</v>
      </c>
      <c r="AB224" s="571">
        <v>0.16095964667911347</v>
      </c>
      <c r="AC224" s="573">
        <v>0.87184170985841947</v>
      </c>
      <c r="AD224" s="162">
        <v>17447468000121</v>
      </c>
    </row>
    <row r="225" spans="1:30">
      <c r="E225" s="567" t="s">
        <v>2787</v>
      </c>
      <c r="F225" s="161" t="s">
        <v>1338</v>
      </c>
      <c r="G225" s="161" t="s">
        <v>34</v>
      </c>
      <c r="H225" s="161" t="s">
        <v>1323</v>
      </c>
      <c r="I225" s="568" t="s">
        <v>34</v>
      </c>
      <c r="J225" s="161" t="s">
        <v>34</v>
      </c>
      <c r="K225" s="161" t="s">
        <v>608</v>
      </c>
      <c r="L225" s="161" t="s">
        <v>48</v>
      </c>
      <c r="M225" s="161">
        <v>92</v>
      </c>
      <c r="N225" s="568">
        <v>1.9450000000000001E-4</v>
      </c>
      <c r="O225" s="568">
        <v>3.8999999999999998E-3</v>
      </c>
      <c r="P225" s="569">
        <v>50000</v>
      </c>
      <c r="Q225" s="569" t="s">
        <v>34</v>
      </c>
      <c r="R225" s="569">
        <v>903512983.33000004</v>
      </c>
      <c r="S225" s="570">
        <v>43456</v>
      </c>
      <c r="T225" s="571">
        <v>0.14790324441460379</v>
      </c>
      <c r="U225" s="572">
        <v>1.4788421302283037</v>
      </c>
      <c r="V225" s="571">
        <v>0.12412668659470438</v>
      </c>
      <c r="W225" s="572">
        <v>1.0801629392818395</v>
      </c>
      <c r="X225" s="571">
        <v>0.17283191608809712</v>
      </c>
      <c r="Y225" s="572">
        <v>1.1366726715374298</v>
      </c>
      <c r="Z225" s="571">
        <v>0.59387037420698352</v>
      </c>
      <c r="AA225" s="572">
        <v>3.1365971166457376</v>
      </c>
      <c r="AB225" s="571">
        <v>0.16194745647380362</v>
      </c>
      <c r="AC225" s="573">
        <v>5.688206988227635E-2</v>
      </c>
      <c r="AD225" s="162">
        <v>32068007000131</v>
      </c>
    </row>
    <row r="226" spans="1:30" ht="5.25" customHeight="1">
      <c r="E226" s="574" t="s">
        <v>1391</v>
      </c>
      <c r="P226" s="584"/>
      <c r="Q226" s="584"/>
      <c r="R226" s="584"/>
      <c r="S226" s="585"/>
      <c r="AC226" s="586"/>
    </row>
    <row r="227" spans="1:30" s="468" customFormat="1">
      <c r="A227" s="591"/>
      <c r="B227" s="557" t="s">
        <v>15</v>
      </c>
      <c r="C227" s="557" t="s">
        <v>15</v>
      </c>
      <c r="D227" s="557" t="str">
        <f>B227&amp;" "&amp;C227</f>
        <v>Alternativos Alternativos</v>
      </c>
      <c r="E227" s="579" t="s">
        <v>15</v>
      </c>
      <c r="F227" s="579"/>
      <c r="G227" s="579"/>
      <c r="H227" s="579"/>
      <c r="I227" s="579"/>
      <c r="J227" s="580"/>
      <c r="K227" s="579"/>
      <c r="L227" s="579"/>
      <c r="M227" s="579"/>
      <c r="N227" s="579"/>
      <c r="O227" s="579"/>
      <c r="P227" s="581"/>
      <c r="Q227" s="581"/>
      <c r="R227" s="581"/>
      <c r="S227" s="582"/>
      <c r="T227" s="579"/>
      <c r="U227" s="579"/>
      <c r="V227" s="579"/>
      <c r="W227" s="579"/>
      <c r="X227" s="579"/>
      <c r="Y227" s="579"/>
      <c r="Z227" s="579"/>
      <c r="AA227" s="579"/>
      <c r="AB227" s="579"/>
      <c r="AC227" s="583"/>
      <c r="AD227" s="579"/>
    </row>
    <row r="228" spans="1:30">
      <c r="E228" s="567" t="s">
        <v>1432</v>
      </c>
      <c r="F228" s="161" t="s">
        <v>1338</v>
      </c>
      <c r="G228" s="622" t="s">
        <v>34</v>
      </c>
      <c r="H228" s="161" t="s">
        <v>1320</v>
      </c>
      <c r="I228" s="568" t="s">
        <v>34</v>
      </c>
      <c r="J228" s="161" t="s">
        <v>34</v>
      </c>
      <c r="K228" s="161" t="s">
        <v>608</v>
      </c>
      <c r="L228" s="161" t="s">
        <v>48</v>
      </c>
      <c r="M228" s="161">
        <v>2</v>
      </c>
      <c r="N228" s="568">
        <v>0.01</v>
      </c>
      <c r="O228" s="568">
        <v>2.5000000000000001E-3</v>
      </c>
      <c r="P228" s="569" t="s">
        <v>34</v>
      </c>
      <c r="Q228" s="569" t="s">
        <v>1421</v>
      </c>
      <c r="R228" s="569" t="s">
        <v>34</v>
      </c>
      <c r="S228" s="570" t="s">
        <v>34</v>
      </c>
      <c r="T228" s="571" t="s">
        <v>34</v>
      </c>
      <c r="U228" s="572" t="s">
        <v>34</v>
      </c>
      <c r="V228" s="571" t="s">
        <v>34</v>
      </c>
      <c r="W228" s="572" t="s">
        <v>34</v>
      </c>
      <c r="X228" s="571" t="s">
        <v>34</v>
      </c>
      <c r="Y228" s="572" t="s">
        <v>34</v>
      </c>
      <c r="Z228" s="571" t="s">
        <v>34</v>
      </c>
      <c r="AA228" s="572" t="s">
        <v>34</v>
      </c>
      <c r="AB228" s="571" t="s">
        <v>34</v>
      </c>
      <c r="AC228" s="573" t="s">
        <v>34</v>
      </c>
      <c r="AD228" s="162" t="s">
        <v>34</v>
      </c>
    </row>
    <row r="229" spans="1:30" s="468" customFormat="1" ht="7.5" customHeight="1">
      <c r="B229" s="557"/>
      <c r="C229" s="557"/>
      <c r="D229" s="557"/>
      <c r="E229" s="558" t="s">
        <v>1391</v>
      </c>
      <c r="J229" s="559"/>
      <c r="P229" s="560"/>
      <c r="Q229" s="560"/>
      <c r="R229" s="560"/>
      <c r="S229" s="575"/>
      <c r="AC229" s="578"/>
    </row>
    <row r="230" spans="1:30" s="468" customFormat="1">
      <c r="B230" s="576" t="s">
        <v>12</v>
      </c>
      <c r="C230" s="557"/>
      <c r="D230" s="557"/>
      <c r="E230" s="562" t="s">
        <v>628</v>
      </c>
      <c r="F230" s="562"/>
      <c r="G230" s="562"/>
      <c r="H230" s="562"/>
      <c r="I230" s="562"/>
      <c r="J230" s="563"/>
      <c r="K230" s="562"/>
      <c r="L230" s="562"/>
      <c r="M230" s="562"/>
      <c r="N230" s="562"/>
      <c r="O230" s="562"/>
      <c r="P230" s="564"/>
      <c r="Q230" s="564"/>
      <c r="R230" s="564"/>
      <c r="S230" s="565"/>
      <c r="T230" s="562"/>
      <c r="U230" s="562"/>
      <c r="V230" s="562"/>
      <c r="W230" s="562"/>
      <c r="X230" s="562"/>
      <c r="Y230" s="562"/>
      <c r="Z230" s="562"/>
      <c r="AA230" s="562"/>
      <c r="AB230" s="562"/>
      <c r="AC230" s="566"/>
      <c r="AD230" s="562"/>
    </row>
    <row r="231" spans="1:30" s="468" customFormat="1" ht="3" customHeight="1">
      <c r="B231" s="557"/>
      <c r="C231" s="557"/>
      <c r="D231" s="557"/>
      <c r="J231" s="577"/>
      <c r="P231" s="560"/>
      <c r="Q231" s="560"/>
      <c r="R231" s="560"/>
      <c r="S231" s="575"/>
      <c r="AC231" s="578"/>
    </row>
    <row r="232" spans="1:30" s="468" customFormat="1">
      <c r="A232" s="591"/>
      <c r="B232" s="557" t="s">
        <v>14</v>
      </c>
      <c r="C232" s="557" t="s">
        <v>690</v>
      </c>
      <c r="D232" s="557" t="str">
        <f>B232&amp;" "&amp;C232</f>
        <v>Renda Variável USA</v>
      </c>
      <c r="E232" s="579" t="s">
        <v>609</v>
      </c>
      <c r="F232" s="579"/>
      <c r="G232" s="579"/>
      <c r="H232" s="579"/>
      <c r="I232" s="579"/>
      <c r="J232" s="580"/>
      <c r="K232" s="579"/>
      <c r="L232" s="579"/>
      <c r="M232" s="579"/>
      <c r="N232" s="579"/>
      <c r="O232" s="579"/>
      <c r="P232" s="581"/>
      <c r="Q232" s="581"/>
      <c r="R232" s="581"/>
      <c r="S232" s="582"/>
      <c r="T232" s="579"/>
      <c r="U232" s="579"/>
      <c r="V232" s="579"/>
      <c r="W232" s="579"/>
      <c r="X232" s="579"/>
      <c r="Y232" s="579"/>
      <c r="Z232" s="579"/>
      <c r="AA232" s="579"/>
      <c r="AB232" s="579"/>
      <c r="AC232" s="583"/>
      <c r="AD232" s="579"/>
    </row>
    <row r="233" spans="1:30">
      <c r="E233" s="567" t="s">
        <v>2705</v>
      </c>
      <c r="F233" s="161" t="s">
        <v>715</v>
      </c>
      <c r="G233" s="161" t="s">
        <v>1414</v>
      </c>
      <c r="H233" s="161" t="s">
        <v>1320</v>
      </c>
      <c r="I233" s="568" t="s">
        <v>34</v>
      </c>
      <c r="J233" s="161" t="s">
        <v>672</v>
      </c>
      <c r="K233" s="161" t="s">
        <v>690</v>
      </c>
      <c r="L233" s="777" t="s">
        <v>48</v>
      </c>
      <c r="M233" s="161">
        <v>1</v>
      </c>
      <c r="N233" s="568">
        <v>1E-4</v>
      </c>
      <c r="O233" s="568">
        <v>2.66666666666667E-3</v>
      </c>
      <c r="P233" s="569">
        <v>1000</v>
      </c>
      <c r="Q233" s="569" t="s">
        <v>34</v>
      </c>
      <c r="R233" s="569">
        <v>1053611091</v>
      </c>
      <c r="S233" s="570">
        <v>41396</v>
      </c>
      <c r="T233" s="571">
        <v>-0.12233576676206348</v>
      </c>
      <c r="U233" s="572">
        <v>-1.223200252554159</v>
      </c>
      <c r="V233" s="571">
        <v>-7.8822593308635169E-2</v>
      </c>
      <c r="W233" s="572">
        <v>-0.68592215264775136</v>
      </c>
      <c r="X233" s="571">
        <v>0.31921314345348462</v>
      </c>
      <c r="Y233" s="572">
        <v>2.099385719789066</v>
      </c>
      <c r="Z233" s="571">
        <v>0.3826194778783143</v>
      </c>
      <c r="AA233" s="572">
        <v>2.0208503458152562</v>
      </c>
      <c r="AB233" s="571">
        <v>0.22985079263265651</v>
      </c>
      <c r="AC233" s="573">
        <v>-0.84288320761446056</v>
      </c>
      <c r="AD233" s="162">
        <v>17453850000148</v>
      </c>
    </row>
    <row r="234" spans="1:30">
      <c r="E234" s="567" t="s">
        <v>464</v>
      </c>
      <c r="F234" s="161" t="s">
        <v>1338</v>
      </c>
      <c r="G234" s="161" t="s">
        <v>1414</v>
      </c>
      <c r="H234" s="161" t="s">
        <v>1320</v>
      </c>
      <c r="I234" s="568" t="s">
        <v>34</v>
      </c>
      <c r="J234" s="161" t="s">
        <v>672</v>
      </c>
      <c r="K234" s="161" t="s">
        <v>608</v>
      </c>
      <c r="L234" s="777" t="s">
        <v>49</v>
      </c>
      <c r="M234" s="161">
        <v>2</v>
      </c>
      <c r="N234" s="568">
        <v>2.3999999999999998E-3</v>
      </c>
      <c r="O234" s="568">
        <v>2.5000000000000001E-3</v>
      </c>
      <c r="P234" s="569" t="s">
        <v>34</v>
      </c>
      <c r="Q234" s="569" t="s">
        <v>1421</v>
      </c>
      <c r="R234" s="569">
        <v>3010000000</v>
      </c>
      <c r="S234" s="570">
        <v>41758</v>
      </c>
      <c r="T234" s="571" t="s">
        <v>34</v>
      </c>
      <c r="U234" s="572" t="s">
        <v>34</v>
      </c>
      <c r="V234" s="571" t="s">
        <v>34</v>
      </c>
      <c r="W234" s="572" t="s">
        <v>34</v>
      </c>
      <c r="X234" s="571" t="s">
        <v>34</v>
      </c>
      <c r="Y234" s="572" t="s">
        <v>34</v>
      </c>
      <c r="Z234" s="571" t="s">
        <v>34</v>
      </c>
      <c r="AA234" s="572" t="s">
        <v>34</v>
      </c>
      <c r="AB234" s="571" t="s">
        <v>34</v>
      </c>
      <c r="AC234" s="573" t="s">
        <v>34</v>
      </c>
      <c r="AD234" s="162" t="s">
        <v>34</v>
      </c>
    </row>
    <row r="235" spans="1:30" ht="5.25" customHeight="1">
      <c r="E235" s="574" t="s">
        <v>1391</v>
      </c>
      <c r="P235" s="584"/>
      <c r="Q235" s="584"/>
      <c r="R235" s="584"/>
      <c r="S235" s="585"/>
      <c r="AC235" s="586"/>
    </row>
    <row r="236" spans="1:30" s="468" customFormat="1">
      <c r="A236" s="591"/>
      <c r="B236" s="557" t="s">
        <v>14</v>
      </c>
      <c r="C236" s="542" t="s">
        <v>612</v>
      </c>
      <c r="D236" s="557" t="str">
        <f>B236&amp;" "&amp;C236</f>
        <v>Renda Variável China</v>
      </c>
      <c r="E236" s="579" t="s">
        <v>612</v>
      </c>
      <c r="F236" s="579"/>
      <c r="G236" s="579"/>
      <c r="H236" s="579"/>
      <c r="I236" s="579"/>
      <c r="J236" s="580"/>
      <c r="K236" s="579"/>
      <c r="L236" s="579"/>
      <c r="M236" s="579"/>
      <c r="N236" s="579"/>
      <c r="O236" s="579"/>
      <c r="P236" s="581"/>
      <c r="Q236" s="581"/>
      <c r="R236" s="581"/>
      <c r="S236" s="582"/>
      <c r="T236" s="579"/>
      <c r="U236" s="579"/>
      <c r="V236" s="579"/>
      <c r="W236" s="579"/>
      <c r="X236" s="579"/>
      <c r="Y236" s="579"/>
      <c r="Z236" s="579"/>
      <c r="AA236" s="579"/>
      <c r="AB236" s="579"/>
      <c r="AC236" s="583"/>
      <c r="AD236" s="579"/>
    </row>
    <row r="237" spans="1:30">
      <c r="E237" s="567" t="s">
        <v>2726</v>
      </c>
      <c r="F237" s="161" t="s">
        <v>715</v>
      </c>
      <c r="G237" s="161" t="s">
        <v>1414</v>
      </c>
      <c r="H237" s="161" t="s">
        <v>1320</v>
      </c>
      <c r="I237" s="568" t="s">
        <v>34</v>
      </c>
      <c r="J237" s="161" t="s">
        <v>34</v>
      </c>
      <c r="K237" s="161" t="s">
        <v>612</v>
      </c>
      <c r="L237" s="161" t="s">
        <v>48</v>
      </c>
      <c r="M237" s="161">
        <v>212</v>
      </c>
      <c r="N237" s="568">
        <v>0</v>
      </c>
      <c r="O237" s="568">
        <v>0</v>
      </c>
      <c r="P237" s="569">
        <v>10000</v>
      </c>
      <c r="Q237" s="569" t="s">
        <v>34</v>
      </c>
      <c r="R237" s="569">
        <v>29430000</v>
      </c>
      <c r="S237" s="570">
        <v>44436</v>
      </c>
      <c r="T237" s="571">
        <v>-0.14814814814814814</v>
      </c>
      <c r="U237" s="572">
        <v>-1.4812908524348318</v>
      </c>
      <c r="V237" s="571">
        <v>-7.9999999999999849E-2</v>
      </c>
      <c r="W237" s="572">
        <v>-0.69616806436395795</v>
      </c>
      <c r="X237" s="571" t="s">
        <v>34</v>
      </c>
      <c r="Y237" s="572" t="s">
        <v>34</v>
      </c>
      <c r="Z237" s="571" t="s">
        <v>34</v>
      </c>
      <c r="AA237" s="572" t="s">
        <v>34</v>
      </c>
      <c r="AB237" s="571">
        <v>0.1850396646970327</v>
      </c>
      <c r="AC237" s="573">
        <v>-1.053367559746935</v>
      </c>
      <c r="AD237" s="162">
        <v>43096273000194</v>
      </c>
    </row>
    <row r="238" spans="1:30">
      <c r="E238" s="567" t="s">
        <v>2117</v>
      </c>
      <c r="F238" s="161" t="s">
        <v>1338</v>
      </c>
      <c r="G238" s="161" t="s">
        <v>34</v>
      </c>
      <c r="H238" s="161" t="s">
        <v>1320</v>
      </c>
      <c r="I238" s="568" t="s">
        <v>34</v>
      </c>
      <c r="J238" s="161" t="s">
        <v>672</v>
      </c>
      <c r="K238" s="161" t="s">
        <v>612</v>
      </c>
      <c r="L238" s="161" t="s">
        <v>49</v>
      </c>
      <c r="M238" s="161">
        <v>5</v>
      </c>
      <c r="N238" s="568">
        <v>1E-4</v>
      </c>
      <c r="O238" s="568">
        <v>8.0000000000000002E-3</v>
      </c>
      <c r="P238" s="569">
        <v>5000</v>
      </c>
      <c r="Q238" s="569" t="s">
        <v>34</v>
      </c>
      <c r="R238" s="569">
        <v>3116859.0100000002</v>
      </c>
      <c r="S238" s="570">
        <v>44366</v>
      </c>
      <c r="T238" s="571">
        <v>-0.41624583256235481</v>
      </c>
      <c r="U238" s="572">
        <v>-4.1619227229364739</v>
      </c>
      <c r="V238" s="571">
        <v>-0.45900610492536242</v>
      </c>
      <c r="W238" s="572">
        <v>-3.9943173949641242</v>
      </c>
      <c r="X238" s="571" t="s">
        <v>34</v>
      </c>
      <c r="Y238" s="572" t="s">
        <v>34</v>
      </c>
      <c r="Z238" s="571" t="s">
        <v>34</v>
      </c>
      <c r="AA238" s="572" t="s">
        <v>34</v>
      </c>
      <c r="AB238" s="571">
        <v>0.27806225464840134</v>
      </c>
      <c r="AC238" s="573">
        <v>-2.0640014075602138</v>
      </c>
      <c r="AD238" s="162">
        <v>41063334000191</v>
      </c>
    </row>
    <row r="239" spans="1:30">
      <c r="E239" s="567" t="s">
        <v>1395</v>
      </c>
      <c r="F239" s="161" t="s">
        <v>1338</v>
      </c>
      <c r="G239" s="161" t="s">
        <v>34</v>
      </c>
      <c r="H239" s="161" t="s">
        <v>1320</v>
      </c>
      <c r="I239" s="568" t="s">
        <v>34</v>
      </c>
      <c r="J239" s="161" t="s">
        <v>672</v>
      </c>
      <c r="K239" s="161" t="s">
        <v>608</v>
      </c>
      <c r="L239" s="161" t="s">
        <v>48</v>
      </c>
      <c r="M239" s="161">
        <v>2</v>
      </c>
      <c r="N239" s="568">
        <v>8.8999999999999999E-3</v>
      </c>
      <c r="O239" s="568">
        <v>2.5000000000000001E-3</v>
      </c>
      <c r="P239" s="569" t="s">
        <v>34</v>
      </c>
      <c r="Q239" s="569" t="s">
        <v>1421</v>
      </c>
      <c r="R239" s="569">
        <v>484000000</v>
      </c>
      <c r="S239" s="570">
        <v>44186</v>
      </c>
      <c r="T239" s="571" t="s">
        <v>34</v>
      </c>
      <c r="U239" s="572" t="s">
        <v>34</v>
      </c>
      <c r="V239" s="571" t="s">
        <v>34</v>
      </c>
      <c r="W239" s="572" t="s">
        <v>34</v>
      </c>
      <c r="X239" s="571" t="s">
        <v>34</v>
      </c>
      <c r="Y239" s="572" t="s">
        <v>34</v>
      </c>
      <c r="Z239" s="571" t="s">
        <v>34</v>
      </c>
      <c r="AA239" s="572" t="s">
        <v>34</v>
      </c>
      <c r="AB239" s="571" t="s">
        <v>34</v>
      </c>
      <c r="AC239" s="573" t="s">
        <v>34</v>
      </c>
      <c r="AD239" s="162" t="s">
        <v>34</v>
      </c>
    </row>
    <row r="240" spans="1:30" ht="5.25" customHeight="1">
      <c r="E240" s="574" t="s">
        <v>1391</v>
      </c>
      <c r="P240" s="584"/>
      <c r="Q240" s="584"/>
      <c r="R240" s="584"/>
      <c r="S240" s="585"/>
      <c r="AC240" s="586"/>
    </row>
    <row r="241" spans="1:30" s="468" customFormat="1">
      <c r="A241" s="591"/>
      <c r="B241" s="557" t="s">
        <v>14</v>
      </c>
      <c r="C241" s="542" t="s">
        <v>613</v>
      </c>
      <c r="D241" s="557" t="str">
        <f>B241&amp;" "&amp;C241</f>
        <v>Renda Variável Europa</v>
      </c>
      <c r="E241" s="579" t="s">
        <v>613</v>
      </c>
      <c r="F241" s="579"/>
      <c r="G241" s="579"/>
      <c r="H241" s="579"/>
      <c r="I241" s="579"/>
      <c r="J241" s="580"/>
      <c r="K241" s="579"/>
      <c r="L241" s="579"/>
      <c r="M241" s="579"/>
      <c r="N241" s="579"/>
      <c r="O241" s="579"/>
      <c r="P241" s="581"/>
      <c r="Q241" s="581"/>
      <c r="R241" s="581"/>
      <c r="S241" s="582"/>
      <c r="T241" s="579"/>
      <c r="U241" s="579"/>
      <c r="V241" s="579"/>
      <c r="W241" s="579"/>
      <c r="X241" s="579"/>
      <c r="Y241" s="579"/>
      <c r="Z241" s="579"/>
      <c r="AA241" s="579"/>
      <c r="AB241" s="579"/>
      <c r="AC241" s="583"/>
      <c r="AD241" s="579"/>
    </row>
    <row r="242" spans="1:30">
      <c r="E242" s="567" t="s">
        <v>1396</v>
      </c>
      <c r="F242" s="161" t="s">
        <v>1338</v>
      </c>
      <c r="G242" s="622" t="s">
        <v>34</v>
      </c>
      <c r="H242" s="622" t="s">
        <v>1320</v>
      </c>
      <c r="I242" s="568" t="s">
        <v>34</v>
      </c>
      <c r="J242" s="161" t="s">
        <v>672</v>
      </c>
      <c r="K242" s="161" t="s">
        <v>608</v>
      </c>
      <c r="L242" s="161" t="s">
        <v>48</v>
      </c>
      <c r="M242" s="161">
        <v>2</v>
      </c>
      <c r="N242" s="568">
        <v>3.8999999999999998E-3</v>
      </c>
      <c r="O242" s="568">
        <v>2.5000000000000001E-3</v>
      </c>
      <c r="P242" s="569" t="s">
        <v>34</v>
      </c>
      <c r="Q242" s="569" t="s">
        <v>1421</v>
      </c>
      <c r="R242" s="569">
        <v>45310000</v>
      </c>
      <c r="S242" s="570">
        <v>44215</v>
      </c>
      <c r="T242" s="571" t="s">
        <v>34</v>
      </c>
      <c r="U242" s="572" t="s">
        <v>34</v>
      </c>
      <c r="V242" s="571" t="s">
        <v>34</v>
      </c>
      <c r="W242" s="572" t="s">
        <v>34</v>
      </c>
      <c r="X242" s="571" t="s">
        <v>34</v>
      </c>
      <c r="Y242" s="572" t="s">
        <v>34</v>
      </c>
      <c r="Z242" s="571" t="s">
        <v>34</v>
      </c>
      <c r="AA242" s="572" t="s">
        <v>34</v>
      </c>
      <c r="AB242" s="571" t="s">
        <v>34</v>
      </c>
      <c r="AC242" s="573" t="s">
        <v>34</v>
      </c>
      <c r="AD242" s="162" t="s">
        <v>34</v>
      </c>
    </row>
    <row r="243" spans="1:30" s="468" customFormat="1" ht="5.25" customHeight="1">
      <c r="B243" s="557"/>
      <c r="C243" s="557"/>
      <c r="D243" s="557"/>
      <c r="E243" s="574" t="s">
        <v>1391</v>
      </c>
      <c r="J243" s="577"/>
      <c r="P243" s="560"/>
      <c r="Q243" s="560"/>
      <c r="R243" s="560"/>
      <c r="S243" s="575"/>
      <c r="AC243" s="578"/>
    </row>
    <row r="244" spans="1:30" s="468" customFormat="1">
      <c r="A244" s="591"/>
      <c r="B244" s="557" t="s">
        <v>14</v>
      </c>
      <c r="C244" s="557" t="s">
        <v>611</v>
      </c>
      <c r="D244" s="557" t="str">
        <f>B244&amp;" "&amp;C244</f>
        <v>Renda Variável Global</v>
      </c>
      <c r="E244" s="579" t="s">
        <v>611</v>
      </c>
      <c r="F244" s="579"/>
      <c r="G244" s="579"/>
      <c r="H244" s="579"/>
      <c r="I244" s="579"/>
      <c r="J244" s="580"/>
      <c r="K244" s="579"/>
      <c r="L244" s="579"/>
      <c r="M244" s="579"/>
      <c r="N244" s="579"/>
      <c r="O244" s="579"/>
      <c r="P244" s="581"/>
      <c r="Q244" s="581"/>
      <c r="R244" s="581"/>
      <c r="S244" s="582"/>
      <c r="T244" s="579"/>
      <c r="U244" s="579"/>
      <c r="V244" s="579"/>
      <c r="W244" s="579"/>
      <c r="X244" s="579"/>
      <c r="Y244" s="579"/>
      <c r="Z244" s="579"/>
      <c r="AA244" s="579"/>
      <c r="AB244" s="579"/>
      <c r="AC244" s="583"/>
      <c r="AD244" s="579"/>
    </row>
    <row r="245" spans="1:30">
      <c r="E245" s="567" t="s">
        <v>2842</v>
      </c>
      <c r="F245" s="161" t="s">
        <v>715</v>
      </c>
      <c r="G245" s="161" t="s">
        <v>34</v>
      </c>
      <c r="H245" s="161" t="s">
        <v>1320</v>
      </c>
      <c r="I245" s="568" t="s">
        <v>34</v>
      </c>
      <c r="J245" s="161" t="s">
        <v>34</v>
      </c>
      <c r="K245" s="161" t="s">
        <v>611</v>
      </c>
      <c r="L245" s="161" t="s">
        <v>49</v>
      </c>
      <c r="M245" s="161">
        <v>4</v>
      </c>
      <c r="N245" s="568">
        <v>1.4999999999999999E-4</v>
      </c>
      <c r="O245" s="568">
        <v>4.0000000000000001E-3</v>
      </c>
      <c r="P245" s="569">
        <v>1000</v>
      </c>
      <c r="Q245" s="569" t="s">
        <v>34</v>
      </c>
      <c r="R245" s="569">
        <v>1563396037</v>
      </c>
      <c r="S245" s="570">
        <v>41767</v>
      </c>
      <c r="T245" s="571">
        <v>-0.35458108041284309</v>
      </c>
      <c r="U245" s="572">
        <v>-3.5453545483185267</v>
      </c>
      <c r="V245" s="571">
        <v>-0.35861244471295417</v>
      </c>
      <c r="W245" s="572">
        <v>-3.1206816436580582</v>
      </c>
      <c r="X245" s="571">
        <v>-0.17005433621767674</v>
      </c>
      <c r="Y245" s="572">
        <v>-1.1184052172200802</v>
      </c>
      <c r="Z245" s="571">
        <v>0.48138356070454691</v>
      </c>
      <c r="AA245" s="572">
        <v>2.5424846129473497</v>
      </c>
      <c r="AB245" s="571">
        <v>0.2766876882736703</v>
      </c>
      <c r="AC245" s="573">
        <v>-1.7114141497430688</v>
      </c>
      <c r="AD245" s="162">
        <v>19831126000136</v>
      </c>
    </row>
    <row r="246" spans="1:30">
      <c r="E246" s="567" t="s">
        <v>2708</v>
      </c>
      <c r="F246" s="161" t="s">
        <v>715</v>
      </c>
      <c r="G246" s="161" t="s">
        <v>1414</v>
      </c>
      <c r="H246" s="161" t="s">
        <v>1320</v>
      </c>
      <c r="I246" s="568" t="s">
        <v>34</v>
      </c>
      <c r="J246" s="161" t="s">
        <v>34</v>
      </c>
      <c r="K246" s="161" t="s">
        <v>611</v>
      </c>
      <c r="L246" s="161" t="s">
        <v>49</v>
      </c>
      <c r="M246" s="161">
        <v>10</v>
      </c>
      <c r="N246" s="568">
        <v>0</v>
      </c>
      <c r="O246" s="568">
        <v>5.0000000000000001E-4</v>
      </c>
      <c r="P246" s="569">
        <v>1000</v>
      </c>
      <c r="Q246" s="569" t="s">
        <v>34</v>
      </c>
      <c r="R246" s="569">
        <v>5448091.46</v>
      </c>
      <c r="S246" s="570">
        <v>44181</v>
      </c>
      <c r="T246" s="571">
        <v>-0.38407031136103287</v>
      </c>
      <c r="U246" s="572">
        <v>-3.8402089126485457</v>
      </c>
      <c r="V246" s="571">
        <v>-0.41993137058682706</v>
      </c>
      <c r="W246" s="572">
        <v>-3.6542851178391977</v>
      </c>
      <c r="X246" s="571" t="s">
        <v>34</v>
      </c>
      <c r="Y246" s="572" t="s">
        <v>34</v>
      </c>
      <c r="Z246" s="571" t="s">
        <v>34</v>
      </c>
      <c r="AA246" s="572" t="s">
        <v>34</v>
      </c>
      <c r="AB246" s="571">
        <v>0.34127694208953763</v>
      </c>
      <c r="AC246" s="573">
        <v>-1.5671909955897609</v>
      </c>
      <c r="AD246" s="162">
        <v>37994000000164</v>
      </c>
    </row>
    <row r="247" spans="1:30">
      <c r="E247" s="567" t="s">
        <v>2732</v>
      </c>
      <c r="F247" s="161" t="s">
        <v>1338</v>
      </c>
      <c r="G247" s="161" t="s">
        <v>1414</v>
      </c>
      <c r="H247" s="161" t="s">
        <v>1320</v>
      </c>
      <c r="I247" s="568" t="s">
        <v>34</v>
      </c>
      <c r="J247" s="161" t="s">
        <v>699</v>
      </c>
      <c r="K247" s="161" t="s">
        <v>611</v>
      </c>
      <c r="L247" s="161" t="s">
        <v>49</v>
      </c>
      <c r="M247" s="161">
        <v>6</v>
      </c>
      <c r="N247" s="568">
        <v>9.0000000000000006E-5</v>
      </c>
      <c r="O247" s="568">
        <v>2.9997000000000001E-3</v>
      </c>
      <c r="P247" s="569">
        <v>1000</v>
      </c>
      <c r="Q247" s="569" t="s">
        <v>34</v>
      </c>
      <c r="R247" s="569">
        <v>29529821.93</v>
      </c>
      <c r="S247" s="570">
        <v>44315</v>
      </c>
      <c r="T247" s="571">
        <v>-0.13202734183696063</v>
      </c>
      <c r="U247" s="572">
        <v>-1.3201035327070403</v>
      </c>
      <c r="V247" s="571">
        <v>9.2634632400248273E-2</v>
      </c>
      <c r="W247" s="572">
        <v>0.80611590913934683</v>
      </c>
      <c r="X247" s="571" t="s">
        <v>34</v>
      </c>
      <c r="Y247" s="572" t="s">
        <v>34</v>
      </c>
      <c r="Z247" s="571" t="s">
        <v>34</v>
      </c>
      <c r="AA247" s="572" t="s">
        <v>34</v>
      </c>
      <c r="AB247" s="571">
        <v>0.53796224229796608</v>
      </c>
      <c r="AC247" s="573">
        <v>-4.1415820491200558E-2</v>
      </c>
      <c r="AD247" s="162">
        <v>41373608000149</v>
      </c>
    </row>
    <row r="248" spans="1:30">
      <c r="E248" s="567" t="s">
        <v>2733</v>
      </c>
      <c r="F248" s="161" t="s">
        <v>1338</v>
      </c>
      <c r="G248" s="161" t="s">
        <v>1414</v>
      </c>
      <c r="H248" s="161" t="s">
        <v>1320</v>
      </c>
      <c r="I248" s="568" t="s">
        <v>34</v>
      </c>
      <c r="J248" s="161" t="s">
        <v>699</v>
      </c>
      <c r="K248" s="161" t="s">
        <v>611</v>
      </c>
      <c r="L248" s="161" t="s">
        <v>48</v>
      </c>
      <c r="M248" s="161">
        <v>6</v>
      </c>
      <c r="N248" s="568">
        <v>2.5000000000000001E-5</v>
      </c>
      <c r="O248" s="568">
        <v>8.3325000000000001E-4</v>
      </c>
      <c r="P248" s="569">
        <v>0</v>
      </c>
      <c r="Q248" s="569" t="s">
        <v>34</v>
      </c>
      <c r="R248" s="569">
        <v>60745871.240000002</v>
      </c>
      <c r="S248" s="570">
        <v>44227</v>
      </c>
      <c r="T248" s="571">
        <v>-0.15876900222309631</v>
      </c>
      <c r="U248" s="572">
        <v>-1.5874857268421267</v>
      </c>
      <c r="V248" s="571">
        <v>-0.2489286480886026</v>
      </c>
      <c r="W248" s="572">
        <v>-2.1662021888072456</v>
      </c>
      <c r="X248" s="571" t="s">
        <v>34</v>
      </c>
      <c r="Y248" s="572" t="s">
        <v>34</v>
      </c>
      <c r="Z248" s="571" t="s">
        <v>34</v>
      </c>
      <c r="AA248" s="572" t="s">
        <v>34</v>
      </c>
      <c r="AB248" s="571">
        <v>0.49859243111731372</v>
      </c>
      <c r="AC248" s="573">
        <v>-0.72974117824363549</v>
      </c>
      <c r="AD248" s="162">
        <v>40503169000189</v>
      </c>
    </row>
    <row r="249" spans="1:30">
      <c r="E249" s="567" t="s">
        <v>2735</v>
      </c>
      <c r="F249" s="161" t="s">
        <v>1338</v>
      </c>
      <c r="G249" s="161" t="s">
        <v>1414</v>
      </c>
      <c r="H249" s="161" t="s">
        <v>1320</v>
      </c>
      <c r="I249" s="568" t="s">
        <v>34</v>
      </c>
      <c r="J249" s="161" t="s">
        <v>34</v>
      </c>
      <c r="K249" s="161" t="s">
        <v>611</v>
      </c>
      <c r="L249" s="161" t="s">
        <v>49</v>
      </c>
      <c r="M249" s="161">
        <v>14</v>
      </c>
      <c r="N249" s="568">
        <v>1.4999999999999999E-4</v>
      </c>
      <c r="O249" s="568">
        <v>2.5000000000000001E-3</v>
      </c>
      <c r="P249" s="569">
        <v>20000</v>
      </c>
      <c r="Q249" s="569" t="s">
        <v>34</v>
      </c>
      <c r="R249" s="569">
        <v>85001719.140000001</v>
      </c>
      <c r="S249" s="570">
        <v>43919</v>
      </c>
      <c r="T249" s="571">
        <v>-0.33683180195776286</v>
      </c>
      <c r="U249" s="572">
        <v>-3.3678846025819311</v>
      </c>
      <c r="V249" s="571">
        <v>-0.35104530374904797</v>
      </c>
      <c r="W249" s="572">
        <v>-3.0548316201879104</v>
      </c>
      <c r="X249" s="571">
        <v>-0.14685289855840555</v>
      </c>
      <c r="Y249" s="572">
        <v>-0.96581511277299326</v>
      </c>
      <c r="Z249" s="571" t="s">
        <v>34</v>
      </c>
      <c r="AA249" s="572" t="s">
        <v>34</v>
      </c>
      <c r="AB249" s="571">
        <v>0.2806522266313185</v>
      </c>
      <c r="AC249" s="573">
        <v>-1.6602757419753718</v>
      </c>
      <c r="AD249" s="162">
        <v>35939847000110</v>
      </c>
    </row>
    <row r="250" spans="1:30">
      <c r="E250" s="567" t="s">
        <v>2761</v>
      </c>
      <c r="F250" s="161" t="s">
        <v>1338</v>
      </c>
      <c r="G250" s="161" t="s">
        <v>1414</v>
      </c>
      <c r="H250" s="161" t="s">
        <v>1320</v>
      </c>
      <c r="I250" s="568" t="s">
        <v>34</v>
      </c>
      <c r="J250" s="161" t="s">
        <v>34</v>
      </c>
      <c r="K250" s="161" t="s">
        <v>611</v>
      </c>
      <c r="L250" s="161" t="s">
        <v>48</v>
      </c>
      <c r="M250" s="161">
        <v>32</v>
      </c>
      <c r="N250" s="568">
        <v>2.5000000000000001E-4</v>
      </c>
      <c r="O250" s="568">
        <v>3.3340000000000002E-3</v>
      </c>
      <c r="P250" s="569">
        <v>20000</v>
      </c>
      <c r="Q250" s="569" t="s">
        <v>34</v>
      </c>
      <c r="R250" s="569">
        <v>407985420</v>
      </c>
      <c r="S250" s="570">
        <v>33059</v>
      </c>
      <c r="T250" s="571">
        <v>-0.23740816969936995</v>
      </c>
      <c r="U250" s="572">
        <v>-2.3737762129655673</v>
      </c>
      <c r="V250" s="571">
        <v>-0.2515963735396054</v>
      </c>
      <c r="W250" s="572">
        <v>-2.1894170046007342</v>
      </c>
      <c r="X250" s="571">
        <v>-9.7240546867787159E-2</v>
      </c>
      <c r="Y250" s="572">
        <v>-0.63952697332608299</v>
      </c>
      <c r="Z250" s="571">
        <v>0.12814665162375838</v>
      </c>
      <c r="AA250" s="572">
        <v>0.67682180396288871</v>
      </c>
      <c r="AB250" s="571">
        <v>0.24619615413569332</v>
      </c>
      <c r="AC250" s="573">
        <v>-1.4886956901686772</v>
      </c>
      <c r="AD250" s="162">
        <v>29544764000120</v>
      </c>
    </row>
    <row r="251" spans="1:30">
      <c r="E251" s="567" t="s">
        <v>1397</v>
      </c>
      <c r="F251" s="161" t="s">
        <v>1338</v>
      </c>
      <c r="G251" s="161" t="s">
        <v>34</v>
      </c>
      <c r="H251" s="161" t="s">
        <v>1320</v>
      </c>
      <c r="I251" s="568" t="s">
        <v>34</v>
      </c>
      <c r="J251" s="161" t="s">
        <v>672</v>
      </c>
      <c r="K251" s="161" t="s">
        <v>608</v>
      </c>
      <c r="L251" s="161" t="s">
        <v>48</v>
      </c>
      <c r="M251" s="161">
        <v>2</v>
      </c>
      <c r="N251" s="568">
        <v>3.8E-3</v>
      </c>
      <c r="O251" s="568">
        <v>2.5000000000000001E-3</v>
      </c>
      <c r="P251" s="569" t="s">
        <v>34</v>
      </c>
      <c r="Q251" s="569" t="s">
        <v>1421</v>
      </c>
      <c r="R251" s="569">
        <v>50720000</v>
      </c>
      <c r="S251" s="570">
        <v>44489</v>
      </c>
      <c r="T251" s="571" t="s">
        <v>34</v>
      </c>
      <c r="U251" s="572" t="s">
        <v>34</v>
      </c>
      <c r="V251" s="571" t="s">
        <v>34</v>
      </c>
      <c r="W251" s="572" t="s">
        <v>34</v>
      </c>
      <c r="X251" s="571" t="s">
        <v>34</v>
      </c>
      <c r="Y251" s="572" t="s">
        <v>34</v>
      </c>
      <c r="Z251" s="571" t="s">
        <v>34</v>
      </c>
      <c r="AA251" s="572" t="s">
        <v>34</v>
      </c>
      <c r="AB251" s="571" t="s">
        <v>34</v>
      </c>
      <c r="AC251" s="573" t="s">
        <v>34</v>
      </c>
      <c r="AD251" s="162" t="s">
        <v>34</v>
      </c>
    </row>
    <row r="252" spans="1:30" ht="5.25" customHeight="1">
      <c r="E252" s="574" t="s">
        <v>1391</v>
      </c>
      <c r="P252" s="584"/>
      <c r="Q252" s="584"/>
      <c r="R252" s="584"/>
      <c r="S252" s="585"/>
      <c r="AC252" s="586"/>
    </row>
    <row r="253" spans="1:30" s="468" customFormat="1">
      <c r="A253" s="591"/>
      <c r="B253" s="557" t="s">
        <v>14</v>
      </c>
      <c r="C253" s="542" t="s">
        <v>696</v>
      </c>
      <c r="D253" s="557" t="str">
        <f>B253&amp;" "&amp;C253</f>
        <v>Renda Variável EM</v>
      </c>
      <c r="E253" s="579" t="s">
        <v>696</v>
      </c>
      <c r="F253" s="579"/>
      <c r="G253" s="579"/>
      <c r="H253" s="579"/>
      <c r="I253" s="579"/>
      <c r="J253" s="580"/>
      <c r="K253" s="579"/>
      <c r="L253" s="579"/>
      <c r="M253" s="579"/>
      <c r="N253" s="579"/>
      <c r="O253" s="579"/>
      <c r="P253" s="581"/>
      <c r="Q253" s="581"/>
      <c r="R253" s="581"/>
      <c r="S253" s="582"/>
      <c r="T253" s="579"/>
      <c r="U253" s="579"/>
      <c r="V253" s="579"/>
      <c r="W253" s="579"/>
      <c r="X253" s="579"/>
      <c r="Y253" s="579"/>
      <c r="Z253" s="579"/>
      <c r="AA253" s="579"/>
      <c r="AB253" s="579"/>
      <c r="AC253" s="583"/>
      <c r="AD253" s="579"/>
    </row>
    <row r="254" spans="1:30">
      <c r="E254" s="567" t="s">
        <v>2728</v>
      </c>
      <c r="F254" s="161" t="s">
        <v>1338</v>
      </c>
      <c r="G254" s="161" t="s">
        <v>34</v>
      </c>
      <c r="H254" s="161" t="s">
        <v>1320</v>
      </c>
      <c r="I254" s="568" t="s">
        <v>34</v>
      </c>
      <c r="J254" s="161" t="s">
        <v>1316</v>
      </c>
      <c r="K254" s="161" t="s">
        <v>696</v>
      </c>
      <c r="L254" s="161" t="s">
        <v>34</v>
      </c>
      <c r="M254" s="161">
        <v>5</v>
      </c>
      <c r="N254" s="568">
        <v>1E-4</v>
      </c>
      <c r="O254" s="568">
        <v>4.0000000000000001E-3</v>
      </c>
      <c r="P254" s="569">
        <v>5000</v>
      </c>
      <c r="Q254" s="569" t="s">
        <v>34</v>
      </c>
      <c r="R254" s="569">
        <v>47040388.280000001</v>
      </c>
      <c r="S254" s="570">
        <v>43447</v>
      </c>
      <c r="T254" s="571">
        <v>-0.37255542109655582</v>
      </c>
      <c r="U254" s="572">
        <v>-3.7250748267435108</v>
      </c>
      <c r="V254" s="571">
        <v>-0.37267455383023829</v>
      </c>
      <c r="W254" s="572">
        <v>-3.2430515347212387</v>
      </c>
      <c r="X254" s="571">
        <v>-0.14145832570376127</v>
      </c>
      <c r="Y254" s="572">
        <v>-0.93033634428346124</v>
      </c>
      <c r="Z254" s="571">
        <v>0.3870441079068121</v>
      </c>
      <c r="AA254" s="572">
        <v>2.0442195563237657</v>
      </c>
      <c r="AB254" s="571">
        <v>0.23236313588367638</v>
      </c>
      <c r="AC254" s="573">
        <v>-2.0983936717596876</v>
      </c>
      <c r="AD254" s="162">
        <v>31964074000171</v>
      </c>
    </row>
    <row r="255" spans="1:30">
      <c r="E255" s="567" t="s">
        <v>1399</v>
      </c>
      <c r="F255" s="161" t="s">
        <v>1338</v>
      </c>
      <c r="G255" s="161" t="s">
        <v>34</v>
      </c>
      <c r="H255" s="161" t="s">
        <v>1320</v>
      </c>
      <c r="I255" s="568" t="s">
        <v>34</v>
      </c>
      <c r="J255" s="161" t="s">
        <v>672</v>
      </c>
      <c r="K255" s="161" t="s">
        <v>608</v>
      </c>
      <c r="L255" s="161" t="s">
        <v>48</v>
      </c>
      <c r="M255" s="161">
        <v>2</v>
      </c>
      <c r="N255" s="568">
        <v>0.01</v>
      </c>
      <c r="O255" s="568">
        <v>2.5000000000000001E-3</v>
      </c>
      <c r="P255" s="569" t="s">
        <v>34</v>
      </c>
      <c r="Q255" s="569" t="s">
        <v>1421</v>
      </c>
      <c r="R255" s="569">
        <v>13540000</v>
      </c>
      <c r="S255" s="570">
        <v>44375</v>
      </c>
      <c r="T255" s="571" t="s">
        <v>34</v>
      </c>
      <c r="U255" s="572" t="s">
        <v>34</v>
      </c>
      <c r="V255" s="571" t="s">
        <v>34</v>
      </c>
      <c r="W255" s="572" t="s">
        <v>34</v>
      </c>
      <c r="X255" s="571" t="s">
        <v>34</v>
      </c>
      <c r="Y255" s="572" t="s">
        <v>34</v>
      </c>
      <c r="Z255" s="571" t="s">
        <v>34</v>
      </c>
      <c r="AA255" s="572" t="s">
        <v>34</v>
      </c>
      <c r="AB255" s="571" t="s">
        <v>34</v>
      </c>
      <c r="AC255" s="573" t="s">
        <v>34</v>
      </c>
      <c r="AD255" s="162" t="s">
        <v>34</v>
      </c>
    </row>
    <row r="256" spans="1:30" s="561" customFormat="1" ht="9" customHeight="1">
      <c r="B256" s="557"/>
      <c r="C256" s="557"/>
      <c r="D256" s="557"/>
      <c r="E256" s="574" t="s">
        <v>1391</v>
      </c>
      <c r="J256" s="593"/>
      <c r="P256" s="594"/>
      <c r="Q256" s="594"/>
      <c r="R256" s="594"/>
      <c r="S256" s="595"/>
      <c r="AC256" s="596"/>
    </row>
    <row r="257" spans="1:10" s="561" customFormat="1">
      <c r="A257" s="591"/>
      <c r="B257" s="576" t="s">
        <v>1342</v>
      </c>
      <c r="C257" s="557"/>
      <c r="D257" s="557"/>
      <c r="J257" s="593"/>
    </row>
    <row r="258" spans="1:10" s="561" customFormat="1">
      <c r="B258" s="557"/>
      <c r="C258" s="557"/>
      <c r="D258" s="557"/>
      <c r="J258" s="593"/>
    </row>
    <row r="259" spans="1:10" ht="21.75" hidden="1" customHeight="1">
      <c r="E259" s="597" t="s">
        <v>444</v>
      </c>
      <c r="J259" s="598"/>
    </row>
    <row r="260" spans="1:10" ht="18.75" hidden="1" customHeight="1">
      <c r="E260" s="599" t="s">
        <v>445</v>
      </c>
      <c r="J260" s="598"/>
    </row>
    <row r="261" spans="1:10" ht="18.75" hidden="1" customHeight="1">
      <c r="E261" s="599" t="s">
        <v>446</v>
      </c>
      <c r="J261" s="598"/>
    </row>
    <row r="262" spans="1:10" ht="18.75" hidden="1" customHeight="1">
      <c r="E262" s="599" t="s">
        <v>447</v>
      </c>
      <c r="J262" s="598"/>
    </row>
    <row r="263" spans="1:10" ht="18.75" hidden="1" customHeight="1">
      <c r="E263" s="599" t="s">
        <v>448</v>
      </c>
      <c r="J263" s="598"/>
    </row>
    <row r="264" spans="1:10" ht="18.75" hidden="1" customHeight="1">
      <c r="E264" s="599" t="s">
        <v>449</v>
      </c>
      <c r="J264" s="598"/>
    </row>
    <row r="265" spans="1:10" ht="18.75" hidden="1" customHeight="1">
      <c r="E265" s="600" t="s">
        <v>450</v>
      </c>
      <c r="J265" s="598"/>
    </row>
    <row r="266" spans="1:10" ht="18.75" hidden="1" customHeight="1">
      <c r="E266" s="601" t="s">
        <v>451</v>
      </c>
      <c r="J266" s="598"/>
    </row>
    <row r="267" spans="1:10" ht="18.75" hidden="1" customHeight="1">
      <c r="E267" s="601" t="s">
        <v>452</v>
      </c>
      <c r="J267" s="598"/>
    </row>
    <row r="268" spans="1:10" ht="18.75" hidden="1" customHeight="1">
      <c r="E268" s="601" t="s">
        <v>453</v>
      </c>
      <c r="J268" s="598"/>
    </row>
    <row r="269" spans="1:10" ht="19.5" hidden="1" customHeight="1">
      <c r="E269" s="602" t="s">
        <v>454</v>
      </c>
      <c r="J269" s="598"/>
    </row>
    <row r="270" spans="1:10" ht="18.75" hidden="1" customHeight="1">
      <c r="E270" s="603" t="s">
        <v>455</v>
      </c>
      <c r="J270" s="598"/>
    </row>
    <row r="271" spans="1:10" ht="18.75" hidden="1" customHeight="1">
      <c r="E271" s="603" t="s">
        <v>456</v>
      </c>
      <c r="J271" s="598"/>
    </row>
    <row r="272" spans="1:10" ht="18.75" hidden="1" customHeight="1">
      <c r="E272" s="603" t="s">
        <v>457</v>
      </c>
      <c r="J272" s="598"/>
    </row>
    <row r="273" spans="5:10" ht="19.5" hidden="1" customHeight="1">
      <c r="E273" s="604" t="s">
        <v>458</v>
      </c>
      <c r="J273" s="598"/>
    </row>
    <row r="274" spans="5:10" ht="18.75" hidden="1" customHeight="1">
      <c r="E274" s="605" t="s">
        <v>459</v>
      </c>
      <c r="J274" s="598"/>
    </row>
    <row r="275" spans="5:10" ht="18.75" hidden="1" customHeight="1">
      <c r="E275" s="606" t="s">
        <v>460</v>
      </c>
      <c r="J275" s="598"/>
    </row>
    <row r="276" spans="5:10" ht="18.75" hidden="1" customHeight="1">
      <c r="J276" s="598"/>
    </row>
    <row r="277" spans="5:10" ht="18.75" hidden="1" customHeight="1"/>
    <row r="278" spans="5:10" ht="21.75" hidden="1" customHeight="1">
      <c r="E278" s="597" t="s">
        <v>444</v>
      </c>
    </row>
    <row r="279" spans="5:10" ht="18.75" hidden="1" customHeight="1">
      <c r="E279" s="599" t="s">
        <v>445</v>
      </c>
    </row>
    <row r="280" spans="5:10" ht="18.75" hidden="1" customHeight="1">
      <c r="E280" s="599" t="s">
        <v>446</v>
      </c>
    </row>
    <row r="281" spans="5:10" ht="19.5" hidden="1" customHeight="1">
      <c r="E281" s="607" t="s">
        <v>447</v>
      </c>
    </row>
    <row r="282" spans="5:10" ht="18.75" hidden="1" customHeight="1">
      <c r="E282" s="601" t="s">
        <v>452</v>
      </c>
    </row>
    <row r="283" spans="5:10" ht="18.75" hidden="1" customHeight="1">
      <c r="E283" s="601" t="s">
        <v>453</v>
      </c>
    </row>
    <row r="284" spans="5:10" ht="19.5" hidden="1" customHeight="1">
      <c r="E284" s="602" t="s">
        <v>454</v>
      </c>
    </row>
    <row r="285" spans="5:10" ht="18.75" hidden="1" customHeight="1"/>
    <row r="286" spans="5:10" ht="18.75" hidden="1" customHeight="1"/>
    <row r="287" spans="5:10" ht="21.75" hidden="1" customHeight="1">
      <c r="E287" s="597" t="s">
        <v>444</v>
      </c>
    </row>
    <row r="288" spans="5:10" ht="18.75" hidden="1" customHeight="1">
      <c r="E288" s="599" t="s">
        <v>445</v>
      </c>
    </row>
    <row r="289" spans="5:10" ht="18.75" hidden="1" customHeight="1">
      <c r="E289" s="599" t="s">
        <v>446</v>
      </c>
    </row>
    <row r="290" spans="5:10" ht="19.5" hidden="1" customHeight="1">
      <c r="E290" s="607" t="s">
        <v>447</v>
      </c>
    </row>
    <row r="291" spans="5:10" ht="18.75" hidden="1" customHeight="1">
      <c r="E291" s="601" t="s">
        <v>452</v>
      </c>
    </row>
    <row r="292" spans="5:10" ht="18.75" hidden="1" customHeight="1">
      <c r="E292" s="601" t="s">
        <v>453</v>
      </c>
    </row>
    <row r="293" spans="5:10" ht="19.5" hidden="1" customHeight="1">
      <c r="E293" s="602" t="s">
        <v>454</v>
      </c>
    </row>
    <row r="294" spans="5:10" ht="18.75" hidden="1" customHeight="1"/>
    <row r="295" spans="5:10" ht="18.75" hidden="1" customHeight="1"/>
    <row r="296" spans="5:10" ht="21.75" hidden="1" customHeight="1">
      <c r="E296" s="597" t="s">
        <v>444</v>
      </c>
    </row>
    <row r="297" spans="5:10" ht="18.75" hidden="1" customHeight="1">
      <c r="E297" s="599" t="s">
        <v>445</v>
      </c>
    </row>
    <row r="298" spans="5:10" ht="18.75" hidden="1" customHeight="1">
      <c r="E298" s="599" t="s">
        <v>446</v>
      </c>
    </row>
    <row r="299" spans="5:10" ht="19.5" hidden="1" customHeight="1">
      <c r="E299" s="607" t="s">
        <v>447</v>
      </c>
    </row>
    <row r="300" spans="5:10" ht="18.75" hidden="1" customHeight="1">
      <c r="E300" s="601" t="s">
        <v>452</v>
      </c>
    </row>
    <row r="301" spans="5:10" ht="18.75" hidden="1" customHeight="1">
      <c r="E301" s="601" t="s">
        <v>453</v>
      </c>
    </row>
    <row r="302" spans="5:10" ht="19.5" hidden="1" customHeight="1">
      <c r="E302" s="602" t="s">
        <v>454</v>
      </c>
    </row>
    <row r="303" spans="5:10">
      <c r="J303" s="598"/>
    </row>
  </sheetData>
  <mergeCells count="2">
    <mergeCell ref="E2:E3"/>
    <mergeCell ref="K3:L3"/>
  </mergeCells>
  <conditionalFormatting sqref="I73:J73 I233:J235 E243:E252 I245:J252">
    <cfRule type="expression" dxfId="1216" priority="165">
      <formula>AND(E73&lt;&gt;"",#REF!="",OR(COLUMN(E73)=COLUMN(#REF!),COLUMN(E73)=COLUMN(#REF!)))</formula>
    </cfRule>
  </conditionalFormatting>
  <conditionalFormatting sqref="I86:J86">
    <cfRule type="expression" dxfId="1215" priority="164">
      <formula>AND(I86&lt;&gt;"",#REF!="",OR(COLUMN(I86)=COLUMN(#REF!),COLUMN(I86)=COLUMN(#REF!)))</formula>
    </cfRule>
  </conditionalFormatting>
  <conditionalFormatting sqref="I107:J107">
    <cfRule type="expression" dxfId="1214" priority="163">
      <formula>AND(I107&lt;&gt;"",#REF!="",OR(COLUMN(I107)=COLUMN(#REF!),COLUMN(I107)=COLUMN(#REF!)))</formula>
    </cfRule>
  </conditionalFormatting>
  <conditionalFormatting sqref="E256 I117:J117 I242:J242 I228:J228 I160:J164 I180:J182 I176:J178 I122:J156 I166:J174 I209:J226 E11:E58 I11:J58 I88:J94 I99:J106 I109:J115 E189:E206 I189:J207 I237:J240 I254:J255 I75:J85 I63:J72 E75:E85 E69">
    <cfRule type="expression" dxfId="1213" priority="162">
      <formula>AND(E11&lt;&gt;"",#REF!="",OR(COLUMN(E11)=COLUMN(#REF!),COLUMN(E11)=COLUMN(#REF!)))</formula>
    </cfRule>
  </conditionalFormatting>
  <conditionalFormatting sqref="E156">
    <cfRule type="expression" dxfId="1212" priority="161">
      <formula>AND(E156&lt;&gt;"",#REF!="",OR(COLUMN(E156)=COLUMN(#REF!),COLUMN(E156)=COLUMN(#REF!)))</formula>
    </cfRule>
  </conditionalFormatting>
  <conditionalFormatting sqref="E117 E242 E228 E160:E163 E180:E182 E233:E234 E245:E251">
    <cfRule type="expression" dxfId="1211" priority="159">
      <formula>AND(E117&lt;&gt;"",#REF!="",OR(COLUMN(E117)=COLUMN(#REF!),COLUMN(E117)=COLUMN(#REF!)))</formula>
    </cfRule>
  </conditionalFormatting>
  <conditionalFormatting sqref="E254:E255">
    <cfRule type="expression" dxfId="1210" priority="131">
      <formula>AND(E254&lt;&gt;"",#REF!="",OR(COLUMN(E254)=COLUMN(#REF!),COLUMN(E254)=COLUMN(#REF!)))</formula>
    </cfRule>
  </conditionalFormatting>
  <conditionalFormatting sqref="E176:E177">
    <cfRule type="expression" dxfId="1209" priority="29">
      <formula>AND(E176&lt;&gt;"",#REF!="",OR(COLUMN(E176)=COLUMN(#REF!),COLUMN(E176)=COLUMN(#REF!)))</formula>
    </cfRule>
  </conditionalFormatting>
  <conditionalFormatting sqref="E166:E173">
    <cfRule type="expression" dxfId="1208" priority="28">
      <formula>AND(E166&lt;&gt;"",#REF!="",OR(COLUMN(E166)=COLUMN(#REF!),COLUMN(E166)=COLUMN(#REF!)))</formula>
    </cfRule>
  </conditionalFormatting>
  <conditionalFormatting sqref="E88:E94">
    <cfRule type="expression" dxfId="1207" priority="26">
      <formula>AND(E88&lt;&gt;"",#REF!="",OR(COLUMN(E88)=COLUMN(#REF!),COLUMN(E88)=COLUMN(#REF!)))</formula>
    </cfRule>
  </conditionalFormatting>
  <conditionalFormatting sqref="E109:E114">
    <cfRule type="expression" dxfId="1206" priority="24">
      <formula>AND(E109&lt;&gt;"",#REF!="",OR(COLUMN(E109)=COLUMN(#REF!),COLUMN(E109)=COLUMN(#REF!)))</formula>
    </cfRule>
  </conditionalFormatting>
  <conditionalFormatting sqref="E237:E239">
    <cfRule type="expression" dxfId="1205" priority="23">
      <formula>AND(E237&lt;&gt;"",#REF!="",OR(COLUMN(E237)=COLUMN(#REF!),COLUMN(E237)=COLUMN(#REF!)))</formula>
    </cfRule>
  </conditionalFormatting>
  <conditionalFormatting sqref="E63:E72">
    <cfRule type="expression" dxfId="1204" priority="20">
      <formula>AND(E63&lt;&gt;"",#REF!="",OR(COLUMN(E63)=COLUMN(#REF!),COLUMN(E63)=COLUMN(#REF!)))</formula>
    </cfRule>
  </conditionalFormatting>
  <conditionalFormatting sqref="E122:E155">
    <cfRule type="expression" dxfId="1203" priority="19">
      <formula>AND(E122&lt;&gt;"",#REF!="",OR(COLUMN(E122)=COLUMN(#REF!),COLUMN(E122)=COLUMN(#REF!)))</formula>
    </cfRule>
  </conditionalFormatting>
  <conditionalFormatting sqref="E209:E225">
    <cfRule type="expression" dxfId="1202" priority="18">
      <formula>AND(E209&lt;&gt;"",#REF!="",OR(COLUMN(E209)=COLUMN(#REF!),COLUMN(E209)=COLUMN(#REF!)))</formula>
    </cfRule>
  </conditionalFormatting>
  <conditionalFormatting sqref="E240 E235 E226 E207 E178 E174 E164 E59 E73 E86 E95 E107 E115">
    <cfRule type="expression" dxfId="1201" priority="11">
      <formula>AND(E59&lt;&gt;"",#REF!="",OR(COLUMN(E59)=COLUMN(#REF!),COLUMN(E59)=COLUMN(#REF!)))</formula>
    </cfRule>
  </conditionalFormatting>
  <conditionalFormatting sqref="E99:E106">
    <cfRule type="expression" dxfId="1200" priority="5">
      <formula>AND(E99&lt;&gt;"",#REF!="",OR(COLUMN(E99)=COLUMN(#REF!),COLUMN(E99)=COLUMN(#REF!)))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W207"/>
  <sheetViews>
    <sheetView showGridLines="0" zoomScale="80" zoomScaleNormal="80" workbookViewId="0">
      <selection activeCell="Q12" activeCellId="7" sqref="Q129:Q130 Q116:Q119 Q105:Q110 Q88:Q89 Q84:Q85 Q70:Q78 Q18:Q31 Q12"/>
    </sheetView>
  </sheetViews>
  <sheetFormatPr defaultColWidth="10.69921875" defaultRowHeight="24.75"/>
  <cols>
    <col min="1" max="1" width="2.59765625" style="263" customWidth="1"/>
    <col min="2" max="4" width="2.59765625" style="262" hidden="1" customWidth="1"/>
    <col min="5" max="5" width="54.59765625" style="263" customWidth="1"/>
    <col min="6" max="6" width="5.8984375" style="265" customWidth="1"/>
    <col min="7" max="7" width="6" style="265" customWidth="1"/>
    <col min="8" max="8" width="10.19921875" style="265" customWidth="1"/>
    <col min="9" max="9" width="6.296875" style="265" customWidth="1"/>
    <col min="10" max="10" width="6.59765625" style="265" customWidth="1"/>
    <col min="11" max="11" width="8.69921875" style="874" customWidth="1"/>
    <col min="12" max="12" width="7.3984375" style="263" customWidth="1"/>
    <col min="13" max="13" width="8.69921875" style="874" customWidth="1"/>
    <col min="14" max="14" width="7.3984375" style="263" customWidth="1"/>
    <col min="15" max="15" width="8.69921875" style="874" customWidth="1"/>
    <col min="16" max="16" width="7.3984375" style="263" customWidth="1"/>
    <col min="17" max="17" width="8.69921875" style="874" customWidth="1"/>
    <col min="18" max="18" width="7.3984375" style="263" customWidth="1"/>
    <col min="19" max="19" width="8.69921875" style="874" customWidth="1"/>
    <col min="20" max="20" width="7.3984375" style="264" customWidth="1"/>
    <col min="21" max="21" width="3.09765625" style="265" customWidth="1"/>
    <col min="22" max="22" width="32.69921875" style="265" customWidth="1"/>
    <col min="23" max="23" width="18" style="263" customWidth="1"/>
    <col min="24" max="16384" width="10.69921875" style="263"/>
  </cols>
  <sheetData>
    <row r="1" spans="2:22" s="11" customFormat="1" ht="5.0999999999999996" customHeight="1">
      <c r="B1" s="225"/>
      <c r="C1" s="225"/>
      <c r="D1" s="225"/>
      <c r="F1" s="29"/>
      <c r="G1" s="29"/>
      <c r="H1" s="29"/>
      <c r="I1" s="29"/>
      <c r="J1" s="29"/>
      <c r="K1" s="866"/>
      <c r="M1" s="866"/>
      <c r="O1" s="866"/>
      <c r="Q1" s="866"/>
      <c r="S1" s="866"/>
      <c r="T1" s="12"/>
      <c r="U1" s="29"/>
      <c r="V1" s="29"/>
    </row>
    <row r="2" spans="2:22" s="11" customFormat="1" ht="30.75">
      <c r="B2" s="225"/>
      <c r="C2" s="225"/>
      <c r="D2" s="225"/>
      <c r="F2" s="29"/>
      <c r="G2" s="29"/>
      <c r="H2" s="29"/>
      <c r="I2" s="29"/>
      <c r="J2" s="29"/>
      <c r="K2" s="866"/>
      <c r="M2" s="866"/>
      <c r="O2" s="866"/>
      <c r="Q2" s="866"/>
      <c r="S2" s="866"/>
      <c r="T2" s="12"/>
      <c r="U2" s="29"/>
      <c r="V2" s="29"/>
    </row>
    <row r="3" spans="2:22" s="15" customFormat="1" ht="27.75">
      <c r="B3" s="226"/>
      <c r="C3" s="226"/>
      <c r="D3" s="226"/>
      <c r="E3" s="340" t="s">
        <v>652</v>
      </c>
      <c r="F3" s="619"/>
      <c r="G3" s="619"/>
      <c r="H3" s="619"/>
      <c r="I3" s="619"/>
      <c r="J3" s="619"/>
      <c r="K3" s="867"/>
      <c r="M3" s="867"/>
      <c r="O3" s="867"/>
      <c r="Q3" s="867"/>
      <c r="S3" s="867"/>
      <c r="T3" s="14"/>
      <c r="U3" s="13"/>
      <c r="V3" s="13"/>
    </row>
    <row r="4" spans="2:22" s="15" customFormat="1" ht="5.25" customHeight="1">
      <c r="B4" s="226"/>
      <c r="C4" s="226"/>
      <c r="D4" s="226"/>
      <c r="F4" s="343"/>
      <c r="G4" s="343"/>
      <c r="H4" s="343"/>
      <c r="I4" s="343"/>
      <c r="J4" s="343"/>
      <c r="K4" s="868"/>
      <c r="L4" s="17"/>
      <c r="M4" s="868"/>
      <c r="N4" s="17"/>
      <c r="O4" s="868"/>
      <c r="P4" s="17"/>
      <c r="Q4" s="868"/>
      <c r="R4" s="17"/>
      <c r="S4" s="868"/>
      <c r="T4" s="16"/>
      <c r="U4" s="13"/>
      <c r="V4" s="13"/>
    </row>
    <row r="5" spans="2:22" s="220" customFormat="1" ht="33" customHeight="1">
      <c r="B5" s="227"/>
      <c r="C5" s="227"/>
      <c r="D5" s="227"/>
      <c r="E5" s="341"/>
      <c r="F5" s="620"/>
      <c r="G5" s="620"/>
      <c r="H5" s="620"/>
      <c r="I5" s="620"/>
      <c r="J5" s="620"/>
      <c r="K5" s="954" t="s">
        <v>639</v>
      </c>
      <c r="L5" s="955"/>
      <c r="M5" s="956" t="s">
        <v>643</v>
      </c>
      <c r="N5" s="956"/>
      <c r="O5" s="954" t="s">
        <v>640</v>
      </c>
      <c r="P5" s="955"/>
      <c r="Q5" s="956" t="s">
        <v>641</v>
      </c>
      <c r="R5" s="956"/>
      <c r="S5" s="954" t="s">
        <v>642</v>
      </c>
      <c r="T5" s="956"/>
      <c r="U5" s="222"/>
      <c r="V5" s="222"/>
    </row>
    <row r="6" spans="2:22" s="220" customFormat="1" ht="5.25" customHeight="1">
      <c r="B6" s="227"/>
      <c r="C6" s="227"/>
      <c r="D6" s="227"/>
      <c r="E6" s="224"/>
      <c r="F6" s="344"/>
      <c r="G6" s="344"/>
      <c r="H6" s="344"/>
      <c r="I6" s="344"/>
      <c r="J6" s="344"/>
      <c r="K6" s="869"/>
      <c r="L6" s="271"/>
      <c r="M6" s="876"/>
      <c r="N6" s="221"/>
      <c r="O6" s="869"/>
      <c r="P6" s="271"/>
      <c r="Q6" s="876"/>
      <c r="R6" s="221"/>
      <c r="S6" s="869"/>
      <c r="T6" s="221"/>
      <c r="U6" s="222"/>
      <c r="V6" s="222"/>
    </row>
    <row r="7" spans="2:22" s="276" customFormat="1" ht="19.5" customHeight="1">
      <c r="B7" s="272"/>
      <c r="C7" s="272"/>
      <c r="D7" s="272"/>
      <c r="E7" s="348" t="s">
        <v>1333</v>
      </c>
      <c r="F7" s="348" t="s">
        <v>1413</v>
      </c>
      <c r="G7" s="348" t="s">
        <v>1440</v>
      </c>
      <c r="H7" s="348" t="s">
        <v>1408</v>
      </c>
      <c r="I7" s="348" t="s">
        <v>8</v>
      </c>
      <c r="J7" s="339" t="s">
        <v>1409</v>
      </c>
      <c r="K7" s="273" t="s">
        <v>629</v>
      </c>
      <c r="L7" s="274" t="s">
        <v>9</v>
      </c>
      <c r="M7" s="273" t="s">
        <v>629</v>
      </c>
      <c r="N7" s="274" t="s">
        <v>9</v>
      </c>
      <c r="O7" s="273" t="s">
        <v>629</v>
      </c>
      <c r="P7" s="274" t="s">
        <v>9</v>
      </c>
      <c r="Q7" s="273" t="s">
        <v>629</v>
      </c>
      <c r="R7" s="274" t="s">
        <v>9</v>
      </c>
      <c r="S7" s="273" t="s">
        <v>629</v>
      </c>
      <c r="T7" s="275" t="s">
        <v>9</v>
      </c>
      <c r="U7" s="277"/>
      <c r="V7" s="277"/>
    </row>
    <row r="8" spans="2:22" s="220" customFormat="1" ht="5.25" customHeight="1">
      <c r="B8" s="227"/>
      <c r="C8" s="227"/>
      <c r="D8" s="227"/>
      <c r="F8" s="344"/>
      <c r="G8" s="344"/>
      <c r="H8" s="344"/>
      <c r="I8" s="344"/>
      <c r="J8" s="344"/>
      <c r="K8" s="870"/>
      <c r="L8" s="223"/>
      <c r="M8" s="877"/>
      <c r="O8" s="870"/>
      <c r="P8" s="223"/>
      <c r="Q8" s="877"/>
      <c r="S8" s="870"/>
      <c r="U8" s="222"/>
      <c r="V8" s="222"/>
    </row>
    <row r="9" spans="2:22" s="114" customFormat="1" ht="15.75">
      <c r="B9" s="278"/>
      <c r="C9" s="278"/>
      <c r="D9" s="278" t="s">
        <v>1392</v>
      </c>
      <c r="E9" s="342" t="s">
        <v>11</v>
      </c>
      <c r="F9" s="608"/>
      <c r="G9" s="608"/>
      <c r="H9" s="608"/>
      <c r="I9" s="608"/>
      <c r="J9" s="608"/>
      <c r="K9" s="273">
        <f ca="1">OFFSET('Asset Allocation Tatico'!$B$9, MATCH($E9,OFFSET('Asset Allocation Tatico'!$B$9,,,COUNTA('Asset Allocation Tatico'!$B:$B)-COUNTA('Asset Allocation Tatico'!$B$1:$B$9)),0)-1, MATCH(K$5,'Asset Allocation Tatico'!$D$5:$M$5,0)+2)</f>
        <v>1</v>
      </c>
      <c r="L9" s="279">
        <f ca="1">L11+L33+L52</f>
        <v>1.0000000000000002</v>
      </c>
      <c r="M9" s="273">
        <f ca="1">OFFSET('Asset Allocation Tatico'!$B$9, MATCH($E9,OFFSET('Asset Allocation Tatico'!$B$9,,,COUNTA('Asset Allocation Tatico'!$B:$B)-COUNTA('Asset Allocation Tatico'!$B$1:$B$9)),0)-1, MATCH(M$5,'Asset Allocation Tatico'!$D$5:$M$5,0)+2)</f>
        <v>0.84000000000000008</v>
      </c>
      <c r="N9" s="279">
        <f ca="1">N11+N33+N52</f>
        <v>0.8400000000000003</v>
      </c>
      <c r="O9" s="273">
        <f ca="1">OFFSET('Asset Allocation Tatico'!$B$9, MATCH($E9,OFFSET('Asset Allocation Tatico'!$B$9,,,COUNTA('Asset Allocation Tatico'!$B:$B)-COUNTA('Asset Allocation Tatico'!$B$1:$B$9)),0)-1, MATCH(O$5,'Asset Allocation Tatico'!$D$5:$M$5,0)+2)</f>
        <v>0.67999999999999994</v>
      </c>
      <c r="P9" s="279">
        <f ca="1">P11+P33+P52</f>
        <v>0.67999999999999983</v>
      </c>
      <c r="Q9" s="273">
        <f ca="1">OFFSET('Asset Allocation Tatico'!$B$9, MATCH($E9,OFFSET('Asset Allocation Tatico'!$B$9,,,COUNTA('Asset Allocation Tatico'!$B:$B)-COUNTA('Asset Allocation Tatico'!$B$1:$B$9)),0)-1, MATCH(Q$5,'Asset Allocation Tatico'!$D$5:$M$5,0)+2)</f>
        <v>0.47</v>
      </c>
      <c r="R9" s="279">
        <f ca="1">R11+R33+R52</f>
        <v>0.47000000000000008</v>
      </c>
      <c r="S9" s="273">
        <f ca="1">OFFSET('Asset Allocation Tatico'!$B$9, MATCH($E9,OFFSET('Asset Allocation Tatico'!$B$9,,,COUNTA('Asset Allocation Tatico'!$B:$B)-COUNTA('Asset Allocation Tatico'!$B$1:$B$9)),0)-1, MATCH(S$5,'Asset Allocation Tatico'!$D$5:$M$5,0)+2)</f>
        <v>0.31</v>
      </c>
      <c r="T9" s="279">
        <f ca="1">T11+T33+T52</f>
        <v>0.30999999999999994</v>
      </c>
      <c r="U9" s="280"/>
      <c r="V9" s="280"/>
    </row>
    <row r="10" spans="2:22" s="153" customFormat="1" ht="7.5" customHeight="1">
      <c r="B10" s="231"/>
      <c r="C10" s="231"/>
      <c r="D10" s="231"/>
      <c r="E10" s="152"/>
      <c r="F10" s="190"/>
      <c r="G10" s="190"/>
      <c r="H10" s="190"/>
      <c r="I10" s="190"/>
      <c r="J10" s="190"/>
      <c r="K10" s="871"/>
      <c r="L10" s="255"/>
      <c r="M10" s="871"/>
      <c r="N10" s="255"/>
      <c r="O10" s="871"/>
      <c r="P10" s="255"/>
      <c r="Q10" s="871"/>
      <c r="R10" s="255"/>
      <c r="S10" s="871"/>
      <c r="T10" s="255"/>
      <c r="U10" s="241"/>
      <c r="V10" s="241"/>
    </row>
    <row r="11" spans="2:22" s="153" customFormat="1" ht="15">
      <c r="B11" s="231"/>
      <c r="C11" s="231" t="s">
        <v>12</v>
      </c>
      <c r="D11" s="231" t="s">
        <v>12</v>
      </c>
      <c r="E11" s="155" t="s">
        <v>620</v>
      </c>
      <c r="F11" s="156"/>
      <c r="G11" s="156"/>
      <c r="H11" s="156"/>
      <c r="I11" s="156"/>
      <c r="J11" s="156"/>
      <c r="K11" s="233">
        <f ca="1">OFFSET('Asset Allocation Tatico'!$B$9, MATCH($E11,OFFSET('Asset Allocation Tatico'!$B$9,,,COUNTA('Asset Allocation Tatico'!$B:$B)-COUNTA('Asset Allocation Tatico'!$B$1:$B$9)),0)-1, MATCH(K$5,'Asset Allocation Tatico'!$D$5:$M$5,0)+2)</f>
        <v>0.82</v>
      </c>
      <c r="L11" s="242">
        <f ca="1">SUM(L12:L32)</f>
        <v>0.82000000000000017</v>
      </c>
      <c r="M11" s="233">
        <f ca="1">OFFSET('Asset Allocation Tatico'!$B$9, MATCH($E11,OFFSET('Asset Allocation Tatico'!$B$9,,,COUNTA('Asset Allocation Tatico'!$B:$B)-COUNTA('Asset Allocation Tatico'!$B$1:$B$9)),0)-1, MATCH(M$5,'Asset Allocation Tatico'!$D$5:$M$5,0)+2)</f>
        <v>0.64</v>
      </c>
      <c r="N11" s="242">
        <f ca="1">SUM(N12:N32)</f>
        <v>0.64000000000000024</v>
      </c>
      <c r="O11" s="233">
        <f ca="1">OFFSET('Asset Allocation Tatico'!$B$9, MATCH($E11,OFFSET('Asset Allocation Tatico'!$B$9,,,COUNTA('Asset Allocation Tatico'!$B:$B)-COUNTA('Asset Allocation Tatico'!$B$1:$B$9)),0)-1, MATCH(O$5,'Asset Allocation Tatico'!$D$5:$M$5,0)+2)</f>
        <v>0.52</v>
      </c>
      <c r="P11" s="242">
        <f ca="1">SUM(P12:P32)</f>
        <v>0.51999999999999991</v>
      </c>
      <c r="Q11" s="233">
        <f ca="1">OFFSET('Asset Allocation Tatico'!$B$9, MATCH($E11,OFFSET('Asset Allocation Tatico'!$B$9,,,COUNTA('Asset Allocation Tatico'!$B:$B)-COUNTA('Asset Allocation Tatico'!$B$1:$B$9)),0)-1, MATCH(Q$5,'Asset Allocation Tatico'!$D$5:$M$5,0)+2)</f>
        <v>0.2</v>
      </c>
      <c r="R11" s="242">
        <f ca="1">SUM(R12:R32)</f>
        <v>0.20000000000000007</v>
      </c>
      <c r="S11" s="233">
        <f ca="1">OFFSET('Asset Allocation Tatico'!$B$9, MATCH($E11,OFFSET('Asset Allocation Tatico'!$B$9,,,COUNTA('Asset Allocation Tatico'!$B:$B)-COUNTA('Asset Allocation Tatico'!$B$1:$B$9)),0)-1, MATCH(S$5,'Asset Allocation Tatico'!$D$5:$M$5,0)+2)</f>
        <v>0.08</v>
      </c>
      <c r="T11" s="243">
        <f ca="1">SUM(T12:T32)</f>
        <v>0.08</v>
      </c>
    </row>
    <row r="12" spans="2:22" s="245" customFormat="1" ht="15">
      <c r="B12" s="228"/>
      <c r="C12" s="228"/>
      <c r="D12" s="228"/>
      <c r="E12" s="234" t="s">
        <v>2089</v>
      </c>
      <c r="F12" s="609" t="str">
        <f>IFERROR(INDEX('Produtos Selecionados'!$G:$G,MATCH($E12,'Produtos Selecionados'!$E:$E,0)),"-")</f>
        <v>MFO</v>
      </c>
      <c r="G12" s="609" t="str">
        <f>IFERROR(INDEX('Produtos Selecionados'!$H:$H,MATCH($E12,'Produtos Selecionados'!$E:$E,0)),"-")</f>
        <v>Sim</v>
      </c>
      <c r="H12" s="609">
        <f>IFERROR(INDEX('Produtos Selecionados'!$O:$O,MATCH($E12,'Produtos Selecionados'!$E:$E,0)),"-")</f>
        <v>0</v>
      </c>
      <c r="I12" s="610" t="str">
        <f>IFERROR(INDEX('Produtos Selecionados'!$L:$L,MATCH($E12,'Produtos Selecionados'!$E:$E,0)),"-")</f>
        <v>BRL</v>
      </c>
      <c r="J12" s="610">
        <f>IFERROR(INDEX('Produtos Selecionados'!$M:$M,MATCH($E12,'Produtos Selecionados'!$E:$E,0)),"-")</f>
        <v>0</v>
      </c>
      <c r="K12" s="814">
        <v>0.2</v>
      </c>
      <c r="L12" s="244">
        <f t="shared" ref="L12" ca="1" si="0">IF(K12="","", K12*K$11)</f>
        <v>0.16400000000000001</v>
      </c>
      <c r="M12" s="814">
        <v>0.2</v>
      </c>
      <c r="N12" s="244">
        <f ca="1">IF(M12="","", M12*M$11)</f>
        <v>0.128</v>
      </c>
      <c r="O12" s="814">
        <v>0.2</v>
      </c>
      <c r="P12" s="244">
        <f t="shared" ref="P12" ca="1" si="1">IF(O12="","", O12*O$11)</f>
        <v>0.10400000000000001</v>
      </c>
      <c r="Q12" s="814">
        <v>0.2</v>
      </c>
      <c r="R12" s="244">
        <f t="shared" ref="R12" ca="1" si="2">IF(Q12="","", Q12*Q$11)</f>
        <v>4.0000000000000008E-2</v>
      </c>
      <c r="S12" s="814">
        <v>0.5</v>
      </c>
      <c r="T12" s="244">
        <f t="shared" ref="T12" ca="1" si="3">IF(S12="","", S12*S$11)</f>
        <v>0.04</v>
      </c>
    </row>
    <row r="13" spans="2:22" s="245" customFormat="1" ht="15">
      <c r="B13" s="228"/>
      <c r="C13" s="228"/>
      <c r="D13" s="228"/>
      <c r="E13" s="234" t="str">
        <f>'RF &amp; RV Guide'!E18</f>
        <v>Títulos Privados - 2 anos (CDI+1.75%)</v>
      </c>
      <c r="F13" s="609" t="str">
        <f>IFERROR(INDEX('Produtos Selecionados'!$G:$G,MATCH($E13,'Produtos Selecionados'!$E:$E,0)),"-")</f>
        <v>-</v>
      </c>
      <c r="G13" s="609" t="str">
        <f>IFERROR(INDEX('Produtos Selecionados'!$H:$H,MATCH($E13,'Produtos Selecionados'!$E:$E,0)),"-")</f>
        <v>-</v>
      </c>
      <c r="H13" s="609">
        <f>IFERROR(INDEX('Produtos Selecionados'!$O:$O,MATCH($E13,'Produtos Selecionados'!$E:$E,0)),"-")</f>
        <v>2E-3</v>
      </c>
      <c r="I13" s="610" t="str">
        <f>IFERROR(INDEX('Produtos Selecionados'!$L:$L,MATCH($E13,'Produtos Selecionados'!$E:$E,0)),"-")</f>
        <v>BRL</v>
      </c>
      <c r="J13" s="610">
        <f>IFERROR(INDEX('Produtos Selecionados'!$M:$M,MATCH($E13,'Produtos Selecionados'!$E:$E,0)),"-")</f>
        <v>730</v>
      </c>
      <c r="K13" s="814">
        <v>7.4999999999999997E-2</v>
      </c>
      <c r="L13" s="244">
        <f ca="1">IF(K13="","", K13*K$11)</f>
        <v>6.1499999999999992E-2</v>
      </c>
      <c r="M13" s="814">
        <v>7.4999999999999997E-2</v>
      </c>
      <c r="N13" s="244">
        <f ca="1">IF(M13="","", M13*M$11)</f>
        <v>4.8000000000000001E-2</v>
      </c>
      <c r="O13" s="814">
        <v>7.4999999999999997E-2</v>
      </c>
      <c r="P13" s="244">
        <f ca="1">IF(O13="","", O13*O$11)</f>
        <v>3.9E-2</v>
      </c>
      <c r="Q13" s="814"/>
      <c r="R13" s="244" t="str">
        <f>IF(Q13="","", Q13*Q$11)</f>
        <v/>
      </c>
      <c r="S13" s="814"/>
      <c r="T13" s="244" t="str">
        <f>IF(S13="","", S13*S$11)</f>
        <v/>
      </c>
    </row>
    <row r="14" spans="2:22" s="245" customFormat="1" ht="15">
      <c r="B14" s="228"/>
      <c r="C14" s="228"/>
      <c r="D14" s="228"/>
      <c r="E14" s="234" t="str">
        <f>'RF &amp; RV Guide'!E19</f>
        <v>Títulos Privados - 3 anos (CDI+1.85%)</v>
      </c>
      <c r="F14" s="609" t="str">
        <f>IFERROR(INDEX('Produtos Selecionados'!$G:$G,MATCH($E14,'Produtos Selecionados'!$E:$E,0)),"-")</f>
        <v>-</v>
      </c>
      <c r="G14" s="609" t="str">
        <f>IFERROR(INDEX('Produtos Selecionados'!$H:$H,MATCH($E14,'Produtos Selecionados'!$E:$E,0)),"-")</f>
        <v>-</v>
      </c>
      <c r="H14" s="609">
        <f>IFERROR(INDEX('Produtos Selecionados'!$O:$O,MATCH($E14,'Produtos Selecionados'!$E:$E,0)),"-")</f>
        <v>2E-3</v>
      </c>
      <c r="I14" s="610" t="str">
        <f>IFERROR(INDEX('Produtos Selecionados'!$L:$L,MATCH($E14,'Produtos Selecionados'!$E:$E,0)),"-")</f>
        <v>BRL</v>
      </c>
      <c r="J14" s="610">
        <f>IFERROR(INDEX('Produtos Selecionados'!$M:$M,MATCH($E14,'Produtos Selecionados'!$E:$E,0)),"-")</f>
        <v>1095</v>
      </c>
      <c r="K14" s="814">
        <v>7.4999999999999997E-2</v>
      </c>
      <c r="L14" s="244">
        <f t="shared" ref="L14:L29" ca="1" si="4">IF(K14="","", K14*K$11)</f>
        <v>6.1499999999999992E-2</v>
      </c>
      <c r="M14" s="814">
        <v>7.4999999999999997E-2</v>
      </c>
      <c r="N14" s="244">
        <f t="shared" ref="N14:N29" ca="1" si="5">IF(M14="","", M14*M$11)</f>
        <v>4.8000000000000001E-2</v>
      </c>
      <c r="O14" s="814">
        <v>7.4999999999999997E-2</v>
      </c>
      <c r="P14" s="244">
        <f t="shared" ref="P14:P29" ca="1" si="6">IF(O14="","", O14*O$11)</f>
        <v>3.9E-2</v>
      </c>
      <c r="Q14" s="814"/>
      <c r="R14" s="244" t="str">
        <f t="shared" ref="R14:R29" si="7">IF(Q14="","", Q14*Q$11)</f>
        <v/>
      </c>
      <c r="S14" s="814"/>
      <c r="T14" s="244" t="str">
        <f t="shared" ref="T14:T29" si="8">IF(S14="","", S14*S$11)</f>
        <v/>
      </c>
    </row>
    <row r="15" spans="2:22" s="245" customFormat="1" ht="15">
      <c r="B15" s="228"/>
      <c r="C15" s="228"/>
      <c r="D15" s="228"/>
      <c r="E15" s="234" t="str">
        <f>'RF &amp; RV Guide'!E20</f>
        <v>Títulos Privados - 4 anos (CDI+2.10%)</v>
      </c>
      <c r="F15" s="609" t="str">
        <f>IFERROR(INDEX('Produtos Selecionados'!$G:$G,MATCH($E15,'Produtos Selecionados'!$E:$E,0)),"-")</f>
        <v>-</v>
      </c>
      <c r="G15" s="609" t="str">
        <f>IFERROR(INDEX('Produtos Selecionados'!$H:$H,MATCH($E15,'Produtos Selecionados'!$E:$E,0)),"-")</f>
        <v>-</v>
      </c>
      <c r="H15" s="609">
        <f>IFERROR(INDEX('Produtos Selecionados'!$O:$O,MATCH($E15,'Produtos Selecionados'!$E:$E,0)),"-")</f>
        <v>2E-3</v>
      </c>
      <c r="I15" s="610" t="str">
        <f>IFERROR(INDEX('Produtos Selecionados'!$L:$L,MATCH($E15,'Produtos Selecionados'!$E:$E,0)),"-")</f>
        <v>BRL</v>
      </c>
      <c r="J15" s="610">
        <f>IFERROR(INDEX('Produtos Selecionados'!$M:$M,MATCH($E15,'Produtos Selecionados'!$E:$E,0)),"-")</f>
        <v>1460</v>
      </c>
      <c r="K15" s="814">
        <v>7.4999999999999997E-2</v>
      </c>
      <c r="L15" s="244">
        <f t="shared" ca="1" si="4"/>
        <v>6.1499999999999992E-2</v>
      </c>
      <c r="M15" s="814">
        <v>7.4999999999999997E-2</v>
      </c>
      <c r="N15" s="244">
        <f t="shared" ca="1" si="5"/>
        <v>4.8000000000000001E-2</v>
      </c>
      <c r="O15" s="814">
        <v>7.4999999999999997E-2</v>
      </c>
      <c r="P15" s="244">
        <f t="shared" ca="1" si="6"/>
        <v>3.9E-2</v>
      </c>
      <c r="Q15" s="814">
        <v>0.15</v>
      </c>
      <c r="R15" s="244">
        <f t="shared" ca="1" si="7"/>
        <v>0.03</v>
      </c>
      <c r="S15" s="814"/>
      <c r="T15" s="244" t="str">
        <f t="shared" si="8"/>
        <v/>
      </c>
    </row>
    <row r="16" spans="2:22" s="245" customFormat="1" ht="15">
      <c r="B16" s="228"/>
      <c r="C16" s="228"/>
      <c r="D16" s="228"/>
      <c r="E16" s="234" t="str">
        <f>'RF &amp; RV Guide'!E21</f>
        <v>Títulos Privados - 5 anos (CDI+2.20%)</v>
      </c>
      <c r="F16" s="609" t="str">
        <f>IFERROR(INDEX('Produtos Selecionados'!$G:$G,MATCH($E16,'Produtos Selecionados'!$E:$E,0)),"-")</f>
        <v>-</v>
      </c>
      <c r="G16" s="609" t="str">
        <f>IFERROR(INDEX('Produtos Selecionados'!$H:$H,MATCH($E16,'Produtos Selecionados'!$E:$E,0)),"-")</f>
        <v>-</v>
      </c>
      <c r="H16" s="609">
        <f>IFERROR(INDEX('Produtos Selecionados'!$O:$O,MATCH($E16,'Produtos Selecionados'!$E:$E,0)),"-")</f>
        <v>2E-3</v>
      </c>
      <c r="I16" s="610" t="str">
        <f>IFERROR(INDEX('Produtos Selecionados'!$L:$L,MATCH($E16,'Produtos Selecionados'!$E:$E,0)),"-")</f>
        <v>BRL</v>
      </c>
      <c r="J16" s="610">
        <f>IFERROR(INDEX('Produtos Selecionados'!$M:$M,MATCH($E16,'Produtos Selecionados'!$E:$E,0)),"-")</f>
        <v>1825</v>
      </c>
      <c r="K16" s="814">
        <v>7.4999999999999997E-2</v>
      </c>
      <c r="L16" s="244">
        <f t="shared" ref="L16" ca="1" si="9">IF(K16="","", K16*K$11)</f>
        <v>6.1499999999999992E-2</v>
      </c>
      <c r="M16" s="814">
        <v>7.4999999999999997E-2</v>
      </c>
      <c r="N16" s="244">
        <f t="shared" ref="N16" ca="1" si="10">IF(M16="","", M16*M$11)</f>
        <v>4.8000000000000001E-2</v>
      </c>
      <c r="O16" s="814">
        <v>7.4999999999999997E-2</v>
      </c>
      <c r="P16" s="244">
        <f t="shared" ref="P16" ca="1" si="11">IF(O16="","", O16*O$11)</f>
        <v>3.9E-2</v>
      </c>
      <c r="Q16" s="814">
        <v>0.15</v>
      </c>
      <c r="R16" s="244">
        <f t="shared" ref="R16" ca="1" si="12">IF(Q16="","", Q16*Q$11)</f>
        <v>0.03</v>
      </c>
      <c r="S16" s="814"/>
      <c r="T16" s="244" t="str">
        <f t="shared" ref="T16" si="13">IF(S16="","", S16*S$11)</f>
        <v/>
      </c>
    </row>
    <row r="17" spans="2:22" s="245" customFormat="1" ht="15">
      <c r="B17" s="228"/>
      <c r="C17" s="228"/>
      <c r="D17" s="228"/>
      <c r="E17" s="234" t="s">
        <v>2099</v>
      </c>
      <c r="F17" s="609" t="str">
        <f>IFERROR(INDEX('Produtos Selecionados'!$G:$G,MATCH($E17,'Produtos Selecionados'!$E:$E,0)),"-")</f>
        <v>MFO</v>
      </c>
      <c r="G17" s="609" t="str">
        <f>IFERROR(INDEX('Produtos Selecionados'!$H:$H,MATCH($E17,'Produtos Selecionados'!$E:$E,0)),"-")</f>
        <v>Sim</v>
      </c>
      <c r="H17" s="609">
        <f>IFERROR(INDEX('Produtos Selecionados'!$O:$O,MATCH($E17,'Produtos Selecionados'!$E:$E,0)),"-")</f>
        <v>6.6666666666666697E-4</v>
      </c>
      <c r="I17" s="610" t="str">
        <f>IFERROR(INDEX('Produtos Selecionados'!$L:$L,MATCH($E17,'Produtos Selecionados'!$E:$E,0)),"-")</f>
        <v>BRL</v>
      </c>
      <c r="J17" s="610">
        <f>IFERROR(INDEX('Produtos Selecionados'!$M:$M,MATCH($E17,'Produtos Selecionados'!$E:$E,0)),"-")</f>
        <v>0</v>
      </c>
      <c r="K17" s="814"/>
      <c r="L17" s="244" t="str">
        <f>IF(K17="","", K17*K$11)</f>
        <v/>
      </c>
      <c r="M17" s="814"/>
      <c r="N17" s="244" t="str">
        <f>IF(M17="","", M17*M$11)</f>
        <v/>
      </c>
      <c r="O17" s="814"/>
      <c r="P17" s="244" t="str">
        <f>IF(O17="","", O17*O$11)</f>
        <v/>
      </c>
      <c r="Q17" s="814"/>
      <c r="R17" s="244" t="str">
        <f>IF(Q17="","", Q17*Q$11)</f>
        <v/>
      </c>
      <c r="S17" s="814"/>
      <c r="T17" s="244" t="str">
        <f>IF(S17="","", S17*S$11)</f>
        <v/>
      </c>
    </row>
    <row r="18" spans="2:22" s="245" customFormat="1" ht="15">
      <c r="B18" s="228"/>
      <c r="C18" s="228"/>
      <c r="D18" s="228"/>
      <c r="E18" s="234" t="s">
        <v>2108</v>
      </c>
      <c r="F18" s="609" t="str">
        <f>IFERROR(INDEX('Produtos Selecionados'!$G:$G,MATCH($E18,'Produtos Selecionados'!$E:$E,0)),"-")</f>
        <v>MFO</v>
      </c>
      <c r="G18" s="609" t="str">
        <f>IFERROR(INDEX('Produtos Selecionados'!$H:$H,MATCH($E18,'Produtos Selecionados'!$E:$E,0)),"-")</f>
        <v>Sim</v>
      </c>
      <c r="H18" s="609">
        <f>IFERROR(INDEX('Produtos Selecionados'!$O:$O,MATCH($E18,'Produtos Selecionados'!$E:$E,0)),"-")</f>
        <v>6.9999999999999999E-4</v>
      </c>
      <c r="I18" s="610" t="str">
        <f>IFERROR(INDEX('Produtos Selecionados'!$L:$L,MATCH($E18,'Produtos Selecionados'!$E:$E,0)),"-")</f>
        <v>BRL</v>
      </c>
      <c r="J18" s="610">
        <f>IFERROR(INDEX('Produtos Selecionados'!$M:$M,MATCH($E18,'Produtos Selecionados'!$E:$E,0)),"-")</f>
        <v>1</v>
      </c>
      <c r="K18" s="814">
        <v>0.05</v>
      </c>
      <c r="L18" s="244">
        <f ca="1">IF(K18="","", K18*K$11)</f>
        <v>4.1000000000000002E-2</v>
      </c>
      <c r="M18" s="814">
        <v>0.05</v>
      </c>
      <c r="N18" s="244">
        <f ca="1">IF(M18="","", M18*M$11)</f>
        <v>3.2000000000000001E-2</v>
      </c>
      <c r="O18" s="814"/>
      <c r="P18" s="244" t="str">
        <f>IF(O18="","", O18*O$11)</f>
        <v/>
      </c>
      <c r="Q18" s="814"/>
      <c r="R18" s="244" t="str">
        <f>IF(Q18="","", Q18*Q$11)</f>
        <v/>
      </c>
      <c r="S18" s="814"/>
      <c r="T18" s="244" t="str">
        <f>IF(S18="","", S18*S$11)</f>
        <v/>
      </c>
    </row>
    <row r="19" spans="2:22" s="245" customFormat="1" ht="15">
      <c r="B19" s="228"/>
      <c r="C19" s="228"/>
      <c r="D19" s="228"/>
      <c r="E19" s="234" t="s">
        <v>2109</v>
      </c>
      <c r="F19" s="609" t="str">
        <f>IFERROR(INDEX('Produtos Selecionados'!$G:$G,MATCH($E19,'Produtos Selecionados'!$E:$E,0)),"-")</f>
        <v>-</v>
      </c>
      <c r="G19" s="609" t="str">
        <f>IFERROR(INDEX('Produtos Selecionados'!$H:$H,MATCH($E19,'Produtos Selecionados'!$E:$E,0)),"-")</f>
        <v>Não</v>
      </c>
      <c r="H19" s="609">
        <f>IFERROR(INDEX('Produtos Selecionados'!$O:$O,MATCH($E19,'Produtos Selecionados'!$E:$E,0)),"-")</f>
        <v>1.1199999999999999E-3</v>
      </c>
      <c r="I19" s="610" t="str">
        <f>IFERROR(INDEX('Produtos Selecionados'!$L:$L,MATCH($E19,'Produtos Selecionados'!$E:$E,0)),"-")</f>
        <v>BRL</v>
      </c>
      <c r="J19" s="610">
        <f>IFERROR(INDEX('Produtos Selecionados'!$M:$M,MATCH($E19,'Produtos Selecionados'!$E:$E,0)),"-")</f>
        <v>1</v>
      </c>
      <c r="K19" s="814"/>
      <c r="L19" s="244" t="str">
        <f t="shared" si="4"/>
        <v/>
      </c>
      <c r="M19" s="814"/>
      <c r="N19" s="244" t="str">
        <f t="shared" si="5"/>
        <v/>
      </c>
      <c r="O19" s="814">
        <v>0.05</v>
      </c>
      <c r="P19" s="244">
        <f t="shared" ca="1" si="6"/>
        <v>2.6000000000000002E-2</v>
      </c>
      <c r="Q19" s="814">
        <v>0.1</v>
      </c>
      <c r="R19" s="244">
        <f t="shared" ca="1" si="7"/>
        <v>2.0000000000000004E-2</v>
      </c>
      <c r="S19" s="814"/>
      <c r="T19" s="244" t="str">
        <f t="shared" si="8"/>
        <v/>
      </c>
    </row>
    <row r="20" spans="2:22" s="245" customFormat="1" ht="15">
      <c r="B20" s="228"/>
      <c r="C20" s="228"/>
      <c r="D20" s="228"/>
      <c r="E20" s="234" t="s">
        <v>2136</v>
      </c>
      <c r="F20" s="609" t="str">
        <f>IFERROR(INDEX('Produtos Selecionados'!$G:$G,MATCH($E20,'Produtos Selecionados'!$E:$E,0)),"-")</f>
        <v>MFO</v>
      </c>
      <c r="G20" s="609" t="str">
        <f>IFERROR(INDEX('Produtos Selecionados'!$H:$H,MATCH($E20,'Produtos Selecionados'!$E:$E,0)),"-")</f>
        <v>Não</v>
      </c>
      <c r="H20" s="609">
        <f>IFERROR(INDEX('Produtos Selecionados'!$O:$O,MATCH($E20,'Produtos Selecionados'!$E:$E,0)),"-")</f>
        <v>8.7500000000000002E-4</v>
      </c>
      <c r="I20" s="610" t="str">
        <f>IFERROR(INDEX('Produtos Selecionados'!$L:$L,MATCH($E20,'Produtos Selecionados'!$E:$E,0)),"-")</f>
        <v>BRL</v>
      </c>
      <c r="J20" s="610">
        <f>IFERROR(INDEX('Produtos Selecionados'!$M:$M,MATCH($E20,'Produtos Selecionados'!$E:$E,0)),"-")</f>
        <v>1</v>
      </c>
      <c r="K20" s="814"/>
      <c r="L20" s="244" t="str">
        <f t="shared" ref="L20" si="14">IF(K20="","", K20*K$11)</f>
        <v/>
      </c>
      <c r="M20" s="814"/>
      <c r="N20" s="244" t="str">
        <f t="shared" ref="N20" si="15">IF(M20="","", M20*M$11)</f>
        <v/>
      </c>
      <c r="O20" s="814"/>
      <c r="P20" s="244" t="str">
        <f t="shared" ref="P20" si="16">IF(O20="","", O20*O$11)</f>
        <v/>
      </c>
      <c r="Q20" s="814"/>
      <c r="R20" s="244" t="str">
        <f t="shared" ref="R20" si="17">IF(Q20="","", Q20*Q$11)</f>
        <v/>
      </c>
      <c r="S20" s="814"/>
      <c r="T20" s="244" t="str">
        <f t="shared" ref="T20" si="18">IF(S20="","", S20*S$11)</f>
        <v/>
      </c>
    </row>
    <row r="21" spans="2:22" s="245" customFormat="1" ht="15">
      <c r="B21" s="228"/>
      <c r="C21" s="228"/>
      <c r="D21" s="228"/>
      <c r="E21" s="234" t="s">
        <v>2101</v>
      </c>
      <c r="F21" s="609" t="str">
        <f>IFERROR(INDEX('Produtos Selecionados'!$G:$G,MATCH($E21,'Produtos Selecionados'!$E:$E,0)),"-")</f>
        <v>-</v>
      </c>
      <c r="G21" s="609" t="str">
        <f>IFERROR(INDEX('Produtos Selecionados'!$H:$H,MATCH($E21,'Produtos Selecionados'!$E:$E,0)),"-")</f>
        <v>Não</v>
      </c>
      <c r="H21" s="609">
        <f>IFERROR(INDEX('Produtos Selecionados'!$O:$O,MATCH($E21,'Produtos Selecionados'!$E:$E,0)),"-")</f>
        <v>9.6000000000000002E-4</v>
      </c>
      <c r="I21" s="610" t="str">
        <f>IFERROR(INDEX('Produtos Selecionados'!$L:$L,MATCH($E21,'Produtos Selecionados'!$E:$E,0)),"-")</f>
        <v>BRL</v>
      </c>
      <c r="J21" s="610">
        <f>IFERROR(INDEX('Produtos Selecionados'!$M:$M,MATCH($E21,'Produtos Selecionados'!$E:$E,0)),"-")</f>
        <v>1</v>
      </c>
      <c r="K21" s="814"/>
      <c r="L21" s="244" t="str">
        <f t="shared" si="4"/>
        <v/>
      </c>
      <c r="M21" s="814"/>
      <c r="N21" s="244" t="str">
        <f t="shared" si="5"/>
        <v/>
      </c>
      <c r="O21" s="814"/>
      <c r="P21" s="244" t="str">
        <f t="shared" si="6"/>
        <v/>
      </c>
      <c r="Q21" s="814"/>
      <c r="R21" s="244" t="str">
        <f t="shared" si="7"/>
        <v/>
      </c>
      <c r="S21" s="814"/>
      <c r="T21" s="244" t="str">
        <f t="shared" si="8"/>
        <v/>
      </c>
    </row>
    <row r="22" spans="2:22" s="245" customFormat="1" ht="15">
      <c r="B22" s="228"/>
      <c r="C22" s="228"/>
      <c r="D22" s="228"/>
      <c r="E22" s="234" t="s">
        <v>2106</v>
      </c>
      <c r="F22" s="609" t="str">
        <f>IFERROR(INDEX('Produtos Selecionados'!$G:$G,MATCH($E22,'Produtos Selecionados'!$E:$E,0)),"-")</f>
        <v>-</v>
      </c>
      <c r="G22" s="609" t="str">
        <f>IFERROR(INDEX('Produtos Selecionados'!$H:$H,MATCH($E22,'Produtos Selecionados'!$E:$E,0)),"-")</f>
        <v>Sim</v>
      </c>
      <c r="H22" s="609">
        <f>IFERROR(INDEX('Produtos Selecionados'!$O:$O,MATCH($E22,'Produtos Selecionados'!$E:$E,0)),"-")</f>
        <v>4.1999999999999997E-3</v>
      </c>
      <c r="I22" s="610" t="str">
        <f>IFERROR(INDEX('Produtos Selecionados'!$L:$L,MATCH($E22,'Produtos Selecionados'!$E:$E,0)),"-")</f>
        <v>BRL</v>
      </c>
      <c r="J22" s="610">
        <f>IFERROR(INDEX('Produtos Selecionados'!$M:$M,MATCH($E22,'Produtos Selecionados'!$E:$E,0)),"-")</f>
        <v>4</v>
      </c>
      <c r="K22" s="814">
        <v>0.05</v>
      </c>
      <c r="L22" s="244">
        <f t="shared" ref="L22" ca="1" si="19">IF(K22="","", K22*K$11)</f>
        <v>4.1000000000000002E-2</v>
      </c>
      <c r="M22" s="814">
        <v>0.05</v>
      </c>
      <c r="N22" s="244">
        <f t="shared" ref="N22" ca="1" si="20">IF(M22="","", M22*M$11)</f>
        <v>3.2000000000000001E-2</v>
      </c>
      <c r="O22" s="814"/>
      <c r="P22" s="244" t="str">
        <f t="shared" ref="P22" si="21">IF(O22="","", O22*O$11)</f>
        <v/>
      </c>
      <c r="Q22" s="814"/>
      <c r="R22" s="244" t="str">
        <f t="shared" ref="R22" si="22">IF(Q22="","", Q22*Q$11)</f>
        <v/>
      </c>
      <c r="S22" s="814"/>
      <c r="T22" s="244" t="str">
        <f t="shared" ref="T22" si="23">IF(S22="","", S22*S$11)</f>
        <v/>
      </c>
    </row>
    <row r="23" spans="2:22" s="245" customFormat="1" ht="15">
      <c r="B23" s="228"/>
      <c r="C23" s="228"/>
      <c r="D23" s="228"/>
      <c r="E23" s="234" t="s">
        <v>2672</v>
      </c>
      <c r="F23" s="609" t="str">
        <f>IFERROR(INDEX('Produtos Selecionados'!$G:$G,MATCH($E23,'Produtos Selecionados'!$E:$E,0)),"-")</f>
        <v>-</v>
      </c>
      <c r="G23" s="609" t="str">
        <f>IFERROR(INDEX('Produtos Selecionados'!$H:$H,MATCH($E23,'Produtos Selecionados'!$E:$E,0)),"-")</f>
        <v>Sim</v>
      </c>
      <c r="H23" s="609">
        <f>IFERROR(INDEX('Produtos Selecionados'!$O:$O,MATCH($E23,'Produtos Selecionados'!$E:$E,0)),"-")</f>
        <v>1.6000000000000001E-3</v>
      </c>
      <c r="I23" s="610" t="str">
        <f>IFERROR(INDEX('Produtos Selecionados'!$L:$L,MATCH($E23,'Produtos Selecionados'!$E:$E,0)),"-")</f>
        <v>BRL</v>
      </c>
      <c r="J23" s="610">
        <f>IFERROR(INDEX('Produtos Selecionados'!$M:$M,MATCH($E23,'Produtos Selecionados'!$E:$E,0)),"-")</f>
        <v>2</v>
      </c>
      <c r="K23" s="814">
        <v>0.05</v>
      </c>
      <c r="L23" s="244">
        <f ca="1">IF(K23="","", K23*K$11)</f>
        <v>4.1000000000000002E-2</v>
      </c>
      <c r="M23" s="814">
        <v>0.05</v>
      </c>
      <c r="N23" s="244">
        <f ca="1">IF(M23="","", M23*M$11)</f>
        <v>3.2000000000000001E-2</v>
      </c>
      <c r="O23" s="814"/>
      <c r="P23" s="244" t="str">
        <f>IF(O23="","", O23*O$11)</f>
        <v/>
      </c>
      <c r="Q23" s="814"/>
      <c r="R23" s="244" t="str">
        <f>IF(Q23="","", Q23*Q$11)</f>
        <v/>
      </c>
      <c r="S23" s="814"/>
      <c r="T23" s="244" t="str">
        <f>IF(S23="","", S23*S$11)</f>
        <v/>
      </c>
    </row>
    <row r="24" spans="2:22" s="245" customFormat="1" ht="15">
      <c r="B24" s="228"/>
      <c r="C24" s="228"/>
      <c r="D24" s="228"/>
      <c r="E24" s="234" t="s">
        <v>2098</v>
      </c>
      <c r="F24" s="609" t="str">
        <f>IFERROR(INDEX('Produtos Selecionados'!$G:$G,MATCH($E24,'Produtos Selecionados'!$E:$E,0)),"-")</f>
        <v>-</v>
      </c>
      <c r="G24" s="609" t="str">
        <f>IFERROR(INDEX('Produtos Selecionados'!$H:$H,MATCH($E24,'Produtos Selecionados'!$E:$E,0)),"-")</f>
        <v>Sim</v>
      </c>
      <c r="H24" s="609">
        <f>IFERROR(INDEX('Produtos Selecionados'!$O:$O,MATCH($E24,'Produtos Selecionados'!$E:$E,0)),"-")</f>
        <v>1E-3</v>
      </c>
      <c r="I24" s="610" t="str">
        <f>IFERROR(INDEX('Produtos Selecionados'!$L:$L,MATCH($E24,'Produtos Selecionados'!$E:$E,0)),"-")</f>
        <v>BRL</v>
      </c>
      <c r="J24" s="610">
        <f>IFERROR(INDEX('Produtos Selecionados'!$M:$M,MATCH($E24,'Produtos Selecionados'!$E:$E,0)),"-")</f>
        <v>1</v>
      </c>
      <c r="K24" s="814">
        <v>0.05</v>
      </c>
      <c r="L24" s="244">
        <f t="shared" ca="1" si="4"/>
        <v>4.1000000000000002E-2</v>
      </c>
      <c r="M24" s="814">
        <v>0.05</v>
      </c>
      <c r="N24" s="244">
        <f t="shared" ca="1" si="5"/>
        <v>3.2000000000000001E-2</v>
      </c>
      <c r="O24" s="814"/>
      <c r="P24" s="244" t="str">
        <f t="shared" si="6"/>
        <v/>
      </c>
      <c r="Q24" s="814"/>
      <c r="R24" s="244" t="str">
        <f t="shared" si="7"/>
        <v/>
      </c>
      <c r="S24" s="814"/>
      <c r="T24" s="244" t="str">
        <f t="shared" si="8"/>
        <v/>
      </c>
    </row>
    <row r="25" spans="2:22" s="245" customFormat="1" ht="15">
      <c r="B25" s="228"/>
      <c r="C25" s="228"/>
      <c r="D25" s="228"/>
      <c r="E25" s="234" t="s">
        <v>2110</v>
      </c>
      <c r="F25" s="609" t="str">
        <f>IFERROR(INDEX('Produtos Selecionados'!$G:$G,MATCH($E25,'Produtos Selecionados'!$E:$E,0)),"-")</f>
        <v>-</v>
      </c>
      <c r="G25" s="609" t="str">
        <f>IFERROR(INDEX('Produtos Selecionados'!$H:$H,MATCH($E25,'Produtos Selecionados'!$E:$E,0)),"-")</f>
        <v>Não</v>
      </c>
      <c r="H25" s="609">
        <f>IFERROR(INDEX('Produtos Selecionados'!$O:$O,MATCH($E25,'Produtos Selecionados'!$E:$E,0)),"-")</f>
        <v>1.4E-3</v>
      </c>
      <c r="I25" s="610" t="str">
        <f>IFERROR(INDEX('Produtos Selecionados'!$L:$L,MATCH($E25,'Produtos Selecionados'!$E:$E,0)),"-")</f>
        <v>BRL</v>
      </c>
      <c r="J25" s="610">
        <f>IFERROR(INDEX('Produtos Selecionados'!$M:$M,MATCH($E25,'Produtos Selecionados'!$E:$E,0)),"-")</f>
        <v>31</v>
      </c>
      <c r="K25" s="814"/>
      <c r="L25" s="244" t="str">
        <f t="shared" ref="L25:L26" si="24">IF(K25="","", K25*K$11)</f>
        <v/>
      </c>
      <c r="M25" s="814"/>
      <c r="N25" s="244" t="str">
        <f t="shared" ref="N25:N26" si="25">IF(M25="","", M25*M$11)</f>
        <v/>
      </c>
      <c r="O25" s="814"/>
      <c r="P25" s="244" t="str">
        <f t="shared" ref="P25:P26" si="26">IF(O25="","", O25*O$11)</f>
        <v/>
      </c>
      <c r="Q25" s="814"/>
      <c r="R25" s="244" t="str">
        <f t="shared" ref="R25:R26" si="27">IF(Q25="","", Q25*Q$11)</f>
        <v/>
      </c>
      <c r="S25" s="814"/>
      <c r="T25" s="244" t="str">
        <f t="shared" ref="T25:T26" si="28">IF(S25="","", S25*S$11)</f>
        <v/>
      </c>
    </row>
    <row r="26" spans="2:22" s="245" customFormat="1" ht="15">
      <c r="B26" s="228"/>
      <c r="C26" s="228"/>
      <c r="D26" s="228"/>
      <c r="E26" s="234" t="s">
        <v>2654</v>
      </c>
      <c r="F26" s="609" t="str">
        <f>IFERROR(INDEX('Produtos Selecionados'!$G:$G,MATCH($E26,'Produtos Selecionados'!$E:$E,0)),"-")</f>
        <v>-</v>
      </c>
      <c r="G26" s="609" t="str">
        <f>IFERROR(INDEX('Produtos Selecionados'!$H:$H,MATCH($E26,'Produtos Selecionados'!$E:$E,0)),"-")</f>
        <v>Sim</v>
      </c>
      <c r="H26" s="609">
        <f>IFERROR(INDEX('Produtos Selecionados'!$O:$O,MATCH($E26,'Produtos Selecionados'!$E:$E,0)),"-")</f>
        <v>1.5983333333333301E-3</v>
      </c>
      <c r="I26" s="610" t="str">
        <f>IFERROR(INDEX('Produtos Selecionados'!$L:$L,MATCH($E26,'Produtos Selecionados'!$E:$E,0)),"-")</f>
        <v>BRL</v>
      </c>
      <c r="J26" s="610">
        <f>IFERROR(INDEX('Produtos Selecionados'!$M:$M,MATCH($E26,'Produtos Selecionados'!$E:$E,0)),"-")</f>
        <v>31</v>
      </c>
      <c r="K26" s="814">
        <v>0.05</v>
      </c>
      <c r="L26" s="244">
        <f t="shared" ca="1" si="24"/>
        <v>4.1000000000000002E-2</v>
      </c>
      <c r="M26" s="814">
        <v>0.05</v>
      </c>
      <c r="N26" s="244">
        <f t="shared" ca="1" si="25"/>
        <v>3.2000000000000001E-2</v>
      </c>
      <c r="O26" s="814">
        <v>7.4999999999999997E-2</v>
      </c>
      <c r="P26" s="244">
        <f t="shared" ca="1" si="26"/>
        <v>3.9E-2</v>
      </c>
      <c r="Q26" s="814">
        <v>0.1</v>
      </c>
      <c r="R26" s="244">
        <f t="shared" ca="1" si="27"/>
        <v>2.0000000000000004E-2</v>
      </c>
      <c r="S26" s="814">
        <v>0.25</v>
      </c>
      <c r="T26" s="244">
        <f t="shared" ca="1" si="28"/>
        <v>0.02</v>
      </c>
    </row>
    <row r="27" spans="2:22" s="245" customFormat="1" ht="15">
      <c r="B27" s="228"/>
      <c r="C27" s="228"/>
      <c r="D27" s="228"/>
      <c r="E27" s="234" t="s">
        <v>2100</v>
      </c>
      <c r="F27" s="609" t="str">
        <f>IFERROR(INDEX('Produtos Selecionados'!$G:$G,MATCH($E27,'Produtos Selecionados'!$E:$E,0)),"-")</f>
        <v>-</v>
      </c>
      <c r="G27" s="609" t="str">
        <f>IFERROR(INDEX('Produtos Selecionados'!$H:$H,MATCH($E27,'Produtos Selecionados'!$E:$E,0)),"-")</f>
        <v>Sim</v>
      </c>
      <c r="H27" s="609">
        <f>IFERROR(INDEX('Produtos Selecionados'!$O:$O,MATCH($E27,'Produtos Selecionados'!$E:$E,0)),"-")</f>
        <v>1.65E-3</v>
      </c>
      <c r="I27" s="610" t="str">
        <f>IFERROR(INDEX('Produtos Selecionados'!$L:$L,MATCH($E27,'Produtos Selecionados'!$E:$E,0)),"-")</f>
        <v>BRL</v>
      </c>
      <c r="J27" s="610">
        <f>IFERROR(INDEX('Produtos Selecionados'!$M:$M,MATCH($E27,'Produtos Selecionados'!$E:$E,0)),"-")</f>
        <v>45</v>
      </c>
      <c r="K27" s="814">
        <v>0.05</v>
      </c>
      <c r="L27" s="244">
        <f t="shared" ca="1" si="4"/>
        <v>4.1000000000000002E-2</v>
      </c>
      <c r="M27" s="814">
        <v>0.05</v>
      </c>
      <c r="N27" s="244">
        <f t="shared" ca="1" si="5"/>
        <v>3.2000000000000001E-2</v>
      </c>
      <c r="O27" s="814">
        <v>7.4999999999999997E-2</v>
      </c>
      <c r="P27" s="244">
        <f t="shared" ca="1" si="6"/>
        <v>3.9E-2</v>
      </c>
      <c r="Q27" s="814"/>
      <c r="R27" s="244" t="str">
        <f t="shared" si="7"/>
        <v/>
      </c>
      <c r="S27" s="814"/>
      <c r="T27" s="244" t="str">
        <f t="shared" si="8"/>
        <v/>
      </c>
    </row>
    <row r="28" spans="2:22" s="245" customFormat="1" ht="15">
      <c r="B28" s="228"/>
      <c r="C28" s="228"/>
      <c r="D28" s="228"/>
      <c r="E28" s="234" t="s">
        <v>2102</v>
      </c>
      <c r="F28" s="609" t="str">
        <f>IFERROR(INDEX('Produtos Selecionados'!$G:$G,MATCH($E28,'Produtos Selecionados'!$E:$E,0)),"-")</f>
        <v>-</v>
      </c>
      <c r="G28" s="609" t="str">
        <f>IFERROR(INDEX('Produtos Selecionados'!$H:$H,MATCH($E28,'Produtos Selecionados'!$E:$E,0)),"-")</f>
        <v>Sim</v>
      </c>
      <c r="H28" s="609">
        <f>IFERROR(INDEX('Produtos Selecionados'!$O:$O,MATCH($E28,'Produtos Selecionados'!$E:$E,0)),"-")</f>
        <v>1.3998000000000001E-3</v>
      </c>
      <c r="I28" s="610" t="str">
        <f>IFERROR(INDEX('Produtos Selecionados'!$L:$L,MATCH($E28,'Produtos Selecionados'!$E:$E,0)),"-")</f>
        <v>BRL</v>
      </c>
      <c r="J28" s="610">
        <f>IFERROR(INDEX('Produtos Selecionados'!$M:$M,MATCH($E28,'Produtos Selecionados'!$E:$E,0)),"-")</f>
        <v>46</v>
      </c>
      <c r="K28" s="814">
        <v>0.05</v>
      </c>
      <c r="L28" s="244">
        <f t="shared" ca="1" si="4"/>
        <v>4.1000000000000002E-2</v>
      </c>
      <c r="M28" s="814">
        <v>0.05</v>
      </c>
      <c r="N28" s="244">
        <f t="shared" ca="1" si="5"/>
        <v>3.2000000000000001E-2</v>
      </c>
      <c r="O28" s="814">
        <v>7.4999999999999997E-2</v>
      </c>
      <c r="P28" s="244">
        <f t="shared" ca="1" si="6"/>
        <v>3.9E-2</v>
      </c>
      <c r="Q28" s="814">
        <v>0.1</v>
      </c>
      <c r="R28" s="244">
        <f t="shared" ca="1" si="7"/>
        <v>2.0000000000000004E-2</v>
      </c>
      <c r="S28" s="814"/>
      <c r="T28" s="244" t="str">
        <f t="shared" si="8"/>
        <v/>
      </c>
    </row>
    <row r="29" spans="2:22" s="245" customFormat="1" ht="15">
      <c r="B29" s="228"/>
      <c r="C29" s="228"/>
      <c r="D29" s="228"/>
      <c r="E29" s="234" t="s">
        <v>2091</v>
      </c>
      <c r="F29" s="609" t="str">
        <f>IFERROR(INDEX('Produtos Selecionados'!$G:$G,MATCH($E29,'Produtos Selecionados'!$E:$E,0)),"-")</f>
        <v>-</v>
      </c>
      <c r="G29" s="609" t="str">
        <f>IFERROR(INDEX('Produtos Selecionados'!$H:$H,MATCH($E29,'Produtos Selecionados'!$E:$E,0)),"-")</f>
        <v>Sim</v>
      </c>
      <c r="H29" s="609">
        <f>IFERROR(INDEX('Produtos Selecionados'!$O:$O,MATCH($E29,'Produtos Selecionados'!$E:$E,0)),"-")</f>
        <v>1.0500000000000001E-2</v>
      </c>
      <c r="I29" s="610" t="str">
        <f>IFERROR(INDEX('Produtos Selecionados'!$L:$L,MATCH($E29,'Produtos Selecionados'!$E:$E,0)),"-")</f>
        <v>BRL</v>
      </c>
      <c r="J29" s="610">
        <f>IFERROR(INDEX('Produtos Selecionados'!$M:$M,MATCH($E29,'Produtos Selecionados'!$E:$E,0)),"-")</f>
        <v>91</v>
      </c>
      <c r="K29" s="814">
        <v>0.05</v>
      </c>
      <c r="L29" s="244">
        <f t="shared" ca="1" si="4"/>
        <v>4.1000000000000002E-2</v>
      </c>
      <c r="M29" s="814">
        <v>0.05</v>
      </c>
      <c r="N29" s="244">
        <f t="shared" ca="1" si="5"/>
        <v>3.2000000000000001E-2</v>
      </c>
      <c r="O29" s="814">
        <v>7.4999999999999997E-2</v>
      </c>
      <c r="P29" s="244">
        <f t="shared" ca="1" si="6"/>
        <v>3.9E-2</v>
      </c>
      <c r="Q29" s="814">
        <v>0.1</v>
      </c>
      <c r="R29" s="244">
        <f t="shared" ca="1" si="7"/>
        <v>2.0000000000000004E-2</v>
      </c>
      <c r="S29" s="814">
        <v>0.25</v>
      </c>
      <c r="T29" s="244">
        <f t="shared" ca="1" si="8"/>
        <v>0.02</v>
      </c>
    </row>
    <row r="30" spans="2:22" s="245" customFormat="1" ht="15">
      <c r="B30" s="228"/>
      <c r="C30" s="228"/>
      <c r="D30" s="228"/>
      <c r="E30" s="234" t="s">
        <v>2111</v>
      </c>
      <c r="F30" s="609" t="str">
        <f>IFERROR(INDEX('Produtos Selecionados'!$G:$G,MATCH($E30,'Produtos Selecionados'!$E:$E,0)),"-")</f>
        <v>-</v>
      </c>
      <c r="G30" s="609" t="str">
        <f>IFERROR(INDEX('Produtos Selecionados'!$H:$H,MATCH($E30,'Produtos Selecionados'!$E:$E,0)),"-")</f>
        <v>Sim</v>
      </c>
      <c r="H30" s="609">
        <f>IFERROR(INDEX('Produtos Selecionados'!$O:$O,MATCH($E30,'Produtos Selecionados'!$E:$E,0)),"-")</f>
        <v>6.6666666666666697E-3</v>
      </c>
      <c r="I30" s="610" t="str">
        <f>IFERROR(INDEX('Produtos Selecionados'!$L:$L,MATCH($E30,'Produtos Selecionados'!$E:$E,0)),"-")</f>
        <v>BRL</v>
      </c>
      <c r="J30" s="610">
        <f>IFERROR(INDEX('Produtos Selecionados'!$M:$M,MATCH($E30,'Produtos Selecionados'!$E:$E,0)),"-")</f>
        <v>271</v>
      </c>
      <c r="K30" s="814">
        <v>0.05</v>
      </c>
      <c r="L30" s="244">
        <f ca="1">IF(K30="","", K30*K$11)</f>
        <v>4.1000000000000002E-2</v>
      </c>
      <c r="M30" s="814">
        <v>0.05</v>
      </c>
      <c r="N30" s="244">
        <f ca="1">IF(M30="","", M30*M$11)</f>
        <v>3.2000000000000001E-2</v>
      </c>
      <c r="O30" s="814">
        <v>7.4999999999999997E-2</v>
      </c>
      <c r="P30" s="244">
        <f ca="1">IF(O30="","", O30*O$11)</f>
        <v>3.9E-2</v>
      </c>
      <c r="Q30" s="814">
        <v>0.1</v>
      </c>
      <c r="R30" s="244">
        <f ca="1">IF(Q30="","", Q30*Q$11)</f>
        <v>2.0000000000000004E-2</v>
      </c>
      <c r="S30" s="814"/>
      <c r="T30" s="244" t="str">
        <f>IF(S30="","", S30*S$11)</f>
        <v/>
      </c>
    </row>
    <row r="31" spans="2:22" s="245" customFormat="1" ht="15">
      <c r="B31" s="228"/>
      <c r="C31" s="228"/>
      <c r="D31" s="228"/>
      <c r="E31" s="234" t="s">
        <v>2090</v>
      </c>
      <c r="F31" s="609" t="str">
        <f>IFERROR(INDEX('Produtos Selecionados'!$G:$G,MATCH($E31,'Produtos Selecionados'!$E:$E,0)),"-")</f>
        <v>-</v>
      </c>
      <c r="G31" s="609" t="str">
        <f>IFERROR(INDEX('Produtos Selecionados'!$H:$H,MATCH($E31,'Produtos Selecionados'!$E:$E,0)),"-")</f>
        <v>Sim</v>
      </c>
      <c r="H31" s="609">
        <f>IFERROR(INDEX('Produtos Selecionados'!$O:$O,MATCH($E31,'Produtos Selecionados'!$E:$E,0)),"-")</f>
        <v>2.7499999999999998E-3</v>
      </c>
      <c r="I31" s="610" t="str">
        <f>IFERROR(INDEX('Produtos Selecionados'!$L:$L,MATCH($E31,'Produtos Selecionados'!$E:$E,0)),"-")</f>
        <v>BRL</v>
      </c>
      <c r="J31" s="610">
        <f>IFERROR(INDEX('Produtos Selecionados'!$M:$M,MATCH($E31,'Produtos Selecionados'!$E:$E,0)),"-")</f>
        <v>180</v>
      </c>
      <c r="K31" s="814">
        <v>0.05</v>
      </c>
      <c r="L31" s="244">
        <f ca="1">IF(K31="","", K31*K$11)</f>
        <v>4.1000000000000002E-2</v>
      </c>
      <c r="M31" s="814">
        <v>0.05</v>
      </c>
      <c r="N31" s="244">
        <f ca="1">IF(M31="","", M31*M$11)</f>
        <v>3.2000000000000001E-2</v>
      </c>
      <c r="O31" s="814">
        <v>7.4999999999999997E-2</v>
      </c>
      <c r="P31" s="244">
        <f ca="1">IF(O31="","", O31*O$11)</f>
        <v>3.9E-2</v>
      </c>
      <c r="Q31" s="814"/>
      <c r="R31" s="244" t="str">
        <f>IF(Q31="","", Q31*Q$11)</f>
        <v/>
      </c>
      <c r="S31" s="814"/>
      <c r="T31" s="244" t="str">
        <f>IF(S31="","", S31*S$11)</f>
        <v/>
      </c>
    </row>
    <row r="32" spans="2:22" s="153" customFormat="1" ht="8.25" customHeight="1">
      <c r="B32" s="231"/>
      <c r="C32" s="231"/>
      <c r="D32" s="231"/>
      <c r="E32" s="176"/>
      <c r="F32" s="190"/>
      <c r="G32" s="190"/>
      <c r="H32" s="190"/>
      <c r="I32" s="190"/>
      <c r="J32" s="190"/>
      <c r="K32" s="815"/>
      <c r="L32" s="246" t="str">
        <f>IF(K32="","", K32*K$11)</f>
        <v/>
      </c>
      <c r="M32" s="814"/>
      <c r="N32" s="246" t="str">
        <f>IF(M32="","", M32*M$11)</f>
        <v/>
      </c>
      <c r="O32" s="815"/>
      <c r="P32" s="246" t="str">
        <f>IF(O32="","", O32*O$11)</f>
        <v/>
      </c>
      <c r="Q32" s="815"/>
      <c r="R32" s="246" t="str">
        <f>IF(Q32="","", Q32*Q$11)</f>
        <v/>
      </c>
      <c r="S32" s="815"/>
      <c r="T32" s="246" t="str">
        <f>IF(S32="","", S32*S$11)</f>
        <v/>
      </c>
      <c r="U32" s="241"/>
      <c r="V32" s="241"/>
    </row>
    <row r="33" spans="2:22" s="153" customFormat="1" ht="15">
      <c r="B33" s="231"/>
      <c r="C33" s="231" t="s">
        <v>12</v>
      </c>
      <c r="D33" s="231" t="s">
        <v>12</v>
      </c>
      <c r="E33" s="155" t="s">
        <v>621</v>
      </c>
      <c r="F33" s="156"/>
      <c r="G33" s="156"/>
      <c r="H33" s="156"/>
      <c r="I33" s="156"/>
      <c r="J33" s="156"/>
      <c r="K33" s="233">
        <f ca="1">OFFSET('Asset Allocation Tatico'!$B$9, MATCH($E33,OFFSET('Asset Allocation Tatico'!$B$9,,,COUNTA('Asset Allocation Tatico'!$B:$B)-COUNTA('Asset Allocation Tatico'!$B$1:$B$9)),0)-1, MATCH(K$5,'Asset Allocation Tatico'!$D$5:$M$5,0)+2)</f>
        <v>0.15</v>
      </c>
      <c r="L33" s="242">
        <f ca="1">L35+L41+L48</f>
        <v>0.15</v>
      </c>
      <c r="M33" s="233">
        <f ca="1">OFFSET('Asset Allocation Tatico'!$B$9, MATCH($E33,OFFSET('Asset Allocation Tatico'!$B$9,,,COUNTA('Asset Allocation Tatico'!$B:$B)-COUNTA('Asset Allocation Tatico'!$B$1:$B$9)),0)-1, MATCH(M$5,'Asset Allocation Tatico'!$D$5:$M$5,0)+2)</f>
        <v>0.15</v>
      </c>
      <c r="N33" s="242">
        <f ca="1">N35+N41+N48</f>
        <v>0.15</v>
      </c>
      <c r="O33" s="233">
        <f ca="1">OFFSET('Asset Allocation Tatico'!$B$9, MATCH($E33,OFFSET('Asset Allocation Tatico'!$B$9,,,COUNTA('Asset Allocation Tatico'!$B:$B)-COUNTA('Asset Allocation Tatico'!$B$1:$B$9)),0)-1, MATCH(O$5,'Asset Allocation Tatico'!$D$5:$M$5,0)+2)</f>
        <v>0.1</v>
      </c>
      <c r="P33" s="242">
        <f ca="1">P35+P41+P48</f>
        <v>0.1</v>
      </c>
      <c r="Q33" s="233">
        <f ca="1">OFFSET('Asset Allocation Tatico'!$B$9, MATCH($E33,OFFSET('Asset Allocation Tatico'!$B$9,,,COUNTA('Asset Allocation Tatico'!$B:$B)-COUNTA('Asset Allocation Tatico'!$B$1:$B$9)),0)-1, MATCH(Q$5,'Asset Allocation Tatico'!$D$5:$M$5,0)+2)</f>
        <v>0.2</v>
      </c>
      <c r="R33" s="242">
        <f ca="1">R35+R41+R48</f>
        <v>0.2</v>
      </c>
      <c r="S33" s="233">
        <f ca="1">OFFSET('Asset Allocation Tatico'!$B$9, MATCH($E33,OFFSET('Asset Allocation Tatico'!$B$9,,,COUNTA('Asset Allocation Tatico'!$B:$B)-COUNTA('Asset Allocation Tatico'!$B$1:$B$9)),0)-1, MATCH(S$5,'Asset Allocation Tatico'!$D$5:$M$5,0)+2)</f>
        <v>0.15</v>
      </c>
      <c r="T33" s="243">
        <f ca="1">T35+T41+T48</f>
        <v>0.15</v>
      </c>
      <c r="U33" s="157"/>
      <c r="V33" s="157"/>
    </row>
    <row r="34" spans="2:22" s="153" customFormat="1" ht="3" customHeight="1">
      <c r="B34" s="231"/>
      <c r="C34" s="231"/>
      <c r="D34" s="231"/>
      <c r="F34" s="190"/>
      <c r="G34" s="190"/>
      <c r="H34" s="190"/>
      <c r="I34" s="190"/>
      <c r="J34" s="190"/>
      <c r="K34" s="239"/>
      <c r="L34" s="240"/>
      <c r="M34" s="239"/>
      <c r="N34" s="240"/>
      <c r="O34" s="239"/>
      <c r="P34" s="240"/>
      <c r="Q34" s="239"/>
      <c r="R34" s="240"/>
      <c r="S34" s="239"/>
      <c r="T34" s="240"/>
      <c r="U34" s="157"/>
      <c r="V34" s="157"/>
    </row>
    <row r="35" spans="2:22" s="153" customFormat="1" ht="15">
      <c r="B35" s="231"/>
      <c r="C35" s="231"/>
      <c r="D35" s="231" t="s">
        <v>12</v>
      </c>
      <c r="E35" s="158" t="s">
        <v>1369</v>
      </c>
      <c r="F35" s="159"/>
      <c r="G35" s="159"/>
      <c r="H35" s="159"/>
      <c r="I35" s="159"/>
      <c r="J35" s="159"/>
      <c r="K35" s="232">
        <f ca="1">OFFSET('Asset Allocation Tatico'!$B$9, MATCH($E35,OFFSET('Asset Allocation Tatico'!$B$9,,,COUNTA('Asset Allocation Tatico'!$B:$B)-COUNTA('Asset Allocation Tatico'!$B$1:$B$9)),0)-1, MATCH(K$5,'Asset Allocation Tatico'!$D$5:$M$5,0)+2)</f>
        <v>0</v>
      </c>
      <c r="L35" s="207">
        <f>SUM(L36:L40)</f>
        <v>0</v>
      </c>
      <c r="M35" s="232">
        <f ca="1">OFFSET('Asset Allocation Tatico'!$B$9, MATCH($E35,OFFSET('Asset Allocation Tatico'!$B$9,,,COUNTA('Asset Allocation Tatico'!$B:$B)-COUNTA('Asset Allocation Tatico'!$B$1:$B$9)),0)-1, MATCH(M$5,'Asset Allocation Tatico'!$D$5:$M$5,0)+2)</f>
        <v>0</v>
      </c>
      <c r="N35" s="207">
        <f>SUM(N36:N40)</f>
        <v>0</v>
      </c>
      <c r="O35" s="232">
        <f ca="1">OFFSET('Asset Allocation Tatico'!$B$9, MATCH($E35,OFFSET('Asset Allocation Tatico'!$B$9,,,COUNTA('Asset Allocation Tatico'!$B:$B)-COUNTA('Asset Allocation Tatico'!$B$1:$B$9)),0)-1, MATCH(O$5,'Asset Allocation Tatico'!$D$5:$M$5,0)+2)</f>
        <v>0</v>
      </c>
      <c r="P35" s="207">
        <f>SUM(P36:P40)</f>
        <v>0</v>
      </c>
      <c r="Q35" s="232">
        <f ca="1">OFFSET('Asset Allocation Tatico'!$B$9, MATCH($E35,OFFSET('Asset Allocation Tatico'!$B$9,,,COUNTA('Asset Allocation Tatico'!$B:$B)-COUNTA('Asset Allocation Tatico'!$B$1:$B$9)),0)-1, MATCH(Q$5,'Asset Allocation Tatico'!$D$5:$M$5,0)+2)</f>
        <v>0</v>
      </c>
      <c r="R35" s="207">
        <f>SUM(R36:R40)</f>
        <v>0</v>
      </c>
      <c r="S35" s="232">
        <f ca="1">OFFSET('Asset Allocation Tatico'!$B$9, MATCH($E35,OFFSET('Asset Allocation Tatico'!$B$9,,,COUNTA('Asset Allocation Tatico'!$B:$B)-COUNTA('Asset Allocation Tatico'!$B$1:$B$9)),0)-1, MATCH(S$5,'Asset Allocation Tatico'!$D$5:$M$5,0)+2)</f>
        <v>0</v>
      </c>
      <c r="T35" s="207">
        <f>SUM(T36:T40)</f>
        <v>0</v>
      </c>
      <c r="U35" s="157"/>
      <c r="V35" s="157"/>
    </row>
    <row r="36" spans="2:22" s="245" customFormat="1" ht="15">
      <c r="B36" s="228"/>
      <c r="C36" s="228"/>
      <c r="D36" s="228"/>
      <c r="E36" s="234" t="str">
        <f>'Produtos Selecionados'!E66</f>
        <v>NTN-B 2024 (IPCA+5.75%)</v>
      </c>
      <c r="F36" s="609" t="str">
        <f>IFERROR(INDEX('Produtos Selecionados'!$G:$G,MATCH($E36,'Produtos Selecionados'!$E:$E,0)),"-")</f>
        <v>MFO</v>
      </c>
      <c r="G36" s="609" t="str">
        <f>IFERROR(INDEX('Produtos Selecionados'!$H:$H,MATCH($E36,'Produtos Selecionados'!$E:$E,0)),"-")</f>
        <v>Sim</v>
      </c>
      <c r="H36" s="609" t="str">
        <f>IFERROR(INDEX('Produtos Selecionados'!$O:$O,MATCH($E36,'Produtos Selecionados'!$E:$E,0)),"-")</f>
        <v>-</v>
      </c>
      <c r="I36" s="610" t="str">
        <f>IFERROR(INDEX('Produtos Selecionados'!$L:$L,MATCH($E36,'Produtos Selecionados'!$E:$E,0)),"-")</f>
        <v>BRL</v>
      </c>
      <c r="J36" s="610">
        <f>IFERROR(INDEX('Produtos Selecionados'!$M:$M,MATCH($E36,'Produtos Selecionados'!$E:$E,0)),"-")</f>
        <v>653</v>
      </c>
      <c r="K36" s="814"/>
      <c r="L36" s="244" t="str">
        <f t="shared" ref="L36:N39" si="29">IF(K36="","", K36*K$35)</f>
        <v/>
      </c>
      <c r="M36" s="814"/>
      <c r="N36" s="244" t="str">
        <f t="shared" si="29"/>
        <v/>
      </c>
      <c r="O36" s="814"/>
      <c r="P36" s="244" t="str">
        <f>IF(O36="","", O36*O$35)</f>
        <v/>
      </c>
      <c r="Q36" s="814"/>
      <c r="R36" s="244" t="str">
        <f>IF(Q36="","", Q36*Q$35)</f>
        <v/>
      </c>
      <c r="S36" s="814"/>
      <c r="T36" s="244" t="str">
        <f>IF(S36="","", S36*S$35)</f>
        <v/>
      </c>
    </row>
    <row r="37" spans="2:22" s="245" customFormat="1" ht="15">
      <c r="B37" s="228"/>
      <c r="C37" s="228"/>
      <c r="D37" s="228"/>
      <c r="E37" s="234" t="str">
        <f>'Produtos Selecionados'!E69</f>
        <v>NTN-B 2027 (IPCA+5.50%)</v>
      </c>
      <c r="F37" s="609" t="str">
        <f>IFERROR(INDEX('Produtos Selecionados'!$G:$G,MATCH($E37,'Produtos Selecionados'!$E:$E,0)),"-")</f>
        <v>MFO</v>
      </c>
      <c r="G37" s="609" t="str">
        <f>IFERROR(INDEX('Produtos Selecionados'!$H:$H,MATCH($E37,'Produtos Selecionados'!$E:$E,0)),"-")</f>
        <v>Sim</v>
      </c>
      <c r="H37" s="609" t="str">
        <f>IFERROR(INDEX('Produtos Selecionados'!$O:$O,MATCH($E37,'Produtos Selecionados'!$E:$E,0)),"-")</f>
        <v>-</v>
      </c>
      <c r="I37" s="610" t="str">
        <f>IFERROR(INDEX('Produtos Selecionados'!$L:$L,MATCH($E37,'Produtos Selecionados'!$E:$E,0)),"-")</f>
        <v>BRL</v>
      </c>
      <c r="J37" s="610">
        <f>IFERROR(INDEX('Produtos Selecionados'!$M:$M,MATCH($E37,'Produtos Selecionados'!$E:$E,0)),"-")</f>
        <v>1748</v>
      </c>
      <c r="K37" s="814"/>
      <c r="L37" s="244" t="str">
        <f t="shared" si="29"/>
        <v/>
      </c>
      <c r="M37" s="814"/>
      <c r="N37" s="244" t="str">
        <f t="shared" si="29"/>
        <v/>
      </c>
      <c r="O37" s="814"/>
      <c r="P37" s="244" t="str">
        <f>IF(O37="","", O37*O$35)</f>
        <v/>
      </c>
      <c r="Q37" s="814"/>
      <c r="R37" s="244" t="str">
        <f>IF(Q37="","", Q37*Q$35)</f>
        <v/>
      </c>
      <c r="S37" s="814"/>
      <c r="T37" s="244" t="str">
        <f>IF(S37="","", S37*S$35)</f>
        <v/>
      </c>
    </row>
    <row r="38" spans="2:22" s="245" customFormat="1" ht="15">
      <c r="B38" s="228"/>
      <c r="C38" s="228"/>
      <c r="D38" s="228"/>
      <c r="E38" s="234" t="s">
        <v>2112</v>
      </c>
      <c r="F38" s="609" t="str">
        <f>IFERROR(INDEX('Produtos Selecionados'!$G:$G,MATCH($E38,'Produtos Selecionados'!$E:$E,0)),"-")</f>
        <v>-</v>
      </c>
      <c r="G38" s="609" t="str">
        <f>IFERROR(INDEX('Produtos Selecionados'!$H:$H,MATCH($E38,'Produtos Selecionados'!$E:$E,0)),"-")</f>
        <v>Sim</v>
      </c>
      <c r="H38" s="609">
        <f>IFERROR(INDEX('Produtos Selecionados'!$O:$O,MATCH($E38,'Produtos Selecionados'!$E:$E,0)),"-")</f>
        <v>1.9599999999999999E-3</v>
      </c>
      <c r="I38" s="610" t="str">
        <f>IFERROR(INDEX('Produtos Selecionados'!$L:$L,MATCH($E38,'Produtos Selecionados'!$E:$E,0)),"-")</f>
        <v>BRL</v>
      </c>
      <c r="J38" s="610">
        <f>IFERROR(INDEX('Produtos Selecionados'!$M:$M,MATCH($E38,'Produtos Selecionados'!$E:$E,0)),"-")</f>
        <v>31</v>
      </c>
      <c r="K38" s="814"/>
      <c r="L38" s="244" t="str">
        <f t="shared" si="29"/>
        <v/>
      </c>
      <c r="M38" s="814"/>
      <c r="N38" s="244" t="str">
        <f t="shared" si="29"/>
        <v/>
      </c>
      <c r="O38" s="814"/>
      <c r="P38" s="244" t="str">
        <f>IF(O38="","", O38*O$35)</f>
        <v/>
      </c>
      <c r="Q38" s="814"/>
      <c r="R38" s="244" t="str">
        <f>IF(Q38="","", Q38*Q$35)</f>
        <v/>
      </c>
      <c r="S38" s="814"/>
      <c r="T38" s="244" t="str">
        <f>IF(S38="","", S38*S$35)</f>
        <v/>
      </c>
    </row>
    <row r="39" spans="2:22" s="245" customFormat="1" ht="15">
      <c r="B39" s="228"/>
      <c r="C39" s="228"/>
      <c r="D39" s="228"/>
      <c r="E39" s="234" t="s">
        <v>1727</v>
      </c>
      <c r="F39" s="609" t="str">
        <f>IFERROR(INDEX('Produtos Selecionados'!$G:$G,MATCH($E39,'Produtos Selecionados'!$E:$E,0)),"-")</f>
        <v>-</v>
      </c>
      <c r="G39" s="609" t="str">
        <f>IFERROR(INDEX('Produtos Selecionados'!$H:$H,MATCH($E39,'Produtos Selecionados'!$E:$E,0)),"-")</f>
        <v>Sim</v>
      </c>
      <c r="H39" s="609">
        <f>IFERROR(INDEX('Produtos Selecionados'!$O:$O,MATCH($E39,'Produtos Selecionados'!$E:$E,0)),"-")</f>
        <v>2.8800000000000002E-3</v>
      </c>
      <c r="I39" s="610" t="str">
        <f>IFERROR(INDEX('Produtos Selecionados'!$L:$L,MATCH($E39,'Produtos Selecionados'!$E:$E,0)),"-")</f>
        <v>BRL</v>
      </c>
      <c r="J39" s="610">
        <f>IFERROR(INDEX('Produtos Selecionados'!$M:$M,MATCH($E39,'Produtos Selecionados'!$E:$E,0)),"-")</f>
        <v>31</v>
      </c>
      <c r="K39" s="814"/>
      <c r="L39" s="244" t="str">
        <f t="shared" si="29"/>
        <v/>
      </c>
      <c r="M39" s="814"/>
      <c r="N39" s="244" t="str">
        <f t="shared" si="29"/>
        <v/>
      </c>
      <c r="O39" s="814"/>
      <c r="P39" s="244" t="str">
        <f>IF(O39="","", O39*O$35)</f>
        <v/>
      </c>
      <c r="Q39" s="814"/>
      <c r="R39" s="244" t="str">
        <f>IF(Q39="","", Q39*Q$35)</f>
        <v/>
      </c>
      <c r="S39" s="814"/>
      <c r="T39" s="244" t="str">
        <f>IF(S39="","", S39*S$35)</f>
        <v/>
      </c>
    </row>
    <row r="40" spans="2:22" s="153" customFormat="1" ht="8.25" customHeight="1">
      <c r="B40" s="231"/>
      <c r="C40" s="231"/>
      <c r="D40" s="231"/>
      <c r="E40" s="176"/>
      <c r="F40" s="190"/>
      <c r="G40" s="190"/>
      <c r="H40" s="190"/>
      <c r="I40" s="190"/>
      <c r="J40" s="190"/>
      <c r="K40" s="815"/>
      <c r="L40" s="246" t="str">
        <f>IF(K40="","", K40*K$11)</f>
        <v/>
      </c>
      <c r="M40" s="878"/>
      <c r="N40" s="246" t="str">
        <f>IF(M40="","", M40*M$11)</f>
        <v/>
      </c>
      <c r="O40" s="815"/>
      <c r="P40" s="246" t="str">
        <f>IF(O40="","", O40*O$11)</f>
        <v/>
      </c>
      <c r="Q40" s="815"/>
      <c r="R40" s="246" t="str">
        <f>IF(Q40="","", Q40*Q$11)</f>
        <v/>
      </c>
      <c r="S40" s="815"/>
      <c r="T40" s="246" t="str">
        <f>IF(S40="","", S40*S$11)</f>
        <v/>
      </c>
      <c r="U40" s="241"/>
      <c r="V40" s="241"/>
    </row>
    <row r="41" spans="2:22" s="153" customFormat="1" ht="15">
      <c r="B41" s="231"/>
      <c r="C41" s="231"/>
      <c r="D41" s="231" t="s">
        <v>12</v>
      </c>
      <c r="E41" s="158" t="s">
        <v>1373</v>
      </c>
      <c r="F41" s="159"/>
      <c r="G41" s="159"/>
      <c r="H41" s="159"/>
      <c r="I41" s="159"/>
      <c r="J41" s="159"/>
      <c r="K41" s="232">
        <f ca="1">OFFSET('Asset Allocation Tatico'!$B$9, MATCH($E41,OFFSET('Asset Allocation Tatico'!$B$9,,,COUNTA('Asset Allocation Tatico'!$B:$B)-COUNTA('Asset Allocation Tatico'!$B$1:$B$9)),0)-1, MATCH(K$5,'Asset Allocation Tatico'!$D$5:$M$5,0)+2)</f>
        <v>0.15</v>
      </c>
      <c r="L41" s="207">
        <f ca="1">SUM(L42:L47)</f>
        <v>0.15</v>
      </c>
      <c r="M41" s="232">
        <f ca="1">OFFSET('Asset Allocation Tatico'!$B$9, MATCH($E41,OFFSET('Asset Allocation Tatico'!$B$9,,,COUNTA('Asset Allocation Tatico'!$B:$B)-COUNTA('Asset Allocation Tatico'!$B$1:$B$9)),0)-1, MATCH(M$5,'Asset Allocation Tatico'!$D$5:$M$5,0)+2)</f>
        <v>0.15</v>
      </c>
      <c r="N41" s="207">
        <f ca="1">SUM(N42:N47)</f>
        <v>0.15</v>
      </c>
      <c r="O41" s="232">
        <f ca="1">OFFSET('Asset Allocation Tatico'!$B$9, MATCH($E41,OFFSET('Asset Allocation Tatico'!$B$9,,,COUNTA('Asset Allocation Tatico'!$B:$B)-COUNTA('Asset Allocation Tatico'!$B$1:$B$9)),0)-1, MATCH(O$5,'Asset Allocation Tatico'!$D$5:$M$5,0)+2)</f>
        <v>0.1</v>
      </c>
      <c r="P41" s="207">
        <f ca="1">SUM(P42:P47)</f>
        <v>0.1</v>
      </c>
      <c r="Q41" s="232">
        <f ca="1">OFFSET('Asset Allocation Tatico'!$B$9, MATCH($E41,OFFSET('Asset Allocation Tatico'!$B$9,,,COUNTA('Asset Allocation Tatico'!$B:$B)-COUNTA('Asset Allocation Tatico'!$B$1:$B$9)),0)-1, MATCH(Q$5,'Asset Allocation Tatico'!$D$5:$M$5,0)+2)</f>
        <v>0.2</v>
      </c>
      <c r="R41" s="207">
        <f ca="1">SUM(R42:R47)</f>
        <v>0.2</v>
      </c>
      <c r="S41" s="232">
        <f ca="1">OFFSET('Asset Allocation Tatico'!$B$9, MATCH($E41,OFFSET('Asset Allocation Tatico'!$B$9,,,COUNTA('Asset Allocation Tatico'!$B:$B)-COUNTA('Asset Allocation Tatico'!$B$1:$B$9)),0)-1, MATCH(S$5,'Asset Allocation Tatico'!$D$5:$M$5,0)+2)</f>
        <v>0.15</v>
      </c>
      <c r="T41" s="207">
        <f ca="1">SUM(T42:T47)</f>
        <v>0.15</v>
      </c>
      <c r="U41" s="157"/>
      <c r="V41" s="157"/>
    </row>
    <row r="42" spans="2:22" s="245" customFormat="1" ht="15">
      <c r="B42" s="228"/>
      <c r="C42" s="228"/>
      <c r="D42" s="228"/>
      <c r="E42" s="234" t="str">
        <f>'Produtos Selecionados'!E80</f>
        <v>NTN-B 2028 (IPCA+5.50%)</v>
      </c>
      <c r="F42" s="609" t="str">
        <f>IFERROR(INDEX('Produtos Selecionados'!$G:$G,MATCH($E42,'Produtos Selecionados'!$E:$E,0)),"-")</f>
        <v>MFO</v>
      </c>
      <c r="G42" s="609" t="str">
        <f>IFERROR(INDEX('Produtos Selecionados'!$H:$H,MATCH($E42,'Produtos Selecionados'!$E:$E,0)),"-")</f>
        <v>Sim</v>
      </c>
      <c r="H42" s="609" t="str">
        <f>IFERROR(INDEX('Produtos Selecionados'!$O:$O,MATCH($E42,'Produtos Selecionados'!$E:$E,0)),"-")</f>
        <v>-</v>
      </c>
      <c r="I42" s="610" t="str">
        <f>IFERROR(INDEX('Produtos Selecionados'!$L:$L,MATCH($E42,'Produtos Selecionados'!$E:$E,0)),"-")</f>
        <v>BRL</v>
      </c>
      <c r="J42" s="610">
        <f>IFERROR(INDEX('Produtos Selecionados'!$M:$M,MATCH($E42,'Produtos Selecionados'!$E:$E,0)),"-")</f>
        <v>2114</v>
      </c>
      <c r="K42" s="814">
        <v>0.25</v>
      </c>
      <c r="L42" s="244">
        <f t="shared" ref="L42:L46" ca="1" si="30">IF(K42="","", K42*K$41)</f>
        <v>3.7499999999999999E-2</v>
      </c>
      <c r="M42" s="814">
        <v>0.25</v>
      </c>
      <c r="N42" s="244">
        <f t="shared" ref="N42:N46" ca="1" si="31">IF(M42="","", M42*M$41)</f>
        <v>3.7499999999999999E-2</v>
      </c>
      <c r="O42" s="814">
        <v>0.25</v>
      </c>
      <c r="P42" s="244">
        <f t="shared" ref="P42:P46" ca="1" si="32">IF(O42="","", O42*O$41)</f>
        <v>2.5000000000000001E-2</v>
      </c>
      <c r="Q42" s="814">
        <v>0.25</v>
      </c>
      <c r="R42" s="244">
        <f t="shared" ref="R42:R46" ca="1" si="33">IF(Q42="","", Q42*Q$41)</f>
        <v>0.05</v>
      </c>
      <c r="S42" s="814">
        <v>0.25</v>
      </c>
      <c r="T42" s="244">
        <f t="shared" ref="T42:T46" ca="1" si="34">IF(S42="","", S42*S$41)</f>
        <v>3.7499999999999999E-2</v>
      </c>
    </row>
    <row r="43" spans="2:22" s="245" customFormat="1" ht="15">
      <c r="B43" s="228"/>
      <c r="C43" s="228"/>
      <c r="D43" s="228"/>
      <c r="E43" s="234" t="str">
        <f>'Produtos Selecionados'!E81</f>
        <v>NTN-B 2030 (IPCA+5.55%)</v>
      </c>
      <c r="F43" s="609" t="str">
        <f>IFERROR(INDEX('Produtos Selecionados'!$G:$G,MATCH($E43,'Produtos Selecionados'!$E:$E,0)),"-")</f>
        <v>MFO</v>
      </c>
      <c r="G43" s="609" t="str">
        <f>IFERROR(INDEX('Produtos Selecionados'!$H:$H,MATCH($E43,'Produtos Selecionados'!$E:$E,0)),"-")</f>
        <v>Sim</v>
      </c>
      <c r="H43" s="609" t="str">
        <f>IFERROR(INDEX('Produtos Selecionados'!$O:$O,MATCH($E43,'Produtos Selecionados'!$E:$E,0)),"-")</f>
        <v>-</v>
      </c>
      <c r="I43" s="610" t="str">
        <f>IFERROR(INDEX('Produtos Selecionados'!$L:$L,MATCH($E43,'Produtos Selecionados'!$E:$E,0)),"-")</f>
        <v>BRL</v>
      </c>
      <c r="J43" s="610">
        <f>IFERROR(INDEX('Produtos Selecionados'!$M:$M,MATCH($E43,'Produtos Selecionados'!$E:$E,0)),"-")</f>
        <v>2844</v>
      </c>
      <c r="K43" s="814">
        <v>0.25</v>
      </c>
      <c r="L43" s="244">
        <f t="shared" ca="1" si="30"/>
        <v>3.7499999999999999E-2</v>
      </c>
      <c r="M43" s="814">
        <v>0.25</v>
      </c>
      <c r="N43" s="244">
        <f t="shared" ca="1" si="31"/>
        <v>3.7499999999999999E-2</v>
      </c>
      <c r="O43" s="814">
        <v>0.25</v>
      </c>
      <c r="P43" s="244">
        <f t="shared" ca="1" si="32"/>
        <v>2.5000000000000001E-2</v>
      </c>
      <c r="Q43" s="814">
        <v>0.25</v>
      </c>
      <c r="R43" s="244">
        <f t="shared" ca="1" si="33"/>
        <v>0.05</v>
      </c>
      <c r="S43" s="814">
        <v>0.25</v>
      </c>
      <c r="T43" s="244">
        <f t="shared" ca="1" si="34"/>
        <v>3.7499999999999999E-2</v>
      </c>
    </row>
    <row r="44" spans="2:22" s="245" customFormat="1" ht="15">
      <c r="B44" s="228"/>
      <c r="C44" s="228"/>
      <c r="D44" s="228"/>
      <c r="E44" s="234" t="str">
        <f>'Produtos Selecionados'!E82</f>
        <v>Títulos Privados - 4 anos (IPCA+6.65%)</v>
      </c>
      <c r="F44" s="609" t="str">
        <f>IFERROR(INDEX('Produtos Selecionados'!$G:$G,MATCH($E44,'Produtos Selecionados'!$E:$E,0)),"-")</f>
        <v>-</v>
      </c>
      <c r="G44" s="609" t="str">
        <f>IFERROR(INDEX('Produtos Selecionados'!$H:$H,MATCH($E44,'Produtos Selecionados'!$E:$E,0)),"-")</f>
        <v>-</v>
      </c>
      <c r="H44" s="609">
        <f>IFERROR(INDEX('Produtos Selecionados'!$O:$O,MATCH($E44,'Produtos Selecionados'!$E:$E,0)),"-")</f>
        <v>2E-3</v>
      </c>
      <c r="I44" s="610" t="str">
        <f>IFERROR(INDEX('Produtos Selecionados'!$L:$L,MATCH($E44,'Produtos Selecionados'!$E:$E,0)),"-")</f>
        <v>BRL</v>
      </c>
      <c r="J44" s="610">
        <f>IFERROR(INDEX('Produtos Selecionados'!$M:$M,MATCH($E44,'Produtos Selecionados'!$E:$E,0)),"-")</f>
        <v>1460</v>
      </c>
      <c r="K44" s="814">
        <v>0.25</v>
      </c>
      <c r="L44" s="244">
        <f t="shared" ca="1" si="30"/>
        <v>3.7499999999999999E-2</v>
      </c>
      <c r="M44" s="814">
        <v>0.25</v>
      </c>
      <c r="N44" s="244">
        <f t="shared" ca="1" si="31"/>
        <v>3.7499999999999999E-2</v>
      </c>
      <c r="O44" s="814">
        <v>0.25</v>
      </c>
      <c r="P44" s="244">
        <f t="shared" ca="1" si="32"/>
        <v>2.5000000000000001E-2</v>
      </c>
      <c r="Q44" s="814">
        <v>0.25</v>
      </c>
      <c r="R44" s="244">
        <f t="shared" ca="1" si="33"/>
        <v>0.05</v>
      </c>
      <c r="S44" s="814">
        <v>0.25</v>
      </c>
      <c r="T44" s="244">
        <f t="shared" ca="1" si="34"/>
        <v>3.7499999999999999E-2</v>
      </c>
    </row>
    <row r="45" spans="2:22" s="245" customFormat="1" ht="15">
      <c r="B45" s="228"/>
      <c r="C45" s="228"/>
      <c r="D45" s="228"/>
      <c r="E45" s="234" t="str">
        <f>'Produtos Selecionados'!E83</f>
        <v>Títulos Privados - 5 anos (IPCA+6.60%)</v>
      </c>
      <c r="F45" s="609" t="str">
        <f>IFERROR(INDEX('Produtos Selecionados'!$G:$G,MATCH($E45,'Produtos Selecionados'!$E:$E,0)),"-")</f>
        <v>-</v>
      </c>
      <c r="G45" s="609" t="str">
        <f>IFERROR(INDEX('Produtos Selecionados'!$H:$H,MATCH($E45,'Produtos Selecionados'!$E:$E,0)),"-")</f>
        <v>-</v>
      </c>
      <c r="H45" s="609">
        <f>IFERROR(INDEX('Produtos Selecionados'!$O:$O,MATCH($E45,'Produtos Selecionados'!$E:$E,0)),"-")</f>
        <v>2E-3</v>
      </c>
      <c r="I45" s="610" t="str">
        <f>IFERROR(INDEX('Produtos Selecionados'!$L:$L,MATCH($E45,'Produtos Selecionados'!$E:$E,0)),"-")</f>
        <v>BRL</v>
      </c>
      <c r="J45" s="610">
        <f>IFERROR(INDEX('Produtos Selecionados'!$M:$M,MATCH($E45,'Produtos Selecionados'!$E:$E,0)),"-")</f>
        <v>1825</v>
      </c>
      <c r="K45" s="814">
        <v>0.25</v>
      </c>
      <c r="L45" s="244">
        <f t="shared" ca="1" si="30"/>
        <v>3.7499999999999999E-2</v>
      </c>
      <c r="M45" s="814">
        <v>0.25</v>
      </c>
      <c r="N45" s="244">
        <f t="shared" ca="1" si="31"/>
        <v>3.7499999999999999E-2</v>
      </c>
      <c r="O45" s="814">
        <v>0.25</v>
      </c>
      <c r="P45" s="244">
        <f t="shared" ca="1" si="32"/>
        <v>2.5000000000000001E-2</v>
      </c>
      <c r="Q45" s="814">
        <v>0.25</v>
      </c>
      <c r="R45" s="244">
        <f t="shared" ca="1" si="33"/>
        <v>0.05</v>
      </c>
      <c r="S45" s="814">
        <v>0.25</v>
      </c>
      <c r="T45" s="244">
        <f t="shared" ca="1" si="34"/>
        <v>3.7499999999999999E-2</v>
      </c>
    </row>
    <row r="46" spans="2:22" s="245" customFormat="1" ht="15">
      <c r="B46" s="228"/>
      <c r="C46" s="228"/>
      <c r="D46" s="228"/>
      <c r="E46" s="234" t="str">
        <f>'Produtos Selecionados'!E84</f>
        <v>Títulos Privados - 6 anos (IPCA+7.95%)</v>
      </c>
      <c r="F46" s="609" t="str">
        <f>IFERROR(INDEX('Produtos Selecionados'!$G:$G,MATCH($E46,'Produtos Selecionados'!$E:$E,0)),"-")</f>
        <v>-</v>
      </c>
      <c r="G46" s="609" t="str">
        <f>IFERROR(INDEX('Produtos Selecionados'!$H:$H,MATCH($E46,'Produtos Selecionados'!$E:$E,0)),"-")</f>
        <v>-</v>
      </c>
      <c r="H46" s="609">
        <f>IFERROR(INDEX('Produtos Selecionados'!$O:$O,MATCH($E46,'Produtos Selecionados'!$E:$E,0)),"-")</f>
        <v>2E-3</v>
      </c>
      <c r="I46" s="610" t="str">
        <f>IFERROR(INDEX('Produtos Selecionados'!$L:$L,MATCH($E46,'Produtos Selecionados'!$E:$E,0)),"-")</f>
        <v>BRL</v>
      </c>
      <c r="J46" s="610">
        <f>IFERROR(INDEX('Produtos Selecionados'!$M:$M,MATCH($E46,'Produtos Selecionados'!$E:$E,0)),"-")</f>
        <v>2190</v>
      </c>
      <c r="K46" s="814"/>
      <c r="L46" s="244" t="str">
        <f t="shared" si="30"/>
        <v/>
      </c>
      <c r="M46" s="814"/>
      <c r="N46" s="244" t="str">
        <f t="shared" si="31"/>
        <v/>
      </c>
      <c r="O46" s="814"/>
      <c r="P46" s="244" t="str">
        <f t="shared" si="32"/>
        <v/>
      </c>
      <c r="Q46" s="814"/>
      <c r="R46" s="244" t="str">
        <f t="shared" si="33"/>
        <v/>
      </c>
      <c r="S46" s="814"/>
      <c r="T46" s="244" t="str">
        <f t="shared" si="34"/>
        <v/>
      </c>
    </row>
    <row r="47" spans="2:22" s="153" customFormat="1" ht="8.25" customHeight="1">
      <c r="B47" s="231"/>
      <c r="C47" s="231"/>
      <c r="D47" s="231"/>
      <c r="E47" s="176"/>
      <c r="F47" s="190"/>
      <c r="G47" s="190"/>
      <c r="H47" s="190"/>
      <c r="I47" s="190"/>
      <c r="J47" s="190"/>
      <c r="K47" s="815"/>
      <c r="L47" s="246" t="str">
        <f>IF(K47="","", K47*K$11)</f>
        <v/>
      </c>
      <c r="M47" s="878"/>
      <c r="N47" s="246" t="str">
        <f>IF(M47="","", M47*M$11)</f>
        <v/>
      </c>
      <c r="O47" s="815"/>
      <c r="P47" s="246" t="str">
        <f>IF(O47="","", O47*O$11)</f>
        <v/>
      </c>
      <c r="Q47" s="815"/>
      <c r="R47" s="246" t="str">
        <f>IF(Q47="","", Q47*Q$11)</f>
        <v/>
      </c>
      <c r="S47" s="815"/>
      <c r="T47" s="246" t="str">
        <f>IF(S47="","", S47*S$11)</f>
        <v/>
      </c>
      <c r="U47" s="241"/>
      <c r="V47" s="241"/>
    </row>
    <row r="48" spans="2:22" s="153" customFormat="1" ht="15">
      <c r="B48" s="231"/>
      <c r="C48" s="231"/>
      <c r="D48" s="231" t="s">
        <v>12</v>
      </c>
      <c r="E48" s="158" t="s">
        <v>1367</v>
      </c>
      <c r="F48" s="159"/>
      <c r="G48" s="159"/>
      <c r="H48" s="159"/>
      <c r="I48" s="159"/>
      <c r="J48" s="159"/>
      <c r="K48" s="232">
        <f ca="1">OFFSET('Asset Allocation Tatico'!$B$9, MATCH($E48,OFFSET('Asset Allocation Tatico'!$B$9,,,COUNTA('Asset Allocation Tatico'!$B:$B)-COUNTA('Asset Allocation Tatico'!$B$1:$B$9)),0)-1, MATCH(K$5,'Asset Allocation Tatico'!$D$5:$M$5,0)+2)</f>
        <v>0</v>
      </c>
      <c r="L48" s="207">
        <f>SUM(L49:L51)</f>
        <v>0</v>
      </c>
      <c r="M48" s="232">
        <f ca="1">OFFSET('Asset Allocation Tatico'!$B$9, MATCH($E48,OFFSET('Asset Allocation Tatico'!$B$9,,,COUNTA('Asset Allocation Tatico'!$B:$B)-COUNTA('Asset Allocation Tatico'!$B$1:$B$9)),0)-1, MATCH(M$5,'Asset Allocation Tatico'!$D$5:$M$5,0)+2)</f>
        <v>0</v>
      </c>
      <c r="N48" s="207">
        <f>SUM(N49:N51)</f>
        <v>0</v>
      </c>
      <c r="O48" s="232">
        <f ca="1">OFFSET('Asset Allocation Tatico'!$B$9, MATCH($E48,OFFSET('Asset Allocation Tatico'!$B$9,,,COUNTA('Asset Allocation Tatico'!$B:$B)-COUNTA('Asset Allocation Tatico'!$B$1:$B$9)),0)-1, MATCH(O$5,'Asset Allocation Tatico'!$D$5:$M$5,0)+2)</f>
        <v>0</v>
      </c>
      <c r="P48" s="207">
        <f>SUM(P49:P51)</f>
        <v>0</v>
      </c>
      <c r="Q48" s="232">
        <f ca="1">OFFSET('Asset Allocation Tatico'!$B$9, MATCH($E48,OFFSET('Asset Allocation Tatico'!$B$9,,,COUNTA('Asset Allocation Tatico'!$B:$B)-COUNTA('Asset Allocation Tatico'!$B$1:$B$9)),0)-1, MATCH(Q$5,'Asset Allocation Tatico'!$D$5:$M$5,0)+2)</f>
        <v>0</v>
      </c>
      <c r="R48" s="207">
        <f>SUM(R49:R51)</f>
        <v>0</v>
      </c>
      <c r="S48" s="232">
        <f ca="1">OFFSET('Asset Allocation Tatico'!$B$9, MATCH($E48,OFFSET('Asset Allocation Tatico'!$B$9,,,COUNTA('Asset Allocation Tatico'!$B:$B)-COUNTA('Asset Allocation Tatico'!$B$1:$B$9)),0)-1, MATCH(S$5,'Asset Allocation Tatico'!$D$5:$M$5,0)+2)</f>
        <v>0</v>
      </c>
      <c r="T48" s="207">
        <f>SUM(T49:T51)</f>
        <v>0</v>
      </c>
      <c r="U48" s="157"/>
      <c r="V48" s="157"/>
    </row>
    <row r="49" spans="2:22" s="245" customFormat="1" ht="15">
      <c r="B49" s="228"/>
      <c r="C49" s="228"/>
      <c r="D49" s="228"/>
      <c r="E49" s="234" t="str">
        <f>'Produtos Selecionados'!E92</f>
        <v>Títulos Privados - 8 anos (IPCA+8.45%)</v>
      </c>
      <c r="F49" s="609" t="str">
        <f>IFERROR(INDEX('Produtos Selecionados'!$G:$G,MATCH($E49,'Produtos Selecionados'!$E:$E,0)),"-")</f>
        <v>-</v>
      </c>
      <c r="G49" s="609" t="str">
        <f>IFERROR(INDEX('Produtos Selecionados'!$H:$H,MATCH($E49,'Produtos Selecionados'!$E:$E,0)),"-")</f>
        <v>-</v>
      </c>
      <c r="H49" s="609">
        <f>IFERROR(INDEX('Produtos Selecionados'!$O:$O,MATCH($E49,'Produtos Selecionados'!$E:$E,0)),"-")</f>
        <v>2E-3</v>
      </c>
      <c r="I49" s="610" t="str">
        <f>IFERROR(INDEX('Produtos Selecionados'!$L:$L,MATCH($E49,'Produtos Selecionados'!$E:$E,0)),"-")</f>
        <v>BRL</v>
      </c>
      <c r="J49" s="610">
        <f>IFERROR(INDEX('Produtos Selecionados'!$M:$M,MATCH($E49,'Produtos Selecionados'!$E:$E,0)),"-")</f>
        <v>2920</v>
      </c>
      <c r="K49" s="814"/>
      <c r="L49" s="244" t="str">
        <f>IF(K49="","", K49*K$48)</f>
        <v/>
      </c>
      <c r="M49" s="814"/>
      <c r="N49" s="244" t="str">
        <f>IF(M49="","", M49*M$48)</f>
        <v/>
      </c>
      <c r="O49" s="814"/>
      <c r="P49" s="244" t="str">
        <f>IF(O49="","", O49*O$48)</f>
        <v/>
      </c>
      <c r="Q49" s="814"/>
      <c r="R49" s="244" t="str">
        <f>IF(Q49="","", Q49*Q$48)</f>
        <v/>
      </c>
      <c r="S49" s="814"/>
      <c r="T49" s="244" t="str">
        <f>IF(S49="","", S49*S$48)</f>
        <v/>
      </c>
    </row>
    <row r="50" spans="2:22" s="245" customFormat="1" ht="15">
      <c r="B50" s="228"/>
      <c r="C50" s="228"/>
      <c r="D50" s="228"/>
      <c r="E50" s="234" t="str">
        <f>'Produtos Selecionados'!E93</f>
        <v>Títulos Privados - 9 anos (IPCA+8.10%)</v>
      </c>
      <c r="F50" s="609" t="str">
        <f>IFERROR(INDEX('Produtos Selecionados'!$G:$G,MATCH($E50,'Produtos Selecionados'!$E:$E,0)),"-")</f>
        <v>-</v>
      </c>
      <c r="G50" s="609" t="str">
        <f>IFERROR(INDEX('Produtos Selecionados'!$H:$H,MATCH($E50,'Produtos Selecionados'!$E:$E,0)),"-")</f>
        <v>-</v>
      </c>
      <c r="H50" s="609">
        <f>IFERROR(INDEX('Produtos Selecionados'!$O:$O,MATCH($E50,'Produtos Selecionados'!$E:$E,0)),"-")</f>
        <v>2E-3</v>
      </c>
      <c r="I50" s="610" t="str">
        <f>IFERROR(INDEX('Produtos Selecionados'!$L:$L,MATCH($E50,'Produtos Selecionados'!$E:$E,0)),"-")</f>
        <v>BRL</v>
      </c>
      <c r="J50" s="610">
        <f>IFERROR(INDEX('Produtos Selecionados'!$M:$M,MATCH($E50,'Produtos Selecionados'!$E:$E,0)),"-")</f>
        <v>3285</v>
      </c>
      <c r="K50" s="814"/>
      <c r="L50" s="244" t="str">
        <f>IF(K50="","", K50*K$48)</f>
        <v/>
      </c>
      <c r="M50" s="814"/>
      <c r="N50" s="244" t="str">
        <f>IF(M50="","", M50*M$48)</f>
        <v/>
      </c>
      <c r="O50" s="814"/>
      <c r="P50" s="244" t="str">
        <f>IF(O50="","", O50*O$48)</f>
        <v/>
      </c>
      <c r="Q50" s="814"/>
      <c r="R50" s="244" t="str">
        <f>IF(Q50="","", Q50*Q$48)</f>
        <v/>
      </c>
      <c r="S50" s="814"/>
      <c r="T50" s="244" t="str">
        <f>IF(S50="","", S50*S$48)</f>
        <v/>
      </c>
    </row>
    <row r="51" spans="2:22" s="153" customFormat="1" ht="8.25" customHeight="1">
      <c r="B51" s="231"/>
      <c r="C51" s="231"/>
      <c r="D51" s="231"/>
      <c r="E51" s="176"/>
      <c r="F51" s="190"/>
      <c r="G51" s="190"/>
      <c r="H51" s="190"/>
      <c r="I51" s="190"/>
      <c r="J51" s="190"/>
      <c r="K51" s="815"/>
      <c r="L51" s="246" t="str">
        <f>IF(K51="","", K51*K$11)</f>
        <v/>
      </c>
      <c r="M51" s="814"/>
      <c r="N51" s="246" t="str">
        <f>IF(M51="","", M51*M$11)</f>
        <v/>
      </c>
      <c r="O51" s="815"/>
      <c r="P51" s="246" t="str">
        <f>IF(O51="","", O51*O$11)</f>
        <v/>
      </c>
      <c r="Q51" s="815"/>
      <c r="R51" s="246" t="str">
        <f>IF(Q51="","", Q51*Q$11)</f>
        <v/>
      </c>
      <c r="S51" s="815"/>
      <c r="T51" s="246" t="str">
        <f>IF(S51="","", S51*S$11)</f>
        <v/>
      </c>
      <c r="U51" s="241"/>
      <c r="V51" s="241"/>
    </row>
    <row r="52" spans="2:22" s="153" customFormat="1" ht="15">
      <c r="B52" s="231"/>
      <c r="C52" s="231" t="s">
        <v>12</v>
      </c>
      <c r="D52" s="231" t="s">
        <v>12</v>
      </c>
      <c r="E52" s="155" t="s">
        <v>661</v>
      </c>
      <c r="F52" s="156"/>
      <c r="G52" s="156"/>
      <c r="H52" s="156"/>
      <c r="I52" s="156"/>
      <c r="J52" s="156"/>
      <c r="K52" s="233">
        <f ca="1">OFFSET('Asset Allocation Tatico'!$B$9, MATCH($E52,OFFSET('Asset Allocation Tatico'!$B$9,,,COUNTA('Asset Allocation Tatico'!$B:$B)-COUNTA('Asset Allocation Tatico'!$B$1:$B$9)),0)-1, MATCH(K$5,'Asset Allocation Tatico'!$D$5:$M$5,0)+2)</f>
        <v>0.03</v>
      </c>
      <c r="L52" s="242">
        <f ca="1">L54+L59+L63</f>
        <v>2.9999999999999995E-2</v>
      </c>
      <c r="M52" s="233">
        <f ca="1">OFFSET('Asset Allocation Tatico'!$B$9, MATCH($E52,OFFSET('Asset Allocation Tatico'!$B$9,,,COUNTA('Asset Allocation Tatico'!$B:$B)-COUNTA('Asset Allocation Tatico'!$B$1:$B$9)),0)-1, MATCH(M$5,'Asset Allocation Tatico'!$D$5:$M$5,0)+2)</f>
        <v>0.05</v>
      </c>
      <c r="N52" s="242">
        <f ca="1">N54+N59+N63</f>
        <v>0.05</v>
      </c>
      <c r="O52" s="233">
        <f ca="1">OFFSET('Asset Allocation Tatico'!$B$9, MATCH($E52,OFFSET('Asset Allocation Tatico'!$B$9,,,COUNTA('Asset Allocation Tatico'!$B:$B)-COUNTA('Asset Allocation Tatico'!$B$1:$B$9)),0)-1, MATCH(O$5,'Asset Allocation Tatico'!$D$5:$M$5,0)+2)</f>
        <v>0.06</v>
      </c>
      <c r="P52" s="242">
        <f ca="1">P54+P59+P63</f>
        <v>5.9999999999999991E-2</v>
      </c>
      <c r="Q52" s="233">
        <f ca="1">OFFSET('Asset Allocation Tatico'!$B$9, MATCH($E52,OFFSET('Asset Allocation Tatico'!$B$9,,,COUNTA('Asset Allocation Tatico'!$B:$B)-COUNTA('Asset Allocation Tatico'!$B$1:$B$9)),0)-1, MATCH(Q$5,'Asset Allocation Tatico'!$D$5:$M$5,0)+2)</f>
        <v>7.0000000000000007E-2</v>
      </c>
      <c r="R52" s="242">
        <f ca="1">R54+R59+R63</f>
        <v>7.0000000000000007E-2</v>
      </c>
      <c r="S52" s="233">
        <f ca="1">OFFSET('Asset Allocation Tatico'!$B$9, MATCH($E52,OFFSET('Asset Allocation Tatico'!$B$9,,,COUNTA('Asset Allocation Tatico'!$B:$B)-COUNTA('Asset Allocation Tatico'!$B$1:$B$9)),0)-1, MATCH(S$5,'Asset Allocation Tatico'!$D$5:$M$5,0)+2)</f>
        <v>0.08</v>
      </c>
      <c r="T52" s="243">
        <f ca="1">T54+T59+T63</f>
        <v>7.9999999999999988E-2</v>
      </c>
      <c r="U52" s="157"/>
      <c r="V52" s="157"/>
    </row>
    <row r="53" spans="2:22" s="153" customFormat="1" ht="3" customHeight="1">
      <c r="B53" s="231"/>
      <c r="C53" s="231"/>
      <c r="D53" s="231"/>
      <c r="F53" s="190"/>
      <c r="G53" s="190"/>
      <c r="H53" s="190"/>
      <c r="I53" s="190"/>
      <c r="J53" s="190"/>
      <c r="K53" s="239"/>
      <c r="L53" s="240"/>
      <c r="M53" s="239"/>
      <c r="N53" s="240"/>
      <c r="O53" s="239"/>
      <c r="P53" s="240"/>
      <c r="Q53" s="239"/>
      <c r="R53" s="240"/>
      <c r="S53" s="239"/>
      <c r="T53" s="240"/>
      <c r="U53" s="157"/>
      <c r="V53" s="157"/>
    </row>
    <row r="54" spans="2:22" s="153" customFormat="1" ht="15">
      <c r="B54" s="231"/>
      <c r="C54" s="231"/>
      <c r="D54" s="231" t="s">
        <v>12</v>
      </c>
      <c r="E54" s="158" t="s">
        <v>1370</v>
      </c>
      <c r="F54" s="159"/>
      <c r="G54" s="159"/>
      <c r="H54" s="159"/>
      <c r="I54" s="159"/>
      <c r="J54" s="159"/>
      <c r="K54" s="232">
        <f ca="1">OFFSET('Asset Allocation Tatico'!$B$9, MATCH($E54,OFFSET('Asset Allocation Tatico'!$B$9,,,COUNTA('Asset Allocation Tatico'!$B:$B)-COUNTA('Asset Allocation Tatico'!$B$1:$B$9)),0)-1, MATCH(K$5,'Asset Allocation Tatico'!$D$5:$M$5,0)+2)</f>
        <v>0.03</v>
      </c>
      <c r="L54" s="207">
        <f ca="1">SUM(L55:L58)</f>
        <v>2.9999999999999995E-2</v>
      </c>
      <c r="M54" s="232">
        <f ca="1">OFFSET('Asset Allocation Tatico'!$B$9, MATCH($E54,OFFSET('Asset Allocation Tatico'!$B$9,,,COUNTA('Asset Allocation Tatico'!$B:$B)-COUNTA('Asset Allocation Tatico'!$B$1:$B$9)),0)-1, MATCH(M$5,'Asset Allocation Tatico'!$D$5:$M$5,0)+2)</f>
        <v>0.05</v>
      </c>
      <c r="N54" s="207">
        <f ca="1">SUM(N55:N58)</f>
        <v>0.05</v>
      </c>
      <c r="O54" s="232">
        <f ca="1">OFFSET('Asset Allocation Tatico'!$B$9, MATCH($E54,OFFSET('Asset Allocation Tatico'!$B$9,,,COUNTA('Asset Allocation Tatico'!$B:$B)-COUNTA('Asset Allocation Tatico'!$B$1:$B$9)),0)-1, MATCH(O$5,'Asset Allocation Tatico'!$D$5:$M$5,0)+2)</f>
        <v>0.06</v>
      </c>
      <c r="P54" s="207">
        <f ca="1">SUM(P55:P58)</f>
        <v>5.9999999999999991E-2</v>
      </c>
      <c r="Q54" s="232">
        <f ca="1">OFFSET('Asset Allocation Tatico'!$B$9, MATCH($E54,OFFSET('Asset Allocation Tatico'!$B$9,,,COUNTA('Asset Allocation Tatico'!$B:$B)-COUNTA('Asset Allocation Tatico'!$B$1:$B$9)),0)-1, MATCH(Q$5,'Asset Allocation Tatico'!$D$5:$M$5,0)+2)</f>
        <v>7.0000000000000007E-2</v>
      </c>
      <c r="R54" s="207">
        <f ca="1">SUM(R55:R58)</f>
        <v>7.0000000000000007E-2</v>
      </c>
      <c r="S54" s="232">
        <f ca="1">OFFSET('Asset Allocation Tatico'!$B$9, MATCH($E54,OFFSET('Asset Allocation Tatico'!$B$9,,,COUNTA('Asset Allocation Tatico'!$B:$B)-COUNTA('Asset Allocation Tatico'!$B$1:$B$9)),0)-1, MATCH(S$5,'Asset Allocation Tatico'!$D$5:$M$5,0)+2)</f>
        <v>0.08</v>
      </c>
      <c r="T54" s="207">
        <f ca="1">SUM(T55:T58)</f>
        <v>7.9999999999999988E-2</v>
      </c>
      <c r="U54" s="157"/>
      <c r="V54" s="157"/>
    </row>
    <row r="55" spans="2:22" s="245" customFormat="1" ht="15">
      <c r="B55" s="228"/>
      <c r="C55" s="228"/>
      <c r="D55" s="228"/>
      <c r="E55" s="234" t="str">
        <f>'Produtos Selecionados'!E104</f>
        <v>Títulos Privados - 1 ano (14.30%)</v>
      </c>
      <c r="F55" s="609" t="str">
        <f>IFERROR(INDEX('Produtos Selecionados'!$G:$G,MATCH($E55,'Produtos Selecionados'!$E:$E,0)),"-")</f>
        <v>-</v>
      </c>
      <c r="G55" s="609" t="str">
        <f>IFERROR(INDEX('Produtos Selecionados'!$H:$H,MATCH($E55,'Produtos Selecionados'!$E:$E,0)),"-")</f>
        <v>-</v>
      </c>
      <c r="H55" s="609">
        <f>IFERROR(INDEX('Produtos Selecionados'!$O:$O,MATCH($E55,'Produtos Selecionados'!$E:$E,0)),"-")</f>
        <v>2E-3</v>
      </c>
      <c r="I55" s="610" t="str">
        <f>IFERROR(INDEX('Produtos Selecionados'!$L:$L,MATCH($E55,'Produtos Selecionados'!$E:$E,0)),"-")</f>
        <v>BRL</v>
      </c>
      <c r="J55" s="610">
        <f>IFERROR(INDEX('Produtos Selecionados'!$M:$M,MATCH($E55,'Produtos Selecionados'!$E:$E,0)),"-")</f>
        <v>365</v>
      </c>
      <c r="K55" s="814">
        <v>0.3</v>
      </c>
      <c r="L55" s="244">
        <f ca="1">IF(K55="","", K55*K$54)</f>
        <v>8.9999999999999993E-3</v>
      </c>
      <c r="M55" s="814">
        <v>0.3</v>
      </c>
      <c r="N55" s="244">
        <f ca="1">IF(M55="","", M55*M$54)</f>
        <v>1.4999999999999999E-2</v>
      </c>
      <c r="O55" s="814">
        <v>0.3</v>
      </c>
      <c r="P55" s="244">
        <f ca="1">IF(O55="","", O55*O$54)</f>
        <v>1.7999999999999999E-2</v>
      </c>
      <c r="Q55" s="814">
        <v>0.3</v>
      </c>
      <c r="R55" s="244">
        <f ca="1">IF(Q55="","", Q55*Q$54)</f>
        <v>2.1000000000000001E-2</v>
      </c>
      <c r="S55" s="814">
        <v>0.3</v>
      </c>
      <c r="T55" s="244">
        <f ca="1">IF(S55="","", S55*S$54)</f>
        <v>2.4E-2</v>
      </c>
    </row>
    <row r="56" spans="2:22" s="245" customFormat="1" ht="15">
      <c r="B56" s="228"/>
      <c r="C56" s="228"/>
      <c r="D56" s="228"/>
      <c r="E56" s="234" t="str">
        <f>'Produtos Selecionados'!E105</f>
        <v>Títulos Privados - 2 anos (13.35%)</v>
      </c>
      <c r="F56" s="609" t="str">
        <f>IFERROR(INDEX('Produtos Selecionados'!$G:$G,MATCH($E56,'Produtos Selecionados'!$E:$E,0)),"-")</f>
        <v>-</v>
      </c>
      <c r="G56" s="609" t="str">
        <f>IFERROR(INDEX('Produtos Selecionados'!$H:$H,MATCH($E56,'Produtos Selecionados'!$E:$E,0)),"-")</f>
        <v>-</v>
      </c>
      <c r="H56" s="609">
        <f>IFERROR(INDEX('Produtos Selecionados'!$O:$O,MATCH($E56,'Produtos Selecionados'!$E:$E,0)),"-")</f>
        <v>2E-3</v>
      </c>
      <c r="I56" s="610" t="str">
        <f>IFERROR(INDEX('Produtos Selecionados'!$L:$L,MATCH($E56,'Produtos Selecionados'!$E:$E,0)),"-")</f>
        <v>BRL</v>
      </c>
      <c r="J56" s="610">
        <f>IFERROR(INDEX('Produtos Selecionados'!$M:$M,MATCH($E56,'Produtos Selecionados'!$E:$E,0)),"-")</f>
        <v>730</v>
      </c>
      <c r="K56" s="814">
        <v>0.35</v>
      </c>
      <c r="L56" s="244">
        <f ca="1">IF(K56="","", K56*K$54)</f>
        <v>1.0499999999999999E-2</v>
      </c>
      <c r="M56" s="814">
        <v>0.35</v>
      </c>
      <c r="N56" s="244">
        <f ca="1">IF(M56="","", M56*M$54)</f>
        <v>1.7499999999999998E-2</v>
      </c>
      <c r="O56" s="814">
        <v>0.35</v>
      </c>
      <c r="P56" s="244">
        <f ca="1">IF(O56="","", O56*O$54)</f>
        <v>2.0999999999999998E-2</v>
      </c>
      <c r="Q56" s="814">
        <v>0.35</v>
      </c>
      <c r="R56" s="244">
        <f ca="1">IF(Q56="","", Q56*Q$54)</f>
        <v>2.4500000000000001E-2</v>
      </c>
      <c r="S56" s="814">
        <v>0.35</v>
      </c>
      <c r="T56" s="244">
        <f ca="1">IF(S56="","", S56*S$54)</f>
        <v>2.7999999999999997E-2</v>
      </c>
    </row>
    <row r="57" spans="2:22" s="245" customFormat="1" ht="15">
      <c r="B57" s="228"/>
      <c r="C57" s="228"/>
      <c r="D57" s="228"/>
      <c r="E57" s="234" t="str">
        <f>'Produtos Selecionados'!E106</f>
        <v>Títulos Privados - 3 anos (13.35%)</v>
      </c>
      <c r="F57" s="609" t="str">
        <f>IFERROR(INDEX('Produtos Selecionados'!$G:$G,MATCH($E57,'Produtos Selecionados'!$E:$E,0)),"-")</f>
        <v>-</v>
      </c>
      <c r="G57" s="609" t="str">
        <f>IFERROR(INDEX('Produtos Selecionados'!$H:$H,MATCH($E57,'Produtos Selecionados'!$E:$E,0)),"-")</f>
        <v>-</v>
      </c>
      <c r="H57" s="609">
        <f>IFERROR(INDEX('Produtos Selecionados'!$O:$O,MATCH($E57,'Produtos Selecionados'!$E:$E,0)),"-")</f>
        <v>2E-3</v>
      </c>
      <c r="I57" s="610" t="str">
        <f>IFERROR(INDEX('Produtos Selecionados'!$L:$L,MATCH($E57,'Produtos Selecionados'!$E:$E,0)),"-")</f>
        <v>BRL</v>
      </c>
      <c r="J57" s="610">
        <f>IFERROR(INDEX('Produtos Selecionados'!$M:$M,MATCH($E57,'Produtos Selecionados'!$E:$E,0)),"-")</f>
        <v>1095</v>
      </c>
      <c r="K57" s="814">
        <v>0.35</v>
      </c>
      <c r="L57" s="244">
        <f t="shared" ref="L57:N58" ca="1" si="35">IF(K57="","", K57*K$54)</f>
        <v>1.0499999999999999E-2</v>
      </c>
      <c r="M57" s="814">
        <v>0.35</v>
      </c>
      <c r="N57" s="244">
        <f t="shared" ca="1" si="35"/>
        <v>1.7499999999999998E-2</v>
      </c>
      <c r="O57" s="814">
        <v>0.35</v>
      </c>
      <c r="P57" s="244">
        <f ca="1">IF(O57="","", O57*O$54)</f>
        <v>2.0999999999999998E-2</v>
      </c>
      <c r="Q57" s="814">
        <v>0.35</v>
      </c>
      <c r="R57" s="244">
        <f ca="1">IF(Q57="","", Q57*Q$54)</f>
        <v>2.4500000000000001E-2</v>
      </c>
      <c r="S57" s="814">
        <v>0.35</v>
      </c>
      <c r="T57" s="244">
        <f ca="1">IF(S57="","", S57*S$54)</f>
        <v>2.7999999999999997E-2</v>
      </c>
    </row>
    <row r="58" spans="2:22" s="245" customFormat="1" ht="5.25" customHeight="1">
      <c r="B58" s="228"/>
      <c r="C58" s="228"/>
      <c r="D58" s="228"/>
      <c r="E58" s="165"/>
      <c r="F58" s="611" t="str">
        <f>IFERROR(INDEX('Produtos Selecionados'!$M:$M,MATCH(A58,'Produtos Selecionados'!$E:$E,0)),"-")</f>
        <v>-</v>
      </c>
      <c r="G58" s="611" t="str">
        <f>IFERROR(INDEX('Produtos Selecionados'!$M:$M,MATCH(B58,'Produtos Selecionados'!$E:$E,0)),"-")</f>
        <v>-</v>
      </c>
      <c r="H58" s="611" t="str">
        <f>IFERROR(INDEX('Produtos Selecionados'!$M:$M,MATCH(C58,'Produtos Selecionados'!$E:$E,0)),"-")</f>
        <v>-</v>
      </c>
      <c r="I58" s="611" t="str">
        <f>IFERROR(INDEX('Produtos Selecionados'!$M:$M,MATCH(D58,'Produtos Selecionados'!$E:$E,0)),"-")</f>
        <v>-</v>
      </c>
      <c r="J58" s="611" t="str">
        <f>IFERROR(INDEX('Produtos Selecionados'!$M:$M,MATCH(E58,'Produtos Selecionados'!$E:$E,0)),"-")</f>
        <v>-</v>
      </c>
      <c r="K58" s="815"/>
      <c r="L58" s="246" t="str">
        <f t="shared" si="35"/>
        <v/>
      </c>
      <c r="M58" s="815"/>
      <c r="N58" s="246" t="str">
        <f t="shared" si="35"/>
        <v/>
      </c>
      <c r="O58" s="815"/>
      <c r="P58" s="246" t="str">
        <f>IF(O58="","", O58*O$54)</f>
        <v/>
      </c>
      <c r="Q58" s="815"/>
      <c r="R58" s="246" t="str">
        <f>IF(Q58="","", Q58*Q$54)</f>
        <v/>
      </c>
      <c r="S58" s="815"/>
      <c r="T58" s="246" t="str">
        <f>IF(S58="","", S58*S$54)</f>
        <v/>
      </c>
    </row>
    <row r="59" spans="2:22" s="153" customFormat="1" ht="15">
      <c r="B59" s="231"/>
      <c r="C59" s="231"/>
      <c r="D59" s="231" t="s">
        <v>12</v>
      </c>
      <c r="E59" s="158" t="s">
        <v>1374</v>
      </c>
      <c r="F59" s="159"/>
      <c r="G59" s="159"/>
      <c r="H59" s="159"/>
      <c r="I59" s="159"/>
      <c r="J59" s="159"/>
      <c r="K59" s="232">
        <f ca="1">OFFSET('Asset Allocation Tatico'!$B$9, MATCH($E59,OFFSET('Asset Allocation Tatico'!$B$9,,,COUNTA('Asset Allocation Tatico'!$B:$B)-COUNTA('Asset Allocation Tatico'!$B$1:$B$9)),0)-1, MATCH(K$5,'Asset Allocation Tatico'!$D$5:$M$5,0)+2)</f>
        <v>0</v>
      </c>
      <c r="L59" s="207">
        <f>SUM(L60:L62)</f>
        <v>0</v>
      </c>
      <c r="M59" s="232">
        <f ca="1">OFFSET('Asset Allocation Tatico'!$B$9, MATCH($E59,OFFSET('Asset Allocation Tatico'!$B$9,,,COUNTA('Asset Allocation Tatico'!$B:$B)-COUNTA('Asset Allocation Tatico'!$B$1:$B$9)),0)-1, MATCH(M$5,'Asset Allocation Tatico'!$D$5:$M$5,0)+2)</f>
        <v>0</v>
      </c>
      <c r="N59" s="207">
        <f>SUM(N60:N62)</f>
        <v>0</v>
      </c>
      <c r="O59" s="232">
        <f ca="1">OFFSET('Asset Allocation Tatico'!$B$9, MATCH($E59,OFFSET('Asset Allocation Tatico'!$B$9,,,COUNTA('Asset Allocation Tatico'!$B:$B)-COUNTA('Asset Allocation Tatico'!$B$1:$B$9)),0)-1, MATCH(O$5,'Asset Allocation Tatico'!$D$5:$M$5,0)+2)</f>
        <v>0</v>
      </c>
      <c r="P59" s="207">
        <f>SUM(P60:P62)</f>
        <v>0</v>
      </c>
      <c r="Q59" s="232">
        <f ca="1">OFFSET('Asset Allocation Tatico'!$B$9, MATCH($E59,OFFSET('Asset Allocation Tatico'!$B$9,,,COUNTA('Asset Allocation Tatico'!$B:$B)-COUNTA('Asset Allocation Tatico'!$B$1:$B$9)),0)-1, MATCH(Q$5,'Asset Allocation Tatico'!$D$5:$M$5,0)+2)</f>
        <v>0</v>
      </c>
      <c r="R59" s="207">
        <f>SUM(R60:R62)</f>
        <v>0</v>
      </c>
      <c r="S59" s="232">
        <f ca="1">OFFSET('Asset Allocation Tatico'!$B$9, MATCH($E59,OFFSET('Asset Allocation Tatico'!$B$9,,,COUNTA('Asset Allocation Tatico'!$B:$B)-COUNTA('Asset Allocation Tatico'!$B$1:$B$9)),0)-1, MATCH(S$5,'Asset Allocation Tatico'!$D$5:$M$5,0)+2)</f>
        <v>0</v>
      </c>
      <c r="T59" s="207">
        <f>SUM(T60:T62)</f>
        <v>0</v>
      </c>
      <c r="U59" s="157"/>
      <c r="V59" s="157"/>
    </row>
    <row r="60" spans="2:22" s="245" customFormat="1" ht="15">
      <c r="B60" s="228"/>
      <c r="C60" s="228"/>
      <c r="D60" s="228"/>
      <c r="E60" s="234" t="str">
        <f>'RF &amp; RV Guide'!E63</f>
        <v>Títulos Privados - 4 anos (13.10%)</v>
      </c>
      <c r="F60" s="609" t="str">
        <f>IFERROR(INDEX('Produtos Selecionados'!$G:$G,MATCH($E60,'Produtos Selecionados'!$E:$E,0)),"-")</f>
        <v>AAI</v>
      </c>
      <c r="G60" s="609" t="str">
        <f>IFERROR(INDEX('Produtos Selecionados'!$H:$H,MATCH($E60,'Produtos Selecionados'!$E:$E,0)),"-")</f>
        <v>-</v>
      </c>
      <c r="H60" s="609">
        <f>IFERROR(INDEX('Produtos Selecionados'!$O:$O,MATCH($E60,'Produtos Selecionados'!$E:$E,0)),"-")</f>
        <v>2E-3</v>
      </c>
      <c r="I60" s="610" t="str">
        <f>IFERROR(INDEX('Produtos Selecionados'!$L:$L,MATCH($E60,'Produtos Selecionados'!$E:$E,0)),"-")</f>
        <v>BRL</v>
      </c>
      <c r="J60" s="610">
        <f>IFERROR(INDEX('Produtos Selecionados'!$M:$M,MATCH($E60,'Produtos Selecionados'!$E:$E,0)),"-")</f>
        <v>1460</v>
      </c>
      <c r="K60" s="814"/>
      <c r="L60" s="244" t="str">
        <f>IF(K60="","", K60*K$59)</f>
        <v/>
      </c>
      <c r="M60" s="814"/>
      <c r="N60" s="244" t="str">
        <f>IF(M60="","", M60*M$59)</f>
        <v/>
      </c>
      <c r="O60" s="814"/>
      <c r="P60" s="244" t="str">
        <f>IF(O60="","", O60*O$59)</f>
        <v/>
      </c>
      <c r="Q60" s="814"/>
      <c r="R60" s="244" t="str">
        <f>IF(Q60="","", Q60*Q$59)</f>
        <v/>
      </c>
      <c r="S60" s="814"/>
      <c r="T60" s="244" t="str">
        <f>IF(S60="","", S60*S$59)</f>
        <v/>
      </c>
    </row>
    <row r="61" spans="2:22" s="245" customFormat="1" ht="15">
      <c r="B61" s="228"/>
      <c r="C61" s="228"/>
      <c r="D61" s="228"/>
      <c r="E61" s="234" t="str">
        <f>'RF &amp; RV Guide'!E64</f>
        <v>Títulos Privados - 5 anos (12.95%)</v>
      </c>
      <c r="F61" s="609" t="str">
        <f>IFERROR(INDEX('Produtos Selecionados'!$G:$G,MATCH($E61,'Produtos Selecionados'!$E:$E,0)),"-")</f>
        <v>AAI</v>
      </c>
      <c r="G61" s="609" t="str">
        <f>IFERROR(INDEX('Produtos Selecionados'!$H:$H,MATCH($E61,'Produtos Selecionados'!$E:$E,0)),"-")</f>
        <v>-</v>
      </c>
      <c r="H61" s="609">
        <f>IFERROR(INDEX('Produtos Selecionados'!$O:$O,MATCH($E61,'Produtos Selecionados'!$E:$E,0)),"-")</f>
        <v>2E-3</v>
      </c>
      <c r="I61" s="610" t="str">
        <f>IFERROR(INDEX('Produtos Selecionados'!$L:$L,MATCH($E61,'Produtos Selecionados'!$E:$E,0)),"-")</f>
        <v>BRL</v>
      </c>
      <c r="J61" s="610">
        <f>IFERROR(INDEX('Produtos Selecionados'!$M:$M,MATCH($E61,'Produtos Selecionados'!$E:$E,0)),"-")</f>
        <v>1825</v>
      </c>
      <c r="K61" s="814"/>
      <c r="L61" s="244" t="str">
        <f t="shared" ref="L61:N62" si="36">IF(K61="","", K61*K$59)</f>
        <v/>
      </c>
      <c r="M61" s="814"/>
      <c r="N61" s="270" t="str">
        <f t="shared" si="36"/>
        <v/>
      </c>
      <c r="O61" s="814"/>
      <c r="P61" s="270" t="str">
        <f>IF(O61="","", O61*O$59)</f>
        <v/>
      </c>
      <c r="Q61" s="814"/>
      <c r="R61" s="270" t="str">
        <f>IF(Q61="","", Q61*Q$59)</f>
        <v/>
      </c>
      <c r="S61" s="814"/>
      <c r="T61" s="244" t="str">
        <f>IF(S61="","", S61*S$59)</f>
        <v/>
      </c>
    </row>
    <row r="62" spans="2:22" s="245" customFormat="1" ht="5.25" customHeight="1">
      <c r="B62" s="228"/>
      <c r="C62" s="228"/>
      <c r="D62" s="228"/>
      <c r="E62" s="165"/>
      <c r="F62" s="611" t="str">
        <f>IFERROR(INDEX('Produtos Selecionados'!$M:$M,MATCH(A62,'Produtos Selecionados'!$E:$E,0)),"-")</f>
        <v>-</v>
      </c>
      <c r="G62" s="611" t="str">
        <f>IFERROR(INDEX('Produtos Selecionados'!$M:$M,MATCH(B62,'Produtos Selecionados'!$E:$E,0)),"-")</f>
        <v>-</v>
      </c>
      <c r="H62" s="611" t="str">
        <f>IFERROR(INDEX('Produtos Selecionados'!$M:$M,MATCH(C62,'Produtos Selecionados'!$E:$E,0)),"-")</f>
        <v>-</v>
      </c>
      <c r="I62" s="611" t="str">
        <f>IFERROR(INDEX('Produtos Selecionados'!$M:$M,MATCH(D62,'Produtos Selecionados'!$E:$E,0)),"-")</f>
        <v>-</v>
      </c>
      <c r="J62" s="611" t="str">
        <f>IFERROR(INDEX('Produtos Selecionados'!$M:$M,MATCH(E62,'Produtos Selecionados'!$E:$E,0)),"-")</f>
        <v>-</v>
      </c>
      <c r="K62" s="815"/>
      <c r="L62" s="246" t="str">
        <f t="shared" si="36"/>
        <v/>
      </c>
      <c r="M62" s="815"/>
      <c r="N62" s="246" t="str">
        <f t="shared" si="36"/>
        <v/>
      </c>
      <c r="O62" s="815"/>
      <c r="P62" s="246" t="str">
        <f>IF(O62="","", O62*O$59)</f>
        <v/>
      </c>
      <c r="Q62" s="815"/>
      <c r="R62" s="246" t="str">
        <f>IF(Q62="","", Q62*Q$59)</f>
        <v/>
      </c>
      <c r="S62" s="815"/>
      <c r="T62" s="246" t="str">
        <f>IF(S62="","", S62*S$59)</f>
        <v/>
      </c>
    </row>
    <row r="63" spans="2:22" s="153" customFormat="1" ht="15">
      <c r="B63" s="231"/>
      <c r="C63" s="231"/>
      <c r="D63" s="231" t="s">
        <v>12</v>
      </c>
      <c r="E63" s="158" t="s">
        <v>1368</v>
      </c>
      <c r="F63" s="159"/>
      <c r="G63" s="159"/>
      <c r="H63" s="159"/>
      <c r="I63" s="159"/>
      <c r="J63" s="159"/>
      <c r="K63" s="232">
        <f ca="1">OFFSET('Asset Allocation Tatico'!$B$9, MATCH($E63,OFFSET('Asset Allocation Tatico'!$B$9,,,COUNTA('Asset Allocation Tatico'!$B:$B)-COUNTA('Asset Allocation Tatico'!$B$1:$B$9)),0)-1, MATCH(K$5,'Asset Allocation Tatico'!$D$5:$M$5,0)+2)</f>
        <v>0</v>
      </c>
      <c r="L63" s="207">
        <f>SUM(L64:L66)</f>
        <v>0</v>
      </c>
      <c r="M63" s="232">
        <f ca="1">OFFSET('Asset Allocation Tatico'!$B$9, MATCH($E63,OFFSET('Asset Allocation Tatico'!$B$9,,,COUNTA('Asset Allocation Tatico'!$B:$B)-COUNTA('Asset Allocation Tatico'!$B$1:$B$9)),0)-1, MATCH(M$5,'Asset Allocation Tatico'!$D$5:$M$5,0)+2)</f>
        <v>0</v>
      </c>
      <c r="N63" s="207">
        <f>SUM(N64:N66)</f>
        <v>0</v>
      </c>
      <c r="O63" s="232">
        <f ca="1">OFFSET('Asset Allocation Tatico'!$B$9, MATCH($E63,OFFSET('Asset Allocation Tatico'!$B$9,,,COUNTA('Asset Allocation Tatico'!$B:$B)-COUNTA('Asset Allocation Tatico'!$B$1:$B$9)),0)-1, MATCH(O$5,'Asset Allocation Tatico'!$D$5:$M$5,0)+2)</f>
        <v>0</v>
      </c>
      <c r="P63" s="207">
        <f>SUM(P64:P66)</f>
        <v>0</v>
      </c>
      <c r="Q63" s="232">
        <f ca="1">OFFSET('Asset Allocation Tatico'!$B$9, MATCH($E63,OFFSET('Asset Allocation Tatico'!$B$9,,,COUNTA('Asset Allocation Tatico'!$B:$B)-COUNTA('Asset Allocation Tatico'!$B$1:$B$9)),0)-1, MATCH(Q$5,'Asset Allocation Tatico'!$D$5:$M$5,0)+2)</f>
        <v>0</v>
      </c>
      <c r="R63" s="207">
        <f>SUM(R64:R66)</f>
        <v>0</v>
      </c>
      <c r="S63" s="232">
        <f ca="1">OFFSET('Asset Allocation Tatico'!$B$9, MATCH($E63,OFFSET('Asset Allocation Tatico'!$B$9,,,COUNTA('Asset Allocation Tatico'!$B:$B)-COUNTA('Asset Allocation Tatico'!$B$1:$B$9)),0)-1, MATCH(S$5,'Asset Allocation Tatico'!$D$5:$M$5,0)+2)</f>
        <v>0</v>
      </c>
      <c r="T63" s="207">
        <f>SUM(T64:T66)</f>
        <v>0</v>
      </c>
      <c r="U63" s="157"/>
      <c r="V63" s="157"/>
    </row>
    <row r="64" spans="2:22" s="245" customFormat="1" ht="15">
      <c r="B64" s="228"/>
      <c r="C64" s="228"/>
      <c r="D64" s="228"/>
      <c r="E64" s="234"/>
      <c r="F64" s="609" t="str">
        <f>IFERROR(INDEX('Produtos Selecionados'!$G:$G,MATCH($E64,'Produtos Selecionados'!$E:$E,0)),"-")</f>
        <v>-</v>
      </c>
      <c r="G64" s="609" t="str">
        <f>IFERROR(INDEX('Produtos Selecionados'!$H:$H,MATCH($E64,'Produtos Selecionados'!$E:$E,0)),"-")</f>
        <v>-</v>
      </c>
      <c r="H64" s="609" t="str">
        <f>IFERROR(INDEX('Produtos Selecionados'!$O:$O,MATCH($E64,'Produtos Selecionados'!$E:$E,0)),"-")</f>
        <v>-</v>
      </c>
      <c r="I64" s="610" t="str">
        <f>IFERROR(INDEX('Produtos Selecionados'!$L:$L,MATCH($E64,'Produtos Selecionados'!$E:$E,0)),"-")</f>
        <v>-</v>
      </c>
      <c r="J64" s="610" t="str">
        <f>IFERROR(INDEX('Produtos Selecionados'!$M:$M,MATCH($E64,'Produtos Selecionados'!$E:$E,0)),"-")</f>
        <v>-</v>
      </c>
      <c r="K64" s="814"/>
      <c r="L64" s="244" t="str">
        <f>IF(K64="","", K64*K$63)</f>
        <v/>
      </c>
      <c r="M64" s="814"/>
      <c r="N64" s="244" t="str">
        <f>IF(M64="","", M64*M$63)</f>
        <v/>
      </c>
      <c r="O64" s="814"/>
      <c r="P64" s="244" t="str">
        <f>IF(O64="","", O64*O$63)</f>
        <v/>
      </c>
      <c r="Q64" s="814"/>
      <c r="R64" s="244" t="str">
        <f>IF(Q64="","", Q64*Q$63)</f>
        <v/>
      </c>
      <c r="S64" s="814"/>
      <c r="T64" s="244" t="str">
        <f>IF(S64="","", S64*S$63)</f>
        <v/>
      </c>
    </row>
    <row r="65" spans="2:22" s="245" customFormat="1" ht="15">
      <c r="B65" s="228"/>
      <c r="C65" s="228"/>
      <c r="D65" s="228"/>
      <c r="E65" s="234"/>
      <c r="F65" s="609" t="str">
        <f>IFERROR(INDEX('Produtos Selecionados'!$G:$G,MATCH($E65,'Produtos Selecionados'!$E:$E,0)),"-")</f>
        <v>-</v>
      </c>
      <c r="G65" s="609" t="str">
        <f>IFERROR(INDEX('Produtos Selecionados'!$H:$H,MATCH($E65,'Produtos Selecionados'!$E:$E,0)),"-")</f>
        <v>-</v>
      </c>
      <c r="H65" s="609" t="str">
        <f>IFERROR(INDEX('Produtos Selecionados'!$O:$O,MATCH($E65,'Produtos Selecionados'!$E:$E,0)),"-")</f>
        <v>-</v>
      </c>
      <c r="I65" s="610" t="str">
        <f>IFERROR(INDEX('Produtos Selecionados'!$L:$L,MATCH($E65,'Produtos Selecionados'!$E:$E,0)),"-")</f>
        <v>-</v>
      </c>
      <c r="J65" s="610" t="str">
        <f>IFERROR(INDEX('Produtos Selecionados'!$M:$M,MATCH($E65,'Produtos Selecionados'!$E:$E,0)),"-")</f>
        <v>-</v>
      </c>
      <c r="K65" s="814"/>
      <c r="L65" s="244" t="str">
        <f>IF(K65="","", K65*K$63)</f>
        <v/>
      </c>
      <c r="M65" s="814"/>
      <c r="N65" s="244" t="str">
        <f>IF(M65="","", M65*M$63)</f>
        <v/>
      </c>
      <c r="O65" s="814"/>
      <c r="P65" s="244" t="str">
        <f>IF(O65="","", O65*O$63)</f>
        <v/>
      </c>
      <c r="Q65" s="814"/>
      <c r="R65" s="244" t="str">
        <f>IF(Q65="","", Q65*Q$63)</f>
        <v/>
      </c>
      <c r="S65" s="814"/>
      <c r="T65" s="244" t="str">
        <f>IF(S65="","", S65*S$63)</f>
        <v/>
      </c>
    </row>
    <row r="66" spans="2:22" s="153" customFormat="1" ht="9" customHeight="1">
      <c r="B66" s="231"/>
      <c r="C66" s="231"/>
      <c r="D66" s="231"/>
      <c r="E66" s="281"/>
      <c r="F66" s="612"/>
      <c r="G66" s="612"/>
      <c r="H66" s="612"/>
      <c r="I66" s="612"/>
      <c r="J66" s="612"/>
      <c r="K66" s="815"/>
      <c r="L66" s="246" t="str">
        <f>IF(K66="","", K66*K$11)</f>
        <v/>
      </c>
      <c r="M66" s="878"/>
      <c r="N66" s="246" t="str">
        <f>IF(M66="","", M66*M$11)</f>
        <v/>
      </c>
      <c r="O66" s="815"/>
      <c r="P66" s="246" t="str">
        <f>IF(O66="","", O66*O$11)</f>
        <v/>
      </c>
      <c r="Q66" s="815"/>
      <c r="R66" s="246" t="str">
        <f>IF(Q66="","", Q66*Q$11)</f>
        <v/>
      </c>
      <c r="S66" s="815"/>
      <c r="T66" s="246" t="str">
        <f>IF(S66="","", S66*S$11)</f>
        <v/>
      </c>
      <c r="U66" s="241"/>
      <c r="V66" s="241"/>
    </row>
    <row r="67" spans="2:22" s="114" customFormat="1" ht="15.75">
      <c r="B67" s="278"/>
      <c r="C67" s="278"/>
      <c r="D67" s="231" t="s">
        <v>1392</v>
      </c>
      <c r="E67" s="342" t="s">
        <v>13</v>
      </c>
      <c r="F67" s="608"/>
      <c r="G67" s="608"/>
      <c r="H67" s="608"/>
      <c r="I67" s="608"/>
      <c r="J67" s="608"/>
      <c r="K67" s="273">
        <f ca="1">OFFSET('Asset Allocation Tatico'!$B$9, MATCH($E67,OFFSET('Asset Allocation Tatico'!$B$9,,,COUNTA('Asset Allocation Tatico'!$B:$B)-COUNTA('Asset Allocation Tatico'!$B$1:$B$9)),0)-1, MATCH(K$5,'Asset Allocation Tatico'!$D$5:$M$5,0)+2)</f>
        <v>0</v>
      </c>
      <c r="L67" s="279">
        <f>L69+L81</f>
        <v>0</v>
      </c>
      <c r="M67" s="273">
        <f ca="1">OFFSET('Asset Allocation Tatico'!$B$9, MATCH($E67,OFFSET('Asset Allocation Tatico'!$B$9,,,COUNTA('Asset Allocation Tatico'!$B:$B)-COUNTA('Asset Allocation Tatico'!$B$1:$B$9)),0)-1, MATCH(M$5,'Asset Allocation Tatico'!$D$5:$M$5,0)+2)</f>
        <v>0.12</v>
      </c>
      <c r="N67" s="279">
        <f>N69+N81</f>
        <v>0.12000000000000001</v>
      </c>
      <c r="O67" s="273">
        <f ca="1">OFFSET('Asset Allocation Tatico'!$B$9, MATCH($E67,OFFSET('Asset Allocation Tatico'!$B$9,,,COUNTA('Asset Allocation Tatico'!$B:$B)-COUNTA('Asset Allocation Tatico'!$B$1:$B$9)),0)-1, MATCH(O$5,'Asset Allocation Tatico'!$D$5:$M$5,0)+2)</f>
        <v>0.23499999999999999</v>
      </c>
      <c r="P67" s="279">
        <f>P69+P81</f>
        <v>0.23500000000000004</v>
      </c>
      <c r="Q67" s="273">
        <f ca="1">OFFSET('Asset Allocation Tatico'!$B$9, MATCH($E67,OFFSET('Asset Allocation Tatico'!$B$9,,,COUNTA('Asset Allocation Tatico'!$B:$B)-COUNTA('Asset Allocation Tatico'!$B$1:$B$9)),0)-1, MATCH(Q$5,'Asset Allocation Tatico'!$D$5:$M$5,0)+2)</f>
        <v>0.35</v>
      </c>
      <c r="R67" s="279">
        <f>R69+R81</f>
        <v>0.35000000000000003</v>
      </c>
      <c r="S67" s="273">
        <f ca="1">OFFSET('Asset Allocation Tatico'!$B$9, MATCH($E67,OFFSET('Asset Allocation Tatico'!$B$9,,,COUNTA('Asset Allocation Tatico'!$B:$B)-COUNTA('Asset Allocation Tatico'!$B$1:$B$9)),0)-1, MATCH(S$5,'Asset Allocation Tatico'!$D$5:$M$5,0)+2)</f>
        <v>0.375</v>
      </c>
      <c r="T67" s="279">
        <f>T69+T81</f>
        <v>0.37499999999999994</v>
      </c>
      <c r="U67" s="280"/>
      <c r="V67" s="280"/>
    </row>
    <row r="68" spans="2:22" s="153" customFormat="1" ht="5.25" customHeight="1">
      <c r="B68" s="231"/>
      <c r="C68" s="231"/>
      <c r="D68" s="231"/>
      <c r="F68" s="190"/>
      <c r="G68" s="190"/>
      <c r="H68" s="190"/>
      <c r="I68" s="190"/>
      <c r="J68" s="190"/>
      <c r="K68" s="266"/>
      <c r="L68" s="267"/>
      <c r="M68" s="266"/>
      <c r="N68" s="267"/>
      <c r="O68" s="266"/>
      <c r="P68" s="267"/>
      <c r="Q68" s="266"/>
      <c r="R68" s="267"/>
      <c r="S68" s="266"/>
      <c r="T68" s="267"/>
      <c r="U68" s="268"/>
      <c r="V68" s="268"/>
    </row>
    <row r="69" spans="2:22" s="153" customFormat="1" ht="15">
      <c r="B69" s="231"/>
      <c r="C69" s="231" t="s">
        <v>12</v>
      </c>
      <c r="D69" s="231" t="s">
        <v>12</v>
      </c>
      <c r="E69" s="155" t="s">
        <v>615</v>
      </c>
      <c r="F69" s="156"/>
      <c r="G69" s="156"/>
      <c r="H69" s="156"/>
      <c r="I69" s="156"/>
      <c r="J69" s="156"/>
      <c r="K69" s="269">
        <v>0</v>
      </c>
      <c r="L69" s="242">
        <f>SUM(L70:L80)</f>
        <v>0</v>
      </c>
      <c r="M69" s="269">
        <v>0.1</v>
      </c>
      <c r="N69" s="242">
        <f>SUM(N70:N80)</f>
        <v>0.1</v>
      </c>
      <c r="O69" s="269">
        <v>0.19</v>
      </c>
      <c r="P69" s="242">
        <f>SUM(P70:P80)</f>
        <v>0.19000000000000003</v>
      </c>
      <c r="Q69" s="269">
        <v>0.28000000000000003</v>
      </c>
      <c r="R69" s="242">
        <f>SUM(R70:R80)</f>
        <v>0.28000000000000003</v>
      </c>
      <c r="S69" s="269">
        <v>0.3</v>
      </c>
      <c r="T69" s="243">
        <f>SUM(T70:T80)</f>
        <v>0.29999999999999993</v>
      </c>
      <c r="U69" s="157"/>
      <c r="V69" s="157"/>
    </row>
    <row r="70" spans="2:22" s="245" customFormat="1" ht="15">
      <c r="B70" s="228"/>
      <c r="C70" s="228"/>
      <c r="D70" s="228"/>
      <c r="E70" s="234" t="s">
        <v>1731</v>
      </c>
      <c r="F70" s="609" t="str">
        <f>IFERROR(INDEX('Produtos Selecionados'!$G:$G,MATCH($E70,'Produtos Selecionados'!$E:$E,0)),"-")</f>
        <v>-</v>
      </c>
      <c r="G70" s="609" t="str">
        <f>IFERROR(INDEX('Produtos Selecionados'!$H:$H,MATCH($E70,'Produtos Selecionados'!$E:$E,0)),"-")</f>
        <v>Sim</v>
      </c>
      <c r="H70" s="609">
        <f>IFERROR(INDEX('Produtos Selecionados'!$O:$O,MATCH($E70,'Produtos Selecionados'!$E:$E,0)),"-")</f>
        <v>4.0000000000000001E-3</v>
      </c>
      <c r="I70" s="610" t="str">
        <f>IFERROR(INDEX('Produtos Selecionados'!$L:$L,MATCH($E70,'Produtos Selecionados'!$E:$E,0)),"-")</f>
        <v>BRL</v>
      </c>
      <c r="J70" s="610">
        <f>IFERROR(INDEX('Produtos Selecionados'!$M:$M,MATCH($E70,'Produtos Selecionados'!$E:$E,0)),"-")</f>
        <v>31</v>
      </c>
      <c r="K70" s="814"/>
      <c r="L70" s="244" t="str">
        <f t="shared" ref="L70:L78" si="37">IF(K70="","", K70*K$69)</f>
        <v/>
      </c>
      <c r="M70" s="814">
        <v>0.3</v>
      </c>
      <c r="N70" s="244">
        <f t="shared" ref="N70:N78" si="38">IF(M70="","", M70*M$69)</f>
        <v>0.03</v>
      </c>
      <c r="O70" s="814">
        <v>0.27500000000000002</v>
      </c>
      <c r="P70" s="244">
        <f t="shared" ref="P70:P78" si="39">IF(O70="","", O70*O$69)</f>
        <v>5.2250000000000005E-2</v>
      </c>
      <c r="Q70" s="814">
        <v>0.2</v>
      </c>
      <c r="R70" s="244">
        <f t="shared" ref="R70:R78" si="40">IF(Q70="","", Q70*Q$69)</f>
        <v>5.6000000000000008E-2</v>
      </c>
      <c r="S70" s="814">
        <v>0.2</v>
      </c>
      <c r="T70" s="244">
        <f t="shared" ref="T70:T78" si="41">IF(S70="","", S70*S$69)</f>
        <v>0.06</v>
      </c>
    </row>
    <row r="71" spans="2:22" s="245" customFormat="1" ht="15">
      <c r="B71" s="228"/>
      <c r="C71" s="228"/>
      <c r="D71" s="228"/>
      <c r="E71" s="234" t="s">
        <v>2092</v>
      </c>
      <c r="F71" s="609" t="str">
        <f>IFERROR(INDEX('Produtos Selecionados'!$G:$G,MATCH($E71,'Produtos Selecionados'!$E:$E,0)),"-")</f>
        <v>MFO</v>
      </c>
      <c r="G71" s="609" t="str">
        <f>IFERROR(INDEX('Produtos Selecionados'!$H:$H,MATCH($E71,'Produtos Selecionados'!$E:$E,0)),"-")</f>
        <v>Sim</v>
      </c>
      <c r="H71" s="609">
        <f>IFERROR(INDEX('Produtos Selecionados'!$O:$O,MATCH($E71,'Produtos Selecionados'!$E:$E,0)),"-")</f>
        <v>3.16666E-3</v>
      </c>
      <c r="I71" s="610" t="str">
        <f>IFERROR(INDEX('Produtos Selecionados'!$L:$L,MATCH($E71,'Produtos Selecionados'!$E:$E,0)),"-")</f>
        <v>BRL</v>
      </c>
      <c r="J71" s="610">
        <f>IFERROR(INDEX('Produtos Selecionados'!$M:$M,MATCH($E71,'Produtos Selecionados'!$E:$E,0)),"-")</f>
        <v>61</v>
      </c>
      <c r="K71" s="814"/>
      <c r="L71" s="244" t="str">
        <f t="shared" si="37"/>
        <v/>
      </c>
      <c r="M71" s="814">
        <v>0.3</v>
      </c>
      <c r="N71" s="244">
        <f t="shared" si="38"/>
        <v>0.03</v>
      </c>
      <c r="O71" s="814">
        <v>0.27500000000000002</v>
      </c>
      <c r="P71" s="244">
        <f t="shared" si="39"/>
        <v>5.2250000000000005E-2</v>
      </c>
      <c r="Q71" s="814">
        <v>0.2</v>
      </c>
      <c r="R71" s="244">
        <f t="shared" si="40"/>
        <v>5.6000000000000008E-2</v>
      </c>
      <c r="S71" s="814">
        <v>0.2</v>
      </c>
      <c r="T71" s="244">
        <f t="shared" si="41"/>
        <v>0.06</v>
      </c>
    </row>
    <row r="72" spans="2:22" s="245" customFormat="1" ht="15">
      <c r="B72" s="228"/>
      <c r="C72" s="228"/>
      <c r="D72" s="228"/>
      <c r="E72" s="234" t="s">
        <v>1730</v>
      </c>
      <c r="F72" s="609" t="str">
        <f>IFERROR(INDEX('Produtos Selecionados'!$G:$G,MATCH($E72,'Produtos Selecionados'!$E:$E,0)),"-")</f>
        <v>-</v>
      </c>
      <c r="G72" s="609" t="str">
        <f>IFERROR(INDEX('Produtos Selecionados'!$H:$H,MATCH($E72,'Produtos Selecionados'!$E:$E,0)),"-")</f>
        <v>Não</v>
      </c>
      <c r="H72" s="609">
        <f>IFERROR(INDEX('Produtos Selecionados'!$O:$O,MATCH($E72,'Produtos Selecionados'!$E:$E,0)),"-")</f>
        <v>4.8937499999999997E-3</v>
      </c>
      <c r="I72" s="610" t="str">
        <f>IFERROR(INDEX('Produtos Selecionados'!$L:$L,MATCH($E72,'Produtos Selecionados'!$E:$E,0)),"-")</f>
        <v>BRL</v>
      </c>
      <c r="J72" s="610">
        <f>IFERROR(INDEX('Produtos Selecionados'!$M:$M,MATCH($E72,'Produtos Selecionados'!$E:$E,0)),"-")</f>
        <v>31</v>
      </c>
      <c r="K72" s="814"/>
      <c r="L72" s="244" t="str">
        <f t="shared" si="37"/>
        <v/>
      </c>
      <c r="M72" s="814"/>
      <c r="N72" s="244" t="str">
        <f t="shared" si="38"/>
        <v/>
      </c>
      <c r="O72" s="814"/>
      <c r="P72" s="244" t="str">
        <f t="shared" si="39"/>
        <v/>
      </c>
      <c r="Q72" s="814"/>
      <c r="R72" s="244" t="str">
        <f t="shared" si="40"/>
        <v/>
      </c>
      <c r="S72" s="814"/>
      <c r="T72" s="244" t="str">
        <f t="shared" si="41"/>
        <v/>
      </c>
    </row>
    <row r="73" spans="2:22" s="245" customFormat="1" ht="15">
      <c r="B73" s="228"/>
      <c r="C73" s="228"/>
      <c r="D73" s="228"/>
      <c r="E73" s="234" t="s">
        <v>2113</v>
      </c>
      <c r="F73" s="609" t="str">
        <f>IFERROR(INDEX('Produtos Selecionados'!$G:$G,MATCH($E73,'Produtos Selecionados'!$E:$E,0)),"-")</f>
        <v>-</v>
      </c>
      <c r="G73" s="609" t="str">
        <f>IFERROR(INDEX('Produtos Selecionados'!$H:$H,MATCH($E73,'Produtos Selecionados'!$E:$E,0)),"-")</f>
        <v>Sim</v>
      </c>
      <c r="H73" s="609">
        <f>IFERROR(INDEX('Produtos Selecionados'!$O:$O,MATCH($E73,'Produtos Selecionados'!$E:$E,0)),"-")</f>
        <v>3.8E-3</v>
      </c>
      <c r="I73" s="610" t="str">
        <f>IFERROR(INDEX('Produtos Selecionados'!$L:$L,MATCH($E73,'Produtos Selecionados'!$E:$E,0)),"-")</f>
        <v>BRL</v>
      </c>
      <c r="J73" s="610">
        <f>IFERROR(INDEX('Produtos Selecionados'!$M:$M,MATCH($E73,'Produtos Selecionados'!$E:$E,0)),"-")</f>
        <v>30</v>
      </c>
      <c r="K73" s="814"/>
      <c r="L73" s="244" t="str">
        <f t="shared" si="37"/>
        <v/>
      </c>
      <c r="M73" s="814">
        <v>0.2</v>
      </c>
      <c r="N73" s="244">
        <f t="shared" si="38"/>
        <v>2.0000000000000004E-2</v>
      </c>
      <c r="O73" s="814">
        <v>0.22500000000000001</v>
      </c>
      <c r="P73" s="244">
        <f t="shared" si="39"/>
        <v>4.2750000000000003E-2</v>
      </c>
      <c r="Q73" s="814">
        <v>0.17499999999999999</v>
      </c>
      <c r="R73" s="244">
        <f t="shared" si="40"/>
        <v>4.9000000000000002E-2</v>
      </c>
      <c r="S73" s="814">
        <v>0.17499999999999999</v>
      </c>
      <c r="T73" s="244">
        <f t="shared" si="41"/>
        <v>5.2499999999999998E-2</v>
      </c>
    </row>
    <row r="74" spans="2:22" s="245" customFormat="1" ht="15">
      <c r="B74" s="228"/>
      <c r="C74" s="228"/>
      <c r="D74" s="228"/>
      <c r="E74" s="234" t="s">
        <v>2093</v>
      </c>
      <c r="F74" s="609" t="str">
        <f>IFERROR(INDEX('Produtos Selecionados'!$G:$G,MATCH($E74,'Produtos Selecionados'!$E:$E,0)),"-")</f>
        <v>-</v>
      </c>
      <c r="G74" s="609" t="str">
        <f>IFERROR(INDEX('Produtos Selecionados'!$H:$H,MATCH($E74,'Produtos Selecionados'!$E:$E,0)),"-")</f>
        <v>Sim</v>
      </c>
      <c r="H74" s="609">
        <f>IFERROR(INDEX('Produtos Selecionados'!$O:$O,MATCH($E74,'Produtos Selecionados'!$E:$E,0)),"-")</f>
        <v>4.7499999999999999E-3</v>
      </c>
      <c r="I74" s="610" t="str">
        <f>IFERROR(INDEX('Produtos Selecionados'!$L:$L,MATCH($E74,'Produtos Selecionados'!$E:$E,0)),"-")</f>
        <v>BRL</v>
      </c>
      <c r="J74" s="610">
        <f>IFERROR(INDEX('Produtos Selecionados'!$M:$M,MATCH($E74,'Produtos Selecionados'!$E:$E,0)),"-")</f>
        <v>31</v>
      </c>
      <c r="K74" s="814"/>
      <c r="L74" s="244" t="str">
        <f t="shared" si="37"/>
        <v/>
      </c>
      <c r="M74" s="814">
        <v>0.2</v>
      </c>
      <c r="N74" s="244">
        <f t="shared" si="38"/>
        <v>2.0000000000000004E-2</v>
      </c>
      <c r="O74" s="814">
        <v>0.22500000000000001</v>
      </c>
      <c r="P74" s="244">
        <f t="shared" si="39"/>
        <v>4.2750000000000003E-2</v>
      </c>
      <c r="Q74" s="814">
        <v>0.17499999999999999</v>
      </c>
      <c r="R74" s="244">
        <f t="shared" si="40"/>
        <v>4.9000000000000002E-2</v>
      </c>
      <c r="S74" s="814">
        <v>0.17499999999999999</v>
      </c>
      <c r="T74" s="244">
        <f t="shared" si="41"/>
        <v>5.2499999999999998E-2</v>
      </c>
    </row>
    <row r="75" spans="2:22" s="245" customFormat="1" ht="15">
      <c r="B75" s="228"/>
      <c r="C75" s="228"/>
      <c r="D75" s="228"/>
      <c r="E75" s="234" t="s">
        <v>1729</v>
      </c>
      <c r="F75" s="609" t="str">
        <f>IFERROR(INDEX('Produtos Selecionados'!$G:$G,MATCH($E75,'Produtos Selecionados'!$E:$E,0)),"-")</f>
        <v>-</v>
      </c>
      <c r="G75" s="609" t="str">
        <f>IFERROR(INDEX('Produtos Selecionados'!$H:$H,MATCH($E75,'Produtos Selecionados'!$E:$E,0)),"-")</f>
        <v>Não</v>
      </c>
      <c r="H75" s="609">
        <f>IFERROR(INDEX('Produtos Selecionados'!$O:$O,MATCH($E75,'Produtos Selecionados'!$E:$E,0)),"-")</f>
        <v>5.0673000000000003E-3</v>
      </c>
      <c r="I75" s="610" t="str">
        <f>IFERROR(INDEX('Produtos Selecionados'!$L:$L,MATCH($E75,'Produtos Selecionados'!$E:$E,0)),"-")</f>
        <v>BRL</v>
      </c>
      <c r="J75" s="610">
        <f>IFERROR(INDEX('Produtos Selecionados'!$M:$M,MATCH($E75,'Produtos Selecionados'!$E:$E,0)),"-")</f>
        <v>31</v>
      </c>
      <c r="K75" s="814"/>
      <c r="L75" s="244" t="str">
        <f t="shared" si="37"/>
        <v/>
      </c>
      <c r="M75" s="814"/>
      <c r="N75" s="244" t="str">
        <f t="shared" si="38"/>
        <v/>
      </c>
      <c r="O75" s="814"/>
      <c r="P75" s="244" t="str">
        <f t="shared" si="39"/>
        <v/>
      </c>
      <c r="Q75" s="814"/>
      <c r="R75" s="244" t="str">
        <f t="shared" si="40"/>
        <v/>
      </c>
      <c r="S75" s="814"/>
      <c r="T75" s="244" t="str">
        <f t="shared" si="41"/>
        <v/>
      </c>
    </row>
    <row r="76" spans="2:22" s="245" customFormat="1" ht="15">
      <c r="B76" s="228"/>
      <c r="C76" s="228"/>
      <c r="D76" s="228"/>
      <c r="E76" s="234" t="s">
        <v>1732</v>
      </c>
      <c r="F76" s="609" t="str">
        <f>IFERROR(INDEX('Produtos Selecionados'!$G:$G,MATCH($E76,'Produtos Selecionados'!$E:$E,0)),"-")</f>
        <v>-</v>
      </c>
      <c r="G76" s="609" t="str">
        <f>IFERROR(INDEX('Produtos Selecionados'!$H:$H,MATCH($E76,'Produtos Selecionados'!$E:$E,0)),"-")</f>
        <v>Sim</v>
      </c>
      <c r="H76" s="609">
        <f>IFERROR(INDEX('Produtos Selecionados'!$O:$O,MATCH($E76,'Produtos Selecionados'!$E:$E,0)),"-")</f>
        <v>4.7499999999999999E-3</v>
      </c>
      <c r="I76" s="610" t="str">
        <f>IFERROR(INDEX('Produtos Selecionados'!$L:$L,MATCH($E76,'Produtos Selecionados'!$E:$E,0)),"-")</f>
        <v>BRL</v>
      </c>
      <c r="J76" s="610">
        <f>IFERROR(INDEX('Produtos Selecionados'!$M:$M,MATCH($E76,'Produtos Selecionados'!$E:$E,0)),"-")</f>
        <v>31</v>
      </c>
      <c r="K76" s="814"/>
      <c r="L76" s="244" t="str">
        <f t="shared" si="37"/>
        <v/>
      </c>
      <c r="M76" s="814"/>
      <c r="N76" s="244" t="str">
        <f t="shared" si="38"/>
        <v/>
      </c>
      <c r="O76" s="814"/>
      <c r="P76" s="244" t="str">
        <f t="shared" si="39"/>
        <v/>
      </c>
      <c r="Q76" s="814">
        <v>0.125</v>
      </c>
      <c r="R76" s="244">
        <f t="shared" si="40"/>
        <v>3.5000000000000003E-2</v>
      </c>
      <c r="S76" s="814">
        <v>0.125</v>
      </c>
      <c r="T76" s="244">
        <f t="shared" si="41"/>
        <v>3.7499999999999999E-2</v>
      </c>
    </row>
    <row r="77" spans="2:22" s="245" customFormat="1" ht="15">
      <c r="B77" s="228"/>
      <c r="C77" s="228"/>
      <c r="D77" s="228"/>
      <c r="E77" s="234" t="s">
        <v>2114</v>
      </c>
      <c r="F77" s="609" t="str">
        <f>IFERROR(INDEX('Produtos Selecionados'!$G:$G,MATCH($E77,'Produtos Selecionados'!$E:$E,0)),"-")</f>
        <v>-</v>
      </c>
      <c r="G77" s="609" t="str">
        <f>IFERROR(INDEX('Produtos Selecionados'!$H:$H,MATCH($E77,'Produtos Selecionados'!$E:$E,0)),"-")</f>
        <v>Sim</v>
      </c>
      <c r="H77" s="609">
        <f>IFERROR(INDEX('Produtos Selecionados'!$O:$O,MATCH($E77,'Produtos Selecionados'!$E:$E,0)),"-")</f>
        <v>3.9500000000000004E-3</v>
      </c>
      <c r="I77" s="610" t="str">
        <f>IFERROR(INDEX('Produtos Selecionados'!$L:$L,MATCH($E77,'Produtos Selecionados'!$E:$E,0)),"-")</f>
        <v>BRL</v>
      </c>
      <c r="J77" s="610">
        <f>IFERROR(INDEX('Produtos Selecionados'!$M:$M,MATCH($E77,'Produtos Selecionados'!$E:$E,0)),"-")</f>
        <v>90</v>
      </c>
      <c r="K77" s="814"/>
      <c r="L77" s="244" t="str">
        <f t="shared" si="37"/>
        <v/>
      </c>
      <c r="M77" s="814"/>
      <c r="N77" s="244" t="str">
        <f t="shared" si="38"/>
        <v/>
      </c>
      <c r="O77" s="814"/>
      <c r="P77" s="244" t="str">
        <f t="shared" si="39"/>
        <v/>
      </c>
      <c r="Q77" s="814">
        <v>0.125</v>
      </c>
      <c r="R77" s="244">
        <f t="shared" si="40"/>
        <v>3.5000000000000003E-2</v>
      </c>
      <c r="S77" s="814">
        <v>0.125</v>
      </c>
      <c r="T77" s="244">
        <f t="shared" si="41"/>
        <v>3.7499999999999999E-2</v>
      </c>
    </row>
    <row r="78" spans="2:22" s="245" customFormat="1" ht="15">
      <c r="B78" s="228"/>
      <c r="C78" s="228"/>
      <c r="D78" s="228"/>
      <c r="E78" s="234" t="s">
        <v>1739</v>
      </c>
      <c r="F78" s="609" t="str">
        <f>IFERROR(INDEX('Produtos Selecionados'!$G:$G,MATCH($E78,'Produtos Selecionados'!$E:$E,0)),"-")</f>
        <v>MFO</v>
      </c>
      <c r="G78" s="609" t="str">
        <f>IFERROR(INDEX('Produtos Selecionados'!$H:$H,MATCH($E78,'Produtos Selecionados'!$E:$E,0)),"-")</f>
        <v>Sim</v>
      </c>
      <c r="H78" s="609">
        <f>IFERROR(INDEX('Produtos Selecionados'!$O:$O,MATCH($E78,'Produtos Selecionados'!$E:$E,0)),"-")</f>
        <v>0</v>
      </c>
      <c r="I78" s="610" t="str">
        <f>IFERROR(INDEX('Produtos Selecionados'!$L:$L,MATCH($E78,'Produtos Selecionados'!$E:$E,0)),"-")</f>
        <v>BRL</v>
      </c>
      <c r="J78" s="610">
        <f>IFERROR(INDEX('Produtos Selecionados'!$M:$M,MATCH($E78,'Produtos Selecionados'!$E:$E,0)),"-")</f>
        <v>31</v>
      </c>
      <c r="K78" s="814"/>
      <c r="L78" s="244" t="str">
        <f t="shared" si="37"/>
        <v/>
      </c>
      <c r="M78" s="814"/>
      <c r="N78" s="244" t="str">
        <f t="shared" si="38"/>
        <v/>
      </c>
      <c r="O78" s="814"/>
      <c r="P78" s="244" t="str">
        <f t="shared" si="39"/>
        <v/>
      </c>
      <c r="Q78" s="814"/>
      <c r="R78" s="244" t="str">
        <f t="shared" si="40"/>
        <v/>
      </c>
      <c r="S78" s="814"/>
      <c r="T78" s="244" t="str">
        <f t="shared" si="41"/>
        <v/>
      </c>
    </row>
    <row r="79" spans="2:22" s="245" customFormat="1" ht="15">
      <c r="B79" s="228"/>
      <c r="C79" s="228"/>
      <c r="D79" s="228"/>
      <c r="E79" s="234" t="s">
        <v>1738</v>
      </c>
      <c r="F79" s="609" t="str">
        <f>IFERROR(INDEX('Produtos Selecionados'!$G:$G,MATCH($E79,'Produtos Selecionados'!$E:$E,0)),"-")</f>
        <v>-</v>
      </c>
      <c r="G79" s="609" t="str">
        <f>IFERROR(INDEX('Produtos Selecionados'!$H:$H,MATCH($E79,'Produtos Selecionados'!$E:$E,0)),"-")</f>
        <v>Sim</v>
      </c>
      <c r="H79" s="609">
        <f>IFERROR(INDEX('Produtos Selecionados'!$O:$O,MATCH($E79,'Produtos Selecionados'!$E:$E,0)),"-")</f>
        <v>4.7999999999999996E-3</v>
      </c>
      <c r="I79" s="610" t="str">
        <f>IFERROR(INDEX('Produtos Selecionados'!$L:$L,MATCH($E79,'Produtos Selecionados'!$E:$E,0)),"-")</f>
        <v>BRL</v>
      </c>
      <c r="J79" s="610">
        <f>IFERROR(INDEX('Produtos Selecionados'!$M:$M,MATCH($E79,'Produtos Selecionados'!$E:$E,0)),"-")</f>
        <v>31</v>
      </c>
      <c r="K79" s="814"/>
      <c r="L79" s="244" t="str">
        <f t="shared" ref="L79" si="42">IF(K79="","", K79*K$69)</f>
        <v/>
      </c>
      <c r="M79" s="814"/>
      <c r="N79" s="244" t="str">
        <f t="shared" ref="N79" si="43">IF(M79="","", M79*M$69)</f>
        <v/>
      </c>
      <c r="O79" s="814"/>
      <c r="P79" s="244" t="str">
        <f t="shared" ref="P79" si="44">IF(O79="","", O79*O$69)</f>
        <v/>
      </c>
      <c r="Q79" s="814"/>
      <c r="R79" s="244" t="str">
        <f t="shared" ref="R79" si="45">IF(Q79="","", Q79*Q$69)</f>
        <v/>
      </c>
      <c r="S79" s="814"/>
      <c r="T79" s="244" t="str">
        <f t="shared" ref="T79" si="46">IF(S79="","", S79*S$69)</f>
        <v/>
      </c>
    </row>
    <row r="80" spans="2:22" s="153" customFormat="1" ht="8.25" customHeight="1">
      <c r="B80" s="231"/>
      <c r="C80" s="231"/>
      <c r="D80" s="231"/>
      <c r="E80" s="176"/>
      <c r="F80" s="190"/>
      <c r="G80" s="190"/>
      <c r="H80" s="190"/>
      <c r="I80" s="190"/>
      <c r="J80" s="190"/>
      <c r="K80" s="815"/>
      <c r="L80" s="246" t="str">
        <f>IF(K80="","", K80*K$11)</f>
        <v/>
      </c>
      <c r="M80" s="814"/>
      <c r="N80" s="246" t="str">
        <f>IF(M80="","", M80*M$11)</f>
        <v/>
      </c>
      <c r="O80" s="815"/>
      <c r="P80" s="246" t="str">
        <f>IF(O80="","", O80*O$11)</f>
        <v/>
      </c>
      <c r="Q80" s="815"/>
      <c r="R80" s="246" t="str">
        <f>IF(Q80="","", Q80*Q$11)</f>
        <v/>
      </c>
      <c r="S80" s="815"/>
      <c r="T80" s="246" t="str">
        <f>IF(S80="","", S80*S$11)</f>
        <v/>
      </c>
      <c r="U80" s="241"/>
      <c r="V80" s="241"/>
    </row>
    <row r="81" spans="2:22" s="153" customFormat="1" ht="15">
      <c r="B81" s="231"/>
      <c r="C81" s="231" t="s">
        <v>12</v>
      </c>
      <c r="D81" s="231" t="s">
        <v>12</v>
      </c>
      <c r="E81" s="155" t="s">
        <v>616</v>
      </c>
      <c r="F81" s="156"/>
      <c r="G81" s="156"/>
      <c r="H81" s="156"/>
      <c r="I81" s="156"/>
      <c r="J81" s="156"/>
      <c r="K81" s="233">
        <f t="shared" ref="K81:T81" si="47">K83+K87+K92+K96</f>
        <v>0</v>
      </c>
      <c r="L81" s="242">
        <f t="shared" si="47"/>
        <v>0</v>
      </c>
      <c r="M81" s="233">
        <f t="shared" si="47"/>
        <v>0.02</v>
      </c>
      <c r="N81" s="242">
        <f t="shared" si="47"/>
        <v>0.02</v>
      </c>
      <c r="O81" s="233">
        <f t="shared" si="47"/>
        <v>4.4999999999999998E-2</v>
      </c>
      <c r="P81" s="242">
        <f t="shared" si="47"/>
        <v>4.4999999999999998E-2</v>
      </c>
      <c r="Q81" s="233">
        <f t="shared" si="47"/>
        <v>7.0000000000000007E-2</v>
      </c>
      <c r="R81" s="242">
        <f t="shared" si="47"/>
        <v>7.0000000000000007E-2</v>
      </c>
      <c r="S81" s="233">
        <f t="shared" si="47"/>
        <v>7.5000000000000011E-2</v>
      </c>
      <c r="T81" s="243">
        <f t="shared" si="47"/>
        <v>7.5000000000000011E-2</v>
      </c>
      <c r="U81" s="157"/>
      <c r="V81" s="157"/>
    </row>
    <row r="82" spans="2:22" s="153" customFormat="1" ht="3" customHeight="1">
      <c r="B82" s="231"/>
      <c r="C82" s="231"/>
      <c r="D82" s="231"/>
      <c r="F82" s="190"/>
      <c r="G82" s="190"/>
      <c r="H82" s="190"/>
      <c r="I82" s="190"/>
      <c r="J82" s="190"/>
      <c r="K82" s="239"/>
      <c r="L82" s="240"/>
      <c r="M82" s="239"/>
      <c r="N82" s="240"/>
      <c r="O82" s="239"/>
      <c r="P82" s="240"/>
      <c r="Q82" s="239"/>
      <c r="R82" s="240"/>
      <c r="S82" s="239"/>
      <c r="T82" s="240"/>
      <c r="U82" s="157"/>
      <c r="V82" s="157"/>
    </row>
    <row r="83" spans="2:22" s="153" customFormat="1" ht="15">
      <c r="B83" s="231"/>
      <c r="C83" s="231"/>
      <c r="D83" s="231" t="s">
        <v>12</v>
      </c>
      <c r="E83" s="158" t="s">
        <v>610</v>
      </c>
      <c r="F83" s="159"/>
      <c r="G83" s="159"/>
      <c r="H83" s="159"/>
      <c r="I83" s="159"/>
      <c r="J83" s="159"/>
      <c r="K83" s="235">
        <v>0</v>
      </c>
      <c r="L83" s="207">
        <f>SUM(L84:L86)</f>
        <v>0</v>
      </c>
      <c r="M83" s="235">
        <v>0</v>
      </c>
      <c r="N83" s="207">
        <f>SUM(N84:N86)</f>
        <v>0</v>
      </c>
      <c r="O83" s="235">
        <v>0.02</v>
      </c>
      <c r="P83" s="207">
        <f>SUM(P84:P86)</f>
        <v>0.02</v>
      </c>
      <c r="Q83" s="235">
        <v>3.5000000000000003E-2</v>
      </c>
      <c r="R83" s="207">
        <f>SUM(R84:R86)</f>
        <v>3.5000000000000003E-2</v>
      </c>
      <c r="S83" s="235">
        <v>0.04</v>
      </c>
      <c r="T83" s="207">
        <f>SUM(T84:T86)</f>
        <v>0.04</v>
      </c>
      <c r="U83" s="157"/>
      <c r="V83" s="157"/>
    </row>
    <row r="84" spans="2:22" s="245" customFormat="1" ht="15">
      <c r="B84" s="228"/>
      <c r="C84" s="228"/>
      <c r="D84" s="228"/>
      <c r="E84" s="234" t="s">
        <v>1735</v>
      </c>
      <c r="F84" s="609" t="str">
        <f>IFERROR(INDEX('Produtos Selecionados'!$G:$G,MATCH($E84,'Produtos Selecionados'!$E:$E,0)),"-")</f>
        <v>MFO</v>
      </c>
      <c r="G84" s="609" t="str">
        <f>IFERROR(INDEX('Produtos Selecionados'!$H:$H,MATCH($E84,'Produtos Selecionados'!$E:$E,0)),"-")</f>
        <v>Sim</v>
      </c>
      <c r="H84" s="609">
        <f>IFERROR(INDEX('Produtos Selecionados'!$O:$O,MATCH($E84,'Produtos Selecionados'!$E:$E,0)),"-")</f>
        <v>1.9E-3</v>
      </c>
      <c r="I84" s="610" t="str">
        <f>IFERROR(INDEX('Produtos Selecionados'!$L:$L,MATCH($E84,'Produtos Selecionados'!$E:$E,0)),"-")</f>
        <v>BRL</v>
      </c>
      <c r="J84" s="610">
        <f>IFERROR(INDEX('Produtos Selecionados'!$M:$M,MATCH($E84,'Produtos Selecionados'!$E:$E,0)),"-")</f>
        <v>33</v>
      </c>
      <c r="K84" s="814"/>
      <c r="L84" s="244" t="str">
        <f>IF(K84="","", K84*K$83)</f>
        <v/>
      </c>
      <c r="M84" s="814"/>
      <c r="N84" s="244" t="str">
        <f>IF(M84="","", M84*M$83)</f>
        <v/>
      </c>
      <c r="O84" s="814">
        <v>1</v>
      </c>
      <c r="P84" s="244">
        <f>IF(O84="","", O84*O$83)</f>
        <v>0.02</v>
      </c>
      <c r="Q84" s="814">
        <v>0.71499999999999997</v>
      </c>
      <c r="R84" s="244">
        <f>IF(Q84="","", Q84*Q$83)</f>
        <v>2.5025000000000002E-2</v>
      </c>
      <c r="S84" s="814">
        <v>0.65</v>
      </c>
      <c r="T84" s="244">
        <f>IF(S84="","", S84*S$83)</f>
        <v>2.6000000000000002E-2</v>
      </c>
    </row>
    <row r="85" spans="2:22" s="245" customFormat="1" ht="15">
      <c r="B85" s="228"/>
      <c r="C85" s="228"/>
      <c r="D85" s="228"/>
      <c r="E85" s="234" t="s">
        <v>1728</v>
      </c>
      <c r="F85" s="609" t="str">
        <f>IFERROR(INDEX('Produtos Selecionados'!$G:$G,MATCH($E85,'Produtos Selecionados'!$E:$E,0)),"-")</f>
        <v>-</v>
      </c>
      <c r="G85" s="609" t="str">
        <f>IFERROR(INDEX('Produtos Selecionados'!$H:$H,MATCH($E85,'Produtos Selecionados'!$E:$E,0)),"-")</f>
        <v>Sim</v>
      </c>
      <c r="H85" s="609">
        <f>IFERROR(INDEX('Produtos Selecionados'!$O:$O,MATCH($E85,'Produtos Selecionados'!$E:$E,0)),"-")</f>
        <v>4.0000000000000001E-3</v>
      </c>
      <c r="I85" s="610" t="str">
        <f>IFERROR(INDEX('Produtos Selecionados'!$L:$L,MATCH($E85,'Produtos Selecionados'!$E:$E,0)),"-")</f>
        <v>BRL</v>
      </c>
      <c r="J85" s="610">
        <f>IFERROR(INDEX('Produtos Selecionados'!$M:$M,MATCH($E85,'Produtos Selecionados'!$E:$E,0)),"-")</f>
        <v>18</v>
      </c>
      <c r="K85" s="814"/>
      <c r="L85" s="244" t="str">
        <f t="shared" ref="L85" si="48">IF(K85="","", K85*K$83)</f>
        <v/>
      </c>
      <c r="M85" s="814"/>
      <c r="N85" s="244" t="str">
        <f t="shared" ref="N85" si="49">IF(M85="","", M85*M$83)</f>
        <v/>
      </c>
      <c r="O85" s="814"/>
      <c r="P85" s="244" t="str">
        <f>IF(O85="","", O85*O$83)</f>
        <v/>
      </c>
      <c r="Q85" s="814">
        <v>0.28499999999999998</v>
      </c>
      <c r="R85" s="244">
        <f>IF(Q85="","", Q85*Q$83)</f>
        <v>9.9749999999999995E-3</v>
      </c>
      <c r="S85" s="814">
        <v>0.35</v>
      </c>
      <c r="T85" s="244">
        <f>IF(S85="","", S85*S$83)</f>
        <v>1.3999999999999999E-2</v>
      </c>
    </row>
    <row r="86" spans="2:22" s="245" customFormat="1" ht="5.25" customHeight="1">
      <c r="B86" s="228"/>
      <c r="C86" s="228"/>
      <c r="D86" s="228"/>
      <c r="E86" s="165"/>
      <c r="F86" s="611" t="str">
        <f>IFERROR(INDEX('Produtos Selecionados'!$M:$M,MATCH(A86,'Produtos Selecionados'!$E:$E,0)),"-")</f>
        <v>-</v>
      </c>
      <c r="G86" s="611" t="str">
        <f>IFERROR(INDEX('Produtos Selecionados'!$M:$M,MATCH(B86,'Produtos Selecionados'!$E:$E,0)),"-")</f>
        <v>-</v>
      </c>
      <c r="H86" s="611" t="str">
        <f>IFERROR(INDEX('Produtos Selecionados'!$M:$M,MATCH(C86,'Produtos Selecionados'!$E:$E,0)),"-")</f>
        <v>-</v>
      </c>
      <c r="I86" s="611" t="str">
        <f>IFERROR(INDEX('Produtos Selecionados'!$M:$M,MATCH(D86,'Produtos Selecionados'!$E:$E,0)),"-")</f>
        <v>-</v>
      </c>
      <c r="J86" s="611" t="str">
        <f>IFERROR(INDEX('Produtos Selecionados'!$M:$M,MATCH(E86,'Produtos Selecionados'!$E:$E,0)),"-")</f>
        <v>-</v>
      </c>
      <c r="K86" s="815"/>
      <c r="L86" s="246" t="str">
        <f t="shared" ref="L86:N86" si="50">IF(K86="","", K86*K$83)</f>
        <v/>
      </c>
      <c r="M86" s="815"/>
      <c r="N86" s="246" t="str">
        <f t="shared" si="50"/>
        <v/>
      </c>
      <c r="O86" s="815"/>
      <c r="P86" s="246" t="str">
        <f>IF(O86="","", O86*O$83)</f>
        <v/>
      </c>
      <c r="Q86" s="815"/>
      <c r="R86" s="246" t="str">
        <f>IF(Q86="","", Q86*Q$83)</f>
        <v/>
      </c>
      <c r="S86" s="815"/>
      <c r="T86" s="246" t="str">
        <f>IF(S86="","", S86*S$83)</f>
        <v/>
      </c>
    </row>
    <row r="87" spans="2:22" s="153" customFormat="1" ht="15">
      <c r="B87" s="231"/>
      <c r="C87" s="231"/>
      <c r="D87" s="231" t="s">
        <v>12</v>
      </c>
      <c r="E87" s="158" t="s">
        <v>617</v>
      </c>
      <c r="F87" s="159"/>
      <c r="G87" s="159"/>
      <c r="H87" s="159"/>
      <c r="I87" s="159"/>
      <c r="J87" s="159"/>
      <c r="K87" s="235">
        <v>0</v>
      </c>
      <c r="L87" s="207">
        <f>SUM(L88:L91)</f>
        <v>0</v>
      </c>
      <c r="M87" s="235">
        <v>0.02</v>
      </c>
      <c r="N87" s="207">
        <f>SUM(N88:N91)</f>
        <v>0.02</v>
      </c>
      <c r="O87" s="235">
        <v>2.5000000000000001E-2</v>
      </c>
      <c r="P87" s="207">
        <f>SUM(P88:P91)</f>
        <v>2.5000000000000001E-2</v>
      </c>
      <c r="Q87" s="235">
        <v>3.5000000000000003E-2</v>
      </c>
      <c r="R87" s="207">
        <f>SUM(R88:R91)</f>
        <v>3.5000000000000003E-2</v>
      </c>
      <c r="S87" s="235">
        <v>3.5000000000000003E-2</v>
      </c>
      <c r="T87" s="207">
        <f>SUM(T88:T91)</f>
        <v>3.5000000000000003E-2</v>
      </c>
      <c r="U87" s="157"/>
      <c r="V87" s="157"/>
    </row>
    <row r="88" spans="2:22" s="245" customFormat="1" ht="15">
      <c r="B88" s="228"/>
      <c r="C88" s="228"/>
      <c r="D88" s="228"/>
      <c r="E88" s="234" t="s">
        <v>2115</v>
      </c>
      <c r="F88" s="609" t="str">
        <f>IFERROR(INDEX('Produtos Selecionados'!$G:$G,MATCH($E88,'Produtos Selecionados'!$E:$E,0)),"-")</f>
        <v>-</v>
      </c>
      <c r="G88" s="609" t="str">
        <f>IFERROR(INDEX('Produtos Selecionados'!$H:$H,MATCH($E88,'Produtos Selecionados'!$E:$E,0)),"-")</f>
        <v>Sim</v>
      </c>
      <c r="H88" s="609">
        <f>IFERROR(INDEX('Produtos Selecionados'!$O:$O,MATCH($E88,'Produtos Selecionados'!$E:$E,0)),"-")</f>
        <v>4.6249999999999998E-3</v>
      </c>
      <c r="I88" s="610" t="str">
        <f>IFERROR(INDEX('Produtos Selecionados'!$L:$L,MATCH($E88,'Produtos Selecionados'!$E:$E,0)),"-")</f>
        <v>BRL</v>
      </c>
      <c r="J88" s="610">
        <f>IFERROR(INDEX('Produtos Selecionados'!$M:$M,MATCH($E88,'Produtos Selecionados'!$E:$E,0)),"-")</f>
        <v>15</v>
      </c>
      <c r="K88" s="814"/>
      <c r="L88" s="244" t="str">
        <f>IF(K88="","", K88*K$87)</f>
        <v/>
      </c>
      <c r="M88" s="814">
        <v>0.5</v>
      </c>
      <c r="N88" s="244">
        <f>IF(M88="","", M88*M$87)</f>
        <v>0.01</v>
      </c>
      <c r="O88" s="814">
        <v>0.5</v>
      </c>
      <c r="P88" s="244">
        <f>IF(O88="","", O88*O$87)</f>
        <v>1.2500000000000001E-2</v>
      </c>
      <c r="Q88" s="814">
        <v>0.5</v>
      </c>
      <c r="R88" s="244">
        <f>IF(Q88="","", Q88*Q$87)</f>
        <v>1.7500000000000002E-2</v>
      </c>
      <c r="S88" s="814">
        <v>0.5</v>
      </c>
      <c r="T88" s="244">
        <f>IF(S88="","", S88*S$87)</f>
        <v>1.7500000000000002E-2</v>
      </c>
    </row>
    <row r="89" spans="2:22" s="245" customFormat="1" ht="15">
      <c r="B89" s="228"/>
      <c r="C89" s="228"/>
      <c r="D89" s="228"/>
      <c r="E89" s="234" t="s">
        <v>2843</v>
      </c>
      <c r="F89" s="609" t="str">
        <f>IFERROR(INDEX('Produtos Selecionados'!$G:$G,MATCH($E89,'Produtos Selecionados'!$E:$E,0)),"-")</f>
        <v>-</v>
      </c>
      <c r="G89" s="609" t="str">
        <f>IFERROR(INDEX('Produtos Selecionados'!$H:$H,MATCH($E89,'Produtos Selecionados'!$E:$E,0)),"-")</f>
        <v>Sim</v>
      </c>
      <c r="H89" s="609">
        <f>IFERROR(INDEX('Produtos Selecionados'!$O:$O,MATCH($E89,'Produtos Selecionados'!$E:$E,0)),"-")</f>
        <v>5.3333333333333297E-3</v>
      </c>
      <c r="I89" s="610" t="str">
        <f>IFERROR(INDEX('Produtos Selecionados'!$L:$L,MATCH($E89,'Produtos Selecionados'!$E:$E,0)),"-")</f>
        <v>BRL</v>
      </c>
      <c r="J89" s="610">
        <f>IFERROR(INDEX('Produtos Selecionados'!$M:$M,MATCH($E89,'Produtos Selecionados'!$E:$E,0)),"-")</f>
        <v>32</v>
      </c>
      <c r="K89" s="814"/>
      <c r="L89" s="244" t="str">
        <f>IF(K89="","", K89*K$87)</f>
        <v/>
      </c>
      <c r="M89" s="814">
        <v>0.5</v>
      </c>
      <c r="N89" s="244">
        <f>IF(M89="","", M89*M$87)</f>
        <v>0.01</v>
      </c>
      <c r="O89" s="814">
        <v>0.5</v>
      </c>
      <c r="P89" s="244">
        <f>IF(O89="","", O89*O$87)</f>
        <v>1.2500000000000001E-2</v>
      </c>
      <c r="Q89" s="814">
        <v>0.5</v>
      </c>
      <c r="R89" s="244">
        <f>IF(Q89="","", Q89*Q$87)</f>
        <v>1.7500000000000002E-2</v>
      </c>
      <c r="S89" s="814">
        <v>0.5</v>
      </c>
      <c r="T89" s="244">
        <f>IF(S89="","", S89*S$87)</f>
        <v>1.7500000000000002E-2</v>
      </c>
    </row>
    <row r="90" spans="2:22" s="245" customFormat="1" ht="15">
      <c r="B90" s="228"/>
      <c r="C90" s="228"/>
      <c r="D90" s="228"/>
      <c r="E90" s="234" t="s">
        <v>2668</v>
      </c>
      <c r="F90" s="609" t="str">
        <f>IFERROR(INDEX('Produtos Selecionados'!$G:$G,MATCH($E90,'Produtos Selecionados'!$E:$E,0)),"-")</f>
        <v>-</v>
      </c>
      <c r="G90" s="609" t="str">
        <f>IFERROR(INDEX('Produtos Selecionados'!$H:$H,MATCH($E90,'Produtos Selecionados'!$E:$E,0)),"-")</f>
        <v>Sim</v>
      </c>
      <c r="H90" s="609">
        <f>IFERROR(INDEX('Produtos Selecionados'!$O:$O,MATCH($E90,'Produtos Selecionados'!$E:$E,0)),"-")</f>
        <v>4.9333333333333304E-3</v>
      </c>
      <c r="I90" s="610" t="str">
        <f>IFERROR(INDEX('Produtos Selecionados'!$L:$L,MATCH($E90,'Produtos Selecionados'!$E:$E,0)),"-")</f>
        <v>BRL</v>
      </c>
      <c r="J90" s="610">
        <f>IFERROR(INDEX('Produtos Selecionados'!$M:$M,MATCH($E90,'Produtos Selecionados'!$E:$E,0)),"-")</f>
        <v>31</v>
      </c>
      <c r="K90" s="814"/>
      <c r="L90" s="244" t="str">
        <f>IF(K90="","", K90*K$87)</f>
        <v/>
      </c>
      <c r="M90" s="814"/>
      <c r="N90" s="244" t="str">
        <f>IF(M90="","", M90*M$87)</f>
        <v/>
      </c>
      <c r="O90" s="814"/>
      <c r="P90" s="244" t="str">
        <f>IF(O90="","", O90*O$87)</f>
        <v/>
      </c>
      <c r="Q90" s="814"/>
      <c r="R90" s="244" t="str">
        <f>IF(Q90="","", Q90*Q$87)</f>
        <v/>
      </c>
      <c r="S90" s="814"/>
      <c r="T90" s="244" t="str">
        <f>IF(S90="","", S90*S$87)</f>
        <v/>
      </c>
    </row>
    <row r="91" spans="2:22" s="245" customFormat="1" ht="5.25" customHeight="1">
      <c r="B91" s="228"/>
      <c r="C91" s="228"/>
      <c r="D91" s="228"/>
      <c r="E91" s="165"/>
      <c r="F91" s="611" t="str">
        <f>IFERROR(INDEX('Produtos Selecionados'!$M:$M,MATCH(A91,'Produtos Selecionados'!$E:$E,0)),"-")</f>
        <v>-</v>
      </c>
      <c r="G91" s="611" t="str">
        <f>IFERROR(INDEX('Produtos Selecionados'!$M:$M,MATCH(B91,'Produtos Selecionados'!$E:$E,0)),"-")</f>
        <v>-</v>
      </c>
      <c r="H91" s="611" t="str">
        <f>IFERROR(INDEX('Produtos Selecionados'!$M:$M,MATCH(C91,'Produtos Selecionados'!$E:$E,0)),"-")</f>
        <v>-</v>
      </c>
      <c r="I91" s="611" t="str">
        <f>IFERROR(INDEX('Produtos Selecionados'!$M:$M,MATCH(D91,'Produtos Selecionados'!$E:$E,0)),"-")</f>
        <v>-</v>
      </c>
      <c r="J91" s="611" t="str">
        <f>IFERROR(INDEX('Produtos Selecionados'!$M:$M,MATCH(E91,'Produtos Selecionados'!$E:$E,0)),"-")</f>
        <v>-</v>
      </c>
      <c r="K91" s="815"/>
      <c r="L91" s="246" t="str">
        <f>IF(K91="","", K91*K$87)</f>
        <v/>
      </c>
      <c r="M91" s="815"/>
      <c r="N91" s="246" t="str">
        <f t="shared" ref="N91:P91" si="51">IF(M91="","", M91*M$87)</f>
        <v/>
      </c>
      <c r="O91" s="815"/>
      <c r="P91" s="246" t="str">
        <f t="shared" si="51"/>
        <v/>
      </c>
      <c r="Q91" s="815"/>
      <c r="R91" s="246" t="str">
        <f>IF(Q91="","", Q91*Q$87)</f>
        <v/>
      </c>
      <c r="S91" s="815"/>
      <c r="T91" s="246" t="str">
        <f>IF(S91="","", S91*S$87)</f>
        <v/>
      </c>
    </row>
    <row r="92" spans="2:22" s="153" customFormat="1" ht="15">
      <c r="B92" s="231"/>
      <c r="C92" s="231"/>
      <c r="D92" s="231" t="s">
        <v>12</v>
      </c>
      <c r="E92" s="158" t="s">
        <v>619</v>
      </c>
      <c r="F92" s="159"/>
      <c r="G92" s="159"/>
      <c r="H92" s="159"/>
      <c r="I92" s="159"/>
      <c r="J92" s="159"/>
      <c r="K92" s="235">
        <v>0</v>
      </c>
      <c r="L92" s="207">
        <f>SUM(L93:L95)</f>
        <v>0</v>
      </c>
      <c r="M92" s="235">
        <v>0</v>
      </c>
      <c r="N92" s="207">
        <f>SUM(N93:N95)</f>
        <v>0</v>
      </c>
      <c r="O92" s="235">
        <v>0</v>
      </c>
      <c r="P92" s="207">
        <f>SUM(P93:P95)</f>
        <v>0</v>
      </c>
      <c r="Q92" s="235">
        <v>0</v>
      </c>
      <c r="R92" s="207">
        <f>SUM(R93:R95)</f>
        <v>0</v>
      </c>
      <c r="S92" s="235">
        <v>0</v>
      </c>
      <c r="T92" s="207">
        <f>SUM(T93:T95)</f>
        <v>0</v>
      </c>
      <c r="U92" s="157"/>
      <c r="V92" s="157"/>
    </row>
    <row r="93" spans="2:22" s="245" customFormat="1" ht="15">
      <c r="B93" s="228"/>
      <c r="C93" s="228"/>
      <c r="D93" s="228"/>
      <c r="E93" s="234"/>
      <c r="F93" s="609" t="str">
        <f>IFERROR(INDEX('Produtos Selecionados'!$G:$G,MATCH($E93,'Produtos Selecionados'!$E:$E,0)),"-")</f>
        <v>-</v>
      </c>
      <c r="G93" s="609" t="str">
        <f>IFERROR(INDEX('Produtos Selecionados'!$H:$H,MATCH($E93,'Produtos Selecionados'!$E:$E,0)),"-")</f>
        <v>-</v>
      </c>
      <c r="H93" s="609" t="str">
        <f>IFERROR(INDEX('Produtos Selecionados'!$O:$O,MATCH($E93,'Produtos Selecionados'!$E:$E,0)),"-")</f>
        <v>-</v>
      </c>
      <c r="I93" s="610" t="str">
        <f>IFERROR(INDEX('Produtos Selecionados'!$L:$L,MATCH($E93,'Produtos Selecionados'!$E:$E,0)),"-")</f>
        <v>-</v>
      </c>
      <c r="J93" s="610" t="str">
        <f>IFERROR(INDEX('Produtos Selecionados'!$M:$M,MATCH($E93,'Produtos Selecionados'!$E:$E,0)),"-")</f>
        <v>-</v>
      </c>
      <c r="K93" s="814"/>
      <c r="L93" s="244" t="str">
        <f>IF(K93="","", K93*K$92)</f>
        <v/>
      </c>
      <c r="M93" s="814"/>
      <c r="N93" s="244" t="str">
        <f>IF(M93="","", M93*M$92)</f>
        <v/>
      </c>
      <c r="O93" s="814"/>
      <c r="P93" s="244" t="str">
        <f>IF(O93="","", O93*O$92)</f>
        <v/>
      </c>
      <c r="Q93" s="814"/>
      <c r="R93" s="244" t="str">
        <f>IF(Q93="","", Q93*Q$92)</f>
        <v/>
      </c>
      <c r="S93" s="814"/>
      <c r="T93" s="244" t="str">
        <f>IF(S93="","", S93*S$92)</f>
        <v/>
      </c>
    </row>
    <row r="94" spans="2:22" s="245" customFormat="1" ht="15">
      <c r="B94" s="228"/>
      <c r="C94" s="228"/>
      <c r="D94" s="228"/>
      <c r="E94" s="234"/>
      <c r="F94" s="609" t="str">
        <f>IFERROR(INDEX('Produtos Selecionados'!$G:$G,MATCH($E94,'Produtos Selecionados'!$E:$E,0)),"-")</f>
        <v>-</v>
      </c>
      <c r="G94" s="609" t="str">
        <f>IFERROR(INDEX('Produtos Selecionados'!$H:$H,MATCH($E94,'Produtos Selecionados'!$E:$E,0)),"-")</f>
        <v>-</v>
      </c>
      <c r="H94" s="609" t="str">
        <f>IFERROR(INDEX('Produtos Selecionados'!$O:$O,MATCH($E94,'Produtos Selecionados'!$E:$E,0)),"-")</f>
        <v>-</v>
      </c>
      <c r="I94" s="610" t="str">
        <f>IFERROR(INDEX('Produtos Selecionados'!$L:$L,MATCH($E94,'Produtos Selecionados'!$E:$E,0)),"-")</f>
        <v>-</v>
      </c>
      <c r="J94" s="610" t="str">
        <f>IFERROR(INDEX('Produtos Selecionados'!$M:$M,MATCH($E94,'Produtos Selecionados'!$E:$E,0)),"-")</f>
        <v>-</v>
      </c>
      <c r="K94" s="814"/>
      <c r="L94" s="244" t="str">
        <f t="shared" ref="L94:N95" si="52">IF(K94="","", K94*K$92)</f>
        <v/>
      </c>
      <c r="M94" s="814"/>
      <c r="N94" s="244" t="str">
        <f t="shared" si="52"/>
        <v/>
      </c>
      <c r="O94" s="814"/>
      <c r="P94" s="244" t="str">
        <f>IF(O94="","", O94*O$92)</f>
        <v/>
      </c>
      <c r="Q94" s="814"/>
      <c r="R94" s="244" t="str">
        <f>IF(Q94="","", Q94*Q$92)</f>
        <v/>
      </c>
      <c r="S94" s="814"/>
      <c r="T94" s="244" t="str">
        <f>IF(S94="","", S94*S$92)</f>
        <v/>
      </c>
    </row>
    <row r="95" spans="2:22" s="245" customFormat="1" ht="5.25" customHeight="1">
      <c r="B95" s="228"/>
      <c r="C95" s="228"/>
      <c r="D95" s="228"/>
      <c r="E95" s="165"/>
      <c r="F95" s="611" t="str">
        <f>IFERROR(INDEX('Produtos Selecionados'!$M:$M,MATCH(A95,'Produtos Selecionados'!$E:$E,0)),"-")</f>
        <v>-</v>
      </c>
      <c r="G95" s="611" t="str">
        <f>IFERROR(INDEX('Produtos Selecionados'!$M:$M,MATCH(B95,'Produtos Selecionados'!$E:$E,0)),"-")</f>
        <v>-</v>
      </c>
      <c r="H95" s="611" t="str">
        <f>IFERROR(INDEX('Produtos Selecionados'!$M:$M,MATCH(C95,'Produtos Selecionados'!$E:$E,0)),"-")</f>
        <v>-</v>
      </c>
      <c r="I95" s="611" t="str">
        <f>IFERROR(INDEX('Produtos Selecionados'!$M:$M,MATCH(D95,'Produtos Selecionados'!$E:$E,0)),"-")</f>
        <v>-</v>
      </c>
      <c r="J95" s="611" t="str">
        <f>IFERROR(INDEX('Produtos Selecionados'!$M:$M,MATCH(E95,'Produtos Selecionados'!$E:$E,0)),"-")</f>
        <v>-</v>
      </c>
      <c r="K95" s="815"/>
      <c r="L95" s="246" t="str">
        <f t="shared" si="52"/>
        <v/>
      </c>
      <c r="M95" s="815"/>
      <c r="N95" s="246" t="str">
        <f t="shared" si="52"/>
        <v/>
      </c>
      <c r="O95" s="815"/>
      <c r="P95" s="246" t="str">
        <f>IF(O95="","", O95*O$92)</f>
        <v/>
      </c>
      <c r="Q95" s="815"/>
      <c r="R95" s="246" t="str">
        <f>IF(Q95="","", Q95*Q$92)</f>
        <v/>
      </c>
      <c r="S95" s="815"/>
      <c r="T95" s="246" t="str">
        <f>IF(S95="","", S95*S$92)</f>
        <v/>
      </c>
    </row>
    <row r="96" spans="2:22" s="153" customFormat="1" ht="15">
      <c r="B96" s="231"/>
      <c r="C96" s="231"/>
      <c r="D96" s="231" t="s">
        <v>12</v>
      </c>
      <c r="E96" s="158" t="s">
        <v>618</v>
      </c>
      <c r="F96" s="159"/>
      <c r="G96" s="159"/>
      <c r="H96" s="159"/>
      <c r="I96" s="159"/>
      <c r="J96" s="159"/>
      <c r="K96" s="235">
        <v>0</v>
      </c>
      <c r="L96" s="207">
        <f>SUM(L97:L99)</f>
        <v>0</v>
      </c>
      <c r="M96" s="235">
        <v>0</v>
      </c>
      <c r="N96" s="207">
        <f>SUM(N97:N99)</f>
        <v>0</v>
      </c>
      <c r="O96" s="235">
        <v>0</v>
      </c>
      <c r="P96" s="207">
        <f>SUM(P97:P99)</f>
        <v>0</v>
      </c>
      <c r="Q96" s="235">
        <v>0</v>
      </c>
      <c r="R96" s="207">
        <f>SUM(R97:R99)</f>
        <v>0</v>
      </c>
      <c r="S96" s="235">
        <v>0</v>
      </c>
      <c r="T96" s="207">
        <f>SUM(T97:T99)</f>
        <v>0</v>
      </c>
      <c r="U96" s="157"/>
      <c r="V96" s="157"/>
    </row>
    <row r="97" spans="2:22" s="245" customFormat="1" ht="15">
      <c r="B97" s="228"/>
      <c r="C97" s="228"/>
      <c r="D97" s="228"/>
      <c r="E97" s="234" t="s">
        <v>1737</v>
      </c>
      <c r="F97" s="609" t="str">
        <f>IFERROR(INDEX('Produtos Selecionados'!$G:$G,MATCH($E97,'Produtos Selecionados'!$E:$E,0)),"-")</f>
        <v>-</v>
      </c>
      <c r="G97" s="609" t="str">
        <f>IFERROR(INDEX('Produtos Selecionados'!$H:$H,MATCH($E97,'Produtos Selecionados'!$E:$E,0)),"-")</f>
        <v>Sim</v>
      </c>
      <c r="H97" s="609">
        <f>IFERROR(INDEX('Produtos Selecionados'!$O:$O,MATCH($E97,'Produtos Selecionados'!$E:$E,0)),"-")</f>
        <v>3.8E-3</v>
      </c>
      <c r="I97" s="610" t="str">
        <f>IFERROR(INDEX('Produtos Selecionados'!$L:$L,MATCH($E97,'Produtos Selecionados'!$E:$E,0)),"-")</f>
        <v>BRL</v>
      </c>
      <c r="J97" s="610">
        <f>IFERROR(INDEX('Produtos Selecionados'!$M:$M,MATCH($E97,'Produtos Selecionados'!$E:$E,0)),"-")</f>
        <v>18</v>
      </c>
      <c r="K97" s="814"/>
      <c r="L97" s="244" t="str">
        <f>IF(K97="","", K97*K$96)</f>
        <v/>
      </c>
      <c r="M97" s="814"/>
      <c r="N97" s="244" t="str">
        <f>IF(M97="","", M97*M$96)</f>
        <v/>
      </c>
      <c r="O97" s="814"/>
      <c r="P97" s="244" t="str">
        <f>IF(O97="","", O97*O$96)</f>
        <v/>
      </c>
      <c r="Q97" s="814"/>
      <c r="R97" s="244" t="str">
        <f>IF(Q97="","", Q97*Q$96)</f>
        <v/>
      </c>
      <c r="S97" s="814"/>
      <c r="T97" s="244" t="str">
        <f>IF(S97="","", S97*S$96)</f>
        <v/>
      </c>
    </row>
    <row r="98" spans="2:22" s="245" customFormat="1" ht="15">
      <c r="B98" s="228"/>
      <c r="C98" s="228"/>
      <c r="D98" s="228"/>
      <c r="E98" s="234"/>
      <c r="F98" s="609" t="str">
        <f>IFERROR(INDEX('Produtos Selecionados'!$G:$G,MATCH($E98,'Produtos Selecionados'!$E:$E,0)),"-")</f>
        <v>-</v>
      </c>
      <c r="G98" s="609" t="str">
        <f>IFERROR(INDEX('Produtos Selecionados'!$H:$H,MATCH($E98,'Produtos Selecionados'!$E:$E,0)),"-")</f>
        <v>-</v>
      </c>
      <c r="H98" s="609" t="str">
        <f>IFERROR(INDEX('Produtos Selecionados'!$O:$O,MATCH($E98,'Produtos Selecionados'!$E:$E,0)),"-")</f>
        <v>-</v>
      </c>
      <c r="I98" s="610" t="str">
        <f>IFERROR(INDEX('Produtos Selecionados'!$L:$L,MATCH($E98,'Produtos Selecionados'!$E:$E,0)),"-")</f>
        <v>-</v>
      </c>
      <c r="J98" s="610" t="str">
        <f>IFERROR(INDEX('Produtos Selecionados'!$M:$M,MATCH($E98,'Produtos Selecionados'!$E:$E,0)),"-")</f>
        <v>-</v>
      </c>
      <c r="K98" s="814"/>
      <c r="L98" s="244" t="str">
        <f>IF(K98="","", K98*K$96)</f>
        <v/>
      </c>
      <c r="M98" s="814"/>
      <c r="N98" s="244" t="str">
        <f>IF(M98="","", M98*M$96)</f>
        <v/>
      </c>
      <c r="O98" s="814"/>
      <c r="P98" s="244" t="str">
        <f>IF(O98="","", O98*O$96)</f>
        <v/>
      </c>
      <c r="Q98" s="814"/>
      <c r="R98" s="244" t="str">
        <f>IF(Q98="","", Q98*Q$96)</f>
        <v/>
      </c>
      <c r="S98" s="814"/>
      <c r="T98" s="244" t="str">
        <f>IF(S98="","", S98*S$96)</f>
        <v/>
      </c>
    </row>
    <row r="99" spans="2:22" s="153" customFormat="1" ht="9" customHeight="1">
      <c r="B99" s="231"/>
      <c r="C99" s="231"/>
      <c r="D99" s="231"/>
      <c r="E99" s="176"/>
      <c r="F99" s="190"/>
      <c r="G99" s="190"/>
      <c r="H99" s="190"/>
      <c r="I99" s="190"/>
      <c r="J99" s="190"/>
      <c r="K99" s="815"/>
      <c r="L99" s="246" t="str">
        <f>IF(K99="","", K99*K$11)</f>
        <v/>
      </c>
      <c r="M99" s="879"/>
      <c r="N99" s="246" t="str">
        <f>IF(M99="","", M99*M$11)</f>
        <v/>
      </c>
      <c r="O99" s="815"/>
      <c r="P99" s="246" t="str">
        <f>IF(O99="","", O99*O$11)</f>
        <v/>
      </c>
      <c r="Q99" s="815"/>
      <c r="R99" s="246" t="str">
        <f>IF(Q99="","", Q99*Q$11)</f>
        <v/>
      </c>
      <c r="S99" s="815"/>
      <c r="T99" s="246" t="str">
        <f>IF(S99="","", S99*S$11)</f>
        <v/>
      </c>
      <c r="U99" s="241"/>
      <c r="V99" s="241"/>
    </row>
    <row r="100" spans="2:22" s="114" customFormat="1" ht="15.75">
      <c r="B100" s="278"/>
      <c r="C100" s="278"/>
      <c r="D100" s="231" t="s">
        <v>1392</v>
      </c>
      <c r="E100" s="342" t="s">
        <v>14</v>
      </c>
      <c r="F100" s="608"/>
      <c r="G100" s="608"/>
      <c r="H100" s="608"/>
      <c r="I100" s="608"/>
      <c r="J100" s="608"/>
      <c r="K100" s="273">
        <f ca="1">OFFSET('Asset Allocation Tatico'!$B$9, MATCH($E100,OFFSET('Asset Allocation Tatico'!$B$9,,,COUNTA('Asset Allocation Tatico'!$B:$B)-COUNTA('Asset Allocation Tatico'!$B$1:$B$9)),0)-1, MATCH(K$5,'Asset Allocation Tatico'!$D$5:$M$5,0)+2)</f>
        <v>0</v>
      </c>
      <c r="L100" s="279">
        <f>L102+L126</f>
        <v>0</v>
      </c>
      <c r="M100" s="273">
        <f ca="1">OFFSET('Asset Allocation Tatico'!$B$9, MATCH($E100,OFFSET('Asset Allocation Tatico'!$B$9,,,COUNTA('Asset Allocation Tatico'!$B:$B)-COUNTA('Asset Allocation Tatico'!$B$1:$B$9)),0)-1, MATCH(M$5,'Asset Allocation Tatico'!$D$5:$M$5,0)+2)</f>
        <v>0.04</v>
      </c>
      <c r="N100" s="279">
        <f ca="1">N102+N126</f>
        <v>0.04</v>
      </c>
      <c r="O100" s="273">
        <f ca="1">OFFSET('Asset Allocation Tatico'!$B$9, MATCH($E100,OFFSET('Asset Allocation Tatico'!$B$9,,,COUNTA('Asset Allocation Tatico'!$B:$B)-COUNTA('Asset Allocation Tatico'!$B$1:$B$9)),0)-1, MATCH(O$5,'Asset Allocation Tatico'!$D$5:$M$5,0)+2)</f>
        <v>8.5000000000000006E-2</v>
      </c>
      <c r="P100" s="279">
        <f ca="1">P102+P126</f>
        <v>8.5000000000000006E-2</v>
      </c>
      <c r="Q100" s="273">
        <f ca="1">OFFSET('Asset Allocation Tatico'!$B$9, MATCH($E100,OFFSET('Asset Allocation Tatico'!$B$9,,,COUNTA('Asset Allocation Tatico'!$B:$B)-COUNTA('Asset Allocation Tatico'!$B$1:$B$9)),0)-1, MATCH(Q$5,'Asset Allocation Tatico'!$D$5:$M$5,0)+2)</f>
        <v>0.18</v>
      </c>
      <c r="R100" s="279">
        <f ca="1">R102+R126</f>
        <v>0.18</v>
      </c>
      <c r="S100" s="273">
        <f ca="1">OFFSET('Asset Allocation Tatico'!$B$9, MATCH($E100,OFFSET('Asset Allocation Tatico'!$B$9,,,COUNTA('Asset Allocation Tatico'!$B:$B)-COUNTA('Asset Allocation Tatico'!$B$1:$B$9)),0)-1, MATCH(S$5,'Asset Allocation Tatico'!$D$5:$M$5,0)+2)</f>
        <v>0.315</v>
      </c>
      <c r="T100" s="279">
        <f ca="1">T102+T126</f>
        <v>0.315</v>
      </c>
      <c r="U100" s="280"/>
      <c r="V100" s="280"/>
    </row>
    <row r="101" spans="2:22" s="153" customFormat="1" ht="5.25" customHeight="1">
      <c r="B101" s="231"/>
      <c r="C101" s="231"/>
      <c r="D101" s="231"/>
      <c r="F101" s="190"/>
      <c r="G101" s="190"/>
      <c r="H101" s="190"/>
      <c r="I101" s="190"/>
      <c r="J101" s="190"/>
      <c r="K101" s="239"/>
      <c r="L101" s="240"/>
      <c r="M101" s="239"/>
      <c r="N101" s="240"/>
      <c r="O101" s="239"/>
      <c r="P101" s="240"/>
      <c r="Q101" s="239"/>
      <c r="R101" s="240"/>
      <c r="S101" s="239"/>
      <c r="T101" s="240"/>
      <c r="U101" s="241"/>
      <c r="V101" s="241"/>
    </row>
    <row r="102" spans="2:22" s="153" customFormat="1" ht="15">
      <c r="B102" s="231"/>
      <c r="C102" s="231" t="s">
        <v>12</v>
      </c>
      <c r="D102" s="231" t="s">
        <v>12</v>
      </c>
      <c r="E102" s="155" t="s">
        <v>608</v>
      </c>
      <c r="F102" s="156"/>
      <c r="G102" s="156"/>
      <c r="H102" s="156"/>
      <c r="I102" s="156"/>
      <c r="J102" s="156"/>
      <c r="K102" s="233">
        <f ca="1">OFFSET('Asset Allocation Tatico'!$B$9, MATCH($E102,OFFSET('Asset Allocation Tatico'!$B$9,,,COUNTA('Asset Allocation Tatico'!$B:$B)-COUNTA('Asset Allocation Tatico'!$B$1:$B$9)),0)-1, MATCH(K$5,'Asset Allocation Tatico'!$D$5:$M$5,0)+2)</f>
        <v>0</v>
      </c>
      <c r="L102" s="242">
        <f>L104+L115+L123</f>
        <v>0</v>
      </c>
      <c r="M102" s="233">
        <f ca="1">OFFSET('Asset Allocation Tatico'!$B$9, MATCH($E102,OFFSET('Asset Allocation Tatico'!$B$9,,,COUNTA('Asset Allocation Tatico'!$B:$B)-COUNTA('Asset Allocation Tatico'!$B$1:$B$9)),0)-1, MATCH(M$5,'Asset Allocation Tatico'!$D$5:$M$5,0)+2)</f>
        <v>3.5000000000000003E-2</v>
      </c>
      <c r="N102" s="242">
        <f>N104+N115+N123</f>
        <v>3.5000000000000003E-2</v>
      </c>
      <c r="O102" s="233">
        <f ca="1">OFFSET('Asset Allocation Tatico'!$B$9, MATCH($E102,OFFSET('Asset Allocation Tatico'!$B$9,,,COUNTA('Asset Allocation Tatico'!$B:$B)-COUNTA('Asset Allocation Tatico'!$B$1:$B$9)),0)-1, MATCH(O$5,'Asset Allocation Tatico'!$D$5:$M$5,0)+2)</f>
        <v>7.0000000000000007E-2</v>
      </c>
      <c r="P102" s="242">
        <f>P104+P115+P123</f>
        <v>7.0000000000000007E-2</v>
      </c>
      <c r="Q102" s="233">
        <f ca="1">OFFSET('Asset Allocation Tatico'!$B$9, MATCH($E102,OFFSET('Asset Allocation Tatico'!$B$9,,,COUNTA('Asset Allocation Tatico'!$B:$B)-COUNTA('Asset Allocation Tatico'!$B$1:$B$9)),0)-1, MATCH(Q$5,'Asset Allocation Tatico'!$D$5:$M$5,0)+2)</f>
        <v>0.16</v>
      </c>
      <c r="R102" s="242">
        <f>R104+R115+R123</f>
        <v>0.16</v>
      </c>
      <c r="S102" s="233">
        <f ca="1">OFFSET('Asset Allocation Tatico'!$B$9, MATCH($E102,OFFSET('Asset Allocation Tatico'!$B$9,,,COUNTA('Asset Allocation Tatico'!$B:$B)-COUNTA('Asset Allocation Tatico'!$B$1:$B$9)),0)-1, MATCH(S$5,'Asset Allocation Tatico'!$D$5:$M$5,0)+2)</f>
        <v>0.27</v>
      </c>
      <c r="T102" s="243">
        <f>T104+T115+T123</f>
        <v>0.27</v>
      </c>
      <c r="U102" s="157"/>
      <c r="V102" s="157"/>
    </row>
    <row r="103" spans="2:22" s="153" customFormat="1" ht="3" customHeight="1">
      <c r="B103" s="231"/>
      <c r="C103" s="231"/>
      <c r="D103" s="231"/>
      <c r="F103" s="190"/>
      <c r="G103" s="190"/>
      <c r="H103" s="190"/>
      <c r="I103" s="190"/>
      <c r="J103" s="190"/>
      <c r="K103" s="239"/>
      <c r="L103" s="240"/>
      <c r="M103" s="239"/>
      <c r="N103" s="240"/>
      <c r="O103" s="239"/>
      <c r="P103" s="240"/>
      <c r="Q103" s="239"/>
      <c r="R103" s="240"/>
      <c r="S103" s="239"/>
      <c r="T103" s="240"/>
      <c r="U103" s="157"/>
      <c r="V103" s="157"/>
    </row>
    <row r="104" spans="2:22" s="153" customFormat="1" ht="15">
      <c r="B104" s="231"/>
      <c r="C104" s="231"/>
      <c r="D104" s="231" t="s">
        <v>12</v>
      </c>
      <c r="E104" s="158" t="s">
        <v>607</v>
      </c>
      <c r="F104" s="159"/>
      <c r="G104" s="159"/>
      <c r="H104" s="159"/>
      <c r="I104" s="159"/>
      <c r="J104" s="159"/>
      <c r="K104" s="235">
        <v>0</v>
      </c>
      <c r="L104" s="207">
        <f>SUM(L105:L114)</f>
        <v>0</v>
      </c>
      <c r="M104" s="235">
        <v>0.01</v>
      </c>
      <c r="N104" s="207">
        <f>SUM(N105:N114)</f>
        <v>0.01</v>
      </c>
      <c r="O104" s="235">
        <v>3.5000000000000003E-2</v>
      </c>
      <c r="P104" s="207">
        <f>SUM(P105:P114)</f>
        <v>3.5000000000000003E-2</v>
      </c>
      <c r="Q104" s="235">
        <v>0.09</v>
      </c>
      <c r="R104" s="207">
        <f>SUM(R105:R114)</f>
        <v>0.09</v>
      </c>
      <c r="S104" s="235">
        <v>0.15</v>
      </c>
      <c r="T104" s="207">
        <f>SUM(T105:T114)</f>
        <v>0.15000000000000002</v>
      </c>
      <c r="U104" s="157"/>
      <c r="V104" s="157"/>
    </row>
    <row r="105" spans="2:22" s="245" customFormat="1" ht="15">
      <c r="B105" s="228"/>
      <c r="C105" s="228"/>
      <c r="D105" s="228"/>
      <c r="E105" s="234" t="s">
        <v>2139</v>
      </c>
      <c r="F105" s="609" t="str">
        <f>IFERROR(INDEX('Produtos Selecionados'!$G:$G,MATCH($E105,'Produtos Selecionados'!$E:$E,0)),"-")</f>
        <v>MFO</v>
      </c>
      <c r="G105" s="609" t="str">
        <f>IFERROR(INDEX('Produtos Selecionados'!$H:$H,MATCH($E105,'Produtos Selecionados'!$E:$E,0)),"-")</f>
        <v>Sim</v>
      </c>
      <c r="H105" s="609">
        <f>IFERROR(INDEX('Produtos Selecionados'!$O:$O,MATCH($E105,'Produtos Selecionados'!$E:$E,0)),"-")</f>
        <v>3.16666E-3</v>
      </c>
      <c r="I105" s="610" t="str">
        <f>IFERROR(INDEX('Produtos Selecionados'!$L:$L,MATCH($E105,'Produtos Selecionados'!$E:$E,0)),"-")</f>
        <v>BRL</v>
      </c>
      <c r="J105" s="610">
        <f>IFERROR(INDEX('Produtos Selecionados'!$M:$M,MATCH($E105,'Produtos Selecionados'!$E:$E,0)),"-")</f>
        <v>32</v>
      </c>
      <c r="K105" s="814"/>
      <c r="L105" s="244" t="str">
        <f>IF(K105="","", K105*K$104)</f>
        <v/>
      </c>
      <c r="M105" s="814">
        <v>1</v>
      </c>
      <c r="N105" s="244">
        <f>IF(M105="","", M105*M$104)</f>
        <v>0.01</v>
      </c>
      <c r="O105" s="814">
        <v>0.35749999999999998</v>
      </c>
      <c r="P105" s="244">
        <f>IF(O105="","", O105*O$104)</f>
        <v>1.2512500000000001E-2</v>
      </c>
      <c r="Q105" s="814">
        <v>0.3</v>
      </c>
      <c r="R105" s="244">
        <f>IF(Q105="","", Q105*Q$104)</f>
        <v>2.7E-2</v>
      </c>
      <c r="S105" s="814">
        <v>0.25</v>
      </c>
      <c r="T105" s="244">
        <f>IF(S105="","", S105*S$104)</f>
        <v>3.7499999999999999E-2</v>
      </c>
    </row>
    <row r="106" spans="2:22" s="245" customFormat="1" ht="15">
      <c r="B106" s="228"/>
      <c r="C106" s="228"/>
      <c r="D106" s="228"/>
      <c r="E106" s="234" t="s">
        <v>2138</v>
      </c>
      <c r="F106" s="609" t="str">
        <f>IFERROR(INDEX('Produtos Selecionados'!$G:$G,MATCH($E106,'Produtos Selecionados'!$E:$E,0)),"-")</f>
        <v>-</v>
      </c>
      <c r="G106" s="609" t="str">
        <f>IFERROR(INDEX('Produtos Selecionados'!$H:$H,MATCH($E106,'Produtos Selecionados'!$E:$E,0)),"-")</f>
        <v>Sim</v>
      </c>
      <c r="H106" s="609">
        <f>IFERROR(INDEX('Produtos Selecionados'!$O:$O,MATCH($E106,'Produtos Selecionados'!$E:$E,0)),"-")</f>
        <v>4.6666666666666697E-3</v>
      </c>
      <c r="I106" s="610" t="str">
        <f>IFERROR(INDEX('Produtos Selecionados'!$L:$L,MATCH($E106,'Produtos Selecionados'!$E:$E,0)),"-")</f>
        <v>BRL</v>
      </c>
      <c r="J106" s="610">
        <f>IFERROR(INDEX('Produtos Selecionados'!$M:$M,MATCH($E106,'Produtos Selecionados'!$E:$E,0)),"-")</f>
        <v>17</v>
      </c>
      <c r="K106" s="814"/>
      <c r="L106" s="244" t="str">
        <f>IF(K106="","", K106*K$104)</f>
        <v/>
      </c>
      <c r="M106" s="814"/>
      <c r="N106" s="244" t="str">
        <f>IF(M106="","", M106*M$104)</f>
        <v/>
      </c>
      <c r="O106" s="814">
        <v>0.35749999999999998</v>
      </c>
      <c r="P106" s="244">
        <f>IF(O106="","", O106*O$104)</f>
        <v>1.2512500000000001E-2</v>
      </c>
      <c r="Q106" s="814">
        <v>0.3</v>
      </c>
      <c r="R106" s="244">
        <f>IF(Q106="","", Q106*Q$104)</f>
        <v>2.7E-2</v>
      </c>
      <c r="S106" s="814">
        <v>0.25</v>
      </c>
      <c r="T106" s="244">
        <f>IF(S106="","", S106*S$104)</f>
        <v>3.7499999999999999E-2</v>
      </c>
    </row>
    <row r="107" spans="2:22" s="245" customFormat="1" ht="15">
      <c r="B107" s="228"/>
      <c r="C107" s="228"/>
      <c r="D107" s="228"/>
      <c r="E107" s="234" t="s">
        <v>2095</v>
      </c>
      <c r="F107" s="609" t="str">
        <f>IFERROR(INDEX('Produtos Selecionados'!$G:$G,MATCH($E107,'Produtos Selecionados'!$E:$E,0)),"-")</f>
        <v>-</v>
      </c>
      <c r="G107" s="609" t="str">
        <f>IFERROR(INDEX('Produtos Selecionados'!$H:$H,MATCH($E107,'Produtos Selecionados'!$E:$E,0)),"-")</f>
        <v>Sim</v>
      </c>
      <c r="H107" s="609">
        <f>IFERROR(INDEX('Produtos Selecionados'!$O:$O,MATCH($E107,'Produtos Selecionados'!$E:$E,0)),"-")</f>
        <v>5.3333333333333297E-3</v>
      </c>
      <c r="I107" s="610" t="str">
        <f>IFERROR(INDEX('Produtos Selecionados'!$L:$L,MATCH($E107,'Produtos Selecionados'!$E:$E,0)),"-")</f>
        <v>BRL</v>
      </c>
      <c r="J107" s="610">
        <f>IFERROR(INDEX('Produtos Selecionados'!$M:$M,MATCH($E107,'Produtos Selecionados'!$E:$E,0)),"-")</f>
        <v>32</v>
      </c>
      <c r="K107" s="814"/>
      <c r="L107" s="244" t="str">
        <f t="shared" ref="L107:L110" si="53">IF(K107="","", K107*K$104)</f>
        <v/>
      </c>
      <c r="M107" s="814"/>
      <c r="N107" s="244" t="str">
        <f t="shared" ref="N107:N110" si="54">IF(M107="","", M107*M$104)</f>
        <v/>
      </c>
      <c r="O107" s="814">
        <v>0.28499999999999998</v>
      </c>
      <c r="P107" s="244">
        <f t="shared" ref="P107:P110" si="55">IF(O107="","", O107*O$104)</f>
        <v>9.9749999999999995E-3</v>
      </c>
      <c r="Q107" s="814">
        <v>0.2</v>
      </c>
      <c r="R107" s="244">
        <f t="shared" ref="R107:R110" si="56">IF(Q107="","", Q107*Q$104)</f>
        <v>1.7999999999999999E-2</v>
      </c>
      <c r="S107" s="814">
        <v>0.15</v>
      </c>
      <c r="T107" s="244">
        <f t="shared" ref="T107:T110" si="57">IF(S107="","", S107*S$104)</f>
        <v>2.2499999999999999E-2</v>
      </c>
    </row>
    <row r="108" spans="2:22" s="245" customFormat="1" ht="15">
      <c r="B108" s="228"/>
      <c r="C108" s="228"/>
      <c r="D108" s="228"/>
      <c r="E108" s="234" t="s">
        <v>2105</v>
      </c>
      <c r="F108" s="609" t="str">
        <f>IFERROR(INDEX('Produtos Selecionados'!$G:$G,MATCH($E108,'Produtos Selecionados'!$E:$E,0)),"-")</f>
        <v>-</v>
      </c>
      <c r="G108" s="609" t="str">
        <f>IFERROR(INDEX('Produtos Selecionados'!$H:$H,MATCH($E108,'Produtos Selecionados'!$E:$E,0)),"-")</f>
        <v>Sim</v>
      </c>
      <c r="H108" s="609">
        <f>IFERROR(INDEX('Produtos Selecionados'!$O:$O,MATCH($E108,'Produtos Selecionados'!$E:$E,0)),"-")</f>
        <v>4.7499999999999999E-3</v>
      </c>
      <c r="I108" s="610" t="str">
        <f>IFERROR(INDEX('Produtos Selecionados'!$L:$L,MATCH($E108,'Produtos Selecionados'!$E:$E,0)),"-")</f>
        <v>BRL</v>
      </c>
      <c r="J108" s="610">
        <f>IFERROR(INDEX('Produtos Selecionados'!$M:$M,MATCH($E108,'Produtos Selecionados'!$E:$E,0)),"-")</f>
        <v>17</v>
      </c>
      <c r="K108" s="814"/>
      <c r="L108" s="244" t="str">
        <f>IF(K108="","", K108*K$104)</f>
        <v/>
      </c>
      <c r="M108" s="814"/>
      <c r="N108" s="244" t="str">
        <f>IF(M108="","", M108*M$104)</f>
        <v/>
      </c>
      <c r="O108" s="814"/>
      <c r="P108" s="244" t="str">
        <f>IF(O108="","", O108*O$104)</f>
        <v/>
      </c>
      <c r="Q108" s="814">
        <v>0.2</v>
      </c>
      <c r="R108" s="244">
        <f>IF(Q108="","", Q108*Q$104)</f>
        <v>1.7999999999999999E-2</v>
      </c>
      <c r="S108" s="814">
        <v>0.15</v>
      </c>
      <c r="T108" s="244">
        <f>IF(S108="","", S108*S$104)</f>
        <v>2.2499999999999999E-2</v>
      </c>
    </row>
    <row r="109" spans="2:22" s="245" customFormat="1" ht="15">
      <c r="B109" s="228"/>
      <c r="C109" s="228"/>
      <c r="D109" s="228"/>
      <c r="E109" s="234" t="s">
        <v>2134</v>
      </c>
      <c r="F109" s="609" t="str">
        <f>IFERROR(INDEX('Produtos Selecionados'!$G:$G,MATCH($E109,'Produtos Selecionados'!$E:$E,0)),"-")</f>
        <v>-</v>
      </c>
      <c r="G109" s="609" t="str">
        <f>IFERROR(INDEX('Produtos Selecionados'!$H:$H,MATCH($E109,'Produtos Selecionados'!$E:$E,0)),"-")</f>
        <v>Sim</v>
      </c>
      <c r="H109" s="609">
        <f>IFERROR(INDEX('Produtos Selecionados'!$O:$O,MATCH($E109,'Produtos Selecionados'!$E:$E,0)),"-")</f>
        <v>5.3333333333333297E-3</v>
      </c>
      <c r="I109" s="610" t="str">
        <f>IFERROR(INDEX('Produtos Selecionados'!$L:$L,MATCH($E109,'Produtos Selecionados'!$E:$E,0)),"-")</f>
        <v>BRL</v>
      </c>
      <c r="J109" s="610">
        <f>IFERROR(INDEX('Produtos Selecionados'!$M:$M,MATCH($E109,'Produtos Selecionados'!$E:$E,0)),"-")</f>
        <v>29</v>
      </c>
      <c r="K109" s="814"/>
      <c r="L109" s="244" t="str">
        <f t="shared" si="53"/>
        <v/>
      </c>
      <c r="M109" s="814"/>
      <c r="N109" s="244" t="str">
        <f t="shared" si="54"/>
        <v/>
      </c>
      <c r="O109" s="814"/>
      <c r="P109" s="244" t="str">
        <f t="shared" si="55"/>
        <v/>
      </c>
      <c r="Q109" s="814"/>
      <c r="R109" s="244" t="str">
        <f t="shared" si="56"/>
        <v/>
      </c>
      <c r="S109" s="814">
        <v>0.1</v>
      </c>
      <c r="T109" s="244">
        <f t="shared" si="57"/>
        <v>1.4999999999999999E-2</v>
      </c>
    </row>
    <row r="110" spans="2:22" s="245" customFormat="1" ht="15">
      <c r="B110" s="228"/>
      <c r="C110" s="228"/>
      <c r="D110" s="228"/>
      <c r="E110" s="234" t="s">
        <v>2137</v>
      </c>
      <c r="F110" s="609" t="str">
        <f>IFERROR(INDEX('Produtos Selecionados'!$G:$G,MATCH($E110,'Produtos Selecionados'!$E:$E,0)),"-")</f>
        <v>-</v>
      </c>
      <c r="G110" s="609" t="str">
        <f>IFERROR(INDEX('Produtos Selecionados'!$H:$H,MATCH($E110,'Produtos Selecionados'!$E:$E,0)),"-")</f>
        <v>Sim</v>
      </c>
      <c r="H110" s="609">
        <f>IFERROR(INDEX('Produtos Selecionados'!$O:$O,MATCH($E110,'Produtos Selecionados'!$E:$E,0)),"-")</f>
        <v>5.1999999999999998E-3</v>
      </c>
      <c r="I110" s="610" t="str">
        <f>IFERROR(INDEX('Produtos Selecionados'!$L:$L,MATCH($E110,'Produtos Selecionados'!$E:$E,0)),"-")</f>
        <v>BRL</v>
      </c>
      <c r="J110" s="610">
        <f>IFERROR(INDEX('Produtos Selecionados'!$M:$M,MATCH($E110,'Produtos Selecionados'!$E:$E,0)),"-")</f>
        <v>32</v>
      </c>
      <c r="K110" s="814"/>
      <c r="L110" s="244" t="str">
        <f t="shared" si="53"/>
        <v/>
      </c>
      <c r="M110" s="814"/>
      <c r="N110" s="244" t="str">
        <f t="shared" si="54"/>
        <v/>
      </c>
      <c r="O110" s="814"/>
      <c r="P110" s="244" t="str">
        <f t="shared" si="55"/>
        <v/>
      </c>
      <c r="Q110" s="814"/>
      <c r="R110" s="244" t="str">
        <f t="shared" si="56"/>
        <v/>
      </c>
      <c r="S110" s="814">
        <v>0.1</v>
      </c>
      <c r="T110" s="244">
        <f t="shared" si="57"/>
        <v>1.4999999999999999E-2</v>
      </c>
    </row>
    <row r="111" spans="2:22" s="245" customFormat="1" ht="15">
      <c r="B111" s="228"/>
      <c r="C111" s="228"/>
      <c r="D111" s="228"/>
      <c r="E111" s="234" t="s">
        <v>2094</v>
      </c>
      <c r="F111" s="609" t="str">
        <f>IFERROR(INDEX('Produtos Selecionados'!$G:$G,MATCH($E111,'Produtos Selecionados'!$E:$E,0)),"-")</f>
        <v>-</v>
      </c>
      <c r="G111" s="609" t="str">
        <f>IFERROR(INDEX('Produtos Selecionados'!$H:$H,MATCH($E111,'Produtos Selecionados'!$E:$E,0)),"-")</f>
        <v>Sim</v>
      </c>
      <c r="H111" s="609">
        <f>IFERROR(INDEX('Produtos Selecionados'!$O:$O,MATCH($E111,'Produtos Selecionados'!$E:$E,0)),"-")</f>
        <v>5.3333333333333297E-3</v>
      </c>
      <c r="I111" s="610" t="str">
        <f>IFERROR(INDEX('Produtos Selecionados'!$L:$L,MATCH($E111,'Produtos Selecionados'!$E:$E,0)),"-")</f>
        <v>BRL</v>
      </c>
      <c r="J111" s="610">
        <f>IFERROR(INDEX('Produtos Selecionados'!$M:$M,MATCH($E111,'Produtos Selecionados'!$E:$E,0)),"-")</f>
        <v>32</v>
      </c>
      <c r="K111" s="814"/>
      <c r="L111" s="244" t="str">
        <f t="shared" ref="L111" si="58">IF(K111="","", K111*K$104)</f>
        <v/>
      </c>
      <c r="M111" s="814"/>
      <c r="N111" s="244" t="str">
        <f t="shared" ref="N111" si="59">IF(M111="","", M111*M$104)</f>
        <v/>
      </c>
      <c r="O111" s="814"/>
      <c r="P111" s="244" t="str">
        <f t="shared" ref="P111" si="60">IF(O111="","", O111*O$104)</f>
        <v/>
      </c>
      <c r="Q111" s="814"/>
      <c r="R111" s="244" t="str">
        <f t="shared" ref="R111" si="61">IF(Q111="","", Q111*Q$104)</f>
        <v/>
      </c>
      <c r="S111" s="814"/>
      <c r="T111" s="244" t="str">
        <f t="shared" ref="T111" si="62">IF(S111="","", S111*S$104)</f>
        <v/>
      </c>
    </row>
    <row r="112" spans="2:22" s="245" customFormat="1" ht="15">
      <c r="B112" s="228"/>
      <c r="C112" s="228"/>
      <c r="D112" s="228"/>
      <c r="E112" s="234" t="s">
        <v>2104</v>
      </c>
      <c r="F112" s="609" t="str">
        <f>IFERROR(INDEX('Produtos Selecionados'!$G:$G,MATCH($E112,'Produtos Selecionados'!$E:$E,0)),"-")</f>
        <v>-</v>
      </c>
      <c r="G112" s="609" t="str">
        <f>IFERROR(INDEX('Produtos Selecionados'!$H:$H,MATCH($E112,'Produtos Selecionados'!$E:$E,0)),"-")</f>
        <v>Não</v>
      </c>
      <c r="H112" s="609">
        <f>IFERROR(INDEX('Produtos Selecionados'!$O:$O,MATCH($E112,'Produtos Selecionados'!$E:$E,0)),"-")</f>
        <v>3.7499999999999999E-3</v>
      </c>
      <c r="I112" s="610" t="str">
        <f>IFERROR(INDEX('Produtos Selecionados'!$L:$L,MATCH($E112,'Produtos Selecionados'!$E:$E,0)),"-")</f>
        <v>BRL</v>
      </c>
      <c r="J112" s="610">
        <f>IFERROR(INDEX('Produtos Selecionados'!$M:$M,MATCH($E112,'Produtos Selecionados'!$E:$E,0)),"-")</f>
        <v>33</v>
      </c>
      <c r="K112" s="814"/>
      <c r="L112" s="244" t="str">
        <f>IF(K112="","", K112*K$104)</f>
        <v/>
      </c>
      <c r="M112" s="814"/>
      <c r="N112" s="244" t="str">
        <f>IF(M112="","", M112*M$104)</f>
        <v/>
      </c>
      <c r="O112" s="814"/>
      <c r="P112" s="244" t="str">
        <f>IF(O112="","", O112*O$104)</f>
        <v/>
      </c>
      <c r="Q112" s="814"/>
      <c r="R112" s="244" t="str">
        <f>IF(Q112="","", Q112*Q$104)</f>
        <v/>
      </c>
      <c r="S112" s="814"/>
      <c r="T112" s="244" t="str">
        <f>IF(S112="","", S112*S$104)</f>
        <v/>
      </c>
    </row>
    <row r="113" spans="2:22" s="245" customFormat="1" ht="15">
      <c r="B113" s="228"/>
      <c r="C113" s="228"/>
      <c r="D113" s="228"/>
      <c r="E113" s="234" t="s">
        <v>1431</v>
      </c>
      <c r="F113" s="609" t="str">
        <f>IFERROR(INDEX('Produtos Selecionados'!$G:$G,MATCH($E113,'Produtos Selecionados'!$E:$E,0)),"-")</f>
        <v>-</v>
      </c>
      <c r="G113" s="609" t="str">
        <f>IFERROR(INDEX('Produtos Selecionados'!$H:$H,MATCH($E113,'Produtos Selecionados'!$E:$E,0)),"-")</f>
        <v>Sim</v>
      </c>
      <c r="H113" s="609">
        <f>IFERROR(INDEX('Produtos Selecionados'!$O:$O,MATCH($E113,'Produtos Selecionados'!$E:$E,0)),"-")</f>
        <v>7.0000000000000001E-3</v>
      </c>
      <c r="I113" s="610" t="str">
        <f>IFERROR(INDEX('Produtos Selecionados'!$L:$L,MATCH($E113,'Produtos Selecionados'!$E:$E,0)),"-")</f>
        <v>BRL</v>
      </c>
      <c r="J113" s="610">
        <f>IFERROR(INDEX('Produtos Selecionados'!$M:$M,MATCH($E113,'Produtos Selecionados'!$E:$E,0)),"-")</f>
        <v>2</v>
      </c>
      <c r="K113" s="814"/>
      <c r="L113" s="244" t="str">
        <f>IF(K113="","", K113*K$104)</f>
        <v/>
      </c>
      <c r="M113" s="814"/>
      <c r="N113" s="244" t="str">
        <f>IF(M113="","", M113*M$104)</f>
        <v/>
      </c>
      <c r="O113" s="814"/>
      <c r="P113" s="244" t="str">
        <f>IF(O113="","", O113*O$104)</f>
        <v/>
      </c>
      <c r="Q113" s="814"/>
      <c r="R113" s="244" t="str">
        <f>IF(Q113="","", Q113*Q$104)</f>
        <v/>
      </c>
      <c r="S113" s="814"/>
      <c r="T113" s="244" t="str">
        <f>IF(S113="","", S113*S$104)</f>
        <v/>
      </c>
    </row>
    <row r="114" spans="2:22" s="245" customFormat="1" ht="5.25" customHeight="1">
      <c r="B114" s="228"/>
      <c r="C114" s="228"/>
      <c r="D114" s="228"/>
      <c r="E114" s="165"/>
      <c r="F114" s="611" t="str">
        <f>IFERROR(INDEX('Produtos Selecionados'!$M:$M,MATCH(A114,'Produtos Selecionados'!$E:$E,0)),"-")</f>
        <v>-</v>
      </c>
      <c r="G114" s="611" t="str">
        <f>IFERROR(INDEX('Produtos Selecionados'!$M:$M,MATCH(B114,'Produtos Selecionados'!$E:$E,0)),"-")</f>
        <v>-</v>
      </c>
      <c r="H114" s="611" t="str">
        <f>IFERROR(INDEX('Produtos Selecionados'!$M:$M,MATCH(C114,'Produtos Selecionados'!$E:$E,0)),"-")</f>
        <v>-</v>
      </c>
      <c r="I114" s="611" t="str">
        <f>IFERROR(INDEX('Produtos Selecionados'!$M:$M,MATCH(D114,'Produtos Selecionados'!$E:$E,0)),"-")</f>
        <v>-</v>
      </c>
      <c r="J114" s="611" t="str">
        <f>IFERROR(INDEX('Produtos Selecionados'!$M:$M,MATCH(E114,'Produtos Selecionados'!$E:$E,0)),"-")</f>
        <v>-</v>
      </c>
      <c r="K114" s="815"/>
      <c r="L114" s="246" t="str">
        <f>IF(K114="","", K114*K$104)</f>
        <v/>
      </c>
      <c r="M114" s="815"/>
      <c r="N114" s="246" t="str">
        <f>IF(M114="","", M114*M$104)</f>
        <v/>
      </c>
      <c r="O114" s="815"/>
      <c r="P114" s="246" t="str">
        <f>IF(O114="","", O114*O$104)</f>
        <v/>
      </c>
      <c r="Q114" s="815"/>
      <c r="R114" s="246" t="str">
        <f>IF(Q114="","", Q114*Q$104)</f>
        <v/>
      </c>
      <c r="S114" s="815"/>
      <c r="T114" s="246" t="str">
        <f>IF(S114="","", S114*S$104)</f>
        <v/>
      </c>
    </row>
    <row r="115" spans="2:22" s="153" customFormat="1" ht="15">
      <c r="B115" s="231"/>
      <c r="C115" s="231"/>
      <c r="D115" s="231" t="s">
        <v>12</v>
      </c>
      <c r="E115" s="158" t="s">
        <v>614</v>
      </c>
      <c r="F115" s="159"/>
      <c r="G115" s="159"/>
      <c r="H115" s="159"/>
      <c r="I115" s="159"/>
      <c r="J115" s="159"/>
      <c r="K115" s="235">
        <v>0</v>
      </c>
      <c r="L115" s="207">
        <f>SUM(L116:L122)</f>
        <v>0</v>
      </c>
      <c r="M115" s="235">
        <v>2.5000000000000001E-2</v>
      </c>
      <c r="N115" s="207">
        <f>SUM(N116:N122)</f>
        <v>2.5000000000000001E-2</v>
      </c>
      <c r="O115" s="235">
        <v>3.5000000000000003E-2</v>
      </c>
      <c r="P115" s="207">
        <f>SUM(P116:P122)</f>
        <v>3.5000000000000003E-2</v>
      </c>
      <c r="Q115" s="235">
        <v>7.0000000000000007E-2</v>
      </c>
      <c r="R115" s="207">
        <f>SUM(R116:R122)</f>
        <v>7.0000000000000007E-2</v>
      </c>
      <c r="S115" s="235">
        <v>0.12</v>
      </c>
      <c r="T115" s="207">
        <f>SUM(T116:T122)</f>
        <v>0.12</v>
      </c>
      <c r="U115" s="245"/>
      <c r="V115" s="245"/>
    </row>
    <row r="116" spans="2:22" s="245" customFormat="1" ht="15">
      <c r="B116" s="228"/>
      <c r="C116" s="228"/>
      <c r="D116" s="228"/>
      <c r="E116" s="234" t="s">
        <v>1734</v>
      </c>
      <c r="F116" s="609" t="str">
        <f>IFERROR(INDEX('Produtos Selecionados'!$G:$G,MATCH($E116,'Produtos Selecionados'!$E:$E,0)),"-")</f>
        <v>-</v>
      </c>
      <c r="G116" s="609" t="str">
        <f>IFERROR(INDEX('Produtos Selecionados'!$H:$H,MATCH($E116,'Produtos Selecionados'!$E:$E,0)),"-")</f>
        <v>Sim</v>
      </c>
      <c r="H116" s="609">
        <f>IFERROR(INDEX('Produtos Selecionados'!$O:$O,MATCH($E116,'Produtos Selecionados'!$E:$E,0)),"-")</f>
        <v>5.0673000000000003E-3</v>
      </c>
      <c r="I116" s="610" t="str">
        <f>IFERROR(INDEX('Produtos Selecionados'!$L:$L,MATCH($E116,'Produtos Selecionados'!$E:$E,0)),"-")</f>
        <v>BRL</v>
      </c>
      <c r="J116" s="610">
        <f>IFERROR(INDEX('Produtos Selecionados'!$M:$M,MATCH($E116,'Produtos Selecionados'!$E:$E,0)),"-")</f>
        <v>32</v>
      </c>
      <c r="K116" s="814"/>
      <c r="L116" s="244" t="str">
        <f>IF(K116="","", K116*K$115)</f>
        <v/>
      </c>
      <c r="M116" s="814">
        <v>0.5</v>
      </c>
      <c r="N116" s="244">
        <f>IF(M116="","", M116*M$115)</f>
        <v>1.2500000000000001E-2</v>
      </c>
      <c r="O116" s="814">
        <v>0.35</v>
      </c>
      <c r="P116" s="244">
        <f>IF(O116="","", O116*O$115)</f>
        <v>1.225E-2</v>
      </c>
      <c r="Q116" s="814">
        <v>0.35</v>
      </c>
      <c r="R116" s="244">
        <f>IF(Q116="","", Q116*Q$115)</f>
        <v>2.4500000000000001E-2</v>
      </c>
      <c r="S116" s="814">
        <v>0.3</v>
      </c>
      <c r="T116" s="244">
        <f>IF(S116="","", S116*S$115)</f>
        <v>3.5999999999999997E-2</v>
      </c>
    </row>
    <row r="117" spans="2:22" s="245" customFormat="1" ht="15">
      <c r="B117" s="228"/>
      <c r="C117" s="228"/>
      <c r="D117" s="228"/>
      <c r="E117" s="234" t="s">
        <v>1733</v>
      </c>
      <c r="F117" s="609" t="str">
        <f>IFERROR(INDEX('Produtos Selecionados'!$G:$G,MATCH($E117,'Produtos Selecionados'!$E:$E,0)),"-")</f>
        <v>MFO</v>
      </c>
      <c r="G117" s="609" t="str">
        <f>IFERROR(INDEX('Produtos Selecionados'!$H:$H,MATCH($E117,'Produtos Selecionados'!$E:$E,0)),"-")</f>
        <v>Sim</v>
      </c>
      <c r="H117" s="609">
        <f>IFERROR(INDEX('Produtos Selecionados'!$O:$O,MATCH($E117,'Produtos Selecionados'!$E:$E,0)),"-")</f>
        <v>3.5999999999999999E-3</v>
      </c>
      <c r="I117" s="610" t="str">
        <f>IFERROR(INDEX('Produtos Selecionados'!$L:$L,MATCH($E117,'Produtos Selecionados'!$E:$E,0)),"-")</f>
        <v>BRL</v>
      </c>
      <c r="J117" s="610">
        <f>IFERROR(INDEX('Produtos Selecionados'!$M:$M,MATCH($E117,'Produtos Selecionados'!$E:$E,0)),"-")</f>
        <v>32</v>
      </c>
      <c r="K117" s="814"/>
      <c r="L117" s="244" t="str">
        <f>IF(K117="","", K117*K$115)</f>
        <v/>
      </c>
      <c r="M117" s="814">
        <v>0.5</v>
      </c>
      <c r="N117" s="244">
        <f>IF(M117="","", M117*M$115)</f>
        <v>1.2500000000000001E-2</v>
      </c>
      <c r="O117" s="814">
        <v>0.35</v>
      </c>
      <c r="P117" s="244">
        <f>IF(O117="","", O117*O$115)</f>
        <v>1.225E-2</v>
      </c>
      <c r="Q117" s="814">
        <v>0.35</v>
      </c>
      <c r="R117" s="244">
        <f>IF(Q117="","", Q117*Q$115)</f>
        <v>2.4500000000000001E-2</v>
      </c>
      <c r="S117" s="814">
        <v>0.3</v>
      </c>
      <c r="T117" s="244">
        <f>IF(S117="","", S117*S$115)</f>
        <v>3.5999999999999997E-2</v>
      </c>
    </row>
    <row r="118" spans="2:22" s="245" customFormat="1" ht="15">
      <c r="B118" s="228"/>
      <c r="C118" s="228"/>
      <c r="D118" s="228"/>
      <c r="E118" s="234" t="s">
        <v>2141</v>
      </c>
      <c r="F118" s="609" t="str">
        <f>IFERROR(INDEX('Produtos Selecionados'!$G:$G,MATCH($E118,'Produtos Selecionados'!$E:$E,0)),"-")</f>
        <v>-</v>
      </c>
      <c r="G118" s="609" t="str">
        <f>IFERROR(INDEX('Produtos Selecionados'!$H:$H,MATCH($E118,'Produtos Selecionados'!$E:$E,0)),"-")</f>
        <v>Sim</v>
      </c>
      <c r="H118" s="609">
        <f>IFERROR(INDEX('Produtos Selecionados'!$O:$O,MATCH($E118,'Produtos Selecionados'!$E:$E,0)),"-")</f>
        <v>4.7499999999999999E-3</v>
      </c>
      <c r="I118" s="610" t="str">
        <f>IFERROR(INDEX('Produtos Selecionados'!$L:$L,MATCH($E118,'Produtos Selecionados'!$E:$E,0)),"-")</f>
        <v>BRL</v>
      </c>
      <c r="J118" s="610">
        <f>IFERROR(INDEX('Produtos Selecionados'!$M:$M,MATCH($E118,'Produtos Selecionados'!$E:$E,0)),"-")</f>
        <v>32</v>
      </c>
      <c r="K118" s="814"/>
      <c r="L118" s="244" t="str">
        <f>IF(K118="","", K118*K$115)</f>
        <v/>
      </c>
      <c r="M118" s="814"/>
      <c r="N118" s="244" t="str">
        <f>IF(M118="","", M118*M$115)</f>
        <v/>
      </c>
      <c r="O118" s="814">
        <v>0.3</v>
      </c>
      <c r="P118" s="244">
        <f>IF(O118="","", O118*O$115)</f>
        <v>1.0500000000000001E-2</v>
      </c>
      <c r="Q118" s="814">
        <v>0.3</v>
      </c>
      <c r="R118" s="244">
        <f>IF(Q118="","", Q118*Q$115)</f>
        <v>2.1000000000000001E-2</v>
      </c>
      <c r="S118" s="814">
        <v>0.2</v>
      </c>
      <c r="T118" s="244">
        <f>IF(S118="","", S118*S$115)</f>
        <v>2.4E-2</v>
      </c>
    </row>
    <row r="119" spans="2:22" s="245" customFormat="1" ht="15">
      <c r="B119" s="228"/>
      <c r="C119" s="228"/>
      <c r="D119" s="228"/>
      <c r="E119" s="234" t="s">
        <v>2135</v>
      </c>
      <c r="F119" s="609" t="str">
        <f>IFERROR(INDEX('Produtos Selecionados'!$G:$G,MATCH($E119,'Produtos Selecionados'!$E:$E,0)),"-")</f>
        <v>-</v>
      </c>
      <c r="G119" s="609" t="str">
        <f>IFERROR(INDEX('Produtos Selecionados'!$H:$H,MATCH($E119,'Produtos Selecionados'!$E:$E,0)),"-")</f>
        <v>Sim</v>
      </c>
      <c r="H119" s="609">
        <f>IFERROR(INDEX('Produtos Selecionados'!$O:$O,MATCH($E119,'Produtos Selecionados'!$E:$E,0)),"-")</f>
        <v>7.9333333333333304E-3</v>
      </c>
      <c r="I119" s="610" t="str">
        <f>IFERROR(INDEX('Produtos Selecionados'!$L:$L,MATCH($E119,'Produtos Selecionados'!$E:$E,0)),"-")</f>
        <v>BRL</v>
      </c>
      <c r="J119" s="610">
        <f>IFERROR(INDEX('Produtos Selecionados'!$M:$M,MATCH($E119,'Produtos Selecionados'!$E:$E,0)),"-")</f>
        <v>61</v>
      </c>
      <c r="K119" s="814"/>
      <c r="L119" s="244" t="str">
        <f t="shared" ref="L119:L122" si="63">IF(K119="","", K119*K$115)</f>
        <v/>
      </c>
      <c r="M119" s="814"/>
      <c r="N119" s="244" t="str">
        <f t="shared" ref="N119:N122" si="64">IF(M119="","", M119*M$115)</f>
        <v/>
      </c>
      <c r="O119" s="814"/>
      <c r="P119" s="244" t="str">
        <f t="shared" ref="P119:P122" si="65">IF(O119="","", O119*O$115)</f>
        <v/>
      </c>
      <c r="Q119" s="814"/>
      <c r="R119" s="244" t="str">
        <f t="shared" ref="R119:R122" si="66">IF(Q119="","", Q119*Q$115)</f>
        <v/>
      </c>
      <c r="S119" s="814">
        <v>0.2</v>
      </c>
      <c r="T119" s="244">
        <f t="shared" ref="T119:T122" si="67">IF(S119="","", S119*S$115)</f>
        <v>2.4E-2</v>
      </c>
    </row>
    <row r="120" spans="2:22" s="245" customFormat="1" ht="15">
      <c r="B120" s="228"/>
      <c r="C120" s="228"/>
      <c r="D120" s="228"/>
      <c r="E120" s="234" t="s">
        <v>1736</v>
      </c>
      <c r="F120" s="609" t="str">
        <f>IFERROR(INDEX('Produtos Selecionados'!$G:$G,MATCH($E120,'Produtos Selecionados'!$E:$E,0)),"-")</f>
        <v>-</v>
      </c>
      <c r="G120" s="609" t="str">
        <f>IFERROR(INDEX('Produtos Selecionados'!$H:$H,MATCH($E120,'Produtos Selecionados'!$E:$E,0)),"-")</f>
        <v>Sim</v>
      </c>
      <c r="H120" s="609">
        <f>IFERROR(INDEX('Produtos Selecionados'!$O:$O,MATCH($E120,'Produtos Selecionados'!$E:$E,0)),"-")</f>
        <v>4.7499999999999999E-3</v>
      </c>
      <c r="I120" s="610" t="str">
        <f>IFERROR(INDEX('Produtos Selecionados'!$L:$L,MATCH($E120,'Produtos Selecionados'!$E:$E,0)),"-")</f>
        <v>BRL</v>
      </c>
      <c r="J120" s="610">
        <f>IFERROR(INDEX('Produtos Selecionados'!$M:$M,MATCH($E120,'Produtos Selecionados'!$E:$E,0)),"-")</f>
        <v>33</v>
      </c>
      <c r="K120" s="814"/>
      <c r="L120" s="244" t="str">
        <f>IF(K120="","", K120*K$115)</f>
        <v/>
      </c>
      <c r="M120" s="814"/>
      <c r="N120" s="244" t="str">
        <f>IF(M120="","", M120*M$115)</f>
        <v/>
      </c>
      <c r="O120" s="814"/>
      <c r="P120" s="244" t="str">
        <f>IF(O120="","", O120*O$115)</f>
        <v/>
      </c>
      <c r="Q120" s="814"/>
      <c r="R120" s="244" t="str">
        <f>IF(Q120="","", Q120*Q$115)</f>
        <v/>
      </c>
      <c r="S120" s="814"/>
      <c r="T120" s="244" t="str">
        <f>IF(S120="","", S120*S$115)</f>
        <v/>
      </c>
    </row>
    <row r="121" spans="2:22" s="245" customFormat="1" ht="15">
      <c r="B121" s="228"/>
      <c r="C121" s="228"/>
      <c r="D121" s="228"/>
      <c r="E121" s="234" t="s">
        <v>2103</v>
      </c>
      <c r="F121" s="609" t="str">
        <f>IFERROR(INDEX('Produtos Selecionados'!$G:$G,MATCH($E121,'Produtos Selecionados'!$E:$E,0)),"-")</f>
        <v>MFO</v>
      </c>
      <c r="G121" s="609" t="str">
        <f>IFERROR(INDEX('Produtos Selecionados'!$H:$H,MATCH($E121,'Produtos Selecionados'!$E:$E,0)),"-")</f>
        <v>Sim</v>
      </c>
      <c r="H121" s="609">
        <f>IFERROR(INDEX('Produtos Selecionados'!$O:$O,MATCH($E121,'Produtos Selecionados'!$E:$E,0)),"-")</f>
        <v>3.3333333333333301E-3</v>
      </c>
      <c r="I121" s="610" t="str">
        <f>IFERROR(INDEX('Produtos Selecionados'!$L:$L,MATCH($E121,'Produtos Selecionados'!$E:$E,0)),"-")</f>
        <v>BRL</v>
      </c>
      <c r="J121" s="610">
        <f>IFERROR(INDEX('Produtos Selecionados'!$M:$M,MATCH($E121,'Produtos Selecionados'!$E:$E,0)),"-")</f>
        <v>62</v>
      </c>
      <c r="K121" s="814"/>
      <c r="L121" s="244" t="str">
        <f t="shared" si="63"/>
        <v/>
      </c>
      <c r="M121" s="814"/>
      <c r="N121" s="244" t="str">
        <f t="shared" si="64"/>
        <v/>
      </c>
      <c r="O121" s="814"/>
      <c r="P121" s="244" t="str">
        <f t="shared" si="65"/>
        <v/>
      </c>
      <c r="Q121" s="814"/>
      <c r="R121" s="244" t="str">
        <f t="shared" si="66"/>
        <v/>
      </c>
      <c r="S121" s="814"/>
      <c r="T121" s="244" t="str">
        <f t="shared" si="67"/>
        <v/>
      </c>
    </row>
    <row r="122" spans="2:22" s="245" customFormat="1" ht="5.25" customHeight="1">
      <c r="B122" s="228"/>
      <c r="C122" s="228"/>
      <c r="D122" s="228"/>
      <c r="E122" s="165"/>
      <c r="F122" s="611" t="str">
        <f>IFERROR(INDEX('Produtos Selecionados'!$M:$M,MATCH(A122,'Produtos Selecionados'!$E:$E,0)),"-")</f>
        <v>-</v>
      </c>
      <c r="G122" s="611" t="str">
        <f>IFERROR(INDEX('Produtos Selecionados'!$M:$M,MATCH(B122,'Produtos Selecionados'!$E:$E,0)),"-")</f>
        <v>-</v>
      </c>
      <c r="H122" s="611" t="str">
        <f>IFERROR(INDEX('Produtos Selecionados'!$M:$M,MATCH(C122,'Produtos Selecionados'!$E:$E,0)),"-")</f>
        <v>-</v>
      </c>
      <c r="I122" s="611" t="str">
        <f>IFERROR(INDEX('Produtos Selecionados'!$M:$M,MATCH(D122,'Produtos Selecionados'!$E:$E,0)),"-")</f>
        <v>-</v>
      </c>
      <c r="J122" s="611" t="str">
        <f>IFERROR(INDEX('Produtos Selecionados'!$M:$M,MATCH(E122,'Produtos Selecionados'!$E:$E,0)),"-")</f>
        <v>-</v>
      </c>
      <c r="K122" s="815"/>
      <c r="L122" s="246" t="str">
        <f t="shared" si="63"/>
        <v/>
      </c>
      <c r="M122" s="815"/>
      <c r="N122" s="246" t="str">
        <f t="shared" si="64"/>
        <v/>
      </c>
      <c r="O122" s="815"/>
      <c r="P122" s="246" t="str">
        <f t="shared" si="65"/>
        <v/>
      </c>
      <c r="Q122" s="815"/>
      <c r="R122" s="246" t="str">
        <f t="shared" si="66"/>
        <v/>
      </c>
      <c r="S122" s="815"/>
      <c r="T122" s="246" t="str">
        <f t="shared" si="67"/>
        <v/>
      </c>
    </row>
    <row r="123" spans="2:22" s="153" customFormat="1" ht="15">
      <c r="B123" s="231"/>
      <c r="C123" s="231"/>
      <c r="D123" s="231" t="s">
        <v>12</v>
      </c>
      <c r="E123" s="158" t="s">
        <v>15</v>
      </c>
      <c r="F123" s="159"/>
      <c r="G123" s="159"/>
      <c r="H123" s="159"/>
      <c r="I123" s="159"/>
      <c r="J123" s="159"/>
      <c r="K123" s="235">
        <v>0</v>
      </c>
      <c r="L123" s="207">
        <f>SUM(L124:L125)</f>
        <v>0</v>
      </c>
      <c r="M123" s="235">
        <v>0</v>
      </c>
      <c r="N123" s="207">
        <f>SUM(N124:N125)</f>
        <v>0</v>
      </c>
      <c r="O123" s="235">
        <v>0</v>
      </c>
      <c r="P123" s="207">
        <f>SUM(P124:P125)</f>
        <v>0</v>
      </c>
      <c r="Q123" s="235">
        <v>0</v>
      </c>
      <c r="R123" s="207">
        <f>SUM(R124:R125)</f>
        <v>0</v>
      </c>
      <c r="S123" s="235">
        <v>0</v>
      </c>
      <c r="T123" s="207">
        <f>SUM(T124:T125)</f>
        <v>0</v>
      </c>
      <c r="U123" s="157"/>
      <c r="V123" s="157"/>
    </row>
    <row r="124" spans="2:22" s="245" customFormat="1" ht="15">
      <c r="B124" s="228"/>
      <c r="C124" s="228"/>
      <c r="D124" s="228"/>
      <c r="E124" s="234"/>
      <c r="F124" s="609" t="str">
        <f>IFERROR(INDEX('Produtos Selecionados'!$G:$G,MATCH($E124,'Produtos Selecionados'!$E:$E,0)),"-")</f>
        <v>-</v>
      </c>
      <c r="G124" s="609" t="str">
        <f>IFERROR(INDEX('Produtos Selecionados'!$H:$H,MATCH($E124,'Produtos Selecionados'!$E:$E,0)),"-")</f>
        <v>-</v>
      </c>
      <c r="H124" s="609" t="str">
        <f>IFERROR(INDEX('Produtos Selecionados'!$O:$O,MATCH($E124,'Produtos Selecionados'!$E:$E,0)),"-")</f>
        <v>-</v>
      </c>
      <c r="I124" s="610" t="str">
        <f>IFERROR(INDEX('Produtos Selecionados'!$L:$L,MATCH($E124,'Produtos Selecionados'!$E:$E,0)),"-")</f>
        <v>-</v>
      </c>
      <c r="J124" s="610" t="str">
        <f>IFERROR(INDEX('Produtos Selecionados'!$M:$M,MATCH($E124,'Produtos Selecionados'!$E:$E,0)),"-")</f>
        <v>-</v>
      </c>
      <c r="K124" s="814"/>
      <c r="L124" s="244" t="str">
        <f>IF(K124="","", K124*K$123)</f>
        <v/>
      </c>
      <c r="M124" s="814"/>
      <c r="N124" s="244" t="str">
        <f>IF(M124="","", M124*M$123)</f>
        <v/>
      </c>
      <c r="O124" s="814"/>
      <c r="P124" s="244" t="str">
        <f>IF(O124="","", O124*O$123)</f>
        <v/>
      </c>
      <c r="Q124" s="814"/>
      <c r="R124" s="244" t="str">
        <f>IF(Q124="","", Q124*Q$123)</f>
        <v/>
      </c>
      <c r="S124" s="814"/>
      <c r="T124" s="244" t="str">
        <f>IF(S124="","", S124*S$123)</f>
        <v/>
      </c>
    </row>
    <row r="125" spans="2:22" s="153" customFormat="1" ht="8.25" customHeight="1">
      <c r="B125" s="231"/>
      <c r="C125" s="231"/>
      <c r="D125" s="231"/>
      <c r="E125" s="176"/>
      <c r="F125" s="190"/>
      <c r="G125" s="190"/>
      <c r="H125" s="190"/>
      <c r="I125" s="190"/>
      <c r="J125" s="190"/>
      <c r="K125" s="815"/>
      <c r="L125" s="246" t="str">
        <f>IF(K125="","", K125*K$11)</f>
        <v/>
      </c>
      <c r="M125" s="814"/>
      <c r="N125" s="246" t="str">
        <f>IF(M125="","", M125*M$11)</f>
        <v/>
      </c>
      <c r="O125" s="815"/>
      <c r="P125" s="246" t="str">
        <f>IF(O125="","", O125*O$11)</f>
        <v/>
      </c>
      <c r="Q125" s="815"/>
      <c r="R125" s="246" t="str">
        <f>IF(Q125="","", Q125*Q$11)</f>
        <v/>
      </c>
      <c r="S125" s="815"/>
      <c r="T125" s="246" t="str">
        <f>IF(S125="","", S125*S$11)</f>
        <v/>
      </c>
      <c r="U125" s="241"/>
      <c r="V125" s="241"/>
    </row>
    <row r="126" spans="2:22" s="153" customFormat="1" ht="15">
      <c r="B126" s="231"/>
      <c r="C126" s="231" t="s">
        <v>12</v>
      </c>
      <c r="D126" s="231" t="s">
        <v>12</v>
      </c>
      <c r="E126" s="155" t="s">
        <v>628</v>
      </c>
      <c r="F126" s="156"/>
      <c r="G126" s="156"/>
      <c r="H126" s="156"/>
      <c r="I126" s="156"/>
      <c r="J126" s="156"/>
      <c r="K126" s="233">
        <f ca="1">OFFSET('Asset Allocation Tatico'!$B$9, MATCH($E126,OFFSET('Asset Allocation Tatico'!$B$9,,,COUNTA('Asset Allocation Tatico'!$B:$B)-COUNTA('Asset Allocation Tatico'!$B$1:$B$9)),0)-1, MATCH(K$5,'Asset Allocation Tatico'!$D$5:$M$5,0)+2)</f>
        <v>0</v>
      </c>
      <c r="L126" s="242">
        <f>L128+L132+L136+L140</f>
        <v>0</v>
      </c>
      <c r="M126" s="233">
        <f ca="1">OFFSET('Asset Allocation Tatico'!$B$9, MATCH($E126,OFFSET('Asset Allocation Tatico'!$B$9,,,COUNTA('Asset Allocation Tatico'!$B:$B)-COUNTA('Asset Allocation Tatico'!$B$1:$B$9)),0)-1, MATCH(M$5,'Asset Allocation Tatico'!$D$5:$M$5,0)+2)</f>
        <v>5.0000000000000001E-3</v>
      </c>
      <c r="N126" s="242">
        <f ca="1">N128+N132+N136+N140</f>
        <v>5.0000000000000001E-3</v>
      </c>
      <c r="O126" s="233">
        <f ca="1">OFFSET('Asset Allocation Tatico'!$B$9, MATCH($E126,OFFSET('Asset Allocation Tatico'!$B$9,,,COUNTA('Asset Allocation Tatico'!$B:$B)-COUNTA('Asset Allocation Tatico'!$B$1:$B$9)),0)-1, MATCH(O$5,'Asset Allocation Tatico'!$D$5:$M$5,0)+2)</f>
        <v>1.4999999999999999E-2</v>
      </c>
      <c r="P126" s="242">
        <f ca="1">P128+P132+P136+P140</f>
        <v>1.4999999999999999E-2</v>
      </c>
      <c r="Q126" s="233">
        <f ca="1">OFFSET('Asset Allocation Tatico'!$B$9, MATCH($E126,OFFSET('Asset Allocation Tatico'!$B$9,,,COUNTA('Asset Allocation Tatico'!$B:$B)-COUNTA('Asset Allocation Tatico'!$B$1:$B$9)),0)-1, MATCH(Q$5,'Asset Allocation Tatico'!$D$5:$M$5,0)+2)</f>
        <v>0.02</v>
      </c>
      <c r="R126" s="242">
        <f ca="1">R128+R132+R136+R140</f>
        <v>0.02</v>
      </c>
      <c r="S126" s="233">
        <f ca="1">OFFSET('Asset Allocation Tatico'!$B$9, MATCH($E126,OFFSET('Asset Allocation Tatico'!$B$9,,,COUNTA('Asset Allocation Tatico'!$B:$B)-COUNTA('Asset Allocation Tatico'!$B$1:$B$9)),0)-1, MATCH(S$5,'Asset Allocation Tatico'!$D$5:$M$5,0)+2)</f>
        <v>4.4999999999999998E-2</v>
      </c>
      <c r="T126" s="243">
        <f ca="1">T128+T132+T136+T140</f>
        <v>4.4999999999999998E-2</v>
      </c>
      <c r="U126" s="157"/>
      <c r="V126" s="157"/>
    </row>
    <row r="127" spans="2:22" s="153" customFormat="1" ht="3" customHeight="1">
      <c r="B127" s="231"/>
      <c r="C127" s="231"/>
      <c r="D127" s="231"/>
      <c r="F127" s="190"/>
      <c r="G127" s="190"/>
      <c r="H127" s="190"/>
      <c r="I127" s="190"/>
      <c r="J127" s="190"/>
      <c r="K127" s="239"/>
      <c r="L127" s="240"/>
      <c r="M127" s="239"/>
      <c r="N127" s="240"/>
      <c r="O127" s="239"/>
      <c r="P127" s="240"/>
      <c r="Q127" s="239"/>
      <c r="R127" s="240"/>
      <c r="S127" s="239"/>
      <c r="T127" s="240"/>
      <c r="U127" s="157"/>
      <c r="V127" s="157"/>
    </row>
    <row r="128" spans="2:22" s="153" customFormat="1" ht="15">
      <c r="B128" s="231"/>
      <c r="C128" s="231"/>
      <c r="D128" s="231" t="s">
        <v>12</v>
      </c>
      <c r="E128" s="158" t="s">
        <v>609</v>
      </c>
      <c r="F128" s="159"/>
      <c r="G128" s="159"/>
      <c r="H128" s="159"/>
      <c r="I128" s="159"/>
      <c r="J128" s="159"/>
      <c r="K128" s="232">
        <f ca="1">OFFSET('Asset Allocation Tatico'!$B$9, MATCH($E128,OFFSET('Asset Allocation Tatico'!$B$9,,,COUNTA('Asset Allocation Tatico'!$B:$B)-COUNTA('Asset Allocation Tatico'!$B$1:$B$9)),0)-1, MATCH(K$5,'Asset Allocation Tatico'!$D$5:$M$5,0)+2)</f>
        <v>0</v>
      </c>
      <c r="L128" s="207">
        <f>SUM(L129:L131)</f>
        <v>0</v>
      </c>
      <c r="M128" s="232">
        <f ca="1">OFFSET('Asset Allocation Tatico'!$B$9, MATCH($E128,OFFSET('Asset Allocation Tatico'!$B$9,,,COUNTA('Asset Allocation Tatico'!$B:$B)-COUNTA('Asset Allocation Tatico'!$B$1:$B$9)),0)-1, MATCH(M$5,'Asset Allocation Tatico'!$D$5:$M$5,0)+2)</f>
        <v>5.0000000000000001E-3</v>
      </c>
      <c r="N128" s="207">
        <f ca="1">SUM(N129:N131)</f>
        <v>5.0000000000000001E-3</v>
      </c>
      <c r="O128" s="232">
        <f ca="1">OFFSET('Asset Allocation Tatico'!$B$9, MATCH($E128,OFFSET('Asset Allocation Tatico'!$B$9,,,COUNTA('Asset Allocation Tatico'!$B:$B)-COUNTA('Asset Allocation Tatico'!$B$1:$B$9)),0)-1, MATCH(O$5,'Asset Allocation Tatico'!$D$5:$M$5,0)+2)</f>
        <v>1.4999999999999999E-2</v>
      </c>
      <c r="P128" s="207">
        <f ca="1">SUM(P129:P131)</f>
        <v>1.4999999999999999E-2</v>
      </c>
      <c r="Q128" s="232">
        <f ca="1">OFFSET('Asset Allocation Tatico'!$B$9, MATCH($E128,OFFSET('Asset Allocation Tatico'!$B$9,,,COUNTA('Asset Allocation Tatico'!$B:$B)-COUNTA('Asset Allocation Tatico'!$B$1:$B$9)),0)-1, MATCH(Q$5,'Asset Allocation Tatico'!$D$5:$M$5,0)+2)</f>
        <v>0.02</v>
      </c>
      <c r="R128" s="207">
        <f ca="1">SUM(R129:R131)</f>
        <v>0.02</v>
      </c>
      <c r="S128" s="232">
        <f ca="1">OFFSET('Asset Allocation Tatico'!$B$9, MATCH($E128,OFFSET('Asset Allocation Tatico'!$B$9,,,COUNTA('Asset Allocation Tatico'!$B:$B)-COUNTA('Asset Allocation Tatico'!$B$1:$B$9)),0)-1, MATCH(S$5,'Asset Allocation Tatico'!$D$5:$M$5,0)+2)</f>
        <v>4.4999999999999998E-2</v>
      </c>
      <c r="T128" s="207">
        <f ca="1">SUM(T129:T131)</f>
        <v>4.4999999999999998E-2</v>
      </c>
      <c r="U128" s="157"/>
      <c r="V128" s="157"/>
    </row>
    <row r="129" spans="2:22" s="245" customFormat="1" ht="15">
      <c r="B129" s="228"/>
      <c r="C129" s="228"/>
      <c r="D129" s="228"/>
      <c r="E129" s="234" t="s">
        <v>1726</v>
      </c>
      <c r="F129" s="609" t="str">
        <f>IFERROR(INDEX('Produtos Selecionados'!$G:$G,MATCH($E129,'Produtos Selecionados'!$E:$E,0)),"-")</f>
        <v>MFO</v>
      </c>
      <c r="G129" s="609" t="str">
        <f>IFERROR(INDEX('Produtos Selecionados'!$H:$H,MATCH($E129,'Produtos Selecionados'!$E:$E,0)),"-")</f>
        <v>Sim</v>
      </c>
      <c r="H129" s="609">
        <f>IFERROR(INDEX('Produtos Selecionados'!$O:$O,MATCH($E129,'Produtos Selecionados'!$E:$E,0)),"-")</f>
        <v>2.66666666666667E-3</v>
      </c>
      <c r="I129" s="610" t="str">
        <f>IFERROR(INDEX('Produtos Selecionados'!$L:$L,MATCH($E129,'Produtos Selecionados'!$E:$E,0)),"-")</f>
        <v>BRL</v>
      </c>
      <c r="J129" s="610">
        <f>IFERROR(INDEX('Produtos Selecionados'!$M:$M,MATCH($E129,'Produtos Selecionados'!$E:$E,0)),"-")</f>
        <v>1</v>
      </c>
      <c r="K129" s="814"/>
      <c r="L129" s="244" t="str">
        <f>IF(K129="","", K129*K$128)</f>
        <v/>
      </c>
      <c r="M129" s="814">
        <v>0.2</v>
      </c>
      <c r="N129" s="244">
        <f ca="1">IF(M129="","", M129*M$128)</f>
        <v>1E-3</v>
      </c>
      <c r="O129" s="814">
        <v>0.4</v>
      </c>
      <c r="P129" s="244">
        <f ca="1">IF(O129="","", O129*O$128)</f>
        <v>6.0000000000000001E-3</v>
      </c>
      <c r="Q129" s="814">
        <v>0.35</v>
      </c>
      <c r="R129" s="244">
        <f ca="1">IF(Q129="","", Q129*Q$128)</f>
        <v>6.9999999999999993E-3</v>
      </c>
      <c r="S129" s="814">
        <v>0.25</v>
      </c>
      <c r="T129" s="244">
        <f ca="1">IF(S129="","", S129*S$128)</f>
        <v>1.125E-2</v>
      </c>
    </row>
    <row r="130" spans="2:22" s="245" customFormat="1" ht="15">
      <c r="B130" s="228"/>
      <c r="C130" s="228"/>
      <c r="D130" s="228"/>
      <c r="E130" s="234" t="s">
        <v>464</v>
      </c>
      <c r="F130" s="609" t="str">
        <f>IFERROR(INDEX('Produtos Selecionados'!$G:$G,MATCH($E130,'Produtos Selecionados'!$E:$E,0)),"-")</f>
        <v>MFO</v>
      </c>
      <c r="G130" s="609" t="str">
        <f>IFERROR(INDEX('Produtos Selecionados'!$H:$H,MATCH($E130,'Produtos Selecionados'!$E:$E,0)),"-")</f>
        <v>Sim</v>
      </c>
      <c r="H130" s="609">
        <f>IFERROR(INDEX('Produtos Selecionados'!$O:$O,MATCH($E130,'Produtos Selecionados'!$E:$E,0)),"-")</f>
        <v>2.5000000000000001E-3</v>
      </c>
      <c r="I130" s="610" t="str">
        <f>IFERROR(INDEX('Produtos Selecionados'!$L:$L,MATCH($E130,'Produtos Selecionados'!$E:$E,0)),"-")</f>
        <v>USD</v>
      </c>
      <c r="J130" s="610">
        <f>IFERROR(INDEX('Produtos Selecionados'!$M:$M,MATCH($E130,'Produtos Selecionados'!$E:$E,0)),"-")</f>
        <v>2</v>
      </c>
      <c r="K130" s="814"/>
      <c r="L130" s="244" t="str">
        <f>IF(K130="","", K130*K$128)</f>
        <v/>
      </c>
      <c r="M130" s="814">
        <v>0.8</v>
      </c>
      <c r="N130" s="244">
        <f ca="1">IF(M130="","", M130*M$128)</f>
        <v>4.0000000000000001E-3</v>
      </c>
      <c r="O130" s="814">
        <v>0.6</v>
      </c>
      <c r="P130" s="244">
        <f ca="1">IF(O130="","", O130*O$128)</f>
        <v>8.9999999999999993E-3</v>
      </c>
      <c r="Q130" s="814">
        <v>0.65</v>
      </c>
      <c r="R130" s="244">
        <f ca="1">IF(Q130="","", Q130*Q$128)</f>
        <v>1.3000000000000001E-2</v>
      </c>
      <c r="S130" s="814">
        <v>0.75</v>
      </c>
      <c r="T130" s="244">
        <f ca="1">IF(S130="","", S130*S$128)</f>
        <v>3.3750000000000002E-2</v>
      </c>
    </row>
    <row r="131" spans="2:22" s="245" customFormat="1" ht="5.25" customHeight="1">
      <c r="B131" s="228"/>
      <c r="C131" s="228"/>
      <c r="D131" s="228"/>
      <c r="E131" s="165"/>
      <c r="F131" s="611" t="str">
        <f>IFERROR(INDEX('Produtos Selecionados'!$M:$M,MATCH(A131,'Produtos Selecionados'!$E:$E,0)),"-")</f>
        <v>-</v>
      </c>
      <c r="G131" s="611" t="str">
        <f>IFERROR(INDEX('Produtos Selecionados'!$M:$M,MATCH(B131,'Produtos Selecionados'!$E:$E,0)),"-")</f>
        <v>-</v>
      </c>
      <c r="H131" s="611" t="str">
        <f>IFERROR(INDEX('Produtos Selecionados'!$M:$M,MATCH(C131,'Produtos Selecionados'!$E:$E,0)),"-")</f>
        <v>-</v>
      </c>
      <c r="I131" s="611" t="str">
        <f>IFERROR(INDEX('Produtos Selecionados'!$M:$M,MATCH(D131,'Produtos Selecionados'!$E:$E,0)),"-")</f>
        <v>-</v>
      </c>
      <c r="J131" s="611" t="str">
        <f>IFERROR(INDEX('Produtos Selecionados'!$M:$M,MATCH(E131,'Produtos Selecionados'!$E:$E,0)),"-")</f>
        <v>-</v>
      </c>
      <c r="K131" s="815"/>
      <c r="L131" s="246" t="str">
        <f>IF(K131="","", K131*K$128)</f>
        <v/>
      </c>
      <c r="M131" s="815"/>
      <c r="N131" s="246" t="str">
        <f>IF(M131="","", M131*M$128)</f>
        <v/>
      </c>
      <c r="O131" s="815"/>
      <c r="P131" s="246" t="str">
        <f>IF(O131="","", O131*O$128)</f>
        <v/>
      </c>
      <c r="Q131" s="815"/>
      <c r="R131" s="246" t="str">
        <f>IF(Q131="","", Q131*Q$128)</f>
        <v/>
      </c>
      <c r="S131" s="815"/>
      <c r="T131" s="246" t="str">
        <f>IF(S131="","", S131*S$128)</f>
        <v/>
      </c>
    </row>
    <row r="132" spans="2:22" s="153" customFormat="1" ht="15">
      <c r="B132" s="231"/>
      <c r="C132" s="231"/>
      <c r="D132" s="231" t="s">
        <v>12</v>
      </c>
      <c r="E132" s="158" t="s">
        <v>612</v>
      </c>
      <c r="F132" s="159"/>
      <c r="G132" s="159"/>
      <c r="H132" s="159"/>
      <c r="I132" s="159"/>
      <c r="J132" s="159"/>
      <c r="K132" s="232">
        <f ca="1">OFFSET('Asset Allocation Tatico'!$B$9, MATCH($E132,OFFSET('Asset Allocation Tatico'!$B$9,,,COUNTA('Asset Allocation Tatico'!$B:$B)-COUNTA('Asset Allocation Tatico'!$B$1:$B$9)),0)-1, MATCH(K$5,'Asset Allocation Tatico'!$D$5:$M$5,0)+2)</f>
        <v>0</v>
      </c>
      <c r="L132" s="207">
        <f>SUM(L133:L135)</f>
        <v>0</v>
      </c>
      <c r="M132" s="232">
        <f ca="1">OFFSET('Asset Allocation Tatico'!$B$9, MATCH($E132,OFFSET('Asset Allocation Tatico'!$B$9,,,COUNTA('Asset Allocation Tatico'!$B:$B)-COUNTA('Asset Allocation Tatico'!$B$1:$B$9)),0)-1, MATCH(M$5,'Asset Allocation Tatico'!$D$5:$M$5,0)+2)</f>
        <v>0</v>
      </c>
      <c r="N132" s="207">
        <f>SUM(N133:N135)</f>
        <v>0</v>
      </c>
      <c r="O132" s="232">
        <f ca="1">OFFSET('Asset Allocation Tatico'!$B$9, MATCH($E132,OFFSET('Asset Allocation Tatico'!$B$9,,,COUNTA('Asset Allocation Tatico'!$B:$B)-COUNTA('Asset Allocation Tatico'!$B$1:$B$9)),0)-1, MATCH(O$5,'Asset Allocation Tatico'!$D$5:$M$5,0)+2)</f>
        <v>0</v>
      </c>
      <c r="P132" s="207">
        <f>SUM(P133:P135)</f>
        <v>0</v>
      </c>
      <c r="Q132" s="232">
        <f ca="1">OFFSET('Asset Allocation Tatico'!$B$9, MATCH($E132,OFFSET('Asset Allocation Tatico'!$B$9,,,COUNTA('Asset Allocation Tatico'!$B:$B)-COUNTA('Asset Allocation Tatico'!$B$1:$B$9)),0)-1, MATCH(Q$5,'Asset Allocation Tatico'!$D$5:$M$5,0)+2)</f>
        <v>0</v>
      </c>
      <c r="R132" s="207">
        <f>SUM(R133:R135)</f>
        <v>0</v>
      </c>
      <c r="S132" s="232">
        <f ca="1">OFFSET('Asset Allocation Tatico'!$B$9, MATCH($E132,OFFSET('Asset Allocation Tatico'!$B$9,,,COUNTA('Asset Allocation Tatico'!$B:$B)-COUNTA('Asset Allocation Tatico'!$B$1:$B$9)),0)-1, MATCH(S$5,'Asset Allocation Tatico'!$D$5:$M$5,0)+2)</f>
        <v>0</v>
      </c>
      <c r="T132" s="207">
        <f>SUM(T133:T135)</f>
        <v>0</v>
      </c>
      <c r="U132" s="157"/>
      <c r="V132" s="157"/>
    </row>
    <row r="133" spans="2:22" s="245" customFormat="1" ht="15">
      <c r="B133" s="228"/>
      <c r="C133" s="228"/>
      <c r="D133" s="228"/>
      <c r="E133" s="234" t="s">
        <v>2117</v>
      </c>
      <c r="F133" s="609" t="str">
        <f>IFERROR(INDEX('Produtos Selecionados'!$G:$G,MATCH($E133,'Produtos Selecionados'!$E:$E,0)),"-")</f>
        <v>-</v>
      </c>
      <c r="G133" s="609" t="str">
        <f>IFERROR(INDEX('Produtos Selecionados'!$H:$H,MATCH($E133,'Produtos Selecionados'!$E:$E,0)),"-")</f>
        <v>Sim</v>
      </c>
      <c r="H133" s="609">
        <f>IFERROR(INDEX('Produtos Selecionados'!$O:$O,MATCH($E133,'Produtos Selecionados'!$E:$E,0)),"-")</f>
        <v>8.0000000000000002E-3</v>
      </c>
      <c r="I133" s="610" t="str">
        <f>IFERROR(INDEX('Produtos Selecionados'!$L:$L,MATCH($E133,'Produtos Selecionados'!$E:$E,0)),"-")</f>
        <v>USD</v>
      </c>
      <c r="J133" s="610">
        <f>IFERROR(INDEX('Produtos Selecionados'!$M:$M,MATCH($E133,'Produtos Selecionados'!$E:$E,0)),"-")</f>
        <v>5</v>
      </c>
      <c r="K133" s="814"/>
      <c r="L133" s="244" t="str">
        <f>IF(K133="","", K133*K$132)</f>
        <v/>
      </c>
      <c r="M133" s="814"/>
      <c r="N133" s="244" t="str">
        <f>IF(M133="","", M133*M$132)</f>
        <v/>
      </c>
      <c r="O133" s="814"/>
      <c r="P133" s="244" t="str">
        <f>IF(O133="","", O133*O$132)</f>
        <v/>
      </c>
      <c r="Q133" s="814"/>
      <c r="R133" s="244" t="str">
        <f>IF(Q133="","", Q133*Q$132)</f>
        <v/>
      </c>
      <c r="S133" s="814"/>
      <c r="T133" s="244" t="str">
        <f>IF(S133="","", S133*S$132)</f>
        <v/>
      </c>
    </row>
    <row r="134" spans="2:22" s="245" customFormat="1" ht="15">
      <c r="B134" s="228"/>
      <c r="C134" s="228"/>
      <c r="D134" s="228"/>
      <c r="E134" s="234"/>
      <c r="F134" s="609" t="str">
        <f>IFERROR(INDEX('Produtos Selecionados'!$G:$G,MATCH($E134,'Produtos Selecionados'!$E:$E,0)),"-")</f>
        <v>-</v>
      </c>
      <c r="G134" s="609" t="str">
        <f>IFERROR(INDEX('Produtos Selecionados'!$H:$H,MATCH($E134,'Produtos Selecionados'!$E:$E,0)),"-")</f>
        <v>-</v>
      </c>
      <c r="H134" s="609" t="str">
        <f>IFERROR(INDEX('Produtos Selecionados'!$O:$O,MATCH($E134,'Produtos Selecionados'!$E:$E,0)),"-")</f>
        <v>-</v>
      </c>
      <c r="I134" s="610" t="str">
        <f>IFERROR(INDEX('Produtos Selecionados'!$L:$L,MATCH($E134,'Produtos Selecionados'!$E:$E,0)),"-")</f>
        <v>-</v>
      </c>
      <c r="J134" s="610" t="str">
        <f>IFERROR(INDEX('Produtos Selecionados'!$M:$M,MATCH($E134,'Produtos Selecionados'!$E:$E,0)),"-")</f>
        <v>-</v>
      </c>
      <c r="K134" s="814"/>
      <c r="L134" s="244" t="str">
        <f t="shared" ref="L134:N135" si="68">IF(K134="","", K134*K$132)</f>
        <v/>
      </c>
      <c r="M134" s="814"/>
      <c r="N134" s="244" t="str">
        <f t="shared" si="68"/>
        <v/>
      </c>
      <c r="O134" s="814"/>
      <c r="P134" s="244" t="str">
        <f>IF(O134="","", O134*O$132)</f>
        <v/>
      </c>
      <c r="Q134" s="814"/>
      <c r="R134" s="244" t="str">
        <f>IF(Q134="","", Q134*Q$132)</f>
        <v/>
      </c>
      <c r="S134" s="814"/>
      <c r="T134" s="244" t="str">
        <f>IF(S134="","", S134*S$132)</f>
        <v/>
      </c>
    </row>
    <row r="135" spans="2:22" s="245" customFormat="1" ht="5.25" customHeight="1">
      <c r="B135" s="228"/>
      <c r="C135" s="228"/>
      <c r="D135" s="228"/>
      <c r="E135" s="165"/>
      <c r="F135" s="611" t="str">
        <f>IFERROR(INDEX('Produtos Selecionados'!$M:$M,MATCH(A135,'Produtos Selecionados'!$E:$E,0)),"-")</f>
        <v>-</v>
      </c>
      <c r="G135" s="611" t="str">
        <f>IFERROR(INDEX('Produtos Selecionados'!$M:$M,MATCH(B135,'Produtos Selecionados'!$E:$E,0)),"-")</f>
        <v>-</v>
      </c>
      <c r="H135" s="611" t="str">
        <f>IFERROR(INDEX('Produtos Selecionados'!$M:$M,MATCH(C135,'Produtos Selecionados'!$E:$E,0)),"-")</f>
        <v>-</v>
      </c>
      <c r="I135" s="611" t="str">
        <f>IFERROR(INDEX('Produtos Selecionados'!$M:$M,MATCH(D135,'Produtos Selecionados'!$E:$E,0)),"-")</f>
        <v>-</v>
      </c>
      <c r="J135" s="611" t="str">
        <f>IFERROR(INDEX('Produtos Selecionados'!$M:$M,MATCH(E135,'Produtos Selecionados'!$E:$E,0)),"-")</f>
        <v>-</v>
      </c>
      <c r="K135" s="815"/>
      <c r="L135" s="246" t="str">
        <f t="shared" si="68"/>
        <v/>
      </c>
      <c r="M135" s="815"/>
      <c r="N135" s="246" t="str">
        <f t="shared" si="68"/>
        <v/>
      </c>
      <c r="O135" s="815"/>
      <c r="P135" s="246" t="str">
        <f>IF(O135="","", O135*O$132)</f>
        <v/>
      </c>
      <c r="Q135" s="815"/>
      <c r="R135" s="246" t="str">
        <f>IF(Q135="","", Q135*Q$132)</f>
        <v/>
      </c>
      <c r="S135" s="815"/>
      <c r="T135" s="246" t="str">
        <f>IF(S135="","", S135*S$132)</f>
        <v/>
      </c>
    </row>
    <row r="136" spans="2:22" s="153" customFormat="1" ht="15">
      <c r="B136" s="231"/>
      <c r="C136" s="231"/>
      <c r="D136" s="231" t="s">
        <v>12</v>
      </c>
      <c r="E136" s="158" t="s">
        <v>613</v>
      </c>
      <c r="F136" s="159"/>
      <c r="G136" s="159"/>
      <c r="H136" s="159"/>
      <c r="I136" s="159"/>
      <c r="J136" s="159"/>
      <c r="K136" s="232">
        <f ca="1">OFFSET('Asset Allocation Tatico'!$B$9, MATCH($E136,OFFSET('Asset Allocation Tatico'!$B$9,,,COUNTA('Asset Allocation Tatico'!$B:$B)-COUNTA('Asset Allocation Tatico'!$B$1:$B$9)),0)-1, MATCH(K$5,'Asset Allocation Tatico'!$D$5:$M$5,0)+2)</f>
        <v>0</v>
      </c>
      <c r="L136" s="207">
        <f>SUM(L137:L139)</f>
        <v>0</v>
      </c>
      <c r="M136" s="232">
        <f ca="1">OFFSET('Asset Allocation Tatico'!$B$9, MATCH($E136,OFFSET('Asset Allocation Tatico'!$B$9,,,COUNTA('Asset Allocation Tatico'!$B:$B)-COUNTA('Asset Allocation Tatico'!$B$1:$B$9)),0)-1, MATCH(M$5,'Asset Allocation Tatico'!$D$5:$M$5,0)+2)</f>
        <v>0</v>
      </c>
      <c r="N136" s="207">
        <f>SUM(N137:N139)</f>
        <v>0</v>
      </c>
      <c r="O136" s="232">
        <f ca="1">OFFSET('Asset Allocation Tatico'!$B$9, MATCH($E136,OFFSET('Asset Allocation Tatico'!$B$9,,,COUNTA('Asset Allocation Tatico'!$B:$B)-COUNTA('Asset Allocation Tatico'!$B$1:$B$9)),0)-1, MATCH(O$5,'Asset Allocation Tatico'!$D$5:$M$5,0)+2)</f>
        <v>0</v>
      </c>
      <c r="P136" s="207">
        <f>SUM(P137:P139)</f>
        <v>0</v>
      </c>
      <c r="Q136" s="232">
        <f ca="1">OFFSET('Asset Allocation Tatico'!$B$9, MATCH($E136,OFFSET('Asset Allocation Tatico'!$B$9,,,COUNTA('Asset Allocation Tatico'!$B:$B)-COUNTA('Asset Allocation Tatico'!$B$1:$B$9)),0)-1, MATCH(Q$5,'Asset Allocation Tatico'!$D$5:$M$5,0)+2)</f>
        <v>0</v>
      </c>
      <c r="R136" s="207">
        <f>SUM(R137:R139)</f>
        <v>0</v>
      </c>
      <c r="S136" s="232">
        <f ca="1">OFFSET('Asset Allocation Tatico'!$B$9, MATCH($E136,OFFSET('Asset Allocation Tatico'!$B$9,,,COUNTA('Asset Allocation Tatico'!$B:$B)-COUNTA('Asset Allocation Tatico'!$B$1:$B$9)),0)-1, MATCH(S$5,'Asset Allocation Tatico'!$D$5:$M$5,0)+2)</f>
        <v>0</v>
      </c>
      <c r="T136" s="207">
        <f>SUM(T137:T139)</f>
        <v>0</v>
      </c>
      <c r="U136" s="157"/>
      <c r="V136" s="157"/>
    </row>
    <row r="137" spans="2:22" s="245" customFormat="1" ht="15">
      <c r="B137" s="228"/>
      <c r="C137" s="228"/>
      <c r="D137" s="228"/>
      <c r="E137" s="234"/>
      <c r="F137" s="609" t="str">
        <f>IFERROR(INDEX('Produtos Selecionados'!$G:$G,MATCH($E137,'Produtos Selecionados'!$E:$E,0)),"-")</f>
        <v>-</v>
      </c>
      <c r="G137" s="609" t="str">
        <f>IFERROR(INDEX('Produtos Selecionados'!$H:$H,MATCH($E137,'Produtos Selecionados'!$E:$E,0)),"-")</f>
        <v>-</v>
      </c>
      <c r="H137" s="609" t="str">
        <f>IFERROR(INDEX('Produtos Selecionados'!$O:$O,MATCH($E137,'Produtos Selecionados'!$E:$E,0)),"-")</f>
        <v>-</v>
      </c>
      <c r="I137" s="610" t="str">
        <f>IFERROR(INDEX('Produtos Selecionados'!$L:$L,MATCH($E137,'Produtos Selecionados'!$E:$E,0)),"-")</f>
        <v>-</v>
      </c>
      <c r="J137" s="610" t="str">
        <f>IFERROR(INDEX('Produtos Selecionados'!$M:$M,MATCH($E137,'Produtos Selecionados'!$E:$E,0)),"-")</f>
        <v>-</v>
      </c>
      <c r="K137" s="814"/>
      <c r="L137" s="244" t="str">
        <f>IF(K137="","", K137*K$136)</f>
        <v/>
      </c>
      <c r="M137" s="814"/>
      <c r="N137" s="244" t="str">
        <f>IF(M137="","", M137*M$136)</f>
        <v/>
      </c>
      <c r="O137" s="814"/>
      <c r="P137" s="244" t="str">
        <f>IF(O137="","", O137*O$136)</f>
        <v/>
      </c>
      <c r="Q137" s="814"/>
      <c r="R137" s="244" t="str">
        <f>IF(Q137="","", Q137*Q$136)</f>
        <v/>
      </c>
      <c r="S137" s="814"/>
      <c r="T137" s="244" t="str">
        <f>IF(S137="","", S137*S$136)</f>
        <v/>
      </c>
    </row>
    <row r="138" spans="2:22" s="245" customFormat="1" ht="15">
      <c r="B138" s="228"/>
      <c r="C138" s="228"/>
      <c r="D138" s="228"/>
      <c r="E138" s="234"/>
      <c r="F138" s="609" t="str">
        <f>IFERROR(INDEX('Produtos Selecionados'!$G:$G,MATCH($E138,'Produtos Selecionados'!$E:$E,0)),"-")</f>
        <v>-</v>
      </c>
      <c r="G138" s="609" t="str">
        <f>IFERROR(INDEX('Produtos Selecionados'!$H:$H,MATCH($E138,'Produtos Selecionados'!$E:$E,0)),"-")</f>
        <v>-</v>
      </c>
      <c r="H138" s="609" t="str">
        <f>IFERROR(INDEX('Produtos Selecionados'!$O:$O,MATCH($E138,'Produtos Selecionados'!$E:$E,0)),"-")</f>
        <v>-</v>
      </c>
      <c r="I138" s="610" t="str">
        <f>IFERROR(INDEX('Produtos Selecionados'!$L:$L,MATCH($E138,'Produtos Selecionados'!$E:$E,0)),"-")</f>
        <v>-</v>
      </c>
      <c r="J138" s="610" t="str">
        <f>IFERROR(INDEX('Produtos Selecionados'!$M:$M,MATCH($E138,'Produtos Selecionados'!$E:$E,0)),"-")</f>
        <v>-</v>
      </c>
      <c r="K138" s="814"/>
      <c r="L138" s="244" t="str">
        <f>IF(K138="","", K138*K$136)</f>
        <v/>
      </c>
      <c r="M138" s="814"/>
      <c r="N138" s="244" t="str">
        <f>IF(M138="","", M138*M$136)</f>
        <v/>
      </c>
      <c r="O138" s="814"/>
      <c r="P138" s="244" t="str">
        <f>IF(O138="","", O138*O$136)</f>
        <v/>
      </c>
      <c r="Q138" s="814"/>
      <c r="R138" s="244" t="str">
        <f>IF(Q138="","", Q138*Q$136)</f>
        <v/>
      </c>
      <c r="S138" s="814"/>
      <c r="T138" s="244" t="str">
        <f>IF(S138="","", S138*S$136)</f>
        <v/>
      </c>
    </row>
    <row r="139" spans="2:22" s="245" customFormat="1" ht="5.25" customHeight="1">
      <c r="B139" s="228"/>
      <c r="C139" s="228"/>
      <c r="D139" s="228"/>
      <c r="E139" s="165"/>
      <c r="F139" s="611" t="str">
        <f>IFERROR(INDEX('Produtos Selecionados'!$M:$M,MATCH(A139,'Produtos Selecionados'!$E:$E,0)),"-")</f>
        <v>-</v>
      </c>
      <c r="G139" s="611" t="str">
        <f>IFERROR(INDEX('Produtos Selecionados'!$M:$M,MATCH(B139,'Produtos Selecionados'!$E:$E,0)),"-")</f>
        <v>-</v>
      </c>
      <c r="H139" s="611" t="str">
        <f>IFERROR(INDEX('Produtos Selecionados'!$M:$M,MATCH(C139,'Produtos Selecionados'!$E:$E,0)),"-")</f>
        <v>-</v>
      </c>
      <c r="I139" s="611" t="str">
        <f>IFERROR(INDEX('Produtos Selecionados'!$M:$M,MATCH(D139,'Produtos Selecionados'!$E:$E,0)),"-")</f>
        <v>-</v>
      </c>
      <c r="J139" s="611" t="str">
        <f>IFERROR(INDEX('Produtos Selecionados'!$M:$M,MATCH(E139,'Produtos Selecionados'!$E:$E,0)),"-")</f>
        <v>-</v>
      </c>
      <c r="K139" s="815"/>
      <c r="L139" s="246" t="str">
        <f>IF(K139="","", K139*K$136)</f>
        <v/>
      </c>
      <c r="M139" s="815"/>
      <c r="N139" s="246" t="str">
        <f>IF(M139="","", M139*M$136)</f>
        <v/>
      </c>
      <c r="O139" s="815"/>
      <c r="P139" s="246" t="str">
        <f>IF(O139="","", O139*O$136)</f>
        <v/>
      </c>
      <c r="Q139" s="815"/>
      <c r="R139" s="246" t="str">
        <f>IF(Q139="","", Q139*Q$136)</f>
        <v/>
      </c>
      <c r="S139" s="815"/>
      <c r="T139" s="246" t="str">
        <f>IF(S139="","", S139*S$136)</f>
        <v/>
      </c>
    </row>
    <row r="140" spans="2:22" s="153" customFormat="1" ht="15">
      <c r="B140" s="231"/>
      <c r="C140" s="231"/>
      <c r="D140" s="231" t="s">
        <v>12</v>
      </c>
      <c r="E140" s="158" t="s">
        <v>611</v>
      </c>
      <c r="F140" s="159"/>
      <c r="G140" s="159"/>
      <c r="H140" s="159"/>
      <c r="I140" s="159"/>
      <c r="J140" s="159"/>
      <c r="K140" s="232">
        <f ca="1">OFFSET('Asset Allocation Tatico'!$B$9, MATCH($E140,OFFSET('Asset Allocation Tatico'!$B$9,,,COUNTA('Asset Allocation Tatico'!$B:$B)-COUNTA('Asset Allocation Tatico'!$B$1:$B$9)),0)-1, MATCH(K$5,'Asset Allocation Tatico'!$D$5:$M$5,0)+2)</f>
        <v>0</v>
      </c>
      <c r="L140" s="207">
        <f>SUM(L141:L143)</f>
        <v>0</v>
      </c>
      <c r="M140" s="232">
        <f ca="1">OFFSET('Asset Allocation Tatico'!$B$9, MATCH($E140,OFFSET('Asset Allocation Tatico'!$B$9,,,COUNTA('Asset Allocation Tatico'!$B:$B)-COUNTA('Asset Allocation Tatico'!$B$1:$B$9)),0)-1, MATCH(M$5,'Asset Allocation Tatico'!$D$5:$M$5,0)+2)</f>
        <v>0</v>
      </c>
      <c r="N140" s="207">
        <f>SUM(N141:N143)</f>
        <v>0</v>
      </c>
      <c r="O140" s="232">
        <f ca="1">OFFSET('Asset Allocation Tatico'!$B$9, MATCH($E140,OFFSET('Asset Allocation Tatico'!$B$9,,,COUNTA('Asset Allocation Tatico'!$B:$B)-COUNTA('Asset Allocation Tatico'!$B$1:$B$9)),0)-1, MATCH(O$5,'Asset Allocation Tatico'!$D$5:$M$5,0)+2)</f>
        <v>0</v>
      </c>
      <c r="P140" s="207">
        <f>SUM(P141:P143)</f>
        <v>0</v>
      </c>
      <c r="Q140" s="232">
        <f ca="1">OFFSET('Asset Allocation Tatico'!$B$9, MATCH($E140,OFFSET('Asset Allocation Tatico'!$B$9,,,COUNTA('Asset Allocation Tatico'!$B:$B)-COUNTA('Asset Allocation Tatico'!$B$1:$B$9)),0)-1, MATCH(Q$5,'Asset Allocation Tatico'!$D$5:$M$5,0)+2)</f>
        <v>0</v>
      </c>
      <c r="R140" s="207">
        <f>SUM(R141:R143)</f>
        <v>0</v>
      </c>
      <c r="S140" s="232">
        <f ca="1">OFFSET('Asset Allocation Tatico'!$B$9, MATCH($E140,OFFSET('Asset Allocation Tatico'!$B$9,,,COUNTA('Asset Allocation Tatico'!$B:$B)-COUNTA('Asset Allocation Tatico'!$B$1:$B$9)),0)-1, MATCH(S$5,'Asset Allocation Tatico'!$D$5:$M$5,0)+2)</f>
        <v>0</v>
      </c>
      <c r="T140" s="207">
        <f>SUM(T141:T143)</f>
        <v>0</v>
      </c>
      <c r="U140" s="157"/>
      <c r="V140" s="157"/>
    </row>
    <row r="141" spans="2:22" s="245" customFormat="1" ht="15">
      <c r="B141" s="228"/>
      <c r="C141" s="228"/>
      <c r="D141" s="228"/>
      <c r="E141" s="234" t="s">
        <v>2732</v>
      </c>
      <c r="F141" s="609" t="str">
        <f>IFERROR(INDEX('Produtos Selecionados'!$G:$G,MATCH($E141,'Produtos Selecionados'!$E:$E,0)),"-")</f>
        <v>MFO</v>
      </c>
      <c r="G141" s="609" t="str">
        <f>IFERROR(INDEX('Produtos Selecionados'!$H:$H,MATCH($E141,'Produtos Selecionados'!$E:$E,0)),"-")</f>
        <v>Sim</v>
      </c>
      <c r="H141" s="609">
        <f>IFERROR(INDEX('Produtos Selecionados'!$O:$O,MATCH($E141,'Produtos Selecionados'!$E:$E,0)),"-")</f>
        <v>2.9997000000000001E-3</v>
      </c>
      <c r="I141" s="610" t="str">
        <f>IFERROR(INDEX('Produtos Selecionados'!$L:$L,MATCH($E141,'Produtos Selecionados'!$E:$E,0)),"-")</f>
        <v>USD</v>
      </c>
      <c r="J141" s="610">
        <f>IFERROR(INDEX('Produtos Selecionados'!$M:$M,MATCH($E141,'Produtos Selecionados'!$E:$E,0)),"-")</f>
        <v>6</v>
      </c>
      <c r="K141" s="814"/>
      <c r="L141" s="244" t="str">
        <f>IF(K141="","", K141*K$140)</f>
        <v/>
      </c>
      <c r="M141" s="814"/>
      <c r="N141" s="244" t="str">
        <f>IF(M141="","", M141*M$140)</f>
        <v/>
      </c>
      <c r="O141" s="814"/>
      <c r="P141" s="244" t="str">
        <f>IF(O141="","", O141*O$140)</f>
        <v/>
      </c>
      <c r="Q141" s="814"/>
      <c r="R141" s="244" t="str">
        <f>IF(Q141="","", Q141*Q$140)</f>
        <v/>
      </c>
      <c r="S141" s="814"/>
      <c r="T141" s="244" t="str">
        <f>IF(S141="","", S141*S$140)</f>
        <v/>
      </c>
    </row>
    <row r="142" spans="2:22" s="245" customFormat="1" ht="15">
      <c r="B142" s="228"/>
      <c r="C142" s="228"/>
      <c r="D142" s="228"/>
      <c r="E142" s="234" t="s">
        <v>2733</v>
      </c>
      <c r="F142" s="609" t="str">
        <f>IFERROR(INDEX('Produtos Selecionados'!$G:$G,MATCH($E142,'Produtos Selecionados'!$E:$E,0)),"-")</f>
        <v>MFO</v>
      </c>
      <c r="G142" s="609" t="str">
        <f>IFERROR(INDEX('Produtos Selecionados'!$H:$H,MATCH($E142,'Produtos Selecionados'!$E:$E,0)),"-")</f>
        <v>Sim</v>
      </c>
      <c r="H142" s="609">
        <f>IFERROR(INDEX('Produtos Selecionados'!$O:$O,MATCH($E142,'Produtos Selecionados'!$E:$E,0)),"-")</f>
        <v>8.3325000000000001E-4</v>
      </c>
      <c r="I142" s="610" t="str">
        <f>IFERROR(INDEX('Produtos Selecionados'!$L:$L,MATCH($E142,'Produtos Selecionados'!$E:$E,0)),"-")</f>
        <v>BRL</v>
      </c>
      <c r="J142" s="610">
        <f>IFERROR(INDEX('Produtos Selecionados'!$M:$M,MATCH($E142,'Produtos Selecionados'!$E:$E,0)),"-")</f>
        <v>6</v>
      </c>
      <c r="K142" s="814"/>
      <c r="L142" s="244" t="str">
        <f>IF(K142="","", K142*K$140)</f>
        <v/>
      </c>
      <c r="M142" s="814"/>
      <c r="N142" s="244" t="str">
        <f>IF(M142="","", M142*M$140)</f>
        <v/>
      </c>
      <c r="O142" s="814"/>
      <c r="P142" s="244" t="str">
        <f>IF(O142="","", O142*O$140)</f>
        <v/>
      </c>
      <c r="Q142" s="814"/>
      <c r="R142" s="244" t="str">
        <f>IF(Q142="","", Q142*Q$140)</f>
        <v/>
      </c>
      <c r="S142" s="814"/>
      <c r="T142" s="244" t="str">
        <f>IF(S142="","", S142*S$140)</f>
        <v/>
      </c>
    </row>
    <row r="143" spans="2:22" s="153" customFormat="1" ht="5.25" customHeight="1">
      <c r="B143" s="231"/>
      <c r="C143" s="231"/>
      <c r="D143" s="231"/>
      <c r="F143" s="190"/>
      <c r="G143" s="190"/>
      <c r="H143" s="190"/>
      <c r="I143" s="190"/>
      <c r="J143" s="190"/>
      <c r="K143" s="815"/>
      <c r="L143" s="246" t="str">
        <f>IF(K143="","", K143*K$140)</f>
        <v/>
      </c>
      <c r="M143" s="815"/>
      <c r="N143" s="246" t="str">
        <f>IF(M143="","", M143*M$140)</f>
        <v/>
      </c>
      <c r="O143" s="815"/>
      <c r="P143" s="246" t="str">
        <f>IF(O143="","", O143*O$140)</f>
        <v/>
      </c>
      <c r="Q143" s="815"/>
      <c r="R143" s="246" t="str">
        <f>IF(Q143="","", Q143*Q$140)</f>
        <v/>
      </c>
      <c r="S143" s="815"/>
      <c r="T143" s="246" t="str">
        <f>IF(S143="","", S143*S$140)</f>
        <v/>
      </c>
      <c r="U143" s="157"/>
      <c r="V143" s="157"/>
    </row>
    <row r="144" spans="2:22" s="153" customFormat="1" ht="15">
      <c r="B144" s="231"/>
      <c r="C144" s="231"/>
      <c r="D144" s="231" t="s">
        <v>12</v>
      </c>
      <c r="E144" s="158" t="s">
        <v>696</v>
      </c>
      <c r="F144" s="159"/>
      <c r="G144" s="159"/>
      <c r="H144" s="159"/>
      <c r="I144" s="159"/>
      <c r="J144" s="159"/>
      <c r="K144" s="232">
        <f ca="1">OFFSET('Asset Allocation Tatico'!$B$9, MATCH($E144,OFFSET('Asset Allocation Tatico'!$B$9,,,COUNTA('Asset Allocation Tatico'!$B:$B)-COUNTA('Asset Allocation Tatico'!$B$1:$B$9)),0)-1, MATCH(K$5,'Asset Allocation Tatico'!$D$5:$M$5,0)+2)</f>
        <v>0</v>
      </c>
      <c r="L144" s="207">
        <f>SUM(L145:L147)</f>
        <v>0</v>
      </c>
      <c r="M144" s="232">
        <f ca="1">OFFSET('Asset Allocation Tatico'!$B$9, MATCH($E144,OFFSET('Asset Allocation Tatico'!$B$9,,,COUNTA('Asset Allocation Tatico'!$B:$B)-COUNTA('Asset Allocation Tatico'!$B$1:$B$9)),0)-1, MATCH(M$5,'Asset Allocation Tatico'!$D$5:$M$5,0)+2)</f>
        <v>0</v>
      </c>
      <c r="N144" s="207">
        <f>SUM(N145:N147)</f>
        <v>0</v>
      </c>
      <c r="O144" s="232">
        <f ca="1">OFFSET('Asset Allocation Tatico'!$B$9, MATCH($E144,OFFSET('Asset Allocation Tatico'!$B$9,,,COUNTA('Asset Allocation Tatico'!$B:$B)-COUNTA('Asset Allocation Tatico'!$B$1:$B$9)),0)-1, MATCH(O$5,'Asset Allocation Tatico'!$D$5:$M$5,0)+2)</f>
        <v>0</v>
      </c>
      <c r="P144" s="207">
        <f>SUM(P145:P147)</f>
        <v>0</v>
      </c>
      <c r="Q144" s="232">
        <f ca="1">OFFSET('Asset Allocation Tatico'!$B$9, MATCH($E144,OFFSET('Asset Allocation Tatico'!$B$9,,,COUNTA('Asset Allocation Tatico'!$B:$B)-COUNTA('Asset Allocation Tatico'!$B$1:$B$9)),0)-1, MATCH(Q$5,'Asset Allocation Tatico'!$D$5:$M$5,0)+2)</f>
        <v>0</v>
      </c>
      <c r="R144" s="207">
        <f>SUM(R145:R147)</f>
        <v>0</v>
      </c>
      <c r="S144" s="232">
        <f ca="1">OFFSET('Asset Allocation Tatico'!$B$9, MATCH($E144,OFFSET('Asset Allocation Tatico'!$B$9,,,COUNTA('Asset Allocation Tatico'!$B:$B)-COUNTA('Asset Allocation Tatico'!$B$1:$B$9)),0)-1, MATCH(S$5,'Asset Allocation Tatico'!$D$5:$M$5,0)+2)</f>
        <v>0</v>
      </c>
      <c r="T144" s="207">
        <f>SUM(T145:T147)</f>
        <v>0</v>
      </c>
      <c r="U144" s="157"/>
      <c r="V144" s="157"/>
    </row>
    <row r="145" spans="2:22" s="245" customFormat="1" ht="15">
      <c r="B145" s="228"/>
      <c r="C145" s="228"/>
      <c r="D145" s="228"/>
      <c r="E145" s="234"/>
      <c r="F145" s="609" t="str">
        <f>IFERROR(INDEX('Produtos Selecionados'!$G:$G,MATCH($E145,'Produtos Selecionados'!$E:$E,0)),"-")</f>
        <v>-</v>
      </c>
      <c r="G145" s="609" t="str">
        <f>IFERROR(INDEX('Produtos Selecionados'!$H:$H,MATCH($E145,'Produtos Selecionados'!$E:$E,0)),"-")</f>
        <v>-</v>
      </c>
      <c r="H145" s="609" t="str">
        <f>IFERROR(INDEX('Produtos Selecionados'!$O:$O,MATCH($E145,'Produtos Selecionados'!$E:$E,0)),"-")</f>
        <v>-</v>
      </c>
      <c r="I145" s="610" t="str">
        <f>IFERROR(INDEX('Produtos Selecionados'!$L:$L,MATCH($E145,'Produtos Selecionados'!$E:$E,0)),"-")</f>
        <v>-</v>
      </c>
      <c r="J145" s="610" t="str">
        <f>IFERROR(INDEX('Produtos Selecionados'!$M:$M,MATCH($E145,'Produtos Selecionados'!$E:$E,0)),"-")</f>
        <v>-</v>
      </c>
      <c r="K145" s="814"/>
      <c r="L145" s="244" t="str">
        <f>IF(K145="","", K145*K$140)</f>
        <v/>
      </c>
      <c r="M145" s="814"/>
      <c r="N145" s="244" t="str">
        <f>IF(M145="","", M145*M$140)</f>
        <v/>
      </c>
      <c r="O145" s="814"/>
      <c r="P145" s="244" t="str">
        <f>IF(O145="","", O145*O$140)</f>
        <v/>
      </c>
      <c r="Q145" s="814"/>
      <c r="R145" s="244" t="str">
        <f>IF(Q145="","", Q145*Q$140)</f>
        <v/>
      </c>
      <c r="S145" s="814"/>
      <c r="T145" s="244" t="str">
        <f>IF(S145="","", S145*S$140)</f>
        <v/>
      </c>
    </row>
    <row r="146" spans="2:22" s="245" customFormat="1" ht="15">
      <c r="B146" s="228"/>
      <c r="C146" s="228"/>
      <c r="D146" s="228"/>
      <c r="E146" s="234"/>
      <c r="F146" s="609" t="str">
        <f>IFERROR(INDEX('Produtos Selecionados'!$G:$G,MATCH($E146,'Produtos Selecionados'!$E:$E,0)),"-")</f>
        <v>-</v>
      </c>
      <c r="G146" s="609" t="str">
        <f>IFERROR(INDEX('Produtos Selecionados'!$H:$H,MATCH($E146,'Produtos Selecionados'!$E:$E,0)),"-")</f>
        <v>-</v>
      </c>
      <c r="H146" s="609" t="str">
        <f>IFERROR(INDEX('Produtos Selecionados'!$O:$O,MATCH($E146,'Produtos Selecionados'!$E:$E,0)),"-")</f>
        <v>-</v>
      </c>
      <c r="I146" s="610" t="str">
        <f>IFERROR(INDEX('Produtos Selecionados'!$L:$L,MATCH($E146,'Produtos Selecionados'!$E:$E,0)),"-")</f>
        <v>-</v>
      </c>
      <c r="J146" s="610" t="str">
        <f>IFERROR(INDEX('Produtos Selecionados'!$M:$M,MATCH($E146,'Produtos Selecionados'!$E:$E,0)),"-")</f>
        <v>-</v>
      </c>
      <c r="K146" s="814"/>
      <c r="L146" s="244" t="str">
        <f>IF(K146="","", K146*K$140)</f>
        <v/>
      </c>
      <c r="M146" s="814"/>
      <c r="N146" s="244" t="str">
        <f>IF(M146="","", M146*M$140)</f>
        <v/>
      </c>
      <c r="O146" s="814"/>
      <c r="P146" s="244" t="str">
        <f>IF(O146="","", O146*O$140)</f>
        <v/>
      </c>
      <c r="Q146" s="814"/>
      <c r="R146" s="244" t="str">
        <f>IF(Q146="","", Q146*Q$140)</f>
        <v/>
      </c>
      <c r="S146" s="814"/>
      <c r="T146" s="244" t="str">
        <f>IF(S146="","", S146*S$140)</f>
        <v/>
      </c>
    </row>
    <row r="147" spans="2:22" s="153" customFormat="1" ht="5.25" customHeight="1">
      <c r="B147" s="231"/>
      <c r="C147" s="231"/>
      <c r="D147" s="231"/>
      <c r="F147" s="190"/>
      <c r="G147" s="190"/>
      <c r="H147" s="190"/>
      <c r="I147" s="190"/>
      <c r="J147" s="190"/>
      <c r="K147" s="815"/>
      <c r="L147" s="246" t="str">
        <f>IF(K147="","", K147*K$140)</f>
        <v/>
      </c>
      <c r="M147" s="815"/>
      <c r="N147" s="246" t="str">
        <f>IF(M147="","", M147*M$140)</f>
        <v/>
      </c>
      <c r="O147" s="815"/>
      <c r="P147" s="246" t="str">
        <f>IF(O147="","", O147*O$140)</f>
        <v/>
      </c>
      <c r="Q147" s="815"/>
      <c r="R147" s="246" t="str">
        <f>IF(Q147="","", Q147*Q$140)</f>
        <v/>
      </c>
      <c r="S147" s="815"/>
      <c r="T147" s="246" t="str">
        <f>IF(S147="","", S147*S$140)</f>
        <v/>
      </c>
      <c r="U147" s="157"/>
      <c r="V147" s="157"/>
    </row>
    <row r="148" spans="2:22" s="247" customFormat="1" ht="7.5" customHeight="1">
      <c r="B148" s="231" t="s">
        <v>1342</v>
      </c>
      <c r="C148" s="231" t="s">
        <v>1342</v>
      </c>
      <c r="D148" s="231" t="s">
        <v>1342</v>
      </c>
      <c r="F148" s="613"/>
      <c r="G148" s="613"/>
      <c r="H148" s="613"/>
      <c r="I148" s="613"/>
      <c r="J148" s="613"/>
      <c r="K148" s="248"/>
      <c r="L148" s="249"/>
      <c r="M148" s="250"/>
      <c r="N148" s="251"/>
      <c r="O148" s="872"/>
      <c r="P148" s="249"/>
      <c r="Q148" s="880"/>
      <c r="R148" s="251"/>
      <c r="S148" s="872"/>
      <c r="T148" s="153"/>
      <c r="U148" s="252"/>
      <c r="V148" s="252"/>
    </row>
    <row r="149" spans="2:22" s="114" customFormat="1" ht="15.75">
      <c r="B149" s="278"/>
      <c r="C149" s="278"/>
      <c r="D149" s="231"/>
      <c r="E149" s="347" t="s">
        <v>1407</v>
      </c>
      <c r="F149" s="614"/>
      <c r="G149" s="614"/>
      <c r="H149" s="614"/>
      <c r="I149" s="614"/>
      <c r="J149" s="614"/>
      <c r="K149" s="345">
        <f t="shared" ref="K149:T149" ca="1" si="69">K100+K67+K9</f>
        <v>1</v>
      </c>
      <c r="L149" s="346">
        <f t="shared" ca="1" si="69"/>
        <v>1.0000000000000002</v>
      </c>
      <c r="M149" s="345">
        <f t="shared" ca="1" si="69"/>
        <v>1</v>
      </c>
      <c r="N149" s="346">
        <f t="shared" ca="1" si="69"/>
        <v>1.0000000000000002</v>
      </c>
      <c r="O149" s="345">
        <f t="shared" ca="1" si="69"/>
        <v>1</v>
      </c>
      <c r="P149" s="346">
        <f t="shared" ca="1" si="69"/>
        <v>0.99999999999999989</v>
      </c>
      <c r="Q149" s="345">
        <f t="shared" ca="1" si="69"/>
        <v>1</v>
      </c>
      <c r="R149" s="346">
        <f t="shared" ca="1" si="69"/>
        <v>1</v>
      </c>
      <c r="S149" s="345">
        <f t="shared" ca="1" si="69"/>
        <v>1</v>
      </c>
      <c r="T149" s="346">
        <f t="shared" ca="1" si="69"/>
        <v>0.99999999999999989</v>
      </c>
      <c r="U149" s="280"/>
      <c r="V149" s="280"/>
    </row>
    <row r="150" spans="2:22" s="247" customFormat="1" ht="7.5" customHeight="1">
      <c r="B150" s="231"/>
      <c r="C150" s="231"/>
      <c r="D150" s="231"/>
      <c r="F150" s="613"/>
      <c r="G150" s="613"/>
      <c r="H150" s="613"/>
      <c r="I150" s="613"/>
      <c r="J150" s="613"/>
      <c r="K150" s="248"/>
      <c r="L150" s="249"/>
      <c r="M150" s="250"/>
      <c r="N150" s="251"/>
      <c r="O150" s="872"/>
      <c r="P150" s="249"/>
      <c r="Q150" s="880"/>
      <c r="R150" s="251"/>
      <c r="S150" s="872"/>
      <c r="T150" s="153"/>
      <c r="U150" s="252"/>
      <c r="V150" s="252"/>
    </row>
    <row r="151" spans="2:22" s="153" customFormat="1" ht="15">
      <c r="B151" s="231"/>
      <c r="C151" s="231"/>
      <c r="D151" s="231"/>
      <c r="E151" s="158" t="s">
        <v>1410</v>
      </c>
      <c r="F151" s="159"/>
      <c r="G151" s="159"/>
      <c r="H151" s="159"/>
      <c r="I151" s="159"/>
      <c r="J151" s="159"/>
      <c r="K151" s="232"/>
      <c r="L151" s="207">
        <f ca="1">SUMPRODUCT($H$11:$H$148, L$11:L$148)</f>
        <v>2.0166568000000002E-3</v>
      </c>
      <c r="M151" s="232"/>
      <c r="N151" s="207">
        <f ca="1">SUMPRODUCT($H$11:$H$148, N$11:N$148)</f>
        <v>2.2983312500000001E-3</v>
      </c>
      <c r="O151" s="232"/>
      <c r="P151" s="207">
        <f ca="1">SUMPRODUCT($H$11:$H$148, P$11:P$148)</f>
        <v>2.7673607765833332E-3</v>
      </c>
      <c r="Q151" s="232"/>
      <c r="R151" s="207">
        <f ca="1">SUMPRODUCT($H$11:$H$148, R$11:R$148)</f>
        <v>3.0284626300000005E-3</v>
      </c>
      <c r="S151" s="232"/>
      <c r="T151" s="207">
        <f ca="1">SUMPRODUCT($H$11:$H$148, T$11:T$148)</f>
        <v>3.4461846499999997E-3</v>
      </c>
      <c r="U151" s="157"/>
      <c r="V151" s="157"/>
    </row>
    <row r="152" spans="2:22" s="247" customFormat="1" ht="7.5" customHeight="1">
      <c r="B152" s="231"/>
      <c r="C152" s="231"/>
      <c r="D152" s="231"/>
      <c r="F152" s="613"/>
      <c r="G152" s="613"/>
      <c r="H152" s="613"/>
      <c r="I152" s="613"/>
      <c r="J152" s="613"/>
      <c r="K152" s="248"/>
      <c r="L152" s="249"/>
      <c r="M152" s="250"/>
      <c r="N152" s="251"/>
      <c r="O152" s="872"/>
      <c r="P152" s="249"/>
      <c r="Q152" s="880"/>
      <c r="R152" s="251"/>
      <c r="S152" s="872"/>
      <c r="T152" s="153"/>
      <c r="U152" s="252"/>
      <c r="V152" s="252"/>
    </row>
    <row r="153" spans="2:22" s="153" customFormat="1" ht="15">
      <c r="B153" s="231"/>
      <c r="C153" s="231"/>
      <c r="D153" s="231"/>
      <c r="E153" s="158" t="s">
        <v>443</v>
      </c>
      <c r="F153" s="159"/>
      <c r="G153" s="159"/>
      <c r="H153" s="159"/>
      <c r="I153" s="159"/>
      <c r="J153" s="159"/>
      <c r="K153" s="898">
        <f ca="1">OFFSET('Asset Allocation Tatico'!$B$9, MATCH($E153,OFFSET('Asset Allocation Tatico'!$B$9,,,COUNTA('Asset Allocation Tatico'!$B:$B)-COUNTA('Asset Allocation Tatico'!$B$1:$B$9)),0)-1, MATCH(K$5,'Asset Allocation Tatico'!$D$5:$M$5,0)+2)</f>
        <v>0</v>
      </c>
      <c r="L153" s="207" cm="1">
        <f t="array" aca="1" ref="L153" ca="1">SUM(IF($I$11:$I$148="USD", L$11:L$148))</f>
        <v>0</v>
      </c>
      <c r="M153" s="898">
        <f ca="1">OFFSET('Asset Allocation Tatico'!$B$9, MATCH($E153,OFFSET('Asset Allocation Tatico'!$B$9,,,COUNTA('Asset Allocation Tatico'!$B:$B)-COUNTA('Asset Allocation Tatico'!$B$1:$B$9)),0)-1, MATCH(M$5,'Asset Allocation Tatico'!$D$5:$M$5,0)+2)</f>
        <v>4.3750000000000013E-3</v>
      </c>
      <c r="N153" s="207" cm="1">
        <f t="array" aca="1" ref="N153" ca="1">SUM(IF($I$11:$I$148="USD", N$11:N$148))</f>
        <v>4.0000000000000001E-3</v>
      </c>
      <c r="O153" s="898">
        <f ca="1">OFFSET('Asset Allocation Tatico'!$B$9, MATCH($E153,OFFSET('Asset Allocation Tatico'!$B$9,,,COUNTA('Asset Allocation Tatico'!$B:$B)-COUNTA('Asset Allocation Tatico'!$B$1:$B$9)),0)-1, MATCH(O$5,'Asset Allocation Tatico'!$D$5:$M$5,0)+2)</f>
        <v>8.7500000000000026E-3</v>
      </c>
      <c r="P153" s="207" cm="1">
        <f t="array" aca="1" ref="P153" ca="1">SUM(IF($I$11:$I$148="USD", P$11:P$148))</f>
        <v>8.9999999999999993E-3</v>
      </c>
      <c r="Q153" s="898">
        <f ca="1">OFFSET('Asset Allocation Tatico'!$B$9, MATCH($E153,OFFSET('Asset Allocation Tatico'!$B$9,,,COUNTA('Asset Allocation Tatico'!$B:$B)-COUNTA('Asset Allocation Tatico'!$B$1:$B$9)),0)-1, MATCH(Q$5,'Asset Allocation Tatico'!$D$5:$M$5,0)+2)</f>
        <v>2.0000000000000004E-2</v>
      </c>
      <c r="R153" s="207" cm="1">
        <f t="array" aca="1" ref="R153" ca="1">SUM(IF($I$11:$I$148="USD", R$11:R$148))</f>
        <v>1.3000000000000001E-2</v>
      </c>
      <c r="S153" s="898">
        <f ca="1">OFFSET('Asset Allocation Tatico'!$B$9, MATCH($E153,OFFSET('Asset Allocation Tatico'!$B$9,,,COUNTA('Asset Allocation Tatico'!$B:$B)-COUNTA('Asset Allocation Tatico'!$B$1:$B$9)),0)-1, MATCH(S$5,'Asset Allocation Tatico'!$D$5:$M$5,0)+2)</f>
        <v>3.3750000000000009E-2</v>
      </c>
      <c r="T153" s="207" cm="1">
        <f t="array" aca="1" ref="T153" ca="1">SUM(IF($I$11:$I$148="USD", T$11:T$148))</f>
        <v>3.3750000000000002E-2</v>
      </c>
      <c r="U153" s="157"/>
      <c r="V153" s="157"/>
    </row>
    <row r="154" spans="2:22" s="247" customFormat="1" ht="15">
      <c r="B154" s="236"/>
      <c r="C154" s="236"/>
      <c r="D154" s="236"/>
      <c r="F154" s="613"/>
      <c r="G154" s="613"/>
      <c r="H154" s="613"/>
      <c r="I154" s="613"/>
      <c r="J154" s="613"/>
      <c r="K154" s="872"/>
      <c r="L154" s="253"/>
      <c r="M154" s="880"/>
      <c r="O154" s="872"/>
      <c r="P154" s="253"/>
      <c r="Q154" s="880"/>
      <c r="S154" s="872"/>
      <c r="T154" s="153"/>
      <c r="U154" s="252"/>
      <c r="V154" s="252"/>
    </row>
    <row r="155" spans="2:22" s="247" customFormat="1" ht="15">
      <c r="B155" s="236"/>
      <c r="C155" s="236"/>
      <c r="D155" s="236"/>
      <c r="F155" s="613"/>
      <c r="G155" s="613"/>
      <c r="H155" s="613"/>
      <c r="I155" s="613"/>
      <c r="J155" s="613"/>
      <c r="K155" s="872"/>
      <c r="L155" s="253"/>
      <c r="M155" s="880"/>
      <c r="O155" s="872"/>
      <c r="P155" s="253"/>
      <c r="Q155" s="880"/>
      <c r="S155" s="872"/>
      <c r="T155" s="153"/>
      <c r="U155" s="252"/>
      <c r="V155" s="252"/>
    </row>
    <row r="156" spans="2:22" s="245" customFormat="1" ht="21.75" hidden="1" customHeight="1">
      <c r="B156" s="228"/>
      <c r="C156" s="228"/>
      <c r="D156" s="228"/>
      <c r="E156" s="168" t="s">
        <v>444</v>
      </c>
      <c r="F156" s="192"/>
      <c r="G156" s="192"/>
      <c r="H156" s="192"/>
      <c r="I156" s="192"/>
      <c r="J156" s="192"/>
      <c r="K156" s="871"/>
      <c r="L156" s="254"/>
      <c r="M156" s="871"/>
      <c r="N156" s="254"/>
      <c r="O156" s="871"/>
      <c r="P156" s="254"/>
      <c r="Q156" s="871"/>
      <c r="R156" s="254"/>
      <c r="S156" s="871"/>
      <c r="T156" s="255"/>
      <c r="U156" s="256"/>
      <c r="V156" s="256"/>
    </row>
    <row r="157" spans="2:22" s="245" customFormat="1" ht="18.75" hidden="1" customHeight="1">
      <c r="B157" s="228"/>
      <c r="C157" s="228"/>
      <c r="D157" s="228"/>
      <c r="E157" s="169" t="s">
        <v>445</v>
      </c>
      <c r="F157" s="615"/>
      <c r="G157" s="615"/>
      <c r="H157" s="615"/>
      <c r="I157" s="615"/>
      <c r="J157" s="615"/>
      <c r="K157" s="873">
        <f>K164</f>
        <v>0</v>
      </c>
      <c r="L157" s="257"/>
      <c r="M157" s="873">
        <f>M164</f>
        <v>0</v>
      </c>
      <c r="N157" s="257"/>
      <c r="O157" s="873">
        <f>O164</f>
        <v>0</v>
      </c>
      <c r="P157" s="257"/>
      <c r="Q157" s="873">
        <f>Q164</f>
        <v>0</v>
      </c>
      <c r="R157" s="257"/>
      <c r="S157" s="873">
        <f>S164</f>
        <v>0</v>
      </c>
      <c r="T157" s="258"/>
      <c r="U157" s="256"/>
      <c r="V157" s="256"/>
    </row>
    <row r="158" spans="2:22" s="245" customFormat="1" ht="18.75" hidden="1" customHeight="1">
      <c r="B158" s="228"/>
      <c r="C158" s="228"/>
      <c r="D158" s="228"/>
      <c r="E158" s="169" t="s">
        <v>446</v>
      </c>
      <c r="F158" s="615"/>
      <c r="G158" s="615"/>
      <c r="H158" s="615"/>
      <c r="I158" s="615"/>
      <c r="J158" s="615"/>
      <c r="K158" s="871"/>
      <c r="L158" s="254"/>
      <c r="M158" s="871"/>
      <c r="N158" s="254"/>
      <c r="O158" s="871"/>
      <c r="P158" s="254"/>
      <c r="Q158" s="871"/>
      <c r="R158" s="254"/>
      <c r="S158" s="871"/>
      <c r="T158" s="255"/>
      <c r="U158" s="256"/>
      <c r="V158" s="256"/>
    </row>
    <row r="159" spans="2:22" s="245" customFormat="1" ht="18.75" hidden="1" customHeight="1">
      <c r="B159" s="228"/>
      <c r="C159" s="228"/>
      <c r="D159" s="228"/>
      <c r="E159" s="169" t="s">
        <v>447</v>
      </c>
      <c r="F159" s="615"/>
      <c r="G159" s="615"/>
      <c r="H159" s="615"/>
      <c r="I159" s="615"/>
      <c r="J159" s="615"/>
      <c r="K159" s="873">
        <f>K166</f>
        <v>0</v>
      </c>
      <c r="L159" s="257"/>
      <c r="M159" s="873">
        <f>M166</f>
        <v>0</v>
      </c>
      <c r="N159" s="257"/>
      <c r="O159" s="873">
        <f>O166</f>
        <v>0</v>
      </c>
      <c r="P159" s="257"/>
      <c r="Q159" s="873">
        <f>Q166</f>
        <v>0</v>
      </c>
      <c r="R159" s="257"/>
      <c r="S159" s="873">
        <f>S166</f>
        <v>0</v>
      </c>
      <c r="T159" s="258"/>
      <c r="U159" s="256"/>
      <c r="V159" s="256"/>
    </row>
    <row r="160" spans="2:22" s="245" customFormat="1" ht="18.75" hidden="1" customHeight="1">
      <c r="B160" s="228"/>
      <c r="C160" s="228"/>
      <c r="D160" s="228"/>
      <c r="E160" s="169" t="s">
        <v>448</v>
      </c>
      <c r="F160" s="615"/>
      <c r="G160" s="615"/>
      <c r="H160" s="615"/>
      <c r="I160" s="615"/>
      <c r="J160" s="615"/>
      <c r="K160" s="871"/>
      <c r="L160" s="254"/>
      <c r="M160" s="871"/>
      <c r="N160" s="254"/>
      <c r="O160" s="871"/>
      <c r="P160" s="254"/>
      <c r="Q160" s="871"/>
      <c r="R160" s="254"/>
      <c r="S160" s="871"/>
      <c r="T160" s="255"/>
      <c r="U160" s="256"/>
      <c r="V160" s="256"/>
    </row>
    <row r="161" spans="2:23" s="245" customFormat="1" ht="18.75" hidden="1" customHeight="1">
      <c r="B161" s="228"/>
      <c r="C161" s="228"/>
      <c r="D161" s="228"/>
      <c r="E161" s="169" t="s">
        <v>449</v>
      </c>
      <c r="F161" s="615"/>
      <c r="G161" s="615"/>
      <c r="H161" s="615"/>
      <c r="I161" s="615"/>
      <c r="J161" s="615"/>
      <c r="K161" s="873">
        <f>K168</f>
        <v>0</v>
      </c>
      <c r="L161" s="257"/>
      <c r="M161" s="873">
        <f>M168</f>
        <v>0</v>
      </c>
      <c r="N161" s="257"/>
      <c r="O161" s="873">
        <f>O168</f>
        <v>0</v>
      </c>
      <c r="P161" s="257"/>
      <c r="Q161" s="873">
        <f>Q168</f>
        <v>0</v>
      </c>
      <c r="R161" s="257"/>
      <c r="S161" s="873">
        <f>S168</f>
        <v>0</v>
      </c>
      <c r="T161" s="258"/>
      <c r="U161" s="256"/>
      <c r="V161" s="256"/>
    </row>
    <row r="162" spans="2:23" s="245" customFormat="1" ht="18.75" hidden="1" customHeight="1">
      <c r="B162" s="228"/>
      <c r="C162" s="228"/>
      <c r="D162" s="228"/>
      <c r="E162" s="259" t="s">
        <v>450</v>
      </c>
      <c r="F162" s="616"/>
      <c r="G162" s="616"/>
      <c r="H162" s="616"/>
      <c r="I162" s="616"/>
      <c r="J162" s="616"/>
      <c r="K162" s="871"/>
      <c r="L162" s="254"/>
      <c r="M162" s="871"/>
      <c r="N162" s="254"/>
      <c r="O162" s="871"/>
      <c r="P162" s="254"/>
      <c r="Q162" s="871"/>
      <c r="R162" s="254"/>
      <c r="S162" s="871"/>
      <c r="T162" s="255"/>
      <c r="U162" s="256"/>
      <c r="V162" s="256"/>
    </row>
    <row r="163" spans="2:23" s="245" customFormat="1" ht="18.75" hidden="1" customHeight="1">
      <c r="B163" s="228"/>
      <c r="C163" s="228"/>
      <c r="D163" s="228"/>
      <c r="E163" s="260" t="s">
        <v>451</v>
      </c>
      <c r="F163" s="616"/>
      <c r="G163" s="616"/>
      <c r="H163" s="616"/>
      <c r="I163" s="616"/>
      <c r="J163" s="616"/>
      <c r="K163" s="873">
        <f>K170</f>
        <v>0</v>
      </c>
      <c r="L163" s="257"/>
      <c r="M163" s="873">
        <f>M170</f>
        <v>0</v>
      </c>
      <c r="N163" s="257"/>
      <c r="O163" s="873">
        <f>O170</f>
        <v>0</v>
      </c>
      <c r="P163" s="257"/>
      <c r="Q163" s="873">
        <f>Q170</f>
        <v>0</v>
      </c>
      <c r="R163" s="257"/>
      <c r="S163" s="873">
        <f>S170</f>
        <v>0</v>
      </c>
      <c r="T163" s="258"/>
      <c r="U163" s="256"/>
      <c r="V163" s="256"/>
    </row>
    <row r="164" spans="2:23" s="245" customFormat="1" ht="18.75" hidden="1" customHeight="1">
      <c r="B164" s="228"/>
      <c r="C164" s="228"/>
      <c r="D164" s="228"/>
      <c r="E164" s="260" t="s">
        <v>452</v>
      </c>
      <c r="F164" s="616"/>
      <c r="G164" s="616"/>
      <c r="H164" s="616"/>
      <c r="I164" s="616"/>
      <c r="J164" s="616"/>
      <c r="K164" s="871"/>
      <c r="L164" s="254"/>
      <c r="M164" s="871"/>
      <c r="N164" s="254"/>
      <c r="O164" s="871"/>
      <c r="P164" s="254"/>
      <c r="Q164" s="871"/>
      <c r="R164" s="254"/>
      <c r="S164" s="871"/>
      <c r="T164" s="255"/>
      <c r="U164" s="256"/>
      <c r="V164" s="256"/>
    </row>
    <row r="165" spans="2:23" s="245" customFormat="1" ht="18.75" hidden="1" customHeight="1">
      <c r="B165" s="228"/>
      <c r="C165" s="228"/>
      <c r="D165" s="228"/>
      <c r="E165" s="260" t="s">
        <v>453</v>
      </c>
      <c r="F165" s="616"/>
      <c r="G165" s="616"/>
      <c r="H165" s="616"/>
      <c r="I165" s="616"/>
      <c r="J165" s="616"/>
      <c r="K165" s="873">
        <f>K172</f>
        <v>0</v>
      </c>
      <c r="L165" s="257"/>
      <c r="M165" s="873">
        <f>M172</f>
        <v>0</v>
      </c>
      <c r="N165" s="257"/>
      <c r="O165" s="873">
        <f>O172</f>
        <v>0</v>
      </c>
      <c r="P165" s="257"/>
      <c r="Q165" s="873">
        <f>Q172</f>
        <v>0</v>
      </c>
      <c r="R165" s="257"/>
      <c r="S165" s="873">
        <f>S172</f>
        <v>0</v>
      </c>
      <c r="T165" s="258"/>
      <c r="U165" s="256"/>
      <c r="V165" s="256"/>
    </row>
    <row r="166" spans="2:23" s="245" customFormat="1" ht="19.5" hidden="1" customHeight="1">
      <c r="B166" s="228"/>
      <c r="C166" s="228"/>
      <c r="D166" s="228"/>
      <c r="E166" s="261" t="s">
        <v>454</v>
      </c>
      <c r="F166" s="616"/>
      <c r="G166" s="616"/>
      <c r="H166" s="616"/>
      <c r="I166" s="616"/>
      <c r="J166" s="616"/>
      <c r="K166" s="871"/>
      <c r="L166" s="254"/>
      <c r="M166" s="871"/>
      <c r="N166" s="254"/>
      <c r="O166" s="871"/>
      <c r="P166" s="254"/>
      <c r="Q166" s="871"/>
      <c r="R166" s="254"/>
      <c r="S166" s="871"/>
      <c r="T166" s="255"/>
      <c r="U166" s="256"/>
      <c r="V166" s="256"/>
    </row>
    <row r="167" spans="2:23" s="245" customFormat="1" ht="18.75" hidden="1" customHeight="1">
      <c r="B167" s="228"/>
      <c r="C167" s="228"/>
      <c r="D167" s="228"/>
      <c r="E167" s="170" t="s">
        <v>455</v>
      </c>
      <c r="F167" s="617"/>
      <c r="G167" s="617"/>
      <c r="H167" s="617"/>
      <c r="I167" s="617"/>
      <c r="J167" s="617"/>
      <c r="K167" s="873">
        <f>K174</f>
        <v>0</v>
      </c>
      <c r="L167" s="257"/>
      <c r="M167" s="873">
        <f>M174</f>
        <v>0</v>
      </c>
      <c r="N167" s="257"/>
      <c r="O167" s="873">
        <f>O174</f>
        <v>0</v>
      </c>
      <c r="P167" s="257"/>
      <c r="Q167" s="873">
        <f>Q174</f>
        <v>0</v>
      </c>
      <c r="R167" s="257"/>
      <c r="S167" s="873">
        <f>S174</f>
        <v>0</v>
      </c>
      <c r="T167" s="258"/>
      <c r="U167" s="256"/>
      <c r="V167" s="256"/>
    </row>
    <row r="168" spans="2:23" s="245" customFormat="1" ht="18.75" hidden="1" customHeight="1">
      <c r="B168" s="228"/>
      <c r="C168" s="228"/>
      <c r="D168" s="228"/>
      <c r="E168" s="170" t="s">
        <v>456</v>
      </c>
      <c r="F168" s="617"/>
      <c r="G168" s="617"/>
      <c r="H168" s="617"/>
      <c r="I168" s="617"/>
      <c r="J168" s="617"/>
      <c r="K168" s="871"/>
      <c r="L168" s="254"/>
      <c r="M168" s="871"/>
      <c r="N168" s="254"/>
      <c r="O168" s="871"/>
      <c r="P168" s="254"/>
      <c r="Q168" s="871"/>
      <c r="R168" s="254"/>
      <c r="S168" s="871"/>
      <c r="T168" s="255"/>
      <c r="U168" s="256"/>
      <c r="V168" s="256"/>
    </row>
    <row r="169" spans="2:23" s="245" customFormat="1" ht="18.75" hidden="1" customHeight="1">
      <c r="B169" s="228"/>
      <c r="C169" s="228"/>
      <c r="D169" s="228"/>
      <c r="E169" s="170" t="s">
        <v>457</v>
      </c>
      <c r="F169" s="617"/>
      <c r="G169" s="617"/>
      <c r="H169" s="617"/>
      <c r="I169" s="617"/>
      <c r="J169" s="617"/>
      <c r="K169" s="873">
        <f>K176</f>
        <v>0</v>
      </c>
      <c r="L169" s="257"/>
      <c r="M169" s="873">
        <f>M176</f>
        <v>0</v>
      </c>
      <c r="N169" s="257"/>
      <c r="O169" s="873">
        <f>O176</f>
        <v>0</v>
      </c>
      <c r="P169" s="257"/>
      <c r="Q169" s="873">
        <f>Q176</f>
        <v>0</v>
      </c>
      <c r="R169" s="257"/>
      <c r="S169" s="873">
        <f>S176</f>
        <v>0</v>
      </c>
      <c r="T169" s="258"/>
      <c r="U169" s="256"/>
      <c r="V169" s="256"/>
    </row>
    <row r="170" spans="2:23" s="245" customFormat="1" ht="19.5" hidden="1" customHeight="1">
      <c r="B170" s="228"/>
      <c r="C170" s="228"/>
      <c r="D170" s="228"/>
      <c r="E170" s="171" t="s">
        <v>458</v>
      </c>
      <c r="F170" s="617"/>
      <c r="G170" s="617"/>
      <c r="H170" s="617"/>
      <c r="I170" s="617"/>
      <c r="J170" s="617"/>
      <c r="K170" s="871"/>
      <c r="L170" s="254"/>
      <c r="M170" s="871"/>
      <c r="N170" s="254"/>
      <c r="O170" s="871"/>
      <c r="P170" s="254"/>
      <c r="Q170" s="871"/>
      <c r="R170" s="254"/>
      <c r="S170" s="871"/>
      <c r="T170" s="255"/>
      <c r="U170" s="256"/>
      <c r="V170" s="256"/>
    </row>
    <row r="171" spans="2:23" s="245" customFormat="1" ht="18.75" hidden="1" customHeight="1">
      <c r="B171" s="228"/>
      <c r="C171" s="228"/>
      <c r="D171" s="228"/>
      <c r="E171" s="172" t="s">
        <v>459</v>
      </c>
      <c r="F171" s="618"/>
      <c r="G171" s="618"/>
      <c r="H171" s="618"/>
      <c r="I171" s="618"/>
      <c r="J171" s="618"/>
      <c r="K171" s="873">
        <f>K178</f>
        <v>0</v>
      </c>
      <c r="L171" s="257"/>
      <c r="M171" s="873">
        <f>M178</f>
        <v>0</v>
      </c>
      <c r="N171" s="257"/>
      <c r="O171" s="873">
        <f>O178</f>
        <v>0</v>
      </c>
      <c r="P171" s="257"/>
      <c r="Q171" s="873">
        <f>Q178</f>
        <v>0</v>
      </c>
      <c r="R171" s="257"/>
      <c r="S171" s="873">
        <f>S178</f>
        <v>0</v>
      </c>
      <c r="T171" s="258"/>
      <c r="U171" s="256"/>
      <c r="V171" s="256"/>
    </row>
    <row r="172" spans="2:23" s="245" customFormat="1" ht="18.75" hidden="1" customHeight="1">
      <c r="B172" s="228"/>
      <c r="C172" s="228"/>
      <c r="D172" s="228"/>
      <c r="E172" s="173" t="s">
        <v>460</v>
      </c>
      <c r="F172" s="618"/>
      <c r="G172" s="618"/>
      <c r="H172" s="618"/>
      <c r="I172" s="618"/>
      <c r="J172" s="618"/>
      <c r="K172" s="871"/>
      <c r="L172" s="254"/>
      <c r="M172" s="871"/>
      <c r="N172" s="254"/>
      <c r="O172" s="871"/>
      <c r="P172" s="254"/>
      <c r="Q172" s="871"/>
      <c r="R172" s="254"/>
      <c r="S172" s="871"/>
      <c r="T172" s="255"/>
      <c r="U172" s="256"/>
      <c r="V172" s="256"/>
    </row>
    <row r="173" spans="2:23" s="245" customFormat="1" ht="18.75" hidden="1" customHeight="1">
      <c r="B173" s="228"/>
      <c r="C173" s="228"/>
      <c r="D173" s="228"/>
      <c r="F173" s="616"/>
      <c r="G173" s="616"/>
      <c r="H173" s="616"/>
      <c r="I173" s="616"/>
      <c r="J173" s="616"/>
      <c r="K173" s="873">
        <f>K180</f>
        <v>0</v>
      </c>
      <c r="L173" s="257"/>
      <c r="M173" s="873">
        <f>M180</f>
        <v>0</v>
      </c>
      <c r="N173" s="257"/>
      <c r="O173" s="873">
        <f>O180</f>
        <v>0</v>
      </c>
      <c r="P173" s="257"/>
      <c r="Q173" s="873">
        <f>Q180</f>
        <v>0</v>
      </c>
      <c r="R173" s="257"/>
      <c r="S173" s="873">
        <f>S180</f>
        <v>0</v>
      </c>
      <c r="T173" s="258"/>
      <c r="U173" s="256"/>
      <c r="V173" s="256"/>
    </row>
    <row r="174" spans="2:23" s="245" customFormat="1" ht="18.75" hidden="1" customHeight="1">
      <c r="B174" s="228"/>
      <c r="C174" s="228"/>
      <c r="D174" s="228"/>
      <c r="F174" s="616"/>
      <c r="G174" s="616"/>
      <c r="H174" s="616"/>
      <c r="I174" s="616"/>
      <c r="J174" s="616"/>
      <c r="K174" s="871"/>
      <c r="L174" s="254"/>
      <c r="M174" s="871"/>
      <c r="N174" s="254"/>
      <c r="O174" s="871"/>
      <c r="P174" s="254"/>
      <c r="Q174" s="871"/>
      <c r="R174" s="254"/>
      <c r="S174" s="871"/>
      <c r="T174" s="255"/>
      <c r="W174" s="174"/>
    </row>
    <row r="175" spans="2:23" s="245" customFormat="1" ht="21.75" hidden="1" customHeight="1">
      <c r="B175" s="228"/>
      <c r="C175" s="228"/>
      <c r="D175" s="228"/>
      <c r="E175" s="168" t="s">
        <v>444</v>
      </c>
      <c r="F175" s="192"/>
      <c r="G175" s="192"/>
      <c r="H175" s="192"/>
      <c r="I175" s="192"/>
      <c r="J175" s="192"/>
      <c r="K175" s="873">
        <f>K182</f>
        <v>0</v>
      </c>
      <c r="L175" s="257"/>
      <c r="M175" s="873">
        <f>M182</f>
        <v>0</v>
      </c>
      <c r="N175" s="257"/>
      <c r="O175" s="873">
        <f>O182</f>
        <v>0</v>
      </c>
      <c r="P175" s="257"/>
      <c r="Q175" s="873">
        <f>Q182</f>
        <v>0</v>
      </c>
      <c r="R175" s="257"/>
      <c r="S175" s="873">
        <f>S182</f>
        <v>0</v>
      </c>
      <c r="T175" s="258"/>
      <c r="W175" s="174"/>
    </row>
    <row r="176" spans="2:23" s="245" customFormat="1" ht="18.75" hidden="1" customHeight="1">
      <c r="B176" s="228"/>
      <c r="C176" s="228"/>
      <c r="D176" s="228"/>
      <c r="E176" s="169" t="s">
        <v>445</v>
      </c>
      <c r="F176" s="615"/>
      <c r="G176" s="615"/>
      <c r="H176" s="615"/>
      <c r="I176" s="615"/>
      <c r="J176" s="615"/>
      <c r="K176" s="871"/>
      <c r="L176" s="254"/>
      <c r="M176" s="871"/>
      <c r="N176" s="254"/>
      <c r="O176" s="871"/>
      <c r="P176" s="254"/>
      <c r="Q176" s="871"/>
      <c r="R176" s="254"/>
      <c r="S176" s="871"/>
      <c r="T176" s="255"/>
      <c r="W176" s="174"/>
    </row>
    <row r="177" spans="2:23" s="245" customFormat="1" ht="18.75" hidden="1" customHeight="1">
      <c r="B177" s="228"/>
      <c r="C177" s="228"/>
      <c r="D177" s="228"/>
      <c r="E177" s="169" t="s">
        <v>446</v>
      </c>
      <c r="F177" s="615"/>
      <c r="G177" s="615"/>
      <c r="H177" s="615"/>
      <c r="I177" s="615"/>
      <c r="J177" s="615"/>
      <c r="K177" s="873">
        <f>K184</f>
        <v>0</v>
      </c>
      <c r="L177" s="257"/>
      <c r="M177" s="873">
        <f>M184</f>
        <v>0</v>
      </c>
      <c r="N177" s="257"/>
      <c r="O177" s="873">
        <f>O184</f>
        <v>0</v>
      </c>
      <c r="P177" s="257"/>
      <c r="Q177" s="873">
        <f>Q184</f>
        <v>0</v>
      </c>
      <c r="R177" s="257"/>
      <c r="S177" s="873">
        <f>S184</f>
        <v>0</v>
      </c>
      <c r="T177" s="258"/>
      <c r="W177" s="174"/>
    </row>
    <row r="178" spans="2:23" s="245" customFormat="1" ht="19.5" hidden="1" customHeight="1">
      <c r="B178" s="228"/>
      <c r="C178" s="228"/>
      <c r="D178" s="228"/>
      <c r="E178" s="175" t="s">
        <v>447</v>
      </c>
      <c r="F178" s="615"/>
      <c r="G178" s="615"/>
      <c r="H178" s="615"/>
      <c r="I178" s="615"/>
      <c r="J178" s="615"/>
      <c r="K178" s="871"/>
      <c r="L178" s="254"/>
      <c r="M178" s="871"/>
      <c r="N178" s="254"/>
      <c r="O178" s="871"/>
      <c r="P178" s="254"/>
      <c r="Q178" s="871"/>
      <c r="R178" s="254"/>
      <c r="S178" s="871"/>
      <c r="T178" s="255"/>
      <c r="W178" s="174"/>
    </row>
    <row r="179" spans="2:23" s="245" customFormat="1" ht="18.75" hidden="1" customHeight="1">
      <c r="B179" s="228"/>
      <c r="C179" s="228"/>
      <c r="D179" s="228"/>
      <c r="E179" s="260" t="s">
        <v>452</v>
      </c>
      <c r="F179" s="616"/>
      <c r="G179" s="616"/>
      <c r="H179" s="616"/>
      <c r="I179" s="616"/>
      <c r="J179" s="616"/>
      <c r="K179" s="873">
        <f>K186</f>
        <v>0</v>
      </c>
      <c r="L179" s="257"/>
      <c r="M179" s="873">
        <f>M186</f>
        <v>0</v>
      </c>
      <c r="N179" s="257"/>
      <c r="O179" s="873">
        <f>O186</f>
        <v>0</v>
      </c>
      <c r="P179" s="257"/>
      <c r="Q179" s="873">
        <f>Q186</f>
        <v>0</v>
      </c>
      <c r="R179" s="257"/>
      <c r="S179" s="873">
        <f>S186</f>
        <v>0</v>
      </c>
      <c r="T179" s="258"/>
      <c r="W179" s="174"/>
    </row>
    <row r="180" spans="2:23" s="245" customFormat="1" ht="18.75" hidden="1" customHeight="1">
      <c r="B180" s="228"/>
      <c r="C180" s="228"/>
      <c r="D180" s="228"/>
      <c r="E180" s="260" t="s">
        <v>453</v>
      </c>
      <c r="F180" s="616"/>
      <c r="G180" s="616"/>
      <c r="H180" s="616"/>
      <c r="I180" s="616"/>
      <c r="J180" s="616"/>
      <c r="K180" s="871"/>
      <c r="L180" s="254"/>
      <c r="M180" s="871"/>
      <c r="N180" s="254"/>
      <c r="O180" s="871"/>
      <c r="P180" s="254"/>
      <c r="Q180" s="871"/>
      <c r="R180" s="254"/>
      <c r="S180" s="871"/>
      <c r="T180" s="255"/>
      <c r="W180" s="174"/>
    </row>
    <row r="181" spans="2:23" s="245" customFormat="1" ht="19.5" hidden="1" customHeight="1">
      <c r="B181" s="228"/>
      <c r="C181" s="228"/>
      <c r="D181" s="228"/>
      <c r="E181" s="261" t="s">
        <v>454</v>
      </c>
      <c r="F181" s="616"/>
      <c r="G181" s="616"/>
      <c r="H181" s="616"/>
      <c r="I181" s="616"/>
      <c r="J181" s="616"/>
      <c r="K181" s="873">
        <f>K188</f>
        <v>0</v>
      </c>
      <c r="L181" s="257"/>
      <c r="M181" s="873">
        <f>M188</f>
        <v>0</v>
      </c>
      <c r="N181" s="257"/>
      <c r="O181" s="873">
        <f>O188</f>
        <v>0</v>
      </c>
      <c r="P181" s="257"/>
      <c r="Q181" s="873">
        <f>Q188</f>
        <v>0</v>
      </c>
      <c r="R181" s="257"/>
      <c r="S181" s="873">
        <f>S188</f>
        <v>0</v>
      </c>
      <c r="T181" s="258"/>
      <c r="W181" s="174"/>
    </row>
    <row r="182" spans="2:23" s="245" customFormat="1" ht="18.75" hidden="1" customHeight="1">
      <c r="B182" s="228"/>
      <c r="C182" s="228"/>
      <c r="D182" s="228"/>
      <c r="F182" s="616"/>
      <c r="G182" s="616"/>
      <c r="H182" s="616"/>
      <c r="I182" s="616"/>
      <c r="J182" s="616"/>
      <c r="K182" s="871"/>
      <c r="L182" s="254"/>
      <c r="M182" s="871"/>
      <c r="N182" s="254"/>
      <c r="O182" s="871"/>
      <c r="P182" s="254"/>
      <c r="Q182" s="871"/>
      <c r="R182" s="254"/>
      <c r="S182" s="871"/>
      <c r="T182" s="255"/>
      <c r="W182" s="174"/>
    </row>
    <row r="183" spans="2:23" s="245" customFormat="1" ht="18.75" hidden="1" customHeight="1">
      <c r="B183" s="228"/>
      <c r="C183" s="228"/>
      <c r="D183" s="228"/>
      <c r="F183" s="616"/>
      <c r="G183" s="616"/>
      <c r="H183" s="616"/>
      <c r="I183" s="616"/>
      <c r="J183" s="616"/>
      <c r="K183" s="873">
        <f>K190</f>
        <v>0</v>
      </c>
      <c r="L183" s="257"/>
      <c r="M183" s="873">
        <f>M190</f>
        <v>0</v>
      </c>
      <c r="N183" s="257"/>
      <c r="O183" s="873">
        <f>O190</f>
        <v>0</v>
      </c>
      <c r="P183" s="257"/>
      <c r="Q183" s="873">
        <f>Q190</f>
        <v>0</v>
      </c>
      <c r="R183" s="257"/>
      <c r="S183" s="873">
        <f>S190</f>
        <v>0</v>
      </c>
      <c r="T183" s="258"/>
      <c r="W183" s="174"/>
    </row>
    <row r="184" spans="2:23" s="245" customFormat="1" ht="21.75" hidden="1" customHeight="1">
      <c r="B184" s="228"/>
      <c r="C184" s="228"/>
      <c r="D184" s="228"/>
      <c r="E184" s="168" t="s">
        <v>444</v>
      </c>
      <c r="F184" s="192"/>
      <c r="G184" s="192"/>
      <c r="H184" s="192"/>
      <c r="I184" s="192"/>
      <c r="J184" s="192"/>
      <c r="K184" s="871"/>
      <c r="L184" s="254"/>
      <c r="M184" s="871"/>
      <c r="N184" s="254"/>
      <c r="O184" s="871"/>
      <c r="P184" s="254"/>
      <c r="Q184" s="871"/>
      <c r="R184" s="254"/>
      <c r="S184" s="871"/>
      <c r="T184" s="255"/>
      <c r="W184" s="174"/>
    </row>
    <row r="185" spans="2:23" s="245" customFormat="1" ht="18.75" hidden="1" customHeight="1">
      <c r="B185" s="228"/>
      <c r="C185" s="228"/>
      <c r="D185" s="228"/>
      <c r="E185" s="169" t="s">
        <v>445</v>
      </c>
      <c r="F185" s="615"/>
      <c r="G185" s="615"/>
      <c r="H185" s="615"/>
      <c r="I185" s="615"/>
      <c r="J185" s="615"/>
      <c r="K185" s="873">
        <f>K192</f>
        <v>0</v>
      </c>
      <c r="L185" s="257"/>
      <c r="M185" s="873">
        <f>M192</f>
        <v>0</v>
      </c>
      <c r="N185" s="257"/>
      <c r="O185" s="873">
        <f>O192</f>
        <v>0</v>
      </c>
      <c r="P185" s="257"/>
      <c r="Q185" s="873">
        <f>Q192</f>
        <v>0</v>
      </c>
      <c r="R185" s="257"/>
      <c r="S185" s="873">
        <f>S192</f>
        <v>0</v>
      </c>
      <c r="T185" s="258"/>
      <c r="W185" s="174"/>
    </row>
    <row r="186" spans="2:23" s="245" customFormat="1" ht="18.75" hidden="1" customHeight="1">
      <c r="B186" s="228"/>
      <c r="C186" s="228"/>
      <c r="D186" s="228"/>
      <c r="E186" s="169" t="s">
        <v>446</v>
      </c>
      <c r="F186" s="615"/>
      <c r="G186" s="615"/>
      <c r="H186" s="615"/>
      <c r="I186" s="615"/>
      <c r="J186" s="615"/>
      <c r="K186" s="871"/>
      <c r="L186" s="254"/>
      <c r="M186" s="871"/>
      <c r="N186" s="254"/>
      <c r="O186" s="871"/>
      <c r="P186" s="254"/>
      <c r="Q186" s="871"/>
      <c r="R186" s="254"/>
      <c r="S186" s="871"/>
      <c r="T186" s="255"/>
      <c r="W186" s="174"/>
    </row>
    <row r="187" spans="2:23" s="245" customFormat="1" ht="19.5" hidden="1" customHeight="1">
      <c r="B187" s="228"/>
      <c r="C187" s="228"/>
      <c r="D187" s="228"/>
      <c r="E187" s="175" t="s">
        <v>447</v>
      </c>
      <c r="F187" s="615"/>
      <c r="G187" s="615"/>
      <c r="H187" s="615"/>
      <c r="I187" s="615"/>
      <c r="J187" s="615"/>
      <c r="K187" s="873">
        <f>K194</f>
        <v>0</v>
      </c>
      <c r="L187" s="257"/>
      <c r="M187" s="873">
        <f>M194</f>
        <v>0</v>
      </c>
      <c r="N187" s="257"/>
      <c r="O187" s="873">
        <f>O194</f>
        <v>0</v>
      </c>
      <c r="P187" s="257"/>
      <c r="Q187" s="873">
        <f>Q194</f>
        <v>0</v>
      </c>
      <c r="R187" s="257"/>
      <c r="S187" s="873">
        <f>S194</f>
        <v>0</v>
      </c>
      <c r="T187" s="258"/>
      <c r="W187" s="174"/>
    </row>
    <row r="188" spans="2:23" s="245" customFormat="1" ht="18.75" hidden="1" customHeight="1">
      <c r="B188" s="228"/>
      <c r="C188" s="228"/>
      <c r="D188" s="228"/>
      <c r="E188" s="260" t="s">
        <v>452</v>
      </c>
      <c r="F188" s="616"/>
      <c r="G188" s="616"/>
      <c r="H188" s="616"/>
      <c r="I188" s="616"/>
      <c r="J188" s="616"/>
      <c r="K188" s="871"/>
      <c r="L188" s="254"/>
      <c r="M188" s="871"/>
      <c r="N188" s="254"/>
      <c r="O188" s="871"/>
      <c r="P188" s="254"/>
      <c r="Q188" s="871"/>
      <c r="R188" s="254"/>
      <c r="S188" s="871"/>
      <c r="T188" s="255"/>
      <c r="W188" s="174"/>
    </row>
    <row r="189" spans="2:23" s="245" customFormat="1" ht="18.75" hidden="1" customHeight="1">
      <c r="B189" s="228"/>
      <c r="C189" s="228"/>
      <c r="D189" s="228"/>
      <c r="E189" s="260" t="s">
        <v>453</v>
      </c>
      <c r="F189" s="616"/>
      <c r="G189" s="616"/>
      <c r="H189" s="616"/>
      <c r="I189" s="616"/>
      <c r="J189" s="616"/>
      <c r="K189" s="873">
        <f>K196</f>
        <v>0</v>
      </c>
      <c r="L189" s="257"/>
      <c r="M189" s="873">
        <f>M196</f>
        <v>0</v>
      </c>
      <c r="N189" s="257"/>
      <c r="O189" s="873">
        <f>O196</f>
        <v>0</v>
      </c>
      <c r="P189" s="257"/>
      <c r="Q189" s="873">
        <f>Q196</f>
        <v>0</v>
      </c>
      <c r="R189" s="257"/>
      <c r="S189" s="873">
        <f>S196</f>
        <v>0</v>
      </c>
      <c r="T189" s="258"/>
      <c r="W189" s="174"/>
    </row>
    <row r="190" spans="2:23" s="245" customFormat="1" ht="19.5" hidden="1" customHeight="1">
      <c r="B190" s="228"/>
      <c r="C190" s="228"/>
      <c r="D190" s="228"/>
      <c r="E190" s="261" t="s">
        <v>454</v>
      </c>
      <c r="F190" s="616"/>
      <c r="G190" s="616"/>
      <c r="H190" s="616"/>
      <c r="I190" s="616"/>
      <c r="J190" s="616"/>
      <c r="K190" s="871"/>
      <c r="L190" s="254"/>
      <c r="M190" s="871"/>
      <c r="N190" s="254"/>
      <c r="O190" s="871"/>
      <c r="P190" s="254"/>
      <c r="Q190" s="871"/>
      <c r="R190" s="254"/>
      <c r="S190" s="871"/>
      <c r="T190" s="255"/>
      <c r="W190" s="174"/>
    </row>
    <row r="191" spans="2:23" s="245" customFormat="1" ht="18.75" hidden="1" customHeight="1">
      <c r="B191" s="228"/>
      <c r="C191" s="228"/>
      <c r="D191" s="228"/>
      <c r="F191" s="616"/>
      <c r="G191" s="616"/>
      <c r="H191" s="616"/>
      <c r="I191" s="616"/>
      <c r="J191" s="616"/>
      <c r="K191" s="873">
        <f>K198</f>
        <v>0</v>
      </c>
      <c r="L191" s="257"/>
      <c r="M191" s="873">
        <f>M198</f>
        <v>0</v>
      </c>
      <c r="N191" s="257"/>
      <c r="O191" s="873">
        <f>O198</f>
        <v>0</v>
      </c>
      <c r="P191" s="257"/>
      <c r="Q191" s="873">
        <f>Q198</f>
        <v>0</v>
      </c>
      <c r="R191" s="257"/>
      <c r="S191" s="873">
        <f>S198</f>
        <v>0</v>
      </c>
      <c r="T191" s="258"/>
      <c r="W191" s="174"/>
    </row>
    <row r="192" spans="2:23" s="245" customFormat="1" ht="18.75" hidden="1" customHeight="1">
      <c r="B192" s="228"/>
      <c r="C192" s="228"/>
      <c r="D192" s="228"/>
      <c r="F192" s="616"/>
      <c r="G192" s="616"/>
      <c r="H192" s="616"/>
      <c r="I192" s="616"/>
      <c r="J192" s="616"/>
      <c r="K192" s="871"/>
      <c r="L192" s="254"/>
      <c r="M192" s="871"/>
      <c r="N192" s="254"/>
      <c r="O192" s="871"/>
      <c r="P192" s="254"/>
      <c r="Q192" s="871"/>
      <c r="R192" s="254"/>
      <c r="S192" s="871"/>
      <c r="T192" s="255"/>
      <c r="W192" s="174"/>
    </row>
    <row r="193" spans="2:23" s="245" customFormat="1" ht="21.75" hidden="1" customHeight="1">
      <c r="B193" s="228"/>
      <c r="C193" s="228"/>
      <c r="D193" s="228"/>
      <c r="E193" s="168" t="s">
        <v>444</v>
      </c>
      <c r="F193" s="192"/>
      <c r="G193" s="192"/>
      <c r="H193" s="192"/>
      <c r="I193" s="192"/>
      <c r="J193" s="192"/>
      <c r="K193" s="873">
        <f>K200</f>
        <v>0</v>
      </c>
      <c r="L193" s="257"/>
      <c r="M193" s="873">
        <f>M200</f>
        <v>0</v>
      </c>
      <c r="N193" s="257"/>
      <c r="O193" s="873">
        <f>O200</f>
        <v>0</v>
      </c>
      <c r="P193" s="257"/>
      <c r="Q193" s="873">
        <f>Q200</f>
        <v>0</v>
      </c>
      <c r="R193" s="257"/>
      <c r="S193" s="873">
        <f>S200</f>
        <v>0</v>
      </c>
      <c r="T193" s="258"/>
      <c r="W193" s="174"/>
    </row>
    <row r="194" spans="2:23" s="245" customFormat="1" ht="18.75" hidden="1" customHeight="1">
      <c r="B194" s="228"/>
      <c r="C194" s="228"/>
      <c r="D194" s="228"/>
      <c r="E194" s="169" t="s">
        <v>445</v>
      </c>
      <c r="F194" s="615"/>
      <c r="G194" s="615"/>
      <c r="H194" s="615"/>
      <c r="I194" s="615"/>
      <c r="J194" s="615"/>
      <c r="K194" s="871"/>
      <c r="L194" s="254"/>
      <c r="M194" s="871"/>
      <c r="N194" s="254"/>
      <c r="O194" s="871"/>
      <c r="P194" s="254"/>
      <c r="Q194" s="871"/>
      <c r="R194" s="254"/>
      <c r="S194" s="871"/>
      <c r="T194" s="255"/>
      <c r="W194" s="174"/>
    </row>
    <row r="195" spans="2:23" s="245" customFormat="1" ht="18.75" hidden="1" customHeight="1">
      <c r="B195" s="228"/>
      <c r="C195" s="228"/>
      <c r="D195" s="228"/>
      <c r="E195" s="169" t="s">
        <v>446</v>
      </c>
      <c r="F195" s="615"/>
      <c r="G195" s="615"/>
      <c r="H195" s="615"/>
      <c r="I195" s="615"/>
      <c r="J195" s="615"/>
      <c r="K195" s="873">
        <f>K202</f>
        <v>0</v>
      </c>
      <c r="L195" s="257"/>
      <c r="M195" s="873">
        <f>M202</f>
        <v>0</v>
      </c>
      <c r="N195" s="257"/>
      <c r="O195" s="873">
        <f>O202</f>
        <v>0</v>
      </c>
      <c r="P195" s="257"/>
      <c r="Q195" s="873">
        <f>Q202</f>
        <v>0</v>
      </c>
      <c r="R195" s="257"/>
      <c r="S195" s="873">
        <f>S202</f>
        <v>0</v>
      </c>
      <c r="T195" s="258"/>
      <c r="W195" s="174"/>
    </row>
    <row r="196" spans="2:23" s="245" customFormat="1" ht="19.5" hidden="1" customHeight="1">
      <c r="B196" s="228"/>
      <c r="C196" s="228"/>
      <c r="D196" s="228"/>
      <c r="E196" s="175" t="s">
        <v>447</v>
      </c>
      <c r="F196" s="615"/>
      <c r="G196" s="615"/>
      <c r="H196" s="615"/>
      <c r="I196" s="615"/>
      <c r="J196" s="615"/>
      <c r="K196" s="871"/>
      <c r="L196" s="254"/>
      <c r="M196" s="871"/>
      <c r="N196" s="254"/>
      <c r="O196" s="871"/>
      <c r="P196" s="254"/>
      <c r="Q196" s="871"/>
      <c r="R196" s="254"/>
      <c r="S196" s="871"/>
      <c r="T196" s="255"/>
      <c r="W196" s="174"/>
    </row>
    <row r="197" spans="2:23" s="245" customFormat="1" ht="18.75" hidden="1" customHeight="1">
      <c r="B197" s="228"/>
      <c r="C197" s="228"/>
      <c r="D197" s="228"/>
      <c r="E197" s="260" t="s">
        <v>452</v>
      </c>
      <c r="F197" s="616"/>
      <c r="G197" s="616"/>
      <c r="H197" s="616"/>
      <c r="I197" s="616"/>
      <c r="J197" s="616"/>
      <c r="K197" s="873">
        <f>K204</f>
        <v>0</v>
      </c>
      <c r="L197" s="257"/>
      <c r="M197" s="873">
        <f>M204</f>
        <v>0</v>
      </c>
      <c r="N197" s="257"/>
      <c r="O197" s="873">
        <f>O204</f>
        <v>0</v>
      </c>
      <c r="P197" s="257"/>
      <c r="Q197" s="873">
        <f>Q204</f>
        <v>0</v>
      </c>
      <c r="R197" s="257"/>
      <c r="S197" s="873">
        <f>S204</f>
        <v>0</v>
      </c>
      <c r="T197" s="258"/>
      <c r="W197" s="174"/>
    </row>
    <row r="198" spans="2:23" s="245" customFormat="1" ht="18.75" hidden="1" customHeight="1">
      <c r="B198" s="228"/>
      <c r="C198" s="228"/>
      <c r="D198" s="228"/>
      <c r="E198" s="260" t="s">
        <v>453</v>
      </c>
      <c r="F198" s="616"/>
      <c r="G198" s="616"/>
      <c r="H198" s="616"/>
      <c r="I198" s="616"/>
      <c r="J198" s="616"/>
      <c r="K198" s="871"/>
      <c r="L198" s="254"/>
      <c r="M198" s="871"/>
      <c r="N198" s="254"/>
      <c r="O198" s="871"/>
      <c r="P198" s="254"/>
      <c r="Q198" s="871"/>
      <c r="R198" s="254"/>
      <c r="S198" s="871"/>
      <c r="T198" s="255"/>
      <c r="W198" s="174"/>
    </row>
    <row r="199" spans="2:23" s="245" customFormat="1" ht="19.5" hidden="1" customHeight="1">
      <c r="B199" s="228"/>
      <c r="C199" s="228"/>
      <c r="D199" s="228"/>
      <c r="E199" s="261" t="s">
        <v>454</v>
      </c>
      <c r="F199" s="616"/>
      <c r="G199" s="616"/>
      <c r="H199" s="616"/>
      <c r="I199" s="616"/>
      <c r="J199" s="616"/>
      <c r="K199" s="873">
        <f>K206</f>
        <v>0</v>
      </c>
      <c r="L199" s="257"/>
      <c r="M199" s="873">
        <f>M206</f>
        <v>0</v>
      </c>
      <c r="N199" s="257"/>
      <c r="O199" s="873">
        <f>O206</f>
        <v>0</v>
      </c>
      <c r="P199" s="257"/>
      <c r="Q199" s="873">
        <f>Q206</f>
        <v>0</v>
      </c>
      <c r="R199" s="257"/>
      <c r="S199" s="873">
        <f>S206</f>
        <v>0</v>
      </c>
      <c r="T199" s="258"/>
      <c r="W199" s="174"/>
    </row>
    <row r="200" spans="2:23" s="245" customFormat="1" ht="15">
      <c r="B200" s="228"/>
      <c r="C200" s="228"/>
      <c r="D200" s="228"/>
      <c r="F200" s="616"/>
      <c r="G200" s="616"/>
      <c r="H200" s="616"/>
      <c r="I200" s="616"/>
      <c r="J200" s="616"/>
      <c r="K200" s="871"/>
      <c r="L200" s="254"/>
      <c r="M200" s="871"/>
      <c r="N200" s="254"/>
      <c r="O200" s="871"/>
      <c r="P200" s="254"/>
      <c r="Q200" s="871"/>
      <c r="R200" s="254"/>
      <c r="S200" s="871"/>
      <c r="T200" s="255"/>
      <c r="U200" s="256"/>
      <c r="V200" s="256"/>
    </row>
    <row r="201" spans="2:23">
      <c r="M201" s="875"/>
      <c r="O201" s="875"/>
    </row>
    <row r="202" spans="2:23">
      <c r="K202" s="875"/>
      <c r="M202" s="875"/>
      <c r="O202" s="875"/>
      <c r="Q202" s="875"/>
      <c r="S202" s="875"/>
    </row>
    <row r="203" spans="2:23">
      <c r="M203" s="875"/>
      <c r="O203" s="875"/>
    </row>
    <row r="204" spans="2:23">
      <c r="K204" s="875"/>
      <c r="M204" s="875"/>
      <c r="O204" s="875"/>
      <c r="Q204" s="875"/>
      <c r="S204" s="875"/>
    </row>
    <row r="205" spans="2:23">
      <c r="M205" s="875"/>
      <c r="O205" s="875"/>
    </row>
    <row r="206" spans="2:23">
      <c r="K206" s="875"/>
      <c r="M206" s="875"/>
      <c r="O206" s="875"/>
      <c r="Q206" s="875"/>
      <c r="S206" s="875"/>
    </row>
    <row r="207" spans="2:23">
      <c r="M207" s="875"/>
      <c r="O207" s="875"/>
    </row>
  </sheetData>
  <mergeCells count="5">
    <mergeCell ref="K5:L5"/>
    <mergeCell ref="M5:N5"/>
    <mergeCell ref="O5:P5"/>
    <mergeCell ref="Q5:R5"/>
    <mergeCell ref="S5:T5"/>
  </mergeCells>
  <conditionalFormatting sqref="F58:J58">
    <cfRule type="expression" dxfId="1199" priority="78">
      <formula>AND(F58&lt;&gt;"",#REF!="",OR(COLUMN(F58)=COLUMN(#REF!),COLUMN(F58)=COLUMN(#REF!)))</formula>
    </cfRule>
  </conditionalFormatting>
  <conditionalFormatting sqref="E62:J62">
    <cfRule type="expression" dxfId="1198" priority="77">
      <formula>AND(E62&lt;&gt;"",#REF!="",OR(COLUMN(E62)=COLUMN(#REF!),COLUMN(E62)=COLUMN(#REF!)))</formula>
    </cfRule>
  </conditionalFormatting>
  <conditionalFormatting sqref="E86:J86">
    <cfRule type="expression" dxfId="1197" priority="76">
      <formula>AND(E86&lt;&gt;"",#REF!="",OR(COLUMN(E86)=COLUMN(#REF!),COLUMN(E86)=COLUMN(#REF!)))</formula>
    </cfRule>
  </conditionalFormatting>
  <conditionalFormatting sqref="E129:E130 E95:J95 E70:E79 E116:E121">
    <cfRule type="expression" dxfId="1196" priority="75">
      <formula>AND(E70&lt;&gt;"",#REF!="",OR(COLUMN(E70)=COLUMN(#REF!),COLUMN(E70)=COLUMN(#REF!)))</formula>
    </cfRule>
  </conditionalFormatting>
  <conditionalFormatting sqref="E114:J114">
    <cfRule type="expression" dxfId="1195" priority="74">
      <formula>AND(E114&lt;&gt;"",#REF!="",OR(COLUMN(E114)=COLUMN(#REF!),COLUMN(E114)=COLUMN(#REF!)))</formula>
    </cfRule>
  </conditionalFormatting>
  <conditionalFormatting sqref="E122 E42:E43 F70:J79 E84:J85 F88:J90 F116:J122 E13:E31 E105:J113">
    <cfRule type="expression" dxfId="1194" priority="73">
      <formula>AND(E13&lt;&gt;"",#REF!="",OR(COLUMN(E13)=COLUMN(#REF!),COLUMN(E13)=COLUMN(#REF!)))</formula>
    </cfRule>
  </conditionalFormatting>
  <conditionalFormatting sqref="E135:E143 E131:J131 F135:J136 F139:J140 F143:J143">
    <cfRule type="expression" dxfId="1193" priority="72">
      <formula>AND(E131&lt;&gt;"",#REF!="",OR(COLUMN(E131)=COLUMN(#REF!),COLUMN(E131)=COLUMN(#REF!)))</formula>
    </cfRule>
  </conditionalFormatting>
  <conditionalFormatting sqref="E64:E65">
    <cfRule type="expression" dxfId="1192" priority="71">
      <formula>AND(E64&lt;&gt;"",#REF!="",OR(COLUMN(E64)=COLUMN(#REF!),COLUMN(E64)=COLUMN(#REF!)))</formula>
    </cfRule>
  </conditionalFormatting>
  <conditionalFormatting sqref="E93:E94">
    <cfRule type="expression" dxfId="1191" priority="70">
      <formula>AND(E93&lt;&gt;"",#REF!="",OR(COLUMN(E93)=COLUMN(#REF!),COLUMN(E93)=COLUMN(#REF!)))</formula>
    </cfRule>
  </conditionalFormatting>
  <conditionalFormatting sqref="E97:E98">
    <cfRule type="expression" dxfId="1190" priority="69">
      <formula>AND(E97&lt;&gt;"",#REF!="",OR(COLUMN(E97)=COLUMN(#REF!),COLUMN(E97)=COLUMN(#REF!)))</formula>
    </cfRule>
  </conditionalFormatting>
  <conditionalFormatting sqref="E133:E134">
    <cfRule type="expression" dxfId="1189" priority="67">
      <formula>AND(E133&lt;&gt;"",#REF!="",OR(COLUMN(E133)=COLUMN(#REF!),COLUMN(E133)=COLUMN(#REF!)))</formula>
    </cfRule>
  </conditionalFormatting>
  <conditionalFormatting sqref="E137:E138">
    <cfRule type="expression" dxfId="1188" priority="66">
      <formula>AND(E137&lt;&gt;"",#REF!="",OR(COLUMN(E137)=COLUMN(#REF!),COLUMN(E137)=COLUMN(#REF!)))</formula>
    </cfRule>
  </conditionalFormatting>
  <conditionalFormatting sqref="E141:E142">
    <cfRule type="expression" dxfId="1187" priority="65">
      <formula>AND(E141&lt;&gt;"",#REF!="",OR(COLUMN(E141)=COLUMN(#REF!),COLUMN(E141)=COLUMN(#REF!)))</formula>
    </cfRule>
  </conditionalFormatting>
  <conditionalFormatting sqref="L9 N9 P9 R9 T9 T11 R11 P11 N11 L11 L33 L35 N33 N35 P33 P35 R33 R35 T33 T35 L41 N41 P41 R41 T41 L48 N48 P48 R48 T48 T52 R52 P52 N52 L52 L54 N54 P54 R54 T54 T59 R59 P59 N59 L59 L63 N63 P63 R63 T63 T67 R67 P67 N67 L67 L69 N69 P69 R69 T69 T81 R81 P81 N81 L81 L83 N83 P83 R83 T83 T87 R87 P87 N87 L87 L92 N92 P92 R92 T92 T96 R96 P96 N96 L96 L100 N100 P100 R100 T100 T102 R102 P102 N102 L102 L104 N104 P104 R104 T104 T115 R115 P115 N115 L115 L123 N123 P123 R123 T123 T126 R126 P126 N126 L126 L128 N128 P128 R128 T128 T132 R132 P132 N132 L132 L136 N136 P136 R136 T136 T140 R140 P140 N140 L140 L144 N144 P144 R144 T144 T149 R149 P149 N149 L149">
    <cfRule type="expression" dxfId="1186" priority="64">
      <formula>L9&lt;&gt;K9</formula>
    </cfRule>
  </conditionalFormatting>
  <conditionalFormatting sqref="E91:J91">
    <cfRule type="expression" dxfId="1185" priority="63">
      <formula>AND(E91&lt;&gt;"",#REF!="",OR(COLUMN(E91)=COLUMN(#REF!),COLUMN(E91)=COLUMN(#REF!)))</formula>
    </cfRule>
  </conditionalFormatting>
  <conditionalFormatting sqref="H42:J46 E88:E90">
    <cfRule type="expression" dxfId="1184" priority="62">
      <formula>AND(E42&lt;&gt;"",#REF!="",OR(COLUMN(E42)=COLUMN(#REF!),COLUMN(E42)=COLUMN(#REF!)))</formula>
    </cfRule>
  </conditionalFormatting>
  <conditionalFormatting sqref="F13:J31">
    <cfRule type="expression" dxfId="1183" priority="61">
      <formula>AND(F13&lt;&gt;"",#REF!="",OR(COLUMN(F13)=COLUMN(#REF!),COLUMN(F13)=COLUMN(#REF!)))</formula>
    </cfRule>
  </conditionalFormatting>
  <conditionalFormatting sqref="E145:E146">
    <cfRule type="expression" dxfId="1182" priority="60">
      <formula>AND(E145&lt;&gt;"",#REF!="",OR(COLUMN(E145)=COLUMN(#REF!),COLUMN(E145)=COLUMN(#REF!)))</formula>
    </cfRule>
  </conditionalFormatting>
  <conditionalFormatting sqref="K144 M144 O144 Q144 S144">
    <cfRule type="expression" dxfId="1181" priority="59">
      <formula>K144&lt;&gt;L144</formula>
    </cfRule>
  </conditionalFormatting>
  <conditionalFormatting sqref="H36:J39">
    <cfRule type="expression" dxfId="1180" priority="57">
      <formula>AND(H36&lt;&gt;"",#REF!="",OR(COLUMN(H36)=COLUMN(#REF!),COLUMN(H36)=COLUMN(#REF!)))</formula>
    </cfRule>
  </conditionalFormatting>
  <conditionalFormatting sqref="H49:J50">
    <cfRule type="expression" dxfId="1179" priority="56">
      <formula>AND(H49&lt;&gt;"",#REF!="",OR(COLUMN(H49)=COLUMN(#REF!),COLUMN(H49)=COLUMN(#REF!)))</formula>
    </cfRule>
  </conditionalFormatting>
  <conditionalFormatting sqref="H55:J57">
    <cfRule type="expression" dxfId="1178" priority="55">
      <formula>AND(H55&lt;&gt;"",#REF!="",OR(COLUMN(H55)=COLUMN(#REF!),COLUMN(H55)=COLUMN(#REF!)))</formula>
    </cfRule>
  </conditionalFormatting>
  <conditionalFormatting sqref="H60:J61">
    <cfRule type="expression" dxfId="1177" priority="54">
      <formula>AND(H60&lt;&gt;"",#REF!="",OR(COLUMN(H60)=COLUMN(#REF!),COLUMN(H60)=COLUMN(#REF!)))</formula>
    </cfRule>
  </conditionalFormatting>
  <conditionalFormatting sqref="H64:J65">
    <cfRule type="expression" dxfId="1176" priority="53">
      <formula>AND(H64&lt;&gt;"",#REF!="",OR(COLUMN(H64)=COLUMN(#REF!),COLUMN(H64)=COLUMN(#REF!)))</formula>
    </cfRule>
  </conditionalFormatting>
  <conditionalFormatting sqref="H93:J94">
    <cfRule type="expression" dxfId="1175" priority="52">
      <formula>AND(H93&lt;&gt;"",#REF!="",OR(COLUMN(H93)=COLUMN(#REF!),COLUMN(H93)=COLUMN(#REF!)))</formula>
    </cfRule>
  </conditionalFormatting>
  <conditionalFormatting sqref="H97:J98">
    <cfRule type="expression" dxfId="1174" priority="51">
      <formula>AND(H97&lt;&gt;"",#REF!="",OR(COLUMN(H97)=COLUMN(#REF!),COLUMN(H97)=COLUMN(#REF!)))</formula>
    </cfRule>
  </conditionalFormatting>
  <conditionalFormatting sqref="H129:J130">
    <cfRule type="expression" dxfId="1173" priority="49">
      <formula>AND(H129&lt;&gt;"",#REF!="",OR(COLUMN(H129)=COLUMN(#REF!),COLUMN(H129)=COLUMN(#REF!)))</formula>
    </cfRule>
  </conditionalFormatting>
  <conditionalFormatting sqref="H133:J134">
    <cfRule type="expression" dxfId="1172" priority="48">
      <formula>AND(H133&lt;&gt;"",#REF!="",OR(COLUMN(H133)=COLUMN(#REF!),COLUMN(H133)=COLUMN(#REF!)))</formula>
    </cfRule>
  </conditionalFormatting>
  <conditionalFormatting sqref="H137:J138">
    <cfRule type="expression" dxfId="1171" priority="47">
      <formula>AND(H137&lt;&gt;"",#REF!="",OR(COLUMN(H137)=COLUMN(#REF!),COLUMN(H137)=COLUMN(#REF!)))</formula>
    </cfRule>
  </conditionalFormatting>
  <conditionalFormatting sqref="H141:J142">
    <cfRule type="expression" dxfId="1170" priority="46">
      <formula>AND(H141&lt;&gt;"",#REF!="",OR(COLUMN(H141)=COLUMN(#REF!),COLUMN(H141)=COLUMN(#REF!)))</formula>
    </cfRule>
  </conditionalFormatting>
  <conditionalFormatting sqref="H145:J146">
    <cfRule type="expression" dxfId="1169" priority="45">
      <formula>AND(H145&lt;&gt;"",#REF!="",OR(COLUMN(H145)=COLUMN(#REF!),COLUMN(H145)=COLUMN(#REF!)))</formula>
    </cfRule>
  </conditionalFormatting>
  <conditionalFormatting sqref="E58">
    <cfRule type="expression" dxfId="1168" priority="40">
      <formula>AND(E58&lt;&gt;"",#REF!="",OR(COLUMN(E58)=COLUMN(#REF!),COLUMN(E58)=COLUMN(#REF!)))</formula>
    </cfRule>
  </conditionalFormatting>
  <conditionalFormatting sqref="E36:E39">
    <cfRule type="expression" dxfId="1167" priority="39">
      <formula>AND(E36&lt;&gt;"",#REF!="",OR(COLUMN(E36)=COLUMN(#REF!),COLUMN(E36)=COLUMN(#REF!)))</formula>
    </cfRule>
  </conditionalFormatting>
  <conditionalFormatting sqref="E44:E46">
    <cfRule type="expression" dxfId="1166" priority="38">
      <formula>AND(E44&lt;&gt;"",#REF!="",OR(COLUMN(E44)=COLUMN(#REF!),COLUMN(E44)=COLUMN(#REF!)))</formula>
    </cfRule>
  </conditionalFormatting>
  <conditionalFormatting sqref="E49:E50">
    <cfRule type="expression" dxfId="1165" priority="37">
      <formula>AND(E49&lt;&gt;"",#REF!="",OR(COLUMN(E49)=COLUMN(#REF!),COLUMN(E49)=COLUMN(#REF!)))</formula>
    </cfRule>
  </conditionalFormatting>
  <conditionalFormatting sqref="E55:E57">
    <cfRule type="expression" dxfId="1164" priority="36">
      <formula>AND(E55&lt;&gt;"",#REF!="",OR(COLUMN(E55)=COLUMN(#REF!),COLUMN(E55)=COLUMN(#REF!)))</formula>
    </cfRule>
  </conditionalFormatting>
  <conditionalFormatting sqref="E60:E61">
    <cfRule type="expression" dxfId="1163" priority="35">
      <formula>AND(E60&lt;&gt;"",#REF!="",OR(COLUMN(E60)=COLUMN(#REF!),COLUMN(E60)=COLUMN(#REF!)))</formula>
    </cfRule>
  </conditionalFormatting>
  <conditionalFormatting sqref="G42:G46">
    <cfRule type="expression" dxfId="1162" priority="34">
      <formula>AND(G42&lt;&gt;"",#REF!="",OR(COLUMN(G42)=COLUMN(#REF!),COLUMN(G42)=COLUMN(#REF!)))</formula>
    </cfRule>
  </conditionalFormatting>
  <conditionalFormatting sqref="G36:G39">
    <cfRule type="expression" dxfId="1161" priority="33">
      <formula>AND(G36&lt;&gt;"",#REF!="",OR(COLUMN(G36)=COLUMN(#REF!),COLUMN(G36)=COLUMN(#REF!)))</formula>
    </cfRule>
  </conditionalFormatting>
  <conditionalFormatting sqref="G49:G50">
    <cfRule type="expression" dxfId="1160" priority="32">
      <formula>AND(G49&lt;&gt;"",#REF!="",OR(COLUMN(G49)=COLUMN(#REF!),COLUMN(G49)=COLUMN(#REF!)))</formula>
    </cfRule>
  </conditionalFormatting>
  <conditionalFormatting sqref="G55:G57">
    <cfRule type="expression" dxfId="1159" priority="31">
      <formula>AND(G55&lt;&gt;"",#REF!="",OR(COLUMN(G55)=COLUMN(#REF!),COLUMN(G55)=COLUMN(#REF!)))</formula>
    </cfRule>
  </conditionalFormatting>
  <conditionalFormatting sqref="G60:G61">
    <cfRule type="expression" dxfId="1158" priority="30">
      <formula>AND(G60&lt;&gt;"",#REF!="",OR(COLUMN(G60)=COLUMN(#REF!),COLUMN(G60)=COLUMN(#REF!)))</formula>
    </cfRule>
  </conditionalFormatting>
  <conditionalFormatting sqref="G64:G65">
    <cfRule type="expression" dxfId="1157" priority="29">
      <formula>AND(G64&lt;&gt;"",#REF!="",OR(COLUMN(G64)=COLUMN(#REF!),COLUMN(G64)=COLUMN(#REF!)))</formula>
    </cfRule>
  </conditionalFormatting>
  <conditionalFormatting sqref="G93:G94">
    <cfRule type="expression" dxfId="1156" priority="28">
      <formula>AND(G93&lt;&gt;"",#REF!="",OR(COLUMN(G93)=COLUMN(#REF!),COLUMN(G93)=COLUMN(#REF!)))</formula>
    </cfRule>
  </conditionalFormatting>
  <conditionalFormatting sqref="G97:G98">
    <cfRule type="expression" dxfId="1155" priority="27">
      <formula>AND(G97&lt;&gt;"",#REF!="",OR(COLUMN(G97)=COLUMN(#REF!),COLUMN(G97)=COLUMN(#REF!)))</formula>
    </cfRule>
  </conditionalFormatting>
  <conditionalFormatting sqref="G129:G130">
    <cfRule type="expression" dxfId="1154" priority="25">
      <formula>AND(G129&lt;&gt;"",#REF!="",OR(COLUMN(G129)=COLUMN(#REF!),COLUMN(G129)=COLUMN(#REF!)))</formula>
    </cfRule>
  </conditionalFormatting>
  <conditionalFormatting sqref="G133:G134">
    <cfRule type="expression" dxfId="1153" priority="24">
      <formula>AND(G133&lt;&gt;"",#REF!="",OR(COLUMN(G133)=COLUMN(#REF!),COLUMN(G133)=COLUMN(#REF!)))</formula>
    </cfRule>
  </conditionalFormatting>
  <conditionalFormatting sqref="G137:G138">
    <cfRule type="expression" dxfId="1152" priority="23">
      <formula>AND(G137&lt;&gt;"",#REF!="",OR(COLUMN(G137)=COLUMN(#REF!),COLUMN(G137)=COLUMN(#REF!)))</formula>
    </cfRule>
  </conditionalFormatting>
  <conditionalFormatting sqref="G141:G142">
    <cfRule type="expression" dxfId="1151" priority="22">
      <formula>AND(G141&lt;&gt;"",#REF!="",OR(COLUMN(G141)=COLUMN(#REF!),COLUMN(G141)=COLUMN(#REF!)))</formula>
    </cfRule>
  </conditionalFormatting>
  <conditionalFormatting sqref="G145:G146">
    <cfRule type="expression" dxfId="1150" priority="21">
      <formula>AND(G145&lt;&gt;"",#REF!="",OR(COLUMN(G145)=COLUMN(#REF!),COLUMN(G145)=COLUMN(#REF!)))</formula>
    </cfRule>
  </conditionalFormatting>
  <conditionalFormatting sqref="F42:F46">
    <cfRule type="expression" dxfId="1149" priority="20">
      <formula>AND(F42&lt;&gt;"",#REF!="",OR(COLUMN(F42)=COLUMN(#REF!),COLUMN(F42)=COLUMN(#REF!)))</formula>
    </cfRule>
  </conditionalFormatting>
  <conditionalFormatting sqref="F36:F39">
    <cfRule type="expression" dxfId="1148" priority="19">
      <formula>AND(F36&lt;&gt;"",#REF!="",OR(COLUMN(F36)=COLUMN(#REF!),COLUMN(F36)=COLUMN(#REF!)))</formula>
    </cfRule>
  </conditionalFormatting>
  <conditionalFormatting sqref="F49:F50">
    <cfRule type="expression" dxfId="1147" priority="18">
      <formula>AND(F49&lt;&gt;"",#REF!="",OR(COLUMN(F49)=COLUMN(#REF!),COLUMN(F49)=COLUMN(#REF!)))</formula>
    </cfRule>
  </conditionalFormatting>
  <conditionalFormatting sqref="F55:F57">
    <cfRule type="expression" dxfId="1146" priority="17">
      <formula>AND(F55&lt;&gt;"",#REF!="",OR(COLUMN(F55)=COLUMN(#REF!),COLUMN(F55)=COLUMN(#REF!)))</formula>
    </cfRule>
  </conditionalFormatting>
  <conditionalFormatting sqref="F60:F61">
    <cfRule type="expression" dxfId="1145" priority="16">
      <formula>AND(F60&lt;&gt;"",#REF!="",OR(COLUMN(F60)=COLUMN(#REF!),COLUMN(F60)=COLUMN(#REF!)))</formula>
    </cfRule>
  </conditionalFormatting>
  <conditionalFormatting sqref="F64:F65">
    <cfRule type="expression" dxfId="1144" priority="15">
      <formula>AND(F64&lt;&gt;"",#REF!="",OR(COLUMN(F64)=COLUMN(#REF!),COLUMN(F64)=COLUMN(#REF!)))</formula>
    </cfRule>
  </conditionalFormatting>
  <conditionalFormatting sqref="F93:F94">
    <cfRule type="expression" dxfId="1143" priority="14">
      <formula>AND(F93&lt;&gt;"",#REF!="",OR(COLUMN(F93)=COLUMN(#REF!),COLUMN(F93)=COLUMN(#REF!)))</formula>
    </cfRule>
  </conditionalFormatting>
  <conditionalFormatting sqref="F97:F98">
    <cfRule type="expression" dxfId="1142" priority="13">
      <formula>AND(F97&lt;&gt;"",#REF!="",OR(COLUMN(F97)=COLUMN(#REF!),COLUMN(F97)=COLUMN(#REF!)))</formula>
    </cfRule>
  </conditionalFormatting>
  <conditionalFormatting sqref="F129:F130">
    <cfRule type="expression" dxfId="1141" priority="11">
      <formula>AND(F129&lt;&gt;"",#REF!="",OR(COLUMN(F129)=COLUMN(#REF!),COLUMN(F129)=COLUMN(#REF!)))</formula>
    </cfRule>
  </conditionalFormatting>
  <conditionalFormatting sqref="F133:F134">
    <cfRule type="expression" dxfId="1140" priority="10">
      <formula>AND(F133&lt;&gt;"",#REF!="",OR(COLUMN(F133)=COLUMN(#REF!),COLUMN(F133)=COLUMN(#REF!)))</formula>
    </cfRule>
  </conditionalFormatting>
  <conditionalFormatting sqref="F137:F138">
    <cfRule type="expression" dxfId="1139" priority="9">
      <formula>AND(F137&lt;&gt;"",#REF!="",OR(COLUMN(F137)=COLUMN(#REF!),COLUMN(F137)=COLUMN(#REF!)))</formula>
    </cfRule>
  </conditionalFormatting>
  <conditionalFormatting sqref="F141:F142">
    <cfRule type="expression" dxfId="1138" priority="8">
      <formula>AND(F141&lt;&gt;"",#REF!="",OR(COLUMN(F141)=COLUMN(#REF!),COLUMN(F141)=COLUMN(#REF!)))</formula>
    </cfRule>
  </conditionalFormatting>
  <conditionalFormatting sqref="F145:F146">
    <cfRule type="expression" dxfId="1137" priority="7">
      <formula>AND(F145&lt;&gt;"",#REF!="",OR(COLUMN(F145)=COLUMN(#REF!),COLUMN(F145)=COLUMN(#REF!)))</formula>
    </cfRule>
  </conditionalFormatting>
  <conditionalFormatting sqref="E12">
    <cfRule type="expression" dxfId="1136" priority="5">
      <formula>AND(E12&lt;&gt;"",#REF!="",OR(COLUMN(E12)=COLUMN(#REF!),COLUMN(E12)=COLUMN(#REF!)))</formula>
    </cfRule>
  </conditionalFormatting>
  <conditionalFormatting sqref="F12:J12">
    <cfRule type="expression" dxfId="1135" priority="4">
      <formula>AND(F12&lt;&gt;"",#REF!="",OR(COLUMN(F12)=COLUMN(#REF!),COLUMN(F12)=COLUMN(#REF!)))</formula>
    </cfRule>
  </conditionalFormatting>
  <conditionalFormatting sqref="E124">
    <cfRule type="expression" dxfId="1134" priority="2">
      <formula>AND(E124&lt;&gt;"",#REF!="",OR(COLUMN(E124)=COLUMN(#REF!),COLUMN(E124)=COLUMN(#REF!)))</formula>
    </cfRule>
  </conditionalFormatting>
  <conditionalFormatting sqref="F124:J124">
    <cfRule type="expression" dxfId="1133" priority="1">
      <formula>AND(F124&lt;&gt;"",#REF!="",OR(COLUMN(F124)=COLUMN(#REF!),COLUMN(F124)=COLUMN(#REF!)))</formula>
    </cfRule>
  </conditionalFormatting>
  <dataValidations count="20">
    <dataValidation type="list" allowBlank="1" showInputMessage="1" sqref="E88:E90" xr:uid="{493C6747-D917-46E5-BC23-371B7C14FC86}">
      <formula1>Long_Short</formula1>
    </dataValidation>
    <dataValidation type="list" allowBlank="1" showInputMessage="1" sqref="E42:E46" xr:uid="{68F3113A-BCE7-4A3E-B8FD-1CEE5DF10CD3}">
      <formula1>Inflação_Média</formula1>
    </dataValidation>
    <dataValidation type="list" allowBlank="1" showInputMessage="1" sqref="E70:E79" xr:uid="{FBFF4C8A-3476-4FC8-8961-AC10A77B5CA3}">
      <formula1>Macro</formula1>
    </dataValidation>
    <dataValidation type="list" allowBlank="1" showInputMessage="1" sqref="E36:E39" xr:uid="{71CF8706-53DB-4EA2-983A-90D6B9CBDD16}">
      <formula1>Inflação_Curta</formula1>
    </dataValidation>
    <dataValidation type="list" allowBlank="1" showInputMessage="1" sqref="E49:E50" xr:uid="{6DA16509-5317-458B-BE48-5949190315F1}">
      <formula1>Inflação_Longa</formula1>
    </dataValidation>
    <dataValidation type="list" allowBlank="1" showInputMessage="1" sqref="E55:E57" xr:uid="{B257B530-E0CE-4482-916A-33BE55C08AEA}">
      <formula1>Pré_Curta</formula1>
    </dataValidation>
    <dataValidation type="list" allowBlank="1" showInputMessage="1" sqref="E60:E61" xr:uid="{2DBA45FF-08F6-4B15-8C49-2D35D7249500}">
      <formula1>Pré_Média</formula1>
    </dataValidation>
    <dataValidation type="list" allowBlank="1" showInputMessage="1" sqref="E64:E65" xr:uid="{914F19F1-05A5-48F1-8C62-39293C6F92B6}">
      <formula1>Pré_Longa</formula1>
    </dataValidation>
    <dataValidation type="list" allowBlank="1" showInputMessage="1" sqref="E93:E94" xr:uid="{A6D32BF0-D748-4341-8773-3530AC4B4F21}">
      <formula1>Multiestratégia</formula1>
    </dataValidation>
    <dataValidation type="list" allowBlank="1" showInputMessage="1" sqref="E97:E98" xr:uid="{4772EBED-F45C-48B8-9068-B65FD949D05A}">
      <formula1>Arbitragem</formula1>
    </dataValidation>
    <dataValidation type="list" allowBlank="1" showInputMessage="1" sqref="E124" xr:uid="{E6398CAD-EA11-4010-8B7F-75826E2EDA07}">
      <formula1>Alternativos</formula1>
    </dataValidation>
    <dataValidation type="list" allowBlank="1" showInputMessage="1" sqref="E129:E130" xr:uid="{607B4B3C-A0E6-424E-8FE0-43901EF15BCE}">
      <formula1>EUA</formula1>
    </dataValidation>
    <dataValidation type="list" allowBlank="1" showInputMessage="1" sqref="E133:E134" xr:uid="{BEEA6558-F754-4E62-A1DE-D52B807AA832}">
      <formula1>China</formula1>
    </dataValidation>
    <dataValidation type="list" allowBlank="1" showInputMessage="1" sqref="E137:E138" xr:uid="{22C6423D-0127-45B9-9756-C4E4A1998AE6}">
      <formula1>Europa</formula1>
    </dataValidation>
    <dataValidation type="list" allowBlank="1" showInputMessage="1" sqref="E141:E142" xr:uid="{ABB74D75-E919-44BB-B3D3-228EEA30883D}">
      <formula1>Global</formula1>
    </dataValidation>
    <dataValidation type="list" allowBlank="1" showInputMessage="1" sqref="E145:E146" xr:uid="{7E963949-47C1-412F-92F1-1EE068F1A56E}">
      <formula1>EM</formula1>
    </dataValidation>
    <dataValidation type="list" allowBlank="1" showInputMessage="1" sqref="E84:E85" xr:uid="{655F673F-23ED-4B60-A7B1-778565A9FA79}">
      <formula1>Quant</formula1>
    </dataValidation>
    <dataValidation type="list" allowBlank="1" showInputMessage="1" sqref="E105:E113" xr:uid="{022EF7E3-4D20-4C56-8A4E-ABFFE7BA7345}">
      <formula1>Long_Only</formula1>
    </dataValidation>
    <dataValidation type="list" allowBlank="1" showInputMessage="1" sqref="E116:E121" xr:uid="{1D27BAD8-9549-422D-A81E-C0829CC65008}">
      <formula1>Long_Bias</formula1>
    </dataValidation>
    <dataValidation type="list" allowBlank="1" showInputMessage="1" sqref="E12:E31" xr:uid="{69BC619F-F4FF-4202-92D1-C68B1AEBB9A9}">
      <formula1>Pós_fixado</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 activePane="bottomRight" state="frozen"/>
      <selection activeCell="K3" sqref="K3:L3"/>
      <selection pane="topRight" activeCell="K3" sqref="K3:L3"/>
      <selection pane="bottomLeft" activeCell="K3" sqref="K3:L3"/>
      <selection pane="bottomRight" activeCell="G47" sqref="G47"/>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11.19921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1"/>
      <c r="N2" s="102"/>
      <c r="O2" s="101"/>
      <c r="P2" s="101"/>
      <c r="Q2" s="98"/>
      <c r="R2" s="103"/>
      <c r="S2" s="102"/>
      <c r="T2" s="98"/>
      <c r="AC2" s="103"/>
      <c r="AD2" s="101"/>
      <c r="AE2" s="101"/>
      <c r="AF2" s="101"/>
      <c r="AG2" s="101"/>
      <c r="AH2" s="101"/>
      <c r="AI2" s="102"/>
      <c r="AJ2" s="102"/>
      <c r="AK2" s="10"/>
      <c r="AL2" s="103"/>
      <c r="AM2" s="103"/>
      <c r="AN2" s="103"/>
      <c r="AO2" s="101"/>
      <c r="AP2" s="101"/>
      <c r="AQ2" s="103"/>
      <c r="AR2" s="103"/>
      <c r="AS2" s="101"/>
      <c r="AT2" s="103"/>
    </row>
    <row r="3" spans="2:75" ht="15.75" customHeight="1">
      <c r="C3" s="105" t="s">
        <v>1315</v>
      </c>
      <c r="D3" s="104">
        <v>44847.849374999998</v>
      </c>
      <c r="M3" s="101"/>
      <c r="N3" s="102"/>
      <c r="O3" s="101"/>
      <c r="P3" s="101"/>
      <c r="Q3" s="98"/>
      <c r="R3" s="103"/>
      <c r="S3" s="102"/>
      <c r="T3" s="525"/>
      <c r="U3" s="525"/>
      <c r="V3" s="525"/>
      <c r="W3" s="525"/>
      <c r="X3" s="525"/>
      <c r="Y3" s="525" t="str">
        <f>"Dados de retorno até "&amp;TEXT(WORKDAY(EOMONTH(D3,-1)+1,-1),"dd/mm/yy")</f>
        <v>Dados de retorno até 30/09/22</v>
      </c>
      <c r="Z3" s="525"/>
      <c r="AA3" s="525"/>
      <c r="AB3" s="525"/>
      <c r="AC3" s="525"/>
      <c r="AD3" s="101"/>
      <c r="AE3" s="101"/>
      <c r="AF3" s="101"/>
      <c r="AG3" s="101"/>
      <c r="AH3" s="101"/>
      <c r="AI3" s="102"/>
      <c r="AJ3" s="102"/>
      <c r="AK3" s="10"/>
      <c r="AL3" s="103"/>
      <c r="AM3" s="103"/>
      <c r="AN3" s="103"/>
      <c r="AO3" s="101"/>
      <c r="AP3" s="101"/>
      <c r="AQ3" s="103"/>
      <c r="AR3" s="103"/>
      <c r="AS3" s="101"/>
      <c r="AT3" s="103"/>
      <c r="AW3" s="646" t="str">
        <f>IF($B3="", "-", IF(AND($D3="Renda Variável", $J3&lt;&gt;"Brasil"), "Renda Variável "&amp;$J3, $E3&amp;" "&amp;IF($E3="Pré-fixado", $G3, IF($E3="Inflação", $G3, IF($D3="Multimercado", IF(E3="Macro", "-", $F3), IF($E3="Long Only", $J3,  IF($E3="Alternativos", "Alternativos", "-")))))))</f>
        <v>-</v>
      </c>
      <c r="AX3" s="647"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47" t="str">
        <f>IF($B3="", "-", IF(L3="","-", L3))</f>
        <v>-</v>
      </c>
      <c r="AZ3" s="647" t="str">
        <f>IF($B3="", "-", IF(M3="","-", M3))</f>
        <v>-</v>
      </c>
      <c r="BA3" s="647" t="str">
        <f>IF($B3="", "-", IF(O3="","-", O3))</f>
        <v>-</v>
      </c>
      <c r="BB3" s="658" t="s">
        <v>34</v>
      </c>
      <c r="BC3" s="647" t="str">
        <f>IF($B3="", "-", IF(F3="","-", F3))</f>
        <v>-</v>
      </c>
      <c r="BD3" s="647" t="str">
        <f>IF($B3="", "-", IF(J3="","-", J3))</f>
        <v>-</v>
      </c>
      <c r="BE3" s="647" t="str">
        <f>IF($B3="", "-", IF(K3="","-", K3))</f>
        <v>-</v>
      </c>
      <c r="BF3" s="647" t="str">
        <f>IF($B3="", "-", S3)</f>
        <v>-</v>
      </c>
      <c r="BG3" s="659" t="str">
        <f>IF($B3="", "-", AL3)</f>
        <v>-</v>
      </c>
      <c r="BH3" s="648" t="str">
        <f>IF($B3="", "-", AR3)</f>
        <v>-</v>
      </c>
      <c r="BI3" s="649" t="str">
        <f>IF($B3="", "-", AI3)</f>
        <v>-</v>
      </c>
      <c r="BJ3" s="649" t="str">
        <f>IF($B3="", "-", IFERROR(IF(FIND("geral", $AH3), "IG"), IFERROR(IF(FIND("qualificado", $AH3), "IQ"), IFERROR(IF(FIND(" profission", $AH3), "IP"), "-"))))</f>
        <v>-</v>
      </c>
      <c r="BK3" s="649" t="str">
        <f>IF($B3="", "-", Q3)</f>
        <v>-</v>
      </c>
      <c r="BL3" s="218" t="str">
        <f>IF($B3="", "-", P3)</f>
        <v>-</v>
      </c>
      <c r="BM3" s="648" t="str">
        <f t="shared" ref="BM3:BR3" si="0">IF($B3="", "-", IF(T3="", "-", T3))</f>
        <v>-</v>
      </c>
      <c r="BN3" s="648" t="str">
        <f t="shared" si="0"/>
        <v>-</v>
      </c>
      <c r="BO3" s="648" t="str">
        <f t="shared" si="0"/>
        <v>-</v>
      </c>
      <c r="BP3" s="648" t="str">
        <f t="shared" si="0"/>
        <v>-</v>
      </c>
      <c r="BQ3" s="648" t="str">
        <f t="shared" si="0"/>
        <v>-</v>
      </c>
      <c r="BR3" s="648" t="str">
        <f t="shared" si="0"/>
        <v>-</v>
      </c>
      <c r="BS3" s="648" t="str">
        <f>IF($B3="", "-", IF(Z3="", "-", Z3))</f>
        <v>-</v>
      </c>
      <c r="BT3" s="648" t="str">
        <f>IF($B3="", "-", IF(AA3="", "-", AA3))</f>
        <v>-</v>
      </c>
      <c r="BU3" s="648" t="str">
        <f>IF($B3="", "-", IF(AB3="", "-", AB3))</f>
        <v>-</v>
      </c>
      <c r="BV3" s="650" t="str">
        <f>IF($B3="", "-", IF(AC3="", "-", AC3))</f>
        <v>-</v>
      </c>
      <c r="BW3" s="647" t="str">
        <f>IF($B3="", "-", C3)</f>
        <v>-</v>
      </c>
    </row>
    <row r="4" spans="2:75" ht="11.25" customHeight="1" thickBot="1">
      <c r="M4" s="101"/>
      <c r="N4" s="102"/>
      <c r="O4" s="101"/>
      <c r="P4" s="101"/>
      <c r="Q4" s="98"/>
      <c r="R4" s="103"/>
      <c r="S4" s="102"/>
      <c r="T4" s="98"/>
      <c r="U4" s="98"/>
      <c r="V4" s="98"/>
      <c r="W4" s="98"/>
      <c r="X4" s="98"/>
      <c r="Y4" s="98"/>
      <c r="Z4" s="98"/>
      <c r="AA4" s="98"/>
      <c r="AB4" s="98"/>
      <c r="AC4" s="103"/>
      <c r="AD4" s="101"/>
      <c r="AE4" s="101"/>
      <c r="AF4" s="101"/>
      <c r="AG4" s="101"/>
      <c r="AH4" s="101"/>
      <c r="AI4" s="102"/>
      <c r="AJ4" s="102"/>
      <c r="AK4" s="10"/>
      <c r="AL4" s="103"/>
      <c r="AM4" s="103"/>
      <c r="AN4" s="103"/>
      <c r="AO4" s="101"/>
      <c r="AP4" s="101"/>
      <c r="AQ4" s="103"/>
      <c r="AR4" s="103"/>
      <c r="AS4" s="101"/>
      <c r="AT4" s="103"/>
    </row>
    <row r="5" spans="2:75" s="97" customFormat="1" ht="32.25" customHeight="1" thickBot="1">
      <c r="B5" s="350" t="s">
        <v>57</v>
      </c>
      <c r="C5" s="351" t="s">
        <v>31</v>
      </c>
      <c r="D5" s="350" t="s">
        <v>703</v>
      </c>
      <c r="E5" s="350" t="s">
        <v>655</v>
      </c>
      <c r="F5" s="350" t="s">
        <v>656</v>
      </c>
      <c r="G5" s="350" t="s">
        <v>704</v>
      </c>
      <c r="H5" s="350" t="s">
        <v>622</v>
      </c>
      <c r="I5" s="350" t="s">
        <v>705</v>
      </c>
      <c r="J5" s="350" t="s">
        <v>657</v>
      </c>
      <c r="K5" s="350" t="s">
        <v>8</v>
      </c>
      <c r="L5" s="350" t="s">
        <v>32</v>
      </c>
      <c r="M5" s="350" t="s">
        <v>1413</v>
      </c>
      <c r="N5" s="365" t="s">
        <v>2118</v>
      </c>
      <c r="O5" s="352" t="s">
        <v>1441</v>
      </c>
      <c r="P5" s="352" t="s">
        <v>706</v>
      </c>
      <c r="Q5" s="352" t="s">
        <v>707</v>
      </c>
      <c r="R5" s="352" t="s">
        <v>2119</v>
      </c>
      <c r="S5" s="352" t="s">
        <v>33</v>
      </c>
      <c r="T5" s="352" t="s">
        <v>708</v>
      </c>
      <c r="U5" s="352" t="s">
        <v>709</v>
      </c>
      <c r="V5" s="352" t="s">
        <v>710</v>
      </c>
      <c r="W5" s="352" t="s">
        <v>711</v>
      </c>
      <c r="X5" s="352" t="s">
        <v>712</v>
      </c>
      <c r="Y5" s="352" t="s">
        <v>1328</v>
      </c>
      <c r="Z5" s="352" t="s">
        <v>1329</v>
      </c>
      <c r="AA5" s="352" t="s">
        <v>713</v>
      </c>
      <c r="AB5" s="352" t="s">
        <v>714</v>
      </c>
      <c r="AC5" s="352" t="s">
        <v>605</v>
      </c>
      <c r="AD5" s="352" t="s">
        <v>2120</v>
      </c>
      <c r="AE5" s="352" t="s">
        <v>2121</v>
      </c>
      <c r="AF5" s="352" t="s">
        <v>653</v>
      </c>
      <c r="AG5" s="352" t="s">
        <v>2122</v>
      </c>
      <c r="AH5" s="352" t="s">
        <v>2123</v>
      </c>
      <c r="AI5" s="352" t="s">
        <v>2124</v>
      </c>
      <c r="AJ5" s="352" t="s">
        <v>2125</v>
      </c>
      <c r="AK5" s="352" t="s">
        <v>2126</v>
      </c>
      <c r="AL5" s="352" t="s">
        <v>1330</v>
      </c>
      <c r="AM5" s="352" t="s">
        <v>2127</v>
      </c>
      <c r="AN5" s="352" t="s">
        <v>654</v>
      </c>
      <c r="AO5" s="352" t="s">
        <v>1332</v>
      </c>
      <c r="AP5" s="352" t="s">
        <v>2128</v>
      </c>
      <c r="AQ5" s="352" t="s">
        <v>2129</v>
      </c>
      <c r="AR5" s="122" t="s">
        <v>2130</v>
      </c>
      <c r="AS5" s="122" t="s">
        <v>2131</v>
      </c>
      <c r="AT5" s="350" t="s">
        <v>2132</v>
      </c>
      <c r="AW5" s="197" t="s">
        <v>655</v>
      </c>
      <c r="AX5" s="196" t="s">
        <v>1333</v>
      </c>
      <c r="AY5" s="197" t="s">
        <v>32</v>
      </c>
      <c r="AZ5" s="197" t="s">
        <v>1413</v>
      </c>
      <c r="BA5" s="197" t="s">
        <v>1415</v>
      </c>
      <c r="BB5" s="197" t="s">
        <v>1332</v>
      </c>
      <c r="BC5" s="197" t="s">
        <v>656</v>
      </c>
      <c r="BD5" s="197" t="s">
        <v>657</v>
      </c>
      <c r="BE5" s="197" t="s">
        <v>8</v>
      </c>
      <c r="BF5" s="197" t="s">
        <v>33</v>
      </c>
      <c r="BG5" s="197" t="s">
        <v>1330</v>
      </c>
      <c r="BH5" s="197" t="s">
        <v>1408</v>
      </c>
      <c r="BI5" s="197" t="s">
        <v>1418</v>
      </c>
      <c r="BJ5" s="197" t="s">
        <v>1420</v>
      </c>
      <c r="BK5" s="197" t="s">
        <v>707</v>
      </c>
      <c r="BL5" s="197" t="s">
        <v>706</v>
      </c>
      <c r="BM5" s="197" t="s">
        <v>708</v>
      </c>
      <c r="BN5" s="197" t="s">
        <v>709</v>
      </c>
      <c r="BO5" s="197" t="s">
        <v>710</v>
      </c>
      <c r="BP5" s="197" t="s">
        <v>711</v>
      </c>
      <c r="BQ5" s="197" t="s">
        <v>712</v>
      </c>
      <c r="BR5" s="197" t="s">
        <v>1328</v>
      </c>
      <c r="BS5" s="197" t="s">
        <v>1329</v>
      </c>
      <c r="BT5" s="197" t="s">
        <v>713</v>
      </c>
      <c r="BU5" s="197" t="s">
        <v>714</v>
      </c>
      <c r="BV5" s="197" t="s">
        <v>605</v>
      </c>
      <c r="BW5" s="197" t="s">
        <v>31</v>
      </c>
    </row>
    <row r="6" spans="2:75" ht="15.75" customHeight="1">
      <c r="B6" s="353" t="s">
        <v>1222</v>
      </c>
      <c r="C6" s="354">
        <v>29562673000117</v>
      </c>
      <c r="D6" s="355" t="s">
        <v>11</v>
      </c>
      <c r="E6" s="355" t="s">
        <v>620</v>
      </c>
      <c r="F6" s="355" t="s">
        <v>672</v>
      </c>
      <c r="G6" s="356" t="s">
        <v>738</v>
      </c>
      <c r="H6" s="356" t="s">
        <v>34</v>
      </c>
      <c r="I6" s="356" t="s">
        <v>1303</v>
      </c>
      <c r="J6" s="356" t="s">
        <v>608</v>
      </c>
      <c r="K6" s="357" t="s">
        <v>48</v>
      </c>
      <c r="L6" s="358" t="s">
        <v>715</v>
      </c>
      <c r="M6" s="358" t="s">
        <v>1414</v>
      </c>
      <c r="N6" s="357">
        <v>464716</v>
      </c>
      <c r="O6" s="357" t="s">
        <v>1320</v>
      </c>
      <c r="P6" s="361">
        <v>43228</v>
      </c>
      <c r="Q6" s="362">
        <v>3510398187.71</v>
      </c>
      <c r="R6" s="362">
        <v>2692805342.2180176</v>
      </c>
      <c r="S6" s="357">
        <v>0</v>
      </c>
      <c r="T6" s="359">
        <v>7.8279970082884676E-2</v>
      </c>
      <c r="U6" s="359">
        <v>1.0119404520530995</v>
      </c>
      <c r="V6" s="359">
        <v>0.10381404115898074</v>
      </c>
      <c r="W6" s="359">
        <v>1.0177247300313479</v>
      </c>
      <c r="X6" s="359">
        <v>0.12645859039307039</v>
      </c>
      <c r="Y6" s="359">
        <v>0.95895846348772307</v>
      </c>
      <c r="Z6" s="359">
        <v>0.16981308860694289</v>
      </c>
      <c r="AA6" s="359">
        <v>0.96527264705199589</v>
      </c>
      <c r="AB6" s="359">
        <v>1.5112940650837692E-3</v>
      </c>
      <c r="AC6" s="363">
        <v>1.0851079280844875</v>
      </c>
      <c r="AD6" s="526">
        <v>0</v>
      </c>
      <c r="AE6" s="360" t="s">
        <v>2178</v>
      </c>
      <c r="AF6" s="360" t="s">
        <v>2143</v>
      </c>
      <c r="AG6" s="364" t="s">
        <v>1435</v>
      </c>
      <c r="AH6" s="364" t="s">
        <v>2147</v>
      </c>
      <c r="AI6" s="364">
        <v>500</v>
      </c>
      <c r="AJ6" s="364">
        <v>100</v>
      </c>
      <c r="AK6" s="364">
        <v>500</v>
      </c>
      <c r="AL6" s="359">
        <v>0</v>
      </c>
      <c r="AM6" s="359" t="s">
        <v>34</v>
      </c>
      <c r="AN6" s="359" t="s">
        <v>64</v>
      </c>
      <c r="AO6" s="357" t="s">
        <v>1323</v>
      </c>
      <c r="AP6" s="360" t="s">
        <v>11</v>
      </c>
      <c r="AQ6" s="366" t="s">
        <v>684</v>
      </c>
      <c r="AR6" s="359" t="s">
        <v>34</v>
      </c>
      <c r="AS6" s="359" t="s">
        <v>34</v>
      </c>
      <c r="AT6" s="359"/>
      <c r="AW6" s="646"/>
      <c r="AX6" s="647"/>
      <c r="AY6" s="647"/>
      <c r="AZ6" s="647"/>
      <c r="BA6" s="647"/>
      <c r="BB6" s="658"/>
      <c r="BC6" s="647"/>
      <c r="BD6" s="647"/>
      <c r="BE6" s="647"/>
      <c r="BF6" s="647"/>
      <c r="BG6" s="659"/>
      <c r="BH6" s="648"/>
      <c r="BI6" s="649"/>
      <c r="BJ6" s="649"/>
      <c r="BK6" s="649"/>
      <c r="BL6" s="218"/>
      <c r="BM6" s="648"/>
      <c r="BN6" s="648"/>
      <c r="BO6" s="648"/>
      <c r="BP6" s="648"/>
      <c r="BQ6" s="648"/>
      <c r="BR6" s="648"/>
      <c r="BS6" s="648"/>
      <c r="BT6" s="648"/>
      <c r="BU6" s="648"/>
      <c r="BV6" s="650"/>
      <c r="BW6" s="647"/>
    </row>
    <row r="7" spans="2:75" ht="15.75" customHeight="1">
      <c r="B7" s="353" t="s">
        <v>1725</v>
      </c>
      <c r="C7" s="354">
        <v>45605070000101</v>
      </c>
      <c r="D7" s="355" t="s">
        <v>11</v>
      </c>
      <c r="E7" s="355" t="s">
        <v>620</v>
      </c>
      <c r="F7" s="355" t="s">
        <v>663</v>
      </c>
      <c r="G7" s="356" t="s">
        <v>738</v>
      </c>
      <c r="H7" s="356" t="s">
        <v>34</v>
      </c>
      <c r="I7" s="356" t="s">
        <v>1303</v>
      </c>
      <c r="J7" s="356" t="s">
        <v>608</v>
      </c>
      <c r="K7" s="357" t="s">
        <v>48</v>
      </c>
      <c r="L7" s="358" t="s">
        <v>715</v>
      </c>
      <c r="M7" s="358" t="s">
        <v>34</v>
      </c>
      <c r="N7" s="357">
        <v>670189</v>
      </c>
      <c r="O7" s="357" t="s">
        <v>1320</v>
      </c>
      <c r="P7" s="361">
        <v>44795</v>
      </c>
      <c r="Q7" s="362">
        <v>55766913.539999999</v>
      </c>
      <c r="R7" s="362" t="s">
        <v>1417</v>
      </c>
      <c r="S7" s="357">
        <v>1</v>
      </c>
      <c r="T7" s="359" t="s">
        <v>1417</v>
      </c>
      <c r="U7" s="359" t="s">
        <v>1417</v>
      </c>
      <c r="V7" s="359" t="s">
        <v>1417</v>
      </c>
      <c r="W7" s="359" t="s">
        <v>1417</v>
      </c>
      <c r="X7" s="359" t="s">
        <v>1417</v>
      </c>
      <c r="Y7" s="359" t="s">
        <v>1417</v>
      </c>
      <c r="Z7" s="359" t="s">
        <v>1417</v>
      </c>
      <c r="AA7" s="359" t="s">
        <v>1417</v>
      </c>
      <c r="AB7" s="359" t="s">
        <v>1417</v>
      </c>
      <c r="AC7" s="363" t="s">
        <v>1417</v>
      </c>
      <c r="AD7" s="526">
        <v>34474989000197</v>
      </c>
      <c r="AE7" s="360" t="s">
        <v>2186</v>
      </c>
      <c r="AF7" s="360" t="s">
        <v>2152</v>
      </c>
      <c r="AG7" s="364" t="s">
        <v>1436</v>
      </c>
      <c r="AH7" s="364" t="s">
        <v>2147</v>
      </c>
      <c r="AI7" s="364">
        <v>1000</v>
      </c>
      <c r="AJ7" s="364" t="s">
        <v>1427</v>
      </c>
      <c r="AK7" s="364">
        <v>1000</v>
      </c>
      <c r="AL7" s="657">
        <v>4.0000000000000001E-3</v>
      </c>
      <c r="AM7" s="657" t="s">
        <v>34</v>
      </c>
      <c r="AN7" s="359" t="s">
        <v>64</v>
      </c>
      <c r="AO7" s="357" t="s">
        <v>1323</v>
      </c>
      <c r="AP7" s="360" t="s">
        <v>11</v>
      </c>
      <c r="AQ7" s="366" t="s">
        <v>662</v>
      </c>
      <c r="AR7" s="359">
        <v>8.0000000000000004E-4</v>
      </c>
      <c r="AS7" s="359">
        <v>8.0000000000000004E-4</v>
      </c>
      <c r="AT7" s="359"/>
      <c r="AW7" s="646"/>
      <c r="AX7" s="647"/>
      <c r="AY7" s="647"/>
      <c r="AZ7" s="647"/>
      <c r="BA7" s="647"/>
      <c r="BB7" s="658"/>
      <c r="BC7" s="647"/>
      <c r="BD7" s="647"/>
      <c r="BE7" s="647"/>
      <c r="BF7" s="647"/>
      <c r="BG7" s="659"/>
      <c r="BH7" s="648"/>
      <c r="BI7" s="649"/>
      <c r="BJ7" s="649"/>
      <c r="BK7" s="649"/>
      <c r="BL7" s="218"/>
      <c r="BM7" s="648"/>
      <c r="BN7" s="648"/>
      <c r="BO7" s="648"/>
      <c r="BP7" s="648"/>
      <c r="BQ7" s="648"/>
      <c r="BR7" s="648"/>
      <c r="BS7" s="648"/>
      <c r="BT7" s="648"/>
      <c r="BU7" s="648"/>
      <c r="BV7" s="650"/>
      <c r="BW7" s="647"/>
    </row>
    <row r="8" spans="2:75" ht="15.75" customHeight="1">
      <c r="B8" s="353" t="s">
        <v>1610</v>
      </c>
      <c r="C8" s="354">
        <v>40498539000137</v>
      </c>
      <c r="D8" s="355" t="s">
        <v>11</v>
      </c>
      <c r="E8" s="355" t="s">
        <v>620</v>
      </c>
      <c r="F8" s="355" t="s">
        <v>663</v>
      </c>
      <c r="G8" s="356" t="s">
        <v>738</v>
      </c>
      <c r="H8" s="356" t="s">
        <v>34</v>
      </c>
      <c r="I8" s="356"/>
      <c r="J8" s="356"/>
      <c r="K8" s="357" t="s">
        <v>48</v>
      </c>
      <c r="L8" s="358" t="s">
        <v>715</v>
      </c>
      <c r="M8" s="358"/>
      <c r="N8" s="357">
        <v>581453</v>
      </c>
      <c r="O8" s="357" t="s">
        <v>1323</v>
      </c>
      <c r="P8" s="361">
        <v>44286</v>
      </c>
      <c r="Q8" s="362">
        <v>8282775559.2299995</v>
      </c>
      <c r="R8" s="362">
        <v>5816953377.5001192</v>
      </c>
      <c r="S8" s="357">
        <v>1</v>
      </c>
      <c r="T8" s="359">
        <v>0.12094538732365967</v>
      </c>
      <c r="U8" s="359">
        <v>1.360383257510738</v>
      </c>
      <c r="V8" s="359">
        <v>0.15473103508086083</v>
      </c>
      <c r="W8" s="359">
        <v>1.4200763222784143</v>
      </c>
      <c r="X8" s="359" t="s">
        <v>1417</v>
      </c>
      <c r="Y8" s="359" t="s">
        <v>1417</v>
      </c>
      <c r="Z8" s="359" t="s">
        <v>1417</v>
      </c>
      <c r="AA8" s="359" t="s">
        <v>1417</v>
      </c>
      <c r="AB8" s="359">
        <v>1.1810745226373482E-2</v>
      </c>
      <c r="AC8" s="363">
        <v>3.4319129899704208</v>
      </c>
      <c r="AD8" s="526">
        <v>40668849000152</v>
      </c>
      <c r="AE8" s="360" t="s">
        <v>2318</v>
      </c>
      <c r="AF8" s="360" t="s">
        <v>59</v>
      </c>
      <c r="AG8" s="364" t="s">
        <v>59</v>
      </c>
      <c r="AH8" s="364" t="s">
        <v>2147</v>
      </c>
      <c r="AI8" s="364">
        <v>1</v>
      </c>
      <c r="AJ8" s="364">
        <v>1</v>
      </c>
      <c r="AK8" s="364">
        <v>1</v>
      </c>
      <c r="AL8" s="359">
        <v>9.0000000000000011E-3</v>
      </c>
      <c r="AM8" s="359">
        <v>0.2</v>
      </c>
      <c r="AN8" s="359" t="s">
        <v>64</v>
      </c>
      <c r="AO8" s="357" t="s">
        <v>1323</v>
      </c>
      <c r="AP8" s="360" t="s">
        <v>11</v>
      </c>
      <c r="AQ8" s="366" t="s">
        <v>669</v>
      </c>
      <c r="AR8" s="359" t="s">
        <v>34</v>
      </c>
      <c r="AS8" s="359" t="s">
        <v>34</v>
      </c>
      <c r="AT8" s="359"/>
      <c r="AW8" s="646"/>
      <c r="AX8" s="647"/>
      <c r="AY8" s="647"/>
      <c r="AZ8" s="647"/>
      <c r="BA8" s="647"/>
      <c r="BB8" s="658"/>
      <c r="BC8" s="647"/>
      <c r="BD8" s="647"/>
      <c r="BE8" s="647"/>
      <c r="BF8" s="647"/>
      <c r="BG8" s="659"/>
      <c r="BH8" s="648"/>
      <c r="BI8" s="649"/>
      <c r="BJ8" s="649"/>
      <c r="BK8" s="649"/>
      <c r="BL8" s="218"/>
      <c r="BM8" s="648"/>
      <c r="BN8" s="648"/>
      <c r="BO8" s="648"/>
      <c r="BP8" s="648"/>
      <c r="BQ8" s="648"/>
      <c r="BR8" s="648"/>
      <c r="BS8" s="648"/>
      <c r="BT8" s="648"/>
      <c r="BU8" s="648"/>
      <c r="BV8" s="650"/>
      <c r="BW8" s="647"/>
    </row>
    <row r="9" spans="2:75" ht="15.75" customHeight="1">
      <c r="B9" s="353" t="s">
        <v>1377</v>
      </c>
      <c r="C9" s="354">
        <v>32892819000105</v>
      </c>
      <c r="D9" s="355" t="s">
        <v>11</v>
      </c>
      <c r="E9" s="355" t="s">
        <v>620</v>
      </c>
      <c r="F9" s="355" t="s">
        <v>663</v>
      </c>
      <c r="G9" s="356" t="s">
        <v>738</v>
      </c>
      <c r="H9" s="356" t="s">
        <v>34</v>
      </c>
      <c r="I9" s="356"/>
      <c r="J9" s="356"/>
      <c r="K9" s="357" t="s">
        <v>48</v>
      </c>
      <c r="L9" s="358" t="s">
        <v>715</v>
      </c>
      <c r="M9" s="358" t="s">
        <v>34</v>
      </c>
      <c r="N9" s="357">
        <v>627089</v>
      </c>
      <c r="O9" s="357" t="s">
        <v>1323</v>
      </c>
      <c r="P9" s="361">
        <v>44544</v>
      </c>
      <c r="Q9" s="362">
        <v>60904193.789999999</v>
      </c>
      <c r="R9" s="362" t="s">
        <v>1417</v>
      </c>
      <c r="S9" s="357">
        <v>1</v>
      </c>
      <c r="T9" s="359">
        <v>0.10478977227424879</v>
      </c>
      <c r="U9" s="359">
        <v>1.3546378392003209</v>
      </c>
      <c r="V9" s="359" t="s">
        <v>1417</v>
      </c>
      <c r="W9" s="359" t="s">
        <v>1417</v>
      </c>
      <c r="X9" s="359" t="s">
        <v>1417</v>
      </c>
      <c r="Y9" s="359" t="s">
        <v>1417</v>
      </c>
      <c r="Z9" s="359" t="s">
        <v>1417</v>
      </c>
      <c r="AA9" s="359" t="s">
        <v>1417</v>
      </c>
      <c r="AB9" s="359" t="s">
        <v>1417</v>
      </c>
      <c r="AC9" s="363" t="s">
        <v>1417</v>
      </c>
      <c r="AD9" s="526">
        <v>40668849000152</v>
      </c>
      <c r="AE9" s="360" t="s">
        <v>59</v>
      </c>
      <c r="AF9" s="360" t="s">
        <v>2146</v>
      </c>
      <c r="AG9" s="364" t="s">
        <v>59</v>
      </c>
      <c r="AH9" s="364" t="s">
        <v>2147</v>
      </c>
      <c r="AI9" s="364">
        <v>100</v>
      </c>
      <c r="AJ9" s="364">
        <v>1</v>
      </c>
      <c r="AK9" s="364">
        <v>100</v>
      </c>
      <c r="AL9" s="359">
        <v>9.0000000000000011E-3</v>
      </c>
      <c r="AM9" s="359">
        <v>0.2</v>
      </c>
      <c r="AN9" s="359" t="s">
        <v>64</v>
      </c>
      <c r="AO9" s="357" t="s">
        <v>1323</v>
      </c>
      <c r="AP9" s="360" t="s">
        <v>11</v>
      </c>
      <c r="AQ9" s="366" t="s">
        <v>669</v>
      </c>
      <c r="AR9" s="359">
        <v>2.0999999999999994E-3</v>
      </c>
      <c r="AS9" s="359">
        <v>2.0999999999999994E-3</v>
      </c>
      <c r="AT9" s="359"/>
      <c r="AW9" s="646"/>
      <c r="AX9" s="647"/>
      <c r="AY9" s="647"/>
      <c r="AZ9" s="647"/>
      <c r="BA9" s="647"/>
      <c r="BB9" s="658"/>
      <c r="BC9" s="647"/>
      <c r="BD9" s="647"/>
      <c r="BE9" s="647"/>
      <c r="BF9" s="647"/>
      <c r="BG9" s="659"/>
      <c r="BH9" s="648"/>
      <c r="BI9" s="649"/>
      <c r="BJ9" s="649"/>
      <c r="BK9" s="649"/>
      <c r="BL9" s="218"/>
      <c r="BM9" s="648"/>
      <c r="BN9" s="648"/>
      <c r="BO9" s="648"/>
      <c r="BP9" s="648"/>
      <c r="BQ9" s="648"/>
      <c r="BR9" s="648"/>
      <c r="BS9" s="648"/>
      <c r="BT9" s="648"/>
      <c r="BU9" s="648"/>
      <c r="BV9" s="650"/>
      <c r="BW9" s="647"/>
    </row>
    <row r="10" spans="2:75" ht="15.75" customHeight="1">
      <c r="B10" s="353" t="s">
        <v>1159</v>
      </c>
      <c r="C10" s="354">
        <v>36498670000127</v>
      </c>
      <c r="D10" s="355" t="s">
        <v>11</v>
      </c>
      <c r="E10" s="355" t="s">
        <v>620</v>
      </c>
      <c r="F10" s="355" t="s">
        <v>663</v>
      </c>
      <c r="G10" s="356" t="s">
        <v>738</v>
      </c>
      <c r="H10" s="356" t="s">
        <v>34</v>
      </c>
      <c r="I10" s="356"/>
      <c r="J10" s="356" t="s">
        <v>608</v>
      </c>
      <c r="K10" s="357" t="s">
        <v>48</v>
      </c>
      <c r="L10" s="358" t="s">
        <v>715</v>
      </c>
      <c r="M10" s="358" t="s">
        <v>1414</v>
      </c>
      <c r="N10" s="357">
        <v>531553</v>
      </c>
      <c r="O10" s="357" t="s">
        <v>1320</v>
      </c>
      <c r="P10" s="361">
        <v>43907</v>
      </c>
      <c r="Q10" s="362">
        <v>5709056649.3699999</v>
      </c>
      <c r="R10" s="362">
        <v>5507731555.9662313</v>
      </c>
      <c r="S10" s="357">
        <v>1</v>
      </c>
      <c r="T10" s="359">
        <v>8.7979298050510746E-2</v>
      </c>
      <c r="U10" s="359">
        <v>1.1373255578187031</v>
      </c>
      <c r="V10" s="359">
        <v>0.11759287150743969</v>
      </c>
      <c r="W10" s="359">
        <v>1.1528033402075784</v>
      </c>
      <c r="X10" s="359">
        <v>0.16955046761246106</v>
      </c>
      <c r="Y10" s="359">
        <v>1.2857319965364744</v>
      </c>
      <c r="Z10" s="359" t="s">
        <v>1417</v>
      </c>
      <c r="AA10" s="359" t="s">
        <v>1417</v>
      </c>
      <c r="AB10" s="359">
        <v>2.1216366482162208E-3</v>
      </c>
      <c r="AC10" s="363">
        <v>6.6231165394701339</v>
      </c>
      <c r="AD10" s="526">
        <v>0</v>
      </c>
      <c r="AE10" s="360" t="s">
        <v>2414</v>
      </c>
      <c r="AF10" s="360" t="s">
        <v>2143</v>
      </c>
      <c r="AG10" s="364" t="s">
        <v>1435</v>
      </c>
      <c r="AH10" s="364" t="s">
        <v>2147</v>
      </c>
      <c r="AI10" s="364">
        <v>500</v>
      </c>
      <c r="AJ10" s="364">
        <v>100</v>
      </c>
      <c r="AK10" s="364">
        <v>100</v>
      </c>
      <c r="AL10" s="359">
        <v>2.5000000000000001E-3</v>
      </c>
      <c r="AM10" s="359" t="s">
        <v>34</v>
      </c>
      <c r="AN10" s="359" t="s">
        <v>64</v>
      </c>
      <c r="AO10" s="357" t="s">
        <v>1323</v>
      </c>
      <c r="AP10" s="360" t="s">
        <v>11</v>
      </c>
      <c r="AQ10" s="366" t="s">
        <v>669</v>
      </c>
      <c r="AR10" s="359">
        <v>6.9999999999999999E-4</v>
      </c>
      <c r="AS10" s="359">
        <v>6.9999999999999999E-4</v>
      </c>
      <c r="AT10" s="359"/>
      <c r="AW10" s="646"/>
      <c r="AX10" s="647"/>
      <c r="AY10" s="647"/>
      <c r="AZ10" s="647"/>
      <c r="BA10" s="647"/>
      <c r="BB10" s="658"/>
      <c r="BC10" s="647"/>
      <c r="BD10" s="647"/>
      <c r="BE10" s="647"/>
      <c r="BF10" s="647"/>
      <c r="BG10" s="659"/>
      <c r="BH10" s="648"/>
      <c r="BI10" s="649"/>
      <c r="BJ10" s="649"/>
      <c r="BK10" s="649"/>
      <c r="BL10" s="218"/>
      <c r="BM10" s="648"/>
      <c r="BN10" s="648"/>
      <c r="BO10" s="648"/>
      <c r="BP10" s="648"/>
      <c r="BQ10" s="648"/>
      <c r="BR10" s="648"/>
      <c r="BS10" s="648"/>
      <c r="BT10" s="648"/>
      <c r="BU10" s="648"/>
      <c r="BV10" s="650"/>
      <c r="BW10" s="647"/>
    </row>
    <row r="11" spans="2:75" ht="15.75" customHeight="1">
      <c r="B11" s="353" t="s">
        <v>1191</v>
      </c>
      <c r="C11" s="354">
        <v>28206220000195</v>
      </c>
      <c r="D11" s="355" t="s">
        <v>11</v>
      </c>
      <c r="E11" s="355" t="s">
        <v>620</v>
      </c>
      <c r="F11" s="355" t="s">
        <v>663</v>
      </c>
      <c r="G11" s="356" t="s">
        <v>738</v>
      </c>
      <c r="H11" s="356" t="s">
        <v>34</v>
      </c>
      <c r="I11" s="356"/>
      <c r="J11" s="356" t="s">
        <v>608</v>
      </c>
      <c r="K11" s="357" t="s">
        <v>48</v>
      </c>
      <c r="L11" s="358" t="s">
        <v>715</v>
      </c>
      <c r="M11" s="358" t="s">
        <v>34</v>
      </c>
      <c r="N11" s="357">
        <v>476791</v>
      </c>
      <c r="O11" s="357" t="s">
        <v>1320</v>
      </c>
      <c r="P11" s="361">
        <v>43388</v>
      </c>
      <c r="Q11" s="362">
        <v>205608615.16</v>
      </c>
      <c r="R11" s="362">
        <v>157915582.55281752</v>
      </c>
      <c r="S11" s="357">
        <v>1</v>
      </c>
      <c r="T11" s="359">
        <v>8.512216587379573E-2</v>
      </c>
      <c r="U11" s="359">
        <v>1.1003908525113413</v>
      </c>
      <c r="V11" s="359">
        <v>0.1148217267458993</v>
      </c>
      <c r="W11" s="359">
        <v>1.1256368555699414</v>
      </c>
      <c r="X11" s="359">
        <v>0.17349807109485571</v>
      </c>
      <c r="Y11" s="359">
        <v>1.3156673908672925</v>
      </c>
      <c r="Z11" s="359">
        <v>0.1993403250823651</v>
      </c>
      <c r="AA11" s="359">
        <v>1.1331150315617828</v>
      </c>
      <c r="AB11" s="359">
        <v>1.972851274573893E-3</v>
      </c>
      <c r="AC11" s="363">
        <v>5.8635014634831348</v>
      </c>
      <c r="AD11" s="526">
        <v>0</v>
      </c>
      <c r="AE11" s="360" t="s">
        <v>2431</v>
      </c>
      <c r="AF11" s="360" t="s">
        <v>2149</v>
      </c>
      <c r="AG11" s="364" t="s">
        <v>719</v>
      </c>
      <c r="AH11" s="364" t="s">
        <v>2147</v>
      </c>
      <c r="AI11" s="364">
        <v>1000</v>
      </c>
      <c r="AJ11" s="364">
        <v>1000</v>
      </c>
      <c r="AK11" s="364">
        <v>1000</v>
      </c>
      <c r="AL11" s="359">
        <v>5.0000000000000001E-3</v>
      </c>
      <c r="AM11" s="359" t="s">
        <v>34</v>
      </c>
      <c r="AN11" s="359" t="s">
        <v>2156</v>
      </c>
      <c r="AO11" s="357" t="s">
        <v>1323</v>
      </c>
      <c r="AP11" s="360" t="s">
        <v>11</v>
      </c>
      <c r="AQ11" s="366" t="s">
        <v>669</v>
      </c>
      <c r="AR11" s="359">
        <v>1.3333333333333333E-3</v>
      </c>
      <c r="AS11" s="359">
        <v>1.3333333333333333E-3</v>
      </c>
      <c r="AT11" s="359"/>
      <c r="AW11" s="646"/>
      <c r="AX11" s="647"/>
      <c r="AY11" s="647"/>
      <c r="AZ11" s="647"/>
      <c r="BA11" s="647"/>
      <c r="BB11" s="658"/>
      <c r="BC11" s="647"/>
      <c r="BD11" s="647"/>
      <c r="BE11" s="647"/>
      <c r="BF11" s="647"/>
      <c r="BG11" s="659"/>
      <c r="BH11" s="648"/>
      <c r="BI11" s="649"/>
      <c r="BJ11" s="649"/>
      <c r="BK11" s="649"/>
      <c r="BL11" s="218"/>
      <c r="BM11" s="648"/>
      <c r="BN11" s="648"/>
      <c r="BO11" s="648"/>
      <c r="BP11" s="648"/>
      <c r="BQ11" s="648"/>
      <c r="BR11" s="648"/>
      <c r="BS11" s="648"/>
      <c r="BT11" s="648"/>
      <c r="BU11" s="648"/>
      <c r="BV11" s="650"/>
      <c r="BW11" s="647"/>
    </row>
    <row r="12" spans="2:75" ht="15.75" customHeight="1">
      <c r="B12" s="353" t="s">
        <v>774</v>
      </c>
      <c r="C12" s="354">
        <v>17414721000140</v>
      </c>
      <c r="D12" s="355" t="s">
        <v>13</v>
      </c>
      <c r="E12" s="355" t="s">
        <v>615</v>
      </c>
      <c r="F12" s="355" t="s">
        <v>619</v>
      </c>
      <c r="G12" s="356" t="s">
        <v>34</v>
      </c>
      <c r="H12" s="356" t="s">
        <v>1337</v>
      </c>
      <c r="I12" s="356" t="s">
        <v>34</v>
      </c>
      <c r="J12" s="356" t="s">
        <v>611</v>
      </c>
      <c r="K12" s="357" t="s">
        <v>48</v>
      </c>
      <c r="L12" s="358" t="s">
        <v>715</v>
      </c>
      <c r="M12" s="358" t="s">
        <v>34</v>
      </c>
      <c r="N12" s="357">
        <v>398322</v>
      </c>
      <c r="O12" s="357" t="s">
        <v>1320</v>
      </c>
      <c r="P12" s="361">
        <v>42185</v>
      </c>
      <c r="Q12" s="362">
        <v>661506968.36000001</v>
      </c>
      <c r="R12" s="362">
        <v>982584435.49500024</v>
      </c>
      <c r="S12" s="357">
        <v>1</v>
      </c>
      <c r="T12" s="359">
        <v>3.5109595557475393E-2</v>
      </c>
      <c r="U12" s="359">
        <v>0.45386859451037587</v>
      </c>
      <c r="V12" s="359">
        <v>7.3740490366955846E-2</v>
      </c>
      <c r="W12" s="359">
        <v>0.72290337427633344</v>
      </c>
      <c r="X12" s="359">
        <v>0.18585994972311592</v>
      </c>
      <c r="Y12" s="359">
        <v>1.4094097621710591</v>
      </c>
      <c r="Z12" s="359">
        <v>0.33675104481463358</v>
      </c>
      <c r="AA12" s="359">
        <v>1.9142021094624655</v>
      </c>
      <c r="AB12" s="359">
        <v>8.396656442219938E-2</v>
      </c>
      <c r="AC12" s="363">
        <v>-0.26775139930335162</v>
      </c>
      <c r="AD12" s="526">
        <v>19736757000176</v>
      </c>
      <c r="AE12" s="360" t="s">
        <v>2186</v>
      </c>
      <c r="AF12" s="360" t="s">
        <v>2152</v>
      </c>
      <c r="AG12" s="364" t="s">
        <v>1436</v>
      </c>
      <c r="AH12" s="364" t="s">
        <v>2147</v>
      </c>
      <c r="AI12" s="364">
        <v>1000</v>
      </c>
      <c r="AJ12" s="364">
        <v>1000</v>
      </c>
      <c r="AK12" s="364">
        <v>1000</v>
      </c>
      <c r="AL12" s="657">
        <v>0.02</v>
      </c>
      <c r="AM12" s="657">
        <v>0.2</v>
      </c>
      <c r="AN12" s="359" t="s">
        <v>64</v>
      </c>
      <c r="AO12" s="357" t="s">
        <v>1323</v>
      </c>
      <c r="AP12" s="360" t="s">
        <v>13</v>
      </c>
      <c r="AQ12" s="366" t="s">
        <v>664</v>
      </c>
      <c r="AR12" s="359">
        <v>4.6666666666666662E-3</v>
      </c>
      <c r="AS12" s="359">
        <v>4.6666666666666662E-3</v>
      </c>
      <c r="AT12" s="359"/>
      <c r="AW12" s="646"/>
      <c r="AX12" s="647"/>
      <c r="AY12" s="647"/>
      <c r="AZ12" s="647"/>
      <c r="BA12" s="647"/>
      <c r="BB12" s="658"/>
      <c r="BC12" s="647"/>
      <c r="BD12" s="647"/>
      <c r="BE12" s="647"/>
      <c r="BF12" s="647"/>
      <c r="BG12" s="659"/>
      <c r="BH12" s="648"/>
      <c r="BI12" s="649"/>
      <c r="BJ12" s="649"/>
      <c r="BK12" s="649"/>
      <c r="BL12" s="218"/>
      <c r="BM12" s="648"/>
      <c r="BN12" s="648"/>
      <c r="BO12" s="648"/>
      <c r="BP12" s="648"/>
      <c r="BQ12" s="648"/>
      <c r="BR12" s="648"/>
      <c r="BS12" s="648"/>
      <c r="BT12" s="648"/>
      <c r="BU12" s="648"/>
      <c r="BV12" s="650"/>
      <c r="BW12" s="647"/>
    </row>
    <row r="13" spans="2:75" ht="15.75" customHeight="1">
      <c r="B13" s="353" t="s">
        <v>1308</v>
      </c>
      <c r="C13" s="354">
        <v>34687428000176</v>
      </c>
      <c r="D13" s="355" t="s">
        <v>11</v>
      </c>
      <c r="E13" s="355" t="s">
        <v>620</v>
      </c>
      <c r="F13" s="355" t="s">
        <v>619</v>
      </c>
      <c r="G13" s="356" t="s">
        <v>738</v>
      </c>
      <c r="H13" s="356" t="s">
        <v>34</v>
      </c>
      <c r="I13" s="356"/>
      <c r="J13" s="356" t="s">
        <v>608</v>
      </c>
      <c r="K13" s="357" t="s">
        <v>48</v>
      </c>
      <c r="L13" s="358" t="s">
        <v>715</v>
      </c>
      <c r="M13" s="358" t="s">
        <v>34</v>
      </c>
      <c r="N13" s="357">
        <v>609811</v>
      </c>
      <c r="O13" s="357" t="s">
        <v>1320</v>
      </c>
      <c r="P13" s="361">
        <v>44418</v>
      </c>
      <c r="Q13" s="362">
        <v>22899214.379999999</v>
      </c>
      <c r="R13" s="362">
        <v>12978369.529087299</v>
      </c>
      <c r="S13" s="357">
        <v>1</v>
      </c>
      <c r="T13" s="359">
        <v>8.0268317306418036E-2</v>
      </c>
      <c r="U13" s="359">
        <v>1.0376442047000463</v>
      </c>
      <c r="V13" s="359">
        <v>0.11599491139294194</v>
      </c>
      <c r="W13" s="359">
        <v>1.1371379879298686</v>
      </c>
      <c r="X13" s="359" t="s">
        <v>1417</v>
      </c>
      <c r="Y13" s="359" t="s">
        <v>1417</v>
      </c>
      <c r="Z13" s="359" t="s">
        <v>1417</v>
      </c>
      <c r="AA13" s="359" t="s">
        <v>1417</v>
      </c>
      <c r="AB13" s="359">
        <v>6.4020570125582791E-3</v>
      </c>
      <c r="AC13" s="363">
        <v>1.9741355797715145</v>
      </c>
      <c r="AD13" s="526">
        <v>34687399000142</v>
      </c>
      <c r="AE13" s="360" t="s">
        <v>2468</v>
      </c>
      <c r="AF13" s="360" t="s">
        <v>2146</v>
      </c>
      <c r="AG13" s="364" t="s">
        <v>59</v>
      </c>
      <c r="AH13" s="364" t="s">
        <v>2147</v>
      </c>
      <c r="AI13" s="364">
        <v>1000</v>
      </c>
      <c r="AJ13" s="364">
        <v>1000</v>
      </c>
      <c r="AK13" s="364">
        <v>1000</v>
      </c>
      <c r="AL13" s="359">
        <v>8.0000000000000002E-3</v>
      </c>
      <c r="AM13" s="359">
        <v>0.2</v>
      </c>
      <c r="AN13" s="359" t="s">
        <v>64</v>
      </c>
      <c r="AO13" s="357" t="s">
        <v>1323</v>
      </c>
      <c r="AP13" s="360" t="s">
        <v>11</v>
      </c>
      <c r="AQ13" s="366" t="s">
        <v>675</v>
      </c>
      <c r="AR13" s="359">
        <v>1.6000000000000001E-3</v>
      </c>
      <c r="AS13" s="359">
        <v>1.6000000000000001E-3</v>
      </c>
      <c r="AT13" s="359"/>
      <c r="AW13" s="646"/>
      <c r="AX13" s="647"/>
      <c r="AY13" s="647"/>
      <c r="AZ13" s="647"/>
      <c r="BA13" s="647"/>
      <c r="BB13" s="658"/>
      <c r="BC13" s="647"/>
      <c r="BD13" s="647"/>
      <c r="BE13" s="647"/>
      <c r="BF13" s="647"/>
      <c r="BG13" s="659"/>
      <c r="BH13" s="648"/>
      <c r="BI13" s="649"/>
      <c r="BJ13" s="649"/>
      <c r="BK13" s="649"/>
      <c r="BL13" s="218"/>
      <c r="BM13" s="648"/>
      <c r="BN13" s="648"/>
      <c r="BO13" s="648"/>
      <c r="BP13" s="648"/>
      <c r="BQ13" s="648"/>
      <c r="BR13" s="648"/>
      <c r="BS13" s="648"/>
      <c r="BT13" s="648"/>
      <c r="BU13" s="648"/>
      <c r="BV13" s="650"/>
      <c r="BW13" s="647"/>
    </row>
    <row r="14" spans="2:75" ht="15.75" customHeight="1">
      <c r="B14" s="353" t="s">
        <v>439</v>
      </c>
      <c r="C14" s="354">
        <v>17453850000148</v>
      </c>
      <c r="D14" s="355" t="s">
        <v>14</v>
      </c>
      <c r="E14" s="355" t="s">
        <v>607</v>
      </c>
      <c r="F14" s="355" t="s">
        <v>672</v>
      </c>
      <c r="G14" s="356"/>
      <c r="H14" s="356" t="s">
        <v>34</v>
      </c>
      <c r="I14" s="356" t="s">
        <v>34</v>
      </c>
      <c r="J14" s="356" t="s">
        <v>690</v>
      </c>
      <c r="K14" s="357" t="s">
        <v>48</v>
      </c>
      <c r="L14" s="358" t="s">
        <v>715</v>
      </c>
      <c r="M14" s="358" t="s">
        <v>1414</v>
      </c>
      <c r="N14" s="357">
        <v>337031</v>
      </c>
      <c r="O14" s="357" t="s">
        <v>1320</v>
      </c>
      <c r="P14" s="361">
        <v>41394</v>
      </c>
      <c r="Q14" s="362">
        <v>1230075683.8699999</v>
      </c>
      <c r="R14" s="362">
        <v>1976958859.554683</v>
      </c>
      <c r="S14" s="357">
        <v>1</v>
      </c>
      <c r="T14" s="359">
        <v>-0.1219041501272069</v>
      </c>
      <c r="U14" s="359">
        <v>-1.5758787421131926</v>
      </c>
      <c r="V14" s="359">
        <v>-5.344639927797501E-2</v>
      </c>
      <c r="W14" s="359">
        <v>-0.52395342353570684</v>
      </c>
      <c r="X14" s="359">
        <v>0.22887896919053441</v>
      </c>
      <c r="Y14" s="359">
        <v>1.7356308016512261</v>
      </c>
      <c r="Z14" s="359">
        <v>0.45032697502697716</v>
      </c>
      <c r="AA14" s="359">
        <v>2.5598045167728953</v>
      </c>
      <c r="AB14" s="359">
        <v>0.21028798327972964</v>
      </c>
      <c r="AC14" s="363">
        <v>-0.61804971106699913</v>
      </c>
      <c r="AD14" s="526">
        <v>0</v>
      </c>
      <c r="AE14" s="360" t="s">
        <v>2340</v>
      </c>
      <c r="AF14" s="360" t="s">
        <v>728</v>
      </c>
      <c r="AG14" s="364" t="s">
        <v>728</v>
      </c>
      <c r="AH14" s="364" t="s">
        <v>2147</v>
      </c>
      <c r="AI14" s="364">
        <v>1000</v>
      </c>
      <c r="AJ14" s="364">
        <v>100</v>
      </c>
      <c r="AK14" s="364">
        <v>500</v>
      </c>
      <c r="AL14" s="359">
        <v>0.01</v>
      </c>
      <c r="AM14" s="359" t="s">
        <v>34</v>
      </c>
      <c r="AN14" s="359" t="s">
        <v>2156</v>
      </c>
      <c r="AO14" s="357" t="s">
        <v>1323</v>
      </c>
      <c r="AP14" s="360" t="s">
        <v>13</v>
      </c>
      <c r="AQ14" s="366" t="s">
        <v>671</v>
      </c>
      <c r="AR14" s="359">
        <v>2.6666666666666666E-3</v>
      </c>
      <c r="AS14" s="359">
        <v>2.6666666666666666E-3</v>
      </c>
      <c r="AT14" s="359"/>
      <c r="AW14" s="646"/>
      <c r="AX14" s="647"/>
      <c r="AY14" s="647"/>
      <c r="AZ14" s="647"/>
      <c r="BA14" s="647"/>
      <c r="BB14" s="658"/>
      <c r="BC14" s="647"/>
      <c r="BD14" s="647"/>
      <c r="BE14" s="647"/>
      <c r="BF14" s="647"/>
      <c r="BG14" s="659"/>
      <c r="BH14" s="648"/>
      <c r="BI14" s="649"/>
      <c r="BJ14" s="649"/>
      <c r="BK14" s="649"/>
      <c r="BL14" s="218"/>
      <c r="BM14" s="648"/>
      <c r="BN14" s="648"/>
      <c r="BO14" s="648"/>
      <c r="BP14" s="648"/>
      <c r="BQ14" s="648"/>
      <c r="BR14" s="648"/>
      <c r="BS14" s="648"/>
      <c r="BT14" s="648"/>
      <c r="BU14" s="648"/>
      <c r="BV14" s="650"/>
      <c r="BW14" s="647"/>
    </row>
    <row r="15" spans="2:75" ht="15.75" customHeight="1">
      <c r="B15" s="353" t="s">
        <v>37</v>
      </c>
      <c r="C15" s="354">
        <v>13396703000122</v>
      </c>
      <c r="D15" s="355" t="s">
        <v>11</v>
      </c>
      <c r="E15" s="355" t="s">
        <v>621</v>
      </c>
      <c r="F15" s="355" t="s">
        <v>672</v>
      </c>
      <c r="G15" s="356" t="s">
        <v>738</v>
      </c>
      <c r="H15" s="356" t="s">
        <v>34</v>
      </c>
      <c r="I15" s="356" t="s">
        <v>34</v>
      </c>
      <c r="J15" s="356" t="s">
        <v>608</v>
      </c>
      <c r="K15" s="357" t="s">
        <v>48</v>
      </c>
      <c r="L15" s="358" t="s">
        <v>715</v>
      </c>
      <c r="M15" s="358" t="s">
        <v>34</v>
      </c>
      <c r="N15" s="357">
        <v>311278</v>
      </c>
      <c r="O15" s="357" t="s">
        <v>1320</v>
      </c>
      <c r="P15" s="361">
        <v>41142</v>
      </c>
      <c r="Q15" s="362">
        <v>2023726070.8499999</v>
      </c>
      <c r="R15" s="362">
        <v>2483733210.6395621</v>
      </c>
      <c r="S15" s="357">
        <v>2</v>
      </c>
      <c r="T15" s="359">
        <v>7.4992616780038324E-2</v>
      </c>
      <c r="U15" s="359">
        <v>0.96944419427708983</v>
      </c>
      <c r="V15" s="359">
        <v>9.3539653710952519E-2</v>
      </c>
      <c r="W15" s="359">
        <v>0.91700137820874683</v>
      </c>
      <c r="X15" s="359">
        <v>0.13764839675328577</v>
      </c>
      <c r="Y15" s="359">
        <v>1.0438127978636129</v>
      </c>
      <c r="Z15" s="359">
        <v>0.24231147611932013</v>
      </c>
      <c r="AA15" s="359">
        <v>1.3773769847986244</v>
      </c>
      <c r="AB15" s="359">
        <v>2.0366033438050154E-2</v>
      </c>
      <c r="AC15" s="363">
        <v>-0.36874192426959679</v>
      </c>
      <c r="AD15" s="526">
        <v>0</v>
      </c>
      <c r="AE15" s="360" t="s">
        <v>2466</v>
      </c>
      <c r="AF15" s="360" t="s">
        <v>2149</v>
      </c>
      <c r="AG15" s="364" t="s">
        <v>719</v>
      </c>
      <c r="AH15" s="364" t="s">
        <v>2147</v>
      </c>
      <c r="AI15" s="364">
        <v>500</v>
      </c>
      <c r="AJ15" s="364">
        <v>0</v>
      </c>
      <c r="AK15" s="364">
        <v>500</v>
      </c>
      <c r="AL15" s="359">
        <v>9.5999999999999992E-3</v>
      </c>
      <c r="AM15" s="359">
        <v>0.2</v>
      </c>
      <c r="AN15" s="359" t="s">
        <v>635</v>
      </c>
      <c r="AO15" s="357" t="s">
        <v>1323</v>
      </c>
      <c r="AP15" s="360" t="s">
        <v>13</v>
      </c>
      <c r="AQ15" s="366" t="s">
        <v>688</v>
      </c>
      <c r="AR15" s="359">
        <v>2.8799999999999997E-3</v>
      </c>
      <c r="AS15" s="359">
        <v>2.8799999999999997E-3</v>
      </c>
      <c r="AT15" s="359"/>
      <c r="AW15" s="646"/>
      <c r="AX15" s="647"/>
      <c r="AY15" s="647"/>
      <c r="AZ15" s="647"/>
      <c r="BA15" s="647"/>
      <c r="BB15" s="658"/>
      <c r="BC15" s="647"/>
      <c r="BD15" s="647"/>
      <c r="BE15" s="647"/>
      <c r="BF15" s="647"/>
      <c r="BG15" s="659"/>
      <c r="BH15" s="648"/>
      <c r="BI15" s="649"/>
      <c r="BJ15" s="649"/>
      <c r="BK15" s="649"/>
      <c r="BL15" s="218"/>
      <c r="BM15" s="648"/>
      <c r="BN15" s="648"/>
      <c r="BO15" s="648"/>
      <c r="BP15" s="648"/>
      <c r="BQ15" s="648"/>
      <c r="BR15" s="648"/>
      <c r="BS15" s="648"/>
      <c r="BT15" s="648"/>
      <c r="BU15" s="648"/>
      <c r="BV15" s="650"/>
      <c r="BW15" s="647"/>
    </row>
    <row r="16" spans="2:75" ht="15.75" customHeight="1">
      <c r="B16" s="353" t="s">
        <v>93</v>
      </c>
      <c r="C16" s="354">
        <v>3168062000103</v>
      </c>
      <c r="D16" s="355" t="s">
        <v>14</v>
      </c>
      <c r="E16" s="355" t="s">
        <v>607</v>
      </c>
      <c r="F16" s="355"/>
      <c r="G16" s="356"/>
      <c r="H16" s="356" t="s">
        <v>34</v>
      </c>
      <c r="I16" s="356" t="s">
        <v>34</v>
      </c>
      <c r="J16" s="356" t="s">
        <v>608</v>
      </c>
      <c r="K16" s="357" t="s">
        <v>48</v>
      </c>
      <c r="L16" s="358" t="s">
        <v>715</v>
      </c>
      <c r="M16" s="358" t="s">
        <v>34</v>
      </c>
      <c r="N16" s="357">
        <v>67229</v>
      </c>
      <c r="O16" s="357" t="s">
        <v>1320</v>
      </c>
      <c r="P16" s="361">
        <v>36328</v>
      </c>
      <c r="Q16" s="362">
        <v>544835935.88</v>
      </c>
      <c r="R16" s="362">
        <v>597186873.72575402</v>
      </c>
      <c r="S16" s="357">
        <v>3</v>
      </c>
      <c r="T16" s="359">
        <v>3.4030528786184178E-3</v>
      </c>
      <c r="U16" s="359">
        <v>4.3991928774416572E-2</v>
      </c>
      <c r="V16" s="359">
        <v>-6.9944204029407042E-2</v>
      </c>
      <c r="W16" s="359">
        <v>-0.68568707439174581</v>
      </c>
      <c r="X16" s="359">
        <v>2.362322496287228E-2</v>
      </c>
      <c r="Y16" s="359">
        <v>0.17913920630149766</v>
      </c>
      <c r="Z16" s="359">
        <v>0.15108691691999154</v>
      </c>
      <c r="AA16" s="359">
        <v>0.85882701637830339</v>
      </c>
      <c r="AB16" s="359">
        <v>0.19728470930678341</v>
      </c>
      <c r="AC16" s="363">
        <v>-0.76136878695467058</v>
      </c>
      <c r="AD16" s="526">
        <v>36352662000178</v>
      </c>
      <c r="AE16" s="360" t="s">
        <v>2186</v>
      </c>
      <c r="AF16" s="360" t="s">
        <v>2152</v>
      </c>
      <c r="AG16" s="364" t="s">
        <v>1436</v>
      </c>
      <c r="AH16" s="364" t="s">
        <v>2147</v>
      </c>
      <c r="AI16" s="364">
        <v>5000</v>
      </c>
      <c r="AJ16" s="364">
        <v>1000</v>
      </c>
      <c r="AK16" s="364">
        <v>1000</v>
      </c>
      <c r="AL16" s="657">
        <v>2.9350000000000001E-2</v>
      </c>
      <c r="AM16" s="657" t="s">
        <v>34</v>
      </c>
      <c r="AN16" s="359" t="s">
        <v>2161</v>
      </c>
      <c r="AO16" s="357" t="s">
        <v>1323</v>
      </c>
      <c r="AP16" s="360" t="s">
        <v>716</v>
      </c>
      <c r="AQ16" s="366" t="s">
        <v>667</v>
      </c>
      <c r="AR16" s="359">
        <v>7.4999999999999997E-3</v>
      </c>
      <c r="AS16" s="359">
        <v>7.4999999999999997E-3</v>
      </c>
      <c r="AT16" s="359"/>
      <c r="AW16" s="646"/>
      <c r="AX16" s="647"/>
      <c r="AY16" s="647"/>
      <c r="AZ16" s="647"/>
      <c r="BA16" s="647"/>
      <c r="BB16" s="658"/>
      <c r="BC16" s="647"/>
      <c r="BD16" s="647"/>
      <c r="BE16" s="647"/>
      <c r="BF16" s="647"/>
      <c r="BG16" s="659"/>
      <c r="BH16" s="648"/>
      <c r="BI16" s="649"/>
      <c r="BJ16" s="649"/>
      <c r="BK16" s="649"/>
      <c r="BL16" s="218"/>
      <c r="BM16" s="648"/>
      <c r="BN16" s="648"/>
      <c r="BO16" s="648"/>
      <c r="BP16" s="648"/>
      <c r="BQ16" s="648"/>
      <c r="BR16" s="648"/>
      <c r="BS16" s="648"/>
      <c r="BT16" s="648"/>
      <c r="BU16" s="648"/>
      <c r="BV16" s="650"/>
      <c r="BW16" s="647"/>
    </row>
    <row r="17" spans="2:75" ht="15.75" customHeight="1">
      <c r="B17" s="353" t="s">
        <v>647</v>
      </c>
      <c r="C17" s="354">
        <v>28470590000135</v>
      </c>
      <c r="D17" s="355" t="s">
        <v>14</v>
      </c>
      <c r="E17" s="355" t="s">
        <v>614</v>
      </c>
      <c r="F17" s="355" t="s">
        <v>689</v>
      </c>
      <c r="G17" s="356"/>
      <c r="H17" s="356" t="s">
        <v>865</v>
      </c>
      <c r="I17" s="356" t="s">
        <v>34</v>
      </c>
      <c r="J17" s="356" t="s">
        <v>608</v>
      </c>
      <c r="K17" s="357" t="s">
        <v>48</v>
      </c>
      <c r="L17" s="358" t="s">
        <v>715</v>
      </c>
      <c r="M17" s="358" t="s">
        <v>34</v>
      </c>
      <c r="N17" s="357">
        <v>449822</v>
      </c>
      <c r="O17" s="357" t="s">
        <v>1320</v>
      </c>
      <c r="P17" s="361">
        <v>43003</v>
      </c>
      <c r="Q17" s="362">
        <v>54984706.829999998</v>
      </c>
      <c r="R17" s="362">
        <v>79846083.067063421</v>
      </c>
      <c r="S17" s="357">
        <v>10</v>
      </c>
      <c r="T17" s="359">
        <v>-2.124278245270228E-2</v>
      </c>
      <c r="U17" s="359">
        <v>-0.27460959496142201</v>
      </c>
      <c r="V17" s="359">
        <v>-2.625511244208889E-2</v>
      </c>
      <c r="W17" s="359">
        <v>-0.25738789207856649</v>
      </c>
      <c r="X17" s="359">
        <v>0.12199126537318827</v>
      </c>
      <c r="Y17" s="359">
        <v>0.92508192632523734</v>
      </c>
      <c r="Z17" s="359">
        <v>0.47862135858837784</v>
      </c>
      <c r="AA17" s="359">
        <v>2.7206389656429399</v>
      </c>
      <c r="AB17" s="359">
        <v>0.15989963080834707</v>
      </c>
      <c r="AC17" s="363">
        <v>-0.69406412793587258</v>
      </c>
      <c r="AD17" s="526">
        <v>0</v>
      </c>
      <c r="AE17" s="360" t="s">
        <v>2287</v>
      </c>
      <c r="AF17" s="360" t="s">
        <v>2143</v>
      </c>
      <c r="AG17" s="364" t="s">
        <v>1435</v>
      </c>
      <c r="AH17" s="364" t="s">
        <v>2147</v>
      </c>
      <c r="AI17" s="364">
        <v>1000</v>
      </c>
      <c r="AJ17" s="364">
        <v>300</v>
      </c>
      <c r="AK17" s="364">
        <v>1000</v>
      </c>
      <c r="AL17" s="359">
        <v>1.4999999999999999E-2</v>
      </c>
      <c r="AM17" s="359">
        <v>0.25</v>
      </c>
      <c r="AN17" s="359" t="s">
        <v>34</v>
      </c>
      <c r="AO17" s="357" t="s">
        <v>1323</v>
      </c>
      <c r="AP17" s="360" t="s">
        <v>13</v>
      </c>
      <c r="AQ17" s="366" t="s">
        <v>668</v>
      </c>
      <c r="AR17" s="359">
        <v>4.0000000000000001E-3</v>
      </c>
      <c r="AS17" s="359">
        <v>4.0000000000000001E-3</v>
      </c>
      <c r="AT17" s="359"/>
      <c r="AW17" s="646"/>
      <c r="AX17" s="647"/>
      <c r="AY17" s="647"/>
      <c r="AZ17" s="647"/>
      <c r="BA17" s="647"/>
      <c r="BB17" s="658"/>
      <c r="BC17" s="647"/>
      <c r="BD17" s="647"/>
      <c r="BE17" s="647"/>
      <c r="BF17" s="647"/>
      <c r="BG17" s="659"/>
      <c r="BH17" s="648"/>
      <c r="BI17" s="649"/>
      <c r="BJ17" s="649"/>
      <c r="BK17" s="649"/>
      <c r="BL17" s="218"/>
      <c r="BM17" s="648"/>
      <c r="BN17" s="648"/>
      <c r="BO17" s="648"/>
      <c r="BP17" s="648"/>
      <c r="BQ17" s="648"/>
      <c r="BR17" s="648"/>
      <c r="BS17" s="648"/>
      <c r="BT17" s="648"/>
      <c r="BU17" s="648"/>
      <c r="BV17" s="650"/>
      <c r="BW17" s="647"/>
    </row>
    <row r="18" spans="2:75" ht="15.75" customHeight="1">
      <c r="B18" s="353" t="s">
        <v>583</v>
      </c>
      <c r="C18" s="354">
        <v>37994000000164</v>
      </c>
      <c r="D18" s="355" t="s">
        <v>14</v>
      </c>
      <c r="E18" s="355" t="s">
        <v>607</v>
      </c>
      <c r="F18" s="355"/>
      <c r="G18" s="356" t="s">
        <v>866</v>
      </c>
      <c r="H18" s="356" t="s">
        <v>34</v>
      </c>
      <c r="I18" s="356" t="s">
        <v>34</v>
      </c>
      <c r="J18" s="356" t="s">
        <v>611</v>
      </c>
      <c r="K18" s="357" t="s">
        <v>49</v>
      </c>
      <c r="L18" s="358" t="s">
        <v>715</v>
      </c>
      <c r="M18" s="358" t="s">
        <v>1414</v>
      </c>
      <c r="N18" s="357">
        <v>570621</v>
      </c>
      <c r="O18" s="357" t="s">
        <v>1320</v>
      </c>
      <c r="P18" s="361">
        <v>44179</v>
      </c>
      <c r="Q18" s="362">
        <v>5884699.5</v>
      </c>
      <c r="R18" s="362">
        <v>7231722.379047622</v>
      </c>
      <c r="S18" s="357">
        <v>10</v>
      </c>
      <c r="T18" s="359">
        <v>-0.35489018015203577</v>
      </c>
      <c r="U18" s="359">
        <v>-4.5877346267762249</v>
      </c>
      <c r="V18" s="359">
        <v>-0.35167435532985059</v>
      </c>
      <c r="W18" s="359">
        <v>-3.4475845881861096</v>
      </c>
      <c r="X18" s="359" t="s">
        <v>1417</v>
      </c>
      <c r="Y18" s="359" t="s">
        <v>1417</v>
      </c>
      <c r="Z18" s="359" t="s">
        <v>1417</v>
      </c>
      <c r="AA18" s="359" t="s">
        <v>1417</v>
      </c>
      <c r="AB18" s="359">
        <v>0.33550422779727762</v>
      </c>
      <c r="AC18" s="363">
        <v>-1.4132226810707222</v>
      </c>
      <c r="AD18" s="526">
        <v>0</v>
      </c>
      <c r="AE18" s="360" t="s">
        <v>2372</v>
      </c>
      <c r="AF18" s="360" t="s">
        <v>741</v>
      </c>
      <c r="AG18" s="364" t="s">
        <v>741</v>
      </c>
      <c r="AH18" s="364" t="s">
        <v>2144</v>
      </c>
      <c r="AI18" s="364">
        <v>1000</v>
      </c>
      <c r="AJ18" s="364">
        <v>1000</v>
      </c>
      <c r="AK18" s="364">
        <v>1000</v>
      </c>
      <c r="AL18" s="359">
        <v>0.02</v>
      </c>
      <c r="AM18" s="359">
        <v>0.2</v>
      </c>
      <c r="AN18" s="359" t="s">
        <v>2156</v>
      </c>
      <c r="AO18" s="357" t="s">
        <v>1323</v>
      </c>
      <c r="AP18" s="360" t="s">
        <v>716</v>
      </c>
      <c r="AQ18" s="366" t="s">
        <v>687</v>
      </c>
      <c r="AR18" s="359">
        <v>5.0000000000000001E-4</v>
      </c>
      <c r="AS18" s="359">
        <v>5.0000000000000001E-4</v>
      </c>
      <c r="AT18" s="359"/>
      <c r="AW18" s="646"/>
      <c r="AX18" s="647"/>
      <c r="AY18" s="647"/>
      <c r="AZ18" s="647"/>
      <c r="BA18" s="647"/>
      <c r="BB18" s="658"/>
      <c r="BC18" s="647"/>
      <c r="BD18" s="647"/>
      <c r="BE18" s="647"/>
      <c r="BF18" s="647"/>
      <c r="BG18" s="659"/>
      <c r="BH18" s="648"/>
      <c r="BI18" s="649"/>
      <c r="BJ18" s="649"/>
      <c r="BK18" s="649"/>
      <c r="BL18" s="218"/>
      <c r="BM18" s="648"/>
      <c r="BN18" s="648"/>
      <c r="BO18" s="648"/>
      <c r="BP18" s="648"/>
      <c r="BQ18" s="648"/>
      <c r="BR18" s="648"/>
      <c r="BS18" s="648"/>
      <c r="BT18" s="648"/>
      <c r="BU18" s="648"/>
      <c r="BV18" s="650"/>
      <c r="BW18" s="647"/>
    </row>
    <row r="19" spans="2:75" ht="15.75" customHeight="1">
      <c r="B19" s="353" t="s">
        <v>650</v>
      </c>
      <c r="C19" s="354">
        <v>18772290000157</v>
      </c>
      <c r="D19" s="355" t="s">
        <v>13</v>
      </c>
      <c r="E19" s="355" t="s">
        <v>616</v>
      </c>
      <c r="F19" s="355" t="s">
        <v>617</v>
      </c>
      <c r="G19" s="356" t="s">
        <v>34</v>
      </c>
      <c r="H19" s="356" t="s">
        <v>1336</v>
      </c>
      <c r="I19" s="356" t="s">
        <v>34</v>
      </c>
      <c r="J19" s="356" t="s">
        <v>608</v>
      </c>
      <c r="K19" s="357" t="s">
        <v>48</v>
      </c>
      <c r="L19" s="358" t="s">
        <v>715</v>
      </c>
      <c r="M19" s="358" t="s">
        <v>34</v>
      </c>
      <c r="N19" s="357">
        <v>355208</v>
      </c>
      <c r="O19" s="357" t="s">
        <v>1320</v>
      </c>
      <c r="P19" s="361">
        <v>41577</v>
      </c>
      <c r="Q19" s="362">
        <v>488796415.63999999</v>
      </c>
      <c r="R19" s="362">
        <v>559371937.86714268</v>
      </c>
      <c r="S19" s="357">
        <v>15</v>
      </c>
      <c r="T19" s="359">
        <v>9.217874383893121E-2</v>
      </c>
      <c r="U19" s="359">
        <v>1.1916126131791884</v>
      </c>
      <c r="V19" s="359">
        <v>0.10320133650430896</v>
      </c>
      <c r="W19" s="359">
        <v>1.0117181756933864</v>
      </c>
      <c r="X19" s="359">
        <v>0.18088648159287013</v>
      </c>
      <c r="Y19" s="359">
        <v>1.3716950498564497</v>
      </c>
      <c r="Z19" s="359">
        <v>0.30731837553242713</v>
      </c>
      <c r="AA19" s="359">
        <v>1.7468972755364909</v>
      </c>
      <c r="AB19" s="359">
        <v>4.874684630137259E-2</v>
      </c>
      <c r="AC19" s="363">
        <v>4.6490018234214871E-2</v>
      </c>
      <c r="AD19" s="526">
        <v>18816393000171</v>
      </c>
      <c r="AE19" s="360" t="s">
        <v>2429</v>
      </c>
      <c r="AF19" s="360" t="s">
        <v>2149</v>
      </c>
      <c r="AG19" s="364" t="s">
        <v>719</v>
      </c>
      <c r="AH19" s="364" t="s">
        <v>2147</v>
      </c>
      <c r="AI19" s="364">
        <v>10000</v>
      </c>
      <c r="AJ19" s="364">
        <v>5000</v>
      </c>
      <c r="AK19" s="364">
        <v>10000</v>
      </c>
      <c r="AL19" s="359">
        <v>1.8500000000000003E-2</v>
      </c>
      <c r="AM19" s="359">
        <v>0.2</v>
      </c>
      <c r="AN19" s="359" t="s">
        <v>64</v>
      </c>
      <c r="AO19" s="357" t="s">
        <v>1323</v>
      </c>
      <c r="AP19" s="360" t="s">
        <v>13</v>
      </c>
      <c r="AQ19" s="366" t="s">
        <v>674</v>
      </c>
      <c r="AR19" s="359">
        <v>4.6249999999999998E-3</v>
      </c>
      <c r="AS19" s="359">
        <v>4.6249999999999998E-3</v>
      </c>
      <c r="AT19" s="359"/>
      <c r="AW19" s="646"/>
      <c r="AX19" s="647"/>
      <c r="AY19" s="647"/>
      <c r="AZ19" s="647"/>
      <c r="BA19" s="647"/>
      <c r="BB19" s="658"/>
      <c r="BC19" s="647"/>
      <c r="BD19" s="647"/>
      <c r="BE19" s="647"/>
      <c r="BF19" s="647"/>
      <c r="BG19" s="659"/>
      <c r="BH19" s="648"/>
      <c r="BI19" s="649"/>
      <c r="BJ19" s="649"/>
      <c r="BK19" s="649"/>
      <c r="BL19" s="218"/>
      <c r="BM19" s="648"/>
      <c r="BN19" s="648"/>
      <c r="BO19" s="648"/>
      <c r="BP19" s="648"/>
      <c r="BQ19" s="648"/>
      <c r="BR19" s="648"/>
      <c r="BS19" s="648"/>
      <c r="BT19" s="648"/>
      <c r="BU19" s="648"/>
      <c r="BV19" s="650"/>
      <c r="BW19" s="647"/>
    </row>
    <row r="20" spans="2:75" ht="15.75" customHeight="1">
      <c r="B20" s="353" t="s">
        <v>1145</v>
      </c>
      <c r="C20" s="354">
        <v>27928186000108</v>
      </c>
      <c r="D20" s="355" t="s">
        <v>13</v>
      </c>
      <c r="E20" s="355" t="s">
        <v>615</v>
      </c>
      <c r="F20" s="355" t="s">
        <v>619</v>
      </c>
      <c r="G20" s="356" t="s">
        <v>34</v>
      </c>
      <c r="H20" s="356" t="s">
        <v>1336</v>
      </c>
      <c r="I20" s="356" t="s">
        <v>34</v>
      </c>
      <c r="J20" s="356" t="s">
        <v>608</v>
      </c>
      <c r="K20" s="357" t="s">
        <v>48</v>
      </c>
      <c r="L20" s="358" t="s">
        <v>715</v>
      </c>
      <c r="M20" s="358" t="s">
        <v>34</v>
      </c>
      <c r="N20" s="357">
        <v>447511</v>
      </c>
      <c r="O20" s="357" t="s">
        <v>1320</v>
      </c>
      <c r="P20" s="361">
        <v>42963</v>
      </c>
      <c r="Q20" s="362">
        <v>292085640.13999999</v>
      </c>
      <c r="R20" s="362">
        <v>173111909.08785719</v>
      </c>
      <c r="S20" s="357">
        <v>15</v>
      </c>
      <c r="T20" s="359">
        <v>0.13086673661247539</v>
      </c>
      <c r="U20" s="359">
        <v>1.6917398469381495</v>
      </c>
      <c r="V20" s="359">
        <v>0.1445818034577242</v>
      </c>
      <c r="W20" s="359">
        <v>1.4173851171646503</v>
      </c>
      <c r="X20" s="359">
        <v>0.23661111741096308</v>
      </c>
      <c r="Y20" s="359">
        <v>1.7942650862330343</v>
      </c>
      <c r="Z20" s="359">
        <v>0.44224613648684175</v>
      </c>
      <c r="AA20" s="359">
        <v>2.5138704107977605</v>
      </c>
      <c r="AB20" s="359">
        <v>2.7304138096099176E-2</v>
      </c>
      <c r="AC20" s="363">
        <v>1.4025192410855862</v>
      </c>
      <c r="AD20" s="526">
        <v>0</v>
      </c>
      <c r="AE20" s="360" t="s">
        <v>2403</v>
      </c>
      <c r="AF20" s="360" t="s">
        <v>2146</v>
      </c>
      <c r="AG20" s="364" t="s">
        <v>59</v>
      </c>
      <c r="AH20" s="364" t="s">
        <v>2147</v>
      </c>
      <c r="AI20" s="364">
        <v>1000</v>
      </c>
      <c r="AJ20" s="364">
        <v>1000</v>
      </c>
      <c r="AK20" s="364">
        <v>1000</v>
      </c>
      <c r="AL20" s="359">
        <v>1.8000000000000002E-2</v>
      </c>
      <c r="AM20" s="359">
        <v>0.2</v>
      </c>
      <c r="AN20" s="359" t="s">
        <v>64</v>
      </c>
      <c r="AO20" s="357" t="s">
        <v>1323</v>
      </c>
      <c r="AP20" s="360" t="s">
        <v>13</v>
      </c>
      <c r="AQ20" s="366" t="s">
        <v>671</v>
      </c>
      <c r="AR20" s="359">
        <v>5.0003999999999995E-3</v>
      </c>
      <c r="AS20" s="359">
        <v>5.0003999999999995E-3</v>
      </c>
      <c r="AT20" s="359"/>
      <c r="AW20" s="646"/>
      <c r="AX20" s="647"/>
      <c r="AY20" s="647"/>
      <c r="AZ20" s="647"/>
      <c r="BA20" s="647"/>
      <c r="BB20" s="658"/>
      <c r="BC20" s="647"/>
      <c r="BD20" s="647"/>
      <c r="BE20" s="647"/>
      <c r="BF20" s="647"/>
      <c r="BG20" s="659"/>
      <c r="BH20" s="648"/>
      <c r="BI20" s="649"/>
      <c r="BJ20" s="649"/>
      <c r="BK20" s="649"/>
      <c r="BL20" s="218"/>
      <c r="BM20" s="648"/>
      <c r="BN20" s="648"/>
      <c r="BO20" s="648"/>
      <c r="BP20" s="648"/>
      <c r="BQ20" s="648"/>
      <c r="BR20" s="648"/>
      <c r="BS20" s="648"/>
      <c r="BT20" s="648"/>
      <c r="BU20" s="648"/>
      <c r="BV20" s="650"/>
      <c r="BW20" s="647"/>
    </row>
    <row r="21" spans="2:75" ht="15.75" customHeight="1">
      <c r="B21" s="353" t="s">
        <v>181</v>
      </c>
      <c r="C21" s="354">
        <v>34702572000134</v>
      </c>
      <c r="D21" s="355" t="s">
        <v>13</v>
      </c>
      <c r="E21" s="355" t="s">
        <v>616</v>
      </c>
      <c r="F21" s="355" t="s">
        <v>610</v>
      </c>
      <c r="G21" s="356" t="s">
        <v>34</v>
      </c>
      <c r="H21" s="356" t="s">
        <v>1337</v>
      </c>
      <c r="I21" s="356" t="s">
        <v>34</v>
      </c>
      <c r="J21" s="356" t="s">
        <v>611</v>
      </c>
      <c r="K21" s="357" t="s">
        <v>48</v>
      </c>
      <c r="L21" s="358" t="s">
        <v>715</v>
      </c>
      <c r="M21" s="358" t="s">
        <v>34</v>
      </c>
      <c r="N21" s="357">
        <v>530042</v>
      </c>
      <c r="O21" s="357" t="s">
        <v>1320</v>
      </c>
      <c r="P21" s="361">
        <v>43887</v>
      </c>
      <c r="Q21" s="362">
        <v>160338500.55000001</v>
      </c>
      <c r="R21" s="362">
        <v>110361540.92940481</v>
      </c>
      <c r="S21" s="357">
        <v>18</v>
      </c>
      <c r="T21" s="359">
        <v>9.2332971482482096E-2</v>
      </c>
      <c r="U21" s="359">
        <v>1.1936063440297333</v>
      </c>
      <c r="V21" s="359">
        <v>0.1816583617502463</v>
      </c>
      <c r="W21" s="359">
        <v>1.7808593626278741</v>
      </c>
      <c r="X21" s="359">
        <v>0.47422000030213551</v>
      </c>
      <c r="Y21" s="359">
        <v>3.5960964093571217</v>
      </c>
      <c r="Z21" s="359" t="s">
        <v>1417</v>
      </c>
      <c r="AA21" s="359" t="s">
        <v>1417</v>
      </c>
      <c r="AB21" s="359">
        <v>8.8774218113997064E-2</v>
      </c>
      <c r="AC21" s="363">
        <v>0.83069020759402035</v>
      </c>
      <c r="AD21" s="526">
        <v>41036284000153</v>
      </c>
      <c r="AE21" s="360" t="s">
        <v>2255</v>
      </c>
      <c r="AF21" s="360" t="s">
        <v>2152</v>
      </c>
      <c r="AG21" s="364" t="s">
        <v>1436</v>
      </c>
      <c r="AH21" s="364" t="s">
        <v>2144</v>
      </c>
      <c r="AI21" s="364">
        <v>10000</v>
      </c>
      <c r="AJ21" s="364">
        <v>1000</v>
      </c>
      <c r="AK21" s="364">
        <v>0</v>
      </c>
      <c r="AL21" s="359">
        <v>0.02</v>
      </c>
      <c r="AM21" s="359">
        <v>0.2</v>
      </c>
      <c r="AN21" s="359" t="s">
        <v>2161</v>
      </c>
      <c r="AO21" s="357" t="s">
        <v>1323</v>
      </c>
      <c r="AP21" s="360" t="s">
        <v>13</v>
      </c>
      <c r="AQ21" s="366" t="s">
        <v>668</v>
      </c>
      <c r="AR21" s="359">
        <v>4.0000000000000001E-3</v>
      </c>
      <c r="AS21" s="359">
        <v>4.0000000000000001E-3</v>
      </c>
      <c r="AT21" s="359"/>
      <c r="AW21" s="646"/>
      <c r="AX21" s="647"/>
      <c r="AY21" s="647"/>
      <c r="AZ21" s="647"/>
      <c r="BA21" s="647"/>
      <c r="BB21" s="658"/>
      <c r="BC21" s="647"/>
      <c r="BD21" s="647"/>
      <c r="BE21" s="647"/>
      <c r="BF21" s="647"/>
      <c r="BG21" s="659"/>
      <c r="BH21" s="648"/>
      <c r="BI21" s="649"/>
      <c r="BJ21" s="649"/>
      <c r="BK21" s="649"/>
      <c r="BL21" s="218"/>
      <c r="BM21" s="648"/>
      <c r="BN21" s="648"/>
      <c r="BO21" s="648"/>
      <c r="BP21" s="648"/>
      <c r="BQ21" s="648"/>
      <c r="BR21" s="648"/>
      <c r="BS21" s="648"/>
      <c r="BT21" s="648"/>
      <c r="BU21" s="648"/>
      <c r="BV21" s="650"/>
      <c r="BW21" s="647"/>
    </row>
    <row r="22" spans="2:75" ht="15.75" customHeight="1">
      <c r="B22" s="353" t="s">
        <v>1153</v>
      </c>
      <c r="C22" s="354">
        <v>10500884000105</v>
      </c>
      <c r="D22" s="355" t="s">
        <v>14</v>
      </c>
      <c r="E22" s="355" t="s">
        <v>607</v>
      </c>
      <c r="F22" s="355"/>
      <c r="G22" s="356"/>
      <c r="H22" s="356" t="s">
        <v>34</v>
      </c>
      <c r="I22" s="356" t="s">
        <v>34</v>
      </c>
      <c r="J22" s="356" t="s">
        <v>608</v>
      </c>
      <c r="K22" s="357" t="s">
        <v>48</v>
      </c>
      <c r="L22" s="358" t="s">
        <v>715</v>
      </c>
      <c r="M22" s="358" t="s">
        <v>34</v>
      </c>
      <c r="N22" s="357">
        <v>298761</v>
      </c>
      <c r="O22" s="357" t="s">
        <v>1320</v>
      </c>
      <c r="P22" s="361">
        <v>40949</v>
      </c>
      <c r="Q22" s="362">
        <v>1495688879.21</v>
      </c>
      <c r="R22" s="362">
        <v>1578962106.5321434</v>
      </c>
      <c r="S22" s="357">
        <v>29</v>
      </c>
      <c r="T22" s="359">
        <v>8.1465230817971301E-2</v>
      </c>
      <c r="U22" s="359">
        <v>1.053116939279112</v>
      </c>
      <c r="V22" s="359">
        <v>7.2723682335522621E-3</v>
      </c>
      <c r="W22" s="359">
        <v>7.1293525563138685E-2</v>
      </c>
      <c r="X22" s="359">
        <v>0.13115566943890888</v>
      </c>
      <c r="Y22" s="359">
        <v>0.9945772671662787</v>
      </c>
      <c r="Z22" s="359">
        <v>0.34129049214655716</v>
      </c>
      <c r="AA22" s="359">
        <v>1.9400057997326621</v>
      </c>
      <c r="AB22" s="359">
        <v>0.1976683044371278</v>
      </c>
      <c r="AC22" s="363">
        <v>-0.35617818763525028</v>
      </c>
      <c r="AD22" s="526">
        <v>36352539000157</v>
      </c>
      <c r="AE22" s="360" t="s">
        <v>2410</v>
      </c>
      <c r="AF22" s="360" t="s">
        <v>2152</v>
      </c>
      <c r="AG22" s="364" t="s">
        <v>1436</v>
      </c>
      <c r="AH22" s="364" t="s">
        <v>2147</v>
      </c>
      <c r="AI22" s="364">
        <v>5000</v>
      </c>
      <c r="AJ22" s="364">
        <v>1000</v>
      </c>
      <c r="AK22" s="364">
        <v>5000</v>
      </c>
      <c r="AL22" s="359">
        <v>1.8500000000000003E-2</v>
      </c>
      <c r="AM22" s="359">
        <v>0.15</v>
      </c>
      <c r="AN22" s="359" t="s">
        <v>666</v>
      </c>
      <c r="AO22" s="357" t="s">
        <v>1323</v>
      </c>
      <c r="AP22" s="360" t="s">
        <v>716</v>
      </c>
      <c r="AQ22" s="366" t="s">
        <v>659</v>
      </c>
      <c r="AR22" s="359">
        <v>5.3333333333333332E-3</v>
      </c>
      <c r="AS22" s="359">
        <v>5.3333333333333332E-3</v>
      </c>
      <c r="AT22" s="359"/>
      <c r="AW22" s="646"/>
      <c r="AX22" s="647"/>
      <c r="AY22" s="647"/>
      <c r="AZ22" s="647"/>
      <c r="BA22" s="647"/>
      <c r="BB22" s="658"/>
      <c r="BC22" s="647"/>
      <c r="BD22" s="647"/>
      <c r="BE22" s="647"/>
      <c r="BF22" s="647"/>
      <c r="BG22" s="659"/>
      <c r="BH22" s="648"/>
      <c r="BI22" s="649"/>
      <c r="BJ22" s="649"/>
      <c r="BK22" s="649"/>
      <c r="BL22" s="218"/>
      <c r="BM22" s="648"/>
      <c r="BN22" s="648"/>
      <c r="BO22" s="648"/>
      <c r="BP22" s="648"/>
      <c r="BQ22" s="648"/>
      <c r="BR22" s="648"/>
      <c r="BS22" s="648"/>
      <c r="BT22" s="648"/>
      <c r="BU22" s="648"/>
      <c r="BV22" s="650"/>
      <c r="BW22" s="647"/>
    </row>
    <row r="23" spans="2:75" ht="15.75" customHeight="1">
      <c r="B23" s="353" t="s">
        <v>67</v>
      </c>
      <c r="C23" s="354">
        <v>23565803000199</v>
      </c>
      <c r="D23" s="355" t="s">
        <v>13</v>
      </c>
      <c r="E23" s="355" t="s">
        <v>615</v>
      </c>
      <c r="F23" s="355" t="s">
        <v>619</v>
      </c>
      <c r="G23" s="356" t="s">
        <v>34</v>
      </c>
      <c r="H23" s="356" t="s">
        <v>1336</v>
      </c>
      <c r="I23" s="356" t="s">
        <v>34</v>
      </c>
      <c r="J23" s="356" t="s">
        <v>611</v>
      </c>
      <c r="K23" s="357" t="s">
        <v>48</v>
      </c>
      <c r="L23" s="358" t="s">
        <v>715</v>
      </c>
      <c r="M23" s="358" t="s">
        <v>34</v>
      </c>
      <c r="N23" s="357">
        <v>410901</v>
      </c>
      <c r="O23" s="357" t="s">
        <v>1320</v>
      </c>
      <c r="P23" s="361">
        <v>42366</v>
      </c>
      <c r="Q23" s="362">
        <v>3492097347.2800002</v>
      </c>
      <c r="R23" s="362">
        <v>3201378195.6021056</v>
      </c>
      <c r="S23" s="357">
        <v>30</v>
      </c>
      <c r="T23" s="359">
        <v>0.17784887802527871</v>
      </c>
      <c r="U23" s="359">
        <v>2.2990871590200914</v>
      </c>
      <c r="V23" s="359">
        <v>0.21711144540459482</v>
      </c>
      <c r="W23" s="359">
        <v>2.1284181281675516</v>
      </c>
      <c r="X23" s="359">
        <v>0.29528439773602377</v>
      </c>
      <c r="Y23" s="359">
        <v>2.2391952295583377</v>
      </c>
      <c r="Z23" s="359">
        <v>0.38901859935054017</v>
      </c>
      <c r="AA23" s="359">
        <v>2.2113078339722447</v>
      </c>
      <c r="AB23" s="359">
        <v>4.3191210905645046E-2</v>
      </c>
      <c r="AC23" s="363">
        <v>2.3230039996961387</v>
      </c>
      <c r="AD23" s="526">
        <v>21470947000136</v>
      </c>
      <c r="AE23" s="360" t="s">
        <v>2151</v>
      </c>
      <c r="AF23" s="360" t="s">
        <v>2152</v>
      </c>
      <c r="AG23" s="364" t="s">
        <v>1436</v>
      </c>
      <c r="AH23" s="364" t="s">
        <v>2147</v>
      </c>
      <c r="AI23" s="364">
        <v>100000</v>
      </c>
      <c r="AJ23" s="364">
        <v>10000</v>
      </c>
      <c r="AK23" s="364">
        <v>100000</v>
      </c>
      <c r="AL23" s="657">
        <v>1.9E-2</v>
      </c>
      <c r="AM23" s="657">
        <v>0.2</v>
      </c>
      <c r="AN23" s="359" t="s">
        <v>64</v>
      </c>
      <c r="AO23" s="357" t="s">
        <v>1323</v>
      </c>
      <c r="AP23" s="360" t="s">
        <v>13</v>
      </c>
      <c r="AQ23" s="366" t="s">
        <v>664</v>
      </c>
      <c r="AR23" s="359">
        <v>3.8E-3</v>
      </c>
      <c r="AS23" s="359">
        <v>3.8E-3</v>
      </c>
      <c r="AT23" s="359"/>
      <c r="AW23" s="646"/>
      <c r="AX23" s="647"/>
      <c r="AY23" s="647"/>
      <c r="AZ23" s="647"/>
      <c r="BA23" s="647"/>
      <c r="BB23" s="658"/>
      <c r="BC23" s="647"/>
      <c r="BD23" s="647"/>
      <c r="BE23" s="647"/>
      <c r="BF23" s="647"/>
      <c r="BG23" s="659"/>
      <c r="BH23" s="648"/>
      <c r="BI23" s="649"/>
      <c r="BJ23" s="649"/>
      <c r="BK23" s="649"/>
      <c r="BL23" s="218"/>
      <c r="BM23" s="648"/>
      <c r="BN23" s="648"/>
      <c r="BO23" s="648"/>
      <c r="BP23" s="648"/>
      <c r="BQ23" s="648"/>
      <c r="BR23" s="648"/>
      <c r="BS23" s="648"/>
      <c r="BT23" s="648"/>
      <c r="BU23" s="648"/>
      <c r="BV23" s="650"/>
      <c r="BW23" s="647"/>
    </row>
    <row r="24" spans="2:75" ht="15.75" customHeight="1">
      <c r="B24" s="353" t="s">
        <v>870</v>
      </c>
      <c r="C24" s="354">
        <v>17816013000136</v>
      </c>
      <c r="D24" s="355" t="s">
        <v>13</v>
      </c>
      <c r="E24" s="355" t="s">
        <v>615</v>
      </c>
      <c r="F24" s="355" t="s">
        <v>619</v>
      </c>
      <c r="G24" s="356" t="s">
        <v>34</v>
      </c>
      <c r="H24" s="356" t="s">
        <v>1336</v>
      </c>
      <c r="I24" s="356" t="s">
        <v>34</v>
      </c>
      <c r="J24" s="356" t="s">
        <v>611</v>
      </c>
      <c r="K24" s="357" t="s">
        <v>48</v>
      </c>
      <c r="L24" s="358" t="s">
        <v>715</v>
      </c>
      <c r="M24" s="358" t="s">
        <v>34</v>
      </c>
      <c r="N24" s="357">
        <v>336246</v>
      </c>
      <c r="O24" s="357" t="s">
        <v>1320</v>
      </c>
      <c r="P24" s="361">
        <v>41397</v>
      </c>
      <c r="Q24" s="362">
        <v>80507937.189999998</v>
      </c>
      <c r="R24" s="362">
        <v>94410669.394166589</v>
      </c>
      <c r="S24" s="357">
        <v>30</v>
      </c>
      <c r="T24" s="359">
        <v>0.14295555801973348</v>
      </c>
      <c r="U24" s="359">
        <v>1.8480144007824748</v>
      </c>
      <c r="V24" s="359">
        <v>0.15565903024030936</v>
      </c>
      <c r="W24" s="359">
        <v>1.5259789789481268</v>
      </c>
      <c r="X24" s="359">
        <v>0.23983674582406711</v>
      </c>
      <c r="Y24" s="359">
        <v>1.8187256124590334</v>
      </c>
      <c r="Z24" s="359">
        <v>0.35305200740386811</v>
      </c>
      <c r="AA24" s="359">
        <v>2.0068620654004121</v>
      </c>
      <c r="AB24" s="359">
        <v>4.0698197479481391E-2</v>
      </c>
      <c r="AC24" s="363">
        <v>1.1888797221737932</v>
      </c>
      <c r="AD24" s="526">
        <v>8893082000152</v>
      </c>
      <c r="AE24" s="360" t="s">
        <v>2157</v>
      </c>
      <c r="AF24" s="360" t="s">
        <v>2143</v>
      </c>
      <c r="AG24" s="364" t="s">
        <v>1435</v>
      </c>
      <c r="AH24" s="364" t="s">
        <v>2147</v>
      </c>
      <c r="AI24" s="364">
        <v>1000</v>
      </c>
      <c r="AJ24" s="364">
        <v>1000</v>
      </c>
      <c r="AK24" s="364">
        <v>1000</v>
      </c>
      <c r="AL24" s="359">
        <v>0</v>
      </c>
      <c r="AM24" s="359" t="s">
        <v>34</v>
      </c>
      <c r="AN24" s="359" t="s">
        <v>2161</v>
      </c>
      <c r="AO24" s="357" t="s">
        <v>1323</v>
      </c>
      <c r="AP24" s="360" t="s">
        <v>13</v>
      </c>
      <c r="AQ24" s="366" t="s">
        <v>668</v>
      </c>
      <c r="AR24" s="359">
        <v>3.96E-3</v>
      </c>
      <c r="AS24" s="359">
        <v>3.96E-3</v>
      </c>
      <c r="AT24" s="359"/>
      <c r="AW24" s="646"/>
      <c r="AX24" s="647"/>
      <c r="AY24" s="647"/>
      <c r="AZ24" s="647"/>
      <c r="BA24" s="647"/>
      <c r="BB24" s="658"/>
      <c r="BC24" s="647"/>
      <c r="BD24" s="647"/>
      <c r="BE24" s="647"/>
      <c r="BF24" s="647"/>
      <c r="BG24" s="659"/>
      <c r="BH24" s="648"/>
      <c r="BI24" s="649"/>
      <c r="BJ24" s="649"/>
      <c r="BK24" s="649"/>
      <c r="BL24" s="218"/>
      <c r="BM24" s="648"/>
      <c r="BN24" s="648"/>
      <c r="BO24" s="648"/>
      <c r="BP24" s="648"/>
      <c r="BQ24" s="648"/>
      <c r="BR24" s="648"/>
      <c r="BS24" s="648"/>
      <c r="BT24" s="648"/>
      <c r="BU24" s="648"/>
      <c r="BV24" s="650"/>
      <c r="BW24" s="647"/>
    </row>
    <row r="25" spans="2:75" ht="15.75" customHeight="1">
      <c r="B25" s="353" t="s">
        <v>21</v>
      </c>
      <c r="C25" s="354">
        <v>8893082000152</v>
      </c>
      <c r="D25" s="355" t="s">
        <v>13</v>
      </c>
      <c r="E25" s="355" t="s">
        <v>615</v>
      </c>
      <c r="F25" s="355" t="s">
        <v>619</v>
      </c>
      <c r="G25" s="356" t="s">
        <v>34</v>
      </c>
      <c r="H25" s="356" t="s">
        <v>1336</v>
      </c>
      <c r="I25" s="356" t="s">
        <v>34</v>
      </c>
      <c r="J25" s="356" t="s">
        <v>611</v>
      </c>
      <c r="K25" s="357" t="s">
        <v>48</v>
      </c>
      <c r="L25" s="358" t="s">
        <v>715</v>
      </c>
      <c r="M25" s="358" t="s">
        <v>34</v>
      </c>
      <c r="N25" s="357">
        <v>211788</v>
      </c>
      <c r="O25" s="357" t="s">
        <v>1320</v>
      </c>
      <c r="P25" s="361">
        <v>39629</v>
      </c>
      <c r="Q25" s="362">
        <v>1039042229.36</v>
      </c>
      <c r="R25" s="362">
        <v>1115275200.4820235</v>
      </c>
      <c r="S25" s="357">
        <v>30</v>
      </c>
      <c r="T25" s="359">
        <v>0.14334586431711482</v>
      </c>
      <c r="U25" s="359">
        <v>1.8530599664692404</v>
      </c>
      <c r="V25" s="359">
        <v>0.15603999884744879</v>
      </c>
      <c r="W25" s="359">
        <v>1.5297137451562706</v>
      </c>
      <c r="X25" s="359">
        <v>0.24164804189317612</v>
      </c>
      <c r="Y25" s="359">
        <v>1.832460999592127</v>
      </c>
      <c r="Z25" s="359">
        <v>0.35755975055731692</v>
      </c>
      <c r="AA25" s="359">
        <v>2.0324855388420358</v>
      </c>
      <c r="AB25" s="359">
        <v>4.0993004385194605E-2</v>
      </c>
      <c r="AC25" s="363">
        <v>1.1886673540567896</v>
      </c>
      <c r="AD25" s="526">
        <v>8875020000118</v>
      </c>
      <c r="AE25" s="360" t="s">
        <v>2289</v>
      </c>
      <c r="AF25" s="360" t="s">
        <v>2149</v>
      </c>
      <c r="AG25" s="364" t="s">
        <v>719</v>
      </c>
      <c r="AH25" s="364" t="s">
        <v>2147</v>
      </c>
      <c r="AI25" s="364">
        <v>50000</v>
      </c>
      <c r="AJ25" s="364">
        <v>25000</v>
      </c>
      <c r="AK25" s="364">
        <v>50000</v>
      </c>
      <c r="AL25" s="359">
        <v>1.975E-2</v>
      </c>
      <c r="AM25" s="359">
        <v>0.2</v>
      </c>
      <c r="AN25" s="359" t="s">
        <v>64</v>
      </c>
      <c r="AO25" s="357" t="s">
        <v>1323</v>
      </c>
      <c r="AP25" s="360" t="s">
        <v>13</v>
      </c>
      <c r="AQ25" s="366" t="s">
        <v>668</v>
      </c>
      <c r="AR25" s="359">
        <v>3.9499999999999995E-3</v>
      </c>
      <c r="AS25" s="359">
        <v>3.9499999999999995E-3</v>
      </c>
      <c r="AT25" s="359"/>
      <c r="AW25" s="646"/>
      <c r="AX25" s="647"/>
      <c r="AY25" s="647"/>
      <c r="AZ25" s="647"/>
      <c r="BA25" s="647"/>
      <c r="BB25" s="658"/>
      <c r="BC25" s="647"/>
      <c r="BD25" s="647"/>
      <c r="BE25" s="647"/>
      <c r="BF25" s="647"/>
      <c r="BG25" s="659"/>
      <c r="BH25" s="648"/>
      <c r="BI25" s="649"/>
      <c r="BJ25" s="649"/>
      <c r="BK25" s="649"/>
      <c r="BL25" s="218"/>
      <c r="BM25" s="648"/>
      <c r="BN25" s="648"/>
      <c r="BO25" s="648"/>
      <c r="BP25" s="648"/>
      <c r="BQ25" s="648"/>
      <c r="BR25" s="648"/>
      <c r="BS25" s="648"/>
      <c r="BT25" s="648"/>
      <c r="BU25" s="648"/>
      <c r="BV25" s="650"/>
      <c r="BW25" s="647"/>
    </row>
    <row r="26" spans="2:75" ht="15.75" customHeight="1">
      <c r="B26" s="353" t="s">
        <v>515</v>
      </c>
      <c r="C26" s="354">
        <v>9289134000149</v>
      </c>
      <c r="D26" s="355" t="s">
        <v>13</v>
      </c>
      <c r="E26" s="355" t="s">
        <v>615</v>
      </c>
      <c r="F26" s="355" t="s">
        <v>619</v>
      </c>
      <c r="G26" s="356" t="s">
        <v>34</v>
      </c>
      <c r="H26" s="356" t="s">
        <v>1336</v>
      </c>
      <c r="I26" s="356" t="s">
        <v>34</v>
      </c>
      <c r="J26" s="356" t="s">
        <v>611</v>
      </c>
      <c r="K26" s="357" t="s">
        <v>48</v>
      </c>
      <c r="L26" s="358" t="s">
        <v>715</v>
      </c>
      <c r="M26" s="358" t="s">
        <v>34</v>
      </c>
      <c r="N26" s="357">
        <v>211796</v>
      </c>
      <c r="O26" s="357" t="s">
        <v>1320</v>
      </c>
      <c r="P26" s="361">
        <v>39629</v>
      </c>
      <c r="Q26" s="362">
        <v>253849908.16</v>
      </c>
      <c r="R26" s="362">
        <v>241360687.21253973</v>
      </c>
      <c r="S26" s="357">
        <v>30</v>
      </c>
      <c r="T26" s="359">
        <v>0.14417275198155566</v>
      </c>
      <c r="U26" s="359">
        <v>1.8637493047005327</v>
      </c>
      <c r="V26" s="359">
        <v>0.15676840068528763</v>
      </c>
      <c r="W26" s="359">
        <v>1.5368545187500238</v>
      </c>
      <c r="X26" s="359">
        <v>0.24315884854620307</v>
      </c>
      <c r="Y26" s="359">
        <v>1.8439177208959976</v>
      </c>
      <c r="Z26" s="359">
        <v>0.3625755309329155</v>
      </c>
      <c r="AA26" s="359">
        <v>2.0609968605540625</v>
      </c>
      <c r="AB26" s="359">
        <v>4.1281109483702887E-2</v>
      </c>
      <c r="AC26" s="363">
        <v>1.1959251403768398</v>
      </c>
      <c r="AD26" s="526">
        <v>9289155000164</v>
      </c>
      <c r="AE26" s="360" t="s">
        <v>2289</v>
      </c>
      <c r="AF26" s="360" t="s">
        <v>2149</v>
      </c>
      <c r="AG26" s="364" t="s">
        <v>719</v>
      </c>
      <c r="AH26" s="364" t="s">
        <v>2144</v>
      </c>
      <c r="AI26" s="364">
        <v>100000</v>
      </c>
      <c r="AJ26" s="364">
        <v>50000</v>
      </c>
      <c r="AK26" s="364">
        <v>100000</v>
      </c>
      <c r="AL26" s="359">
        <v>1.975E-2</v>
      </c>
      <c r="AM26" s="359">
        <v>0.2</v>
      </c>
      <c r="AN26" s="359" t="s">
        <v>64</v>
      </c>
      <c r="AO26" s="357" t="s">
        <v>1323</v>
      </c>
      <c r="AP26" s="360" t="s">
        <v>13</v>
      </c>
      <c r="AQ26" s="366" t="s">
        <v>668</v>
      </c>
      <c r="AR26" s="359">
        <v>3.9499999999999995E-3</v>
      </c>
      <c r="AS26" s="359">
        <v>3.9499999999999995E-3</v>
      </c>
      <c r="AT26" s="359"/>
      <c r="AW26" s="646"/>
      <c r="AX26" s="647"/>
      <c r="AY26" s="647"/>
      <c r="AZ26" s="647"/>
      <c r="BA26" s="647"/>
      <c r="BB26" s="658"/>
      <c r="BC26" s="647"/>
      <c r="BD26" s="647"/>
      <c r="BE26" s="647"/>
      <c r="BF26" s="647"/>
      <c r="BG26" s="659"/>
      <c r="BH26" s="648"/>
      <c r="BI26" s="649"/>
      <c r="BJ26" s="649"/>
      <c r="BK26" s="649"/>
      <c r="BL26" s="218"/>
      <c r="BM26" s="648"/>
      <c r="BN26" s="648"/>
      <c r="BO26" s="648"/>
      <c r="BP26" s="648"/>
      <c r="BQ26" s="648"/>
      <c r="BR26" s="648"/>
      <c r="BS26" s="648"/>
      <c r="BT26" s="648"/>
      <c r="BU26" s="648"/>
      <c r="BV26" s="650"/>
      <c r="BW26" s="647"/>
    </row>
    <row r="27" spans="2:75" ht="15.75" customHeight="1">
      <c r="B27" s="353" t="s">
        <v>775</v>
      </c>
      <c r="C27" s="354">
        <v>30910553000142</v>
      </c>
      <c r="D27" s="355" t="s">
        <v>11</v>
      </c>
      <c r="E27" s="355" t="s">
        <v>620</v>
      </c>
      <c r="F27" s="355" t="s">
        <v>663</v>
      </c>
      <c r="G27" s="356" t="s">
        <v>738</v>
      </c>
      <c r="H27" s="356" t="s">
        <v>34</v>
      </c>
      <c r="I27" s="356"/>
      <c r="J27" s="356" t="s">
        <v>608</v>
      </c>
      <c r="K27" s="357" t="s">
        <v>48</v>
      </c>
      <c r="L27" s="358" t="s">
        <v>715</v>
      </c>
      <c r="M27" s="358" t="s">
        <v>34</v>
      </c>
      <c r="N27" s="357">
        <v>474843</v>
      </c>
      <c r="O27" s="357" t="s">
        <v>1323</v>
      </c>
      <c r="P27" s="361">
        <v>43336</v>
      </c>
      <c r="Q27" s="362">
        <v>1204437524.0599999</v>
      </c>
      <c r="R27" s="362">
        <v>1291801958.8776584</v>
      </c>
      <c r="S27" s="357">
        <v>31</v>
      </c>
      <c r="T27" s="359">
        <v>8.9764313442494581E-2</v>
      </c>
      <c r="U27" s="359">
        <v>1.1604008001926245</v>
      </c>
      <c r="V27" s="359">
        <v>0.12369096118195766</v>
      </c>
      <c r="W27" s="359">
        <v>1.2125850094155193</v>
      </c>
      <c r="X27" s="359">
        <v>0.20515526014753838</v>
      </c>
      <c r="Y27" s="359">
        <v>1.5557296063161568</v>
      </c>
      <c r="Z27" s="359">
        <v>0.22851824960889111</v>
      </c>
      <c r="AA27" s="359">
        <v>1.2989718137112103</v>
      </c>
      <c r="AB27" s="359">
        <v>2.1231223573375882E-3</v>
      </c>
      <c r="AC27" s="363">
        <v>9.1826682309965388</v>
      </c>
      <c r="AD27" s="526">
        <v>34474470000109</v>
      </c>
      <c r="AE27" s="360" t="s">
        <v>2186</v>
      </c>
      <c r="AF27" s="360" t="s">
        <v>2152</v>
      </c>
      <c r="AG27" s="364" t="s">
        <v>1436</v>
      </c>
      <c r="AH27" s="364" t="s">
        <v>2147</v>
      </c>
      <c r="AI27" s="364">
        <v>1000</v>
      </c>
      <c r="AJ27" s="364">
        <v>1000</v>
      </c>
      <c r="AK27" s="364">
        <v>1000</v>
      </c>
      <c r="AL27" s="657">
        <v>5.0000000000000001E-3</v>
      </c>
      <c r="AM27" s="657" t="s">
        <v>34</v>
      </c>
      <c r="AN27" s="359" t="s">
        <v>64</v>
      </c>
      <c r="AO27" s="357" t="s">
        <v>1323</v>
      </c>
      <c r="AP27" s="360" t="s">
        <v>11</v>
      </c>
      <c r="AQ27" s="366" t="s">
        <v>662</v>
      </c>
      <c r="AR27" s="359">
        <v>1.4000000000000002E-3</v>
      </c>
      <c r="AS27" s="359">
        <v>1.4000000000000002E-3</v>
      </c>
      <c r="AT27" s="359"/>
      <c r="AW27" s="646"/>
      <c r="AX27" s="647"/>
      <c r="AY27" s="647"/>
      <c r="AZ27" s="647"/>
      <c r="BA27" s="647"/>
      <c r="BB27" s="658"/>
      <c r="BC27" s="647"/>
      <c r="BD27" s="647"/>
      <c r="BE27" s="647"/>
      <c r="BF27" s="647"/>
      <c r="BG27" s="659"/>
      <c r="BH27" s="648"/>
      <c r="BI27" s="649"/>
      <c r="BJ27" s="649"/>
      <c r="BK27" s="649"/>
      <c r="BL27" s="218"/>
      <c r="BM27" s="648"/>
      <c r="BN27" s="648"/>
      <c r="BO27" s="648"/>
      <c r="BP27" s="648"/>
      <c r="BQ27" s="648"/>
      <c r="BR27" s="648"/>
      <c r="BS27" s="648"/>
      <c r="BT27" s="648"/>
      <c r="BU27" s="648"/>
      <c r="BV27" s="650"/>
      <c r="BW27" s="647"/>
    </row>
    <row r="28" spans="2:75" ht="15.75" customHeight="1">
      <c r="B28" s="353" t="s">
        <v>1194</v>
      </c>
      <c r="C28" s="354">
        <v>26773148000152</v>
      </c>
      <c r="D28" s="355" t="s">
        <v>11</v>
      </c>
      <c r="E28" s="355" t="s">
        <v>620</v>
      </c>
      <c r="F28" s="355" t="s">
        <v>663</v>
      </c>
      <c r="G28" s="356" t="s">
        <v>738</v>
      </c>
      <c r="H28" s="356" t="s">
        <v>34</v>
      </c>
      <c r="I28" s="356"/>
      <c r="J28" s="356" t="s">
        <v>608</v>
      </c>
      <c r="K28" s="357" t="s">
        <v>48</v>
      </c>
      <c r="L28" s="358" t="s">
        <v>715</v>
      </c>
      <c r="M28" s="358" t="s">
        <v>34</v>
      </c>
      <c r="N28" s="357">
        <v>439282</v>
      </c>
      <c r="O28" s="357" t="s">
        <v>1320</v>
      </c>
      <c r="P28" s="361">
        <v>42858</v>
      </c>
      <c r="Q28" s="362">
        <v>277087108.30000001</v>
      </c>
      <c r="R28" s="362">
        <v>142065743.89761916</v>
      </c>
      <c r="S28" s="357">
        <v>31</v>
      </c>
      <c r="T28" s="359">
        <v>9.2030674151289515E-2</v>
      </c>
      <c r="U28" s="359">
        <v>1.1896984874266001</v>
      </c>
      <c r="V28" s="359">
        <v>0.12399250525432159</v>
      </c>
      <c r="W28" s="359">
        <v>1.2155411496082431</v>
      </c>
      <c r="X28" s="359">
        <v>0.19703341521582263</v>
      </c>
      <c r="Y28" s="359">
        <v>1.4941401807801395</v>
      </c>
      <c r="Z28" s="359">
        <v>0.24210112650385995</v>
      </c>
      <c r="AA28" s="359">
        <v>1.3761812893914724</v>
      </c>
      <c r="AB28" s="359">
        <v>2.6188034227482538E-3</v>
      </c>
      <c r="AC28" s="363">
        <v>7.5475453784774391</v>
      </c>
      <c r="AD28" s="526">
        <v>24444154000130</v>
      </c>
      <c r="AE28" s="360" t="s">
        <v>2432</v>
      </c>
      <c r="AF28" s="360" t="s">
        <v>2152</v>
      </c>
      <c r="AG28" s="364" t="s">
        <v>1436</v>
      </c>
      <c r="AH28" s="364" t="s">
        <v>2144</v>
      </c>
      <c r="AI28" s="364">
        <v>1000</v>
      </c>
      <c r="AJ28" s="364">
        <v>100</v>
      </c>
      <c r="AK28" s="364">
        <v>100</v>
      </c>
      <c r="AL28" s="359">
        <v>3.4999999999999996E-3</v>
      </c>
      <c r="AM28" s="359">
        <v>0.2</v>
      </c>
      <c r="AN28" s="359" t="s">
        <v>64</v>
      </c>
      <c r="AO28" s="357" t="s">
        <v>1323</v>
      </c>
      <c r="AP28" s="360" t="s">
        <v>11</v>
      </c>
      <c r="AQ28" s="366" t="s">
        <v>1372</v>
      </c>
      <c r="AR28" s="359">
        <v>1.5983333333333333E-3</v>
      </c>
      <c r="AS28" s="359">
        <v>1.5983333333333333E-3</v>
      </c>
      <c r="AT28" s="359"/>
      <c r="AW28" s="646"/>
      <c r="AX28" s="647"/>
      <c r="AY28" s="647"/>
      <c r="AZ28" s="647"/>
      <c r="BA28" s="647"/>
      <c r="BB28" s="658"/>
      <c r="BC28" s="647"/>
      <c r="BD28" s="647"/>
      <c r="BE28" s="647"/>
      <c r="BF28" s="647"/>
      <c r="BG28" s="659"/>
      <c r="BH28" s="648"/>
      <c r="BI28" s="649"/>
      <c r="BJ28" s="649"/>
      <c r="BK28" s="649"/>
      <c r="BL28" s="218"/>
      <c r="BM28" s="648"/>
      <c r="BN28" s="648"/>
      <c r="BO28" s="648"/>
      <c r="BP28" s="648"/>
      <c r="BQ28" s="648"/>
      <c r="BR28" s="648"/>
      <c r="BS28" s="648"/>
      <c r="BT28" s="648"/>
      <c r="BU28" s="648"/>
      <c r="BV28" s="650"/>
      <c r="BW28" s="647"/>
    </row>
    <row r="29" spans="2:75" ht="15.75" customHeight="1">
      <c r="B29" s="353" t="s">
        <v>771</v>
      </c>
      <c r="C29" s="354">
        <v>30910199000156</v>
      </c>
      <c r="D29" s="355" t="s">
        <v>11</v>
      </c>
      <c r="E29" s="355" t="s">
        <v>621</v>
      </c>
      <c r="F29" s="355" t="s">
        <v>692</v>
      </c>
      <c r="G29" s="356" t="s">
        <v>738</v>
      </c>
      <c r="H29" s="356" t="s">
        <v>34</v>
      </c>
      <c r="I29" s="356" t="s">
        <v>34</v>
      </c>
      <c r="J29" s="356" t="s">
        <v>608</v>
      </c>
      <c r="K29" s="357" t="s">
        <v>48</v>
      </c>
      <c r="L29" s="358" t="s">
        <v>715</v>
      </c>
      <c r="M29" s="358" t="s">
        <v>34</v>
      </c>
      <c r="N29" s="357">
        <v>477664</v>
      </c>
      <c r="O29" s="357" t="s">
        <v>1320</v>
      </c>
      <c r="P29" s="361">
        <v>43336</v>
      </c>
      <c r="Q29" s="362">
        <v>643022955.78999996</v>
      </c>
      <c r="R29" s="362">
        <v>630687552.91484106</v>
      </c>
      <c r="S29" s="357">
        <v>31</v>
      </c>
      <c r="T29" s="359">
        <v>6.7007830327898699E-2</v>
      </c>
      <c r="U29" s="359">
        <v>0.86622330132873782</v>
      </c>
      <c r="V29" s="359">
        <v>0.10327491195265925</v>
      </c>
      <c r="W29" s="359">
        <v>1.0124394611040426</v>
      </c>
      <c r="X29" s="359">
        <v>0.2036328890212471</v>
      </c>
      <c r="Y29" s="359">
        <v>1.5441851895107139</v>
      </c>
      <c r="Z29" s="359">
        <v>0.29353267937500438</v>
      </c>
      <c r="AA29" s="359">
        <v>1.6685349094168165</v>
      </c>
      <c r="AB29" s="359">
        <v>3.6017926739333413E-2</v>
      </c>
      <c r="AC29" s="363">
        <v>4.9846334755788563E-2</v>
      </c>
      <c r="AD29" s="526">
        <v>32319373000116</v>
      </c>
      <c r="AE29" s="360" t="s">
        <v>2186</v>
      </c>
      <c r="AF29" s="360" t="s">
        <v>2152</v>
      </c>
      <c r="AG29" s="364" t="s">
        <v>1436</v>
      </c>
      <c r="AH29" s="364" t="s">
        <v>2147</v>
      </c>
      <c r="AI29" s="364">
        <v>500</v>
      </c>
      <c r="AJ29" s="364">
        <v>100</v>
      </c>
      <c r="AK29" s="364">
        <v>100</v>
      </c>
      <c r="AL29" s="657">
        <v>6.9999999999999993E-3</v>
      </c>
      <c r="AM29" s="657" t="s">
        <v>34</v>
      </c>
      <c r="AN29" s="359" t="s">
        <v>636</v>
      </c>
      <c r="AO29" s="357" t="s">
        <v>1323</v>
      </c>
      <c r="AP29" s="360" t="s">
        <v>11</v>
      </c>
      <c r="AQ29" s="366" t="s">
        <v>675</v>
      </c>
      <c r="AR29" s="359">
        <v>1.9600000000000004E-3</v>
      </c>
      <c r="AS29" s="359">
        <v>1.9600000000000004E-3</v>
      </c>
      <c r="AT29" s="359"/>
      <c r="AW29" s="646"/>
      <c r="AX29" s="647"/>
      <c r="AY29" s="647"/>
      <c r="AZ29" s="647"/>
      <c r="BA29" s="647"/>
      <c r="BB29" s="658"/>
      <c r="BC29" s="647"/>
      <c r="BD29" s="647"/>
      <c r="BE29" s="647"/>
      <c r="BF29" s="647"/>
      <c r="BG29" s="659"/>
      <c r="BH29" s="648"/>
      <c r="BI29" s="649"/>
      <c r="BJ29" s="649"/>
      <c r="BK29" s="649"/>
      <c r="BL29" s="218"/>
      <c r="BM29" s="648"/>
      <c r="BN29" s="648"/>
      <c r="BO29" s="648"/>
      <c r="BP29" s="648"/>
      <c r="BQ29" s="648"/>
      <c r="BR29" s="648"/>
      <c r="BS29" s="648"/>
      <c r="BT29" s="648"/>
      <c r="BU29" s="648"/>
      <c r="BV29" s="650"/>
      <c r="BW29" s="647"/>
    </row>
    <row r="30" spans="2:75" ht="15.75" customHeight="1">
      <c r="B30" s="353" t="s">
        <v>772</v>
      </c>
      <c r="C30" s="354">
        <v>37368116000198</v>
      </c>
      <c r="D30" s="355" t="s">
        <v>11</v>
      </c>
      <c r="E30" s="355" t="s">
        <v>621</v>
      </c>
      <c r="F30" s="355" t="s">
        <v>692</v>
      </c>
      <c r="G30" s="356" t="s">
        <v>866</v>
      </c>
      <c r="H30" s="356" t="s">
        <v>34</v>
      </c>
      <c r="I30" s="356"/>
      <c r="J30" s="356" t="s">
        <v>608</v>
      </c>
      <c r="K30" s="357" t="s">
        <v>48</v>
      </c>
      <c r="L30" s="358" t="s">
        <v>715</v>
      </c>
      <c r="M30" s="358" t="s">
        <v>34</v>
      </c>
      <c r="N30" s="357">
        <v>547263</v>
      </c>
      <c r="O30" s="357" t="s">
        <v>1320</v>
      </c>
      <c r="P30" s="361">
        <v>44041</v>
      </c>
      <c r="Q30" s="362">
        <v>39749749.409999996</v>
      </c>
      <c r="R30" s="362">
        <v>55493641.621388875</v>
      </c>
      <c r="S30" s="357">
        <v>31</v>
      </c>
      <c r="T30" s="359">
        <v>4.5558817931812268E-2</v>
      </c>
      <c r="U30" s="359">
        <v>0.58894773163694647</v>
      </c>
      <c r="V30" s="359">
        <v>6.2798709258773844E-2</v>
      </c>
      <c r="W30" s="359">
        <v>0.61563733299648971</v>
      </c>
      <c r="X30" s="359">
        <v>0.17306534251846273</v>
      </c>
      <c r="Y30" s="359">
        <v>1.3123859314627933</v>
      </c>
      <c r="Z30" s="359" t="s">
        <v>1417</v>
      </c>
      <c r="AA30" s="359" t="s">
        <v>1417</v>
      </c>
      <c r="AB30" s="359">
        <v>6.5377679878984518E-2</v>
      </c>
      <c r="AC30" s="363">
        <v>-0.52181275136622463</v>
      </c>
      <c r="AD30" s="526">
        <v>37368078000173</v>
      </c>
      <c r="AE30" s="360" t="s">
        <v>2186</v>
      </c>
      <c r="AF30" s="360" t="s">
        <v>2152</v>
      </c>
      <c r="AG30" s="364" t="s">
        <v>1436</v>
      </c>
      <c r="AH30" s="364" t="s">
        <v>2147</v>
      </c>
      <c r="AI30" s="364">
        <v>500</v>
      </c>
      <c r="AJ30" s="364">
        <v>100</v>
      </c>
      <c r="AK30" s="364">
        <v>100</v>
      </c>
      <c r="AL30" s="657">
        <v>6.9999999999999993E-3</v>
      </c>
      <c r="AM30" s="657" t="s">
        <v>34</v>
      </c>
      <c r="AN30" s="359" t="s">
        <v>636</v>
      </c>
      <c r="AO30" s="357" t="s">
        <v>1323</v>
      </c>
      <c r="AP30" s="360" t="s">
        <v>11</v>
      </c>
      <c r="AQ30" s="366" t="s">
        <v>675</v>
      </c>
      <c r="AR30" s="359">
        <v>1.8666666666666666E-3</v>
      </c>
      <c r="AS30" s="359">
        <v>1.8666666666666666E-3</v>
      </c>
      <c r="AT30" s="359"/>
      <c r="AW30" s="646"/>
      <c r="AX30" s="647"/>
      <c r="AY30" s="647"/>
      <c r="AZ30" s="647"/>
      <c r="BA30" s="647"/>
      <c r="BB30" s="658"/>
      <c r="BC30" s="647"/>
      <c r="BD30" s="647"/>
      <c r="BE30" s="647"/>
      <c r="BF30" s="647"/>
      <c r="BG30" s="659"/>
      <c r="BH30" s="648"/>
      <c r="BI30" s="649"/>
      <c r="BJ30" s="649"/>
      <c r="BK30" s="649"/>
      <c r="BL30" s="218"/>
      <c r="BM30" s="648"/>
      <c r="BN30" s="648"/>
      <c r="BO30" s="648"/>
      <c r="BP30" s="648"/>
      <c r="BQ30" s="648"/>
      <c r="BR30" s="648"/>
      <c r="BS30" s="648"/>
      <c r="BT30" s="648"/>
      <c r="BU30" s="648"/>
      <c r="BV30" s="650"/>
      <c r="BW30" s="647"/>
    </row>
    <row r="31" spans="2:75" ht="15.75" customHeight="1">
      <c r="B31" s="353" t="s">
        <v>292</v>
      </c>
      <c r="C31" s="354">
        <v>24140256000162</v>
      </c>
      <c r="D31" s="355" t="s">
        <v>13</v>
      </c>
      <c r="E31" s="355" t="s">
        <v>616</v>
      </c>
      <c r="F31" s="355" t="s">
        <v>617</v>
      </c>
      <c r="G31" s="356" t="s">
        <v>34</v>
      </c>
      <c r="H31" s="356" t="s">
        <v>865</v>
      </c>
      <c r="I31" s="356" t="s">
        <v>34</v>
      </c>
      <c r="J31" s="356" t="s">
        <v>608</v>
      </c>
      <c r="K31" s="357" t="s">
        <v>48</v>
      </c>
      <c r="L31" s="358" t="s">
        <v>715</v>
      </c>
      <c r="M31" s="358" t="s">
        <v>34</v>
      </c>
      <c r="N31" s="357">
        <v>427977</v>
      </c>
      <c r="O31" s="357" t="s">
        <v>1320</v>
      </c>
      <c r="P31" s="361">
        <v>42500</v>
      </c>
      <c r="Q31" s="362">
        <v>622151666.51999998</v>
      </c>
      <c r="R31" s="362">
        <v>538023822.02928579</v>
      </c>
      <c r="S31" s="357">
        <v>31</v>
      </c>
      <c r="T31" s="359">
        <v>0.1309293432338472</v>
      </c>
      <c r="U31" s="359">
        <v>1.6925491749522688</v>
      </c>
      <c r="V31" s="359">
        <v>0.22693557480227855</v>
      </c>
      <c r="W31" s="359">
        <v>2.2247274455530426</v>
      </c>
      <c r="X31" s="359">
        <v>0.20449431920362482</v>
      </c>
      <c r="Y31" s="359">
        <v>1.5507175710715648</v>
      </c>
      <c r="Z31" s="359">
        <v>0.43228124225074449</v>
      </c>
      <c r="AA31" s="359">
        <v>2.4572267214580359</v>
      </c>
      <c r="AB31" s="359">
        <v>5.6969561436926955E-2</v>
      </c>
      <c r="AC31" s="363">
        <v>1.9144414290086567</v>
      </c>
      <c r="AD31" s="526">
        <v>24119428000116</v>
      </c>
      <c r="AE31" s="360" t="s">
        <v>2360</v>
      </c>
      <c r="AF31" s="360" t="s">
        <v>2146</v>
      </c>
      <c r="AG31" s="364" t="s">
        <v>59</v>
      </c>
      <c r="AH31" s="364" t="s">
        <v>2147</v>
      </c>
      <c r="AI31" s="364">
        <v>1000</v>
      </c>
      <c r="AJ31" s="364">
        <v>500</v>
      </c>
      <c r="AK31" s="364">
        <v>1000</v>
      </c>
      <c r="AL31" s="359">
        <v>1.8500000000000003E-2</v>
      </c>
      <c r="AM31" s="359">
        <v>0.2</v>
      </c>
      <c r="AN31" s="359" t="s">
        <v>64</v>
      </c>
      <c r="AO31" s="357" t="s">
        <v>1323</v>
      </c>
      <c r="AP31" s="360" t="s">
        <v>13</v>
      </c>
      <c r="AQ31" s="366" t="s">
        <v>674</v>
      </c>
      <c r="AR31" s="359">
        <v>4.933333333333333E-3</v>
      </c>
      <c r="AS31" s="359">
        <v>4.933333333333333E-3</v>
      </c>
      <c r="AT31" s="359"/>
      <c r="AW31" s="646"/>
      <c r="AX31" s="647"/>
      <c r="AY31" s="647"/>
      <c r="AZ31" s="647"/>
      <c r="BA31" s="647"/>
      <c r="BB31" s="658"/>
      <c r="BC31" s="647"/>
      <c r="BD31" s="647"/>
      <c r="BE31" s="647"/>
      <c r="BF31" s="647"/>
      <c r="BG31" s="659"/>
      <c r="BH31" s="648"/>
      <c r="BI31" s="649"/>
      <c r="BJ31" s="649"/>
      <c r="BK31" s="649"/>
      <c r="BL31" s="218"/>
      <c r="BM31" s="648"/>
      <c r="BN31" s="648"/>
      <c r="BO31" s="648"/>
      <c r="BP31" s="648"/>
      <c r="BQ31" s="648"/>
      <c r="BR31" s="648"/>
      <c r="BS31" s="648"/>
      <c r="BT31" s="648"/>
      <c r="BU31" s="648"/>
      <c r="BV31" s="650"/>
      <c r="BW31" s="647"/>
    </row>
    <row r="32" spans="2:75" ht="15.75" customHeight="1">
      <c r="B32" s="353" t="s">
        <v>961</v>
      </c>
      <c r="C32" s="354">
        <v>37287419000186</v>
      </c>
      <c r="D32" s="355" t="s">
        <v>13</v>
      </c>
      <c r="E32" s="355" t="s">
        <v>615</v>
      </c>
      <c r="F32" s="355" t="s">
        <v>619</v>
      </c>
      <c r="G32" s="356" t="s">
        <v>34</v>
      </c>
      <c r="H32" s="356" t="s">
        <v>1336</v>
      </c>
      <c r="I32" s="356" t="s">
        <v>34</v>
      </c>
      <c r="J32" s="356" t="s">
        <v>611</v>
      </c>
      <c r="K32" s="357" t="s">
        <v>48</v>
      </c>
      <c r="L32" s="358" t="s">
        <v>715</v>
      </c>
      <c r="M32" s="358" t="s">
        <v>34</v>
      </c>
      <c r="N32" s="357">
        <v>541941</v>
      </c>
      <c r="O32" s="357" t="s">
        <v>1320</v>
      </c>
      <c r="P32" s="361">
        <v>44012</v>
      </c>
      <c r="Q32" s="362">
        <v>574911140.00999999</v>
      </c>
      <c r="R32" s="362">
        <v>469589631.78547621</v>
      </c>
      <c r="S32" s="357">
        <v>31</v>
      </c>
      <c r="T32" s="359">
        <v>0.15047570597265358</v>
      </c>
      <c r="U32" s="359">
        <v>1.9452288211626381</v>
      </c>
      <c r="V32" s="359">
        <v>0.21029275429321714</v>
      </c>
      <c r="W32" s="359">
        <v>2.0615721553779291</v>
      </c>
      <c r="X32" s="359">
        <v>0.29213301249842738</v>
      </c>
      <c r="Y32" s="359">
        <v>2.2152977028192691</v>
      </c>
      <c r="Z32" s="359" t="s">
        <v>1417</v>
      </c>
      <c r="AA32" s="359" t="s">
        <v>1417</v>
      </c>
      <c r="AB32" s="359">
        <v>3.784107190042664E-2</v>
      </c>
      <c r="AC32" s="363">
        <v>2.4971430328588626</v>
      </c>
      <c r="AD32" s="526">
        <v>36986798000130</v>
      </c>
      <c r="AE32" s="360" t="s">
        <v>2157</v>
      </c>
      <c r="AF32" s="360" t="s">
        <v>2143</v>
      </c>
      <c r="AG32" s="364" t="s">
        <v>1435</v>
      </c>
      <c r="AH32" s="364" t="s">
        <v>2147</v>
      </c>
      <c r="AI32" s="364">
        <v>500</v>
      </c>
      <c r="AJ32" s="364">
        <v>100</v>
      </c>
      <c r="AK32" s="364">
        <v>100</v>
      </c>
      <c r="AL32" s="359">
        <v>0</v>
      </c>
      <c r="AM32" s="359" t="s">
        <v>34</v>
      </c>
      <c r="AN32" s="359" t="s">
        <v>34</v>
      </c>
      <c r="AO32" s="357" t="s">
        <v>1323</v>
      </c>
      <c r="AP32" s="360" t="s">
        <v>13</v>
      </c>
      <c r="AQ32" s="366" t="s">
        <v>668</v>
      </c>
      <c r="AR32" s="359">
        <v>5.0666666666666664E-3</v>
      </c>
      <c r="AS32" s="359">
        <v>5.0666666666666664E-3</v>
      </c>
      <c r="AT32" s="359"/>
      <c r="AW32" s="646"/>
      <c r="AX32" s="647"/>
      <c r="AY32" s="647"/>
      <c r="AZ32" s="647"/>
      <c r="BA32" s="647"/>
      <c r="BB32" s="658"/>
      <c r="BC32" s="647"/>
      <c r="BD32" s="647"/>
      <c r="BE32" s="647"/>
      <c r="BF32" s="647"/>
      <c r="BG32" s="659"/>
      <c r="BH32" s="648"/>
      <c r="BI32" s="649"/>
      <c r="BJ32" s="649"/>
      <c r="BK32" s="649"/>
      <c r="BL32" s="218"/>
      <c r="BM32" s="648"/>
      <c r="BN32" s="648"/>
      <c r="BO32" s="648"/>
      <c r="BP32" s="648"/>
      <c r="BQ32" s="648"/>
      <c r="BR32" s="648"/>
      <c r="BS32" s="648"/>
      <c r="BT32" s="648"/>
      <c r="BU32" s="648"/>
      <c r="BV32" s="650"/>
      <c r="BW32" s="647"/>
    </row>
    <row r="33" spans="2:75" ht="15.75" customHeight="1">
      <c r="B33" s="353" t="s">
        <v>516</v>
      </c>
      <c r="C33" s="354">
        <v>35828684000107</v>
      </c>
      <c r="D33" s="355" t="s">
        <v>13</v>
      </c>
      <c r="E33" s="355" t="s">
        <v>615</v>
      </c>
      <c r="F33" s="355" t="s">
        <v>619</v>
      </c>
      <c r="G33" s="356" t="s">
        <v>34</v>
      </c>
      <c r="H33" s="356" t="s">
        <v>1336</v>
      </c>
      <c r="I33" s="356" t="s">
        <v>34</v>
      </c>
      <c r="J33" s="356" t="s">
        <v>611</v>
      </c>
      <c r="K33" s="357" t="s">
        <v>48</v>
      </c>
      <c r="L33" s="358" t="s">
        <v>715</v>
      </c>
      <c r="M33" s="358" t="s">
        <v>34</v>
      </c>
      <c r="N33" s="357">
        <v>541419</v>
      </c>
      <c r="O33" s="357" t="s">
        <v>1323</v>
      </c>
      <c r="P33" s="361">
        <v>44012</v>
      </c>
      <c r="Q33" s="362">
        <v>405751713.69</v>
      </c>
      <c r="R33" s="362">
        <v>353178947.3776589</v>
      </c>
      <c r="S33" s="357">
        <v>31</v>
      </c>
      <c r="T33" s="359">
        <v>0.15130426242004935</v>
      </c>
      <c r="U33" s="359">
        <v>1.9559397320769041</v>
      </c>
      <c r="V33" s="359">
        <v>0.21154282547948644</v>
      </c>
      <c r="W33" s="359">
        <v>2.0738270329105126</v>
      </c>
      <c r="X33" s="359">
        <v>0.29451305436663766</v>
      </c>
      <c r="Y33" s="359">
        <v>2.2333459926656221</v>
      </c>
      <c r="Z33" s="359" t="s">
        <v>1417</v>
      </c>
      <c r="AA33" s="359" t="s">
        <v>1417</v>
      </c>
      <c r="AB33" s="359">
        <v>3.8261336413319254E-2</v>
      </c>
      <c r="AC33" s="363">
        <v>2.497131049700041</v>
      </c>
      <c r="AD33" s="526">
        <v>35828652000101</v>
      </c>
      <c r="AE33" s="360" t="s">
        <v>2291</v>
      </c>
      <c r="AF33" s="360" t="s">
        <v>736</v>
      </c>
      <c r="AG33" s="364" t="s">
        <v>736</v>
      </c>
      <c r="AH33" s="364" t="s">
        <v>2147</v>
      </c>
      <c r="AI33" s="364">
        <v>500</v>
      </c>
      <c r="AJ33" s="364">
        <v>100</v>
      </c>
      <c r="AK33" s="364">
        <v>100</v>
      </c>
      <c r="AL33" s="359">
        <v>1.9E-2</v>
      </c>
      <c r="AM33" s="359">
        <v>0.2</v>
      </c>
      <c r="AN33" s="359" t="s">
        <v>64</v>
      </c>
      <c r="AO33" s="357" t="s">
        <v>1323</v>
      </c>
      <c r="AP33" s="360" t="s">
        <v>13</v>
      </c>
      <c r="AQ33" s="366" t="s">
        <v>668</v>
      </c>
      <c r="AR33" s="359">
        <v>5.0672999999999994E-3</v>
      </c>
      <c r="AS33" s="359">
        <v>5.0672999999999994E-3</v>
      </c>
      <c r="AT33" s="359"/>
      <c r="AW33" s="646"/>
      <c r="AX33" s="647"/>
      <c r="AY33" s="647"/>
      <c r="AZ33" s="647"/>
      <c r="BA33" s="647"/>
      <c r="BB33" s="658"/>
      <c r="BC33" s="647"/>
      <c r="BD33" s="647"/>
      <c r="BE33" s="647"/>
      <c r="BF33" s="647"/>
      <c r="BG33" s="659"/>
      <c r="BH33" s="648"/>
      <c r="BI33" s="649"/>
      <c r="BJ33" s="649"/>
      <c r="BK33" s="649"/>
      <c r="BL33" s="218"/>
      <c r="BM33" s="648"/>
      <c r="BN33" s="648"/>
      <c r="BO33" s="648"/>
      <c r="BP33" s="648"/>
      <c r="BQ33" s="648"/>
      <c r="BR33" s="648"/>
      <c r="BS33" s="648"/>
      <c r="BT33" s="648"/>
      <c r="BU33" s="648"/>
      <c r="BV33" s="650"/>
      <c r="BW33" s="647"/>
    </row>
    <row r="34" spans="2:75" ht="15.75" customHeight="1">
      <c r="B34" s="353" t="s">
        <v>41</v>
      </c>
      <c r="C34" s="354">
        <v>15799713000134</v>
      </c>
      <c r="D34" s="355" t="s">
        <v>13</v>
      </c>
      <c r="E34" s="355" t="s">
        <v>615</v>
      </c>
      <c r="F34" s="355" t="s">
        <v>619</v>
      </c>
      <c r="G34" s="356" t="s">
        <v>34</v>
      </c>
      <c r="H34" s="356" t="s">
        <v>865</v>
      </c>
      <c r="I34" s="356" t="s">
        <v>34</v>
      </c>
      <c r="J34" s="356" t="s">
        <v>611</v>
      </c>
      <c r="K34" s="357" t="s">
        <v>48</v>
      </c>
      <c r="L34" s="358" t="s">
        <v>715</v>
      </c>
      <c r="M34" s="358" t="s">
        <v>34</v>
      </c>
      <c r="N34" s="357">
        <v>320153</v>
      </c>
      <c r="O34" s="357" t="s">
        <v>1323</v>
      </c>
      <c r="P34" s="361">
        <v>41243</v>
      </c>
      <c r="Q34" s="362">
        <v>5291496714.5299997</v>
      </c>
      <c r="R34" s="362">
        <v>4797593551.9763498</v>
      </c>
      <c r="S34" s="357">
        <v>31</v>
      </c>
      <c r="T34" s="359">
        <v>0.15461213676850361</v>
      </c>
      <c r="U34" s="359">
        <v>1.9987012694148127</v>
      </c>
      <c r="V34" s="359">
        <v>0.23581554571592966</v>
      </c>
      <c r="W34" s="359">
        <v>2.3117808527789689</v>
      </c>
      <c r="X34" s="359">
        <v>0.28694003176797622</v>
      </c>
      <c r="Y34" s="359">
        <v>2.1759183865805229</v>
      </c>
      <c r="Z34" s="359">
        <v>0.54268822199224309</v>
      </c>
      <c r="AA34" s="359">
        <v>3.0848157869556361</v>
      </c>
      <c r="AB34" s="359">
        <v>6.3119575765374705E-2</v>
      </c>
      <c r="AC34" s="363">
        <v>1.8481729631444674</v>
      </c>
      <c r="AD34" s="526">
        <v>15487918000184</v>
      </c>
      <c r="AE34" s="360" t="s">
        <v>2308</v>
      </c>
      <c r="AF34" s="360" t="s">
        <v>2149</v>
      </c>
      <c r="AG34" s="364" t="s">
        <v>719</v>
      </c>
      <c r="AH34" s="364" t="s">
        <v>2147</v>
      </c>
      <c r="AI34" s="364">
        <v>5000</v>
      </c>
      <c r="AJ34" s="364">
        <v>1000</v>
      </c>
      <c r="AK34" s="364">
        <v>5000</v>
      </c>
      <c r="AL34" s="359">
        <v>1.9574999999999999E-2</v>
      </c>
      <c r="AM34" s="359">
        <v>0.2</v>
      </c>
      <c r="AN34" s="359" t="s">
        <v>64</v>
      </c>
      <c r="AO34" s="357" t="s">
        <v>1323</v>
      </c>
      <c r="AP34" s="360" t="s">
        <v>13</v>
      </c>
      <c r="AQ34" s="366" t="s">
        <v>664</v>
      </c>
      <c r="AR34" s="359">
        <v>4.8937499999999997E-3</v>
      </c>
      <c r="AS34" s="359">
        <v>4.8937499999999997E-3</v>
      </c>
      <c r="AT34" s="359"/>
      <c r="AW34" s="646"/>
      <c r="AX34" s="647"/>
      <c r="AY34" s="647"/>
      <c r="AZ34" s="647"/>
      <c r="BA34" s="647"/>
      <c r="BB34" s="658"/>
      <c r="BC34" s="647"/>
      <c r="BD34" s="647"/>
      <c r="BE34" s="647"/>
      <c r="BF34" s="647"/>
      <c r="BG34" s="659"/>
      <c r="BH34" s="648"/>
      <c r="BI34" s="649"/>
      <c r="BJ34" s="649"/>
      <c r="BK34" s="649"/>
      <c r="BL34" s="218"/>
      <c r="BM34" s="648"/>
      <c r="BN34" s="648"/>
      <c r="BO34" s="648"/>
      <c r="BP34" s="648"/>
      <c r="BQ34" s="648"/>
      <c r="BR34" s="648"/>
      <c r="BS34" s="648"/>
      <c r="BT34" s="648"/>
      <c r="BU34" s="648"/>
      <c r="BV34" s="650"/>
      <c r="BW34" s="647"/>
    </row>
    <row r="35" spans="2:75" ht="15.75" customHeight="1">
      <c r="B35" s="353" t="s">
        <v>254</v>
      </c>
      <c r="C35" s="354">
        <v>28558421000151</v>
      </c>
      <c r="D35" s="355" t="s">
        <v>13</v>
      </c>
      <c r="E35" s="355" t="s">
        <v>616</v>
      </c>
      <c r="F35" s="355" t="s">
        <v>619</v>
      </c>
      <c r="G35" s="356" t="s">
        <v>34</v>
      </c>
      <c r="H35" s="356" t="s">
        <v>865</v>
      </c>
      <c r="I35" s="356" t="s">
        <v>34</v>
      </c>
      <c r="J35" s="356" t="s">
        <v>611</v>
      </c>
      <c r="K35" s="357" t="s">
        <v>48</v>
      </c>
      <c r="L35" s="358" t="s">
        <v>715</v>
      </c>
      <c r="M35" s="358" t="s">
        <v>34</v>
      </c>
      <c r="N35" s="357">
        <v>452750</v>
      </c>
      <c r="O35" s="357" t="s">
        <v>1320</v>
      </c>
      <c r="P35" s="361">
        <v>43046</v>
      </c>
      <c r="Q35" s="362">
        <v>46255540.969999999</v>
      </c>
      <c r="R35" s="362">
        <v>28344445.303928573</v>
      </c>
      <c r="S35" s="357">
        <v>31</v>
      </c>
      <c r="T35" s="359">
        <v>0.21553637273549286</v>
      </c>
      <c r="U35" s="359">
        <v>2.7862807590358045</v>
      </c>
      <c r="V35" s="359">
        <v>0.29695507160657719</v>
      </c>
      <c r="W35" s="359">
        <v>2.9111526408978352</v>
      </c>
      <c r="X35" s="359">
        <v>0.37821993677668075</v>
      </c>
      <c r="Y35" s="359">
        <v>2.8681104882192678</v>
      </c>
      <c r="Z35" s="359">
        <v>0.42153506888747483</v>
      </c>
      <c r="AA35" s="359">
        <v>2.3961419882779409</v>
      </c>
      <c r="AB35" s="359">
        <v>5.4920380560658046E-2</v>
      </c>
      <c r="AC35" s="363">
        <v>2.9953216635933537</v>
      </c>
      <c r="AD35" s="526">
        <v>0</v>
      </c>
      <c r="AE35" s="360" t="s">
        <v>2328</v>
      </c>
      <c r="AF35" s="360" t="s">
        <v>2149</v>
      </c>
      <c r="AG35" s="364" t="s">
        <v>719</v>
      </c>
      <c r="AH35" s="364" t="s">
        <v>2144</v>
      </c>
      <c r="AI35" s="364">
        <v>50000</v>
      </c>
      <c r="AJ35" s="364">
        <v>10000</v>
      </c>
      <c r="AK35" s="364">
        <v>20000</v>
      </c>
      <c r="AL35" s="359">
        <v>0.02</v>
      </c>
      <c r="AM35" s="359">
        <v>0.2</v>
      </c>
      <c r="AN35" s="359" t="s">
        <v>64</v>
      </c>
      <c r="AO35" s="357" t="s">
        <v>1323</v>
      </c>
      <c r="AP35" s="360" t="s">
        <v>13</v>
      </c>
      <c r="AQ35" s="366" t="s">
        <v>664</v>
      </c>
      <c r="AR35" s="359">
        <v>4.0000000000000001E-3</v>
      </c>
      <c r="AS35" s="359">
        <v>4.0000000000000001E-3</v>
      </c>
      <c r="AT35" s="359"/>
      <c r="AW35" s="646"/>
      <c r="AX35" s="647"/>
      <c r="AY35" s="647"/>
      <c r="AZ35" s="647"/>
      <c r="BA35" s="647"/>
      <c r="BB35" s="658"/>
      <c r="BC35" s="647"/>
      <c r="BD35" s="647"/>
      <c r="BE35" s="647"/>
      <c r="BF35" s="647"/>
      <c r="BG35" s="659"/>
      <c r="BH35" s="648"/>
      <c r="BI35" s="649"/>
      <c r="BJ35" s="649"/>
      <c r="BK35" s="649"/>
      <c r="BL35" s="218"/>
      <c r="BM35" s="648"/>
      <c r="BN35" s="648"/>
      <c r="BO35" s="648"/>
      <c r="BP35" s="648"/>
      <c r="BQ35" s="648"/>
      <c r="BR35" s="648"/>
      <c r="BS35" s="648"/>
      <c r="BT35" s="648"/>
      <c r="BU35" s="648"/>
      <c r="BV35" s="650"/>
      <c r="BW35" s="647"/>
    </row>
    <row r="36" spans="2:75" ht="15.75" customHeight="1">
      <c r="B36" s="353" t="s">
        <v>256</v>
      </c>
      <c r="C36" s="354">
        <v>29726133000121</v>
      </c>
      <c r="D36" s="355" t="s">
        <v>13</v>
      </c>
      <c r="E36" s="355" t="s">
        <v>615</v>
      </c>
      <c r="F36" s="355" t="s">
        <v>619</v>
      </c>
      <c r="G36" s="356" t="s">
        <v>34</v>
      </c>
      <c r="H36" s="356" t="s">
        <v>865</v>
      </c>
      <c r="I36" s="356" t="s">
        <v>34</v>
      </c>
      <c r="J36" s="356" t="s">
        <v>611</v>
      </c>
      <c r="K36" s="357" t="s">
        <v>48</v>
      </c>
      <c r="L36" s="358" t="s">
        <v>715</v>
      </c>
      <c r="M36" s="358" t="s">
        <v>34</v>
      </c>
      <c r="N36" s="357">
        <v>465501</v>
      </c>
      <c r="O36" s="357" t="s">
        <v>1320</v>
      </c>
      <c r="P36" s="361">
        <v>43236</v>
      </c>
      <c r="Q36" s="362">
        <v>2342853462.77</v>
      </c>
      <c r="R36" s="362">
        <v>1738077384.6755545</v>
      </c>
      <c r="S36" s="357">
        <v>31</v>
      </c>
      <c r="T36" s="359">
        <v>0.16028525173603114</v>
      </c>
      <c r="U36" s="359">
        <v>2.0720387338863815</v>
      </c>
      <c r="V36" s="359">
        <v>0.23442702828583206</v>
      </c>
      <c r="W36" s="359">
        <v>2.2981687391292764</v>
      </c>
      <c r="X36" s="359">
        <v>0.40957397410747709</v>
      </c>
      <c r="Y36" s="359">
        <v>3.1058738490903597</v>
      </c>
      <c r="Z36" s="359">
        <v>0.60226310000038152</v>
      </c>
      <c r="AA36" s="359">
        <v>3.4234587070300804</v>
      </c>
      <c r="AB36" s="359">
        <v>5.2054524826844618E-2</v>
      </c>
      <c r="AC36" s="363">
        <v>2.2071467056216321</v>
      </c>
      <c r="AD36" s="526">
        <v>29726117000139</v>
      </c>
      <c r="AE36" s="360" t="s">
        <v>2328</v>
      </c>
      <c r="AF36" s="360" t="s">
        <v>2149</v>
      </c>
      <c r="AG36" s="364" t="s">
        <v>719</v>
      </c>
      <c r="AH36" s="364" t="s">
        <v>2147</v>
      </c>
      <c r="AI36" s="364">
        <v>50000</v>
      </c>
      <c r="AJ36" s="364">
        <v>10000</v>
      </c>
      <c r="AK36" s="364">
        <v>20000</v>
      </c>
      <c r="AL36" s="359">
        <v>0.02</v>
      </c>
      <c r="AM36" s="359">
        <v>0.2</v>
      </c>
      <c r="AN36" s="359" t="s">
        <v>64</v>
      </c>
      <c r="AO36" s="357" t="s">
        <v>1323</v>
      </c>
      <c r="AP36" s="360" t="s">
        <v>13</v>
      </c>
      <c r="AQ36" s="366" t="s">
        <v>664</v>
      </c>
      <c r="AR36" s="359">
        <v>4.0000000000000001E-3</v>
      </c>
      <c r="AS36" s="359">
        <v>4.0000000000000001E-3</v>
      </c>
      <c r="AT36" s="359"/>
      <c r="AW36" s="646"/>
      <c r="AX36" s="647"/>
      <c r="AY36" s="647"/>
      <c r="AZ36" s="647"/>
      <c r="BA36" s="647"/>
      <c r="BB36" s="658"/>
      <c r="BC36" s="647"/>
      <c r="BD36" s="647"/>
      <c r="BE36" s="647"/>
      <c r="BF36" s="647"/>
      <c r="BG36" s="659"/>
      <c r="BH36" s="648"/>
      <c r="BI36" s="649"/>
      <c r="BJ36" s="649"/>
      <c r="BK36" s="649"/>
      <c r="BL36" s="218"/>
      <c r="BM36" s="648"/>
      <c r="BN36" s="648"/>
      <c r="BO36" s="648"/>
      <c r="BP36" s="648"/>
      <c r="BQ36" s="648"/>
      <c r="BR36" s="648"/>
      <c r="BS36" s="648"/>
      <c r="BT36" s="648"/>
      <c r="BU36" s="648"/>
      <c r="BV36" s="650"/>
      <c r="BW36" s="647"/>
    </row>
    <row r="37" spans="2:75" ht="15.75" customHeight="1">
      <c r="B37" s="353" t="s">
        <v>1040</v>
      </c>
      <c r="C37" s="354">
        <v>30338679000194</v>
      </c>
      <c r="D37" s="355" t="s">
        <v>13</v>
      </c>
      <c r="E37" s="355" t="s">
        <v>615</v>
      </c>
      <c r="F37" s="355" t="s">
        <v>619</v>
      </c>
      <c r="G37" s="356" t="s">
        <v>34</v>
      </c>
      <c r="H37" s="356" t="s">
        <v>865</v>
      </c>
      <c r="I37" s="356" t="s">
        <v>34</v>
      </c>
      <c r="J37" s="356" t="s">
        <v>611</v>
      </c>
      <c r="K37" s="357" t="s">
        <v>48</v>
      </c>
      <c r="L37" s="358" t="s">
        <v>715</v>
      </c>
      <c r="M37" s="358" t="s">
        <v>34</v>
      </c>
      <c r="N37" s="357">
        <v>469025</v>
      </c>
      <c r="O37" s="357" t="s">
        <v>1320</v>
      </c>
      <c r="P37" s="361">
        <v>43280</v>
      </c>
      <c r="Q37" s="362">
        <v>1260691713.97</v>
      </c>
      <c r="R37" s="362">
        <v>1130030194.8769047</v>
      </c>
      <c r="S37" s="357">
        <v>31</v>
      </c>
      <c r="T37" s="359">
        <v>0.18671399883618767</v>
      </c>
      <c r="U37" s="359">
        <v>2.413688306049119</v>
      </c>
      <c r="V37" s="359">
        <v>0.22913671437342975</v>
      </c>
      <c r="W37" s="359">
        <v>2.2463059733783934</v>
      </c>
      <c r="X37" s="359">
        <v>0.28122751606601581</v>
      </c>
      <c r="Y37" s="359">
        <v>2.1325993422738132</v>
      </c>
      <c r="Z37" s="359">
        <v>0.41553003221724838</v>
      </c>
      <c r="AA37" s="359">
        <v>2.3620074130819697</v>
      </c>
      <c r="AB37" s="359">
        <v>5.6664441823476602E-2</v>
      </c>
      <c r="AC37" s="363">
        <v>1.9561194929519987</v>
      </c>
      <c r="AD37" s="526">
        <v>0</v>
      </c>
      <c r="AE37" s="360" t="s">
        <v>2157</v>
      </c>
      <c r="AF37" s="360" t="s">
        <v>2143</v>
      </c>
      <c r="AG37" s="364" t="s">
        <v>1435</v>
      </c>
      <c r="AH37" s="364" t="s">
        <v>2147</v>
      </c>
      <c r="AI37" s="364">
        <v>100</v>
      </c>
      <c r="AJ37" s="364">
        <v>100</v>
      </c>
      <c r="AK37" s="364">
        <v>100</v>
      </c>
      <c r="AL37" s="359">
        <v>0</v>
      </c>
      <c r="AM37" s="359" t="s">
        <v>34</v>
      </c>
      <c r="AN37" s="359" t="s">
        <v>34</v>
      </c>
      <c r="AO37" s="357" t="s">
        <v>1323</v>
      </c>
      <c r="AP37" s="360" t="s">
        <v>13</v>
      </c>
      <c r="AQ37" s="366" t="s">
        <v>664</v>
      </c>
      <c r="AR37" s="359">
        <v>4.7499999999999999E-3</v>
      </c>
      <c r="AS37" s="359">
        <v>4.7499999999999999E-3</v>
      </c>
      <c r="AT37" s="359"/>
      <c r="AW37" s="646"/>
      <c r="AX37" s="647"/>
      <c r="AY37" s="647"/>
      <c r="AZ37" s="647"/>
      <c r="BA37" s="647"/>
      <c r="BB37" s="658"/>
      <c r="BC37" s="647"/>
      <c r="BD37" s="647"/>
      <c r="BE37" s="647"/>
      <c r="BF37" s="647"/>
      <c r="BG37" s="659"/>
      <c r="BH37" s="648"/>
      <c r="BI37" s="649"/>
      <c r="BJ37" s="649"/>
      <c r="BK37" s="649"/>
      <c r="BL37" s="218"/>
      <c r="BM37" s="648"/>
      <c r="BN37" s="648"/>
      <c r="BO37" s="648"/>
      <c r="BP37" s="648"/>
      <c r="BQ37" s="648"/>
      <c r="BR37" s="648"/>
      <c r="BS37" s="648"/>
      <c r="BT37" s="648"/>
      <c r="BU37" s="648"/>
      <c r="BV37" s="650"/>
      <c r="BW37" s="647"/>
    </row>
    <row r="38" spans="2:75" ht="15.75" customHeight="1">
      <c r="B38" s="353" t="s">
        <v>1642</v>
      </c>
      <c r="C38" s="354">
        <v>36976786000124</v>
      </c>
      <c r="D38" s="355" t="s">
        <v>13</v>
      </c>
      <c r="E38" s="355" t="s">
        <v>615</v>
      </c>
      <c r="F38" s="355" t="s">
        <v>619</v>
      </c>
      <c r="G38" s="356" t="s">
        <v>34</v>
      </c>
      <c r="H38" s="356" t="s">
        <v>1336</v>
      </c>
      <c r="I38" s="356" t="s">
        <v>34</v>
      </c>
      <c r="J38" s="356" t="s">
        <v>611</v>
      </c>
      <c r="K38" s="357" t="s">
        <v>48</v>
      </c>
      <c r="L38" s="358" t="s">
        <v>715</v>
      </c>
      <c r="M38" s="358"/>
      <c r="N38" s="357">
        <v>544418</v>
      </c>
      <c r="O38" s="357" t="s">
        <v>1320</v>
      </c>
      <c r="P38" s="361">
        <v>44012</v>
      </c>
      <c r="Q38" s="362">
        <v>503736237.45999998</v>
      </c>
      <c r="R38" s="362">
        <v>312940794.8122223</v>
      </c>
      <c r="S38" s="357">
        <v>31</v>
      </c>
      <c r="T38" s="359">
        <v>0.17486024948469603</v>
      </c>
      <c r="U38" s="359">
        <v>1.9668129646528236</v>
      </c>
      <c r="V38" s="359">
        <v>0.2118446462093595</v>
      </c>
      <c r="W38" s="359">
        <v>1.9442483915792685</v>
      </c>
      <c r="X38" s="359">
        <v>0.33408814221729877</v>
      </c>
      <c r="Y38" s="359">
        <v>2.3492378075038687</v>
      </c>
      <c r="Z38" s="359" t="s">
        <v>1417</v>
      </c>
      <c r="AA38" s="359" t="s">
        <v>1417</v>
      </c>
      <c r="AB38" s="359">
        <v>3.7065143409596442E-2</v>
      </c>
      <c r="AC38" s="363">
        <v>2.4134697442257416</v>
      </c>
      <c r="AD38" s="526">
        <v>36017837000190</v>
      </c>
      <c r="AE38" s="360" t="s">
        <v>2352</v>
      </c>
      <c r="AF38" s="360" t="s">
        <v>2352</v>
      </c>
      <c r="AG38" s="364" t="s">
        <v>1439</v>
      </c>
      <c r="AH38" s="364" t="s">
        <v>2147</v>
      </c>
      <c r="AI38" s="364">
        <v>5000</v>
      </c>
      <c r="AJ38" s="364">
        <v>5000</v>
      </c>
      <c r="AK38" s="364">
        <v>5000</v>
      </c>
      <c r="AL38" s="359">
        <v>2.5000000000000001E-2</v>
      </c>
      <c r="AM38" s="359" t="s">
        <v>34</v>
      </c>
      <c r="AN38" s="359" t="s">
        <v>64</v>
      </c>
      <c r="AO38" s="357" t="s">
        <v>1323</v>
      </c>
      <c r="AP38" s="360" t="s">
        <v>13</v>
      </c>
      <c r="AQ38" s="366" t="s">
        <v>668</v>
      </c>
      <c r="AR38" s="359" t="s">
        <v>34</v>
      </c>
      <c r="AS38" s="359" t="s">
        <v>34</v>
      </c>
      <c r="AT38" s="359"/>
      <c r="AW38" s="646"/>
      <c r="AX38" s="647"/>
      <c r="AY38" s="647"/>
      <c r="AZ38" s="647"/>
      <c r="BA38" s="647"/>
      <c r="BB38" s="658"/>
      <c r="BC38" s="647"/>
      <c r="BD38" s="647"/>
      <c r="BE38" s="647"/>
      <c r="BF38" s="647"/>
      <c r="BG38" s="659"/>
      <c r="BH38" s="648"/>
      <c r="BI38" s="649"/>
      <c r="BJ38" s="649"/>
      <c r="BK38" s="649"/>
      <c r="BL38" s="218"/>
      <c r="BM38" s="648"/>
      <c r="BN38" s="648"/>
      <c r="BO38" s="648"/>
      <c r="BP38" s="648"/>
      <c r="BQ38" s="648"/>
      <c r="BR38" s="648"/>
      <c r="BS38" s="648"/>
      <c r="BT38" s="648"/>
      <c r="BU38" s="648"/>
      <c r="BV38" s="650"/>
      <c r="BW38" s="647"/>
    </row>
    <row r="39" spans="2:75" ht="15.75" customHeight="1">
      <c r="B39" s="353" t="s">
        <v>651</v>
      </c>
      <c r="C39" s="354">
        <v>29148660000104</v>
      </c>
      <c r="D39" s="355" t="s">
        <v>13</v>
      </c>
      <c r="E39" s="355" t="s">
        <v>615</v>
      </c>
      <c r="F39" s="355" t="s">
        <v>619</v>
      </c>
      <c r="G39" s="356" t="s">
        <v>34</v>
      </c>
      <c r="H39" s="356" t="s">
        <v>1336</v>
      </c>
      <c r="I39" s="356" t="s">
        <v>34</v>
      </c>
      <c r="J39" s="356" t="s">
        <v>611</v>
      </c>
      <c r="K39" s="357" t="s">
        <v>48</v>
      </c>
      <c r="L39" s="358" t="s">
        <v>715</v>
      </c>
      <c r="M39" s="358" t="s">
        <v>34</v>
      </c>
      <c r="N39" s="357">
        <v>462081</v>
      </c>
      <c r="O39" s="357" t="s">
        <v>1320</v>
      </c>
      <c r="P39" s="361">
        <v>43188</v>
      </c>
      <c r="Q39" s="362">
        <v>183498198.93000001</v>
      </c>
      <c r="R39" s="362">
        <v>118305909.12111111</v>
      </c>
      <c r="S39" s="357">
        <v>31</v>
      </c>
      <c r="T39" s="359">
        <v>0.15564417131751207</v>
      </c>
      <c r="U39" s="359">
        <v>2.0120425814637604</v>
      </c>
      <c r="V39" s="359">
        <v>0.22050798610305611</v>
      </c>
      <c r="W39" s="359">
        <v>2.16171558414548</v>
      </c>
      <c r="X39" s="359">
        <v>0.24881961627488081</v>
      </c>
      <c r="Y39" s="359">
        <v>1.8868443509207393</v>
      </c>
      <c r="Z39" s="359">
        <v>0.45341230173899305</v>
      </c>
      <c r="AA39" s="359">
        <v>2.5773425140306996</v>
      </c>
      <c r="AB39" s="359">
        <v>3.5775460751624202E-2</v>
      </c>
      <c r="AC39" s="363">
        <v>2.8743344636323154</v>
      </c>
      <c r="AD39" s="526">
        <v>28581119000114</v>
      </c>
      <c r="AE39" s="360" t="s">
        <v>2157</v>
      </c>
      <c r="AF39" s="360" t="s">
        <v>2143</v>
      </c>
      <c r="AG39" s="364" t="s">
        <v>1435</v>
      </c>
      <c r="AH39" s="364" t="s">
        <v>2144</v>
      </c>
      <c r="AI39" s="364">
        <v>10000</v>
      </c>
      <c r="AJ39" s="364">
        <v>10000</v>
      </c>
      <c r="AK39" s="364">
        <v>10000</v>
      </c>
      <c r="AL39" s="359">
        <v>0</v>
      </c>
      <c r="AM39" s="359" t="s">
        <v>34</v>
      </c>
      <c r="AN39" s="359" t="s">
        <v>34</v>
      </c>
      <c r="AO39" s="357" t="s">
        <v>1323</v>
      </c>
      <c r="AP39" s="360" t="s">
        <v>13</v>
      </c>
      <c r="AQ39" s="366" t="s">
        <v>664</v>
      </c>
      <c r="AR39" s="359">
        <v>4.7499999999999999E-3</v>
      </c>
      <c r="AS39" s="359">
        <v>4.7499999999999999E-3</v>
      </c>
      <c r="AT39" s="359"/>
      <c r="AW39" s="646"/>
      <c r="AX39" s="647"/>
      <c r="AY39" s="647"/>
      <c r="AZ39" s="647"/>
      <c r="BA39" s="647"/>
      <c r="BB39" s="658"/>
      <c r="BC39" s="647"/>
      <c r="BD39" s="647"/>
      <c r="BE39" s="647"/>
      <c r="BF39" s="647"/>
      <c r="BG39" s="659"/>
      <c r="BH39" s="648"/>
      <c r="BI39" s="649"/>
      <c r="BJ39" s="649"/>
      <c r="BK39" s="649"/>
      <c r="BL39" s="218"/>
      <c r="BM39" s="648"/>
      <c r="BN39" s="648"/>
      <c r="BO39" s="648"/>
      <c r="BP39" s="648"/>
      <c r="BQ39" s="648"/>
      <c r="BR39" s="648"/>
      <c r="BS39" s="648"/>
      <c r="BT39" s="648"/>
      <c r="BU39" s="648"/>
      <c r="BV39" s="650"/>
      <c r="BW39" s="647"/>
    </row>
    <row r="40" spans="2:75" ht="15.75" customHeight="1">
      <c r="B40" s="353" t="s">
        <v>1223</v>
      </c>
      <c r="C40" s="354">
        <v>29177024000100</v>
      </c>
      <c r="D40" s="355" t="s">
        <v>14</v>
      </c>
      <c r="E40" s="355" t="s">
        <v>607</v>
      </c>
      <c r="F40" s="355" t="s">
        <v>1316</v>
      </c>
      <c r="G40" s="356"/>
      <c r="H40" s="356" t="s">
        <v>34</v>
      </c>
      <c r="I40" s="356" t="s">
        <v>34</v>
      </c>
      <c r="J40" s="356" t="s">
        <v>608</v>
      </c>
      <c r="K40" s="357" t="s">
        <v>48</v>
      </c>
      <c r="L40" s="358" t="s">
        <v>715</v>
      </c>
      <c r="M40" s="358" t="s">
        <v>34</v>
      </c>
      <c r="N40" s="357">
        <v>463698</v>
      </c>
      <c r="O40" s="357" t="s">
        <v>1320</v>
      </c>
      <c r="P40" s="361">
        <v>43216</v>
      </c>
      <c r="Q40" s="362">
        <v>352375886.14999998</v>
      </c>
      <c r="R40" s="362">
        <v>334913597.54408753</v>
      </c>
      <c r="S40" s="357">
        <v>32</v>
      </c>
      <c r="T40" s="359">
        <v>0.10823270706921639</v>
      </c>
      <c r="U40" s="359">
        <v>1.3991453292915905</v>
      </c>
      <c r="V40" s="359">
        <v>2.9434782763952949E-2</v>
      </c>
      <c r="W40" s="359">
        <v>0.28855929320870971</v>
      </c>
      <c r="X40" s="359">
        <v>1.1491525403099243</v>
      </c>
      <c r="Y40" s="359">
        <v>8.714232468852547</v>
      </c>
      <c r="Z40" s="359">
        <v>1.8022416161822954</v>
      </c>
      <c r="AA40" s="359">
        <v>10.244525611958187</v>
      </c>
      <c r="AB40" s="359">
        <v>0.23719617549934152</v>
      </c>
      <c r="AC40" s="363">
        <v>-0.16909112836886009</v>
      </c>
      <c r="AD40" s="526">
        <v>29088410000118</v>
      </c>
      <c r="AE40" s="360" t="s">
        <v>2294</v>
      </c>
      <c r="AF40" s="360" t="s">
        <v>2143</v>
      </c>
      <c r="AG40" s="364" t="s">
        <v>1435</v>
      </c>
      <c r="AH40" s="364" t="s">
        <v>2147</v>
      </c>
      <c r="AI40" s="364">
        <v>50</v>
      </c>
      <c r="AJ40" s="364">
        <v>50</v>
      </c>
      <c r="AK40" s="364">
        <v>30</v>
      </c>
      <c r="AL40" s="359">
        <v>0.02</v>
      </c>
      <c r="AM40" s="359">
        <v>0.2</v>
      </c>
      <c r="AN40" s="359" t="s">
        <v>34</v>
      </c>
      <c r="AO40" s="357" t="s">
        <v>1323</v>
      </c>
      <c r="AP40" s="360" t="s">
        <v>716</v>
      </c>
      <c r="AQ40" s="366" t="s">
        <v>667</v>
      </c>
      <c r="AR40" s="359">
        <v>5.3333333333333332E-3</v>
      </c>
      <c r="AS40" s="359">
        <v>5.3333333333333332E-3</v>
      </c>
      <c r="AT40" s="359"/>
      <c r="AW40" s="646"/>
      <c r="AX40" s="647"/>
      <c r="AY40" s="647"/>
      <c r="AZ40" s="647"/>
      <c r="BA40" s="647"/>
      <c r="BB40" s="658"/>
      <c r="BC40" s="647"/>
      <c r="BD40" s="647"/>
      <c r="BE40" s="647"/>
      <c r="BF40" s="647"/>
      <c r="BG40" s="659"/>
      <c r="BH40" s="648"/>
      <c r="BI40" s="649"/>
      <c r="BJ40" s="649"/>
      <c r="BK40" s="649"/>
      <c r="BL40" s="218"/>
      <c r="BM40" s="648"/>
      <c r="BN40" s="648"/>
      <c r="BO40" s="648"/>
      <c r="BP40" s="648"/>
      <c r="BQ40" s="648"/>
      <c r="BR40" s="648"/>
      <c r="BS40" s="648"/>
      <c r="BT40" s="648"/>
      <c r="BU40" s="648"/>
      <c r="BV40" s="650"/>
      <c r="BW40" s="647"/>
    </row>
    <row r="41" spans="2:75" ht="15.75" customHeight="1">
      <c r="B41" s="353" t="s">
        <v>1087</v>
      </c>
      <c r="C41" s="354">
        <v>31922843000179</v>
      </c>
      <c r="D41" s="355" t="s">
        <v>13</v>
      </c>
      <c r="E41" s="355" t="s">
        <v>616</v>
      </c>
      <c r="F41" s="355" t="s">
        <v>617</v>
      </c>
      <c r="G41" s="356" t="s">
        <v>34</v>
      </c>
      <c r="H41" s="356" t="s">
        <v>865</v>
      </c>
      <c r="I41" s="356" t="s">
        <v>34</v>
      </c>
      <c r="J41" s="356" t="s">
        <v>608</v>
      </c>
      <c r="K41" s="357" t="s">
        <v>48</v>
      </c>
      <c r="L41" s="358" t="s">
        <v>715</v>
      </c>
      <c r="M41" s="358" t="s">
        <v>1414</v>
      </c>
      <c r="N41" s="357">
        <v>480819</v>
      </c>
      <c r="O41" s="357" t="s">
        <v>1320</v>
      </c>
      <c r="P41" s="361">
        <v>43434</v>
      </c>
      <c r="Q41" s="362">
        <v>26457639.690000001</v>
      </c>
      <c r="R41" s="362">
        <v>25512561.281349208</v>
      </c>
      <c r="S41" s="357">
        <v>32</v>
      </c>
      <c r="T41" s="359">
        <v>7.2641382127581755E-2</v>
      </c>
      <c r="U41" s="359">
        <v>0.93904932500758775</v>
      </c>
      <c r="V41" s="359">
        <v>8.4689408836585489E-2</v>
      </c>
      <c r="W41" s="359">
        <v>0.83023938556381149</v>
      </c>
      <c r="X41" s="359">
        <v>0.16575945401008063</v>
      </c>
      <c r="Y41" s="359">
        <v>1.2569840517120079</v>
      </c>
      <c r="Z41" s="359">
        <v>0.24822095835964064</v>
      </c>
      <c r="AA41" s="359">
        <v>1.4109683976373855</v>
      </c>
      <c r="AB41" s="359">
        <v>5.175116209043467E-2</v>
      </c>
      <c r="AC41" s="363">
        <v>-0.28039360315105061</v>
      </c>
      <c r="AD41" s="526">
        <v>30658578000109</v>
      </c>
      <c r="AE41" s="360" t="s">
        <v>2368</v>
      </c>
      <c r="AF41" s="360" t="s">
        <v>2146</v>
      </c>
      <c r="AG41" s="364" t="s">
        <v>59</v>
      </c>
      <c r="AH41" s="364" t="s">
        <v>2147</v>
      </c>
      <c r="AI41" s="364">
        <v>1000</v>
      </c>
      <c r="AJ41" s="364">
        <v>1000</v>
      </c>
      <c r="AK41" s="364">
        <v>1000</v>
      </c>
      <c r="AL41" s="359">
        <v>0.02</v>
      </c>
      <c r="AM41" s="359">
        <v>0.2</v>
      </c>
      <c r="AN41" s="359" t="s">
        <v>64</v>
      </c>
      <c r="AO41" s="357" t="s">
        <v>1323</v>
      </c>
      <c r="AP41" s="360" t="s">
        <v>13</v>
      </c>
      <c r="AQ41" s="366" t="s">
        <v>674</v>
      </c>
      <c r="AR41" s="359" t="s">
        <v>34</v>
      </c>
      <c r="AS41" s="359" t="s">
        <v>34</v>
      </c>
      <c r="AT41" s="359"/>
      <c r="AW41" s="646"/>
      <c r="AX41" s="647"/>
      <c r="AY41" s="647"/>
      <c r="AZ41" s="647"/>
      <c r="BA41" s="647"/>
      <c r="BB41" s="658"/>
      <c r="BC41" s="647"/>
      <c r="BD41" s="647"/>
      <c r="BE41" s="647"/>
      <c r="BF41" s="647"/>
      <c r="BG41" s="659"/>
      <c r="BH41" s="648"/>
      <c r="BI41" s="649"/>
      <c r="BJ41" s="649"/>
      <c r="BK41" s="649"/>
      <c r="BL41" s="218"/>
      <c r="BM41" s="648"/>
      <c r="BN41" s="648"/>
      <c r="BO41" s="648"/>
      <c r="BP41" s="648"/>
      <c r="BQ41" s="648"/>
      <c r="BR41" s="648"/>
      <c r="BS41" s="648"/>
      <c r="BT41" s="648"/>
      <c r="BU41" s="648"/>
      <c r="BV41" s="650"/>
      <c r="BW41" s="647"/>
    </row>
    <row r="42" spans="2:75" ht="15.75" customHeight="1">
      <c r="B42" s="353" t="s">
        <v>646</v>
      </c>
      <c r="C42" s="354">
        <v>32073525000143</v>
      </c>
      <c r="D42" s="355" t="s">
        <v>14</v>
      </c>
      <c r="E42" s="355" t="s">
        <v>614</v>
      </c>
      <c r="F42" s="355" t="s">
        <v>689</v>
      </c>
      <c r="G42" s="356"/>
      <c r="H42" s="356" t="s">
        <v>865</v>
      </c>
      <c r="I42" s="356" t="s">
        <v>34</v>
      </c>
      <c r="J42" s="356" t="s">
        <v>608</v>
      </c>
      <c r="K42" s="357" t="s">
        <v>48</v>
      </c>
      <c r="L42" s="358" t="s">
        <v>715</v>
      </c>
      <c r="M42" s="358" t="s">
        <v>34</v>
      </c>
      <c r="N42" s="357">
        <v>485675</v>
      </c>
      <c r="O42" s="357" t="s">
        <v>1320</v>
      </c>
      <c r="P42" s="361">
        <v>43461</v>
      </c>
      <c r="Q42" s="362">
        <v>743709167.04999995</v>
      </c>
      <c r="R42" s="362">
        <v>585249435.06793654</v>
      </c>
      <c r="S42" s="357">
        <v>32</v>
      </c>
      <c r="T42" s="359">
        <v>0.15924514614955787</v>
      </c>
      <c r="U42" s="359">
        <v>2.0585930859608101</v>
      </c>
      <c r="V42" s="359">
        <v>0.15461018483594602</v>
      </c>
      <c r="W42" s="359">
        <v>1.5156967869239706</v>
      </c>
      <c r="X42" s="359">
        <v>0.36953838329088629</v>
      </c>
      <c r="Y42" s="359">
        <v>2.8022766910407082</v>
      </c>
      <c r="Z42" s="359">
        <v>0.67756588679432128</v>
      </c>
      <c r="AA42" s="359">
        <v>3.8515041594464403</v>
      </c>
      <c r="AB42" s="359">
        <v>0.16461533049601917</v>
      </c>
      <c r="AC42" s="363">
        <v>0.36547124018733934</v>
      </c>
      <c r="AD42" s="526">
        <v>32071783000190</v>
      </c>
      <c r="AE42" s="360" t="s">
        <v>2151</v>
      </c>
      <c r="AF42" s="360" t="s">
        <v>2152</v>
      </c>
      <c r="AG42" s="364" t="s">
        <v>1436</v>
      </c>
      <c r="AH42" s="364" t="s">
        <v>2144</v>
      </c>
      <c r="AI42" s="364">
        <v>50000</v>
      </c>
      <c r="AJ42" s="364">
        <v>5000</v>
      </c>
      <c r="AK42" s="364">
        <v>25000</v>
      </c>
      <c r="AL42" s="657">
        <v>1.9E-2</v>
      </c>
      <c r="AM42" s="657">
        <v>0.2</v>
      </c>
      <c r="AN42" s="359" t="s">
        <v>34</v>
      </c>
      <c r="AO42" s="357" t="s">
        <v>1323</v>
      </c>
      <c r="AP42" s="360" t="s">
        <v>716</v>
      </c>
      <c r="AQ42" s="366" t="s">
        <v>659</v>
      </c>
      <c r="AR42" s="359">
        <v>4.7499999999999999E-3</v>
      </c>
      <c r="AS42" s="359">
        <v>4.7499999999999999E-3</v>
      </c>
      <c r="AT42" s="359"/>
      <c r="AW42" s="646"/>
      <c r="AX42" s="647"/>
      <c r="AY42" s="647"/>
      <c r="AZ42" s="647"/>
      <c r="BA42" s="647"/>
      <c r="BB42" s="658"/>
      <c r="BC42" s="647"/>
      <c r="BD42" s="647"/>
      <c r="BE42" s="647"/>
      <c r="BF42" s="647"/>
      <c r="BG42" s="659"/>
      <c r="BH42" s="648"/>
      <c r="BI42" s="649"/>
      <c r="BJ42" s="649"/>
      <c r="BK42" s="649"/>
      <c r="BL42" s="218"/>
      <c r="BM42" s="648"/>
      <c r="BN42" s="648"/>
      <c r="BO42" s="648"/>
      <c r="BP42" s="648"/>
      <c r="BQ42" s="648"/>
      <c r="BR42" s="648"/>
      <c r="BS42" s="648"/>
      <c r="BT42" s="648"/>
      <c r="BU42" s="648"/>
      <c r="BV42" s="650"/>
      <c r="BW42" s="647"/>
    </row>
    <row r="43" spans="2:75" ht="15.75" customHeight="1">
      <c r="B43" s="353" t="s">
        <v>176</v>
      </c>
      <c r="C43" s="354">
        <v>41907541000185</v>
      </c>
      <c r="D43" s="355" t="s">
        <v>14</v>
      </c>
      <c r="E43" s="355" t="s">
        <v>614</v>
      </c>
      <c r="F43" s="355" t="s">
        <v>689</v>
      </c>
      <c r="G43" s="356"/>
      <c r="H43" s="356" t="s">
        <v>865</v>
      </c>
      <c r="I43" s="356" t="s">
        <v>34</v>
      </c>
      <c r="J43" s="356" t="s">
        <v>608</v>
      </c>
      <c r="K43" s="357" t="s">
        <v>48</v>
      </c>
      <c r="L43" s="358" t="s">
        <v>715</v>
      </c>
      <c r="M43" s="358" t="s">
        <v>34</v>
      </c>
      <c r="N43" s="357">
        <v>594474</v>
      </c>
      <c r="O43" s="357" t="s">
        <v>1320</v>
      </c>
      <c r="P43" s="361">
        <v>44349</v>
      </c>
      <c r="Q43" s="362">
        <v>389845488.12</v>
      </c>
      <c r="R43" s="362">
        <v>322657898.43992072</v>
      </c>
      <c r="S43" s="357">
        <v>32</v>
      </c>
      <c r="T43" s="359">
        <v>5.4109452756681664E-2</v>
      </c>
      <c r="U43" s="359">
        <v>0.6994834569426357</v>
      </c>
      <c r="V43" s="359">
        <v>-1.0745578445324089E-2</v>
      </c>
      <c r="W43" s="359">
        <v>-0.10534259913406785</v>
      </c>
      <c r="X43" s="359" t="s">
        <v>1417</v>
      </c>
      <c r="Y43" s="359" t="s">
        <v>1417</v>
      </c>
      <c r="Z43" s="359" t="s">
        <v>1417</v>
      </c>
      <c r="AA43" s="359" t="s">
        <v>1417</v>
      </c>
      <c r="AB43" s="359">
        <v>0.11034693775672084</v>
      </c>
      <c r="AC43" s="363">
        <v>-0.9233229983727782</v>
      </c>
      <c r="AD43" s="526">
        <v>41907552000165</v>
      </c>
      <c r="AE43" s="360" t="s">
        <v>2157</v>
      </c>
      <c r="AF43" s="360" t="s">
        <v>2143</v>
      </c>
      <c r="AG43" s="364" t="s">
        <v>1435</v>
      </c>
      <c r="AH43" s="364" t="s">
        <v>2144</v>
      </c>
      <c r="AI43" s="364">
        <v>5000</v>
      </c>
      <c r="AJ43" s="364">
        <v>1000</v>
      </c>
      <c r="AK43" s="364">
        <v>1000</v>
      </c>
      <c r="AL43" s="359">
        <v>0</v>
      </c>
      <c r="AM43" s="359" t="s">
        <v>34</v>
      </c>
      <c r="AN43" s="359" t="s">
        <v>34</v>
      </c>
      <c r="AO43" s="357" t="s">
        <v>1323</v>
      </c>
      <c r="AP43" s="360" t="s">
        <v>13</v>
      </c>
      <c r="AQ43" s="366" t="s">
        <v>668</v>
      </c>
      <c r="AR43" s="359">
        <v>4.0000000000000001E-3</v>
      </c>
      <c r="AS43" s="359">
        <v>4.0000000000000001E-3</v>
      </c>
      <c r="AT43" s="359"/>
      <c r="AW43" s="646"/>
      <c r="AX43" s="647"/>
      <c r="AY43" s="647"/>
      <c r="AZ43" s="647"/>
      <c r="BA43" s="647"/>
      <c r="BB43" s="658"/>
      <c r="BC43" s="647"/>
      <c r="BD43" s="647"/>
      <c r="BE43" s="647"/>
      <c r="BF43" s="647"/>
      <c r="BG43" s="659"/>
      <c r="BH43" s="648"/>
      <c r="BI43" s="649"/>
      <c r="BJ43" s="649"/>
      <c r="BK43" s="649"/>
      <c r="BL43" s="218"/>
      <c r="BM43" s="648"/>
      <c r="BN43" s="648"/>
      <c r="BO43" s="648"/>
      <c r="BP43" s="648"/>
      <c r="BQ43" s="648"/>
      <c r="BR43" s="648"/>
      <c r="BS43" s="648"/>
      <c r="BT43" s="648"/>
      <c r="BU43" s="648"/>
      <c r="BV43" s="650"/>
      <c r="BW43" s="647"/>
    </row>
    <row r="44" spans="2:75" ht="15.75" customHeight="1">
      <c r="B44" s="353" t="s">
        <v>1093</v>
      </c>
      <c r="C44" s="354">
        <v>37467515000106</v>
      </c>
      <c r="D44" s="355" t="s">
        <v>14</v>
      </c>
      <c r="E44" s="355" t="s">
        <v>614</v>
      </c>
      <c r="F44" s="355" t="s">
        <v>689</v>
      </c>
      <c r="G44" s="356"/>
      <c r="H44" s="356" t="s">
        <v>865</v>
      </c>
      <c r="I44" s="356" t="s">
        <v>34</v>
      </c>
      <c r="J44" s="356" t="s">
        <v>608</v>
      </c>
      <c r="K44" s="357" t="s">
        <v>48</v>
      </c>
      <c r="L44" s="358" t="s">
        <v>715</v>
      </c>
      <c r="M44" s="358" t="s">
        <v>1414</v>
      </c>
      <c r="N44" s="357">
        <v>574759</v>
      </c>
      <c r="O44" s="357" t="s">
        <v>1320</v>
      </c>
      <c r="P44" s="361">
        <v>44225</v>
      </c>
      <c r="Q44" s="362">
        <v>337706043.41000003</v>
      </c>
      <c r="R44" s="362">
        <v>231342673.52904767</v>
      </c>
      <c r="S44" s="357">
        <v>32</v>
      </c>
      <c r="T44" s="359">
        <v>0.20053524105069087</v>
      </c>
      <c r="U44" s="359">
        <v>2.5923582018049651</v>
      </c>
      <c r="V44" s="359">
        <v>4.6820803872954064E-2</v>
      </c>
      <c r="W44" s="359">
        <v>0.45900043432930837</v>
      </c>
      <c r="X44" s="359" t="s">
        <v>1417</v>
      </c>
      <c r="Y44" s="359" t="s">
        <v>1417</v>
      </c>
      <c r="Z44" s="359" t="s">
        <v>1417</v>
      </c>
      <c r="AA44" s="359" t="s">
        <v>1417</v>
      </c>
      <c r="AB44" s="359">
        <v>0.16240664957611842</v>
      </c>
      <c r="AC44" s="363">
        <v>-0.23547296773281978</v>
      </c>
      <c r="AD44" s="526">
        <v>37467474000158</v>
      </c>
      <c r="AE44" s="360" t="s">
        <v>2374</v>
      </c>
      <c r="AF44" s="360" t="s">
        <v>736</v>
      </c>
      <c r="AG44" s="364" t="s">
        <v>736</v>
      </c>
      <c r="AH44" s="364" t="s">
        <v>2144</v>
      </c>
      <c r="AI44" s="364" t="s">
        <v>1427</v>
      </c>
      <c r="AJ44" s="364" t="s">
        <v>1427</v>
      </c>
      <c r="AK44" s="364" t="s">
        <v>1427</v>
      </c>
      <c r="AL44" s="359">
        <v>1.8000000000000002E-2</v>
      </c>
      <c r="AM44" s="359">
        <v>0.2</v>
      </c>
      <c r="AN44" s="359" t="s">
        <v>64</v>
      </c>
      <c r="AO44" s="357" t="s">
        <v>1323</v>
      </c>
      <c r="AP44" s="360" t="s">
        <v>13</v>
      </c>
      <c r="AQ44" s="366" t="s">
        <v>668</v>
      </c>
      <c r="AR44" s="359">
        <v>3.5999999999999995E-3</v>
      </c>
      <c r="AS44" s="359">
        <v>3.5999999999999995E-3</v>
      </c>
      <c r="AT44" s="359"/>
      <c r="AW44" s="646"/>
      <c r="AX44" s="647"/>
      <c r="AY44" s="647"/>
      <c r="AZ44" s="647"/>
      <c r="BA44" s="647"/>
      <c r="BB44" s="658"/>
      <c r="BC44" s="647"/>
      <c r="BD44" s="647"/>
      <c r="BE44" s="647"/>
      <c r="BF44" s="647"/>
      <c r="BG44" s="659"/>
      <c r="BH44" s="648"/>
      <c r="BI44" s="649"/>
      <c r="BJ44" s="649"/>
      <c r="BK44" s="649"/>
      <c r="BL44" s="218"/>
      <c r="BM44" s="648"/>
      <c r="BN44" s="648"/>
      <c r="BO44" s="648"/>
      <c r="BP44" s="648"/>
      <c r="BQ44" s="648"/>
      <c r="BR44" s="648"/>
      <c r="BS44" s="648"/>
      <c r="BT44" s="648"/>
      <c r="BU44" s="648"/>
      <c r="BV44" s="650"/>
      <c r="BW44" s="647"/>
    </row>
    <row r="45" spans="2:75" ht="15.75" customHeight="1">
      <c r="B45" s="353" t="s">
        <v>535</v>
      </c>
      <c r="C45" s="354">
        <v>37495383000126</v>
      </c>
      <c r="D45" s="355" t="s">
        <v>14</v>
      </c>
      <c r="E45" s="355" t="s">
        <v>614</v>
      </c>
      <c r="F45" s="355"/>
      <c r="G45" s="356"/>
      <c r="H45" s="356" t="s">
        <v>865</v>
      </c>
      <c r="I45" s="356" t="s">
        <v>34</v>
      </c>
      <c r="J45" s="356" t="s">
        <v>608</v>
      </c>
      <c r="K45" s="357" t="s">
        <v>48</v>
      </c>
      <c r="L45" s="358" t="s">
        <v>715</v>
      </c>
      <c r="M45" s="358" t="s">
        <v>34</v>
      </c>
      <c r="N45" s="357">
        <v>593559</v>
      </c>
      <c r="O45" s="357" t="s">
        <v>1320</v>
      </c>
      <c r="P45" s="361">
        <v>44316</v>
      </c>
      <c r="Q45" s="362">
        <v>50415599.880000003</v>
      </c>
      <c r="R45" s="362">
        <v>35254838.503492057</v>
      </c>
      <c r="S45" s="357">
        <v>32</v>
      </c>
      <c r="T45" s="359">
        <v>0.17188220886885985</v>
      </c>
      <c r="U45" s="359">
        <v>2.2219548622524163</v>
      </c>
      <c r="V45" s="359">
        <v>9.2075561739139999E-2</v>
      </c>
      <c r="W45" s="359">
        <v>0.90264838134898573</v>
      </c>
      <c r="X45" s="359" t="s">
        <v>1417</v>
      </c>
      <c r="Y45" s="359" t="s">
        <v>1417</v>
      </c>
      <c r="Z45" s="359" t="s">
        <v>1417</v>
      </c>
      <c r="AA45" s="359" t="s">
        <v>1417</v>
      </c>
      <c r="AB45" s="359">
        <v>0.15674486255354012</v>
      </c>
      <c r="AC45" s="363">
        <v>2.044670799141652E-2</v>
      </c>
      <c r="AD45" s="526">
        <v>37487877000169</v>
      </c>
      <c r="AE45" s="360" t="s">
        <v>2291</v>
      </c>
      <c r="AF45" s="360" t="s">
        <v>736</v>
      </c>
      <c r="AG45" s="364" t="s">
        <v>736</v>
      </c>
      <c r="AH45" s="364" t="s">
        <v>2144</v>
      </c>
      <c r="AI45" s="364">
        <v>25000</v>
      </c>
      <c r="AJ45" s="364">
        <v>5000</v>
      </c>
      <c r="AK45" s="364">
        <v>10000</v>
      </c>
      <c r="AL45" s="359">
        <v>1.9E-2</v>
      </c>
      <c r="AM45" s="359">
        <v>0.2</v>
      </c>
      <c r="AN45" s="359" t="s">
        <v>2156</v>
      </c>
      <c r="AO45" s="357" t="s">
        <v>1323</v>
      </c>
      <c r="AP45" s="360" t="s">
        <v>13</v>
      </c>
      <c r="AQ45" s="366" t="s">
        <v>668</v>
      </c>
      <c r="AR45" s="359">
        <v>5.0672999999999994E-3</v>
      </c>
      <c r="AS45" s="359">
        <v>5.0672999999999994E-3</v>
      </c>
      <c r="AT45" s="359"/>
      <c r="AW45" s="646"/>
      <c r="AX45" s="647"/>
      <c r="AY45" s="647"/>
      <c r="AZ45" s="647"/>
      <c r="BA45" s="647"/>
      <c r="BB45" s="658"/>
      <c r="BC45" s="647"/>
      <c r="BD45" s="647"/>
      <c r="BE45" s="647"/>
      <c r="BF45" s="647"/>
      <c r="BG45" s="659"/>
      <c r="BH45" s="648"/>
      <c r="BI45" s="649"/>
      <c r="BJ45" s="649"/>
      <c r="BK45" s="649"/>
      <c r="BL45" s="218"/>
      <c r="BM45" s="648"/>
      <c r="BN45" s="648"/>
      <c r="BO45" s="648"/>
      <c r="BP45" s="648"/>
      <c r="BQ45" s="648"/>
      <c r="BR45" s="648"/>
      <c r="BS45" s="648"/>
      <c r="BT45" s="648"/>
      <c r="BU45" s="648"/>
      <c r="BV45" s="650"/>
      <c r="BW45" s="647"/>
    </row>
    <row r="46" spans="2:75" ht="15.75" customHeight="1">
      <c r="B46" s="353" t="s">
        <v>1225</v>
      </c>
      <c r="C46" s="354">
        <v>29177013000112</v>
      </c>
      <c r="D46" s="355" t="s">
        <v>14</v>
      </c>
      <c r="E46" s="355" t="s">
        <v>607</v>
      </c>
      <c r="F46" s="355"/>
      <c r="G46" s="356"/>
      <c r="H46" s="356" t="s">
        <v>34</v>
      </c>
      <c r="I46" s="356" t="s">
        <v>34</v>
      </c>
      <c r="J46" s="356" t="s">
        <v>608</v>
      </c>
      <c r="K46" s="357" t="s">
        <v>48</v>
      </c>
      <c r="L46" s="358" t="s">
        <v>715</v>
      </c>
      <c r="M46" s="358" t="s">
        <v>34</v>
      </c>
      <c r="N46" s="357">
        <v>463396</v>
      </c>
      <c r="O46" s="357" t="s">
        <v>1320</v>
      </c>
      <c r="P46" s="361">
        <v>43214</v>
      </c>
      <c r="Q46" s="362">
        <v>166381883.96000001</v>
      </c>
      <c r="R46" s="362">
        <v>196252438.27472204</v>
      </c>
      <c r="S46" s="357">
        <v>32</v>
      </c>
      <c r="T46" s="359">
        <v>6.5893072764172E-2</v>
      </c>
      <c r="U46" s="359">
        <v>0.8518126127225365</v>
      </c>
      <c r="V46" s="359">
        <v>-4.1467529488986465E-2</v>
      </c>
      <c r="W46" s="359">
        <v>-0.4065204454339349</v>
      </c>
      <c r="X46" s="359">
        <v>0.78473043079327742</v>
      </c>
      <c r="Y46" s="359">
        <v>5.9507534112670033</v>
      </c>
      <c r="Z46" s="359">
        <v>1.3465565881379415</v>
      </c>
      <c r="AA46" s="359">
        <v>7.6542641848166255</v>
      </c>
      <c r="AB46" s="359">
        <v>0.25070727134656184</v>
      </c>
      <c r="AC46" s="363">
        <v>-0.43143746333503347</v>
      </c>
      <c r="AD46" s="526">
        <v>29088425000186</v>
      </c>
      <c r="AE46" s="360" t="s">
        <v>2294</v>
      </c>
      <c r="AF46" s="360" t="s">
        <v>2143</v>
      </c>
      <c r="AG46" s="364" t="s">
        <v>1435</v>
      </c>
      <c r="AH46" s="364" t="s">
        <v>2147</v>
      </c>
      <c r="AI46" s="364">
        <v>50</v>
      </c>
      <c r="AJ46" s="364">
        <v>50</v>
      </c>
      <c r="AK46" s="364">
        <v>30</v>
      </c>
      <c r="AL46" s="359">
        <v>0.02</v>
      </c>
      <c r="AM46" s="359">
        <v>0.2</v>
      </c>
      <c r="AN46" s="359" t="s">
        <v>34</v>
      </c>
      <c r="AO46" s="357" t="s">
        <v>1323</v>
      </c>
      <c r="AP46" s="360" t="s">
        <v>716</v>
      </c>
      <c r="AQ46" s="366" t="s">
        <v>681</v>
      </c>
      <c r="AR46" s="359">
        <v>5.3333333333333332E-3</v>
      </c>
      <c r="AS46" s="359">
        <v>5.3333333333333332E-3</v>
      </c>
      <c r="AT46" s="359"/>
      <c r="AW46" s="646"/>
      <c r="AX46" s="647"/>
      <c r="AY46" s="647"/>
      <c r="AZ46" s="647"/>
      <c r="BA46" s="647"/>
      <c r="BB46" s="658"/>
      <c r="BC46" s="647"/>
      <c r="BD46" s="647"/>
      <c r="BE46" s="647"/>
      <c r="BF46" s="647"/>
      <c r="BG46" s="659"/>
      <c r="BH46" s="648"/>
      <c r="BI46" s="649"/>
      <c r="BJ46" s="649"/>
      <c r="BK46" s="649"/>
      <c r="BL46" s="218"/>
      <c r="BM46" s="648"/>
      <c r="BN46" s="648"/>
      <c r="BO46" s="648"/>
      <c r="BP46" s="648"/>
      <c r="BQ46" s="648"/>
      <c r="BR46" s="648"/>
      <c r="BS46" s="648"/>
      <c r="BT46" s="648"/>
      <c r="BU46" s="648"/>
      <c r="BV46" s="650"/>
      <c r="BW46" s="647"/>
    </row>
    <row r="47" spans="2:75" ht="15.75" customHeight="1">
      <c r="B47" s="353" t="s">
        <v>212</v>
      </c>
      <c r="C47" s="354">
        <v>11052478000181</v>
      </c>
      <c r="D47" s="355" t="s">
        <v>13</v>
      </c>
      <c r="E47" s="355" t="s">
        <v>616</v>
      </c>
      <c r="F47" s="355" t="s">
        <v>610</v>
      </c>
      <c r="G47" s="356" t="s">
        <v>34</v>
      </c>
      <c r="H47" s="356" t="s">
        <v>865</v>
      </c>
      <c r="I47" s="356" t="s">
        <v>34</v>
      </c>
      <c r="J47" s="356" t="s">
        <v>611</v>
      </c>
      <c r="K47" s="357" t="s">
        <v>48</v>
      </c>
      <c r="L47" s="358" t="s">
        <v>715</v>
      </c>
      <c r="M47" s="358" t="s">
        <v>1414</v>
      </c>
      <c r="N47" s="357">
        <v>340091</v>
      </c>
      <c r="O47" s="357" t="s">
        <v>1320</v>
      </c>
      <c r="P47" s="361">
        <v>40975</v>
      </c>
      <c r="Q47" s="362">
        <v>633329530.24000001</v>
      </c>
      <c r="R47" s="362">
        <v>512346279.22865087</v>
      </c>
      <c r="S47" s="357">
        <v>33</v>
      </c>
      <c r="T47" s="359">
        <v>9.2843419953269501E-2</v>
      </c>
      <c r="U47" s="359">
        <v>1.2002050110416329</v>
      </c>
      <c r="V47" s="359">
        <v>0.14327015600675952</v>
      </c>
      <c r="W47" s="359">
        <v>1.4045265863433227</v>
      </c>
      <c r="X47" s="359">
        <v>0.17990275639709075</v>
      </c>
      <c r="Y47" s="359">
        <v>1.3642352829927946</v>
      </c>
      <c r="Z47" s="359">
        <v>0.3443555930592308</v>
      </c>
      <c r="AA47" s="359">
        <v>1.9574288269900382</v>
      </c>
      <c r="AB47" s="359">
        <v>5.7215161889134517E-2</v>
      </c>
      <c r="AC47" s="363">
        <v>0.67124855939197536</v>
      </c>
      <c r="AD47" s="526">
        <v>22099965000116</v>
      </c>
      <c r="AE47" s="360" t="s">
        <v>2293</v>
      </c>
      <c r="AF47" s="360" t="s">
        <v>2152</v>
      </c>
      <c r="AG47" s="364" t="s">
        <v>1436</v>
      </c>
      <c r="AH47" s="364" t="s">
        <v>2147</v>
      </c>
      <c r="AI47" s="364">
        <v>50000</v>
      </c>
      <c r="AJ47" s="364">
        <v>20000</v>
      </c>
      <c r="AK47" s="364">
        <v>20000</v>
      </c>
      <c r="AL47" s="359">
        <v>9.4999999999999998E-3</v>
      </c>
      <c r="AM47" s="359">
        <v>0.27500000000000002</v>
      </c>
      <c r="AN47" s="359" t="s">
        <v>64</v>
      </c>
      <c r="AO47" s="357" t="s">
        <v>1323</v>
      </c>
      <c r="AP47" s="360" t="s">
        <v>13</v>
      </c>
      <c r="AQ47" s="366" t="s">
        <v>668</v>
      </c>
      <c r="AR47" s="359">
        <v>1.9E-3</v>
      </c>
      <c r="AS47" s="359">
        <v>1.9E-3</v>
      </c>
      <c r="AT47" s="359"/>
      <c r="AW47" s="646"/>
      <c r="AX47" s="647"/>
      <c r="AY47" s="647"/>
      <c r="AZ47" s="647"/>
      <c r="BA47" s="647"/>
      <c r="BB47" s="658"/>
      <c r="BC47" s="647"/>
      <c r="BD47" s="647"/>
      <c r="BE47" s="647"/>
      <c r="BF47" s="647"/>
      <c r="BG47" s="659"/>
      <c r="BH47" s="648"/>
      <c r="BI47" s="649"/>
      <c r="BJ47" s="649"/>
      <c r="BK47" s="649"/>
      <c r="BL47" s="218"/>
      <c r="BM47" s="648"/>
      <c r="BN47" s="648"/>
      <c r="BO47" s="648"/>
      <c r="BP47" s="648"/>
      <c r="BQ47" s="648"/>
      <c r="BR47" s="648"/>
      <c r="BS47" s="648"/>
      <c r="BT47" s="648"/>
      <c r="BU47" s="648"/>
      <c r="BV47" s="650"/>
      <c r="BW47" s="647"/>
    </row>
    <row r="48" spans="2:75" ht="15.75" customHeight="1">
      <c r="B48" s="353" t="s">
        <v>26</v>
      </c>
      <c r="C48" s="354">
        <v>28581159000166</v>
      </c>
      <c r="D48" s="355" t="s">
        <v>14</v>
      </c>
      <c r="E48" s="355" t="s">
        <v>614</v>
      </c>
      <c r="F48" s="355" t="s">
        <v>689</v>
      </c>
      <c r="G48" s="356"/>
      <c r="H48" s="356" t="s">
        <v>865</v>
      </c>
      <c r="I48" s="356" t="s">
        <v>34</v>
      </c>
      <c r="J48" s="356" t="s">
        <v>608</v>
      </c>
      <c r="K48" s="357" t="s">
        <v>48</v>
      </c>
      <c r="L48" s="358" t="s">
        <v>715</v>
      </c>
      <c r="M48" s="358" t="s">
        <v>34</v>
      </c>
      <c r="N48" s="357">
        <v>464244</v>
      </c>
      <c r="O48" s="357" t="s">
        <v>1320</v>
      </c>
      <c r="P48" s="361">
        <v>43188</v>
      </c>
      <c r="Q48" s="362">
        <v>64636313.359999999</v>
      </c>
      <c r="R48" s="362">
        <v>72727350.863849178</v>
      </c>
      <c r="S48" s="357">
        <v>33</v>
      </c>
      <c r="T48" s="359">
        <v>0.12104194831063597</v>
      </c>
      <c r="U48" s="359">
        <v>1.5647328909446501</v>
      </c>
      <c r="V48" s="359">
        <v>1.5052931953757565E-2</v>
      </c>
      <c r="W48" s="359">
        <v>0.14756906616666166</v>
      </c>
      <c r="X48" s="359">
        <v>0.1897920727892275</v>
      </c>
      <c r="Y48" s="359">
        <v>1.4392277656930215</v>
      </c>
      <c r="Z48" s="359">
        <v>0.43481787180532061</v>
      </c>
      <c r="AA48" s="359">
        <v>2.4716457461917742</v>
      </c>
      <c r="AB48" s="359">
        <v>0.12572524380148822</v>
      </c>
      <c r="AC48" s="363">
        <v>-0.59118830637135467</v>
      </c>
      <c r="AD48" s="526">
        <v>28581136000151</v>
      </c>
      <c r="AE48" s="360" t="s">
        <v>2468</v>
      </c>
      <c r="AF48" s="360" t="s">
        <v>2146</v>
      </c>
      <c r="AG48" s="364" t="s">
        <v>59</v>
      </c>
      <c r="AH48" s="364" t="s">
        <v>2144</v>
      </c>
      <c r="AI48" s="364">
        <v>1000</v>
      </c>
      <c r="AJ48" s="364">
        <v>1000</v>
      </c>
      <c r="AK48" s="364">
        <v>1000</v>
      </c>
      <c r="AL48" s="359">
        <v>1.9E-2</v>
      </c>
      <c r="AM48" s="359">
        <v>0.2</v>
      </c>
      <c r="AN48" s="359" t="s">
        <v>2156</v>
      </c>
      <c r="AO48" s="357" t="s">
        <v>1323</v>
      </c>
      <c r="AP48" s="360" t="s">
        <v>13</v>
      </c>
      <c r="AQ48" s="366" t="s">
        <v>668</v>
      </c>
      <c r="AR48" s="359">
        <v>4.7499999999999999E-3</v>
      </c>
      <c r="AS48" s="359">
        <v>4.7499999999999999E-3</v>
      </c>
      <c r="AT48" s="359"/>
      <c r="AW48" s="646"/>
      <c r="AX48" s="647"/>
      <c r="AY48" s="647"/>
      <c r="AZ48" s="647"/>
      <c r="BA48" s="647"/>
      <c r="BB48" s="658"/>
      <c r="BC48" s="647"/>
      <c r="BD48" s="647"/>
      <c r="BE48" s="647"/>
      <c r="BF48" s="647"/>
      <c r="BG48" s="659"/>
      <c r="BH48" s="648"/>
      <c r="BI48" s="649"/>
      <c r="BJ48" s="649"/>
      <c r="BK48" s="649"/>
      <c r="BL48" s="218"/>
      <c r="BM48" s="648"/>
      <c r="BN48" s="648"/>
      <c r="BO48" s="648"/>
      <c r="BP48" s="648"/>
      <c r="BQ48" s="648"/>
      <c r="BR48" s="648"/>
      <c r="BS48" s="648"/>
      <c r="BT48" s="648"/>
      <c r="BU48" s="648"/>
      <c r="BV48" s="650"/>
      <c r="BW48" s="647"/>
    </row>
    <row r="49" spans="2:75" ht="15.75" customHeight="1">
      <c r="B49" s="353" t="s">
        <v>999</v>
      </c>
      <c r="C49" s="354">
        <v>29993583000180</v>
      </c>
      <c r="D49" s="355" t="s">
        <v>13</v>
      </c>
      <c r="E49" s="355" t="s">
        <v>615</v>
      </c>
      <c r="F49" s="355" t="s">
        <v>619</v>
      </c>
      <c r="G49" s="356" t="s">
        <v>34</v>
      </c>
      <c r="H49" s="356" t="s">
        <v>1336</v>
      </c>
      <c r="I49" s="356" t="s">
        <v>34</v>
      </c>
      <c r="J49" s="356" t="s">
        <v>611</v>
      </c>
      <c r="K49" s="357" t="s">
        <v>48</v>
      </c>
      <c r="L49" s="358" t="s">
        <v>715</v>
      </c>
      <c r="M49" s="358" t="s">
        <v>34</v>
      </c>
      <c r="N49" s="357">
        <v>469068</v>
      </c>
      <c r="O49" s="357" t="s">
        <v>1323</v>
      </c>
      <c r="P49" s="361">
        <v>43280</v>
      </c>
      <c r="Q49" s="362">
        <v>209514898.55000001</v>
      </c>
      <c r="R49" s="362">
        <v>226969790.20222238</v>
      </c>
      <c r="S49" s="357">
        <v>43</v>
      </c>
      <c r="T49" s="359">
        <v>9.9680976539747501E-2</v>
      </c>
      <c r="U49" s="359">
        <v>1.2885954395986825</v>
      </c>
      <c r="V49" s="359">
        <v>0.11982181140402681</v>
      </c>
      <c r="W49" s="359">
        <v>1.1746544041791305</v>
      </c>
      <c r="X49" s="359">
        <v>0.13795117316526961</v>
      </c>
      <c r="Y49" s="359">
        <v>1.046108806398216</v>
      </c>
      <c r="Z49" s="359">
        <v>0.42657817472667592</v>
      </c>
      <c r="AA49" s="359">
        <v>2.4248086367836792</v>
      </c>
      <c r="AB49" s="359">
        <v>4.5438564218148243E-2</v>
      </c>
      <c r="AC49" s="363">
        <v>0.37565087327515378</v>
      </c>
      <c r="AD49" s="526">
        <v>11419627000106</v>
      </c>
      <c r="AE49" s="360" t="s">
        <v>2318</v>
      </c>
      <c r="AF49" s="360" t="s">
        <v>2146</v>
      </c>
      <c r="AG49" s="364" t="s">
        <v>59</v>
      </c>
      <c r="AH49" s="364" t="s">
        <v>2147</v>
      </c>
      <c r="AI49" s="364">
        <v>10000</v>
      </c>
      <c r="AJ49" s="364">
        <v>0</v>
      </c>
      <c r="AK49" s="364">
        <v>10000</v>
      </c>
      <c r="AL49" s="359">
        <v>0.02</v>
      </c>
      <c r="AM49" s="359">
        <v>0.2</v>
      </c>
      <c r="AN49" s="359" t="s">
        <v>64</v>
      </c>
      <c r="AO49" s="357" t="s">
        <v>1323</v>
      </c>
      <c r="AP49" s="360" t="s">
        <v>13</v>
      </c>
      <c r="AQ49" s="366" t="s">
        <v>668</v>
      </c>
      <c r="AR49" s="359">
        <v>4.6666666666666662E-3</v>
      </c>
      <c r="AS49" s="359">
        <v>4.6666666666666662E-3</v>
      </c>
      <c r="AT49" s="359"/>
      <c r="AW49" s="646"/>
      <c r="AX49" s="647"/>
      <c r="AY49" s="647"/>
      <c r="AZ49" s="647"/>
      <c r="BA49" s="647"/>
      <c r="BB49" s="658"/>
      <c r="BC49" s="647"/>
      <c r="BD49" s="647"/>
      <c r="BE49" s="647"/>
      <c r="BF49" s="647"/>
      <c r="BG49" s="659"/>
      <c r="BH49" s="648"/>
      <c r="BI49" s="649"/>
      <c r="BJ49" s="649"/>
      <c r="BK49" s="649"/>
      <c r="BL49" s="218"/>
      <c r="BM49" s="648"/>
      <c r="BN49" s="648"/>
      <c r="BO49" s="648"/>
      <c r="BP49" s="648"/>
      <c r="BQ49" s="648"/>
      <c r="BR49" s="648"/>
      <c r="BS49" s="648"/>
      <c r="BT49" s="648"/>
      <c r="BU49" s="648"/>
      <c r="BV49" s="650"/>
      <c r="BW49" s="647"/>
    </row>
    <row r="50" spans="2:75" ht="15.75" customHeight="1">
      <c r="B50" s="353" t="s">
        <v>20</v>
      </c>
      <c r="C50" s="354">
        <v>33599991000120</v>
      </c>
      <c r="D50" s="355" t="s">
        <v>11</v>
      </c>
      <c r="E50" s="355" t="s">
        <v>620</v>
      </c>
      <c r="F50" s="355" t="s">
        <v>663</v>
      </c>
      <c r="G50" s="356" t="s">
        <v>738</v>
      </c>
      <c r="H50" s="356" t="s">
        <v>34</v>
      </c>
      <c r="I50" s="356"/>
      <c r="J50" s="356" t="s">
        <v>608</v>
      </c>
      <c r="K50" s="357" t="s">
        <v>48</v>
      </c>
      <c r="L50" s="358" t="s">
        <v>715</v>
      </c>
      <c r="M50" s="358" t="s">
        <v>34</v>
      </c>
      <c r="N50" s="357">
        <v>500399</v>
      </c>
      <c r="O50" s="357" t="s">
        <v>1320</v>
      </c>
      <c r="P50" s="361">
        <v>43644</v>
      </c>
      <c r="Q50" s="362">
        <v>185914080.28999999</v>
      </c>
      <c r="R50" s="362">
        <v>162490761.43448415</v>
      </c>
      <c r="S50" s="357">
        <v>60</v>
      </c>
      <c r="T50" s="359">
        <v>5.8093272429671883E-2</v>
      </c>
      <c r="U50" s="359">
        <v>0.75098307142275389</v>
      </c>
      <c r="V50" s="359">
        <v>9.4517077890315271E-2</v>
      </c>
      <c r="W50" s="359">
        <v>0.92658340341422663</v>
      </c>
      <c r="X50" s="359">
        <v>0.1817992835447082</v>
      </c>
      <c r="Y50" s="359">
        <v>1.3786169928773424</v>
      </c>
      <c r="Z50" s="359">
        <v>0.26310147253226446</v>
      </c>
      <c r="AA50" s="359">
        <v>1.4955540642826128</v>
      </c>
      <c r="AB50" s="359">
        <v>2.0537877681448012E-2</v>
      </c>
      <c r="AC50" s="363">
        <v>-0.32192309075952358</v>
      </c>
      <c r="AD50" s="526">
        <v>0</v>
      </c>
      <c r="AE50" s="360" t="s">
        <v>2178</v>
      </c>
      <c r="AF50" s="360" t="s">
        <v>2143</v>
      </c>
      <c r="AG50" s="364" t="s">
        <v>1435</v>
      </c>
      <c r="AH50" s="364" t="s">
        <v>2144</v>
      </c>
      <c r="AI50" s="364">
        <v>5000</v>
      </c>
      <c r="AJ50" s="364">
        <v>1000</v>
      </c>
      <c r="AK50" s="364">
        <v>1000</v>
      </c>
      <c r="AL50" s="359">
        <v>0.01</v>
      </c>
      <c r="AM50" s="359">
        <v>0.2</v>
      </c>
      <c r="AN50" s="359" t="s">
        <v>64</v>
      </c>
      <c r="AO50" s="357" t="s">
        <v>1323</v>
      </c>
      <c r="AP50" s="360" t="s">
        <v>13</v>
      </c>
      <c r="AQ50" s="366" t="s">
        <v>668</v>
      </c>
      <c r="AR50" s="359">
        <v>3.4999999999999996E-3</v>
      </c>
      <c r="AS50" s="359">
        <v>3.4999999999999996E-3</v>
      </c>
      <c r="AT50" s="359"/>
      <c r="AW50" s="646"/>
      <c r="AX50" s="647"/>
      <c r="AY50" s="647"/>
      <c r="AZ50" s="647"/>
      <c r="BA50" s="647"/>
      <c r="BB50" s="658"/>
      <c r="BC50" s="647"/>
      <c r="BD50" s="647"/>
      <c r="BE50" s="647"/>
      <c r="BF50" s="647"/>
      <c r="BG50" s="659"/>
      <c r="BH50" s="648"/>
      <c r="BI50" s="649"/>
      <c r="BJ50" s="649"/>
      <c r="BK50" s="649"/>
      <c r="BL50" s="218"/>
      <c r="BM50" s="648"/>
      <c r="BN50" s="648"/>
      <c r="BO50" s="648"/>
      <c r="BP50" s="648"/>
      <c r="BQ50" s="648"/>
      <c r="BR50" s="648"/>
      <c r="BS50" s="648"/>
      <c r="BT50" s="648"/>
      <c r="BU50" s="648"/>
      <c r="BV50" s="650"/>
      <c r="BW50" s="647"/>
    </row>
    <row r="51" spans="2:75" ht="15.75" customHeight="1">
      <c r="B51" s="353" t="s">
        <v>773</v>
      </c>
      <c r="C51" s="354">
        <v>32102131000176</v>
      </c>
      <c r="D51" s="355" t="s">
        <v>11</v>
      </c>
      <c r="E51" s="355" t="s">
        <v>620</v>
      </c>
      <c r="F51" s="355" t="s">
        <v>663</v>
      </c>
      <c r="G51" s="356" t="s">
        <v>738</v>
      </c>
      <c r="H51" s="356" t="s">
        <v>34</v>
      </c>
      <c r="I51" s="356"/>
      <c r="J51" s="356" t="s">
        <v>608</v>
      </c>
      <c r="K51" s="357" t="s">
        <v>48</v>
      </c>
      <c r="L51" s="358" t="s">
        <v>715</v>
      </c>
      <c r="M51" s="358" t="s">
        <v>34</v>
      </c>
      <c r="N51" s="357">
        <v>485357</v>
      </c>
      <c r="O51" s="357" t="s">
        <v>1323</v>
      </c>
      <c r="P51" s="361">
        <v>43447</v>
      </c>
      <c r="Q51" s="362">
        <v>462909875.31</v>
      </c>
      <c r="R51" s="362">
        <v>364741279.20591247</v>
      </c>
      <c r="S51" s="357">
        <v>61</v>
      </c>
      <c r="T51" s="359">
        <v>9.5616480493036837E-2</v>
      </c>
      <c r="U51" s="359">
        <v>1.2360529058889549</v>
      </c>
      <c r="V51" s="359">
        <v>0.13284031042805844</v>
      </c>
      <c r="W51" s="359">
        <v>1.3022792250292896</v>
      </c>
      <c r="X51" s="359">
        <v>0.2240674455912639</v>
      </c>
      <c r="Y51" s="359">
        <v>1.6991441441339348</v>
      </c>
      <c r="Z51" s="359">
        <v>0.26629863841196011</v>
      </c>
      <c r="AA51" s="359">
        <v>1.5137277916264542</v>
      </c>
      <c r="AB51" s="359">
        <v>2.7518193361133802E-3</v>
      </c>
      <c r="AC51" s="363">
        <v>10.03357930847856</v>
      </c>
      <c r="AD51" s="526">
        <v>34962302000162</v>
      </c>
      <c r="AE51" s="360" t="s">
        <v>2186</v>
      </c>
      <c r="AF51" s="360" t="s">
        <v>2152</v>
      </c>
      <c r="AG51" s="364" t="s">
        <v>1436</v>
      </c>
      <c r="AH51" s="364" t="s">
        <v>2144</v>
      </c>
      <c r="AI51" s="364">
        <v>1000</v>
      </c>
      <c r="AJ51" s="364">
        <v>1000</v>
      </c>
      <c r="AK51" s="364">
        <v>1000</v>
      </c>
      <c r="AL51" s="657">
        <v>6.9999999999999993E-3</v>
      </c>
      <c r="AM51" s="657" t="s">
        <v>34</v>
      </c>
      <c r="AN51" s="359" t="s">
        <v>64</v>
      </c>
      <c r="AO51" s="357" t="s">
        <v>1323</v>
      </c>
      <c r="AP51" s="360" t="s">
        <v>11</v>
      </c>
      <c r="AQ51" s="366" t="s">
        <v>669</v>
      </c>
      <c r="AR51" s="359">
        <v>1.8666666666666666E-3</v>
      </c>
      <c r="AS51" s="359">
        <v>1.8666666666666666E-3</v>
      </c>
      <c r="AT51" s="359"/>
      <c r="AW51" s="646"/>
      <c r="AX51" s="647"/>
      <c r="AY51" s="647"/>
      <c r="AZ51" s="647"/>
      <c r="BA51" s="647"/>
      <c r="BB51" s="658"/>
      <c r="BC51" s="647"/>
      <c r="BD51" s="647"/>
      <c r="BE51" s="647"/>
      <c r="BF51" s="647"/>
      <c r="BG51" s="659"/>
      <c r="BH51" s="648"/>
      <c r="BI51" s="649"/>
      <c r="BJ51" s="649"/>
      <c r="BK51" s="649"/>
      <c r="BL51" s="218"/>
      <c r="BM51" s="648"/>
      <c r="BN51" s="648"/>
      <c r="BO51" s="648"/>
      <c r="BP51" s="648"/>
      <c r="BQ51" s="648"/>
      <c r="BR51" s="648"/>
      <c r="BS51" s="648"/>
      <c r="BT51" s="648"/>
      <c r="BU51" s="648"/>
      <c r="BV51" s="650"/>
      <c r="BW51" s="647"/>
    </row>
    <row r="52" spans="2:75" ht="15.75" customHeight="1">
      <c r="B52" s="353" t="s">
        <v>538</v>
      </c>
      <c r="C52" s="354">
        <v>12831360000114</v>
      </c>
      <c r="D52" s="355" t="s">
        <v>13</v>
      </c>
      <c r="E52" s="355" t="s">
        <v>615</v>
      </c>
      <c r="F52" s="355" t="s">
        <v>619</v>
      </c>
      <c r="G52" s="356" t="s">
        <v>34</v>
      </c>
      <c r="H52" s="356" t="s">
        <v>1337</v>
      </c>
      <c r="I52" s="356" t="s">
        <v>34</v>
      </c>
      <c r="J52" s="356" t="s">
        <v>611</v>
      </c>
      <c r="K52" s="357" t="s">
        <v>48</v>
      </c>
      <c r="L52" s="358" t="s">
        <v>715</v>
      </c>
      <c r="M52" s="358" t="s">
        <v>1414</v>
      </c>
      <c r="N52" s="357">
        <v>262773</v>
      </c>
      <c r="O52" s="357" t="s">
        <v>1320</v>
      </c>
      <c r="P52" s="361">
        <v>40513</v>
      </c>
      <c r="Q52" s="362">
        <v>960549916.95000005</v>
      </c>
      <c r="R52" s="362">
        <v>964890758.05265939</v>
      </c>
      <c r="S52" s="357">
        <v>61</v>
      </c>
      <c r="T52" s="359">
        <v>0.227172807317084</v>
      </c>
      <c r="U52" s="359">
        <v>2.9367072200872535</v>
      </c>
      <c r="V52" s="359">
        <v>0.31489973188842435</v>
      </c>
      <c r="W52" s="359">
        <v>3.0870703138538431</v>
      </c>
      <c r="X52" s="359">
        <v>0.40001814506254951</v>
      </c>
      <c r="Y52" s="359">
        <v>3.0334102615255145</v>
      </c>
      <c r="Z52" s="359">
        <v>0.48918222850964632</v>
      </c>
      <c r="AA52" s="359">
        <v>2.7806703739854997</v>
      </c>
      <c r="AB52" s="359">
        <v>7.524015039199819E-2</v>
      </c>
      <c r="AC52" s="363">
        <v>2.3866578580963016</v>
      </c>
      <c r="AD52" s="526">
        <v>12798221000136</v>
      </c>
      <c r="AE52" s="360" t="s">
        <v>2433</v>
      </c>
      <c r="AF52" s="360" t="s">
        <v>2146</v>
      </c>
      <c r="AG52" s="364" t="s">
        <v>59</v>
      </c>
      <c r="AH52" s="364" t="s">
        <v>2144</v>
      </c>
      <c r="AI52" s="364">
        <v>50000</v>
      </c>
      <c r="AJ52" s="364">
        <v>10000</v>
      </c>
      <c r="AK52" s="364">
        <v>50000</v>
      </c>
      <c r="AL52" s="359">
        <v>6.9999999999999993E-3</v>
      </c>
      <c r="AM52" s="359">
        <v>0.2</v>
      </c>
      <c r="AN52" s="359" t="s">
        <v>64</v>
      </c>
      <c r="AO52" s="357" t="s">
        <v>1323</v>
      </c>
      <c r="AP52" s="360" t="s">
        <v>13</v>
      </c>
      <c r="AQ52" s="366" t="s">
        <v>664</v>
      </c>
      <c r="AR52" s="359">
        <v>3.16666E-3</v>
      </c>
      <c r="AS52" s="359">
        <v>3.16666E-3</v>
      </c>
      <c r="AT52" s="359"/>
      <c r="AW52" s="646"/>
      <c r="AX52" s="647"/>
      <c r="AY52" s="647"/>
      <c r="AZ52" s="647"/>
      <c r="BA52" s="647"/>
      <c r="BB52" s="658"/>
      <c r="BC52" s="647"/>
      <c r="BD52" s="647"/>
      <c r="BE52" s="647"/>
      <c r="BF52" s="647"/>
      <c r="BG52" s="659"/>
      <c r="BH52" s="648"/>
      <c r="BI52" s="649"/>
      <c r="BJ52" s="649"/>
      <c r="BK52" s="649"/>
      <c r="BL52" s="218"/>
      <c r="BM52" s="648"/>
      <c r="BN52" s="648"/>
      <c r="BO52" s="648"/>
      <c r="BP52" s="648"/>
      <c r="BQ52" s="648"/>
      <c r="BR52" s="648"/>
      <c r="BS52" s="648"/>
      <c r="BT52" s="648"/>
      <c r="BU52" s="648"/>
      <c r="BV52" s="650"/>
      <c r="BW52" s="647"/>
    </row>
    <row r="53" spans="2:75" ht="15.75" customHeight="1">
      <c r="B53" s="353" t="s">
        <v>434</v>
      </c>
      <c r="C53" s="354">
        <v>30593439000136</v>
      </c>
      <c r="D53" s="355" t="s">
        <v>13</v>
      </c>
      <c r="E53" s="355" t="s">
        <v>615</v>
      </c>
      <c r="F53" s="355" t="s">
        <v>619</v>
      </c>
      <c r="G53" s="356" t="s">
        <v>34</v>
      </c>
      <c r="H53" s="356" t="s">
        <v>1337</v>
      </c>
      <c r="I53" s="356" t="s">
        <v>34</v>
      </c>
      <c r="J53" s="356" t="s">
        <v>611</v>
      </c>
      <c r="K53" s="357" t="s">
        <v>48</v>
      </c>
      <c r="L53" s="358" t="s">
        <v>715</v>
      </c>
      <c r="M53" s="358" t="s">
        <v>1414</v>
      </c>
      <c r="N53" s="357">
        <v>486124</v>
      </c>
      <c r="O53" s="357" t="s">
        <v>1323</v>
      </c>
      <c r="P53" s="361">
        <v>43462</v>
      </c>
      <c r="Q53" s="362">
        <v>875689539.36000001</v>
      </c>
      <c r="R53" s="362">
        <v>556217467.59976196</v>
      </c>
      <c r="S53" s="357">
        <v>61</v>
      </c>
      <c r="T53" s="359">
        <v>0.2519168234883582</v>
      </c>
      <c r="U53" s="359">
        <v>3.2565779467042417</v>
      </c>
      <c r="V53" s="359">
        <v>0.375048652534407</v>
      </c>
      <c r="W53" s="359">
        <v>3.6767308582532756</v>
      </c>
      <c r="X53" s="359">
        <v>0.42599942575801797</v>
      </c>
      <c r="Y53" s="359">
        <v>3.2304310328129904</v>
      </c>
      <c r="Z53" s="359">
        <v>0.80963871554437294</v>
      </c>
      <c r="AA53" s="359">
        <v>4.6022489345226001</v>
      </c>
      <c r="AB53" s="359">
        <v>7.1626063474898416E-2</v>
      </c>
      <c r="AC53" s="363">
        <v>3.128593521717308</v>
      </c>
      <c r="AD53" s="526">
        <v>28692461000191</v>
      </c>
      <c r="AE53" s="360" t="s">
        <v>2468</v>
      </c>
      <c r="AF53" s="360" t="s">
        <v>2146</v>
      </c>
      <c r="AG53" s="364" t="s">
        <v>59</v>
      </c>
      <c r="AH53" s="364" t="s">
        <v>2144</v>
      </c>
      <c r="AI53" s="364">
        <v>1000</v>
      </c>
      <c r="AJ53" s="364">
        <v>1000</v>
      </c>
      <c r="AK53" s="364">
        <v>1000</v>
      </c>
      <c r="AL53" s="359">
        <v>1.9E-2</v>
      </c>
      <c r="AM53" s="359">
        <v>0.2</v>
      </c>
      <c r="AN53" s="359" t="s">
        <v>64</v>
      </c>
      <c r="AO53" s="357" t="s">
        <v>1323</v>
      </c>
      <c r="AP53" s="360" t="s">
        <v>13</v>
      </c>
      <c r="AQ53" s="366" t="s">
        <v>664</v>
      </c>
      <c r="AR53" s="359">
        <v>1.2666666666666666E-3</v>
      </c>
      <c r="AS53" s="359">
        <v>1.2666666666666666E-3</v>
      </c>
      <c r="AT53" s="359"/>
      <c r="AW53" s="646"/>
      <c r="AX53" s="647"/>
      <c r="AY53" s="647"/>
      <c r="AZ53" s="647"/>
      <c r="BA53" s="647"/>
      <c r="BB53" s="658"/>
      <c r="BC53" s="647"/>
      <c r="BD53" s="647"/>
      <c r="BE53" s="647"/>
      <c r="BF53" s="647"/>
      <c r="BG53" s="659"/>
      <c r="BH53" s="648"/>
      <c r="BI53" s="649"/>
      <c r="BJ53" s="649"/>
      <c r="BK53" s="649"/>
      <c r="BL53" s="218"/>
      <c r="BM53" s="648"/>
      <c r="BN53" s="648"/>
      <c r="BO53" s="648"/>
      <c r="BP53" s="648"/>
      <c r="BQ53" s="648"/>
      <c r="BR53" s="648"/>
      <c r="BS53" s="648"/>
      <c r="BT53" s="648"/>
      <c r="BU53" s="648"/>
      <c r="BV53" s="650"/>
      <c r="BW53" s="647"/>
    </row>
    <row r="54" spans="2:75" ht="15.75" customHeight="1">
      <c r="B54" s="353" t="s">
        <v>359</v>
      </c>
      <c r="C54" s="354">
        <v>32295829000155</v>
      </c>
      <c r="D54" s="355" t="s">
        <v>14</v>
      </c>
      <c r="E54" s="355" t="s">
        <v>614</v>
      </c>
      <c r="F54" s="355"/>
      <c r="G54" s="356"/>
      <c r="H54" s="356" t="s">
        <v>1337</v>
      </c>
      <c r="I54" s="356" t="s">
        <v>34</v>
      </c>
      <c r="J54" s="356" t="s">
        <v>608</v>
      </c>
      <c r="K54" s="357" t="s">
        <v>48</v>
      </c>
      <c r="L54" s="358" t="s">
        <v>715</v>
      </c>
      <c r="M54" s="358" t="s">
        <v>34</v>
      </c>
      <c r="N54" s="357">
        <v>488720</v>
      </c>
      <c r="O54" s="357" t="s">
        <v>1320</v>
      </c>
      <c r="P54" s="361">
        <v>43521</v>
      </c>
      <c r="Q54" s="362">
        <v>4517832.66</v>
      </c>
      <c r="R54" s="362">
        <v>5515215.5374603225</v>
      </c>
      <c r="S54" s="357">
        <v>61</v>
      </c>
      <c r="T54" s="359">
        <v>0.18456871064082048</v>
      </c>
      <c r="U54" s="359">
        <v>2.3859557468273227</v>
      </c>
      <c r="V54" s="359">
        <v>1.7598963029162862E-2</v>
      </c>
      <c r="W54" s="359">
        <v>0.17252868395959758</v>
      </c>
      <c r="X54" s="359">
        <v>0.23879729405501138</v>
      </c>
      <c r="Y54" s="359">
        <v>1.8108432608669038</v>
      </c>
      <c r="Z54" s="359">
        <v>0.35841106901100006</v>
      </c>
      <c r="AA54" s="359">
        <v>2.0373247089202211</v>
      </c>
      <c r="AB54" s="359">
        <v>0.18386063650394413</v>
      </c>
      <c r="AC54" s="363">
        <v>-0.34187791845850807</v>
      </c>
      <c r="AD54" s="526">
        <v>32041623000107</v>
      </c>
      <c r="AE54" s="360" t="s">
        <v>2157</v>
      </c>
      <c r="AF54" s="360" t="s">
        <v>2143</v>
      </c>
      <c r="AG54" s="364" t="s">
        <v>1435</v>
      </c>
      <c r="AH54" s="364" t="s">
        <v>2144</v>
      </c>
      <c r="AI54" s="364">
        <v>500</v>
      </c>
      <c r="AJ54" s="364">
        <v>100</v>
      </c>
      <c r="AK54" s="364">
        <v>100</v>
      </c>
      <c r="AL54" s="359">
        <v>0</v>
      </c>
      <c r="AM54" s="359" t="s">
        <v>34</v>
      </c>
      <c r="AN54" s="359" t="s">
        <v>34</v>
      </c>
      <c r="AO54" s="357" t="s">
        <v>1323</v>
      </c>
      <c r="AP54" s="360" t="s">
        <v>716</v>
      </c>
      <c r="AQ54" s="366" t="s">
        <v>659</v>
      </c>
      <c r="AR54" s="359">
        <v>7.9333333333333339E-3</v>
      </c>
      <c r="AS54" s="359">
        <v>7.9333333333333339E-3</v>
      </c>
      <c r="AT54" s="359"/>
      <c r="AW54" s="646"/>
      <c r="AX54" s="647"/>
      <c r="AY54" s="647"/>
      <c r="AZ54" s="647"/>
      <c r="BA54" s="647"/>
      <c r="BB54" s="658"/>
      <c r="BC54" s="647"/>
      <c r="BD54" s="647"/>
      <c r="BE54" s="647"/>
      <c r="BF54" s="647"/>
      <c r="BG54" s="659"/>
      <c r="BH54" s="648"/>
      <c r="BI54" s="649"/>
      <c r="BJ54" s="649"/>
      <c r="BK54" s="649"/>
      <c r="BL54" s="218"/>
      <c r="BM54" s="648"/>
      <c r="BN54" s="648"/>
      <c r="BO54" s="648"/>
      <c r="BP54" s="648"/>
      <c r="BQ54" s="648"/>
      <c r="BR54" s="648"/>
      <c r="BS54" s="648"/>
      <c r="BT54" s="648"/>
      <c r="BU54" s="648"/>
      <c r="BV54" s="650"/>
      <c r="BW54" s="647"/>
    </row>
    <row r="55" spans="2:75" ht="15.75" customHeight="1">
      <c r="B55" s="353" t="s">
        <v>648</v>
      </c>
      <c r="C55" s="354">
        <v>30556738000109</v>
      </c>
      <c r="D55" s="355" t="s">
        <v>13</v>
      </c>
      <c r="E55" s="355" t="s">
        <v>615</v>
      </c>
      <c r="F55" s="355" t="s">
        <v>619</v>
      </c>
      <c r="G55" s="356" t="s">
        <v>34</v>
      </c>
      <c r="H55" s="356" t="s">
        <v>865</v>
      </c>
      <c r="I55" s="356" t="s">
        <v>34</v>
      </c>
      <c r="J55" s="356" t="s">
        <v>611</v>
      </c>
      <c r="K55" s="357" t="s">
        <v>48</v>
      </c>
      <c r="L55" s="358" t="s">
        <v>715</v>
      </c>
      <c r="M55" s="358" t="s">
        <v>34</v>
      </c>
      <c r="N55" s="357">
        <v>476080</v>
      </c>
      <c r="O55" s="357" t="s">
        <v>1320</v>
      </c>
      <c r="P55" s="361">
        <v>43375</v>
      </c>
      <c r="Q55" s="362">
        <v>744112869.74000001</v>
      </c>
      <c r="R55" s="362">
        <v>558291905.47972214</v>
      </c>
      <c r="S55" s="357">
        <v>90</v>
      </c>
      <c r="T55" s="359">
        <v>0.18248392530443258</v>
      </c>
      <c r="U55" s="359">
        <v>2.3590053198725824</v>
      </c>
      <c r="V55" s="359">
        <v>0.19159215478208269</v>
      </c>
      <c r="W55" s="359">
        <v>1.8782437503142251</v>
      </c>
      <c r="X55" s="359">
        <v>0.32033237894196409</v>
      </c>
      <c r="Y55" s="359">
        <v>2.4291386212730228</v>
      </c>
      <c r="Z55" s="359">
        <v>0.48295213311651541</v>
      </c>
      <c r="AA55" s="359">
        <v>2.7452564920471429</v>
      </c>
      <c r="AB55" s="359">
        <v>6.0240923843302298E-2</v>
      </c>
      <c r="AC55" s="363">
        <v>1.3281179455378533</v>
      </c>
      <c r="AD55" s="526">
        <v>24300684000105</v>
      </c>
      <c r="AE55" s="360" t="s">
        <v>2289</v>
      </c>
      <c r="AF55" s="360" t="s">
        <v>2149</v>
      </c>
      <c r="AG55" s="364" t="s">
        <v>719</v>
      </c>
      <c r="AH55" s="364" t="s">
        <v>2144</v>
      </c>
      <c r="AI55" s="364">
        <v>50000</v>
      </c>
      <c r="AJ55" s="364">
        <v>25000</v>
      </c>
      <c r="AK55" s="364">
        <v>50000</v>
      </c>
      <c r="AL55" s="359">
        <v>1.975E-2</v>
      </c>
      <c r="AM55" s="359">
        <v>0.2</v>
      </c>
      <c r="AN55" s="359" t="s">
        <v>64</v>
      </c>
      <c r="AO55" s="357" t="s">
        <v>1323</v>
      </c>
      <c r="AP55" s="360" t="s">
        <v>13</v>
      </c>
      <c r="AQ55" s="366" t="s">
        <v>668</v>
      </c>
      <c r="AR55" s="359">
        <v>3.9500000000000004E-3</v>
      </c>
      <c r="AS55" s="359">
        <v>3.9500000000000004E-3</v>
      </c>
      <c r="AT55" s="359"/>
      <c r="AW55" s="646"/>
      <c r="AX55" s="647"/>
      <c r="AY55" s="647"/>
      <c r="AZ55" s="647"/>
      <c r="BA55" s="647"/>
      <c r="BB55" s="658"/>
      <c r="BC55" s="647"/>
      <c r="BD55" s="647"/>
      <c r="BE55" s="647"/>
      <c r="BF55" s="647"/>
      <c r="BG55" s="659"/>
      <c r="BH55" s="648"/>
      <c r="BI55" s="649"/>
      <c r="BJ55" s="649"/>
      <c r="BK55" s="649"/>
      <c r="BL55" s="218"/>
      <c r="BM55" s="648"/>
      <c r="BN55" s="648"/>
      <c r="BO55" s="648"/>
      <c r="BP55" s="648"/>
      <c r="BQ55" s="648"/>
      <c r="BR55" s="648"/>
      <c r="BS55" s="648"/>
      <c r="BT55" s="648"/>
      <c r="BU55" s="648"/>
      <c r="BV55" s="650"/>
      <c r="BW55" s="647"/>
    </row>
    <row r="56" spans="2:75" ht="15.75" customHeight="1">
      <c r="B56" s="353" t="s">
        <v>18</v>
      </c>
      <c r="C56" s="354">
        <v>37806055000101</v>
      </c>
      <c r="D56" s="355" t="s">
        <v>11</v>
      </c>
      <c r="E56" s="355" t="s">
        <v>620</v>
      </c>
      <c r="F56" s="355" t="s">
        <v>685</v>
      </c>
      <c r="G56" s="356" t="s">
        <v>738</v>
      </c>
      <c r="H56" s="356" t="s">
        <v>34</v>
      </c>
      <c r="I56" s="356" t="s">
        <v>1318</v>
      </c>
      <c r="J56" s="356" t="s">
        <v>608</v>
      </c>
      <c r="K56" s="357" t="s">
        <v>48</v>
      </c>
      <c r="L56" s="358" t="s">
        <v>715</v>
      </c>
      <c r="M56" s="358" t="s">
        <v>34</v>
      </c>
      <c r="N56" s="357">
        <v>551791</v>
      </c>
      <c r="O56" s="357" t="s">
        <v>1320</v>
      </c>
      <c r="P56" s="361">
        <v>44069</v>
      </c>
      <c r="Q56" s="362">
        <v>134838741.62</v>
      </c>
      <c r="R56" s="362">
        <v>104349584.08178571</v>
      </c>
      <c r="S56" s="357">
        <v>91</v>
      </c>
      <c r="T56" s="359">
        <v>9.9779881428285089E-2</v>
      </c>
      <c r="U56" s="359">
        <v>1.2898740023971993</v>
      </c>
      <c r="V56" s="359">
        <v>0.13875957348128964</v>
      </c>
      <c r="W56" s="359">
        <v>1.3603077953997353</v>
      </c>
      <c r="X56" s="359">
        <v>0.19455520917035862</v>
      </c>
      <c r="Y56" s="359">
        <v>1.475347494145113</v>
      </c>
      <c r="Z56" s="359" t="s">
        <v>1417</v>
      </c>
      <c r="AA56" s="359" t="s">
        <v>1417</v>
      </c>
      <c r="AB56" s="359">
        <v>1.402393455777768E-3</v>
      </c>
      <c r="AC56" s="363">
        <v>23.404266386728597</v>
      </c>
      <c r="AD56" s="526">
        <v>0</v>
      </c>
      <c r="AE56" s="360" t="s">
        <v>2269</v>
      </c>
      <c r="AF56" s="360" t="s">
        <v>2143</v>
      </c>
      <c r="AG56" s="364" t="s">
        <v>1435</v>
      </c>
      <c r="AH56" s="364" t="s">
        <v>2144</v>
      </c>
      <c r="AI56" s="364">
        <v>5000</v>
      </c>
      <c r="AJ56" s="364">
        <v>5000</v>
      </c>
      <c r="AK56" s="364">
        <v>5000</v>
      </c>
      <c r="AL56" s="359">
        <v>1.9799999999999998E-2</v>
      </c>
      <c r="AM56" s="359">
        <v>0.2</v>
      </c>
      <c r="AN56" s="359" t="s">
        <v>34</v>
      </c>
      <c r="AO56" s="357" t="s">
        <v>1323</v>
      </c>
      <c r="AP56" s="360" t="s">
        <v>13</v>
      </c>
      <c r="AQ56" s="366" t="s">
        <v>668</v>
      </c>
      <c r="AR56" s="359">
        <v>1.0500000000000001E-2</v>
      </c>
      <c r="AS56" s="359">
        <v>1.0500000000000001E-2</v>
      </c>
      <c r="AT56" s="359"/>
      <c r="AW56" s="646"/>
      <c r="AX56" s="647"/>
      <c r="AY56" s="647"/>
      <c r="AZ56" s="647"/>
      <c r="BA56" s="647"/>
      <c r="BB56" s="658"/>
      <c r="BC56" s="647"/>
      <c r="BD56" s="647"/>
      <c r="BE56" s="647"/>
      <c r="BF56" s="647"/>
      <c r="BG56" s="659"/>
      <c r="BH56" s="648"/>
      <c r="BI56" s="649"/>
      <c r="BJ56" s="649"/>
      <c r="BK56" s="649"/>
      <c r="BL56" s="218"/>
      <c r="BM56" s="648"/>
      <c r="BN56" s="648"/>
      <c r="BO56" s="648"/>
      <c r="BP56" s="648"/>
      <c r="BQ56" s="648"/>
      <c r="BR56" s="648"/>
      <c r="BS56" s="648"/>
      <c r="BT56" s="648"/>
      <c r="BU56" s="648"/>
      <c r="BV56" s="650"/>
      <c r="BW56" s="647"/>
    </row>
    <row r="57" spans="2:75" ht="15.75" customHeight="1">
      <c r="B57" s="353" t="s">
        <v>165</v>
      </c>
      <c r="C57" s="354">
        <v>35726908000161</v>
      </c>
      <c r="D57" s="355" t="s">
        <v>13</v>
      </c>
      <c r="E57" s="355" t="s">
        <v>615</v>
      </c>
      <c r="F57" s="355" t="s">
        <v>619</v>
      </c>
      <c r="G57" s="356" t="s">
        <v>34</v>
      </c>
      <c r="H57" s="356" t="s">
        <v>865</v>
      </c>
      <c r="I57" s="356" t="s">
        <v>34</v>
      </c>
      <c r="J57" s="356" t="s">
        <v>611</v>
      </c>
      <c r="K57" s="357" t="s">
        <v>48</v>
      </c>
      <c r="L57" s="358" t="s">
        <v>715</v>
      </c>
      <c r="M57" s="358" t="s">
        <v>1414</v>
      </c>
      <c r="N57" s="357">
        <v>532541</v>
      </c>
      <c r="O57" s="357" t="s">
        <v>1323</v>
      </c>
      <c r="P57" s="361">
        <v>43921</v>
      </c>
      <c r="Q57" s="362">
        <v>1069324942.87</v>
      </c>
      <c r="R57" s="362">
        <v>744462147.47615111</v>
      </c>
      <c r="S57" s="357">
        <v>91</v>
      </c>
      <c r="T57" s="359">
        <v>0.25325969098892909</v>
      </c>
      <c r="U57" s="359">
        <v>3.2739374569868374</v>
      </c>
      <c r="V57" s="359">
        <v>0.35323052176284642</v>
      </c>
      <c r="W57" s="359">
        <v>3.4628402226380928</v>
      </c>
      <c r="X57" s="359">
        <v>0.52037315659559091</v>
      </c>
      <c r="Y57" s="359">
        <v>3.9460841777381459</v>
      </c>
      <c r="Z57" s="359" t="s">
        <v>1417</v>
      </c>
      <c r="AA57" s="359" t="s">
        <v>1417</v>
      </c>
      <c r="AB57" s="359">
        <v>6.8136567763140907E-2</v>
      </c>
      <c r="AC57" s="363">
        <v>3.0502483702549879</v>
      </c>
      <c r="AD57" s="526">
        <v>35803288000117</v>
      </c>
      <c r="AE57" s="360" t="s">
        <v>2235</v>
      </c>
      <c r="AF57" s="360" t="s">
        <v>2143</v>
      </c>
      <c r="AG57" s="364" t="s">
        <v>1435</v>
      </c>
      <c r="AH57" s="364" t="s">
        <v>2144</v>
      </c>
      <c r="AI57" s="364">
        <v>50000</v>
      </c>
      <c r="AJ57" s="364">
        <v>10000</v>
      </c>
      <c r="AK57" s="364">
        <v>50000</v>
      </c>
      <c r="AL57" s="359">
        <v>1.9E-2</v>
      </c>
      <c r="AM57" s="359">
        <v>0.2</v>
      </c>
      <c r="AN57" s="359" t="s">
        <v>34</v>
      </c>
      <c r="AO57" s="357" t="s">
        <v>1323</v>
      </c>
      <c r="AP57" s="360" t="s">
        <v>13</v>
      </c>
      <c r="AQ57" s="366" t="s">
        <v>664</v>
      </c>
      <c r="AR57" s="359" t="s">
        <v>34</v>
      </c>
      <c r="AS57" s="359" t="s">
        <v>34</v>
      </c>
      <c r="AT57" s="359"/>
      <c r="AW57" s="646"/>
      <c r="AX57" s="647"/>
      <c r="AY57" s="647"/>
      <c r="AZ57" s="647"/>
      <c r="BA57" s="647"/>
      <c r="BB57" s="658"/>
      <c r="BC57" s="647"/>
      <c r="BD57" s="647"/>
      <c r="BE57" s="647"/>
      <c r="BF57" s="647"/>
      <c r="BG57" s="659"/>
      <c r="BH57" s="648"/>
      <c r="BI57" s="649"/>
      <c r="BJ57" s="649"/>
      <c r="BK57" s="649"/>
      <c r="BL57" s="218"/>
      <c r="BM57" s="648"/>
      <c r="BN57" s="648"/>
      <c r="BO57" s="648"/>
      <c r="BP57" s="648"/>
      <c r="BQ57" s="648"/>
      <c r="BR57" s="648"/>
      <c r="BS57" s="648"/>
      <c r="BT57" s="648"/>
      <c r="BU57" s="648"/>
      <c r="BV57" s="650"/>
      <c r="BW57" s="647"/>
    </row>
    <row r="58" spans="2:75" ht="15.75" customHeight="1">
      <c r="B58" s="353" t="s">
        <v>1285</v>
      </c>
      <c r="C58" s="354">
        <v>46329524000121</v>
      </c>
      <c r="D58" s="355" t="s">
        <v>14</v>
      </c>
      <c r="E58" s="355" t="s">
        <v>607</v>
      </c>
      <c r="F58" s="355" t="s">
        <v>1316</v>
      </c>
      <c r="G58" s="356"/>
      <c r="H58" s="356" t="s">
        <v>34</v>
      </c>
      <c r="I58" s="356" t="s">
        <v>34</v>
      </c>
      <c r="J58" s="356" t="s">
        <v>608</v>
      </c>
      <c r="K58" s="357" t="s">
        <v>48</v>
      </c>
      <c r="L58" s="358"/>
      <c r="M58" s="358" t="s">
        <v>1414</v>
      </c>
      <c r="N58" s="357">
        <v>659622</v>
      </c>
      <c r="O58" s="357" t="s">
        <v>1320</v>
      </c>
      <c r="P58" s="361">
        <v>44725</v>
      </c>
      <c r="Q58" s="362">
        <v>72542707.579999998</v>
      </c>
      <c r="R58" s="362" t="s">
        <v>1417</v>
      </c>
      <c r="S58" s="357">
        <v>122</v>
      </c>
      <c r="T58" s="359" t="s">
        <v>1417</v>
      </c>
      <c r="U58" s="359" t="s">
        <v>1417</v>
      </c>
      <c r="V58" s="359" t="s">
        <v>1417</v>
      </c>
      <c r="W58" s="359" t="s">
        <v>1417</v>
      </c>
      <c r="X58" s="359" t="s">
        <v>1417</v>
      </c>
      <c r="Y58" s="359" t="s">
        <v>1417</v>
      </c>
      <c r="Z58" s="359" t="s">
        <v>1417</v>
      </c>
      <c r="AA58" s="359" t="s">
        <v>1417</v>
      </c>
      <c r="AB58" s="359" t="s">
        <v>1417</v>
      </c>
      <c r="AC58" s="363" t="s">
        <v>1417</v>
      </c>
      <c r="AD58" s="526">
        <v>46465003000100</v>
      </c>
      <c r="AE58" s="360" t="s">
        <v>2157</v>
      </c>
      <c r="AF58" s="360" t="s">
        <v>2143</v>
      </c>
      <c r="AG58" s="364" t="s">
        <v>1435</v>
      </c>
      <c r="AH58" s="364" t="s">
        <v>2144</v>
      </c>
      <c r="AI58" s="364" t="s">
        <v>1427</v>
      </c>
      <c r="AJ58" s="364" t="s">
        <v>1427</v>
      </c>
      <c r="AK58" s="364" t="s">
        <v>1427</v>
      </c>
      <c r="AL58" s="657">
        <v>0</v>
      </c>
      <c r="AM58" s="657" t="s">
        <v>34</v>
      </c>
      <c r="AN58" s="359" t="s">
        <v>2161</v>
      </c>
      <c r="AO58" s="357" t="s">
        <v>1323</v>
      </c>
      <c r="AP58" s="360" t="s">
        <v>716</v>
      </c>
      <c r="AQ58" s="366" t="s">
        <v>659</v>
      </c>
      <c r="AR58" s="359" t="s">
        <v>34</v>
      </c>
      <c r="AS58" s="359" t="s">
        <v>34</v>
      </c>
      <c r="AT58" s="359"/>
      <c r="AW58" s="646"/>
      <c r="AX58" s="647"/>
      <c r="AY58" s="647"/>
      <c r="AZ58" s="647"/>
      <c r="BA58" s="647"/>
      <c r="BB58" s="658"/>
      <c r="BC58" s="647"/>
      <c r="BD58" s="647"/>
      <c r="BE58" s="647"/>
      <c r="BF58" s="647"/>
      <c r="BG58" s="659"/>
      <c r="BH58" s="648"/>
      <c r="BI58" s="649"/>
      <c r="BJ58" s="649"/>
      <c r="BK58" s="649"/>
      <c r="BL58" s="218"/>
      <c r="BM58" s="648"/>
      <c r="BN58" s="648"/>
      <c r="BO58" s="648"/>
      <c r="BP58" s="648"/>
      <c r="BQ58" s="648"/>
      <c r="BR58" s="648"/>
      <c r="BS58" s="648"/>
      <c r="BT58" s="648"/>
      <c r="BU58" s="648"/>
      <c r="BV58" s="650"/>
      <c r="BW58" s="647"/>
    </row>
    <row r="59" spans="2:75" ht="15.75" customHeight="1">
      <c r="B59" s="353" t="s">
        <v>100</v>
      </c>
      <c r="C59" s="354">
        <v>34218678000167</v>
      </c>
      <c r="D59" s="355" t="s">
        <v>11</v>
      </c>
      <c r="E59" s="355" t="s">
        <v>620</v>
      </c>
      <c r="F59" s="355" t="s">
        <v>685</v>
      </c>
      <c r="G59" s="356" t="s">
        <v>738</v>
      </c>
      <c r="H59" s="356" t="s">
        <v>34</v>
      </c>
      <c r="I59" s="356" t="s">
        <v>1318</v>
      </c>
      <c r="J59" s="356" t="s">
        <v>608</v>
      </c>
      <c r="K59" s="357" t="s">
        <v>48</v>
      </c>
      <c r="L59" s="358" t="s">
        <v>715</v>
      </c>
      <c r="M59" s="358" t="s">
        <v>34</v>
      </c>
      <c r="N59" s="357">
        <v>523496</v>
      </c>
      <c r="O59" s="357" t="s">
        <v>1320</v>
      </c>
      <c r="P59" s="361">
        <v>43826</v>
      </c>
      <c r="Q59" s="362">
        <v>322713730.58999997</v>
      </c>
      <c r="R59" s="362">
        <v>194749423.50555569</v>
      </c>
      <c r="S59" s="357">
        <v>180</v>
      </c>
      <c r="T59" s="359">
        <v>9.4913279683340956E-2</v>
      </c>
      <c r="U59" s="359">
        <v>1.2269624917703204</v>
      </c>
      <c r="V59" s="359">
        <v>0.13245547943943037</v>
      </c>
      <c r="W59" s="359">
        <v>1.2985065945677758</v>
      </c>
      <c r="X59" s="359">
        <v>0.21110927984115535</v>
      </c>
      <c r="Y59" s="359">
        <v>1.6008800192633459</v>
      </c>
      <c r="Z59" s="359" t="s">
        <v>1417</v>
      </c>
      <c r="AA59" s="359" t="s">
        <v>1417</v>
      </c>
      <c r="AB59" s="359">
        <v>3.1955944672346363E-3</v>
      </c>
      <c r="AC59" s="363">
        <v>8.5342432987347916</v>
      </c>
      <c r="AD59" s="526">
        <v>0</v>
      </c>
      <c r="AE59" s="360" t="s">
        <v>101</v>
      </c>
      <c r="AF59" s="360" t="s">
        <v>736</v>
      </c>
      <c r="AG59" s="364" t="s">
        <v>736</v>
      </c>
      <c r="AH59" s="364" t="s">
        <v>2144</v>
      </c>
      <c r="AI59" s="364">
        <v>5000</v>
      </c>
      <c r="AJ59" s="364" t="s">
        <v>1427</v>
      </c>
      <c r="AK59" s="364" t="s">
        <v>1427</v>
      </c>
      <c r="AL59" s="657">
        <v>1.1000000000000001E-2</v>
      </c>
      <c r="AM59" s="657">
        <v>0.2</v>
      </c>
      <c r="AN59" s="359" t="s">
        <v>64</v>
      </c>
      <c r="AO59" s="357" t="s">
        <v>1323</v>
      </c>
      <c r="AP59" s="360" t="s">
        <v>13</v>
      </c>
      <c r="AQ59" s="366" t="s">
        <v>671</v>
      </c>
      <c r="AR59" s="359">
        <v>2.7499999999999998E-3</v>
      </c>
      <c r="AS59" s="359">
        <v>2.7499999999999998E-3</v>
      </c>
      <c r="AT59" s="359"/>
      <c r="AW59" s="646"/>
      <c r="AX59" s="647"/>
      <c r="AY59" s="647"/>
      <c r="AZ59" s="647"/>
      <c r="BA59" s="647"/>
      <c r="BB59" s="658"/>
      <c r="BC59" s="647"/>
      <c r="BD59" s="647"/>
      <c r="BE59" s="647"/>
      <c r="BF59" s="647"/>
      <c r="BG59" s="659"/>
      <c r="BH59" s="648"/>
      <c r="BI59" s="649"/>
      <c r="BJ59" s="649"/>
      <c r="BK59" s="649"/>
      <c r="BL59" s="218"/>
      <c r="BM59" s="648"/>
      <c r="BN59" s="648"/>
      <c r="BO59" s="648"/>
      <c r="BP59" s="648"/>
      <c r="BQ59" s="648"/>
      <c r="BR59" s="648"/>
      <c r="BS59" s="648"/>
      <c r="BT59" s="648"/>
      <c r="BU59" s="648"/>
      <c r="BV59" s="650"/>
      <c r="BW59" s="647"/>
    </row>
    <row r="60" spans="2:75" ht="15.75" customHeight="1">
      <c r="B60" s="353" t="s">
        <v>576</v>
      </c>
      <c r="C60" s="354">
        <v>43096273000194</v>
      </c>
      <c r="D60" s="355" t="s">
        <v>14</v>
      </c>
      <c r="E60" s="355" t="s">
        <v>607</v>
      </c>
      <c r="F60" s="355"/>
      <c r="G60" s="356"/>
      <c r="H60" s="356" t="s">
        <v>34</v>
      </c>
      <c r="I60" s="356" t="s">
        <v>34</v>
      </c>
      <c r="J60" s="356" t="s">
        <v>612</v>
      </c>
      <c r="K60" s="357" t="s">
        <v>48</v>
      </c>
      <c r="L60" s="358" t="s">
        <v>715</v>
      </c>
      <c r="M60" s="358" t="s">
        <v>1414</v>
      </c>
      <c r="N60" s="357">
        <v>616370</v>
      </c>
      <c r="O60" s="357" t="s">
        <v>1320</v>
      </c>
      <c r="P60" s="361">
        <v>44434</v>
      </c>
      <c r="Q60" s="362">
        <v>30784967.670000002</v>
      </c>
      <c r="R60" s="362">
        <v>33315229.171349205</v>
      </c>
      <c r="S60" s="357">
        <v>212</v>
      </c>
      <c r="T60" s="359">
        <v>-0.10561329629961469</v>
      </c>
      <c r="U60" s="359">
        <v>-1.3652836950127718</v>
      </c>
      <c r="V60" s="359">
        <v>-3.6022114346546563E-2</v>
      </c>
      <c r="W60" s="359">
        <v>-0.35313716901122683</v>
      </c>
      <c r="X60" s="359" t="s">
        <v>1417</v>
      </c>
      <c r="Y60" s="359" t="s">
        <v>1417</v>
      </c>
      <c r="Z60" s="359" t="s">
        <v>1417</v>
      </c>
      <c r="AA60" s="359" t="s">
        <v>1417</v>
      </c>
      <c r="AB60" s="359">
        <v>0.16837839531087839</v>
      </c>
      <c r="AC60" s="363">
        <v>-0.71164983873214893</v>
      </c>
      <c r="AD60" s="526">
        <v>0</v>
      </c>
      <c r="AE60" s="360" t="s">
        <v>2157</v>
      </c>
      <c r="AF60" s="360" t="s">
        <v>2143</v>
      </c>
      <c r="AG60" s="364" t="s">
        <v>1435</v>
      </c>
      <c r="AH60" s="364" t="s">
        <v>726</v>
      </c>
      <c r="AI60" s="364">
        <v>10000</v>
      </c>
      <c r="AJ60" s="364">
        <v>10000</v>
      </c>
      <c r="AK60" s="364">
        <v>10000</v>
      </c>
      <c r="AL60" s="657">
        <v>7.4999999999999997E-3</v>
      </c>
      <c r="AM60" s="657" t="s">
        <v>34</v>
      </c>
      <c r="AN60" s="359" t="s">
        <v>2161</v>
      </c>
      <c r="AO60" s="357" t="s">
        <v>1323</v>
      </c>
      <c r="AP60" s="360" t="s">
        <v>716</v>
      </c>
      <c r="AQ60" s="366" t="s">
        <v>687</v>
      </c>
      <c r="AR60" s="359" t="s">
        <v>34</v>
      </c>
      <c r="AS60" s="359" t="s">
        <v>34</v>
      </c>
      <c r="AT60" s="359"/>
      <c r="AW60" s="646"/>
      <c r="AX60" s="647"/>
      <c r="AY60" s="647"/>
      <c r="AZ60" s="647"/>
      <c r="BA60" s="647"/>
      <c r="BB60" s="658"/>
      <c r="BC60" s="647"/>
      <c r="BD60" s="647"/>
      <c r="BE60" s="647"/>
      <c r="BF60" s="647"/>
      <c r="BG60" s="659"/>
      <c r="BH60" s="648"/>
      <c r="BI60" s="649"/>
      <c r="BJ60" s="649"/>
      <c r="BK60" s="649"/>
      <c r="BL60" s="218"/>
      <c r="BM60" s="648"/>
      <c r="BN60" s="648"/>
      <c r="BO60" s="648"/>
      <c r="BP60" s="648"/>
      <c r="BQ60" s="648"/>
      <c r="BR60" s="648"/>
      <c r="BS60" s="648"/>
      <c r="BT60" s="648"/>
      <c r="BU60" s="648"/>
      <c r="BV60" s="650"/>
      <c r="BW60" s="647"/>
    </row>
    <row r="61" spans="2:75" ht="15.75" customHeight="1">
      <c r="B61" s="353" t="s">
        <v>1049</v>
      </c>
      <c r="C61" s="354">
        <v>30877877000126</v>
      </c>
      <c r="D61" s="355" t="s">
        <v>11</v>
      </c>
      <c r="E61" s="355" t="s">
        <v>620</v>
      </c>
      <c r="F61" s="355" t="s">
        <v>685</v>
      </c>
      <c r="G61" s="356" t="s">
        <v>738</v>
      </c>
      <c r="H61" s="356" t="s">
        <v>34</v>
      </c>
      <c r="I61" s="356" t="s">
        <v>1318</v>
      </c>
      <c r="J61" s="356" t="s">
        <v>608</v>
      </c>
      <c r="K61" s="357" t="s">
        <v>48</v>
      </c>
      <c r="L61" s="358" t="s">
        <v>715</v>
      </c>
      <c r="M61" s="358" t="s">
        <v>34</v>
      </c>
      <c r="N61" s="357">
        <v>471331</v>
      </c>
      <c r="O61" s="357" t="s">
        <v>1320</v>
      </c>
      <c r="P61" s="361">
        <v>43311</v>
      </c>
      <c r="Q61" s="362">
        <v>58841348.590000004</v>
      </c>
      <c r="R61" s="362">
        <v>46958930.899285696</v>
      </c>
      <c r="S61" s="357">
        <v>271</v>
      </c>
      <c r="T61" s="359">
        <v>9.4116528873928962E-2</v>
      </c>
      <c r="U61" s="359">
        <v>1.2166627385461384</v>
      </c>
      <c r="V61" s="359">
        <v>0.14697581971801466</v>
      </c>
      <c r="W61" s="359">
        <v>1.4408544814721584</v>
      </c>
      <c r="X61" s="359">
        <v>0.23379409328674017</v>
      </c>
      <c r="Y61" s="359">
        <v>1.7729030805569004</v>
      </c>
      <c r="Z61" s="359">
        <v>0.30961810397509959</v>
      </c>
      <c r="AA61" s="359">
        <v>1.759969677549609</v>
      </c>
      <c r="AB61" s="359">
        <v>7.7530159421063741E-3</v>
      </c>
      <c r="AC61" s="363">
        <v>5.1649348942836273</v>
      </c>
      <c r="AD61" s="526">
        <v>22672424000135</v>
      </c>
      <c r="AE61" s="360" t="s">
        <v>2157</v>
      </c>
      <c r="AF61" s="360" t="s">
        <v>2143</v>
      </c>
      <c r="AG61" s="364" t="s">
        <v>1435</v>
      </c>
      <c r="AH61" s="364" t="s">
        <v>726</v>
      </c>
      <c r="AI61" s="364">
        <v>50000</v>
      </c>
      <c r="AJ61" s="364">
        <v>50000</v>
      </c>
      <c r="AK61" s="364">
        <v>0</v>
      </c>
      <c r="AL61" s="359">
        <v>0</v>
      </c>
      <c r="AM61" s="359" t="s">
        <v>34</v>
      </c>
      <c r="AN61" s="359" t="s">
        <v>34</v>
      </c>
      <c r="AO61" s="357" t="s">
        <v>1323</v>
      </c>
      <c r="AP61" s="360" t="s">
        <v>13</v>
      </c>
      <c r="AQ61" s="366" t="s">
        <v>679</v>
      </c>
      <c r="AR61" s="359">
        <v>6.6666666666666662E-3</v>
      </c>
      <c r="AS61" s="359">
        <v>6.6666666666666662E-3</v>
      </c>
      <c r="AT61" s="359"/>
      <c r="AW61" s="646"/>
      <c r="AX61" s="647"/>
      <c r="AY61" s="647"/>
      <c r="AZ61" s="647"/>
      <c r="BA61" s="647"/>
      <c r="BB61" s="658"/>
      <c r="BC61" s="647"/>
      <c r="BD61" s="647"/>
      <c r="BE61" s="647"/>
      <c r="BF61" s="647"/>
      <c r="BG61" s="659"/>
      <c r="BH61" s="648"/>
      <c r="BI61" s="649"/>
      <c r="BJ61" s="649"/>
      <c r="BK61" s="649"/>
      <c r="BL61" s="218"/>
      <c r="BM61" s="648"/>
      <c r="BN61" s="648"/>
      <c r="BO61" s="648"/>
      <c r="BP61" s="648"/>
      <c r="BQ61" s="648"/>
      <c r="BR61" s="648"/>
      <c r="BS61" s="648"/>
      <c r="BT61" s="648"/>
      <c r="BU61" s="648"/>
      <c r="BV61" s="650"/>
      <c r="BW61" s="647"/>
    </row>
    <row r="62" spans="2:75" ht="15.75" customHeight="1">
      <c r="B62" s="353" t="s">
        <v>1136</v>
      </c>
      <c r="C62" s="354">
        <v>18719154000101</v>
      </c>
      <c r="D62" s="355" t="s">
        <v>11</v>
      </c>
      <c r="E62" s="355" t="s">
        <v>620</v>
      </c>
      <c r="F62" s="355" t="s">
        <v>672</v>
      </c>
      <c r="G62" s="356" t="s">
        <v>738</v>
      </c>
      <c r="H62" s="356" t="s">
        <v>34</v>
      </c>
      <c r="I62" s="356"/>
      <c r="J62" s="356" t="s">
        <v>608</v>
      </c>
      <c r="K62" s="357" t="s">
        <v>48</v>
      </c>
      <c r="L62" s="358" t="s">
        <v>1338</v>
      </c>
      <c r="M62" s="358" t="s">
        <v>1414</v>
      </c>
      <c r="N62" s="357">
        <v>361445</v>
      </c>
      <c r="O62" s="357" t="s">
        <v>1320</v>
      </c>
      <c r="P62" s="361">
        <v>41698</v>
      </c>
      <c r="Q62" s="362">
        <v>4429327174.8400002</v>
      </c>
      <c r="R62" s="362">
        <v>3873838851.9058709</v>
      </c>
      <c r="S62" s="357">
        <v>0</v>
      </c>
      <c r="T62" s="359">
        <v>8.2563302071404943E-2</v>
      </c>
      <c r="U62" s="359">
        <v>1.0673119206952981</v>
      </c>
      <c r="V62" s="359">
        <v>0.11205540560532024</v>
      </c>
      <c r="W62" s="359">
        <v>1.098517658546637</v>
      </c>
      <c r="X62" s="359">
        <v>0.1748586393070557</v>
      </c>
      <c r="Y62" s="359">
        <v>1.3259848267819745</v>
      </c>
      <c r="Z62" s="359">
        <v>0.19375469987852179</v>
      </c>
      <c r="AA62" s="359">
        <v>1.1013645271090082</v>
      </c>
      <c r="AB62" s="359">
        <v>1.7793491481935841E-3</v>
      </c>
      <c r="AC62" s="363">
        <v>5.1040623518151262</v>
      </c>
      <c r="AD62" s="526">
        <v>0</v>
      </c>
      <c r="AE62" s="360" t="s">
        <v>2400</v>
      </c>
      <c r="AF62" s="360" t="s">
        <v>2146</v>
      </c>
      <c r="AG62" s="364" t="s">
        <v>59</v>
      </c>
      <c r="AH62" s="364" t="s">
        <v>2147</v>
      </c>
      <c r="AI62" s="364">
        <v>20000</v>
      </c>
      <c r="AJ62" s="364">
        <v>100</v>
      </c>
      <c r="AK62" s="364">
        <v>1000</v>
      </c>
      <c r="AL62" s="359">
        <v>4.0000000000000001E-3</v>
      </c>
      <c r="AM62" s="359" t="s">
        <v>34</v>
      </c>
      <c r="AN62" s="359" t="s">
        <v>64</v>
      </c>
      <c r="AO62" s="357" t="s">
        <v>1323</v>
      </c>
      <c r="AP62" s="360" t="s">
        <v>11</v>
      </c>
      <c r="AQ62" s="366" t="s">
        <v>677</v>
      </c>
      <c r="AR62" s="359">
        <v>6.6666666666666664E-4</v>
      </c>
      <c r="AS62" s="359">
        <v>6.6666666666666664E-4</v>
      </c>
      <c r="AT62" s="359"/>
      <c r="AW62" s="646"/>
      <c r="AX62" s="647"/>
      <c r="AY62" s="647"/>
      <c r="AZ62" s="647"/>
      <c r="BA62" s="647"/>
      <c r="BB62" s="658"/>
      <c r="BC62" s="647"/>
      <c r="BD62" s="647"/>
      <c r="BE62" s="647"/>
      <c r="BF62" s="647"/>
      <c r="BG62" s="659"/>
      <c r="BH62" s="648"/>
      <c r="BI62" s="649"/>
      <c r="BJ62" s="649"/>
      <c r="BK62" s="649"/>
      <c r="BL62" s="218"/>
      <c r="BM62" s="648"/>
      <c r="BN62" s="648"/>
      <c r="BO62" s="648"/>
      <c r="BP62" s="648"/>
      <c r="BQ62" s="648"/>
      <c r="BR62" s="648"/>
      <c r="BS62" s="648"/>
      <c r="BT62" s="648"/>
      <c r="BU62" s="648"/>
      <c r="BV62" s="650"/>
      <c r="BW62" s="647"/>
    </row>
    <row r="63" spans="2:75" ht="15.75" customHeight="1">
      <c r="B63" s="353" t="s">
        <v>770</v>
      </c>
      <c r="C63" s="354">
        <v>30921203000181</v>
      </c>
      <c r="D63" s="355" t="s">
        <v>11</v>
      </c>
      <c r="E63" s="355" t="s">
        <v>620</v>
      </c>
      <c r="F63" s="355" t="s">
        <v>663</v>
      </c>
      <c r="G63" s="356" t="s">
        <v>738</v>
      </c>
      <c r="H63" s="356" t="s">
        <v>34</v>
      </c>
      <c r="I63" s="356" t="s">
        <v>1303</v>
      </c>
      <c r="J63" s="356" t="s">
        <v>608</v>
      </c>
      <c r="K63" s="357" t="s">
        <v>48</v>
      </c>
      <c r="L63" s="358" t="s">
        <v>1338</v>
      </c>
      <c r="M63" s="358" t="s">
        <v>34</v>
      </c>
      <c r="N63" s="357">
        <v>474819</v>
      </c>
      <c r="O63" s="357" t="s">
        <v>1323</v>
      </c>
      <c r="P63" s="361">
        <v>43336</v>
      </c>
      <c r="Q63" s="362">
        <v>823565621.47000003</v>
      </c>
      <c r="R63" s="362">
        <v>717151610.39305556</v>
      </c>
      <c r="S63" s="357">
        <v>1</v>
      </c>
      <c r="T63" s="359">
        <v>8.5168234658835162E-2</v>
      </c>
      <c r="U63" s="359">
        <v>1.1009863926873147</v>
      </c>
      <c r="V63" s="359">
        <v>0.11639531226275257</v>
      </c>
      <c r="W63" s="359">
        <v>1.1410632552885327</v>
      </c>
      <c r="X63" s="359">
        <v>0.17673891419195664</v>
      </c>
      <c r="Y63" s="359">
        <v>1.340243292805948</v>
      </c>
      <c r="Z63" s="359">
        <v>0.20011456913455672</v>
      </c>
      <c r="AA63" s="359">
        <v>1.137516085755274</v>
      </c>
      <c r="AB63" s="359">
        <v>1.576882463940955E-3</v>
      </c>
      <c r="AC63" s="363">
        <v>8.2303198014544119</v>
      </c>
      <c r="AD63" s="526">
        <v>34474989000197</v>
      </c>
      <c r="AE63" s="360" t="s">
        <v>2186</v>
      </c>
      <c r="AF63" s="360" t="s">
        <v>2152</v>
      </c>
      <c r="AG63" s="364" t="s">
        <v>1436</v>
      </c>
      <c r="AH63" s="364" t="s">
        <v>2147</v>
      </c>
      <c r="AI63" s="364">
        <v>1000</v>
      </c>
      <c r="AJ63" s="364">
        <v>1000</v>
      </c>
      <c r="AK63" s="364">
        <v>1000</v>
      </c>
      <c r="AL63" s="657">
        <v>4.0000000000000001E-3</v>
      </c>
      <c r="AM63" s="657" t="s">
        <v>34</v>
      </c>
      <c r="AN63" s="359" t="s">
        <v>64</v>
      </c>
      <c r="AO63" s="357" t="s">
        <v>1323</v>
      </c>
      <c r="AP63" s="360" t="s">
        <v>11</v>
      </c>
      <c r="AQ63" s="366" t="s">
        <v>662</v>
      </c>
      <c r="AR63" s="359">
        <v>1.1200000000000001E-3</v>
      </c>
      <c r="AS63" s="359">
        <v>1.1200000000000001E-3</v>
      </c>
      <c r="AT63" s="359"/>
      <c r="AW63" s="646"/>
      <c r="AX63" s="647"/>
      <c r="AY63" s="647"/>
      <c r="AZ63" s="647"/>
      <c r="BA63" s="647"/>
      <c r="BB63" s="658"/>
      <c r="BC63" s="647"/>
      <c r="BD63" s="647"/>
      <c r="BE63" s="647"/>
      <c r="BF63" s="647"/>
      <c r="BG63" s="659"/>
      <c r="BH63" s="648"/>
      <c r="BI63" s="649"/>
      <c r="BJ63" s="649"/>
      <c r="BK63" s="649"/>
      <c r="BL63" s="218"/>
      <c r="BM63" s="648"/>
      <c r="BN63" s="648"/>
      <c r="BO63" s="648"/>
      <c r="BP63" s="648"/>
      <c r="BQ63" s="648"/>
      <c r="BR63" s="648"/>
      <c r="BS63" s="648"/>
      <c r="BT63" s="648"/>
      <c r="BU63" s="648"/>
      <c r="BV63" s="650"/>
      <c r="BW63" s="647"/>
    </row>
    <row r="64" spans="2:75" ht="15.75" customHeight="1">
      <c r="B64" s="353" t="s">
        <v>901</v>
      </c>
      <c r="C64" s="354">
        <v>13615411000133</v>
      </c>
      <c r="D64" s="355" t="s">
        <v>11</v>
      </c>
      <c r="E64" s="355" t="s">
        <v>620</v>
      </c>
      <c r="F64" s="355" t="s">
        <v>663</v>
      </c>
      <c r="G64" s="356" t="s">
        <v>738</v>
      </c>
      <c r="H64" s="356" t="s">
        <v>34</v>
      </c>
      <c r="I64" s="356"/>
      <c r="J64" s="356" t="s">
        <v>608</v>
      </c>
      <c r="K64" s="357" t="s">
        <v>48</v>
      </c>
      <c r="L64" s="358" t="s">
        <v>1338</v>
      </c>
      <c r="M64" s="358" t="s">
        <v>34</v>
      </c>
      <c r="N64" s="357">
        <v>284491</v>
      </c>
      <c r="O64" s="357" t="s">
        <v>1323</v>
      </c>
      <c r="P64" s="361">
        <v>40777</v>
      </c>
      <c r="Q64" s="362">
        <v>2868811532.25</v>
      </c>
      <c r="R64" s="362">
        <v>2217600029.0125008</v>
      </c>
      <c r="S64" s="357">
        <v>1</v>
      </c>
      <c r="T64" s="359">
        <v>8.5962432882894069E-2</v>
      </c>
      <c r="U64" s="359">
        <v>1.1112531481424199</v>
      </c>
      <c r="V64" s="359">
        <v>0.11462270025355958</v>
      </c>
      <c r="W64" s="359">
        <v>1.1236857304531054</v>
      </c>
      <c r="X64" s="359">
        <v>0.18748999356686258</v>
      </c>
      <c r="Y64" s="359">
        <v>1.421770680752851</v>
      </c>
      <c r="Z64" s="359">
        <v>0.20404746936468676</v>
      </c>
      <c r="AA64" s="359">
        <v>1.1598719656634251</v>
      </c>
      <c r="AB64" s="359">
        <v>5.3464317580742583E-3</v>
      </c>
      <c r="AC64" s="363">
        <v>2.1325415330459299</v>
      </c>
      <c r="AD64" s="526">
        <v>13106998000155</v>
      </c>
      <c r="AE64" s="360" t="s">
        <v>2233</v>
      </c>
      <c r="AF64" s="360" t="s">
        <v>2152</v>
      </c>
      <c r="AG64" s="364" t="s">
        <v>1436</v>
      </c>
      <c r="AH64" s="364" t="s">
        <v>2147</v>
      </c>
      <c r="AI64" s="364">
        <v>1000</v>
      </c>
      <c r="AJ64" s="364">
        <v>1000</v>
      </c>
      <c r="AK64" s="364">
        <v>1000</v>
      </c>
      <c r="AL64" s="359">
        <v>3.2000000000000002E-3</v>
      </c>
      <c r="AM64" s="359" t="s">
        <v>34</v>
      </c>
      <c r="AN64" s="359" t="s">
        <v>64</v>
      </c>
      <c r="AO64" s="357" t="s">
        <v>1323</v>
      </c>
      <c r="AP64" s="360" t="s">
        <v>11</v>
      </c>
      <c r="AQ64" s="366" t="s">
        <v>1372</v>
      </c>
      <c r="AR64" s="359">
        <v>9.6000000000000002E-4</v>
      </c>
      <c r="AS64" s="359">
        <v>9.6000000000000002E-4</v>
      </c>
      <c r="AT64" s="359"/>
      <c r="AW64" s="646"/>
      <c r="AX64" s="647"/>
      <c r="AY64" s="647"/>
      <c r="AZ64" s="647"/>
      <c r="BA64" s="647"/>
      <c r="BB64" s="658"/>
      <c r="BC64" s="647"/>
      <c r="BD64" s="647"/>
      <c r="BE64" s="647"/>
      <c r="BF64" s="647"/>
      <c r="BG64" s="659"/>
      <c r="BH64" s="648"/>
      <c r="BI64" s="649"/>
      <c r="BJ64" s="649"/>
      <c r="BK64" s="649"/>
      <c r="BL64" s="218"/>
      <c r="BM64" s="648"/>
      <c r="BN64" s="648"/>
      <c r="BO64" s="648"/>
      <c r="BP64" s="648"/>
      <c r="BQ64" s="648"/>
      <c r="BR64" s="648"/>
      <c r="BS64" s="648"/>
      <c r="BT64" s="648"/>
      <c r="BU64" s="648"/>
      <c r="BV64" s="650"/>
      <c r="BW64" s="647"/>
    </row>
    <row r="65" spans="2:75" ht="15.75" customHeight="1">
      <c r="B65" s="353" t="s">
        <v>978</v>
      </c>
      <c r="C65" s="354">
        <v>7900255000150</v>
      </c>
      <c r="D65" s="355" t="s">
        <v>11</v>
      </c>
      <c r="E65" s="355" t="s">
        <v>620</v>
      </c>
      <c r="F65" s="355" t="s">
        <v>663</v>
      </c>
      <c r="G65" s="356" t="s">
        <v>738</v>
      </c>
      <c r="H65" s="356" t="s">
        <v>34</v>
      </c>
      <c r="I65" s="356"/>
      <c r="J65" s="356" t="s">
        <v>608</v>
      </c>
      <c r="K65" s="357" t="s">
        <v>48</v>
      </c>
      <c r="L65" s="358" t="s">
        <v>1338</v>
      </c>
      <c r="M65" s="358" t="s">
        <v>1414</v>
      </c>
      <c r="N65" s="357">
        <v>157491</v>
      </c>
      <c r="O65" s="357" t="s">
        <v>1323</v>
      </c>
      <c r="P65" s="361">
        <v>38854</v>
      </c>
      <c r="Q65" s="362">
        <v>1037792907.62</v>
      </c>
      <c r="R65" s="362">
        <v>1183620477.5614674</v>
      </c>
      <c r="S65" s="357">
        <v>1</v>
      </c>
      <c r="T65" s="359">
        <v>8.4909727543412972E-2</v>
      </c>
      <c r="U65" s="359">
        <v>1.0976446207504795</v>
      </c>
      <c r="V65" s="359">
        <v>0.11423852942272417</v>
      </c>
      <c r="W65" s="359">
        <v>1.1199195717453527</v>
      </c>
      <c r="X65" s="359">
        <v>0.16299355719399977</v>
      </c>
      <c r="Y65" s="359">
        <v>1.2360097537013301</v>
      </c>
      <c r="Z65" s="359">
        <v>0.20874488370445654</v>
      </c>
      <c r="AA65" s="359">
        <v>1.1865735916172693</v>
      </c>
      <c r="AB65" s="359">
        <v>1.8117111119863283E-3</v>
      </c>
      <c r="AC65" s="363">
        <v>6.0959056980937669</v>
      </c>
      <c r="AD65" s="526">
        <v>0</v>
      </c>
      <c r="AE65" s="360" t="s">
        <v>2309</v>
      </c>
      <c r="AF65" s="360" t="s">
        <v>2149</v>
      </c>
      <c r="AG65" s="364" t="s">
        <v>719</v>
      </c>
      <c r="AH65" s="364" t="s">
        <v>2147</v>
      </c>
      <c r="AI65" s="364">
        <v>500</v>
      </c>
      <c r="AJ65" s="364">
        <v>500</v>
      </c>
      <c r="AK65" s="364">
        <v>500</v>
      </c>
      <c r="AL65" s="359">
        <v>3.4999999999999996E-3</v>
      </c>
      <c r="AM65" s="359">
        <v>0.2</v>
      </c>
      <c r="AN65" s="359" t="s">
        <v>64</v>
      </c>
      <c r="AO65" s="357" t="s">
        <v>1323</v>
      </c>
      <c r="AP65" s="360" t="s">
        <v>11</v>
      </c>
      <c r="AQ65" s="366" t="s">
        <v>677</v>
      </c>
      <c r="AR65" s="359">
        <v>8.7500000000000002E-4</v>
      </c>
      <c r="AS65" s="359">
        <v>8.7500000000000002E-4</v>
      </c>
      <c r="AT65" s="359"/>
      <c r="AW65" s="646"/>
      <c r="AX65" s="647"/>
      <c r="AY65" s="647"/>
      <c r="AZ65" s="647"/>
      <c r="BA65" s="647"/>
      <c r="BB65" s="658"/>
      <c r="BC65" s="647"/>
      <c r="BD65" s="647"/>
      <c r="BE65" s="647"/>
      <c r="BF65" s="647"/>
      <c r="BG65" s="659"/>
      <c r="BH65" s="648"/>
      <c r="BI65" s="649"/>
      <c r="BJ65" s="649"/>
      <c r="BK65" s="649"/>
      <c r="BL65" s="218"/>
      <c r="BM65" s="648"/>
      <c r="BN65" s="648"/>
      <c r="BO65" s="648"/>
      <c r="BP65" s="648"/>
      <c r="BQ65" s="648"/>
      <c r="BR65" s="648"/>
      <c r="BS65" s="648"/>
      <c r="BT65" s="648"/>
      <c r="BU65" s="648"/>
      <c r="BV65" s="650"/>
      <c r="BW65" s="647"/>
    </row>
    <row r="66" spans="2:75" ht="15.75" customHeight="1">
      <c r="B66" s="353" t="s">
        <v>1200</v>
      </c>
      <c r="C66" s="354">
        <v>4899128000190</v>
      </c>
      <c r="D66" s="355" t="s">
        <v>11</v>
      </c>
      <c r="E66" s="355" t="s">
        <v>620</v>
      </c>
      <c r="F66" s="355" t="s">
        <v>663</v>
      </c>
      <c r="G66" s="356" t="s">
        <v>738</v>
      </c>
      <c r="H66" s="356" t="s">
        <v>34</v>
      </c>
      <c r="I66" s="356"/>
      <c r="J66" s="356" t="s">
        <v>608</v>
      </c>
      <c r="K66" s="357" t="s">
        <v>48</v>
      </c>
      <c r="L66" s="358" t="s">
        <v>1338</v>
      </c>
      <c r="M66" s="358" t="s">
        <v>34</v>
      </c>
      <c r="N66" s="357">
        <v>109215</v>
      </c>
      <c r="O66" s="357" t="s">
        <v>1320</v>
      </c>
      <c r="P66" s="361">
        <v>37428</v>
      </c>
      <c r="Q66" s="362">
        <v>3520690411.8699999</v>
      </c>
      <c r="R66" s="362">
        <v>2178008680.0928173</v>
      </c>
      <c r="S66" s="357">
        <v>1</v>
      </c>
      <c r="T66" s="359">
        <v>8.5703242640660093E-2</v>
      </c>
      <c r="U66" s="359">
        <v>1.1079025452919553</v>
      </c>
      <c r="V66" s="359">
        <v>0.12042089039048776</v>
      </c>
      <c r="W66" s="359">
        <v>1.1805273814079982</v>
      </c>
      <c r="X66" s="359">
        <v>0.18232039581137105</v>
      </c>
      <c r="Y66" s="359">
        <v>1.3825686818609877</v>
      </c>
      <c r="Z66" s="359">
        <v>0.16809371745635571</v>
      </c>
      <c r="AA66" s="359">
        <v>0.95549918403211254</v>
      </c>
      <c r="AB66" s="359">
        <v>3.7050483216722854E-3</v>
      </c>
      <c r="AC66" s="363">
        <v>4.4762749372878279</v>
      </c>
      <c r="AD66" s="526">
        <v>0</v>
      </c>
      <c r="AE66" s="360" t="s">
        <v>2323</v>
      </c>
      <c r="AF66" s="360" t="s">
        <v>2323</v>
      </c>
      <c r="AG66" s="364" t="s">
        <v>719</v>
      </c>
      <c r="AH66" s="364" t="s">
        <v>2147</v>
      </c>
      <c r="AI66" s="364">
        <v>1000</v>
      </c>
      <c r="AJ66" s="364">
        <v>1000</v>
      </c>
      <c r="AK66" s="364">
        <v>1000</v>
      </c>
      <c r="AL66" s="359">
        <v>3.0000000000000001E-3</v>
      </c>
      <c r="AM66" s="359" t="s">
        <v>34</v>
      </c>
      <c r="AN66" s="359" t="s">
        <v>64</v>
      </c>
      <c r="AO66" s="357" t="s">
        <v>1323</v>
      </c>
      <c r="AP66" s="360" t="s">
        <v>11</v>
      </c>
      <c r="AQ66" s="366" t="s">
        <v>669</v>
      </c>
      <c r="AR66" s="359">
        <v>1E-3</v>
      </c>
      <c r="AS66" s="359">
        <v>1E-3</v>
      </c>
      <c r="AT66" s="359"/>
      <c r="AW66" s="646"/>
      <c r="AX66" s="647"/>
      <c r="AY66" s="647"/>
      <c r="AZ66" s="647"/>
      <c r="BA66" s="647"/>
      <c r="BB66" s="658"/>
      <c r="BC66" s="647"/>
      <c r="BD66" s="647"/>
      <c r="BE66" s="647"/>
      <c r="BF66" s="647"/>
      <c r="BG66" s="659"/>
      <c r="BH66" s="648"/>
      <c r="BI66" s="649"/>
      <c r="BJ66" s="649"/>
      <c r="BK66" s="649"/>
      <c r="BL66" s="218"/>
      <c r="BM66" s="648"/>
      <c r="BN66" s="648"/>
      <c r="BO66" s="648"/>
      <c r="BP66" s="648"/>
      <c r="BQ66" s="648"/>
      <c r="BR66" s="648"/>
      <c r="BS66" s="648"/>
      <c r="BT66" s="648"/>
      <c r="BU66" s="648"/>
      <c r="BV66" s="650"/>
      <c r="BW66" s="647"/>
    </row>
    <row r="67" spans="2:75" ht="15.75" customHeight="1">
      <c r="B67" s="353" t="s">
        <v>1379</v>
      </c>
      <c r="C67" s="354">
        <v>7539298000151</v>
      </c>
      <c r="D67" s="355" t="s">
        <v>11</v>
      </c>
      <c r="E67" s="355" t="s">
        <v>621</v>
      </c>
      <c r="F67" s="355" t="s">
        <v>672</v>
      </c>
      <c r="G67" s="356" t="s">
        <v>738</v>
      </c>
      <c r="H67" s="356" t="s">
        <v>34</v>
      </c>
      <c r="I67" s="356"/>
      <c r="J67" s="356" t="s">
        <v>608</v>
      </c>
      <c r="K67" s="357" t="s">
        <v>48</v>
      </c>
      <c r="L67" s="358" t="s">
        <v>1338</v>
      </c>
      <c r="M67" s="358" t="s">
        <v>1414</v>
      </c>
      <c r="N67" s="357">
        <v>152900</v>
      </c>
      <c r="O67" s="357" t="s">
        <v>1320</v>
      </c>
      <c r="P67" s="361">
        <v>38700</v>
      </c>
      <c r="Q67" s="362">
        <v>1011192185.6799999</v>
      </c>
      <c r="R67" s="362">
        <v>1263664629.2649205</v>
      </c>
      <c r="S67" s="357">
        <v>1</v>
      </c>
      <c r="T67" s="359">
        <v>6.5011731157941455E-2</v>
      </c>
      <c r="U67" s="359">
        <v>0.8404193377573338</v>
      </c>
      <c r="V67" s="359">
        <v>9.6735919131475612E-2</v>
      </c>
      <c r="W67" s="359">
        <v>0.94833546679536573</v>
      </c>
      <c r="X67" s="359">
        <v>0.14678707006783398</v>
      </c>
      <c r="Y67" s="359">
        <v>1.1131130177442516</v>
      </c>
      <c r="Z67" s="359">
        <v>0.25210894405714268</v>
      </c>
      <c r="AA67" s="359">
        <v>1.4330689687813147</v>
      </c>
      <c r="AB67" s="359">
        <v>2.6267317077180743E-2</v>
      </c>
      <c r="AC67" s="363">
        <v>-0.16953683241633821</v>
      </c>
      <c r="AD67" s="526">
        <v>0</v>
      </c>
      <c r="AE67" s="360" t="s">
        <v>2178</v>
      </c>
      <c r="AF67" s="360" t="s">
        <v>2143</v>
      </c>
      <c r="AG67" s="364" t="s">
        <v>1435</v>
      </c>
      <c r="AH67" s="364" t="s">
        <v>2147</v>
      </c>
      <c r="AI67" s="364">
        <v>3000</v>
      </c>
      <c r="AJ67" s="364">
        <v>1000</v>
      </c>
      <c r="AK67" s="364">
        <v>1000</v>
      </c>
      <c r="AL67" s="359">
        <v>2E-3</v>
      </c>
      <c r="AM67" s="359" t="s">
        <v>34</v>
      </c>
      <c r="AN67" s="359" t="s">
        <v>2156</v>
      </c>
      <c r="AO67" s="357" t="s">
        <v>1323</v>
      </c>
      <c r="AP67" s="360" t="s">
        <v>11</v>
      </c>
      <c r="AQ67" s="366" t="s">
        <v>676</v>
      </c>
      <c r="AR67" s="359">
        <v>6.9999999999999999E-4</v>
      </c>
      <c r="AS67" s="359">
        <v>6.9999999999999999E-4</v>
      </c>
      <c r="AT67" s="359"/>
      <c r="AW67" s="646"/>
      <c r="AX67" s="647"/>
      <c r="AY67" s="647"/>
      <c r="AZ67" s="647"/>
      <c r="BA67" s="647"/>
      <c r="BB67" s="658"/>
      <c r="BC67" s="647"/>
      <c r="BD67" s="647"/>
      <c r="BE67" s="647"/>
      <c r="BF67" s="647"/>
      <c r="BG67" s="659"/>
      <c r="BH67" s="648"/>
      <c r="BI67" s="649"/>
      <c r="BJ67" s="649"/>
      <c r="BK67" s="649"/>
      <c r="BL67" s="218"/>
      <c r="BM67" s="648"/>
      <c r="BN67" s="648"/>
      <c r="BO67" s="648"/>
      <c r="BP67" s="648"/>
      <c r="BQ67" s="648"/>
      <c r="BR67" s="648"/>
      <c r="BS67" s="648"/>
      <c r="BT67" s="648"/>
      <c r="BU67" s="648"/>
      <c r="BV67" s="650"/>
      <c r="BW67" s="647"/>
    </row>
    <row r="68" spans="2:75" ht="15.75" customHeight="1">
      <c r="B68" s="353" t="s">
        <v>2673</v>
      </c>
      <c r="C68" s="354">
        <v>17899612000160</v>
      </c>
      <c r="D68" s="355" t="s">
        <v>11</v>
      </c>
      <c r="E68" s="355" t="s">
        <v>620</v>
      </c>
      <c r="F68" s="355" t="s">
        <v>663</v>
      </c>
      <c r="G68" s="356" t="s">
        <v>738</v>
      </c>
      <c r="H68" s="356" t="s">
        <v>34</v>
      </c>
      <c r="I68" s="356" t="s">
        <v>1303</v>
      </c>
      <c r="J68" s="356" t="s">
        <v>608</v>
      </c>
      <c r="K68" s="357" t="s">
        <v>48</v>
      </c>
      <c r="L68" s="358" t="s">
        <v>1338</v>
      </c>
      <c r="M68" s="358" t="s">
        <v>34</v>
      </c>
      <c r="N68" s="357">
        <v>377856</v>
      </c>
      <c r="O68" s="357" t="s">
        <v>1320</v>
      </c>
      <c r="P68" s="361">
        <v>41913</v>
      </c>
      <c r="Q68" s="362">
        <v>352748757.50999999</v>
      </c>
      <c r="R68" s="362">
        <v>470779828.51638877</v>
      </c>
      <c r="S68" s="357">
        <v>2</v>
      </c>
      <c r="T68" s="359">
        <v>8.0625213607009361E-2</v>
      </c>
      <c r="U68" s="359">
        <v>1.0422578728372986</v>
      </c>
      <c r="V68" s="359">
        <v>0.10764357964557814</v>
      </c>
      <c r="W68" s="359">
        <v>1.0552670121629959</v>
      </c>
      <c r="X68" s="359">
        <v>0.14285405544009122</v>
      </c>
      <c r="Y68" s="359">
        <v>1.0832882533484782</v>
      </c>
      <c r="Z68" s="359">
        <v>0.19243057531043473</v>
      </c>
      <c r="AA68" s="359">
        <v>1.0938377737983582</v>
      </c>
      <c r="AB68" s="359">
        <v>1.9419512813983384E-3</v>
      </c>
      <c r="AC68" s="363">
        <v>2.629007038274811</v>
      </c>
      <c r="AD68" s="526">
        <v>0</v>
      </c>
      <c r="AE68" s="360" t="s">
        <v>2366</v>
      </c>
      <c r="AF68" s="360" t="s">
        <v>2143</v>
      </c>
      <c r="AG68" s="364" t="s">
        <v>1435</v>
      </c>
      <c r="AH68" s="364" t="s">
        <v>2147</v>
      </c>
      <c r="AI68" s="364">
        <v>100</v>
      </c>
      <c r="AJ68" s="364">
        <v>100</v>
      </c>
      <c r="AK68" s="364">
        <v>100</v>
      </c>
      <c r="AL68" s="359">
        <v>8.0000000000000002E-3</v>
      </c>
      <c r="AM68" s="359">
        <v>0.2</v>
      </c>
      <c r="AN68" s="359" t="s">
        <v>64</v>
      </c>
      <c r="AO68" s="357" t="s">
        <v>1323</v>
      </c>
      <c r="AP68" s="360" t="s">
        <v>13</v>
      </c>
      <c r="AQ68" s="366" t="s">
        <v>686</v>
      </c>
      <c r="AR68" s="359">
        <v>1.5999999999999999E-3</v>
      </c>
      <c r="AS68" s="359">
        <v>1.5999999999999999E-3</v>
      </c>
      <c r="AT68" s="359"/>
      <c r="AW68" s="646"/>
      <c r="AX68" s="647"/>
      <c r="AY68" s="647"/>
      <c r="AZ68" s="647"/>
      <c r="BA68" s="647"/>
      <c r="BB68" s="658"/>
      <c r="BC68" s="647"/>
      <c r="BD68" s="647"/>
      <c r="BE68" s="647"/>
      <c r="BF68" s="647"/>
      <c r="BG68" s="659"/>
      <c r="BH68" s="648"/>
      <c r="BI68" s="649"/>
      <c r="BJ68" s="649"/>
      <c r="BK68" s="649"/>
      <c r="BL68" s="218"/>
      <c r="BM68" s="648"/>
      <c r="BN68" s="648"/>
      <c r="BO68" s="648"/>
      <c r="BP68" s="648"/>
      <c r="BQ68" s="648"/>
      <c r="BR68" s="648"/>
      <c r="BS68" s="648"/>
      <c r="BT68" s="648"/>
      <c r="BU68" s="648"/>
      <c r="BV68" s="650"/>
      <c r="BW68" s="647"/>
    </row>
    <row r="69" spans="2:75" ht="15.75" customHeight="1">
      <c r="B69" s="353" t="s">
        <v>864</v>
      </c>
      <c r="C69" s="354">
        <v>9814233000100</v>
      </c>
      <c r="D69" s="355" t="s">
        <v>11</v>
      </c>
      <c r="E69" s="355" t="s">
        <v>621</v>
      </c>
      <c r="F69" s="355" t="s">
        <v>672</v>
      </c>
      <c r="G69" s="356" t="s">
        <v>865</v>
      </c>
      <c r="H69" s="356" t="s">
        <v>34</v>
      </c>
      <c r="I69" s="356"/>
      <c r="J69" s="356" t="s">
        <v>608</v>
      </c>
      <c r="K69" s="357" t="s">
        <v>48</v>
      </c>
      <c r="L69" s="358" t="s">
        <v>1338</v>
      </c>
      <c r="M69" s="358" t="s">
        <v>1414</v>
      </c>
      <c r="N69" s="357">
        <v>215163</v>
      </c>
      <c r="O69" s="357" t="s">
        <v>1320</v>
      </c>
      <c r="P69" s="361">
        <v>39652</v>
      </c>
      <c r="Q69" s="362">
        <v>370353898.31</v>
      </c>
      <c r="R69" s="362">
        <v>372223366.54285717</v>
      </c>
      <c r="S69" s="357">
        <v>2</v>
      </c>
      <c r="T69" s="359">
        <v>4.330950065638306E-2</v>
      </c>
      <c r="U69" s="359">
        <v>0.55987036819265013</v>
      </c>
      <c r="V69" s="359">
        <v>5.1985975994290889E-2</v>
      </c>
      <c r="W69" s="359">
        <v>0.50963639208672606</v>
      </c>
      <c r="X69" s="359">
        <v>7.897856119445068E-2</v>
      </c>
      <c r="Y69" s="359">
        <v>0.59890877682637633</v>
      </c>
      <c r="Z69" s="359">
        <v>0.15947117381542775</v>
      </c>
      <c r="AA69" s="359">
        <v>0.90648585064963738</v>
      </c>
      <c r="AB69" s="359">
        <v>5.4310404774508117E-2</v>
      </c>
      <c r="AC69" s="363">
        <v>-0.82860047814200777</v>
      </c>
      <c r="AD69" s="526">
        <v>0</v>
      </c>
      <c r="AE69" s="360" t="s">
        <v>2178</v>
      </c>
      <c r="AF69" s="360" t="s">
        <v>2143</v>
      </c>
      <c r="AG69" s="364" t="s">
        <v>1435</v>
      </c>
      <c r="AH69" s="364" t="s">
        <v>2147</v>
      </c>
      <c r="AI69" s="364">
        <v>3000</v>
      </c>
      <c r="AJ69" s="364">
        <v>1000</v>
      </c>
      <c r="AK69" s="364">
        <v>1000</v>
      </c>
      <c r="AL69" s="359">
        <v>2E-3</v>
      </c>
      <c r="AM69" s="359" t="s">
        <v>34</v>
      </c>
      <c r="AN69" s="359" t="s">
        <v>2156</v>
      </c>
      <c r="AO69" s="357" t="s">
        <v>1323</v>
      </c>
      <c r="AP69" s="360" t="s">
        <v>11</v>
      </c>
      <c r="AQ69" s="366" t="s">
        <v>680</v>
      </c>
      <c r="AR69" s="359">
        <v>6.9999999999999999E-4</v>
      </c>
      <c r="AS69" s="359">
        <v>6.9999999999999999E-4</v>
      </c>
      <c r="AT69" s="359"/>
      <c r="AW69" s="646"/>
      <c r="AX69" s="647"/>
      <c r="AY69" s="647"/>
      <c r="AZ69" s="647"/>
      <c r="BA69" s="647"/>
      <c r="BB69" s="658"/>
      <c r="BC69" s="647"/>
      <c r="BD69" s="647"/>
      <c r="BE69" s="647"/>
      <c r="BF69" s="647"/>
      <c r="BG69" s="659"/>
      <c r="BH69" s="648"/>
      <c r="BI69" s="649"/>
      <c r="BJ69" s="649"/>
      <c r="BK69" s="649"/>
      <c r="BL69" s="218"/>
      <c r="BM69" s="648"/>
      <c r="BN69" s="648"/>
      <c r="BO69" s="648"/>
      <c r="BP69" s="648"/>
      <c r="BQ69" s="648"/>
      <c r="BR69" s="648"/>
      <c r="BS69" s="648"/>
      <c r="BT69" s="648"/>
      <c r="BU69" s="648"/>
      <c r="BV69" s="650"/>
      <c r="BW69" s="647"/>
    </row>
    <row r="70" spans="2:75" ht="15.75" customHeight="1">
      <c r="B70" s="353" t="s">
        <v>1378</v>
      </c>
      <c r="C70" s="354">
        <v>20374752000120</v>
      </c>
      <c r="D70" s="355" t="s">
        <v>11</v>
      </c>
      <c r="E70" s="355" t="s">
        <v>621</v>
      </c>
      <c r="F70" s="355" t="s">
        <v>672</v>
      </c>
      <c r="G70" s="356" t="s">
        <v>866</v>
      </c>
      <c r="H70" s="356" t="s">
        <v>34</v>
      </c>
      <c r="I70" s="356"/>
      <c r="J70" s="356" t="s">
        <v>608</v>
      </c>
      <c r="K70" s="357" t="s">
        <v>48</v>
      </c>
      <c r="L70" s="358" t="s">
        <v>1338</v>
      </c>
      <c r="M70" s="358" t="s">
        <v>1414</v>
      </c>
      <c r="N70" s="357">
        <v>377546</v>
      </c>
      <c r="O70" s="357" t="s">
        <v>1320</v>
      </c>
      <c r="P70" s="361">
        <v>41865</v>
      </c>
      <c r="Q70" s="362">
        <v>273580988.24000001</v>
      </c>
      <c r="R70" s="362">
        <v>266877825.49579346</v>
      </c>
      <c r="S70" s="357">
        <v>2</v>
      </c>
      <c r="T70" s="359">
        <v>2.4593917272172527E-2</v>
      </c>
      <c r="U70" s="359">
        <v>0.31793036885179238</v>
      </c>
      <c r="V70" s="359">
        <v>1.137215122360602E-2</v>
      </c>
      <c r="W70" s="359">
        <v>0.11148510745474316</v>
      </c>
      <c r="X70" s="359">
        <v>1.8962644077506585E-2</v>
      </c>
      <c r="Y70" s="359">
        <v>0.14379717480408311</v>
      </c>
      <c r="Z70" s="359">
        <v>8.1984346909282468E-2</v>
      </c>
      <c r="AA70" s="359">
        <v>0.46602560619533212</v>
      </c>
      <c r="AB70" s="359">
        <v>8.8171142456182794E-2</v>
      </c>
      <c r="AC70" s="363">
        <v>-0.92988401373954022</v>
      </c>
      <c r="AD70" s="526">
        <v>0</v>
      </c>
      <c r="AE70" s="360" t="s">
        <v>2178</v>
      </c>
      <c r="AF70" s="360" t="s">
        <v>2143</v>
      </c>
      <c r="AG70" s="364" t="s">
        <v>1435</v>
      </c>
      <c r="AH70" s="364" t="s">
        <v>2147</v>
      </c>
      <c r="AI70" s="364">
        <v>3000</v>
      </c>
      <c r="AJ70" s="364">
        <v>1000</v>
      </c>
      <c r="AK70" s="364">
        <v>1000</v>
      </c>
      <c r="AL70" s="359">
        <v>2E-3</v>
      </c>
      <c r="AM70" s="359" t="s">
        <v>34</v>
      </c>
      <c r="AN70" s="359" t="s">
        <v>2156</v>
      </c>
      <c r="AO70" s="357" t="s">
        <v>1323</v>
      </c>
      <c r="AP70" s="360" t="s">
        <v>11</v>
      </c>
      <c r="AQ70" s="366" t="s">
        <v>680</v>
      </c>
      <c r="AR70" s="359">
        <v>6.9999999999999999E-4</v>
      </c>
      <c r="AS70" s="359">
        <v>6.9999999999999999E-4</v>
      </c>
      <c r="AT70" s="359"/>
      <c r="AW70" s="646"/>
      <c r="AX70" s="647"/>
      <c r="AY70" s="647"/>
      <c r="AZ70" s="647"/>
      <c r="BA70" s="647"/>
      <c r="BB70" s="658"/>
      <c r="BC70" s="647"/>
      <c r="BD70" s="647"/>
      <c r="BE70" s="647"/>
      <c r="BF70" s="647"/>
      <c r="BG70" s="659"/>
      <c r="BH70" s="648"/>
      <c r="BI70" s="649"/>
      <c r="BJ70" s="649"/>
      <c r="BK70" s="649"/>
      <c r="BL70" s="218"/>
      <c r="BM70" s="648"/>
      <c r="BN70" s="648"/>
      <c r="BO70" s="648"/>
      <c r="BP70" s="648"/>
      <c r="BQ70" s="648"/>
      <c r="BR70" s="648"/>
      <c r="BS70" s="648"/>
      <c r="BT70" s="648"/>
      <c r="BU70" s="648"/>
      <c r="BV70" s="650"/>
      <c r="BW70" s="647"/>
    </row>
    <row r="71" spans="2:75" ht="15.75" customHeight="1">
      <c r="B71" s="353" t="s">
        <v>752</v>
      </c>
      <c r="C71" s="354">
        <v>9620860000100</v>
      </c>
      <c r="D71" s="355" t="s">
        <v>11</v>
      </c>
      <c r="E71" s="355" t="s">
        <v>620</v>
      </c>
      <c r="F71" s="355" t="s">
        <v>663</v>
      </c>
      <c r="G71" s="356" t="s">
        <v>738</v>
      </c>
      <c r="H71" s="356" t="s">
        <v>34</v>
      </c>
      <c r="I71" s="356"/>
      <c r="J71" s="356" t="s">
        <v>608</v>
      </c>
      <c r="K71" s="357" t="s">
        <v>48</v>
      </c>
      <c r="L71" s="358" t="s">
        <v>1338</v>
      </c>
      <c r="M71" s="358" t="s">
        <v>34</v>
      </c>
      <c r="N71" s="357">
        <v>212660</v>
      </c>
      <c r="O71" s="357" t="s">
        <v>1320</v>
      </c>
      <c r="P71" s="361">
        <v>39632</v>
      </c>
      <c r="Q71" s="362">
        <v>230673790.72</v>
      </c>
      <c r="R71" s="362">
        <v>276058281.5906747</v>
      </c>
      <c r="S71" s="357">
        <v>4</v>
      </c>
      <c r="T71" s="359">
        <v>7.7183103630743988E-2</v>
      </c>
      <c r="U71" s="359">
        <v>0.99776104533838206</v>
      </c>
      <c r="V71" s="359">
        <v>0.10183836030139459</v>
      </c>
      <c r="W71" s="359">
        <v>0.99835645147319219</v>
      </c>
      <c r="X71" s="359">
        <v>0.13964990270518562</v>
      </c>
      <c r="Y71" s="359">
        <v>1.0589905810915414</v>
      </c>
      <c r="Z71" s="359">
        <v>0.19338826593910752</v>
      </c>
      <c r="AA71" s="359">
        <v>1.0992815978037953</v>
      </c>
      <c r="AB71" s="359">
        <v>2.7254623206598755E-3</v>
      </c>
      <c r="AC71" s="363">
        <v>-5.4922530418748998E-2</v>
      </c>
      <c r="AD71" s="526">
        <v>0</v>
      </c>
      <c r="AE71" s="360" t="s">
        <v>2176</v>
      </c>
      <c r="AF71" s="360" t="s">
        <v>2152</v>
      </c>
      <c r="AG71" s="364" t="s">
        <v>1436</v>
      </c>
      <c r="AH71" s="364" t="s">
        <v>2147</v>
      </c>
      <c r="AI71" s="364">
        <v>1000</v>
      </c>
      <c r="AJ71" s="364">
        <v>500</v>
      </c>
      <c r="AK71" s="364">
        <v>500</v>
      </c>
      <c r="AL71" s="657">
        <v>0.01</v>
      </c>
      <c r="AM71" s="657">
        <v>0.2</v>
      </c>
      <c r="AN71" s="359" t="s">
        <v>64</v>
      </c>
      <c r="AO71" s="357" t="s">
        <v>1323</v>
      </c>
      <c r="AP71" s="360" t="s">
        <v>13</v>
      </c>
      <c r="AQ71" s="366" t="s">
        <v>668</v>
      </c>
      <c r="AR71" s="359">
        <v>4.1999999999999997E-3</v>
      </c>
      <c r="AS71" s="359">
        <v>4.1999999999999997E-3</v>
      </c>
      <c r="AT71" s="359"/>
      <c r="AW71" s="646"/>
      <c r="AX71" s="647"/>
      <c r="AY71" s="647"/>
      <c r="AZ71" s="647"/>
      <c r="BA71" s="647"/>
      <c r="BB71" s="658"/>
      <c r="BC71" s="647"/>
      <c r="BD71" s="647"/>
      <c r="BE71" s="647"/>
      <c r="BF71" s="647"/>
      <c r="BG71" s="659"/>
      <c r="BH71" s="648"/>
      <c r="BI71" s="649"/>
      <c r="BJ71" s="649"/>
      <c r="BK71" s="649"/>
      <c r="BL71" s="218"/>
      <c r="BM71" s="648"/>
      <c r="BN71" s="648"/>
      <c r="BO71" s="648"/>
      <c r="BP71" s="648"/>
      <c r="BQ71" s="648"/>
      <c r="BR71" s="648"/>
      <c r="BS71" s="648"/>
      <c r="BT71" s="648"/>
      <c r="BU71" s="648"/>
      <c r="BV71" s="650"/>
      <c r="BW71" s="647"/>
    </row>
    <row r="72" spans="2:75" ht="15.75" customHeight="1">
      <c r="B72" s="353" t="s">
        <v>801</v>
      </c>
      <c r="C72" s="354">
        <v>33361657000133</v>
      </c>
      <c r="D72" s="355" t="s">
        <v>13</v>
      </c>
      <c r="E72" s="355" t="s">
        <v>616</v>
      </c>
      <c r="F72" s="355" t="s">
        <v>618</v>
      </c>
      <c r="G72" s="356" t="s">
        <v>34</v>
      </c>
      <c r="H72" s="356" t="s">
        <v>865</v>
      </c>
      <c r="I72" s="356" t="s">
        <v>34</v>
      </c>
      <c r="J72" s="356" t="s">
        <v>611</v>
      </c>
      <c r="K72" s="357"/>
      <c r="L72" s="358" t="s">
        <v>1338</v>
      </c>
      <c r="M72" s="358" t="s">
        <v>34</v>
      </c>
      <c r="N72" s="357">
        <v>501891</v>
      </c>
      <c r="O72" s="357" t="s">
        <v>1320</v>
      </c>
      <c r="P72" s="361">
        <v>43641</v>
      </c>
      <c r="Q72" s="362">
        <v>225407213.21000001</v>
      </c>
      <c r="R72" s="362">
        <v>359489157.90380937</v>
      </c>
      <c r="S72" s="357">
        <v>5</v>
      </c>
      <c r="T72" s="359">
        <v>5.3352737483266743E-2</v>
      </c>
      <c r="U72" s="359">
        <v>0.68970125090647871</v>
      </c>
      <c r="V72" s="359">
        <v>7.8102363236456585E-2</v>
      </c>
      <c r="W72" s="359">
        <v>0.76566431334569818</v>
      </c>
      <c r="X72" s="359">
        <v>0.14777289998078613</v>
      </c>
      <c r="Y72" s="359">
        <v>1.120588745060572</v>
      </c>
      <c r="Z72" s="359">
        <v>0.20187311581209388</v>
      </c>
      <c r="AA72" s="359">
        <v>1.1475122351705871</v>
      </c>
      <c r="AB72" s="359">
        <v>6.2414101723507379E-2</v>
      </c>
      <c r="AC72" s="363">
        <v>-0.32044295200289624</v>
      </c>
      <c r="AD72" s="526">
        <v>33361873000189</v>
      </c>
      <c r="AE72" s="360" t="s">
        <v>2206</v>
      </c>
      <c r="AF72" s="360" t="s">
        <v>728</v>
      </c>
      <c r="AG72" s="364" t="s">
        <v>728</v>
      </c>
      <c r="AH72" s="364" t="s">
        <v>2144</v>
      </c>
      <c r="AI72" s="364">
        <v>10000</v>
      </c>
      <c r="AJ72" s="364">
        <v>5000</v>
      </c>
      <c r="AK72" s="364">
        <v>5000</v>
      </c>
      <c r="AL72" s="359">
        <v>9.0000000000000011E-3</v>
      </c>
      <c r="AM72" s="359" t="s">
        <v>34</v>
      </c>
      <c r="AN72" s="359" t="s">
        <v>34</v>
      </c>
      <c r="AO72" s="357" t="s">
        <v>1323</v>
      </c>
      <c r="AP72" s="360" t="s">
        <v>13</v>
      </c>
      <c r="AQ72" s="366" t="s">
        <v>679</v>
      </c>
      <c r="AR72" s="359">
        <v>5.3333999999999994E-3</v>
      </c>
      <c r="AS72" s="359">
        <v>5.3333999999999994E-3</v>
      </c>
      <c r="AT72" s="359"/>
      <c r="AW72" s="646"/>
      <c r="AX72" s="647"/>
      <c r="AY72" s="647"/>
      <c r="AZ72" s="647"/>
      <c r="BA72" s="647"/>
      <c r="BB72" s="658"/>
      <c r="BC72" s="647"/>
      <c r="BD72" s="647"/>
      <c r="BE72" s="647"/>
      <c r="BF72" s="647"/>
      <c r="BG72" s="659"/>
      <c r="BH72" s="648"/>
      <c r="BI72" s="649"/>
      <c r="BJ72" s="649"/>
      <c r="BK72" s="649"/>
      <c r="BL72" s="218"/>
      <c r="BM72" s="648"/>
      <c r="BN72" s="648"/>
      <c r="BO72" s="648"/>
      <c r="BP72" s="648"/>
      <c r="BQ72" s="648"/>
      <c r="BR72" s="648"/>
      <c r="BS72" s="648"/>
      <c r="BT72" s="648"/>
      <c r="BU72" s="648"/>
      <c r="BV72" s="650"/>
      <c r="BW72" s="647"/>
    </row>
    <row r="73" spans="2:75" ht="15.75" customHeight="1">
      <c r="B73" s="353" t="s">
        <v>874</v>
      </c>
      <c r="C73" s="354">
        <v>31964074000171</v>
      </c>
      <c r="D73" s="355" t="s">
        <v>14</v>
      </c>
      <c r="E73" s="355" t="s">
        <v>607</v>
      </c>
      <c r="F73" s="355" t="s">
        <v>1316</v>
      </c>
      <c r="G73" s="356"/>
      <c r="H73" s="356" t="s">
        <v>34</v>
      </c>
      <c r="I73" s="356" t="s">
        <v>34</v>
      </c>
      <c r="J73" s="356" t="s">
        <v>696</v>
      </c>
      <c r="K73" s="357"/>
      <c r="L73" s="358" t="s">
        <v>1338</v>
      </c>
      <c r="M73" s="358" t="s">
        <v>34</v>
      </c>
      <c r="N73" s="357">
        <v>482315</v>
      </c>
      <c r="O73" s="357" t="s">
        <v>1320</v>
      </c>
      <c r="P73" s="361">
        <v>43445</v>
      </c>
      <c r="Q73" s="362">
        <v>59521808.43</v>
      </c>
      <c r="R73" s="362">
        <v>145617789.34313479</v>
      </c>
      <c r="S73" s="357">
        <v>5</v>
      </c>
      <c r="T73" s="359">
        <v>-0.31095399544322566</v>
      </c>
      <c r="U73" s="359">
        <v>-4.0197629915207997</v>
      </c>
      <c r="V73" s="359">
        <v>-0.24152402579943777</v>
      </c>
      <c r="W73" s="359">
        <v>-2.3677430452436732</v>
      </c>
      <c r="X73" s="359">
        <v>1.2916170403928895E-2</v>
      </c>
      <c r="Y73" s="359">
        <v>9.7945666531610978E-2</v>
      </c>
      <c r="Z73" s="359">
        <v>0.56198924506081416</v>
      </c>
      <c r="AA73" s="359">
        <v>3.1945290592425253</v>
      </c>
      <c r="AB73" s="359">
        <v>0.22610830401032037</v>
      </c>
      <c r="AC73" s="363">
        <v>-1.53894338910938</v>
      </c>
      <c r="AD73" s="526">
        <v>0</v>
      </c>
      <c r="AE73" s="360" t="s">
        <v>2178</v>
      </c>
      <c r="AF73" s="360" t="s">
        <v>2143</v>
      </c>
      <c r="AG73" s="364" t="s">
        <v>1435</v>
      </c>
      <c r="AH73" s="364" t="s">
        <v>2144</v>
      </c>
      <c r="AI73" s="364">
        <v>5000</v>
      </c>
      <c r="AJ73" s="364">
        <v>5000</v>
      </c>
      <c r="AK73" s="364">
        <v>5000</v>
      </c>
      <c r="AL73" s="359">
        <v>0.01</v>
      </c>
      <c r="AM73" s="359" t="s">
        <v>34</v>
      </c>
      <c r="AN73" s="359" t="s">
        <v>34</v>
      </c>
      <c r="AO73" s="357" t="s">
        <v>1323</v>
      </c>
      <c r="AP73" s="360" t="s">
        <v>13</v>
      </c>
      <c r="AQ73" s="366" t="s">
        <v>679</v>
      </c>
      <c r="AR73" s="359">
        <v>4.0000000000000001E-3</v>
      </c>
      <c r="AS73" s="359">
        <v>4.0000000000000001E-3</v>
      </c>
      <c r="AT73" s="359"/>
      <c r="AW73" s="646"/>
      <c r="AX73" s="647"/>
      <c r="AY73" s="647"/>
      <c r="AZ73" s="647"/>
      <c r="BA73" s="647"/>
      <c r="BB73" s="658"/>
      <c r="BC73" s="647"/>
      <c r="BD73" s="647"/>
      <c r="BE73" s="647"/>
      <c r="BF73" s="647"/>
      <c r="BG73" s="659"/>
      <c r="BH73" s="648"/>
      <c r="BI73" s="649"/>
      <c r="BJ73" s="649"/>
      <c r="BK73" s="649"/>
      <c r="BL73" s="218"/>
      <c r="BM73" s="648"/>
      <c r="BN73" s="648"/>
      <c r="BO73" s="648"/>
      <c r="BP73" s="648"/>
      <c r="BQ73" s="648"/>
      <c r="BR73" s="648"/>
      <c r="BS73" s="648"/>
      <c r="BT73" s="648"/>
      <c r="BU73" s="648"/>
      <c r="BV73" s="650"/>
      <c r="BW73" s="647"/>
    </row>
    <row r="74" spans="2:75" ht="15.75" customHeight="1">
      <c r="B74" s="353" t="s">
        <v>720</v>
      </c>
      <c r="C74" s="354">
        <v>18860059000115</v>
      </c>
      <c r="D74" s="355" t="s">
        <v>13</v>
      </c>
      <c r="E74" s="355" t="s">
        <v>615</v>
      </c>
      <c r="F74" s="355" t="s">
        <v>619</v>
      </c>
      <c r="G74" s="356" t="s">
        <v>34</v>
      </c>
      <c r="H74" s="356" t="s">
        <v>1336</v>
      </c>
      <c r="I74" s="356" t="s">
        <v>34</v>
      </c>
      <c r="J74" s="356" t="s">
        <v>608</v>
      </c>
      <c r="K74" s="357" t="s">
        <v>48</v>
      </c>
      <c r="L74" s="358" t="s">
        <v>1338</v>
      </c>
      <c r="M74" s="358" t="s">
        <v>34</v>
      </c>
      <c r="N74" s="357">
        <v>350273</v>
      </c>
      <c r="O74" s="357" t="s">
        <v>1320</v>
      </c>
      <c r="P74" s="361">
        <v>41547</v>
      </c>
      <c r="Q74" s="362">
        <v>939281092.88</v>
      </c>
      <c r="R74" s="362">
        <v>535640798.37011862</v>
      </c>
      <c r="S74" s="357">
        <v>5</v>
      </c>
      <c r="T74" s="359">
        <v>0.11979101757561228</v>
      </c>
      <c r="U74" s="359">
        <v>1.5485618651746267</v>
      </c>
      <c r="V74" s="359">
        <v>0.14892911113392082</v>
      </c>
      <c r="W74" s="359">
        <v>1.4600032686374838</v>
      </c>
      <c r="X74" s="359">
        <v>0.19416570005504563</v>
      </c>
      <c r="Y74" s="359">
        <v>1.4723937757652545</v>
      </c>
      <c r="Z74" s="359">
        <v>0.25143913460214828</v>
      </c>
      <c r="AA74" s="359">
        <v>1.4292615546947631</v>
      </c>
      <c r="AB74" s="359">
        <v>2.1839811476745085E-2</v>
      </c>
      <c r="AC74" s="363">
        <v>1.9209831210894246</v>
      </c>
      <c r="AD74" s="526">
        <v>18422264000107</v>
      </c>
      <c r="AE74" s="360" t="s">
        <v>2151</v>
      </c>
      <c r="AF74" s="360" t="s">
        <v>2152</v>
      </c>
      <c r="AG74" s="364" t="s">
        <v>1436</v>
      </c>
      <c r="AH74" s="364" t="s">
        <v>2147</v>
      </c>
      <c r="AI74" s="364">
        <v>50000</v>
      </c>
      <c r="AJ74" s="364">
        <v>5000</v>
      </c>
      <c r="AK74" s="364">
        <v>25000</v>
      </c>
      <c r="AL74" s="657">
        <v>1.9E-2</v>
      </c>
      <c r="AM74" s="657">
        <v>0.2</v>
      </c>
      <c r="AN74" s="359" t="s">
        <v>64</v>
      </c>
      <c r="AO74" s="357" t="s">
        <v>1323</v>
      </c>
      <c r="AP74" s="360" t="s">
        <v>13</v>
      </c>
      <c r="AQ74" s="366" t="s">
        <v>664</v>
      </c>
      <c r="AR74" s="359">
        <v>4.7499999999999999E-3</v>
      </c>
      <c r="AS74" s="359">
        <v>4.7499999999999999E-3</v>
      </c>
      <c r="AT74" s="359"/>
      <c r="AW74" s="646"/>
      <c r="AX74" s="647"/>
      <c r="AY74" s="647"/>
      <c r="AZ74" s="647"/>
      <c r="BA74" s="647"/>
      <c r="BB74" s="658"/>
      <c r="BC74" s="647"/>
      <c r="BD74" s="647"/>
      <c r="BE74" s="647"/>
      <c r="BF74" s="647"/>
      <c r="BG74" s="659"/>
      <c r="BH74" s="648"/>
      <c r="BI74" s="649"/>
      <c r="BJ74" s="649"/>
      <c r="BK74" s="649"/>
      <c r="BL74" s="218"/>
      <c r="BM74" s="648"/>
      <c r="BN74" s="648"/>
      <c r="BO74" s="648"/>
      <c r="BP74" s="648"/>
      <c r="BQ74" s="648"/>
      <c r="BR74" s="648"/>
      <c r="BS74" s="648"/>
      <c r="BT74" s="648"/>
      <c r="BU74" s="648"/>
      <c r="BV74" s="650"/>
      <c r="BW74" s="647"/>
    </row>
    <row r="75" spans="2:75" ht="15.75" customHeight="1">
      <c r="B75" s="353" t="s">
        <v>582</v>
      </c>
      <c r="C75" s="354">
        <v>41063334000191</v>
      </c>
      <c r="D75" s="355" t="s">
        <v>14</v>
      </c>
      <c r="E75" s="355" t="s">
        <v>607</v>
      </c>
      <c r="F75" s="355" t="s">
        <v>672</v>
      </c>
      <c r="G75" s="356"/>
      <c r="H75" s="356" t="s">
        <v>34</v>
      </c>
      <c r="I75" s="356" t="s">
        <v>34</v>
      </c>
      <c r="J75" s="356" t="s">
        <v>612</v>
      </c>
      <c r="K75" s="357" t="s">
        <v>49</v>
      </c>
      <c r="L75" s="358" t="s">
        <v>1338</v>
      </c>
      <c r="M75" s="358" t="s">
        <v>34</v>
      </c>
      <c r="N75" s="357">
        <v>596949</v>
      </c>
      <c r="O75" s="357" t="s">
        <v>1320</v>
      </c>
      <c r="P75" s="361">
        <v>44364</v>
      </c>
      <c r="Q75" s="362">
        <v>3844360.77</v>
      </c>
      <c r="R75" s="362">
        <v>5154163.9840476168</v>
      </c>
      <c r="S75" s="357">
        <v>5</v>
      </c>
      <c r="T75" s="359">
        <v>-0.28188919407933</v>
      </c>
      <c r="U75" s="359">
        <v>-3.6440366313820287</v>
      </c>
      <c r="V75" s="359">
        <v>-0.27701843912327317</v>
      </c>
      <c r="W75" s="359">
        <v>-2.7157069797397968</v>
      </c>
      <c r="X75" s="359" t="s">
        <v>1417</v>
      </c>
      <c r="Y75" s="359" t="s">
        <v>1417</v>
      </c>
      <c r="Z75" s="359" t="s">
        <v>1417</v>
      </c>
      <c r="AA75" s="359" t="s">
        <v>1417</v>
      </c>
      <c r="AB75" s="359">
        <v>0.26575314072592493</v>
      </c>
      <c r="AC75" s="363">
        <v>-1.4533319642242652</v>
      </c>
      <c r="AD75" s="526">
        <v>42115133000153</v>
      </c>
      <c r="AE75" s="360" t="s">
        <v>2178</v>
      </c>
      <c r="AF75" s="360" t="s">
        <v>2143</v>
      </c>
      <c r="AG75" s="364" t="s">
        <v>1435</v>
      </c>
      <c r="AH75" s="364" t="s">
        <v>2144</v>
      </c>
      <c r="AI75" s="364">
        <v>5000</v>
      </c>
      <c r="AJ75" s="364">
        <v>5000</v>
      </c>
      <c r="AK75" s="364">
        <v>5000</v>
      </c>
      <c r="AL75" s="359">
        <v>0.01</v>
      </c>
      <c r="AM75" s="359" t="s">
        <v>34</v>
      </c>
      <c r="AN75" s="359" t="s">
        <v>34</v>
      </c>
      <c r="AO75" s="357" t="s">
        <v>1323</v>
      </c>
      <c r="AP75" s="360" t="s">
        <v>716</v>
      </c>
      <c r="AQ75" s="366" t="s">
        <v>687</v>
      </c>
      <c r="AR75" s="359">
        <v>8.0000000000000002E-3</v>
      </c>
      <c r="AS75" s="359">
        <v>8.0000000000000002E-3</v>
      </c>
      <c r="AT75" s="359"/>
      <c r="AW75" s="646"/>
      <c r="AX75" s="647"/>
      <c r="AY75" s="647"/>
      <c r="AZ75" s="647"/>
      <c r="BA75" s="647"/>
      <c r="BB75" s="658"/>
      <c r="BC75" s="647"/>
      <c r="BD75" s="647"/>
      <c r="BE75" s="647"/>
      <c r="BF75" s="647"/>
      <c r="BG75" s="659"/>
      <c r="BH75" s="648"/>
      <c r="BI75" s="649"/>
      <c r="BJ75" s="649"/>
      <c r="BK75" s="649"/>
      <c r="BL75" s="218"/>
      <c r="BM75" s="648"/>
      <c r="BN75" s="648"/>
      <c r="BO75" s="648"/>
      <c r="BP75" s="648"/>
      <c r="BQ75" s="648"/>
      <c r="BR75" s="648"/>
      <c r="BS75" s="648"/>
      <c r="BT75" s="648"/>
      <c r="BU75" s="648"/>
      <c r="BV75" s="650"/>
      <c r="BW75" s="647"/>
    </row>
    <row r="76" spans="2:75" ht="15.75" customHeight="1">
      <c r="B76" s="353" t="s">
        <v>503</v>
      </c>
      <c r="C76" s="354">
        <v>41373608000149</v>
      </c>
      <c r="D76" s="355" t="s">
        <v>14</v>
      </c>
      <c r="E76" s="355" t="s">
        <v>15</v>
      </c>
      <c r="F76" s="355" t="s">
        <v>699</v>
      </c>
      <c r="G76" s="356"/>
      <c r="H76" s="356" t="s">
        <v>34</v>
      </c>
      <c r="I76" s="356" t="s">
        <v>34</v>
      </c>
      <c r="J76" s="356" t="s">
        <v>611</v>
      </c>
      <c r="K76" s="357" t="s">
        <v>49</v>
      </c>
      <c r="L76" s="358" t="s">
        <v>1338</v>
      </c>
      <c r="M76" s="358" t="s">
        <v>1414</v>
      </c>
      <c r="N76" s="357">
        <v>586511</v>
      </c>
      <c r="O76" s="357" t="s">
        <v>1320</v>
      </c>
      <c r="P76" s="361">
        <v>44313</v>
      </c>
      <c r="Q76" s="362">
        <v>30612961.23</v>
      </c>
      <c r="R76" s="362">
        <v>37371186.890277781</v>
      </c>
      <c r="S76" s="357">
        <v>6</v>
      </c>
      <c r="T76" s="359">
        <v>-0.16159617025368844</v>
      </c>
      <c r="U76" s="359">
        <v>-2.0889852334310071</v>
      </c>
      <c r="V76" s="359">
        <v>9.0976053026872172E-2</v>
      </c>
      <c r="W76" s="359">
        <v>0.89186951950267479</v>
      </c>
      <c r="X76" s="359" t="s">
        <v>1417</v>
      </c>
      <c r="Y76" s="359" t="s">
        <v>1417</v>
      </c>
      <c r="Z76" s="359" t="s">
        <v>1417</v>
      </c>
      <c r="AA76" s="359" t="s">
        <v>1417</v>
      </c>
      <c r="AB76" s="359">
        <v>0.49460922896876119</v>
      </c>
      <c r="AC76" s="363">
        <v>0.23072819926486496</v>
      </c>
      <c r="AD76" s="526">
        <v>0</v>
      </c>
      <c r="AE76" s="360" t="s">
        <v>2263</v>
      </c>
      <c r="AF76" s="360" t="s">
        <v>2143</v>
      </c>
      <c r="AG76" s="364" t="s">
        <v>1435</v>
      </c>
      <c r="AH76" s="364" t="s">
        <v>2147</v>
      </c>
      <c r="AI76" s="364">
        <v>1000</v>
      </c>
      <c r="AJ76" s="364">
        <v>100</v>
      </c>
      <c r="AK76" s="364">
        <v>100</v>
      </c>
      <c r="AL76" s="359">
        <v>9.0000000000000011E-3</v>
      </c>
      <c r="AM76" s="359">
        <v>0.1</v>
      </c>
      <c r="AN76" s="359" t="s">
        <v>34</v>
      </c>
      <c r="AO76" s="357" t="s">
        <v>1323</v>
      </c>
      <c r="AP76" s="360" t="s">
        <v>13</v>
      </c>
      <c r="AQ76" s="366" t="s">
        <v>668</v>
      </c>
      <c r="AR76" s="359">
        <v>2.9996999999999997E-3</v>
      </c>
      <c r="AS76" s="359">
        <v>2.9996999999999997E-3</v>
      </c>
      <c r="AT76" s="359"/>
      <c r="AW76" s="646"/>
      <c r="AX76" s="647"/>
      <c r="AY76" s="647"/>
      <c r="AZ76" s="647"/>
      <c r="BA76" s="647"/>
      <c r="BB76" s="658"/>
      <c r="BC76" s="647"/>
      <c r="BD76" s="647"/>
      <c r="BE76" s="647"/>
      <c r="BF76" s="647"/>
      <c r="BG76" s="659"/>
      <c r="BH76" s="648"/>
      <c r="BI76" s="649"/>
      <c r="BJ76" s="649"/>
      <c r="BK76" s="649"/>
      <c r="BL76" s="218"/>
      <c r="BM76" s="648"/>
      <c r="BN76" s="648"/>
      <c r="BO76" s="648"/>
      <c r="BP76" s="648"/>
      <c r="BQ76" s="648"/>
      <c r="BR76" s="648"/>
      <c r="BS76" s="648"/>
      <c r="BT76" s="648"/>
      <c r="BU76" s="648"/>
      <c r="BV76" s="650"/>
      <c r="BW76" s="647"/>
    </row>
    <row r="77" spans="2:75" ht="15.75" customHeight="1">
      <c r="B77" s="353" t="s">
        <v>510</v>
      </c>
      <c r="C77" s="354">
        <v>40503169000189</v>
      </c>
      <c r="D77" s="355" t="s">
        <v>14</v>
      </c>
      <c r="E77" s="355" t="s">
        <v>607</v>
      </c>
      <c r="F77" s="355" t="s">
        <v>699</v>
      </c>
      <c r="G77" s="356"/>
      <c r="H77" s="356" t="s">
        <v>34</v>
      </c>
      <c r="I77" s="356" t="s">
        <v>34</v>
      </c>
      <c r="J77" s="356" t="s">
        <v>611</v>
      </c>
      <c r="K77" s="357" t="s">
        <v>48</v>
      </c>
      <c r="L77" s="358" t="s">
        <v>1338</v>
      </c>
      <c r="M77" s="358" t="s">
        <v>1414</v>
      </c>
      <c r="N77" s="357">
        <v>572330</v>
      </c>
      <c r="O77" s="357" t="s">
        <v>1320</v>
      </c>
      <c r="P77" s="361">
        <v>44225</v>
      </c>
      <c r="Q77" s="362">
        <v>71812244.209999993</v>
      </c>
      <c r="R77" s="362">
        <v>81330603.293571383</v>
      </c>
      <c r="S77" s="357">
        <v>6</v>
      </c>
      <c r="T77" s="359">
        <v>-6.2152267073195877E-2</v>
      </c>
      <c r="U77" s="359">
        <v>-0.80345448741971592</v>
      </c>
      <c r="V77" s="359">
        <v>0.16950157177662684</v>
      </c>
      <c r="W77" s="359">
        <v>1.6616821717987185</v>
      </c>
      <c r="X77" s="359" t="s">
        <v>1417</v>
      </c>
      <c r="Y77" s="359" t="s">
        <v>1417</v>
      </c>
      <c r="Z77" s="359" t="s">
        <v>1417</v>
      </c>
      <c r="AA77" s="359" t="s">
        <v>1417</v>
      </c>
      <c r="AB77" s="359">
        <v>0.54991346845812916</v>
      </c>
      <c r="AC77" s="363">
        <v>0.37666630665322798</v>
      </c>
      <c r="AD77" s="526">
        <v>0</v>
      </c>
      <c r="AE77" s="360" t="s">
        <v>2263</v>
      </c>
      <c r="AF77" s="360" t="s">
        <v>2143</v>
      </c>
      <c r="AG77" s="364" t="s">
        <v>1435</v>
      </c>
      <c r="AH77" s="364" t="s">
        <v>2147</v>
      </c>
      <c r="AI77" s="364">
        <v>0</v>
      </c>
      <c r="AJ77" s="364">
        <v>0</v>
      </c>
      <c r="AK77" s="364">
        <v>0</v>
      </c>
      <c r="AL77" s="359">
        <v>2.5000000000000001E-3</v>
      </c>
      <c r="AM77" s="359" t="s">
        <v>34</v>
      </c>
      <c r="AN77" s="359" t="s">
        <v>34</v>
      </c>
      <c r="AO77" s="357" t="s">
        <v>1323</v>
      </c>
      <c r="AP77" s="360" t="s">
        <v>13</v>
      </c>
      <c r="AQ77" s="366" t="s">
        <v>668</v>
      </c>
      <c r="AR77" s="359">
        <v>8.3325000000000001E-4</v>
      </c>
      <c r="AS77" s="359">
        <v>8.3325000000000001E-4</v>
      </c>
      <c r="AT77" s="359"/>
      <c r="AW77" s="646"/>
      <c r="AX77" s="647"/>
      <c r="AY77" s="647"/>
      <c r="AZ77" s="647"/>
      <c r="BA77" s="647"/>
      <c r="BB77" s="658"/>
      <c r="BC77" s="647"/>
      <c r="BD77" s="647"/>
      <c r="BE77" s="647"/>
      <c r="BF77" s="647"/>
      <c r="BG77" s="659"/>
      <c r="BH77" s="648"/>
      <c r="BI77" s="649"/>
      <c r="BJ77" s="649"/>
      <c r="BK77" s="649"/>
      <c r="BL77" s="218"/>
      <c r="BM77" s="648"/>
      <c r="BN77" s="648"/>
      <c r="BO77" s="648"/>
      <c r="BP77" s="648"/>
      <c r="BQ77" s="648"/>
      <c r="BR77" s="648"/>
      <c r="BS77" s="648"/>
      <c r="BT77" s="648"/>
      <c r="BU77" s="648"/>
      <c r="BV77" s="650"/>
      <c r="BW77" s="647"/>
    </row>
    <row r="78" spans="2:75" ht="15.75" customHeight="1">
      <c r="B78" s="353" t="s">
        <v>1128</v>
      </c>
      <c r="C78" s="354">
        <v>32225478000106</v>
      </c>
      <c r="D78" s="355" t="s">
        <v>11</v>
      </c>
      <c r="E78" s="355" t="s">
        <v>661</v>
      </c>
      <c r="F78" s="355"/>
      <c r="G78" s="356" t="s">
        <v>738</v>
      </c>
      <c r="H78" s="356" t="s">
        <v>34</v>
      </c>
      <c r="I78" s="356" t="s">
        <v>34</v>
      </c>
      <c r="J78" s="356" t="s">
        <v>611</v>
      </c>
      <c r="K78" s="357" t="s">
        <v>49</v>
      </c>
      <c r="L78" s="358" t="s">
        <v>1338</v>
      </c>
      <c r="M78" s="358" t="s">
        <v>34</v>
      </c>
      <c r="N78" s="357">
        <v>488755</v>
      </c>
      <c r="O78" s="357" t="s">
        <v>1320</v>
      </c>
      <c r="P78" s="361">
        <v>43523</v>
      </c>
      <c r="Q78" s="362">
        <v>207532598.43000001</v>
      </c>
      <c r="R78" s="362">
        <v>246035411.49865085</v>
      </c>
      <c r="S78" s="357">
        <v>6</v>
      </c>
      <c r="T78" s="359">
        <v>-0.14752892435153564</v>
      </c>
      <c r="U78" s="359">
        <v>-1.9071351999895785</v>
      </c>
      <c r="V78" s="359">
        <v>-7.7718653003480354E-2</v>
      </c>
      <c r="W78" s="359">
        <v>-0.76190267003708279</v>
      </c>
      <c r="X78" s="359">
        <v>-7.0265991079427215E-2</v>
      </c>
      <c r="Y78" s="359">
        <v>-0.53283977491387524</v>
      </c>
      <c r="Z78" s="359">
        <v>0.24741982429753362</v>
      </c>
      <c r="AA78" s="359">
        <v>1.4064144919101096</v>
      </c>
      <c r="AB78" s="359">
        <v>0.1456646742344804</v>
      </c>
      <c r="AC78" s="363">
        <v>-1.1498304438814482</v>
      </c>
      <c r="AD78" s="526">
        <v>32225606000111</v>
      </c>
      <c r="AE78" s="360" t="s">
        <v>2398</v>
      </c>
      <c r="AF78" s="360" t="s">
        <v>2152</v>
      </c>
      <c r="AG78" s="364" t="s">
        <v>1436</v>
      </c>
      <c r="AH78" s="364" t="s">
        <v>2144</v>
      </c>
      <c r="AI78" s="364">
        <v>25000</v>
      </c>
      <c r="AJ78" s="364">
        <v>0</v>
      </c>
      <c r="AK78" s="364">
        <v>10000</v>
      </c>
      <c r="AL78" s="359">
        <v>9.300000000000001E-3</v>
      </c>
      <c r="AM78" s="359" t="s">
        <v>34</v>
      </c>
      <c r="AN78" s="359" t="s">
        <v>34</v>
      </c>
      <c r="AO78" s="357" t="s">
        <v>1323</v>
      </c>
      <c r="AP78" s="360" t="s">
        <v>13</v>
      </c>
      <c r="AQ78" s="366" t="s">
        <v>679</v>
      </c>
      <c r="AR78" s="359">
        <v>4.3499199999999993E-3</v>
      </c>
      <c r="AS78" s="359">
        <v>4.3499199999999993E-3</v>
      </c>
      <c r="AT78" s="359"/>
      <c r="AW78" s="646"/>
      <c r="AX78" s="647"/>
      <c r="AY78" s="647"/>
      <c r="AZ78" s="647"/>
      <c r="BA78" s="647"/>
      <c r="BB78" s="658"/>
      <c r="BC78" s="647"/>
      <c r="BD78" s="647"/>
      <c r="BE78" s="647"/>
      <c r="BF78" s="647"/>
      <c r="BG78" s="659"/>
      <c r="BH78" s="648"/>
      <c r="BI78" s="649"/>
      <c r="BJ78" s="649"/>
      <c r="BK78" s="649"/>
      <c r="BL78" s="218"/>
      <c r="BM78" s="648"/>
      <c r="BN78" s="648"/>
      <c r="BO78" s="648"/>
      <c r="BP78" s="648"/>
      <c r="BQ78" s="648"/>
      <c r="BR78" s="648"/>
      <c r="BS78" s="648"/>
      <c r="BT78" s="648"/>
      <c r="BU78" s="648"/>
      <c r="BV78" s="650"/>
      <c r="BW78" s="647"/>
    </row>
    <row r="79" spans="2:75" ht="15.75" customHeight="1">
      <c r="B79" s="353" t="s">
        <v>1129</v>
      </c>
      <c r="C79" s="354">
        <v>23729512000199</v>
      </c>
      <c r="D79" s="355" t="s">
        <v>11</v>
      </c>
      <c r="E79" s="355" t="s">
        <v>661</v>
      </c>
      <c r="F79" s="355"/>
      <c r="G79" s="356" t="s">
        <v>738</v>
      </c>
      <c r="H79" s="356" t="s">
        <v>34</v>
      </c>
      <c r="I79" s="356" t="s">
        <v>34</v>
      </c>
      <c r="J79" s="356" t="s">
        <v>611</v>
      </c>
      <c r="K79" s="357" t="s">
        <v>48</v>
      </c>
      <c r="L79" s="358" t="s">
        <v>1338</v>
      </c>
      <c r="M79" s="358" t="s">
        <v>34</v>
      </c>
      <c r="N79" s="357">
        <v>414069</v>
      </c>
      <c r="O79" s="357" t="s">
        <v>1320</v>
      </c>
      <c r="P79" s="361">
        <v>42403</v>
      </c>
      <c r="Q79" s="362">
        <v>421094517.43000001</v>
      </c>
      <c r="R79" s="362">
        <v>690370646.45186496</v>
      </c>
      <c r="S79" s="357">
        <v>6</v>
      </c>
      <c r="T79" s="359">
        <v>-2.6771431128282952E-2</v>
      </c>
      <c r="U79" s="359">
        <v>-0.34607951547986515</v>
      </c>
      <c r="V79" s="359">
        <v>-9.7883883548312012E-3</v>
      </c>
      <c r="W79" s="359">
        <v>-9.5958935656949809E-2</v>
      </c>
      <c r="X79" s="359">
        <v>7.1633133378304903E-2</v>
      </c>
      <c r="Y79" s="359">
        <v>0.54320706332208657</v>
      </c>
      <c r="Z79" s="359">
        <v>0.12694181686394868</v>
      </c>
      <c r="AA79" s="359">
        <v>0.72157844010172245</v>
      </c>
      <c r="AB79" s="359">
        <v>5.2889249895443094E-2</v>
      </c>
      <c r="AC79" s="363">
        <v>-1.9964479528408094</v>
      </c>
      <c r="AD79" s="526">
        <v>23720107000100</v>
      </c>
      <c r="AE79" s="360" t="s">
        <v>2398</v>
      </c>
      <c r="AF79" s="360" t="s">
        <v>2152</v>
      </c>
      <c r="AG79" s="364" t="s">
        <v>1436</v>
      </c>
      <c r="AH79" s="364" t="s">
        <v>2144</v>
      </c>
      <c r="AI79" s="364">
        <v>25000</v>
      </c>
      <c r="AJ79" s="364">
        <v>0</v>
      </c>
      <c r="AK79" s="364">
        <v>10000</v>
      </c>
      <c r="AL79" s="359">
        <v>9.300000000000001E-3</v>
      </c>
      <c r="AM79" s="359" t="s">
        <v>34</v>
      </c>
      <c r="AN79" s="359" t="s">
        <v>34</v>
      </c>
      <c r="AO79" s="357" t="s">
        <v>1323</v>
      </c>
      <c r="AP79" s="360" t="s">
        <v>13</v>
      </c>
      <c r="AQ79" s="366" t="s">
        <v>679</v>
      </c>
      <c r="AR79" s="359">
        <v>4.3499199999999993E-3</v>
      </c>
      <c r="AS79" s="359">
        <v>4.3499199999999993E-3</v>
      </c>
      <c r="AT79" s="359"/>
      <c r="AW79" s="646"/>
      <c r="AX79" s="647"/>
      <c r="AY79" s="647"/>
      <c r="AZ79" s="647"/>
      <c r="BA79" s="647"/>
      <c r="BB79" s="658"/>
      <c r="BC79" s="647"/>
      <c r="BD79" s="647"/>
      <c r="BE79" s="647"/>
      <c r="BF79" s="647"/>
      <c r="BG79" s="659"/>
      <c r="BH79" s="648"/>
      <c r="BI79" s="649"/>
      <c r="BJ79" s="649"/>
      <c r="BK79" s="649"/>
      <c r="BL79" s="218"/>
      <c r="BM79" s="648"/>
      <c r="BN79" s="648"/>
      <c r="BO79" s="648"/>
      <c r="BP79" s="648"/>
      <c r="BQ79" s="648"/>
      <c r="BR79" s="648"/>
      <c r="BS79" s="648"/>
      <c r="BT79" s="648"/>
      <c r="BU79" s="648"/>
      <c r="BV79" s="650"/>
      <c r="BW79" s="647"/>
    </row>
    <row r="80" spans="2:75" ht="15.75" customHeight="1">
      <c r="B80" s="353" t="s">
        <v>211</v>
      </c>
      <c r="C80" s="354">
        <v>29826089000121</v>
      </c>
      <c r="D80" s="355" t="s">
        <v>13</v>
      </c>
      <c r="E80" s="355" t="s">
        <v>616</v>
      </c>
      <c r="F80" s="355" t="s">
        <v>610</v>
      </c>
      <c r="G80" s="356" t="s">
        <v>34</v>
      </c>
      <c r="H80" s="356" t="s">
        <v>1337</v>
      </c>
      <c r="I80" s="356" t="s">
        <v>34</v>
      </c>
      <c r="J80" s="356" t="s">
        <v>611</v>
      </c>
      <c r="K80" s="357" t="s">
        <v>48</v>
      </c>
      <c r="L80" s="358" t="s">
        <v>1338</v>
      </c>
      <c r="M80" s="358" t="s">
        <v>1414</v>
      </c>
      <c r="N80" s="357">
        <v>481645</v>
      </c>
      <c r="O80" s="357" t="s">
        <v>1320</v>
      </c>
      <c r="P80" s="361">
        <v>43307</v>
      </c>
      <c r="Q80" s="362">
        <v>276979377.32999998</v>
      </c>
      <c r="R80" s="362">
        <v>391763662.88563514</v>
      </c>
      <c r="S80" s="357">
        <v>13</v>
      </c>
      <c r="T80" s="359">
        <v>6.7889531282496751E-3</v>
      </c>
      <c r="U80" s="359">
        <v>8.7762122166042539E-2</v>
      </c>
      <c r="V80" s="359">
        <v>6.3812993179759303E-3</v>
      </c>
      <c r="W80" s="359">
        <v>6.2558070691909093E-2</v>
      </c>
      <c r="X80" s="359">
        <v>4.8384491972385923E-2</v>
      </c>
      <c r="Y80" s="359">
        <v>0.36690839218002075</v>
      </c>
      <c r="Z80" s="359">
        <v>0.16909225199020983</v>
      </c>
      <c r="AA80" s="359">
        <v>0.96117517803571495</v>
      </c>
      <c r="AB80" s="359">
        <v>7.35465363429577E-2</v>
      </c>
      <c r="AC80" s="363">
        <v>-1.1978402640044912</v>
      </c>
      <c r="AD80" s="526">
        <v>26450646000164</v>
      </c>
      <c r="AE80" s="360" t="s">
        <v>2293</v>
      </c>
      <c r="AF80" s="360" t="s">
        <v>2152</v>
      </c>
      <c r="AG80" s="364" t="s">
        <v>1436</v>
      </c>
      <c r="AH80" s="364" t="s">
        <v>2147</v>
      </c>
      <c r="AI80" s="364">
        <v>25000</v>
      </c>
      <c r="AJ80" s="364">
        <v>10000</v>
      </c>
      <c r="AK80" s="364">
        <v>20000</v>
      </c>
      <c r="AL80" s="359">
        <v>1.4499999999999999E-2</v>
      </c>
      <c r="AM80" s="359">
        <v>0.2</v>
      </c>
      <c r="AN80" s="359" t="s">
        <v>64</v>
      </c>
      <c r="AO80" s="357" t="s">
        <v>1323</v>
      </c>
      <c r="AP80" s="360" t="s">
        <v>13</v>
      </c>
      <c r="AQ80" s="366" t="s">
        <v>668</v>
      </c>
      <c r="AR80" s="359">
        <v>2.8999999999999998E-3</v>
      </c>
      <c r="AS80" s="359">
        <v>2.8999999999999998E-3</v>
      </c>
      <c r="AT80" s="359"/>
      <c r="AW80" s="646"/>
      <c r="AX80" s="647"/>
      <c r="AY80" s="647"/>
      <c r="AZ80" s="647"/>
      <c r="BA80" s="647"/>
      <c r="BB80" s="658"/>
      <c r="BC80" s="647"/>
      <c r="BD80" s="647"/>
      <c r="BE80" s="647"/>
      <c r="BF80" s="647"/>
      <c r="BG80" s="659"/>
      <c r="BH80" s="648"/>
      <c r="BI80" s="649"/>
      <c r="BJ80" s="649"/>
      <c r="BK80" s="649"/>
      <c r="BL80" s="218"/>
      <c r="BM80" s="648"/>
      <c r="BN80" s="648"/>
      <c r="BO80" s="648"/>
      <c r="BP80" s="648"/>
      <c r="BQ80" s="648"/>
      <c r="BR80" s="648"/>
      <c r="BS80" s="648"/>
      <c r="BT80" s="648"/>
      <c r="BU80" s="648"/>
      <c r="BV80" s="650"/>
      <c r="BW80" s="647"/>
    </row>
    <row r="81" spans="2:75" ht="15.75" customHeight="1">
      <c r="B81" s="353" t="s">
        <v>990</v>
      </c>
      <c r="C81" s="354">
        <v>35939847000110</v>
      </c>
      <c r="D81" s="355" t="s">
        <v>14</v>
      </c>
      <c r="E81" s="355" t="s">
        <v>607</v>
      </c>
      <c r="F81" s="355"/>
      <c r="G81" s="356"/>
      <c r="H81" s="356" t="s">
        <v>34</v>
      </c>
      <c r="I81" s="356" t="s">
        <v>34</v>
      </c>
      <c r="J81" s="356" t="s">
        <v>611</v>
      </c>
      <c r="K81" s="357" t="s">
        <v>49</v>
      </c>
      <c r="L81" s="358" t="s">
        <v>1338</v>
      </c>
      <c r="M81" s="358" t="s">
        <v>1414</v>
      </c>
      <c r="N81" s="357">
        <v>532010</v>
      </c>
      <c r="O81" s="357" t="s">
        <v>1320</v>
      </c>
      <c r="P81" s="361">
        <v>43917</v>
      </c>
      <c r="Q81" s="362">
        <v>92386784.010000005</v>
      </c>
      <c r="R81" s="362">
        <v>124699445.48670623</v>
      </c>
      <c r="S81" s="357">
        <v>14</v>
      </c>
      <c r="T81" s="359">
        <v>-0.33888412531413825</v>
      </c>
      <c r="U81" s="359">
        <v>-4.3808212318030435</v>
      </c>
      <c r="V81" s="359">
        <v>-0.31483277922620223</v>
      </c>
      <c r="W81" s="359">
        <v>-3.0864139538920869</v>
      </c>
      <c r="X81" s="359">
        <v>-0.13765406222466225</v>
      </c>
      <c r="Y81" s="359">
        <v>-1.0438557601622536</v>
      </c>
      <c r="Z81" s="359" t="s">
        <v>1417</v>
      </c>
      <c r="AA81" s="359" t="s">
        <v>1417</v>
      </c>
      <c r="AB81" s="359">
        <v>0.27584177023310663</v>
      </c>
      <c r="AC81" s="363">
        <v>-1.5842089333781253</v>
      </c>
      <c r="AD81" s="526">
        <v>35916505000185</v>
      </c>
      <c r="AE81" s="360" t="s">
        <v>2316</v>
      </c>
      <c r="AF81" s="360" t="s">
        <v>2152</v>
      </c>
      <c r="AG81" s="364" t="s">
        <v>1436</v>
      </c>
      <c r="AH81" s="364" t="s">
        <v>2147</v>
      </c>
      <c r="AI81" s="364">
        <v>20000</v>
      </c>
      <c r="AJ81" s="364">
        <v>5000</v>
      </c>
      <c r="AK81" s="364">
        <v>0</v>
      </c>
      <c r="AL81" s="359">
        <v>1.4999999999999999E-2</v>
      </c>
      <c r="AM81" s="359">
        <v>0.15</v>
      </c>
      <c r="AN81" s="359" t="s">
        <v>34</v>
      </c>
      <c r="AO81" s="357" t="s">
        <v>1323</v>
      </c>
      <c r="AP81" s="360" t="s">
        <v>716</v>
      </c>
      <c r="AQ81" s="366" t="s">
        <v>659</v>
      </c>
      <c r="AR81" s="359">
        <v>2.4999999999999996E-3</v>
      </c>
      <c r="AS81" s="359">
        <v>2.4999999999999996E-3</v>
      </c>
      <c r="AT81" s="359"/>
      <c r="AW81" s="646"/>
      <c r="AX81" s="647"/>
      <c r="AY81" s="647"/>
      <c r="AZ81" s="647"/>
      <c r="BA81" s="647"/>
      <c r="BB81" s="658"/>
      <c r="BC81" s="647"/>
      <c r="BD81" s="647"/>
      <c r="BE81" s="647"/>
      <c r="BF81" s="647"/>
      <c r="BG81" s="659"/>
      <c r="BH81" s="648"/>
      <c r="BI81" s="649"/>
      <c r="BJ81" s="649"/>
      <c r="BK81" s="649"/>
      <c r="BL81" s="218"/>
      <c r="BM81" s="648"/>
      <c r="BN81" s="648"/>
      <c r="BO81" s="648"/>
      <c r="BP81" s="648"/>
      <c r="BQ81" s="648"/>
      <c r="BR81" s="648"/>
      <c r="BS81" s="648"/>
      <c r="BT81" s="648"/>
      <c r="BU81" s="648"/>
      <c r="BV81" s="650"/>
      <c r="BW81" s="647"/>
    </row>
    <row r="82" spans="2:75" ht="15.75" customHeight="1">
      <c r="B82" s="353" t="s">
        <v>1099</v>
      </c>
      <c r="C82" s="354">
        <v>31353372000125</v>
      </c>
      <c r="D82" s="355" t="s">
        <v>13</v>
      </c>
      <c r="E82" s="355" t="s">
        <v>616</v>
      </c>
      <c r="F82" s="355" t="s">
        <v>617</v>
      </c>
      <c r="G82" s="356" t="s">
        <v>34</v>
      </c>
      <c r="H82" s="356" t="s">
        <v>1336</v>
      </c>
      <c r="I82" s="356" t="s">
        <v>34</v>
      </c>
      <c r="J82" s="356" t="s">
        <v>608</v>
      </c>
      <c r="K82" s="357" t="s">
        <v>48</v>
      </c>
      <c r="L82" s="358" t="s">
        <v>1338</v>
      </c>
      <c r="M82" s="358" t="s">
        <v>34</v>
      </c>
      <c r="N82" s="357">
        <v>479561</v>
      </c>
      <c r="O82" s="357" t="s">
        <v>1320</v>
      </c>
      <c r="P82" s="361">
        <v>43425</v>
      </c>
      <c r="Q82" s="362">
        <v>52133950.600000001</v>
      </c>
      <c r="R82" s="362">
        <v>67637070.446825415</v>
      </c>
      <c r="S82" s="357">
        <v>15</v>
      </c>
      <c r="T82" s="359">
        <v>7.267258692767653E-2</v>
      </c>
      <c r="U82" s="359">
        <v>0.93945271554900844</v>
      </c>
      <c r="V82" s="359">
        <v>8.5038814841778887E-2</v>
      </c>
      <c r="W82" s="359">
        <v>0.83366473273589792</v>
      </c>
      <c r="X82" s="359">
        <v>0.10275812301771303</v>
      </c>
      <c r="Y82" s="359">
        <v>0.77923351394045193</v>
      </c>
      <c r="Z82" s="359">
        <v>0.1753012221069763</v>
      </c>
      <c r="AA82" s="359">
        <v>0.9964689770546491</v>
      </c>
      <c r="AB82" s="359">
        <v>2.101811062819248E-2</v>
      </c>
      <c r="AC82" s="363">
        <v>-0.72808915458781909</v>
      </c>
      <c r="AD82" s="526">
        <v>11403956000150</v>
      </c>
      <c r="AE82" s="360" t="s">
        <v>2157</v>
      </c>
      <c r="AF82" s="360" t="s">
        <v>2143</v>
      </c>
      <c r="AG82" s="364" t="s">
        <v>1435</v>
      </c>
      <c r="AH82" s="364" t="s">
        <v>2147</v>
      </c>
      <c r="AI82" s="364">
        <v>5000</v>
      </c>
      <c r="AJ82" s="364">
        <v>0</v>
      </c>
      <c r="AK82" s="364">
        <v>0</v>
      </c>
      <c r="AL82" s="359">
        <v>0</v>
      </c>
      <c r="AM82" s="359" t="s">
        <v>34</v>
      </c>
      <c r="AN82" s="359" t="s">
        <v>34</v>
      </c>
      <c r="AO82" s="357" t="s">
        <v>1323</v>
      </c>
      <c r="AP82" s="360" t="s">
        <v>13</v>
      </c>
      <c r="AQ82" s="366" t="s">
        <v>668</v>
      </c>
      <c r="AR82" s="359">
        <v>5.0000000000000001E-3</v>
      </c>
      <c r="AS82" s="359">
        <v>5.0000000000000001E-3</v>
      </c>
      <c r="AT82" s="359"/>
      <c r="AW82" s="646"/>
      <c r="AX82" s="647"/>
      <c r="AY82" s="647"/>
      <c r="AZ82" s="647"/>
      <c r="BA82" s="647"/>
      <c r="BB82" s="658"/>
      <c r="BC82" s="647"/>
      <c r="BD82" s="647"/>
      <c r="BE82" s="647"/>
      <c r="BF82" s="647"/>
      <c r="BG82" s="659"/>
      <c r="BH82" s="648"/>
      <c r="BI82" s="649"/>
      <c r="BJ82" s="649"/>
      <c r="BK82" s="649"/>
      <c r="BL82" s="218"/>
      <c r="BM82" s="648"/>
      <c r="BN82" s="648"/>
      <c r="BO82" s="648"/>
      <c r="BP82" s="648"/>
      <c r="BQ82" s="648"/>
      <c r="BR82" s="648"/>
      <c r="BS82" s="648"/>
      <c r="BT82" s="648"/>
      <c r="BU82" s="648"/>
      <c r="BV82" s="650"/>
      <c r="BW82" s="647"/>
    </row>
    <row r="83" spans="2:75" ht="15.75" customHeight="1">
      <c r="B83" s="353" t="s">
        <v>1144</v>
      </c>
      <c r="C83" s="354">
        <v>22918359000185</v>
      </c>
      <c r="D83" s="355" t="s">
        <v>13</v>
      </c>
      <c r="E83" s="355" t="s">
        <v>615</v>
      </c>
      <c r="F83" s="355" t="s">
        <v>619</v>
      </c>
      <c r="G83" s="356" t="s">
        <v>34</v>
      </c>
      <c r="H83" s="356" t="s">
        <v>1336</v>
      </c>
      <c r="I83" s="356" t="s">
        <v>34</v>
      </c>
      <c r="J83" s="356" t="s">
        <v>611</v>
      </c>
      <c r="K83" s="357" t="s">
        <v>48</v>
      </c>
      <c r="L83" s="358" t="s">
        <v>1338</v>
      </c>
      <c r="M83" s="358" t="s">
        <v>34</v>
      </c>
      <c r="N83" s="357">
        <v>413259</v>
      </c>
      <c r="O83" s="357" t="s">
        <v>1320</v>
      </c>
      <c r="P83" s="361">
        <v>42422</v>
      </c>
      <c r="Q83" s="362">
        <v>1231109559.74</v>
      </c>
      <c r="R83" s="362">
        <v>1325854215.8242068</v>
      </c>
      <c r="S83" s="357">
        <v>15</v>
      </c>
      <c r="T83" s="359">
        <v>0.11570476762256843</v>
      </c>
      <c r="U83" s="359">
        <v>1.495738114471773</v>
      </c>
      <c r="V83" s="359">
        <v>0.12751052252514117</v>
      </c>
      <c r="W83" s="359">
        <v>1.2500294821807849</v>
      </c>
      <c r="X83" s="359">
        <v>0.24494266794697461</v>
      </c>
      <c r="Y83" s="359">
        <v>1.8574447474616615</v>
      </c>
      <c r="Z83" s="359">
        <v>0.3818019286691996</v>
      </c>
      <c r="AA83" s="359">
        <v>2.1702859382595765</v>
      </c>
      <c r="AB83" s="359">
        <v>4.3889090734310958E-2</v>
      </c>
      <c r="AC83" s="363">
        <v>0.54337210555362181</v>
      </c>
      <c r="AD83" s="526">
        <v>22918378000101</v>
      </c>
      <c r="AE83" s="360" t="s">
        <v>2403</v>
      </c>
      <c r="AF83" s="360" t="s">
        <v>2146</v>
      </c>
      <c r="AG83" s="364" t="s">
        <v>59</v>
      </c>
      <c r="AH83" s="364" t="s">
        <v>2147</v>
      </c>
      <c r="AI83" s="364">
        <v>1000</v>
      </c>
      <c r="AJ83" s="364">
        <v>1000</v>
      </c>
      <c r="AK83" s="364">
        <v>1000</v>
      </c>
      <c r="AL83" s="359">
        <v>1.8000000000000002E-2</v>
      </c>
      <c r="AM83" s="359">
        <v>0.2</v>
      </c>
      <c r="AN83" s="359" t="s">
        <v>64</v>
      </c>
      <c r="AO83" s="357" t="s">
        <v>1323</v>
      </c>
      <c r="AP83" s="360" t="s">
        <v>13</v>
      </c>
      <c r="AQ83" s="366" t="s">
        <v>664</v>
      </c>
      <c r="AR83" s="359">
        <v>5.0003999999999995E-3</v>
      </c>
      <c r="AS83" s="359">
        <v>5.0003999999999995E-3</v>
      </c>
      <c r="AT83" s="359"/>
      <c r="AW83" s="646"/>
      <c r="AX83" s="647"/>
      <c r="AY83" s="647"/>
      <c r="AZ83" s="647"/>
      <c r="BA83" s="647"/>
      <c r="BB83" s="658"/>
      <c r="BC83" s="647"/>
      <c r="BD83" s="647"/>
      <c r="BE83" s="647"/>
      <c r="BF83" s="647"/>
      <c r="BG83" s="659"/>
      <c r="BH83" s="648"/>
      <c r="BI83" s="649"/>
      <c r="BJ83" s="649"/>
      <c r="BK83" s="649"/>
      <c r="BL83" s="218"/>
      <c r="BM83" s="648"/>
      <c r="BN83" s="648"/>
      <c r="BO83" s="648"/>
      <c r="BP83" s="648"/>
      <c r="BQ83" s="648"/>
      <c r="BR83" s="648"/>
      <c r="BS83" s="648"/>
      <c r="BT83" s="648"/>
      <c r="BU83" s="648"/>
      <c r="BV83" s="650"/>
      <c r="BW83" s="647"/>
    </row>
    <row r="84" spans="2:75" ht="15.75" customHeight="1">
      <c r="B84" s="353" t="s">
        <v>372</v>
      </c>
      <c r="C84" s="354">
        <v>7279819000189</v>
      </c>
      <c r="D84" s="355" t="s">
        <v>13</v>
      </c>
      <c r="E84" s="355" t="s">
        <v>616</v>
      </c>
      <c r="F84" s="355" t="s">
        <v>617</v>
      </c>
      <c r="G84" s="356" t="s">
        <v>34</v>
      </c>
      <c r="H84" s="356" t="s">
        <v>1336</v>
      </c>
      <c r="I84" s="356" t="s">
        <v>34</v>
      </c>
      <c r="J84" s="356" t="s">
        <v>608</v>
      </c>
      <c r="K84" s="357" t="s">
        <v>48</v>
      </c>
      <c r="L84" s="358" t="s">
        <v>1338</v>
      </c>
      <c r="M84" s="358" t="s">
        <v>34</v>
      </c>
      <c r="N84" s="357">
        <v>148040</v>
      </c>
      <c r="O84" s="357" t="s">
        <v>1323</v>
      </c>
      <c r="P84" s="361">
        <v>38468</v>
      </c>
      <c r="Q84" s="362">
        <v>147054931.06999999</v>
      </c>
      <c r="R84" s="362">
        <v>154132935.01992068</v>
      </c>
      <c r="S84" s="357">
        <v>16</v>
      </c>
      <c r="T84" s="359">
        <v>8.5231781633680059E-2</v>
      </c>
      <c r="U84" s="359">
        <v>1.10180787683432</v>
      </c>
      <c r="V84" s="359">
        <v>0.10592125235323113</v>
      </c>
      <c r="W84" s="359">
        <v>1.0383824456914417</v>
      </c>
      <c r="X84" s="359">
        <v>0.14388120773007662</v>
      </c>
      <c r="Y84" s="359">
        <v>1.0910773357564874</v>
      </c>
      <c r="Z84" s="359">
        <v>0.26496670461580418</v>
      </c>
      <c r="AA84" s="359">
        <v>1.5061566481318009</v>
      </c>
      <c r="AB84" s="359">
        <v>1.720412513690037E-2</v>
      </c>
      <c r="AC84" s="363">
        <v>0.21472041910839473</v>
      </c>
      <c r="AD84" s="526">
        <v>0</v>
      </c>
      <c r="AE84" s="360" t="s">
        <v>2425</v>
      </c>
      <c r="AF84" s="360" t="s">
        <v>2143</v>
      </c>
      <c r="AG84" s="364" t="s">
        <v>1435</v>
      </c>
      <c r="AH84" s="364" t="s">
        <v>2147</v>
      </c>
      <c r="AI84" s="364">
        <v>5000</v>
      </c>
      <c r="AJ84" s="364">
        <v>5000</v>
      </c>
      <c r="AK84" s="364">
        <v>5000</v>
      </c>
      <c r="AL84" s="359">
        <v>0.02</v>
      </c>
      <c r="AM84" s="359">
        <v>0.2</v>
      </c>
      <c r="AN84" s="359" t="s">
        <v>2161</v>
      </c>
      <c r="AO84" s="357" t="s">
        <v>1323</v>
      </c>
      <c r="AP84" s="360" t="s">
        <v>13</v>
      </c>
      <c r="AQ84" s="366" t="s">
        <v>664</v>
      </c>
      <c r="AR84" s="359">
        <v>4.0000000000000001E-3</v>
      </c>
      <c r="AS84" s="359">
        <v>4.0000000000000001E-3</v>
      </c>
      <c r="AT84" s="359"/>
      <c r="AW84" s="646"/>
      <c r="AX84" s="647"/>
      <c r="AY84" s="647"/>
      <c r="AZ84" s="647"/>
      <c r="BA84" s="647"/>
      <c r="BB84" s="658"/>
      <c r="BC84" s="647"/>
      <c r="BD84" s="647"/>
      <c r="BE84" s="647"/>
      <c r="BF84" s="647"/>
      <c r="BG84" s="659"/>
      <c r="BH84" s="648"/>
      <c r="BI84" s="649"/>
      <c r="BJ84" s="649"/>
      <c r="BK84" s="649"/>
      <c r="BL84" s="218"/>
      <c r="BM84" s="648"/>
      <c r="BN84" s="648"/>
      <c r="BO84" s="648"/>
      <c r="BP84" s="648"/>
      <c r="BQ84" s="648"/>
      <c r="BR84" s="648"/>
      <c r="BS84" s="648"/>
      <c r="BT84" s="648"/>
      <c r="BU84" s="648"/>
      <c r="BV84" s="650"/>
      <c r="BW84" s="647"/>
    </row>
    <row r="85" spans="2:75" ht="15.75" customHeight="1">
      <c r="B85" s="353" t="s">
        <v>173</v>
      </c>
      <c r="C85" s="354">
        <v>31416575000113</v>
      </c>
      <c r="D85" s="355" t="s">
        <v>13</v>
      </c>
      <c r="E85" s="355" t="s">
        <v>616</v>
      </c>
      <c r="F85" s="355" t="s">
        <v>610</v>
      </c>
      <c r="G85" s="356" t="s">
        <v>34</v>
      </c>
      <c r="H85" s="356" t="s">
        <v>865</v>
      </c>
      <c r="I85" s="356" t="s">
        <v>34</v>
      </c>
      <c r="J85" s="356"/>
      <c r="K85" s="357" t="s">
        <v>48</v>
      </c>
      <c r="L85" s="358" t="s">
        <v>1338</v>
      </c>
      <c r="M85" s="358" t="s">
        <v>34</v>
      </c>
      <c r="N85" s="357">
        <v>483311</v>
      </c>
      <c r="O85" s="357" t="s">
        <v>1320</v>
      </c>
      <c r="P85" s="361">
        <v>43446</v>
      </c>
      <c r="Q85" s="362">
        <v>162355140.34999999</v>
      </c>
      <c r="R85" s="362">
        <v>153779906.77289683</v>
      </c>
      <c r="S85" s="357">
        <v>17</v>
      </c>
      <c r="T85" s="359">
        <v>6.2186476181522954E-2</v>
      </c>
      <c r="U85" s="359">
        <v>0.80389671524004058</v>
      </c>
      <c r="V85" s="359">
        <v>0.12009087197004287</v>
      </c>
      <c r="W85" s="359">
        <v>1.1772920973933985</v>
      </c>
      <c r="X85" s="359">
        <v>0.2242190168088205</v>
      </c>
      <c r="Y85" s="359">
        <v>1.7002935362111773</v>
      </c>
      <c r="Z85" s="359">
        <v>0.27901613927644298</v>
      </c>
      <c r="AA85" s="359">
        <v>1.5860181894046825</v>
      </c>
      <c r="AB85" s="359">
        <v>6.0570489674205655E-2</v>
      </c>
      <c r="AC85" s="363">
        <v>0.29900291822285902</v>
      </c>
      <c r="AD85" s="526">
        <v>31392821000144</v>
      </c>
      <c r="AE85" s="360" t="s">
        <v>2243</v>
      </c>
      <c r="AF85" s="360" t="s">
        <v>2152</v>
      </c>
      <c r="AG85" s="364" t="s">
        <v>1436</v>
      </c>
      <c r="AH85" s="364" t="s">
        <v>2147</v>
      </c>
      <c r="AI85" s="364">
        <v>1000</v>
      </c>
      <c r="AJ85" s="364">
        <v>1</v>
      </c>
      <c r="AK85" s="364">
        <v>1000</v>
      </c>
      <c r="AL85" s="359">
        <v>1.4999999999999999E-2</v>
      </c>
      <c r="AM85" s="359">
        <v>0.2</v>
      </c>
      <c r="AN85" s="359" t="s">
        <v>64</v>
      </c>
      <c r="AO85" s="357" t="s">
        <v>1323</v>
      </c>
      <c r="AP85" s="360" t="s">
        <v>13</v>
      </c>
      <c r="AQ85" s="366" t="s">
        <v>668</v>
      </c>
      <c r="AR85" s="359">
        <v>4.9999999999999992E-3</v>
      </c>
      <c r="AS85" s="359">
        <v>4.9999999999999992E-3</v>
      </c>
      <c r="AT85" s="359"/>
      <c r="AW85" s="646"/>
      <c r="AX85" s="647"/>
      <c r="AY85" s="647"/>
      <c r="AZ85" s="647"/>
      <c r="BA85" s="647"/>
      <c r="BB85" s="658"/>
      <c r="BC85" s="647"/>
      <c r="BD85" s="647"/>
      <c r="BE85" s="647"/>
      <c r="BF85" s="647"/>
      <c r="BG85" s="659"/>
      <c r="BH85" s="648"/>
      <c r="BI85" s="649"/>
      <c r="BJ85" s="649"/>
      <c r="BK85" s="649"/>
      <c r="BL85" s="218"/>
      <c r="BM85" s="648"/>
      <c r="BN85" s="648"/>
      <c r="BO85" s="648"/>
      <c r="BP85" s="648"/>
      <c r="BQ85" s="648"/>
      <c r="BR85" s="648"/>
      <c r="BS85" s="648"/>
      <c r="BT85" s="648"/>
      <c r="BU85" s="648"/>
      <c r="BV85" s="650"/>
      <c r="BW85" s="647"/>
    </row>
    <row r="86" spans="2:75" ht="15.75" customHeight="1">
      <c r="B86" s="353" t="s">
        <v>433</v>
      </c>
      <c r="C86" s="354">
        <v>30593403000152</v>
      </c>
      <c r="D86" s="355" t="s">
        <v>14</v>
      </c>
      <c r="E86" s="355" t="s">
        <v>607</v>
      </c>
      <c r="F86" s="355" t="s">
        <v>689</v>
      </c>
      <c r="G86" s="356"/>
      <c r="H86" s="356" t="s">
        <v>34</v>
      </c>
      <c r="I86" s="356" t="s">
        <v>34</v>
      </c>
      <c r="J86" s="356" t="s">
        <v>608</v>
      </c>
      <c r="K86" s="357" t="s">
        <v>48</v>
      </c>
      <c r="L86" s="358" t="s">
        <v>1338</v>
      </c>
      <c r="M86" s="358" t="s">
        <v>34</v>
      </c>
      <c r="N86" s="357">
        <v>485691</v>
      </c>
      <c r="O86" s="357" t="s">
        <v>1320</v>
      </c>
      <c r="P86" s="361">
        <v>43461</v>
      </c>
      <c r="Q86" s="362">
        <v>182646736.66</v>
      </c>
      <c r="R86" s="362">
        <v>134242708.63924605</v>
      </c>
      <c r="S86" s="357">
        <v>17</v>
      </c>
      <c r="T86" s="359">
        <v>4.7265979266756242E-2</v>
      </c>
      <c r="U86" s="359">
        <v>0.6110165394198519</v>
      </c>
      <c r="V86" s="359">
        <v>-3.8525369377606977E-2</v>
      </c>
      <c r="W86" s="359">
        <v>-0.37767743853781371</v>
      </c>
      <c r="X86" s="359">
        <v>0.20267155100642187</v>
      </c>
      <c r="Y86" s="359">
        <v>1.5368951887071018</v>
      </c>
      <c r="Z86" s="359">
        <v>0.24966099363825456</v>
      </c>
      <c r="AA86" s="359">
        <v>1.4191540250035617</v>
      </c>
      <c r="AB86" s="359">
        <v>0.17869329127026584</v>
      </c>
      <c r="AC86" s="363">
        <v>-0.67421960039531925</v>
      </c>
      <c r="AD86" s="526">
        <v>30630170000110</v>
      </c>
      <c r="AE86" s="360" t="s">
        <v>2468</v>
      </c>
      <c r="AF86" s="360" t="s">
        <v>2146</v>
      </c>
      <c r="AG86" s="364" t="s">
        <v>59</v>
      </c>
      <c r="AH86" s="364" t="s">
        <v>2147</v>
      </c>
      <c r="AI86" s="364">
        <v>1000</v>
      </c>
      <c r="AJ86" s="364">
        <v>1000</v>
      </c>
      <c r="AK86" s="364">
        <v>1000</v>
      </c>
      <c r="AL86" s="359">
        <v>1.9E-2</v>
      </c>
      <c r="AM86" s="359">
        <v>0.2</v>
      </c>
      <c r="AN86" s="359" t="s">
        <v>666</v>
      </c>
      <c r="AO86" s="357" t="s">
        <v>1323</v>
      </c>
      <c r="AP86" s="360" t="s">
        <v>716</v>
      </c>
      <c r="AQ86" s="366" t="s">
        <v>659</v>
      </c>
      <c r="AR86" s="359">
        <v>4.7499999999999999E-3</v>
      </c>
      <c r="AS86" s="359">
        <v>4.7499999999999999E-3</v>
      </c>
      <c r="AT86" s="359"/>
      <c r="AW86" s="646"/>
      <c r="AX86" s="647"/>
      <c r="AY86" s="647"/>
      <c r="AZ86" s="647"/>
      <c r="BA86" s="647"/>
      <c r="BB86" s="658"/>
      <c r="BC86" s="647"/>
      <c r="BD86" s="647"/>
      <c r="BE86" s="647"/>
      <c r="BF86" s="647"/>
      <c r="BG86" s="659"/>
      <c r="BH86" s="648"/>
      <c r="BI86" s="649"/>
      <c r="BJ86" s="649"/>
      <c r="BK86" s="649"/>
      <c r="BL86" s="218"/>
      <c r="BM86" s="648"/>
      <c r="BN86" s="648"/>
      <c r="BO86" s="648"/>
      <c r="BP86" s="648"/>
      <c r="BQ86" s="648"/>
      <c r="BR86" s="648"/>
      <c r="BS86" s="648"/>
      <c r="BT86" s="648"/>
      <c r="BU86" s="648"/>
      <c r="BV86" s="650"/>
      <c r="BW86" s="647"/>
    </row>
    <row r="87" spans="2:75" ht="15.75" customHeight="1">
      <c r="B87" s="353" t="s">
        <v>1033</v>
      </c>
      <c r="C87" s="354">
        <v>35372675000146</v>
      </c>
      <c r="D87" s="355" t="s">
        <v>14</v>
      </c>
      <c r="E87" s="355" t="s">
        <v>607</v>
      </c>
      <c r="F87" s="355"/>
      <c r="G87" s="356"/>
      <c r="H87" s="356" t="s">
        <v>34</v>
      </c>
      <c r="I87" s="356" t="s">
        <v>34</v>
      </c>
      <c r="J87" s="356" t="s">
        <v>608</v>
      </c>
      <c r="K87" s="357" t="s">
        <v>48</v>
      </c>
      <c r="L87" s="358" t="s">
        <v>1338</v>
      </c>
      <c r="M87" s="358" t="s">
        <v>34</v>
      </c>
      <c r="N87" s="357">
        <v>523968</v>
      </c>
      <c r="O87" s="357" t="s">
        <v>1320</v>
      </c>
      <c r="P87" s="361">
        <v>43819</v>
      </c>
      <c r="Q87" s="362">
        <v>371662772.64999998</v>
      </c>
      <c r="R87" s="362">
        <v>406356602.49753946</v>
      </c>
      <c r="S87" s="357">
        <v>17</v>
      </c>
      <c r="T87" s="359">
        <v>7.4974283500874872E-2</v>
      </c>
      <c r="U87" s="359">
        <v>0.96920719639902941</v>
      </c>
      <c r="V87" s="359">
        <v>-7.5103513125582055E-2</v>
      </c>
      <c r="W87" s="359">
        <v>-0.73626555489817358</v>
      </c>
      <c r="X87" s="359">
        <v>0.19168700119111537</v>
      </c>
      <c r="Y87" s="359">
        <v>1.4535973519982728</v>
      </c>
      <c r="Z87" s="359" t="s">
        <v>1417</v>
      </c>
      <c r="AA87" s="359" t="s">
        <v>1417</v>
      </c>
      <c r="AB87" s="359">
        <v>0.20159621067675274</v>
      </c>
      <c r="AC87" s="363">
        <v>-0.76835601775838225</v>
      </c>
      <c r="AD87" s="526">
        <v>35372771000194</v>
      </c>
      <c r="AE87" s="360" t="s">
        <v>2329</v>
      </c>
      <c r="AF87" s="360" t="s">
        <v>2146</v>
      </c>
      <c r="AG87" s="364" t="s">
        <v>59</v>
      </c>
      <c r="AH87" s="364" t="s">
        <v>2147</v>
      </c>
      <c r="AI87" s="364">
        <v>1</v>
      </c>
      <c r="AJ87" s="364">
        <v>1</v>
      </c>
      <c r="AK87" s="364">
        <v>1</v>
      </c>
      <c r="AL87" s="359">
        <v>0.02</v>
      </c>
      <c r="AM87" s="359">
        <v>0.2</v>
      </c>
      <c r="AN87" s="359" t="s">
        <v>666</v>
      </c>
      <c r="AO87" s="357" t="s">
        <v>1323</v>
      </c>
      <c r="AP87" s="360" t="s">
        <v>716</v>
      </c>
      <c r="AQ87" s="366" t="s">
        <v>659</v>
      </c>
      <c r="AR87" s="359">
        <v>4.6666666666666662E-3</v>
      </c>
      <c r="AS87" s="359">
        <v>4.6666666666666662E-3</v>
      </c>
      <c r="AT87" s="359"/>
      <c r="AW87" s="646"/>
      <c r="AX87" s="647"/>
      <c r="AY87" s="647"/>
      <c r="AZ87" s="647"/>
      <c r="BA87" s="647"/>
      <c r="BB87" s="658"/>
      <c r="BC87" s="647"/>
      <c r="BD87" s="647"/>
      <c r="BE87" s="647"/>
      <c r="BF87" s="647"/>
      <c r="BG87" s="659"/>
      <c r="BH87" s="648"/>
      <c r="BI87" s="649"/>
      <c r="BJ87" s="649"/>
      <c r="BK87" s="649"/>
      <c r="BL87" s="218"/>
      <c r="BM87" s="648"/>
      <c r="BN87" s="648"/>
      <c r="BO87" s="648"/>
      <c r="BP87" s="648"/>
      <c r="BQ87" s="648"/>
      <c r="BR87" s="648"/>
      <c r="BS87" s="648"/>
      <c r="BT87" s="648"/>
      <c r="BU87" s="648"/>
      <c r="BV87" s="650"/>
      <c r="BW87" s="647"/>
    </row>
    <row r="88" spans="2:75" ht="15.75" customHeight="1">
      <c r="B88" s="353" t="s">
        <v>66</v>
      </c>
      <c r="C88" s="354">
        <v>35618055000144</v>
      </c>
      <c r="D88" s="355" t="s">
        <v>13</v>
      </c>
      <c r="E88" s="355" t="s">
        <v>616</v>
      </c>
      <c r="F88" s="355" t="s">
        <v>618</v>
      </c>
      <c r="G88" s="356" t="s">
        <v>34</v>
      </c>
      <c r="H88" s="356" t="s">
        <v>1337</v>
      </c>
      <c r="I88" s="356" t="s">
        <v>34</v>
      </c>
      <c r="J88" s="356" t="s">
        <v>611</v>
      </c>
      <c r="K88" s="357" t="s">
        <v>48</v>
      </c>
      <c r="L88" s="358" t="s">
        <v>1338</v>
      </c>
      <c r="M88" s="358" t="s">
        <v>34</v>
      </c>
      <c r="N88" s="357">
        <v>519790</v>
      </c>
      <c r="O88" s="357" t="s">
        <v>1320</v>
      </c>
      <c r="P88" s="361">
        <v>43826</v>
      </c>
      <c r="Q88" s="362">
        <v>478992348.19999999</v>
      </c>
      <c r="R88" s="362">
        <v>712390279.15127027</v>
      </c>
      <c r="S88" s="357">
        <v>18</v>
      </c>
      <c r="T88" s="359">
        <v>8.0481978291454759E-2</v>
      </c>
      <c r="U88" s="359">
        <v>1.0404062419562594</v>
      </c>
      <c r="V88" s="359">
        <v>0.11968384383946451</v>
      </c>
      <c r="W88" s="359">
        <v>1.173301860719405</v>
      </c>
      <c r="X88" s="359">
        <v>0.16466647534307266</v>
      </c>
      <c r="Y88" s="359">
        <v>1.2486957959289808</v>
      </c>
      <c r="Z88" s="359" t="s">
        <v>1417</v>
      </c>
      <c r="AA88" s="359" t="s">
        <v>1417</v>
      </c>
      <c r="AB88" s="359">
        <v>7.594161015106822E-2</v>
      </c>
      <c r="AC88" s="363">
        <v>0.24660405106227398</v>
      </c>
      <c r="AD88" s="526">
        <v>35618088000194</v>
      </c>
      <c r="AE88" s="360" t="s">
        <v>2151</v>
      </c>
      <c r="AF88" s="360" t="s">
        <v>2152</v>
      </c>
      <c r="AG88" s="364" t="s">
        <v>1436</v>
      </c>
      <c r="AH88" s="364" t="s">
        <v>2144</v>
      </c>
      <c r="AI88" s="364">
        <v>50000</v>
      </c>
      <c r="AJ88" s="364">
        <v>5000</v>
      </c>
      <c r="AK88" s="364">
        <v>25000</v>
      </c>
      <c r="AL88" s="657">
        <v>1.9E-2</v>
      </c>
      <c r="AM88" s="657">
        <v>0.2</v>
      </c>
      <c r="AN88" s="359" t="s">
        <v>64</v>
      </c>
      <c r="AO88" s="357" t="s">
        <v>1323</v>
      </c>
      <c r="AP88" s="360" t="s">
        <v>13</v>
      </c>
      <c r="AQ88" s="366" t="s">
        <v>671</v>
      </c>
      <c r="AR88" s="359">
        <v>3.7999999999999996E-3</v>
      </c>
      <c r="AS88" s="359">
        <v>3.7999999999999996E-3</v>
      </c>
      <c r="AT88" s="359"/>
      <c r="AW88" s="646"/>
      <c r="AX88" s="647"/>
      <c r="AY88" s="647"/>
      <c r="AZ88" s="647"/>
      <c r="BA88" s="647"/>
      <c r="BB88" s="658"/>
      <c r="BC88" s="647"/>
      <c r="BD88" s="647"/>
      <c r="BE88" s="647"/>
      <c r="BF88" s="647"/>
      <c r="BG88" s="659"/>
      <c r="BH88" s="648"/>
      <c r="BI88" s="649"/>
      <c r="BJ88" s="649"/>
      <c r="BK88" s="649"/>
      <c r="BL88" s="218"/>
      <c r="BM88" s="648"/>
      <c r="BN88" s="648"/>
      <c r="BO88" s="648"/>
      <c r="BP88" s="648"/>
      <c r="BQ88" s="648"/>
      <c r="BR88" s="648"/>
      <c r="BS88" s="648"/>
      <c r="BT88" s="648"/>
      <c r="BU88" s="648"/>
      <c r="BV88" s="650"/>
      <c r="BW88" s="647"/>
    </row>
    <row r="89" spans="2:75" ht="15.75" customHeight="1">
      <c r="B89" s="353" t="s">
        <v>65</v>
      </c>
      <c r="C89" s="354">
        <v>21983042000160</v>
      </c>
      <c r="D89" s="355" t="s">
        <v>13</v>
      </c>
      <c r="E89" s="355" t="s">
        <v>615</v>
      </c>
      <c r="F89" s="355" t="s">
        <v>619</v>
      </c>
      <c r="G89" s="356" t="s">
        <v>34</v>
      </c>
      <c r="H89" s="356" t="s">
        <v>1336</v>
      </c>
      <c r="I89" s="356" t="s">
        <v>34</v>
      </c>
      <c r="J89" s="356" t="s">
        <v>611</v>
      </c>
      <c r="K89" s="357" t="s">
        <v>48</v>
      </c>
      <c r="L89" s="358" t="s">
        <v>1338</v>
      </c>
      <c r="M89" s="358" t="s">
        <v>34</v>
      </c>
      <c r="N89" s="357">
        <v>396729</v>
      </c>
      <c r="O89" s="357" t="s">
        <v>1320</v>
      </c>
      <c r="P89" s="361">
        <v>42153</v>
      </c>
      <c r="Q89" s="362">
        <v>678603426.64999998</v>
      </c>
      <c r="R89" s="362">
        <v>727525671.39785659</v>
      </c>
      <c r="S89" s="357">
        <v>18</v>
      </c>
      <c r="T89" s="359">
        <v>7.1971349791794204E-2</v>
      </c>
      <c r="U89" s="359">
        <v>0.93038768622503421</v>
      </c>
      <c r="V89" s="359">
        <v>9.9269709489079094E-2</v>
      </c>
      <c r="W89" s="359">
        <v>0.97317508462412372</v>
      </c>
      <c r="X89" s="359">
        <v>0.12402252340096243</v>
      </c>
      <c r="Y89" s="359">
        <v>0.94048532494929904</v>
      </c>
      <c r="Z89" s="359">
        <v>0.17627075555948735</v>
      </c>
      <c r="AA89" s="359">
        <v>1.0019801195100873</v>
      </c>
      <c r="AB89" s="359">
        <v>2.3854553674504595E-2</v>
      </c>
      <c r="AC89" s="363">
        <v>-9.2507347236399418E-2</v>
      </c>
      <c r="AD89" s="526">
        <v>21983079000198</v>
      </c>
      <c r="AE89" s="360" t="s">
        <v>2151</v>
      </c>
      <c r="AF89" s="360" t="s">
        <v>2152</v>
      </c>
      <c r="AG89" s="364" t="s">
        <v>1436</v>
      </c>
      <c r="AH89" s="364" t="s">
        <v>2147</v>
      </c>
      <c r="AI89" s="364">
        <v>50000</v>
      </c>
      <c r="AJ89" s="364">
        <v>5000</v>
      </c>
      <c r="AK89" s="364">
        <v>25000</v>
      </c>
      <c r="AL89" s="657">
        <v>1.9E-2</v>
      </c>
      <c r="AM89" s="657">
        <v>0.2</v>
      </c>
      <c r="AN89" s="359" t="s">
        <v>64</v>
      </c>
      <c r="AO89" s="357" t="s">
        <v>1323</v>
      </c>
      <c r="AP89" s="360" t="s">
        <v>13</v>
      </c>
      <c r="AQ89" s="366" t="s">
        <v>671</v>
      </c>
      <c r="AR89" s="359">
        <v>3.7999999999999996E-3</v>
      </c>
      <c r="AS89" s="359">
        <v>3.7999999999999996E-3</v>
      </c>
      <c r="AT89" s="359"/>
      <c r="AW89" s="646"/>
      <c r="AX89" s="647"/>
      <c r="AY89" s="647"/>
      <c r="AZ89" s="647"/>
      <c r="BA89" s="647"/>
      <c r="BB89" s="658"/>
      <c r="BC89" s="647"/>
      <c r="BD89" s="647"/>
      <c r="BE89" s="647"/>
      <c r="BF89" s="647"/>
      <c r="BG89" s="659"/>
      <c r="BH89" s="648"/>
      <c r="BI89" s="649"/>
      <c r="BJ89" s="649"/>
      <c r="BK89" s="649"/>
      <c r="BL89" s="218"/>
      <c r="BM89" s="648"/>
      <c r="BN89" s="648"/>
      <c r="BO89" s="648"/>
      <c r="BP89" s="648"/>
      <c r="BQ89" s="648"/>
      <c r="BR89" s="648"/>
      <c r="BS89" s="648"/>
      <c r="BT89" s="648"/>
      <c r="BU89" s="648"/>
      <c r="BV89" s="650"/>
      <c r="BW89" s="647"/>
    </row>
    <row r="90" spans="2:75" ht="15.75" customHeight="1">
      <c r="B90" s="353" t="s">
        <v>1001</v>
      </c>
      <c r="C90" s="354">
        <v>29993579000112</v>
      </c>
      <c r="D90" s="355" t="s">
        <v>13</v>
      </c>
      <c r="E90" s="355" t="s">
        <v>615</v>
      </c>
      <c r="F90" s="355" t="s">
        <v>619</v>
      </c>
      <c r="G90" s="356" t="s">
        <v>34</v>
      </c>
      <c r="H90" s="356" t="s">
        <v>1336</v>
      </c>
      <c r="I90" s="356" t="s">
        <v>34</v>
      </c>
      <c r="J90" s="356" t="s">
        <v>611</v>
      </c>
      <c r="K90" s="357" t="s">
        <v>48</v>
      </c>
      <c r="L90" s="358" t="s">
        <v>1338</v>
      </c>
      <c r="M90" s="358" t="s">
        <v>34</v>
      </c>
      <c r="N90" s="357">
        <v>487465</v>
      </c>
      <c r="O90" s="357" t="s">
        <v>1320</v>
      </c>
      <c r="P90" s="361">
        <v>43481</v>
      </c>
      <c r="Q90" s="362">
        <v>7643670.0199999996</v>
      </c>
      <c r="R90" s="362">
        <v>10814859.958650792</v>
      </c>
      <c r="S90" s="357">
        <v>22</v>
      </c>
      <c r="T90" s="359">
        <v>0.11407616397026832</v>
      </c>
      <c r="U90" s="359">
        <v>1.4746848371854007</v>
      </c>
      <c r="V90" s="359">
        <v>0.13499091292802246</v>
      </c>
      <c r="W90" s="359">
        <v>1.3233623205744174</v>
      </c>
      <c r="X90" s="359">
        <v>0.17124819105218791</v>
      </c>
      <c r="Y90" s="359">
        <v>1.2986061417892967</v>
      </c>
      <c r="Z90" s="359">
        <v>0.24353837856651617</v>
      </c>
      <c r="AA90" s="359">
        <v>1.3843510960558592</v>
      </c>
      <c r="AB90" s="359">
        <v>2.369648151278422E-2</v>
      </c>
      <c r="AC90" s="363">
        <v>1.2568914080021292</v>
      </c>
      <c r="AD90" s="526">
        <v>35825021000120</v>
      </c>
      <c r="AE90" s="360" t="s">
        <v>59</v>
      </c>
      <c r="AF90" s="360" t="s">
        <v>2146</v>
      </c>
      <c r="AG90" s="364" t="s">
        <v>59</v>
      </c>
      <c r="AH90" s="364" t="s">
        <v>2147</v>
      </c>
      <c r="AI90" s="364">
        <v>500</v>
      </c>
      <c r="AJ90" s="364">
        <v>1</v>
      </c>
      <c r="AK90" s="364">
        <v>500</v>
      </c>
      <c r="AL90" s="359">
        <v>0.02</v>
      </c>
      <c r="AM90" s="359">
        <v>0.2</v>
      </c>
      <c r="AN90" s="359" t="s">
        <v>64</v>
      </c>
      <c r="AO90" s="357" t="s">
        <v>1323</v>
      </c>
      <c r="AP90" s="360" t="s">
        <v>13</v>
      </c>
      <c r="AQ90" s="366" t="s">
        <v>686</v>
      </c>
      <c r="AR90" s="359">
        <v>4.6666666666666662E-3</v>
      </c>
      <c r="AS90" s="359">
        <v>4.6666666666666662E-3</v>
      </c>
      <c r="AT90" s="359"/>
      <c r="AW90" s="646"/>
      <c r="AX90" s="647"/>
      <c r="AY90" s="647"/>
      <c r="AZ90" s="647"/>
      <c r="BA90" s="647"/>
      <c r="BB90" s="658"/>
      <c r="BC90" s="647"/>
      <c r="BD90" s="647"/>
      <c r="BE90" s="647"/>
      <c r="BF90" s="647"/>
      <c r="BG90" s="659"/>
      <c r="BH90" s="648"/>
      <c r="BI90" s="649"/>
      <c r="BJ90" s="649"/>
      <c r="BK90" s="649"/>
      <c r="BL90" s="218"/>
      <c r="BM90" s="648"/>
      <c r="BN90" s="648"/>
      <c r="BO90" s="648"/>
      <c r="BP90" s="648"/>
      <c r="BQ90" s="648"/>
      <c r="BR90" s="648"/>
      <c r="BS90" s="648"/>
      <c r="BT90" s="648"/>
      <c r="BU90" s="648"/>
      <c r="BV90" s="650"/>
      <c r="BW90" s="647"/>
    </row>
    <row r="91" spans="2:75" ht="15.75" customHeight="1">
      <c r="B91" s="353" t="s">
        <v>1002</v>
      </c>
      <c r="C91" s="354">
        <v>37567202000120</v>
      </c>
      <c r="D91" s="355" t="s">
        <v>14</v>
      </c>
      <c r="E91" s="355" t="s">
        <v>614</v>
      </c>
      <c r="F91" s="355"/>
      <c r="G91" s="356"/>
      <c r="H91" s="356" t="s">
        <v>1336</v>
      </c>
      <c r="I91" s="356" t="s">
        <v>34</v>
      </c>
      <c r="J91" s="356" t="s">
        <v>608</v>
      </c>
      <c r="K91" s="357" t="s">
        <v>48</v>
      </c>
      <c r="L91" s="358" t="s">
        <v>1338</v>
      </c>
      <c r="M91" s="358" t="s">
        <v>34</v>
      </c>
      <c r="N91" s="357">
        <v>548219</v>
      </c>
      <c r="O91" s="357" t="s">
        <v>1320</v>
      </c>
      <c r="P91" s="361">
        <v>44042</v>
      </c>
      <c r="Q91" s="362">
        <v>39792661.630000003</v>
      </c>
      <c r="R91" s="362">
        <v>28856545.302738119</v>
      </c>
      <c r="S91" s="357">
        <v>23</v>
      </c>
      <c r="T91" s="359">
        <v>7.657415390332889E-2</v>
      </c>
      <c r="U91" s="359">
        <v>0.98988903335644629</v>
      </c>
      <c r="V91" s="359">
        <v>7.2613047581924883E-2</v>
      </c>
      <c r="W91" s="359">
        <v>0.71185066511279882</v>
      </c>
      <c r="X91" s="359">
        <v>0.19853325805537159</v>
      </c>
      <c r="Y91" s="359">
        <v>1.5055137614947143</v>
      </c>
      <c r="Z91" s="359" t="s">
        <v>1417</v>
      </c>
      <c r="AA91" s="359" t="s">
        <v>1417</v>
      </c>
      <c r="AB91" s="359">
        <v>3.34358131005561E-2</v>
      </c>
      <c r="AC91" s="363">
        <v>-0.79218195587246043</v>
      </c>
      <c r="AD91" s="526">
        <v>37347996000116</v>
      </c>
      <c r="AE91" s="360" t="s">
        <v>59</v>
      </c>
      <c r="AF91" s="360" t="s">
        <v>2146</v>
      </c>
      <c r="AG91" s="364" t="s">
        <v>59</v>
      </c>
      <c r="AH91" s="364" t="s">
        <v>2144</v>
      </c>
      <c r="AI91" s="364">
        <v>100</v>
      </c>
      <c r="AJ91" s="364" t="s">
        <v>1427</v>
      </c>
      <c r="AK91" s="364" t="s">
        <v>1427</v>
      </c>
      <c r="AL91" s="359">
        <v>0.02</v>
      </c>
      <c r="AM91" s="359">
        <v>0.2</v>
      </c>
      <c r="AN91" s="359" t="s">
        <v>2156</v>
      </c>
      <c r="AO91" s="357" t="s">
        <v>1323</v>
      </c>
      <c r="AP91" s="360" t="s">
        <v>13</v>
      </c>
      <c r="AQ91" s="366" t="s">
        <v>668</v>
      </c>
      <c r="AR91" s="359">
        <v>4.6666666666666662E-3</v>
      </c>
      <c r="AS91" s="359">
        <v>4.6666666666666662E-3</v>
      </c>
      <c r="AT91" s="359"/>
      <c r="AW91" s="646"/>
      <c r="AX91" s="647"/>
      <c r="AY91" s="647"/>
      <c r="AZ91" s="647"/>
      <c r="BA91" s="647"/>
      <c r="BB91" s="658"/>
      <c r="BC91" s="647"/>
      <c r="BD91" s="647"/>
      <c r="BE91" s="647"/>
      <c r="BF91" s="647"/>
      <c r="BG91" s="659"/>
      <c r="BH91" s="648"/>
      <c r="BI91" s="649"/>
      <c r="BJ91" s="649"/>
      <c r="BK91" s="649"/>
      <c r="BL91" s="218"/>
      <c r="BM91" s="648"/>
      <c r="BN91" s="648"/>
      <c r="BO91" s="648"/>
      <c r="BP91" s="648"/>
      <c r="BQ91" s="648"/>
      <c r="BR91" s="648"/>
      <c r="BS91" s="648"/>
      <c r="BT91" s="648"/>
      <c r="BU91" s="648"/>
      <c r="BV91" s="650"/>
      <c r="BW91" s="647"/>
    </row>
    <row r="92" spans="2:75" ht="15.75" customHeight="1">
      <c r="B92" s="353" t="s">
        <v>1098</v>
      </c>
      <c r="C92" s="354">
        <v>30338686000196</v>
      </c>
      <c r="D92" s="355" t="s">
        <v>11</v>
      </c>
      <c r="E92" s="355" t="s">
        <v>661</v>
      </c>
      <c r="F92" s="355"/>
      <c r="G92" s="356" t="s">
        <v>738</v>
      </c>
      <c r="H92" s="356" t="s">
        <v>34</v>
      </c>
      <c r="I92" s="356" t="s">
        <v>1303</v>
      </c>
      <c r="J92" s="356" t="s">
        <v>611</v>
      </c>
      <c r="K92" s="357" t="s">
        <v>48</v>
      </c>
      <c r="L92" s="358" t="s">
        <v>1338</v>
      </c>
      <c r="M92" s="358" t="s">
        <v>34</v>
      </c>
      <c r="N92" s="357">
        <v>475572</v>
      </c>
      <c r="O92" s="357" t="s">
        <v>1320</v>
      </c>
      <c r="P92" s="361">
        <v>43311</v>
      </c>
      <c r="Q92" s="362">
        <v>26744568.780000001</v>
      </c>
      <c r="R92" s="362">
        <v>44526811.628293656</v>
      </c>
      <c r="S92" s="357">
        <v>26</v>
      </c>
      <c r="T92" s="359">
        <v>-1.0947801659480505E-2</v>
      </c>
      <c r="U92" s="359">
        <v>-0.14152436885900918</v>
      </c>
      <c r="V92" s="359">
        <v>9.2587314101715279E-3</v>
      </c>
      <c r="W92" s="359">
        <v>9.076652656666595E-2</v>
      </c>
      <c r="X92" s="359">
        <v>9.3832628571244081E-2</v>
      </c>
      <c r="Y92" s="359">
        <v>0.71154986814264864</v>
      </c>
      <c r="Z92" s="359">
        <v>0.12165905032046154</v>
      </c>
      <c r="AA92" s="359">
        <v>0.69154948245763503</v>
      </c>
      <c r="AB92" s="359">
        <v>5.0896500787649387E-2</v>
      </c>
      <c r="AC92" s="363">
        <v>-1.7024395841579958</v>
      </c>
      <c r="AD92" s="526">
        <v>29853005000149</v>
      </c>
      <c r="AE92" s="360" t="s">
        <v>2157</v>
      </c>
      <c r="AF92" s="360" t="s">
        <v>2143</v>
      </c>
      <c r="AG92" s="364" t="s">
        <v>1435</v>
      </c>
      <c r="AH92" s="364" t="s">
        <v>2144</v>
      </c>
      <c r="AI92" s="364">
        <v>5000</v>
      </c>
      <c r="AJ92" s="364">
        <v>1000</v>
      </c>
      <c r="AK92" s="364">
        <v>1000</v>
      </c>
      <c r="AL92" s="359">
        <v>0</v>
      </c>
      <c r="AM92" s="359" t="s">
        <v>34</v>
      </c>
      <c r="AN92" s="359" t="s">
        <v>34</v>
      </c>
      <c r="AO92" s="357" t="s">
        <v>1323</v>
      </c>
      <c r="AP92" s="360" t="s">
        <v>13</v>
      </c>
      <c r="AQ92" s="366" t="s">
        <v>679</v>
      </c>
      <c r="AR92" s="359">
        <v>5.6666666666666671E-3</v>
      </c>
      <c r="AS92" s="359">
        <v>5.6666666666666671E-3</v>
      </c>
      <c r="AT92" s="359"/>
      <c r="AW92" s="646"/>
      <c r="AX92" s="647"/>
      <c r="AY92" s="647"/>
      <c r="AZ92" s="647"/>
      <c r="BA92" s="647"/>
      <c r="BB92" s="658"/>
      <c r="BC92" s="647"/>
      <c r="BD92" s="647"/>
      <c r="BE92" s="647"/>
      <c r="BF92" s="647"/>
      <c r="BG92" s="659"/>
      <c r="BH92" s="648"/>
      <c r="BI92" s="649"/>
      <c r="BJ92" s="649"/>
      <c r="BK92" s="649"/>
      <c r="BL92" s="218"/>
      <c r="BM92" s="648"/>
      <c r="BN92" s="648"/>
      <c r="BO92" s="648"/>
      <c r="BP92" s="648"/>
      <c r="BQ92" s="648"/>
      <c r="BR92" s="648"/>
      <c r="BS92" s="648"/>
      <c r="BT92" s="648"/>
      <c r="BU92" s="648"/>
      <c r="BV92" s="650"/>
      <c r="BW92" s="647"/>
    </row>
    <row r="93" spans="2:75" ht="15.75" customHeight="1">
      <c r="B93" s="353" t="s">
        <v>600</v>
      </c>
      <c r="C93" s="354">
        <v>8940189000104</v>
      </c>
      <c r="D93" s="355" t="s">
        <v>14</v>
      </c>
      <c r="E93" s="355" t="s">
        <v>607</v>
      </c>
      <c r="F93" s="355"/>
      <c r="G93" s="356"/>
      <c r="H93" s="356" t="s">
        <v>34</v>
      </c>
      <c r="I93" s="356" t="s">
        <v>34</v>
      </c>
      <c r="J93" s="356" t="s">
        <v>608</v>
      </c>
      <c r="K93" s="357" t="s">
        <v>48</v>
      </c>
      <c r="L93" s="358" t="s">
        <v>1338</v>
      </c>
      <c r="M93" s="358" t="s">
        <v>1414</v>
      </c>
      <c r="N93" s="357">
        <v>195571</v>
      </c>
      <c r="O93" s="357" t="s">
        <v>1323</v>
      </c>
      <c r="P93" s="361">
        <v>39328</v>
      </c>
      <c r="Q93" s="362">
        <v>52673801.960000001</v>
      </c>
      <c r="R93" s="362">
        <v>91764360.546190515</v>
      </c>
      <c r="S93" s="357">
        <v>29</v>
      </c>
      <c r="T93" s="359">
        <v>-0.10915616076456736</v>
      </c>
      <c r="U93" s="359">
        <v>-1.4110829954523478</v>
      </c>
      <c r="V93" s="359">
        <v>-0.32057405668003724</v>
      </c>
      <c r="W93" s="359">
        <v>-3.1426976702517195</v>
      </c>
      <c r="X93" s="359">
        <v>-0.26253227238616084</v>
      </c>
      <c r="Y93" s="359">
        <v>-1.9908299132612257</v>
      </c>
      <c r="Z93" s="359">
        <v>-9.4646404712435794E-2</v>
      </c>
      <c r="AA93" s="359">
        <v>-0.5380008476389736</v>
      </c>
      <c r="AB93" s="359">
        <v>0.26248230993890287</v>
      </c>
      <c r="AC93" s="363">
        <v>-1.7106904428391854</v>
      </c>
      <c r="AD93" s="526">
        <v>8927452000125</v>
      </c>
      <c r="AE93" s="360" t="s">
        <v>2457</v>
      </c>
      <c r="AF93" s="360" t="s">
        <v>2143</v>
      </c>
      <c r="AG93" s="364" t="s">
        <v>1435</v>
      </c>
      <c r="AH93" s="364" t="s">
        <v>2144</v>
      </c>
      <c r="AI93" s="364">
        <v>100000</v>
      </c>
      <c r="AJ93" s="364">
        <v>10000</v>
      </c>
      <c r="AK93" s="364">
        <v>100000</v>
      </c>
      <c r="AL93" s="359">
        <v>1.3000000000000001E-2</v>
      </c>
      <c r="AM93" s="359">
        <v>0.2</v>
      </c>
      <c r="AN93" s="359" t="s">
        <v>2161</v>
      </c>
      <c r="AO93" s="357" t="s">
        <v>1323</v>
      </c>
      <c r="AP93" s="360" t="s">
        <v>716</v>
      </c>
      <c r="AQ93" s="366" t="s">
        <v>659</v>
      </c>
      <c r="AR93" s="359">
        <v>2.1666666666666666E-3</v>
      </c>
      <c r="AS93" s="359">
        <v>2.1666666666666666E-3</v>
      </c>
      <c r="AT93" s="359"/>
      <c r="AW93" s="646"/>
      <c r="AX93" s="647"/>
      <c r="AY93" s="647"/>
      <c r="AZ93" s="647"/>
      <c r="BA93" s="647"/>
      <c r="BB93" s="658"/>
      <c r="BC93" s="647"/>
      <c r="BD93" s="647"/>
      <c r="BE93" s="647"/>
      <c r="BF93" s="647"/>
      <c r="BG93" s="659"/>
      <c r="BH93" s="648"/>
      <c r="BI93" s="649"/>
      <c r="BJ93" s="649"/>
      <c r="BK93" s="649"/>
      <c r="BL93" s="218"/>
      <c r="BM93" s="648"/>
      <c r="BN93" s="648"/>
      <c r="BO93" s="648"/>
      <c r="BP93" s="648"/>
      <c r="BQ93" s="648"/>
      <c r="BR93" s="648"/>
      <c r="BS93" s="648"/>
      <c r="BT93" s="648"/>
      <c r="BU93" s="648"/>
      <c r="BV93" s="650"/>
      <c r="BW93" s="647"/>
    </row>
    <row r="94" spans="2:75" ht="15.75" customHeight="1">
      <c r="B94" s="353" t="s">
        <v>1137</v>
      </c>
      <c r="C94" s="354">
        <v>35378376000119</v>
      </c>
      <c r="D94" s="355" t="s">
        <v>11</v>
      </c>
      <c r="E94" s="355" t="s">
        <v>620</v>
      </c>
      <c r="F94" s="355" t="s">
        <v>663</v>
      </c>
      <c r="G94" s="356" t="s">
        <v>738</v>
      </c>
      <c r="H94" s="356" t="s">
        <v>34</v>
      </c>
      <c r="I94" s="356"/>
      <c r="J94" s="356" t="s">
        <v>608</v>
      </c>
      <c r="K94" s="357" t="s">
        <v>48</v>
      </c>
      <c r="L94" s="358" t="s">
        <v>1338</v>
      </c>
      <c r="M94" s="358" t="s">
        <v>34</v>
      </c>
      <c r="N94" s="357">
        <v>523666</v>
      </c>
      <c r="O94" s="357" t="s">
        <v>1320</v>
      </c>
      <c r="P94" s="361">
        <v>43798</v>
      </c>
      <c r="Q94" s="362">
        <v>188773205.41</v>
      </c>
      <c r="R94" s="362">
        <v>138799630.59543645</v>
      </c>
      <c r="S94" s="357">
        <v>30</v>
      </c>
      <c r="T94" s="359">
        <v>8.7585314670949765E-2</v>
      </c>
      <c r="U94" s="359">
        <v>1.1322324577729035</v>
      </c>
      <c r="V94" s="359">
        <v>0.12115508666049113</v>
      </c>
      <c r="W94" s="359">
        <v>1.1877249598120112</v>
      </c>
      <c r="X94" s="359">
        <v>0.19003941628852528</v>
      </c>
      <c r="Y94" s="359">
        <v>1.4411034163807528</v>
      </c>
      <c r="Z94" s="359" t="s">
        <v>1417</v>
      </c>
      <c r="AA94" s="359" t="s">
        <v>1417</v>
      </c>
      <c r="AB94" s="359">
        <v>3.1627820883810059E-3</v>
      </c>
      <c r="AC94" s="363">
        <v>5.450371173745272</v>
      </c>
      <c r="AD94" s="526">
        <v>35377796000180</v>
      </c>
      <c r="AE94" s="360" t="s">
        <v>2400</v>
      </c>
      <c r="AF94" s="360" t="s">
        <v>2146</v>
      </c>
      <c r="AG94" s="364" t="s">
        <v>59</v>
      </c>
      <c r="AH94" s="364" t="s">
        <v>2147</v>
      </c>
      <c r="AI94" s="364">
        <v>20000</v>
      </c>
      <c r="AJ94" s="364">
        <v>0</v>
      </c>
      <c r="AK94" s="364">
        <v>1000</v>
      </c>
      <c r="AL94" s="359">
        <v>5.0000000000000001E-3</v>
      </c>
      <c r="AM94" s="359">
        <v>0.2</v>
      </c>
      <c r="AN94" s="359" t="s">
        <v>64</v>
      </c>
      <c r="AO94" s="357" t="s">
        <v>1323</v>
      </c>
      <c r="AP94" s="360" t="s">
        <v>11</v>
      </c>
      <c r="AQ94" s="366" t="s">
        <v>675</v>
      </c>
      <c r="AR94" s="359">
        <v>1.3333333333333333E-3</v>
      </c>
      <c r="AS94" s="359">
        <v>1.3333333333333333E-3</v>
      </c>
      <c r="AT94" s="359"/>
      <c r="AW94" s="646"/>
      <c r="AX94" s="647"/>
      <c r="AY94" s="647"/>
      <c r="AZ94" s="647"/>
      <c r="BA94" s="647"/>
      <c r="BB94" s="658"/>
      <c r="BC94" s="647"/>
      <c r="BD94" s="647"/>
      <c r="BE94" s="647"/>
      <c r="BF94" s="647"/>
      <c r="BG94" s="659"/>
      <c r="BH94" s="648"/>
      <c r="BI94" s="649"/>
      <c r="BJ94" s="649"/>
      <c r="BK94" s="649"/>
      <c r="BL94" s="218"/>
      <c r="BM94" s="648"/>
      <c r="BN94" s="648"/>
      <c r="BO94" s="648"/>
      <c r="BP94" s="648"/>
      <c r="BQ94" s="648"/>
      <c r="BR94" s="648"/>
      <c r="BS94" s="648"/>
      <c r="BT94" s="648"/>
      <c r="BU94" s="648"/>
      <c r="BV94" s="650"/>
      <c r="BW94" s="647"/>
    </row>
    <row r="95" spans="2:75" ht="15.75" customHeight="1">
      <c r="B95" s="353" t="s">
        <v>24</v>
      </c>
      <c r="C95" s="354">
        <v>24592505000150</v>
      </c>
      <c r="D95" s="355" t="s">
        <v>13</v>
      </c>
      <c r="E95" s="355" t="s">
        <v>615</v>
      </c>
      <c r="F95" s="355" t="s">
        <v>619</v>
      </c>
      <c r="G95" s="356" t="s">
        <v>34</v>
      </c>
      <c r="H95" s="356" t="s">
        <v>1337</v>
      </c>
      <c r="I95" s="356" t="s">
        <v>34</v>
      </c>
      <c r="J95" s="356" t="s">
        <v>611</v>
      </c>
      <c r="K95" s="357" t="s">
        <v>48</v>
      </c>
      <c r="L95" s="358" t="s">
        <v>1338</v>
      </c>
      <c r="M95" s="358" t="s">
        <v>34</v>
      </c>
      <c r="N95" s="357">
        <v>425257</v>
      </c>
      <c r="O95" s="357" t="s">
        <v>1320</v>
      </c>
      <c r="P95" s="361">
        <v>42650</v>
      </c>
      <c r="Q95" s="362">
        <v>441076467.56999999</v>
      </c>
      <c r="R95" s="362">
        <v>605865048.05869031</v>
      </c>
      <c r="S95" s="357">
        <v>30</v>
      </c>
      <c r="T95" s="359">
        <v>9.2521197196588467E-2</v>
      </c>
      <c r="U95" s="359">
        <v>1.1960395745741386</v>
      </c>
      <c r="V95" s="359">
        <v>5.9114329736854376E-2</v>
      </c>
      <c r="W95" s="359">
        <v>0.57951809409183852</v>
      </c>
      <c r="X95" s="359">
        <v>6.8598796271975404E-2</v>
      </c>
      <c r="Y95" s="359">
        <v>0.52019713382544264</v>
      </c>
      <c r="Z95" s="359">
        <v>0.24306485797624955</v>
      </c>
      <c r="AA95" s="359">
        <v>1.3816594515109664</v>
      </c>
      <c r="AB95" s="359">
        <v>7.3824261677888178E-2</v>
      </c>
      <c r="AC95" s="363">
        <v>-0.50115200426537798</v>
      </c>
      <c r="AD95" s="526">
        <v>20216114000180</v>
      </c>
      <c r="AE95" s="360" t="s">
        <v>2288</v>
      </c>
      <c r="AF95" s="360" t="s">
        <v>2152</v>
      </c>
      <c r="AG95" s="364" t="s">
        <v>1436</v>
      </c>
      <c r="AH95" s="364" t="s">
        <v>2144</v>
      </c>
      <c r="AI95" s="364">
        <v>500</v>
      </c>
      <c r="AJ95" s="364">
        <v>100</v>
      </c>
      <c r="AK95" s="364">
        <v>500</v>
      </c>
      <c r="AL95" s="359">
        <v>1.95E-2</v>
      </c>
      <c r="AM95" s="359">
        <v>0.2</v>
      </c>
      <c r="AN95" s="359" t="s">
        <v>64</v>
      </c>
      <c r="AO95" s="357" t="s">
        <v>1323</v>
      </c>
      <c r="AP95" s="360" t="s">
        <v>13</v>
      </c>
      <c r="AQ95" s="366" t="s">
        <v>664</v>
      </c>
      <c r="AR95" s="359">
        <v>4.875E-3</v>
      </c>
      <c r="AS95" s="359">
        <v>4.875E-3</v>
      </c>
      <c r="AT95" s="359"/>
      <c r="AW95" s="646"/>
      <c r="AX95" s="647"/>
      <c r="AY95" s="647"/>
      <c r="AZ95" s="647"/>
      <c r="BA95" s="647"/>
      <c r="BB95" s="658"/>
      <c r="BC95" s="647"/>
      <c r="BD95" s="647"/>
      <c r="BE95" s="647"/>
      <c r="BF95" s="647"/>
      <c r="BG95" s="659"/>
      <c r="BH95" s="648"/>
      <c r="BI95" s="649"/>
      <c r="BJ95" s="649"/>
      <c r="BK95" s="649"/>
      <c r="BL95" s="218"/>
      <c r="BM95" s="648"/>
      <c r="BN95" s="648"/>
      <c r="BO95" s="648"/>
      <c r="BP95" s="648"/>
      <c r="BQ95" s="648"/>
      <c r="BR95" s="648"/>
      <c r="BS95" s="648"/>
      <c r="BT95" s="648"/>
      <c r="BU95" s="648"/>
      <c r="BV95" s="650"/>
      <c r="BW95" s="647"/>
    </row>
    <row r="96" spans="2:75" ht="15.75" customHeight="1">
      <c r="B96" s="353" t="s">
        <v>959</v>
      </c>
      <c r="C96" s="354">
        <v>18391171000154</v>
      </c>
      <c r="D96" s="355" t="s">
        <v>13</v>
      </c>
      <c r="E96" s="355" t="s">
        <v>615</v>
      </c>
      <c r="F96" s="355" t="s">
        <v>619</v>
      </c>
      <c r="G96" s="356" t="s">
        <v>34</v>
      </c>
      <c r="H96" s="356" t="s">
        <v>1337</v>
      </c>
      <c r="I96" s="356" t="s">
        <v>34</v>
      </c>
      <c r="J96" s="356" t="s">
        <v>611</v>
      </c>
      <c r="K96" s="357" t="s">
        <v>49</v>
      </c>
      <c r="L96" s="358" t="s">
        <v>1338</v>
      </c>
      <c r="M96" s="358" t="s">
        <v>34</v>
      </c>
      <c r="N96" s="357">
        <v>344095</v>
      </c>
      <c r="O96" s="357" t="s">
        <v>1323</v>
      </c>
      <c r="P96" s="361">
        <v>41500</v>
      </c>
      <c r="Q96" s="362">
        <v>32754456.870000001</v>
      </c>
      <c r="R96" s="362">
        <v>38433872.934285715</v>
      </c>
      <c r="S96" s="357">
        <v>30</v>
      </c>
      <c r="T96" s="359">
        <v>-3.2935195434817821E-3</v>
      </c>
      <c r="U96" s="359">
        <v>-4.2575969972239093E-2</v>
      </c>
      <c r="V96" s="359">
        <v>6.3692216065712293E-2</v>
      </c>
      <c r="W96" s="359">
        <v>0.62439668735473142</v>
      </c>
      <c r="X96" s="359">
        <v>7.013274067596087E-2</v>
      </c>
      <c r="Y96" s="359">
        <v>0.53182931289804847</v>
      </c>
      <c r="Z96" s="359">
        <v>0.4874490119175956</v>
      </c>
      <c r="AA96" s="359">
        <v>2.7708182089878077</v>
      </c>
      <c r="AB96" s="359">
        <v>0.18245391388482934</v>
      </c>
      <c r="AC96" s="363">
        <v>-0.10346198698967382</v>
      </c>
      <c r="AD96" s="526">
        <v>18391155000161</v>
      </c>
      <c r="AE96" s="360" t="s">
        <v>2289</v>
      </c>
      <c r="AF96" s="360" t="s">
        <v>2149</v>
      </c>
      <c r="AG96" s="364" t="s">
        <v>719</v>
      </c>
      <c r="AH96" s="364" t="s">
        <v>2144</v>
      </c>
      <c r="AI96" s="364">
        <v>50000</v>
      </c>
      <c r="AJ96" s="364">
        <v>25000</v>
      </c>
      <c r="AK96" s="364">
        <v>50000</v>
      </c>
      <c r="AL96" s="359">
        <v>1.975E-2</v>
      </c>
      <c r="AM96" s="359">
        <v>0.2</v>
      </c>
      <c r="AN96" s="359" t="s">
        <v>2156</v>
      </c>
      <c r="AO96" s="357" t="s">
        <v>1323</v>
      </c>
      <c r="AP96" s="360" t="s">
        <v>13</v>
      </c>
      <c r="AQ96" s="366" t="s">
        <v>668</v>
      </c>
      <c r="AR96" s="359">
        <v>3.9499999999999995E-3</v>
      </c>
      <c r="AS96" s="359">
        <v>3.9499999999999995E-3</v>
      </c>
      <c r="AT96" s="359"/>
      <c r="AW96" s="646"/>
      <c r="AX96" s="647"/>
      <c r="AY96" s="647"/>
      <c r="AZ96" s="647"/>
      <c r="BA96" s="647"/>
      <c r="BB96" s="658"/>
      <c r="BC96" s="647"/>
      <c r="BD96" s="647"/>
      <c r="BE96" s="647"/>
      <c r="BF96" s="647"/>
      <c r="BG96" s="659"/>
      <c r="BH96" s="648"/>
      <c r="BI96" s="649"/>
      <c r="BJ96" s="649"/>
      <c r="BK96" s="649"/>
      <c r="BL96" s="218"/>
      <c r="BM96" s="648"/>
      <c r="BN96" s="648"/>
      <c r="BO96" s="648"/>
      <c r="BP96" s="648"/>
      <c r="BQ96" s="648"/>
      <c r="BR96" s="648"/>
      <c r="BS96" s="648"/>
      <c r="BT96" s="648"/>
      <c r="BU96" s="648"/>
      <c r="BV96" s="650"/>
      <c r="BW96" s="647"/>
    </row>
    <row r="97" spans="2:75" ht="15.75" customHeight="1">
      <c r="B97" s="353" t="s">
        <v>1220</v>
      </c>
      <c r="C97" s="354">
        <v>45126795000117</v>
      </c>
      <c r="D97" s="355" t="s">
        <v>13</v>
      </c>
      <c r="E97" s="355" t="s">
        <v>615</v>
      </c>
      <c r="F97" s="355" t="s">
        <v>619</v>
      </c>
      <c r="G97" s="356" t="s">
        <v>34</v>
      </c>
      <c r="H97" s="356" t="s">
        <v>1337</v>
      </c>
      <c r="I97" s="356" t="s">
        <v>34</v>
      </c>
      <c r="J97" s="356" t="s">
        <v>611</v>
      </c>
      <c r="K97" s="357" t="s">
        <v>48</v>
      </c>
      <c r="L97" s="358" t="s">
        <v>1338</v>
      </c>
      <c r="M97" s="358" t="s">
        <v>34</v>
      </c>
      <c r="N97" s="357">
        <v>640506</v>
      </c>
      <c r="O97" s="357" t="s">
        <v>1320</v>
      </c>
      <c r="P97" s="361">
        <v>44617</v>
      </c>
      <c r="Q97" s="362">
        <v>150054238.72999999</v>
      </c>
      <c r="R97" s="362" t="s">
        <v>1417</v>
      </c>
      <c r="S97" s="357">
        <v>30</v>
      </c>
      <c r="T97" s="359" t="s">
        <v>1417</v>
      </c>
      <c r="U97" s="359" t="s">
        <v>1417</v>
      </c>
      <c r="V97" s="359" t="s">
        <v>1417</v>
      </c>
      <c r="W97" s="359" t="s">
        <v>1417</v>
      </c>
      <c r="X97" s="359" t="s">
        <v>1417</v>
      </c>
      <c r="Y97" s="359" t="s">
        <v>1417</v>
      </c>
      <c r="Z97" s="359" t="s">
        <v>1417</v>
      </c>
      <c r="AA97" s="359" t="s">
        <v>1417</v>
      </c>
      <c r="AB97" s="359" t="s">
        <v>1417</v>
      </c>
      <c r="AC97" s="363" t="s">
        <v>1417</v>
      </c>
      <c r="AD97" s="526">
        <v>45127361000131</v>
      </c>
      <c r="AE97" s="360" t="s">
        <v>2445</v>
      </c>
      <c r="AF97" s="360" t="s">
        <v>2143</v>
      </c>
      <c r="AG97" s="364" t="s">
        <v>1435</v>
      </c>
      <c r="AH97" s="364" t="s">
        <v>2147</v>
      </c>
      <c r="AI97" s="364">
        <v>1000</v>
      </c>
      <c r="AJ97" s="364">
        <v>1000</v>
      </c>
      <c r="AK97" s="364">
        <v>1000</v>
      </c>
      <c r="AL97" s="359">
        <v>1.9E-2</v>
      </c>
      <c r="AM97" s="359">
        <v>0.2</v>
      </c>
      <c r="AN97" s="359" t="s">
        <v>2161</v>
      </c>
      <c r="AO97" s="357" t="s">
        <v>1323</v>
      </c>
      <c r="AP97" s="360" t="s">
        <v>13</v>
      </c>
      <c r="AQ97" s="366" t="s">
        <v>664</v>
      </c>
      <c r="AR97" s="359">
        <v>5.0666666666666664E-3</v>
      </c>
      <c r="AS97" s="359">
        <v>5.0666666666666664E-3</v>
      </c>
      <c r="AT97" s="359"/>
      <c r="AW97" s="646"/>
      <c r="AX97" s="647"/>
      <c r="AY97" s="647"/>
      <c r="AZ97" s="647"/>
      <c r="BA97" s="647"/>
      <c r="BB97" s="658"/>
      <c r="BC97" s="647"/>
      <c r="BD97" s="647"/>
      <c r="BE97" s="647"/>
      <c r="BF97" s="647"/>
      <c r="BG97" s="659"/>
      <c r="BH97" s="648"/>
      <c r="BI97" s="649"/>
      <c r="BJ97" s="649"/>
      <c r="BK97" s="649"/>
      <c r="BL97" s="218"/>
      <c r="BM97" s="648"/>
      <c r="BN97" s="648"/>
      <c r="BO97" s="648"/>
      <c r="BP97" s="648"/>
      <c r="BQ97" s="648"/>
      <c r="BR97" s="648"/>
      <c r="BS97" s="648"/>
      <c r="BT97" s="648"/>
      <c r="BU97" s="648"/>
      <c r="BV97" s="650"/>
      <c r="BW97" s="647"/>
    </row>
    <row r="98" spans="2:75" ht="15.75" customHeight="1">
      <c r="B98" s="353" t="s">
        <v>1221</v>
      </c>
      <c r="C98" s="354">
        <v>45126753000186</v>
      </c>
      <c r="D98" s="355" t="s">
        <v>14</v>
      </c>
      <c r="E98" s="355" t="s">
        <v>614</v>
      </c>
      <c r="F98" s="355" t="s">
        <v>689</v>
      </c>
      <c r="G98" s="356"/>
      <c r="H98" s="356" t="s">
        <v>1337</v>
      </c>
      <c r="I98" s="356" t="s">
        <v>34</v>
      </c>
      <c r="J98" s="356" t="s">
        <v>608</v>
      </c>
      <c r="K98" s="357" t="s">
        <v>48</v>
      </c>
      <c r="L98" s="358" t="s">
        <v>1338</v>
      </c>
      <c r="M98" s="358" t="s">
        <v>1414</v>
      </c>
      <c r="N98" s="357">
        <v>640565</v>
      </c>
      <c r="O98" s="357" t="s">
        <v>1320</v>
      </c>
      <c r="P98" s="361">
        <v>44617</v>
      </c>
      <c r="Q98" s="362">
        <v>56166883.520000003</v>
      </c>
      <c r="R98" s="362" t="s">
        <v>1417</v>
      </c>
      <c r="S98" s="357">
        <v>30</v>
      </c>
      <c r="T98" s="359" t="s">
        <v>1417</v>
      </c>
      <c r="U98" s="359" t="s">
        <v>1417</v>
      </c>
      <c r="V98" s="359" t="s">
        <v>1417</v>
      </c>
      <c r="W98" s="359" t="s">
        <v>1417</v>
      </c>
      <c r="X98" s="359" t="s">
        <v>1417</v>
      </c>
      <c r="Y98" s="359" t="s">
        <v>1417</v>
      </c>
      <c r="Z98" s="359" t="s">
        <v>1417</v>
      </c>
      <c r="AA98" s="359" t="s">
        <v>1417</v>
      </c>
      <c r="AB98" s="359" t="s">
        <v>1417</v>
      </c>
      <c r="AC98" s="363" t="s">
        <v>1417</v>
      </c>
      <c r="AD98" s="526">
        <v>45127329000156</v>
      </c>
      <c r="AE98" s="360" t="s">
        <v>2445</v>
      </c>
      <c r="AF98" s="360" t="s">
        <v>2143</v>
      </c>
      <c r="AG98" s="364" t="s">
        <v>1435</v>
      </c>
      <c r="AH98" s="364" t="s">
        <v>2147</v>
      </c>
      <c r="AI98" s="364">
        <v>1000</v>
      </c>
      <c r="AJ98" s="364">
        <v>1000</v>
      </c>
      <c r="AK98" s="364">
        <v>1000</v>
      </c>
      <c r="AL98" s="359">
        <v>1.9E-2</v>
      </c>
      <c r="AM98" s="359">
        <v>0.2</v>
      </c>
      <c r="AN98" s="359" t="s">
        <v>2161</v>
      </c>
      <c r="AO98" s="357" t="s">
        <v>1323</v>
      </c>
      <c r="AP98" s="360" t="s">
        <v>13</v>
      </c>
      <c r="AQ98" s="366" t="s">
        <v>668</v>
      </c>
      <c r="AR98" s="359" t="s">
        <v>34</v>
      </c>
      <c r="AS98" s="359" t="s">
        <v>34</v>
      </c>
      <c r="AT98" s="359"/>
      <c r="AW98" s="646"/>
      <c r="AX98" s="647"/>
      <c r="AY98" s="647"/>
      <c r="AZ98" s="647"/>
      <c r="BA98" s="647"/>
      <c r="BB98" s="658"/>
      <c r="BC98" s="647"/>
      <c r="BD98" s="647"/>
      <c r="BE98" s="647"/>
      <c r="BF98" s="647"/>
      <c r="BG98" s="659"/>
      <c r="BH98" s="648"/>
      <c r="BI98" s="649"/>
      <c r="BJ98" s="649"/>
      <c r="BK98" s="649"/>
      <c r="BL98" s="218"/>
      <c r="BM98" s="648"/>
      <c r="BN98" s="648"/>
      <c r="BO98" s="648"/>
      <c r="BP98" s="648"/>
      <c r="BQ98" s="648"/>
      <c r="BR98" s="648"/>
      <c r="BS98" s="648"/>
      <c r="BT98" s="648"/>
      <c r="BU98" s="648"/>
      <c r="BV98" s="650"/>
      <c r="BW98" s="647"/>
    </row>
    <row r="99" spans="2:75" ht="15.75" customHeight="1">
      <c r="B99" s="353" t="s">
        <v>314</v>
      </c>
      <c r="C99" s="354">
        <v>26396708000105</v>
      </c>
      <c r="D99" s="355" t="s">
        <v>13</v>
      </c>
      <c r="E99" s="355" t="s">
        <v>616</v>
      </c>
      <c r="F99" s="355" t="s">
        <v>618</v>
      </c>
      <c r="G99" s="356" t="s">
        <v>34</v>
      </c>
      <c r="H99" s="356" t="s">
        <v>865</v>
      </c>
      <c r="I99" s="356" t="s">
        <v>34</v>
      </c>
      <c r="J99" s="356" t="s">
        <v>611</v>
      </c>
      <c r="K99" s="357" t="s">
        <v>48</v>
      </c>
      <c r="L99" s="358" t="s">
        <v>1338</v>
      </c>
      <c r="M99" s="358" t="s">
        <v>1414</v>
      </c>
      <c r="N99" s="357">
        <v>432091</v>
      </c>
      <c r="O99" s="357" t="s">
        <v>1320</v>
      </c>
      <c r="P99" s="361">
        <v>42718</v>
      </c>
      <c r="Q99" s="362">
        <v>301308877.18000001</v>
      </c>
      <c r="R99" s="362">
        <v>337360896.32988089</v>
      </c>
      <c r="S99" s="357">
        <v>31</v>
      </c>
      <c r="T99" s="359">
        <v>0.12812715574036515</v>
      </c>
      <c r="U99" s="359">
        <v>1.656324750289238</v>
      </c>
      <c r="V99" s="359">
        <v>0.17806259140469716</v>
      </c>
      <c r="W99" s="359">
        <v>1.7456087899372823</v>
      </c>
      <c r="X99" s="359">
        <v>0.22659457276152617</v>
      </c>
      <c r="Y99" s="359">
        <v>1.7183078085453449</v>
      </c>
      <c r="Z99" s="359">
        <v>0.18906502484902199</v>
      </c>
      <c r="AA99" s="359">
        <v>1.0747068939037321</v>
      </c>
      <c r="AB99" s="359">
        <v>6.5694086450085065E-2</v>
      </c>
      <c r="AC99" s="363">
        <v>1.0490651693764088</v>
      </c>
      <c r="AD99" s="526">
        <v>23648930000151</v>
      </c>
      <c r="AE99" s="360" t="s">
        <v>2376</v>
      </c>
      <c r="AF99" s="360" t="s">
        <v>2143</v>
      </c>
      <c r="AG99" s="364" t="s">
        <v>1435</v>
      </c>
      <c r="AH99" s="364" t="s">
        <v>726</v>
      </c>
      <c r="AI99" s="364">
        <v>10000</v>
      </c>
      <c r="AJ99" s="364">
        <v>10000</v>
      </c>
      <c r="AK99" s="364">
        <v>10000</v>
      </c>
      <c r="AL99" s="359">
        <v>0.02</v>
      </c>
      <c r="AM99" s="359">
        <v>0.2</v>
      </c>
      <c r="AN99" s="359" t="s">
        <v>34</v>
      </c>
      <c r="AO99" s="357" t="s">
        <v>1323</v>
      </c>
      <c r="AP99" s="360" t="s">
        <v>13</v>
      </c>
      <c r="AQ99" s="366" t="s">
        <v>668</v>
      </c>
      <c r="AR99" s="359" t="s">
        <v>34</v>
      </c>
      <c r="AS99" s="359" t="s">
        <v>34</v>
      </c>
      <c r="AT99" s="359"/>
      <c r="AW99" s="646"/>
      <c r="AX99" s="647"/>
      <c r="AY99" s="647"/>
      <c r="AZ99" s="647"/>
      <c r="BA99" s="647"/>
      <c r="BB99" s="658"/>
      <c r="BC99" s="647"/>
      <c r="BD99" s="647"/>
      <c r="BE99" s="647"/>
      <c r="BF99" s="647"/>
      <c r="BG99" s="659"/>
      <c r="BH99" s="648"/>
      <c r="BI99" s="649"/>
      <c r="BJ99" s="649"/>
      <c r="BK99" s="649"/>
      <c r="BL99" s="218"/>
      <c r="BM99" s="648"/>
      <c r="BN99" s="648"/>
      <c r="BO99" s="648"/>
      <c r="BP99" s="648"/>
      <c r="BQ99" s="648"/>
      <c r="BR99" s="648"/>
      <c r="BS99" s="648"/>
      <c r="BT99" s="648"/>
      <c r="BU99" s="648"/>
      <c r="BV99" s="650"/>
      <c r="BW99" s="647"/>
    </row>
    <row r="100" spans="2:75" ht="15.75" customHeight="1">
      <c r="B100" s="353" t="s">
        <v>19</v>
      </c>
      <c r="C100" s="354">
        <v>37310657000165</v>
      </c>
      <c r="D100" s="355" t="s">
        <v>11</v>
      </c>
      <c r="E100" s="355" t="s">
        <v>620</v>
      </c>
      <c r="F100" s="355" t="s">
        <v>663</v>
      </c>
      <c r="G100" s="356" t="s">
        <v>738</v>
      </c>
      <c r="H100" s="356" t="s">
        <v>34</v>
      </c>
      <c r="I100" s="356"/>
      <c r="J100" s="356" t="s">
        <v>608</v>
      </c>
      <c r="K100" s="357" t="s">
        <v>48</v>
      </c>
      <c r="L100" s="358" t="s">
        <v>1338</v>
      </c>
      <c r="M100" s="358" t="s">
        <v>34</v>
      </c>
      <c r="N100" s="357">
        <v>546887</v>
      </c>
      <c r="O100" s="357" t="s">
        <v>1320</v>
      </c>
      <c r="P100" s="361">
        <v>44043</v>
      </c>
      <c r="Q100" s="362">
        <v>1208126598.1800001</v>
      </c>
      <c r="R100" s="362">
        <v>958319360.59654725</v>
      </c>
      <c r="S100" s="357">
        <v>31</v>
      </c>
      <c r="T100" s="359">
        <v>8.418814540306796E-2</v>
      </c>
      <c r="U100" s="359">
        <v>1.0883165875828502</v>
      </c>
      <c r="V100" s="359">
        <v>0.11618289351949596</v>
      </c>
      <c r="W100" s="359">
        <v>1.138980841332569</v>
      </c>
      <c r="X100" s="359">
        <v>0.20154067573080225</v>
      </c>
      <c r="Y100" s="359">
        <v>1.5283195560566538</v>
      </c>
      <c r="Z100" s="359" t="s">
        <v>1417</v>
      </c>
      <c r="AA100" s="359" t="s">
        <v>1417</v>
      </c>
      <c r="AB100" s="359">
        <v>4.9303520050811653E-3</v>
      </c>
      <c r="AC100" s="363">
        <v>2.595906998936198</v>
      </c>
      <c r="AD100" s="526">
        <v>37322048000126</v>
      </c>
      <c r="AE100" s="360" t="s">
        <v>2308</v>
      </c>
      <c r="AF100" s="360" t="s">
        <v>2149</v>
      </c>
      <c r="AG100" s="364" t="s">
        <v>719</v>
      </c>
      <c r="AH100" s="364" t="s">
        <v>2147</v>
      </c>
      <c r="AI100" s="364">
        <v>1000</v>
      </c>
      <c r="AJ100" s="364">
        <v>100</v>
      </c>
      <c r="AK100" s="364">
        <v>1000</v>
      </c>
      <c r="AL100" s="359">
        <v>7.5749999999999993E-3</v>
      </c>
      <c r="AM100" s="359">
        <v>0.2</v>
      </c>
      <c r="AN100" s="359" t="s">
        <v>64</v>
      </c>
      <c r="AO100" s="357" t="s">
        <v>1323</v>
      </c>
      <c r="AP100" s="360" t="s">
        <v>13</v>
      </c>
      <c r="AQ100" s="366" t="s">
        <v>688</v>
      </c>
      <c r="AR100" s="359">
        <v>1.5529333333333332E-3</v>
      </c>
      <c r="AS100" s="359">
        <v>1.5529333333333332E-3</v>
      </c>
      <c r="AT100" s="359"/>
      <c r="AW100" s="646"/>
      <c r="AX100" s="647"/>
      <c r="AY100" s="647"/>
      <c r="AZ100" s="647"/>
      <c r="BA100" s="647"/>
      <c r="BB100" s="658"/>
      <c r="BC100" s="647"/>
      <c r="BD100" s="647"/>
      <c r="BE100" s="647"/>
      <c r="BF100" s="647"/>
      <c r="BG100" s="659"/>
      <c r="BH100" s="648"/>
      <c r="BI100" s="649"/>
      <c r="BJ100" s="649"/>
      <c r="BK100" s="649"/>
      <c r="BL100" s="218"/>
      <c r="BM100" s="648"/>
      <c r="BN100" s="648"/>
      <c r="BO100" s="648"/>
      <c r="BP100" s="648"/>
      <c r="BQ100" s="648"/>
      <c r="BR100" s="648"/>
      <c r="BS100" s="648"/>
      <c r="BT100" s="648"/>
      <c r="BU100" s="648"/>
      <c r="BV100" s="650"/>
      <c r="BW100" s="647"/>
    </row>
    <row r="101" spans="2:75" ht="15.75" customHeight="1">
      <c r="B101" s="353" t="s">
        <v>381</v>
      </c>
      <c r="C101" s="354">
        <v>14188162000100</v>
      </c>
      <c r="D101" s="355" t="s">
        <v>11</v>
      </c>
      <c r="E101" s="355" t="s">
        <v>620</v>
      </c>
      <c r="F101" s="355" t="s">
        <v>663</v>
      </c>
      <c r="G101" s="356" t="s">
        <v>738</v>
      </c>
      <c r="H101" s="356" t="s">
        <v>34</v>
      </c>
      <c r="I101" s="356"/>
      <c r="J101" s="356" t="s">
        <v>608</v>
      </c>
      <c r="K101" s="357" t="s">
        <v>48</v>
      </c>
      <c r="L101" s="358" t="s">
        <v>1338</v>
      </c>
      <c r="M101" s="358" t="s">
        <v>34</v>
      </c>
      <c r="N101" s="357">
        <v>296430</v>
      </c>
      <c r="O101" s="357" t="s">
        <v>1320</v>
      </c>
      <c r="P101" s="361">
        <v>40946</v>
      </c>
      <c r="Q101" s="362">
        <v>1951239064.27</v>
      </c>
      <c r="R101" s="362">
        <v>1614873428.3599997</v>
      </c>
      <c r="S101" s="357">
        <v>31</v>
      </c>
      <c r="T101" s="359">
        <v>8.8382998778722355E-2</v>
      </c>
      <c r="U101" s="359">
        <v>1.1425442759271551</v>
      </c>
      <c r="V101" s="359">
        <v>0.11991681146387312</v>
      </c>
      <c r="W101" s="359">
        <v>1.1755857224206774</v>
      </c>
      <c r="X101" s="359">
        <v>0.18813529101480819</v>
      </c>
      <c r="Y101" s="359">
        <v>1.4266640885257118</v>
      </c>
      <c r="Z101" s="359">
        <v>0.20483902159303802</v>
      </c>
      <c r="AA101" s="359">
        <v>1.1643714051413152</v>
      </c>
      <c r="AB101" s="359">
        <v>1.8697067738675803E-3</v>
      </c>
      <c r="AC101" s="363">
        <v>8.6267691688853656</v>
      </c>
      <c r="AD101" s="526">
        <v>14188164000107</v>
      </c>
      <c r="AE101" s="360" t="s">
        <v>2432</v>
      </c>
      <c r="AF101" s="360" t="s">
        <v>2152</v>
      </c>
      <c r="AG101" s="364" t="s">
        <v>1436</v>
      </c>
      <c r="AH101" s="364" t="s">
        <v>2147</v>
      </c>
      <c r="AI101" s="364">
        <v>1000</v>
      </c>
      <c r="AJ101" s="364">
        <v>100</v>
      </c>
      <c r="AK101" s="364">
        <v>100</v>
      </c>
      <c r="AL101" s="359">
        <v>3.0000000000000001E-3</v>
      </c>
      <c r="AM101" s="359">
        <v>0.2</v>
      </c>
      <c r="AN101" s="359" t="s">
        <v>64</v>
      </c>
      <c r="AO101" s="357" t="s">
        <v>1323</v>
      </c>
      <c r="AP101" s="360" t="s">
        <v>11</v>
      </c>
      <c r="AQ101" s="366" t="s">
        <v>1371</v>
      </c>
      <c r="AR101" s="359">
        <v>1.4E-3</v>
      </c>
      <c r="AS101" s="359">
        <v>1.4E-3</v>
      </c>
      <c r="AT101" s="359"/>
      <c r="AW101" s="646"/>
      <c r="AX101" s="647"/>
      <c r="AY101" s="647"/>
      <c r="AZ101" s="647"/>
      <c r="BA101" s="647"/>
      <c r="BB101" s="658"/>
      <c r="BC101" s="647"/>
      <c r="BD101" s="647"/>
      <c r="BE101" s="647"/>
      <c r="BF101" s="647"/>
      <c r="BG101" s="659"/>
      <c r="BH101" s="648"/>
      <c r="BI101" s="649"/>
      <c r="BJ101" s="649"/>
      <c r="BK101" s="649"/>
      <c r="BL101" s="218"/>
      <c r="BM101" s="648"/>
      <c r="BN101" s="648"/>
      <c r="BO101" s="648"/>
      <c r="BP101" s="648"/>
      <c r="BQ101" s="648"/>
      <c r="BR101" s="648"/>
      <c r="BS101" s="648"/>
      <c r="BT101" s="648"/>
      <c r="BU101" s="648"/>
      <c r="BV101" s="650"/>
      <c r="BW101" s="647"/>
    </row>
    <row r="102" spans="2:75" ht="15.75" customHeight="1">
      <c r="B102" s="353" t="s">
        <v>847</v>
      </c>
      <c r="C102" s="354">
        <v>30934757000113</v>
      </c>
      <c r="D102" s="355" t="s">
        <v>11</v>
      </c>
      <c r="E102" s="355" t="s">
        <v>620</v>
      </c>
      <c r="F102" s="355" t="s">
        <v>692</v>
      </c>
      <c r="G102" s="356" t="s">
        <v>738</v>
      </c>
      <c r="H102" s="356" t="s">
        <v>34</v>
      </c>
      <c r="I102" s="356"/>
      <c r="J102" s="356" t="s">
        <v>608</v>
      </c>
      <c r="K102" s="357" t="s">
        <v>48</v>
      </c>
      <c r="L102" s="358"/>
      <c r="M102" s="358" t="s">
        <v>34</v>
      </c>
      <c r="N102" s="357">
        <v>483400</v>
      </c>
      <c r="O102" s="357" t="s">
        <v>1320</v>
      </c>
      <c r="P102" s="361">
        <v>43437</v>
      </c>
      <c r="Q102" s="362">
        <v>446969789.81999999</v>
      </c>
      <c r="R102" s="362">
        <v>279328409.59051579</v>
      </c>
      <c r="S102" s="357">
        <v>31</v>
      </c>
      <c r="T102" s="359">
        <v>8.8221821405476186E-2</v>
      </c>
      <c r="U102" s="359">
        <v>1.1404607045643818</v>
      </c>
      <c r="V102" s="359">
        <v>0.12148376632693458</v>
      </c>
      <c r="W102" s="359">
        <v>1.1909471195609578</v>
      </c>
      <c r="X102" s="359">
        <v>0.22907325882411378</v>
      </c>
      <c r="Y102" s="359">
        <v>1.7371041352374199</v>
      </c>
      <c r="Z102" s="359">
        <v>0.21080751951568599</v>
      </c>
      <c r="AA102" s="359">
        <v>1.1982982822506172</v>
      </c>
      <c r="AB102" s="359">
        <v>4.9637686692548377E-3</v>
      </c>
      <c r="AC102" s="363">
        <v>3.5333791346232402</v>
      </c>
      <c r="AD102" s="526">
        <v>31094141000144</v>
      </c>
      <c r="AE102" s="360" t="s">
        <v>2178</v>
      </c>
      <c r="AF102" s="360" t="s">
        <v>2143</v>
      </c>
      <c r="AG102" s="364" t="s">
        <v>1435</v>
      </c>
      <c r="AH102" s="364" t="s">
        <v>2147</v>
      </c>
      <c r="AI102" s="364">
        <v>500</v>
      </c>
      <c r="AJ102" s="364">
        <v>100</v>
      </c>
      <c r="AK102" s="364">
        <v>100</v>
      </c>
      <c r="AL102" s="359">
        <v>8.0000000000000002E-3</v>
      </c>
      <c r="AM102" s="359">
        <v>0.2</v>
      </c>
      <c r="AN102" s="359" t="s">
        <v>34</v>
      </c>
      <c r="AO102" s="357" t="s">
        <v>1323</v>
      </c>
      <c r="AP102" s="360" t="s">
        <v>11</v>
      </c>
      <c r="AQ102" s="366" t="s">
        <v>675</v>
      </c>
      <c r="AR102" s="359">
        <v>2.8E-3</v>
      </c>
      <c r="AS102" s="359">
        <v>2.8E-3</v>
      </c>
      <c r="AT102" s="359"/>
      <c r="AW102" s="646"/>
      <c r="AX102" s="647"/>
      <c r="AY102" s="647"/>
      <c r="AZ102" s="647"/>
      <c r="BA102" s="647"/>
      <c r="BB102" s="658"/>
      <c r="BC102" s="647"/>
      <c r="BD102" s="647"/>
      <c r="BE102" s="647"/>
      <c r="BF102" s="647"/>
      <c r="BG102" s="659"/>
      <c r="BH102" s="648"/>
      <c r="BI102" s="649"/>
      <c r="BJ102" s="649"/>
      <c r="BK102" s="649"/>
      <c r="BL102" s="218"/>
      <c r="BM102" s="648"/>
      <c r="BN102" s="648"/>
      <c r="BO102" s="648"/>
      <c r="BP102" s="648"/>
      <c r="BQ102" s="648"/>
      <c r="BR102" s="648"/>
      <c r="BS102" s="648"/>
      <c r="BT102" s="648"/>
      <c r="BU102" s="648"/>
      <c r="BV102" s="650"/>
      <c r="BW102" s="647"/>
    </row>
    <row r="103" spans="2:75" ht="15.75" customHeight="1">
      <c r="B103" s="353" t="s">
        <v>848</v>
      </c>
      <c r="C103" s="354">
        <v>34096235000140</v>
      </c>
      <c r="D103" s="355" t="s">
        <v>11</v>
      </c>
      <c r="E103" s="355" t="s">
        <v>621</v>
      </c>
      <c r="F103" s="355" t="s">
        <v>692</v>
      </c>
      <c r="G103" s="356" t="s">
        <v>738</v>
      </c>
      <c r="H103" s="356" t="s">
        <v>34</v>
      </c>
      <c r="I103" s="356"/>
      <c r="J103" s="356" t="s">
        <v>608</v>
      </c>
      <c r="K103" s="357" t="s">
        <v>48</v>
      </c>
      <c r="L103" s="358" t="s">
        <v>1338</v>
      </c>
      <c r="M103" s="358" t="s">
        <v>34</v>
      </c>
      <c r="N103" s="357">
        <v>503681</v>
      </c>
      <c r="O103" s="357" t="s">
        <v>1320</v>
      </c>
      <c r="P103" s="361">
        <v>43677</v>
      </c>
      <c r="Q103" s="362">
        <v>153637670.16999999</v>
      </c>
      <c r="R103" s="362">
        <v>109211051.68134914</v>
      </c>
      <c r="S103" s="357">
        <v>31</v>
      </c>
      <c r="T103" s="359">
        <v>8.5578057284382503E-2</v>
      </c>
      <c r="U103" s="359">
        <v>1.1062842497575058</v>
      </c>
      <c r="V103" s="359">
        <v>0.12564868784647798</v>
      </c>
      <c r="W103" s="359">
        <v>1.2317772768475608</v>
      </c>
      <c r="X103" s="359">
        <v>0.22504935613338239</v>
      </c>
      <c r="Y103" s="359">
        <v>1.7065901501492284</v>
      </c>
      <c r="Z103" s="359">
        <v>0.2837587634690375</v>
      </c>
      <c r="AA103" s="359">
        <v>1.6129768028184861</v>
      </c>
      <c r="AB103" s="359">
        <v>2.9131244154841918E-2</v>
      </c>
      <c r="AC103" s="363">
        <v>0.7434374876931229</v>
      </c>
      <c r="AD103" s="526">
        <v>34172617000106</v>
      </c>
      <c r="AE103" s="360" t="s">
        <v>2178</v>
      </c>
      <c r="AF103" s="360" t="s">
        <v>2143</v>
      </c>
      <c r="AG103" s="364" t="s">
        <v>1435</v>
      </c>
      <c r="AH103" s="364" t="s">
        <v>2147</v>
      </c>
      <c r="AI103" s="364">
        <v>500</v>
      </c>
      <c r="AJ103" s="364">
        <v>100</v>
      </c>
      <c r="AK103" s="364">
        <v>100</v>
      </c>
      <c r="AL103" s="359">
        <v>8.0000000000000002E-3</v>
      </c>
      <c r="AM103" s="359">
        <v>0.2</v>
      </c>
      <c r="AN103" s="359" t="s">
        <v>34</v>
      </c>
      <c r="AO103" s="357" t="s">
        <v>1323</v>
      </c>
      <c r="AP103" s="360" t="s">
        <v>11</v>
      </c>
      <c r="AQ103" s="366" t="s">
        <v>675</v>
      </c>
      <c r="AR103" s="359">
        <v>2.8E-3</v>
      </c>
      <c r="AS103" s="359">
        <v>2.8E-3</v>
      </c>
      <c r="AT103" s="359"/>
      <c r="AW103" s="646"/>
      <c r="AX103" s="647"/>
      <c r="AY103" s="647"/>
      <c r="AZ103" s="647"/>
      <c r="BA103" s="647"/>
      <c r="BB103" s="658"/>
      <c r="BC103" s="647"/>
      <c r="BD103" s="647"/>
      <c r="BE103" s="647"/>
      <c r="BF103" s="647"/>
      <c r="BG103" s="659"/>
      <c r="BH103" s="648"/>
      <c r="BI103" s="649"/>
      <c r="BJ103" s="649"/>
      <c r="BK103" s="649"/>
      <c r="BL103" s="218"/>
      <c r="BM103" s="648"/>
      <c r="BN103" s="648"/>
      <c r="BO103" s="648"/>
      <c r="BP103" s="648"/>
      <c r="BQ103" s="648"/>
      <c r="BR103" s="648"/>
      <c r="BS103" s="648"/>
      <c r="BT103" s="648"/>
      <c r="BU103" s="648"/>
      <c r="BV103" s="650"/>
      <c r="BW103" s="647"/>
    </row>
    <row r="104" spans="2:75" ht="15.75" customHeight="1">
      <c r="B104" s="353" t="s">
        <v>1010</v>
      </c>
      <c r="C104" s="354">
        <v>41594333000173</v>
      </c>
      <c r="D104" s="355" t="s">
        <v>11</v>
      </c>
      <c r="E104" s="355" t="s">
        <v>621</v>
      </c>
      <c r="F104" s="355" t="s">
        <v>692</v>
      </c>
      <c r="G104" s="356" t="s">
        <v>738</v>
      </c>
      <c r="H104" s="356" t="s">
        <v>34</v>
      </c>
      <c r="I104" s="356"/>
      <c r="J104" s="356" t="s">
        <v>608</v>
      </c>
      <c r="K104" s="357" t="s">
        <v>48</v>
      </c>
      <c r="L104" s="358" t="s">
        <v>1338</v>
      </c>
      <c r="M104" s="358" t="s">
        <v>34</v>
      </c>
      <c r="N104" s="357">
        <v>602957</v>
      </c>
      <c r="O104" s="357" t="s">
        <v>1320</v>
      </c>
      <c r="P104" s="361">
        <v>44397</v>
      </c>
      <c r="Q104" s="362">
        <v>28813276.780000001</v>
      </c>
      <c r="R104" s="362">
        <v>10009424.587420633</v>
      </c>
      <c r="S104" s="357">
        <v>31</v>
      </c>
      <c r="T104" s="359">
        <v>8.5050741417316722E-2</v>
      </c>
      <c r="U104" s="359">
        <v>1.099467534621714</v>
      </c>
      <c r="V104" s="359">
        <v>0.12374967406443305</v>
      </c>
      <c r="W104" s="359">
        <v>1.2131605919841155</v>
      </c>
      <c r="X104" s="359" t="s">
        <v>1417</v>
      </c>
      <c r="Y104" s="359" t="s">
        <v>1417</v>
      </c>
      <c r="Z104" s="359" t="s">
        <v>1417</v>
      </c>
      <c r="AA104" s="359" t="s">
        <v>1417</v>
      </c>
      <c r="AB104" s="359">
        <v>2.8413242239103808E-2</v>
      </c>
      <c r="AC104" s="363">
        <v>0.70204697702281293</v>
      </c>
      <c r="AD104" s="526">
        <v>41594289000100</v>
      </c>
      <c r="AE104" s="360" t="s">
        <v>2322</v>
      </c>
      <c r="AF104" s="360" t="s">
        <v>2152</v>
      </c>
      <c r="AG104" s="364" t="s">
        <v>1436</v>
      </c>
      <c r="AH104" s="364" t="s">
        <v>2147</v>
      </c>
      <c r="AI104" s="364">
        <v>50000</v>
      </c>
      <c r="AJ104" s="364">
        <v>10000</v>
      </c>
      <c r="AK104" s="364">
        <v>50000</v>
      </c>
      <c r="AL104" s="359">
        <v>8.5000000000000006E-3</v>
      </c>
      <c r="AM104" s="359">
        <v>0.2</v>
      </c>
      <c r="AN104" s="359" t="s">
        <v>2252</v>
      </c>
      <c r="AO104" s="357" t="s">
        <v>1323</v>
      </c>
      <c r="AP104" s="360" t="s">
        <v>13</v>
      </c>
      <c r="AQ104" s="366" t="s">
        <v>668</v>
      </c>
      <c r="AR104" s="359">
        <v>2.2669500000000002E-3</v>
      </c>
      <c r="AS104" s="359">
        <v>2.2669500000000002E-3</v>
      </c>
      <c r="AT104" s="359"/>
      <c r="AW104" s="646"/>
      <c r="AX104" s="647"/>
      <c r="AY104" s="647"/>
      <c r="AZ104" s="647"/>
      <c r="BA104" s="647"/>
      <c r="BB104" s="658"/>
      <c r="BC104" s="647"/>
      <c r="BD104" s="647"/>
      <c r="BE104" s="647"/>
      <c r="BF104" s="647"/>
      <c r="BG104" s="659"/>
      <c r="BH104" s="648"/>
      <c r="BI104" s="649"/>
      <c r="BJ104" s="649"/>
      <c r="BK104" s="649"/>
      <c r="BL104" s="218"/>
      <c r="BM104" s="648"/>
      <c r="BN104" s="648"/>
      <c r="BO104" s="648"/>
      <c r="BP104" s="648"/>
      <c r="BQ104" s="648"/>
      <c r="BR104" s="648"/>
      <c r="BS104" s="648"/>
      <c r="BT104" s="648"/>
      <c r="BU104" s="648"/>
      <c r="BV104" s="650"/>
      <c r="BW104" s="647"/>
    </row>
    <row r="105" spans="2:75" ht="15.75" customHeight="1">
      <c r="B105" s="353" t="s">
        <v>72</v>
      </c>
      <c r="C105" s="354">
        <v>34774662000130</v>
      </c>
      <c r="D105" s="355" t="s">
        <v>13</v>
      </c>
      <c r="E105" s="355" t="s">
        <v>615</v>
      </c>
      <c r="F105" s="355" t="s">
        <v>619</v>
      </c>
      <c r="G105" s="356" t="s">
        <v>34</v>
      </c>
      <c r="H105" s="356" t="s">
        <v>1336</v>
      </c>
      <c r="I105" s="356" t="s">
        <v>34</v>
      </c>
      <c r="J105" s="356" t="s">
        <v>611</v>
      </c>
      <c r="K105" s="357" t="s">
        <v>48</v>
      </c>
      <c r="L105" s="358" t="s">
        <v>1338</v>
      </c>
      <c r="M105" s="358" t="s">
        <v>34</v>
      </c>
      <c r="N105" s="357">
        <v>509061</v>
      </c>
      <c r="O105" s="357" t="s">
        <v>1320</v>
      </c>
      <c r="P105" s="361">
        <v>43738</v>
      </c>
      <c r="Q105" s="362">
        <v>297525116.48000002</v>
      </c>
      <c r="R105" s="362">
        <v>278996192.13325381</v>
      </c>
      <c r="S105" s="357">
        <v>31</v>
      </c>
      <c r="T105" s="359">
        <v>9.2043617124130117E-2</v>
      </c>
      <c r="U105" s="359">
        <v>1.1898658037627377</v>
      </c>
      <c r="V105" s="359">
        <v>0.10658850223798488</v>
      </c>
      <c r="W105" s="359">
        <v>1.0449237256690174</v>
      </c>
      <c r="X105" s="359">
        <v>0.17506757427565112</v>
      </c>
      <c r="Y105" s="359">
        <v>1.3275692186040748</v>
      </c>
      <c r="Z105" s="359" t="s">
        <v>1417</v>
      </c>
      <c r="AA105" s="359" t="s">
        <v>1417</v>
      </c>
      <c r="AB105" s="359">
        <v>4.3561412888314256E-2</v>
      </c>
      <c r="AC105" s="363">
        <v>0.11696156896395893</v>
      </c>
      <c r="AD105" s="526">
        <v>34687549000118</v>
      </c>
      <c r="AE105" s="360" t="s">
        <v>2163</v>
      </c>
      <c r="AF105" s="360" t="s">
        <v>2146</v>
      </c>
      <c r="AG105" s="364" t="s">
        <v>59</v>
      </c>
      <c r="AH105" s="364" t="s">
        <v>2147</v>
      </c>
      <c r="AI105" s="364">
        <v>500</v>
      </c>
      <c r="AJ105" s="364">
        <v>100</v>
      </c>
      <c r="AK105" s="364">
        <v>100</v>
      </c>
      <c r="AL105" s="657">
        <v>1.9199999999999998E-2</v>
      </c>
      <c r="AM105" s="657">
        <v>0.2</v>
      </c>
      <c r="AN105" s="359" t="s">
        <v>64</v>
      </c>
      <c r="AO105" s="357" t="s">
        <v>1323</v>
      </c>
      <c r="AP105" s="360" t="s">
        <v>13</v>
      </c>
      <c r="AQ105" s="366" t="s">
        <v>664</v>
      </c>
      <c r="AR105" s="359">
        <v>4.7999999999999996E-3</v>
      </c>
      <c r="AS105" s="359">
        <v>4.7999999999999996E-3</v>
      </c>
      <c r="AT105" s="359"/>
      <c r="AW105" s="646"/>
      <c r="AX105" s="647"/>
      <c r="AY105" s="647"/>
      <c r="AZ105" s="647"/>
      <c r="BA105" s="647"/>
      <c r="BB105" s="658"/>
      <c r="BC105" s="647"/>
      <c r="BD105" s="647"/>
      <c r="BE105" s="647"/>
      <c r="BF105" s="647"/>
      <c r="BG105" s="659"/>
      <c r="BH105" s="648"/>
      <c r="BI105" s="649"/>
      <c r="BJ105" s="649"/>
      <c r="BK105" s="649"/>
      <c r="BL105" s="218"/>
      <c r="BM105" s="648"/>
      <c r="BN105" s="648"/>
      <c r="BO105" s="648"/>
      <c r="BP105" s="648"/>
      <c r="BQ105" s="648"/>
      <c r="BR105" s="648"/>
      <c r="BS105" s="648"/>
      <c r="BT105" s="648"/>
      <c r="BU105" s="648"/>
      <c r="BV105" s="650"/>
      <c r="BW105" s="647"/>
    </row>
    <row r="106" spans="2:75" ht="15.75" customHeight="1">
      <c r="B106" s="353" t="s">
        <v>461</v>
      </c>
      <c r="C106" s="354">
        <v>20226378000115</v>
      </c>
      <c r="D106" s="355" t="s">
        <v>13</v>
      </c>
      <c r="E106" s="355" t="s">
        <v>615</v>
      </c>
      <c r="F106" s="355" t="s">
        <v>619</v>
      </c>
      <c r="G106" s="356" t="s">
        <v>34</v>
      </c>
      <c r="H106" s="356" t="s">
        <v>1337</v>
      </c>
      <c r="I106" s="356" t="s">
        <v>34</v>
      </c>
      <c r="J106" s="356" t="s">
        <v>611</v>
      </c>
      <c r="K106" s="357" t="s">
        <v>48</v>
      </c>
      <c r="L106" s="358" t="s">
        <v>1338</v>
      </c>
      <c r="M106" s="358" t="s">
        <v>34</v>
      </c>
      <c r="N106" s="357">
        <v>376711</v>
      </c>
      <c r="O106" s="357" t="s">
        <v>1320</v>
      </c>
      <c r="P106" s="361">
        <v>41852</v>
      </c>
      <c r="Q106" s="362">
        <v>921265550.33000004</v>
      </c>
      <c r="R106" s="362">
        <v>736063910.41936529</v>
      </c>
      <c r="S106" s="357">
        <v>31</v>
      </c>
      <c r="T106" s="359">
        <v>0.10040071395560934</v>
      </c>
      <c r="U106" s="359">
        <v>1.2978996256528619</v>
      </c>
      <c r="V106" s="359">
        <v>0.11194539355140654</v>
      </c>
      <c r="W106" s="359">
        <v>1.0974391725670953</v>
      </c>
      <c r="X106" s="359">
        <v>0.27497991066672212</v>
      </c>
      <c r="Y106" s="359">
        <v>2.0852226155875369</v>
      </c>
      <c r="Z106" s="359">
        <v>0.27524182955472098</v>
      </c>
      <c r="AA106" s="359">
        <v>1.5645637893595041</v>
      </c>
      <c r="AB106" s="359">
        <v>7.7629725300409777E-2</v>
      </c>
      <c r="AC106" s="363">
        <v>0.1543120458199142</v>
      </c>
      <c r="AD106" s="526">
        <v>20226388000150</v>
      </c>
      <c r="AE106" s="360" t="s">
        <v>2157</v>
      </c>
      <c r="AF106" s="360" t="s">
        <v>2143</v>
      </c>
      <c r="AG106" s="364" t="s">
        <v>1435</v>
      </c>
      <c r="AH106" s="364" t="s">
        <v>2147</v>
      </c>
      <c r="AI106" s="364">
        <v>500</v>
      </c>
      <c r="AJ106" s="364">
        <v>100</v>
      </c>
      <c r="AK106" s="364">
        <v>100</v>
      </c>
      <c r="AL106" s="359">
        <v>0</v>
      </c>
      <c r="AM106" s="359" t="s">
        <v>34</v>
      </c>
      <c r="AN106" s="359" t="s">
        <v>34</v>
      </c>
      <c r="AO106" s="357" t="s">
        <v>1323</v>
      </c>
      <c r="AP106" s="360" t="s">
        <v>13</v>
      </c>
      <c r="AQ106" s="366" t="s">
        <v>664</v>
      </c>
      <c r="AR106" s="359">
        <v>4.0000000000000001E-3</v>
      </c>
      <c r="AS106" s="359">
        <v>4.0000000000000001E-3</v>
      </c>
      <c r="AT106" s="359"/>
      <c r="AW106" s="646"/>
      <c r="AX106" s="647"/>
      <c r="AY106" s="647"/>
      <c r="AZ106" s="647"/>
      <c r="BA106" s="647"/>
      <c r="BB106" s="658"/>
      <c r="BC106" s="647"/>
      <c r="BD106" s="647"/>
      <c r="BE106" s="647"/>
      <c r="BF106" s="647"/>
      <c r="BG106" s="659"/>
      <c r="BH106" s="648"/>
      <c r="BI106" s="649"/>
      <c r="BJ106" s="649"/>
      <c r="BK106" s="649"/>
      <c r="BL106" s="218"/>
      <c r="BM106" s="648"/>
      <c r="BN106" s="648"/>
      <c r="BO106" s="648"/>
      <c r="BP106" s="648"/>
      <c r="BQ106" s="648"/>
      <c r="BR106" s="648"/>
      <c r="BS106" s="648"/>
      <c r="BT106" s="648"/>
      <c r="BU106" s="648"/>
      <c r="BV106" s="650"/>
      <c r="BW106" s="647"/>
    </row>
    <row r="107" spans="2:75" ht="15.75" customHeight="1">
      <c r="B107" s="353" t="s">
        <v>1017</v>
      </c>
      <c r="C107" s="354">
        <v>32300350000160</v>
      </c>
      <c r="D107" s="355" t="s">
        <v>13</v>
      </c>
      <c r="E107" s="355" t="s">
        <v>615</v>
      </c>
      <c r="F107" s="355" t="s">
        <v>619</v>
      </c>
      <c r="G107" s="356" t="s">
        <v>34</v>
      </c>
      <c r="H107" s="356" t="s">
        <v>1336</v>
      </c>
      <c r="I107" s="356" t="s">
        <v>34</v>
      </c>
      <c r="J107" s="356"/>
      <c r="K107" s="357" t="s">
        <v>48</v>
      </c>
      <c r="L107" s="358" t="s">
        <v>1338</v>
      </c>
      <c r="M107" s="358" t="s">
        <v>1414</v>
      </c>
      <c r="N107" s="357">
        <v>487181</v>
      </c>
      <c r="O107" s="357" t="s">
        <v>1320</v>
      </c>
      <c r="P107" s="361">
        <v>43507</v>
      </c>
      <c r="Q107" s="362">
        <v>442774382.04000002</v>
      </c>
      <c r="R107" s="362">
        <v>531189169.50011903</v>
      </c>
      <c r="S107" s="357">
        <v>31</v>
      </c>
      <c r="T107" s="359">
        <v>0.11151668030511774</v>
      </c>
      <c r="U107" s="359">
        <v>1.4415978922824759</v>
      </c>
      <c r="V107" s="359">
        <v>0.13729620325482594</v>
      </c>
      <c r="W107" s="359">
        <v>1.3459618740577179</v>
      </c>
      <c r="X107" s="359">
        <v>0.13296055031130605</v>
      </c>
      <c r="Y107" s="359">
        <v>1.0082640066973183</v>
      </c>
      <c r="Z107" s="359">
        <v>0.25304832119480647</v>
      </c>
      <c r="AA107" s="359">
        <v>1.4384086929668376</v>
      </c>
      <c r="AB107" s="359">
        <v>2.1639840918209353E-2</v>
      </c>
      <c r="AC107" s="363">
        <v>1.4680139239131555</v>
      </c>
      <c r="AD107" s="526">
        <v>0</v>
      </c>
      <c r="AE107" s="360" t="s">
        <v>2157</v>
      </c>
      <c r="AF107" s="360" t="s">
        <v>2143</v>
      </c>
      <c r="AG107" s="364" t="s">
        <v>1435</v>
      </c>
      <c r="AH107" s="364" t="s">
        <v>2147</v>
      </c>
      <c r="AI107" s="364">
        <v>20000</v>
      </c>
      <c r="AJ107" s="364">
        <v>20000</v>
      </c>
      <c r="AK107" s="364">
        <v>20000</v>
      </c>
      <c r="AL107" s="359">
        <v>0</v>
      </c>
      <c r="AM107" s="359" t="s">
        <v>34</v>
      </c>
      <c r="AN107" s="359" t="s">
        <v>34</v>
      </c>
      <c r="AO107" s="357" t="s">
        <v>1323</v>
      </c>
      <c r="AP107" s="360" t="s">
        <v>13</v>
      </c>
      <c r="AQ107" s="366" t="s">
        <v>668</v>
      </c>
      <c r="AR107" s="359">
        <v>2.6666666666666666E-3</v>
      </c>
      <c r="AS107" s="359">
        <v>2.6666666666666666E-3</v>
      </c>
      <c r="AT107" s="359"/>
      <c r="AW107" s="646"/>
      <c r="AX107" s="647"/>
      <c r="AY107" s="647"/>
      <c r="AZ107" s="647"/>
      <c r="BA107" s="647"/>
      <c r="BB107" s="658"/>
      <c r="BC107" s="647"/>
      <c r="BD107" s="647"/>
      <c r="BE107" s="647"/>
      <c r="BF107" s="647"/>
      <c r="BG107" s="659"/>
      <c r="BH107" s="648"/>
      <c r="BI107" s="649"/>
      <c r="BJ107" s="649"/>
      <c r="BK107" s="649"/>
      <c r="BL107" s="218"/>
      <c r="BM107" s="648"/>
      <c r="BN107" s="648"/>
      <c r="BO107" s="648"/>
      <c r="BP107" s="648"/>
      <c r="BQ107" s="648"/>
      <c r="BR107" s="648"/>
      <c r="BS107" s="648"/>
      <c r="BT107" s="648"/>
      <c r="BU107" s="648"/>
      <c r="BV107" s="650"/>
      <c r="BW107" s="647"/>
    </row>
    <row r="108" spans="2:75" ht="15.75" customHeight="1">
      <c r="B108" s="353" t="s">
        <v>250</v>
      </c>
      <c r="C108" s="354">
        <v>13812165000100</v>
      </c>
      <c r="D108" s="355" t="s">
        <v>13</v>
      </c>
      <c r="E108" s="355" t="s">
        <v>615</v>
      </c>
      <c r="F108" s="355" t="s">
        <v>619</v>
      </c>
      <c r="G108" s="356" t="s">
        <v>34</v>
      </c>
      <c r="H108" s="356" t="s">
        <v>1336</v>
      </c>
      <c r="I108" s="356" t="s">
        <v>34</v>
      </c>
      <c r="J108" s="356" t="s">
        <v>611</v>
      </c>
      <c r="K108" s="357" t="s">
        <v>48</v>
      </c>
      <c r="L108" s="358" t="s">
        <v>1338</v>
      </c>
      <c r="M108" s="358" t="s">
        <v>1414</v>
      </c>
      <c r="N108" s="357">
        <v>285560</v>
      </c>
      <c r="O108" s="357" t="s">
        <v>1320</v>
      </c>
      <c r="P108" s="361">
        <v>40786</v>
      </c>
      <c r="Q108" s="362">
        <v>981840733.99000001</v>
      </c>
      <c r="R108" s="362">
        <v>1240869610.4779761</v>
      </c>
      <c r="S108" s="357">
        <v>31</v>
      </c>
      <c r="T108" s="359">
        <v>0.11349327743886461</v>
      </c>
      <c r="U108" s="359">
        <v>1.4671497492253542</v>
      </c>
      <c r="V108" s="359">
        <v>0.13939063471765878</v>
      </c>
      <c r="W108" s="359">
        <v>1.3664943056178809</v>
      </c>
      <c r="X108" s="359">
        <v>0.13500569158453679</v>
      </c>
      <c r="Y108" s="359">
        <v>1.0237726844937152</v>
      </c>
      <c r="Z108" s="359">
        <v>0.25652614711336552</v>
      </c>
      <c r="AA108" s="359">
        <v>1.4581777829582689</v>
      </c>
      <c r="AB108" s="359">
        <v>2.2534416247466101E-2</v>
      </c>
      <c r="AC108" s="363">
        <v>1.4922993140595402</v>
      </c>
      <c r="AD108" s="526">
        <v>97548167000123</v>
      </c>
      <c r="AE108" s="360" t="s">
        <v>2322</v>
      </c>
      <c r="AF108" s="360" t="s">
        <v>2152</v>
      </c>
      <c r="AG108" s="364" t="s">
        <v>1436</v>
      </c>
      <c r="AH108" s="364" t="s">
        <v>2147</v>
      </c>
      <c r="AI108" s="364">
        <v>100000</v>
      </c>
      <c r="AJ108" s="364">
        <v>50000</v>
      </c>
      <c r="AK108" s="364">
        <v>100000</v>
      </c>
      <c r="AL108" s="359">
        <v>1.8500000000000003E-2</v>
      </c>
      <c r="AM108" s="359">
        <v>0.2</v>
      </c>
      <c r="AN108" s="359" t="s">
        <v>64</v>
      </c>
      <c r="AO108" s="357" t="s">
        <v>1323</v>
      </c>
      <c r="AP108" s="360" t="s">
        <v>13</v>
      </c>
      <c r="AQ108" s="366" t="s">
        <v>668</v>
      </c>
      <c r="AR108" s="359">
        <v>2.4666666666666665E-3</v>
      </c>
      <c r="AS108" s="359">
        <v>2.4666666666666665E-3</v>
      </c>
      <c r="AT108" s="359"/>
      <c r="AW108" s="646"/>
      <c r="AX108" s="647"/>
      <c r="AY108" s="647"/>
      <c r="AZ108" s="647"/>
      <c r="BA108" s="647"/>
      <c r="BB108" s="658"/>
      <c r="BC108" s="647"/>
      <c r="BD108" s="647"/>
      <c r="BE108" s="647"/>
      <c r="BF108" s="647"/>
      <c r="BG108" s="659"/>
      <c r="BH108" s="648"/>
      <c r="BI108" s="649"/>
      <c r="BJ108" s="649"/>
      <c r="BK108" s="649"/>
      <c r="BL108" s="218"/>
      <c r="BM108" s="648"/>
      <c r="BN108" s="648"/>
      <c r="BO108" s="648"/>
      <c r="BP108" s="648"/>
      <c r="BQ108" s="648"/>
      <c r="BR108" s="648"/>
      <c r="BS108" s="648"/>
      <c r="BT108" s="648"/>
      <c r="BU108" s="648"/>
      <c r="BV108" s="650"/>
      <c r="BW108" s="647"/>
    </row>
    <row r="109" spans="2:75" ht="15.75" customHeight="1">
      <c r="B109" s="353" t="s">
        <v>1028</v>
      </c>
      <c r="C109" s="354">
        <v>17429959000140</v>
      </c>
      <c r="D109" s="355" t="s">
        <v>13</v>
      </c>
      <c r="E109" s="355" t="s">
        <v>615</v>
      </c>
      <c r="F109" s="355" t="s">
        <v>619</v>
      </c>
      <c r="G109" s="356" t="s">
        <v>34</v>
      </c>
      <c r="H109" s="356" t="s">
        <v>1336</v>
      </c>
      <c r="I109" s="356" t="s">
        <v>34</v>
      </c>
      <c r="J109" s="356" t="s">
        <v>611</v>
      </c>
      <c r="K109" s="357" t="s">
        <v>48</v>
      </c>
      <c r="L109" s="358" t="s">
        <v>1338</v>
      </c>
      <c r="M109" s="358" t="s">
        <v>34</v>
      </c>
      <c r="N109" s="357">
        <v>329118</v>
      </c>
      <c r="O109" s="357" t="s">
        <v>1323</v>
      </c>
      <c r="P109" s="361">
        <v>41332</v>
      </c>
      <c r="Q109" s="362">
        <v>87656429.439999998</v>
      </c>
      <c r="R109" s="362">
        <v>92912135.248412654</v>
      </c>
      <c r="S109" s="357">
        <v>31</v>
      </c>
      <c r="T109" s="359">
        <v>0.11764274862699198</v>
      </c>
      <c r="U109" s="359">
        <v>1.5207907731737398</v>
      </c>
      <c r="V109" s="359">
        <v>0.15547533717782858</v>
      </c>
      <c r="W109" s="359">
        <v>1.5241781727148391</v>
      </c>
      <c r="X109" s="359">
        <v>0.25215376200098016</v>
      </c>
      <c r="Y109" s="359">
        <v>1.9121277836444968</v>
      </c>
      <c r="Z109" s="359">
        <v>0.27538457028682162</v>
      </c>
      <c r="AA109" s="359">
        <v>1.5653751739556341</v>
      </c>
      <c r="AB109" s="359">
        <v>4.1619392075538532E-2</v>
      </c>
      <c r="AC109" s="363">
        <v>1.1596367188600887</v>
      </c>
      <c r="AD109" s="526">
        <v>0</v>
      </c>
      <c r="AE109" s="360" t="s">
        <v>2157</v>
      </c>
      <c r="AF109" s="360" t="s">
        <v>2143</v>
      </c>
      <c r="AG109" s="364" t="s">
        <v>1435</v>
      </c>
      <c r="AH109" s="364" t="s">
        <v>2147</v>
      </c>
      <c r="AI109" s="364">
        <v>10000</v>
      </c>
      <c r="AJ109" s="364">
        <v>10000</v>
      </c>
      <c r="AK109" s="364">
        <v>10000</v>
      </c>
      <c r="AL109" s="359">
        <v>0</v>
      </c>
      <c r="AM109" s="359" t="s">
        <v>34</v>
      </c>
      <c r="AN109" s="359" t="s">
        <v>2161</v>
      </c>
      <c r="AO109" s="357" t="s">
        <v>1323</v>
      </c>
      <c r="AP109" s="360" t="s">
        <v>13</v>
      </c>
      <c r="AQ109" s="366" t="s">
        <v>668</v>
      </c>
      <c r="AR109" s="359">
        <v>4.0000000000000001E-3</v>
      </c>
      <c r="AS109" s="359">
        <v>4.0000000000000001E-3</v>
      </c>
      <c r="AT109" s="359"/>
      <c r="AW109" s="646"/>
      <c r="AX109" s="647"/>
      <c r="AY109" s="647"/>
      <c r="AZ109" s="647"/>
      <c r="BA109" s="647"/>
      <c r="BB109" s="658"/>
      <c r="BC109" s="647"/>
      <c r="BD109" s="647"/>
      <c r="BE109" s="647"/>
      <c r="BF109" s="647"/>
      <c r="BG109" s="659"/>
      <c r="BH109" s="648"/>
      <c r="BI109" s="649"/>
      <c r="BJ109" s="649"/>
      <c r="BK109" s="649"/>
      <c r="BL109" s="218"/>
      <c r="BM109" s="648"/>
      <c r="BN109" s="648"/>
      <c r="BO109" s="648"/>
      <c r="BP109" s="648"/>
      <c r="BQ109" s="648"/>
      <c r="BR109" s="648"/>
      <c r="BS109" s="648"/>
      <c r="BT109" s="648"/>
      <c r="BU109" s="648"/>
      <c r="BV109" s="650"/>
      <c r="BW109" s="647"/>
    </row>
    <row r="110" spans="2:75" ht="15.75" customHeight="1">
      <c r="B110" s="353" t="s">
        <v>285</v>
      </c>
      <c r="C110" s="354">
        <v>32397723000162</v>
      </c>
      <c r="D110" s="355" t="s">
        <v>13</v>
      </c>
      <c r="E110" s="355" t="s">
        <v>615</v>
      </c>
      <c r="F110" s="355" t="s">
        <v>619</v>
      </c>
      <c r="G110" s="356" t="s">
        <v>34</v>
      </c>
      <c r="H110" s="356" t="s">
        <v>1337</v>
      </c>
      <c r="I110" s="356" t="s">
        <v>34</v>
      </c>
      <c r="J110" s="356" t="s">
        <v>611</v>
      </c>
      <c r="K110" s="357" t="s">
        <v>48</v>
      </c>
      <c r="L110" s="358" t="s">
        <v>1338</v>
      </c>
      <c r="M110" s="358" t="s">
        <v>1414</v>
      </c>
      <c r="N110" s="357">
        <v>486280</v>
      </c>
      <c r="O110" s="357" t="s">
        <v>1320</v>
      </c>
      <c r="P110" s="361">
        <v>43497</v>
      </c>
      <c r="Q110" s="362">
        <v>1048828353.51</v>
      </c>
      <c r="R110" s="362">
        <v>779886124.98400843</v>
      </c>
      <c r="S110" s="357">
        <v>31</v>
      </c>
      <c r="T110" s="359">
        <v>0.24111743375701944</v>
      </c>
      <c r="U110" s="359">
        <v>3.1169721278075642</v>
      </c>
      <c r="V110" s="359">
        <v>0.20983583819991947</v>
      </c>
      <c r="W110" s="359">
        <v>2.0570928498571446</v>
      </c>
      <c r="X110" s="359">
        <v>0.26659591757476298</v>
      </c>
      <c r="Y110" s="359">
        <v>2.0216452729304151</v>
      </c>
      <c r="Z110" s="359">
        <v>0.62768471634272949</v>
      </c>
      <c r="AA110" s="359">
        <v>3.5679634157096163</v>
      </c>
      <c r="AB110" s="359">
        <v>0.1268295866738699</v>
      </c>
      <c r="AC110" s="363">
        <v>0.79982215399249545</v>
      </c>
      <c r="AD110" s="526">
        <v>37098935000162</v>
      </c>
      <c r="AE110" s="360" t="s">
        <v>2355</v>
      </c>
      <c r="AF110" s="360" t="s">
        <v>2143</v>
      </c>
      <c r="AG110" s="364" t="s">
        <v>1435</v>
      </c>
      <c r="AH110" s="364" t="s">
        <v>2147</v>
      </c>
      <c r="AI110" s="364">
        <v>5000</v>
      </c>
      <c r="AJ110" s="364">
        <v>1000</v>
      </c>
      <c r="AK110" s="364">
        <v>1000</v>
      </c>
      <c r="AL110" s="359">
        <v>0.02</v>
      </c>
      <c r="AM110" s="359">
        <v>0.2</v>
      </c>
      <c r="AN110" s="359" t="s">
        <v>34</v>
      </c>
      <c r="AO110" s="357" t="s">
        <v>1323</v>
      </c>
      <c r="AP110" s="360" t="s">
        <v>13</v>
      </c>
      <c r="AQ110" s="366" t="s">
        <v>668</v>
      </c>
      <c r="AR110" s="359" t="s">
        <v>34</v>
      </c>
      <c r="AS110" s="359" t="s">
        <v>34</v>
      </c>
      <c r="AT110" s="359"/>
      <c r="AW110" s="646"/>
      <c r="AX110" s="647"/>
      <c r="AY110" s="647"/>
      <c r="AZ110" s="647"/>
      <c r="BA110" s="647"/>
      <c r="BB110" s="658"/>
      <c r="BC110" s="647"/>
      <c r="BD110" s="647"/>
      <c r="BE110" s="647"/>
      <c r="BF110" s="647"/>
      <c r="BG110" s="659"/>
      <c r="BH110" s="648"/>
      <c r="BI110" s="649"/>
      <c r="BJ110" s="649"/>
      <c r="BK110" s="649"/>
      <c r="BL110" s="218"/>
      <c r="BM110" s="648"/>
      <c r="BN110" s="648"/>
      <c r="BO110" s="648"/>
      <c r="BP110" s="648"/>
      <c r="BQ110" s="648"/>
      <c r="BR110" s="648"/>
      <c r="BS110" s="648"/>
      <c r="BT110" s="648"/>
      <c r="BU110" s="648"/>
      <c r="BV110" s="650"/>
      <c r="BW110" s="647"/>
    </row>
    <row r="111" spans="2:75" ht="15.75" customHeight="1">
      <c r="B111" s="353" t="s">
        <v>44</v>
      </c>
      <c r="C111" s="354">
        <v>30317454000151</v>
      </c>
      <c r="D111" s="355" t="s">
        <v>14</v>
      </c>
      <c r="E111" s="355" t="s">
        <v>614</v>
      </c>
      <c r="F111" s="355" t="s">
        <v>1316</v>
      </c>
      <c r="G111" s="356"/>
      <c r="H111" s="356" t="s">
        <v>865</v>
      </c>
      <c r="I111" s="356" t="s">
        <v>34</v>
      </c>
      <c r="J111" s="356" t="s">
        <v>608</v>
      </c>
      <c r="K111" s="357" t="s">
        <v>48</v>
      </c>
      <c r="L111" s="358" t="s">
        <v>1338</v>
      </c>
      <c r="M111" s="358" t="s">
        <v>34</v>
      </c>
      <c r="N111" s="357">
        <v>466999</v>
      </c>
      <c r="O111" s="357" t="s">
        <v>1320</v>
      </c>
      <c r="P111" s="361">
        <v>43250</v>
      </c>
      <c r="Q111" s="362">
        <v>919600065.28999996</v>
      </c>
      <c r="R111" s="362">
        <v>1280131051.1292856</v>
      </c>
      <c r="S111" s="357">
        <v>32</v>
      </c>
      <c r="T111" s="359">
        <v>2.224417102388565E-2</v>
      </c>
      <c r="U111" s="359">
        <v>0.28755474047350066</v>
      </c>
      <c r="V111" s="359">
        <v>-7.4490509258922311E-2</v>
      </c>
      <c r="W111" s="359">
        <v>-0.73025606728224435</v>
      </c>
      <c r="X111" s="359">
        <v>8.9518285016707555E-3</v>
      </c>
      <c r="Y111" s="359">
        <v>6.7883341722257559E-2</v>
      </c>
      <c r="Z111" s="359">
        <v>0.26898999762645048</v>
      </c>
      <c r="AA111" s="359">
        <v>1.5290263499086847</v>
      </c>
      <c r="AB111" s="359">
        <v>0.10942341614756879</v>
      </c>
      <c r="AC111" s="363">
        <v>-1.5405820092033824</v>
      </c>
      <c r="AD111" s="526">
        <v>30317436000170</v>
      </c>
      <c r="AE111" s="360" t="s">
        <v>2256</v>
      </c>
      <c r="AF111" s="360" t="s">
        <v>2152</v>
      </c>
      <c r="AG111" s="364" t="s">
        <v>1436</v>
      </c>
      <c r="AH111" s="364" t="s">
        <v>2147</v>
      </c>
      <c r="AI111" s="364">
        <v>500</v>
      </c>
      <c r="AJ111" s="364">
        <v>100</v>
      </c>
      <c r="AK111" s="364">
        <v>100</v>
      </c>
      <c r="AL111" s="359">
        <v>1.8500000000000003E-2</v>
      </c>
      <c r="AM111" s="359">
        <v>0.2</v>
      </c>
      <c r="AN111" s="359" t="s">
        <v>2175</v>
      </c>
      <c r="AO111" s="357" t="s">
        <v>1323</v>
      </c>
      <c r="AP111" s="360" t="s">
        <v>13</v>
      </c>
      <c r="AQ111" s="366" t="s">
        <v>668</v>
      </c>
      <c r="AR111" s="359">
        <v>4.6249999999999998E-3</v>
      </c>
      <c r="AS111" s="359">
        <v>4.6249999999999998E-3</v>
      </c>
      <c r="AT111" s="359"/>
      <c r="AW111" s="646"/>
      <c r="AX111" s="647"/>
      <c r="AY111" s="647"/>
      <c r="AZ111" s="647"/>
      <c r="BA111" s="647"/>
      <c r="BB111" s="658"/>
      <c r="BC111" s="647"/>
      <c r="BD111" s="647"/>
      <c r="BE111" s="647"/>
      <c r="BF111" s="647"/>
      <c r="BG111" s="659"/>
      <c r="BH111" s="648"/>
      <c r="BI111" s="649"/>
      <c r="BJ111" s="649"/>
      <c r="BK111" s="649"/>
      <c r="BL111" s="218"/>
      <c r="BM111" s="648"/>
      <c r="BN111" s="648"/>
      <c r="BO111" s="648"/>
      <c r="BP111" s="648"/>
      <c r="BQ111" s="648"/>
      <c r="BR111" s="648"/>
      <c r="BS111" s="648"/>
      <c r="BT111" s="648"/>
      <c r="BU111" s="648"/>
      <c r="BV111" s="650"/>
      <c r="BW111" s="647"/>
    </row>
    <row r="112" spans="2:75" ht="15.75" customHeight="1">
      <c r="B112" s="353" t="s">
        <v>1227</v>
      </c>
      <c r="C112" s="354">
        <v>8968733000126</v>
      </c>
      <c r="D112" s="355" t="s">
        <v>14</v>
      </c>
      <c r="E112" s="355" t="s">
        <v>607</v>
      </c>
      <c r="F112" s="355" t="s">
        <v>1316</v>
      </c>
      <c r="G112" s="356"/>
      <c r="H112" s="356" t="s">
        <v>34</v>
      </c>
      <c r="I112" s="356" t="s">
        <v>34</v>
      </c>
      <c r="J112" s="356" t="s">
        <v>608</v>
      </c>
      <c r="K112" s="357" t="s">
        <v>48</v>
      </c>
      <c r="L112" s="358" t="s">
        <v>1338</v>
      </c>
      <c r="M112" s="358" t="s">
        <v>34</v>
      </c>
      <c r="N112" s="357">
        <v>475823</v>
      </c>
      <c r="O112" s="357" t="s">
        <v>1320</v>
      </c>
      <c r="P112" s="361">
        <v>43298</v>
      </c>
      <c r="Q112" s="362">
        <v>252908691.58000001</v>
      </c>
      <c r="R112" s="362">
        <v>272855102.75111109</v>
      </c>
      <c r="S112" s="357">
        <v>32</v>
      </c>
      <c r="T112" s="359">
        <v>6.2686164008815215E-2</v>
      </c>
      <c r="U112" s="359">
        <v>0.81035627731320137</v>
      </c>
      <c r="V112" s="359">
        <v>-6.0534315190900023E-2</v>
      </c>
      <c r="W112" s="359">
        <v>-0.59343869959696416</v>
      </c>
      <c r="X112" s="359">
        <v>0.91773725006161389</v>
      </c>
      <c r="Y112" s="359">
        <v>6.9593682838707274</v>
      </c>
      <c r="Z112" s="359">
        <v>1.2319401624361705</v>
      </c>
      <c r="AA112" s="359">
        <v>7.0027472638278656</v>
      </c>
      <c r="AB112" s="359">
        <v>0.2314926452748359</v>
      </c>
      <c r="AC112" s="363">
        <v>-0.57399491205192155</v>
      </c>
      <c r="AD112" s="526">
        <v>42190558000127</v>
      </c>
      <c r="AE112" s="360" t="s">
        <v>2294</v>
      </c>
      <c r="AF112" s="360" t="s">
        <v>2143</v>
      </c>
      <c r="AG112" s="364" t="s">
        <v>1435</v>
      </c>
      <c r="AH112" s="364" t="s">
        <v>2147</v>
      </c>
      <c r="AI112" s="364">
        <v>50</v>
      </c>
      <c r="AJ112" s="364">
        <v>50</v>
      </c>
      <c r="AK112" s="364">
        <v>30</v>
      </c>
      <c r="AL112" s="359">
        <v>0.02</v>
      </c>
      <c r="AM112" s="359">
        <v>0.2</v>
      </c>
      <c r="AN112" s="359" t="s">
        <v>2161</v>
      </c>
      <c r="AO112" s="357" t="s">
        <v>1323</v>
      </c>
      <c r="AP112" s="360" t="s">
        <v>716</v>
      </c>
      <c r="AQ112" s="366" t="s">
        <v>659</v>
      </c>
      <c r="AR112" s="359">
        <v>5.3333333333333332E-3</v>
      </c>
      <c r="AS112" s="359">
        <v>5.3333333333333332E-3</v>
      </c>
      <c r="AT112" s="359"/>
      <c r="AW112" s="646"/>
      <c r="AX112" s="647"/>
      <c r="AY112" s="647"/>
      <c r="AZ112" s="647"/>
      <c r="BA112" s="647"/>
      <c r="BB112" s="658"/>
      <c r="BC112" s="647"/>
      <c r="BD112" s="647"/>
      <c r="BE112" s="647"/>
      <c r="BF112" s="647"/>
      <c r="BG112" s="659"/>
      <c r="BH112" s="648"/>
      <c r="BI112" s="649"/>
      <c r="BJ112" s="649"/>
      <c r="BK112" s="649"/>
      <c r="BL112" s="218"/>
      <c r="BM112" s="648"/>
      <c r="BN112" s="648"/>
      <c r="BO112" s="648"/>
      <c r="BP112" s="648"/>
      <c r="BQ112" s="648"/>
      <c r="BR112" s="648"/>
      <c r="BS112" s="648"/>
      <c r="BT112" s="648"/>
      <c r="BU112" s="648"/>
      <c r="BV112" s="650"/>
      <c r="BW112" s="647"/>
    </row>
    <row r="113" spans="2:75" ht="15.75" customHeight="1">
      <c r="B113" s="353" t="s">
        <v>29</v>
      </c>
      <c r="C113" s="354">
        <v>26269603000187</v>
      </c>
      <c r="D113" s="355" t="s">
        <v>14</v>
      </c>
      <c r="E113" s="355" t="s">
        <v>607</v>
      </c>
      <c r="F113" s="355" t="s">
        <v>1316</v>
      </c>
      <c r="G113" s="356"/>
      <c r="H113" s="356" t="s">
        <v>34</v>
      </c>
      <c r="I113" s="356" t="s">
        <v>34</v>
      </c>
      <c r="J113" s="356" t="s">
        <v>608</v>
      </c>
      <c r="K113" s="357" t="s">
        <v>48</v>
      </c>
      <c r="L113" s="358" t="s">
        <v>1338</v>
      </c>
      <c r="M113" s="358" t="s">
        <v>1414</v>
      </c>
      <c r="N113" s="357">
        <v>441449</v>
      </c>
      <c r="O113" s="357" t="s">
        <v>1320</v>
      </c>
      <c r="P113" s="361">
        <v>42888</v>
      </c>
      <c r="Q113" s="362">
        <v>567910066.63999999</v>
      </c>
      <c r="R113" s="362">
        <v>877725911.44996035</v>
      </c>
      <c r="S113" s="357">
        <v>32</v>
      </c>
      <c r="T113" s="359">
        <v>-5.0968458100829617E-3</v>
      </c>
      <c r="U113" s="359">
        <v>-6.5887920596280236E-2</v>
      </c>
      <c r="V113" s="359">
        <v>-0.2310007851061171</v>
      </c>
      <c r="W113" s="359">
        <v>-2.2645800995178273</v>
      </c>
      <c r="X113" s="359">
        <v>-0.12778272380462874</v>
      </c>
      <c r="Y113" s="359">
        <v>-0.96899960769037374</v>
      </c>
      <c r="Z113" s="359">
        <v>0.16887776287223843</v>
      </c>
      <c r="AA113" s="359">
        <v>0.95995595235431108</v>
      </c>
      <c r="AB113" s="359">
        <v>0.2465411218563105</v>
      </c>
      <c r="AC113" s="363">
        <v>-1.3358664000146074</v>
      </c>
      <c r="AD113" s="526">
        <v>26859564000178</v>
      </c>
      <c r="AE113" s="360" t="s">
        <v>2452</v>
      </c>
      <c r="AF113" s="360" t="s">
        <v>2146</v>
      </c>
      <c r="AG113" s="364" t="s">
        <v>59</v>
      </c>
      <c r="AH113" s="364" t="s">
        <v>2144</v>
      </c>
      <c r="AI113" s="364">
        <v>5000</v>
      </c>
      <c r="AJ113" s="364">
        <v>1000</v>
      </c>
      <c r="AK113" s="364">
        <v>5000</v>
      </c>
      <c r="AL113" s="359">
        <v>1.9E-2</v>
      </c>
      <c r="AM113" s="359">
        <v>0.2</v>
      </c>
      <c r="AN113" s="359" t="s">
        <v>2175</v>
      </c>
      <c r="AO113" s="357" t="s">
        <v>1323</v>
      </c>
      <c r="AP113" s="360" t="s">
        <v>716</v>
      </c>
      <c r="AQ113" s="366" t="s">
        <v>659</v>
      </c>
      <c r="AR113" s="359">
        <v>3.1666666666666666E-3</v>
      </c>
      <c r="AS113" s="359">
        <v>3.1666666666666666E-3</v>
      </c>
      <c r="AT113" s="359"/>
      <c r="AW113" s="646"/>
      <c r="AX113" s="647"/>
      <c r="AY113" s="647"/>
      <c r="AZ113" s="647"/>
      <c r="BA113" s="647"/>
      <c r="BB113" s="658"/>
      <c r="BC113" s="647"/>
      <c r="BD113" s="647"/>
      <c r="BE113" s="647"/>
      <c r="BF113" s="647"/>
      <c r="BG113" s="659"/>
      <c r="BH113" s="648"/>
      <c r="BI113" s="649"/>
      <c r="BJ113" s="649"/>
      <c r="BK113" s="649"/>
      <c r="BL113" s="218"/>
      <c r="BM113" s="648"/>
      <c r="BN113" s="648"/>
      <c r="BO113" s="648"/>
      <c r="BP113" s="648"/>
      <c r="BQ113" s="648"/>
      <c r="BR113" s="648"/>
      <c r="BS113" s="648"/>
      <c r="BT113" s="648"/>
      <c r="BU113" s="648"/>
      <c r="BV113" s="650"/>
      <c r="BW113" s="647"/>
    </row>
    <row r="114" spans="2:75" ht="15.75" customHeight="1">
      <c r="B114" s="353" t="s">
        <v>1233</v>
      </c>
      <c r="C114" s="354">
        <v>26831831000107</v>
      </c>
      <c r="D114" s="355" t="s">
        <v>13</v>
      </c>
      <c r="E114" s="355" t="s">
        <v>616</v>
      </c>
      <c r="F114" s="355" t="s">
        <v>617</v>
      </c>
      <c r="G114" s="356" t="s">
        <v>34</v>
      </c>
      <c r="H114" s="356" t="s">
        <v>1337</v>
      </c>
      <c r="I114" s="356" t="s">
        <v>34</v>
      </c>
      <c r="J114" s="356" t="s">
        <v>608</v>
      </c>
      <c r="K114" s="357" t="s">
        <v>48</v>
      </c>
      <c r="L114" s="358" t="s">
        <v>1338</v>
      </c>
      <c r="M114" s="358" t="s">
        <v>34</v>
      </c>
      <c r="N114" s="357">
        <v>441910</v>
      </c>
      <c r="O114" s="357" t="s">
        <v>1320</v>
      </c>
      <c r="P114" s="361">
        <v>42893</v>
      </c>
      <c r="Q114" s="362">
        <v>63957698.100000001</v>
      </c>
      <c r="R114" s="362">
        <v>75532302.811904743</v>
      </c>
      <c r="S114" s="357">
        <v>32</v>
      </c>
      <c r="T114" s="359">
        <v>6.6183773336040419E-2</v>
      </c>
      <c r="U114" s="359">
        <v>0.85557055575441487</v>
      </c>
      <c r="V114" s="359">
        <v>-3.7029445152347518E-2</v>
      </c>
      <c r="W114" s="359">
        <v>-0.36301237915564333</v>
      </c>
      <c r="X114" s="359">
        <v>-6.5127579573019956E-3</v>
      </c>
      <c r="Y114" s="359">
        <v>-4.9387426701412919E-2</v>
      </c>
      <c r="Z114" s="359">
        <v>0.14429017534658262</v>
      </c>
      <c r="AA114" s="359">
        <v>0.82019213385120615</v>
      </c>
      <c r="AB114" s="359">
        <v>8.2273851874342968E-2</v>
      </c>
      <c r="AC114" s="363">
        <v>-1.5984150454866048</v>
      </c>
      <c r="AD114" s="526">
        <v>39773766000144</v>
      </c>
      <c r="AE114" s="360" t="s">
        <v>2157</v>
      </c>
      <c r="AF114" s="360" t="s">
        <v>2143</v>
      </c>
      <c r="AG114" s="364" t="s">
        <v>1435</v>
      </c>
      <c r="AH114" s="364" t="s">
        <v>2147</v>
      </c>
      <c r="AI114" s="364">
        <v>20000</v>
      </c>
      <c r="AJ114" s="364">
        <v>5000</v>
      </c>
      <c r="AK114" s="364">
        <v>5000</v>
      </c>
      <c r="AL114" s="359">
        <v>0</v>
      </c>
      <c r="AM114" s="359" t="s">
        <v>34</v>
      </c>
      <c r="AN114" s="359" t="s">
        <v>34</v>
      </c>
      <c r="AO114" s="357" t="s">
        <v>1323</v>
      </c>
      <c r="AP114" s="360" t="s">
        <v>13</v>
      </c>
      <c r="AQ114" s="366" t="s">
        <v>674</v>
      </c>
      <c r="AR114" s="359">
        <v>3.8E-3</v>
      </c>
      <c r="AS114" s="359">
        <v>3.8E-3</v>
      </c>
      <c r="AT114" s="359"/>
      <c r="AW114" s="646"/>
      <c r="AX114" s="647"/>
      <c r="AY114" s="647"/>
      <c r="AZ114" s="647"/>
      <c r="BA114" s="647"/>
      <c r="BB114" s="658"/>
      <c r="BC114" s="647"/>
      <c r="BD114" s="647"/>
      <c r="BE114" s="647"/>
      <c r="BF114" s="647"/>
      <c r="BG114" s="659"/>
      <c r="BH114" s="648"/>
      <c r="BI114" s="649"/>
      <c r="BJ114" s="649"/>
      <c r="BK114" s="649"/>
      <c r="BL114" s="218"/>
      <c r="BM114" s="648"/>
      <c r="BN114" s="648"/>
      <c r="BO114" s="648"/>
      <c r="BP114" s="648"/>
      <c r="BQ114" s="648"/>
      <c r="BR114" s="648"/>
      <c r="BS114" s="648"/>
      <c r="BT114" s="648"/>
      <c r="BU114" s="648"/>
      <c r="BV114" s="650"/>
      <c r="BW114" s="647"/>
    </row>
    <row r="115" spans="2:75" ht="15.75" customHeight="1">
      <c r="B115" s="353" t="s">
        <v>42</v>
      </c>
      <c r="C115" s="354">
        <v>35432385000140</v>
      </c>
      <c r="D115" s="355" t="s">
        <v>13</v>
      </c>
      <c r="E115" s="355" t="s">
        <v>616</v>
      </c>
      <c r="F115" s="355" t="s">
        <v>619</v>
      </c>
      <c r="G115" s="356" t="s">
        <v>34</v>
      </c>
      <c r="H115" s="356" t="s">
        <v>865</v>
      </c>
      <c r="I115" s="356" t="s">
        <v>34</v>
      </c>
      <c r="J115" s="356" t="s">
        <v>611</v>
      </c>
      <c r="K115" s="357" t="s">
        <v>48</v>
      </c>
      <c r="L115" s="358" t="s">
        <v>1338</v>
      </c>
      <c r="M115" s="358" t="s">
        <v>1414</v>
      </c>
      <c r="N115" s="357">
        <v>518174</v>
      </c>
      <c r="O115" s="357" t="s">
        <v>1320</v>
      </c>
      <c r="P115" s="361">
        <v>43812</v>
      </c>
      <c r="Q115" s="362">
        <v>275704942.38</v>
      </c>
      <c r="R115" s="362">
        <v>509456336.94119078</v>
      </c>
      <c r="S115" s="357">
        <v>32</v>
      </c>
      <c r="T115" s="359">
        <v>-2.2602085514360826E-2</v>
      </c>
      <c r="U115" s="359">
        <v>-0.29218157095011316</v>
      </c>
      <c r="V115" s="359">
        <v>-1.7183388121116749E-2</v>
      </c>
      <c r="W115" s="359">
        <v>-0.16845466028825876</v>
      </c>
      <c r="X115" s="359">
        <v>6.2139612027473756E-2</v>
      </c>
      <c r="Y115" s="359">
        <v>0.47121596632042495</v>
      </c>
      <c r="Z115" s="359" t="s">
        <v>1417</v>
      </c>
      <c r="AA115" s="359" t="s">
        <v>1417</v>
      </c>
      <c r="AB115" s="359">
        <v>5.505618242627526E-2</v>
      </c>
      <c r="AC115" s="363">
        <v>-2.0519760939576344</v>
      </c>
      <c r="AD115" s="526">
        <v>32785900000188</v>
      </c>
      <c r="AE115" s="360" t="s">
        <v>2256</v>
      </c>
      <c r="AF115" s="360" t="s">
        <v>2152</v>
      </c>
      <c r="AG115" s="364" t="s">
        <v>1436</v>
      </c>
      <c r="AH115" s="364" t="s">
        <v>2144</v>
      </c>
      <c r="AI115" s="364">
        <v>500</v>
      </c>
      <c r="AJ115" s="364">
        <v>100</v>
      </c>
      <c r="AK115" s="364">
        <v>100</v>
      </c>
      <c r="AL115" s="359">
        <v>1.3500000000000002E-2</v>
      </c>
      <c r="AM115" s="359">
        <v>0.15</v>
      </c>
      <c r="AN115" s="359" t="s">
        <v>34</v>
      </c>
      <c r="AO115" s="357" t="s">
        <v>1323</v>
      </c>
      <c r="AP115" s="360" t="s">
        <v>13</v>
      </c>
      <c r="AQ115" s="366" t="s">
        <v>668</v>
      </c>
      <c r="AR115" s="359">
        <v>3.1499999999999996E-3</v>
      </c>
      <c r="AS115" s="359">
        <v>3.1499999999999996E-3</v>
      </c>
      <c r="AT115" s="359"/>
      <c r="AW115" s="646"/>
      <c r="AX115" s="647"/>
      <c r="AY115" s="647"/>
      <c r="AZ115" s="647"/>
      <c r="BA115" s="647"/>
      <c r="BB115" s="658"/>
      <c r="BC115" s="647"/>
      <c r="BD115" s="647"/>
      <c r="BE115" s="647"/>
      <c r="BF115" s="647"/>
      <c r="BG115" s="659"/>
      <c r="BH115" s="648"/>
      <c r="BI115" s="649"/>
      <c r="BJ115" s="649"/>
      <c r="BK115" s="649"/>
      <c r="BL115" s="218"/>
      <c r="BM115" s="648"/>
      <c r="BN115" s="648"/>
      <c r="BO115" s="648"/>
      <c r="BP115" s="648"/>
      <c r="BQ115" s="648"/>
      <c r="BR115" s="648"/>
      <c r="BS115" s="648"/>
      <c r="BT115" s="648"/>
      <c r="BU115" s="648"/>
      <c r="BV115" s="650"/>
      <c r="BW115" s="647"/>
    </row>
    <row r="116" spans="2:75" ht="15.75" customHeight="1">
      <c r="B116" s="353" t="s">
        <v>649</v>
      </c>
      <c r="C116" s="354">
        <v>17162002000180</v>
      </c>
      <c r="D116" s="355" t="s">
        <v>13</v>
      </c>
      <c r="E116" s="355" t="s">
        <v>615</v>
      </c>
      <c r="F116" s="355" t="s">
        <v>619</v>
      </c>
      <c r="G116" s="356" t="s">
        <v>34</v>
      </c>
      <c r="H116" s="356" t="s">
        <v>1336</v>
      </c>
      <c r="I116" s="356" t="s">
        <v>34</v>
      </c>
      <c r="J116" s="356" t="s">
        <v>611</v>
      </c>
      <c r="K116" s="357" t="s">
        <v>48</v>
      </c>
      <c r="L116" s="358" t="s">
        <v>1338</v>
      </c>
      <c r="M116" s="358" t="s">
        <v>34</v>
      </c>
      <c r="N116" s="357">
        <v>326860</v>
      </c>
      <c r="O116" s="357" t="s">
        <v>1320</v>
      </c>
      <c r="P116" s="361">
        <v>41284</v>
      </c>
      <c r="Q116" s="362">
        <v>1571070429.99</v>
      </c>
      <c r="R116" s="362">
        <v>1713894191.3927774</v>
      </c>
      <c r="S116" s="357">
        <v>32</v>
      </c>
      <c r="T116" s="359">
        <v>7.948046020993571E-2</v>
      </c>
      <c r="U116" s="359">
        <v>1.0274594222387934</v>
      </c>
      <c r="V116" s="359">
        <v>8.657037473191842E-2</v>
      </c>
      <c r="W116" s="359">
        <v>0.84867914079012341</v>
      </c>
      <c r="X116" s="359">
        <v>0.1113184730634984</v>
      </c>
      <c r="Y116" s="359">
        <v>0.84414820341553909</v>
      </c>
      <c r="Z116" s="359">
        <v>0.23752689770621971</v>
      </c>
      <c r="AA116" s="359">
        <v>1.3501798899943993</v>
      </c>
      <c r="AB116" s="359">
        <v>3.5259064666037732E-2</v>
      </c>
      <c r="AC116" s="363">
        <v>-0.38267250879237985</v>
      </c>
      <c r="AD116" s="526">
        <v>17248340000139</v>
      </c>
      <c r="AE116" s="360" t="s">
        <v>2378</v>
      </c>
      <c r="AF116" s="360" t="s">
        <v>2152</v>
      </c>
      <c r="AG116" s="364" t="s">
        <v>1436</v>
      </c>
      <c r="AH116" s="364" t="s">
        <v>2147</v>
      </c>
      <c r="AI116" s="364">
        <v>10000</v>
      </c>
      <c r="AJ116" s="364">
        <v>1000</v>
      </c>
      <c r="AK116" s="364">
        <v>0</v>
      </c>
      <c r="AL116" s="359">
        <v>0.02</v>
      </c>
      <c r="AM116" s="359">
        <v>0.2</v>
      </c>
      <c r="AN116" s="359" t="s">
        <v>64</v>
      </c>
      <c r="AO116" s="357" t="s">
        <v>1323</v>
      </c>
      <c r="AP116" s="360" t="s">
        <v>13</v>
      </c>
      <c r="AQ116" s="366" t="s">
        <v>668</v>
      </c>
      <c r="AR116" s="359">
        <v>5.0000000000000001E-3</v>
      </c>
      <c r="AS116" s="359">
        <v>5.0000000000000001E-3</v>
      </c>
      <c r="AT116" s="359"/>
      <c r="AW116" s="646"/>
      <c r="AX116" s="647"/>
      <c r="AY116" s="647"/>
      <c r="AZ116" s="647"/>
      <c r="BA116" s="647"/>
      <c r="BB116" s="658"/>
      <c r="BC116" s="647"/>
      <c r="BD116" s="647"/>
      <c r="BE116" s="647"/>
      <c r="BF116" s="647"/>
      <c r="BG116" s="659"/>
      <c r="BH116" s="648"/>
      <c r="BI116" s="649"/>
      <c r="BJ116" s="649"/>
      <c r="BK116" s="649"/>
      <c r="BL116" s="218"/>
      <c r="BM116" s="648"/>
      <c r="BN116" s="648"/>
      <c r="BO116" s="648"/>
      <c r="BP116" s="648"/>
      <c r="BQ116" s="648"/>
      <c r="BR116" s="648"/>
      <c r="BS116" s="648"/>
      <c r="BT116" s="648"/>
      <c r="BU116" s="648"/>
      <c r="BV116" s="650"/>
      <c r="BW116" s="647"/>
    </row>
    <row r="117" spans="2:75" ht="15.75" customHeight="1">
      <c r="B117" s="353" t="s">
        <v>183</v>
      </c>
      <c r="C117" s="354">
        <v>40920066000114</v>
      </c>
      <c r="D117" s="355" t="s">
        <v>14</v>
      </c>
      <c r="E117" s="355" t="s">
        <v>614</v>
      </c>
      <c r="F117" s="355" t="s">
        <v>610</v>
      </c>
      <c r="G117" s="356"/>
      <c r="H117" s="356" t="s">
        <v>865</v>
      </c>
      <c r="I117" s="356" t="s">
        <v>34</v>
      </c>
      <c r="J117" s="356" t="s">
        <v>608</v>
      </c>
      <c r="K117" s="357" t="s">
        <v>48</v>
      </c>
      <c r="L117" s="358" t="s">
        <v>1338</v>
      </c>
      <c r="M117" s="358" t="s">
        <v>34</v>
      </c>
      <c r="N117" s="357">
        <v>588849</v>
      </c>
      <c r="O117" s="357" t="s">
        <v>1320</v>
      </c>
      <c r="P117" s="361">
        <v>44277</v>
      </c>
      <c r="Q117" s="362">
        <v>110252563.78</v>
      </c>
      <c r="R117" s="362">
        <v>55398032.074920669</v>
      </c>
      <c r="S117" s="357">
        <v>32</v>
      </c>
      <c r="T117" s="359">
        <v>0.1008306491902784</v>
      </c>
      <c r="U117" s="359">
        <v>1.3034574823467759</v>
      </c>
      <c r="V117" s="359">
        <v>0.12992078833859289</v>
      </c>
      <c r="W117" s="359">
        <v>1.2736581464434777</v>
      </c>
      <c r="X117" s="359" t="s">
        <v>1417</v>
      </c>
      <c r="Y117" s="359" t="s">
        <v>1417</v>
      </c>
      <c r="Z117" s="359" t="s">
        <v>1417</v>
      </c>
      <c r="AA117" s="359" t="s">
        <v>1417</v>
      </c>
      <c r="AB117" s="359">
        <v>0.10230597832481304</v>
      </c>
      <c r="AC117" s="363">
        <v>0.29551165184830996</v>
      </c>
      <c r="AD117" s="526">
        <v>0</v>
      </c>
      <c r="AE117" s="360" t="s">
        <v>2257</v>
      </c>
      <c r="AF117" s="360" t="s">
        <v>2143</v>
      </c>
      <c r="AG117" s="364" t="s">
        <v>1435</v>
      </c>
      <c r="AH117" s="364" t="s">
        <v>2147</v>
      </c>
      <c r="AI117" s="364">
        <v>500</v>
      </c>
      <c r="AJ117" s="364">
        <v>500</v>
      </c>
      <c r="AK117" s="364">
        <v>500</v>
      </c>
      <c r="AL117" s="359">
        <v>1.8000000000000002E-2</v>
      </c>
      <c r="AM117" s="359">
        <v>0.2</v>
      </c>
      <c r="AN117" s="359" t="s">
        <v>34</v>
      </c>
      <c r="AO117" s="357" t="s">
        <v>1323</v>
      </c>
      <c r="AP117" s="360" t="s">
        <v>13</v>
      </c>
      <c r="AQ117" s="366" t="s">
        <v>674</v>
      </c>
      <c r="AR117" s="359">
        <v>4.0000000000000001E-3</v>
      </c>
      <c r="AS117" s="359">
        <v>4.0000000000000001E-3</v>
      </c>
      <c r="AT117" s="359"/>
      <c r="AW117" s="646"/>
      <c r="AX117" s="647"/>
      <c r="AY117" s="647"/>
      <c r="AZ117" s="647"/>
      <c r="BA117" s="647"/>
      <c r="BB117" s="658"/>
      <c r="BC117" s="647"/>
      <c r="BD117" s="647"/>
      <c r="BE117" s="647"/>
      <c r="BF117" s="647"/>
      <c r="BG117" s="659"/>
      <c r="BH117" s="648"/>
      <c r="BI117" s="649"/>
      <c r="BJ117" s="649"/>
      <c r="BK117" s="649"/>
      <c r="BL117" s="218"/>
      <c r="BM117" s="648"/>
      <c r="BN117" s="648"/>
      <c r="BO117" s="648"/>
      <c r="BP117" s="648"/>
      <c r="BQ117" s="648"/>
      <c r="BR117" s="648"/>
      <c r="BS117" s="648"/>
      <c r="BT117" s="648"/>
      <c r="BU117" s="648"/>
      <c r="BV117" s="650"/>
      <c r="BW117" s="647"/>
    </row>
    <row r="118" spans="2:75" ht="15.75" customHeight="1">
      <c r="B118" s="353" t="s">
        <v>204</v>
      </c>
      <c r="C118" s="354">
        <v>21917184000129</v>
      </c>
      <c r="D118" s="355" t="s">
        <v>14</v>
      </c>
      <c r="E118" s="355" t="s">
        <v>607</v>
      </c>
      <c r="F118" s="355" t="s">
        <v>689</v>
      </c>
      <c r="G118" s="356"/>
      <c r="H118" s="356" t="s">
        <v>34</v>
      </c>
      <c r="I118" s="356" t="s">
        <v>34</v>
      </c>
      <c r="J118" s="356" t="s">
        <v>608</v>
      </c>
      <c r="K118" s="357" t="s">
        <v>48</v>
      </c>
      <c r="L118" s="358"/>
      <c r="M118" s="358" t="s">
        <v>34</v>
      </c>
      <c r="N118" s="357">
        <v>394181</v>
      </c>
      <c r="O118" s="357" t="s">
        <v>1320</v>
      </c>
      <c r="P118" s="361">
        <v>42073</v>
      </c>
      <c r="Q118" s="362">
        <v>665684292.61000001</v>
      </c>
      <c r="R118" s="362">
        <v>677083891.94674587</v>
      </c>
      <c r="S118" s="357">
        <v>32</v>
      </c>
      <c r="T118" s="359">
        <v>0.21552859777821887</v>
      </c>
      <c r="U118" s="359">
        <v>2.7861802506455966</v>
      </c>
      <c r="V118" s="359">
        <v>-7.3503415709020525E-2</v>
      </c>
      <c r="W118" s="359">
        <v>-0.72057924991366651</v>
      </c>
      <c r="X118" s="359">
        <v>-8.4533412716444878E-2</v>
      </c>
      <c r="Y118" s="359">
        <v>-0.64103222501504042</v>
      </c>
      <c r="Z118" s="359">
        <v>0.34064458661005426</v>
      </c>
      <c r="AA118" s="359">
        <v>1.9363342632681859</v>
      </c>
      <c r="AB118" s="359">
        <v>0.27224075131937275</v>
      </c>
      <c r="AC118" s="363">
        <v>-0.50119303286451167</v>
      </c>
      <c r="AD118" s="526">
        <v>21917206000150</v>
      </c>
      <c r="AE118" s="360" t="s">
        <v>2280</v>
      </c>
      <c r="AF118" s="360" t="s">
        <v>2152</v>
      </c>
      <c r="AG118" s="364" t="s">
        <v>1436</v>
      </c>
      <c r="AH118" s="364" t="s">
        <v>2147</v>
      </c>
      <c r="AI118" s="364">
        <v>10000</v>
      </c>
      <c r="AJ118" s="364">
        <v>5000</v>
      </c>
      <c r="AK118" s="364">
        <v>5000</v>
      </c>
      <c r="AL118" s="359">
        <v>0.02</v>
      </c>
      <c r="AM118" s="359">
        <v>0.2</v>
      </c>
      <c r="AN118" s="359" t="s">
        <v>666</v>
      </c>
      <c r="AO118" s="357" t="s">
        <v>1323</v>
      </c>
      <c r="AP118" s="360" t="s">
        <v>716</v>
      </c>
      <c r="AQ118" s="366" t="s">
        <v>670</v>
      </c>
      <c r="AR118" s="359">
        <v>4.4999999999999997E-3</v>
      </c>
      <c r="AS118" s="359">
        <v>4.4999999999999997E-3</v>
      </c>
      <c r="AT118" s="359"/>
      <c r="AW118" s="646"/>
      <c r="AX118" s="647"/>
      <c r="AY118" s="647"/>
      <c r="AZ118" s="647"/>
      <c r="BA118" s="647"/>
      <c r="BB118" s="658"/>
      <c r="BC118" s="647"/>
      <c r="BD118" s="647"/>
      <c r="BE118" s="647"/>
      <c r="BF118" s="647"/>
      <c r="BG118" s="659"/>
      <c r="BH118" s="648"/>
      <c r="BI118" s="649"/>
      <c r="BJ118" s="649"/>
      <c r="BK118" s="649"/>
      <c r="BL118" s="218"/>
      <c r="BM118" s="648"/>
      <c r="BN118" s="648"/>
      <c r="BO118" s="648"/>
      <c r="BP118" s="648"/>
      <c r="BQ118" s="648"/>
      <c r="BR118" s="648"/>
      <c r="BS118" s="648"/>
      <c r="BT118" s="648"/>
      <c r="BU118" s="648"/>
      <c r="BV118" s="650"/>
      <c r="BW118" s="647"/>
    </row>
    <row r="119" spans="2:75" ht="15.75" customHeight="1">
      <c r="B119" s="353" t="s">
        <v>131</v>
      </c>
      <c r="C119" s="354">
        <v>8323402000139</v>
      </c>
      <c r="D119" s="355" t="s">
        <v>14</v>
      </c>
      <c r="E119" s="355" t="s">
        <v>607</v>
      </c>
      <c r="F119" s="355"/>
      <c r="G119" s="356"/>
      <c r="H119" s="356" t="s">
        <v>34</v>
      </c>
      <c r="I119" s="356" t="s">
        <v>34</v>
      </c>
      <c r="J119" s="356" t="s">
        <v>608</v>
      </c>
      <c r="K119" s="357" t="s">
        <v>48</v>
      </c>
      <c r="L119" s="358"/>
      <c r="M119" s="358" t="s">
        <v>1414</v>
      </c>
      <c r="N119" s="357">
        <v>212962</v>
      </c>
      <c r="O119" s="357" t="s">
        <v>1320</v>
      </c>
      <c r="P119" s="361">
        <v>39637</v>
      </c>
      <c r="Q119" s="362">
        <v>776566893.41999996</v>
      </c>
      <c r="R119" s="362">
        <v>1304257432.337023</v>
      </c>
      <c r="S119" s="357">
        <v>32</v>
      </c>
      <c r="T119" s="359">
        <v>-0.13040532884291178</v>
      </c>
      <c r="U119" s="359">
        <v>-1.685775138642801</v>
      </c>
      <c r="V119" s="359">
        <v>-0.35033315901940032</v>
      </c>
      <c r="W119" s="359">
        <v>-3.4344363797382589</v>
      </c>
      <c r="X119" s="359">
        <v>-0.20736963724060431</v>
      </c>
      <c r="Y119" s="359">
        <v>-1.572521630077836</v>
      </c>
      <c r="Z119" s="359">
        <v>-6.6470713024383121E-2</v>
      </c>
      <c r="AA119" s="359">
        <v>-0.37784108185555121</v>
      </c>
      <c r="AB119" s="359">
        <v>0.28344950058232576</v>
      </c>
      <c r="AC119" s="363">
        <v>-1.7217030490215228</v>
      </c>
      <c r="AD119" s="526">
        <v>15165493000197</v>
      </c>
      <c r="AE119" s="360" t="s">
        <v>2210</v>
      </c>
      <c r="AF119" s="360" t="s">
        <v>2152</v>
      </c>
      <c r="AG119" s="364" t="s">
        <v>1436</v>
      </c>
      <c r="AH119" s="364" t="s">
        <v>2147</v>
      </c>
      <c r="AI119" s="364">
        <v>150000</v>
      </c>
      <c r="AJ119" s="364">
        <v>10000</v>
      </c>
      <c r="AK119" s="364">
        <v>150000</v>
      </c>
      <c r="AL119" s="359">
        <v>1.8000000000000002E-2</v>
      </c>
      <c r="AM119" s="359">
        <v>0.2</v>
      </c>
      <c r="AN119" s="359" t="s">
        <v>666</v>
      </c>
      <c r="AO119" s="357" t="s">
        <v>1323</v>
      </c>
      <c r="AP119" s="360" t="s">
        <v>716</v>
      </c>
      <c r="AQ119" s="366" t="s">
        <v>665</v>
      </c>
      <c r="AR119" s="359" t="s">
        <v>34</v>
      </c>
      <c r="AS119" s="359" t="s">
        <v>34</v>
      </c>
      <c r="AT119" s="359"/>
      <c r="AW119" s="646"/>
      <c r="AX119" s="647"/>
      <c r="AY119" s="647"/>
      <c r="AZ119" s="647"/>
      <c r="BA119" s="647"/>
      <c r="BB119" s="658"/>
      <c r="BC119" s="647"/>
      <c r="BD119" s="647"/>
      <c r="BE119" s="647"/>
      <c r="BF119" s="647"/>
      <c r="BG119" s="659"/>
      <c r="BH119" s="648"/>
      <c r="BI119" s="649"/>
      <c r="BJ119" s="649"/>
      <c r="BK119" s="649"/>
      <c r="BL119" s="218"/>
      <c r="BM119" s="648"/>
      <c r="BN119" s="648"/>
      <c r="BO119" s="648"/>
      <c r="BP119" s="648"/>
      <c r="BQ119" s="648"/>
      <c r="BR119" s="648"/>
      <c r="BS119" s="648"/>
      <c r="BT119" s="648"/>
      <c r="BU119" s="648"/>
      <c r="BV119" s="650"/>
      <c r="BW119" s="647"/>
    </row>
    <row r="120" spans="2:75" ht="15.75" customHeight="1">
      <c r="B120" s="353" t="s">
        <v>25</v>
      </c>
      <c r="C120" s="354">
        <v>38954217000103</v>
      </c>
      <c r="D120" s="355" t="s">
        <v>14</v>
      </c>
      <c r="E120" s="355" t="s">
        <v>614</v>
      </c>
      <c r="F120" s="355"/>
      <c r="G120" s="356"/>
      <c r="H120" s="356" t="s">
        <v>1337</v>
      </c>
      <c r="I120" s="356" t="s">
        <v>34</v>
      </c>
      <c r="J120" s="356" t="s">
        <v>608</v>
      </c>
      <c r="K120" s="357" t="s">
        <v>48</v>
      </c>
      <c r="L120" s="358" t="s">
        <v>1338</v>
      </c>
      <c r="M120" s="358" t="s">
        <v>34</v>
      </c>
      <c r="N120" s="357">
        <v>558958</v>
      </c>
      <c r="O120" s="357" t="s">
        <v>1320</v>
      </c>
      <c r="P120" s="361">
        <v>44134</v>
      </c>
      <c r="Q120" s="362">
        <v>113915525.48999999</v>
      </c>
      <c r="R120" s="362">
        <v>131745544.59190477</v>
      </c>
      <c r="S120" s="357">
        <v>32</v>
      </c>
      <c r="T120" s="359">
        <v>9.9095753851614621E-2</v>
      </c>
      <c r="U120" s="359">
        <v>1.2810301516846239</v>
      </c>
      <c r="V120" s="359">
        <v>-7.4712548951456292E-2</v>
      </c>
      <c r="W120" s="359">
        <v>-0.73243279871103373</v>
      </c>
      <c r="X120" s="359" t="s">
        <v>1417</v>
      </c>
      <c r="Y120" s="359" t="s">
        <v>1417</v>
      </c>
      <c r="Z120" s="359" t="s">
        <v>1417</v>
      </c>
      <c r="AA120" s="359" t="s">
        <v>1417</v>
      </c>
      <c r="AB120" s="359">
        <v>0.20534153784388451</v>
      </c>
      <c r="AC120" s="363">
        <v>-0.74894530881111809</v>
      </c>
      <c r="AD120" s="526">
        <v>38948845000186</v>
      </c>
      <c r="AE120" s="360" t="s">
        <v>2303</v>
      </c>
      <c r="AF120" s="360" t="s">
        <v>2143</v>
      </c>
      <c r="AG120" s="364" t="s">
        <v>1435</v>
      </c>
      <c r="AH120" s="364" t="s">
        <v>2147</v>
      </c>
      <c r="AI120" s="364">
        <v>1000</v>
      </c>
      <c r="AJ120" s="364">
        <v>0</v>
      </c>
      <c r="AK120" s="364">
        <v>1000</v>
      </c>
      <c r="AL120" s="359">
        <v>1.8500000000000003E-2</v>
      </c>
      <c r="AM120" s="359">
        <v>0.2</v>
      </c>
      <c r="AN120" s="359" t="s">
        <v>34</v>
      </c>
      <c r="AO120" s="357" t="s">
        <v>1323</v>
      </c>
      <c r="AP120" s="360" t="s">
        <v>13</v>
      </c>
      <c r="AQ120" s="366" t="s">
        <v>668</v>
      </c>
      <c r="AR120" s="359">
        <v>4.933333333333333E-3</v>
      </c>
      <c r="AS120" s="359">
        <v>4.933333333333333E-3</v>
      </c>
      <c r="AT120" s="359"/>
      <c r="AW120" s="646"/>
      <c r="AX120" s="647"/>
      <c r="AY120" s="647"/>
      <c r="AZ120" s="647"/>
      <c r="BA120" s="647"/>
      <c r="BB120" s="658"/>
      <c r="BC120" s="647"/>
      <c r="BD120" s="647"/>
      <c r="BE120" s="647"/>
      <c r="BF120" s="647"/>
      <c r="BG120" s="659"/>
      <c r="BH120" s="648"/>
      <c r="BI120" s="649"/>
      <c r="BJ120" s="649"/>
      <c r="BK120" s="649"/>
      <c r="BL120" s="218"/>
      <c r="BM120" s="648"/>
      <c r="BN120" s="648"/>
      <c r="BO120" s="648"/>
      <c r="BP120" s="648"/>
      <c r="BQ120" s="648"/>
      <c r="BR120" s="648"/>
      <c r="BS120" s="648"/>
      <c r="BT120" s="648"/>
      <c r="BU120" s="648"/>
      <c r="BV120" s="650"/>
      <c r="BW120" s="647"/>
    </row>
    <row r="121" spans="2:75" ht="15.75" customHeight="1">
      <c r="B121" s="353" t="s">
        <v>991</v>
      </c>
      <c r="C121" s="354">
        <v>29544764000120</v>
      </c>
      <c r="D121" s="355" t="s">
        <v>14</v>
      </c>
      <c r="E121" s="355" t="s">
        <v>607</v>
      </c>
      <c r="F121" s="355"/>
      <c r="G121" s="356"/>
      <c r="H121" s="356" t="s">
        <v>34</v>
      </c>
      <c r="I121" s="356" t="s">
        <v>34</v>
      </c>
      <c r="J121" s="356" t="s">
        <v>611</v>
      </c>
      <c r="K121" s="357" t="s">
        <v>48</v>
      </c>
      <c r="L121" s="358" t="s">
        <v>1338</v>
      </c>
      <c r="M121" s="358" t="s">
        <v>1414</v>
      </c>
      <c r="N121" s="357">
        <v>5193</v>
      </c>
      <c r="O121" s="357" t="s">
        <v>1320</v>
      </c>
      <c r="P121" s="361">
        <v>33057</v>
      </c>
      <c r="Q121" s="362">
        <v>414737901.98000002</v>
      </c>
      <c r="R121" s="362">
        <v>520221268.86321473</v>
      </c>
      <c r="S121" s="357">
        <v>32</v>
      </c>
      <c r="T121" s="359">
        <v>-0.23184698250786928</v>
      </c>
      <c r="U121" s="359">
        <v>-2.9971311950904429</v>
      </c>
      <c r="V121" s="359">
        <v>-0.25899622175713122</v>
      </c>
      <c r="W121" s="359">
        <v>-2.5390289880273396</v>
      </c>
      <c r="X121" s="359">
        <v>-0.11999409528352445</v>
      </c>
      <c r="Y121" s="359">
        <v>-0.90993702272829979</v>
      </c>
      <c r="Z121" s="359">
        <v>0.18404449020464853</v>
      </c>
      <c r="AA121" s="359">
        <v>1.0461685473867106</v>
      </c>
      <c r="AB121" s="359">
        <v>0.23640248373527464</v>
      </c>
      <c r="AC121" s="363">
        <v>-1.5600155008449339</v>
      </c>
      <c r="AD121" s="526">
        <v>11435298000189</v>
      </c>
      <c r="AE121" s="360" t="s">
        <v>2316</v>
      </c>
      <c r="AF121" s="360" t="s">
        <v>2152</v>
      </c>
      <c r="AG121" s="364" t="s">
        <v>1436</v>
      </c>
      <c r="AH121" s="364" t="s">
        <v>2144</v>
      </c>
      <c r="AI121" s="364">
        <v>20000</v>
      </c>
      <c r="AJ121" s="364">
        <v>5000</v>
      </c>
      <c r="AK121" s="364">
        <v>0</v>
      </c>
      <c r="AL121" s="359">
        <v>0.02</v>
      </c>
      <c r="AM121" s="359">
        <v>0.2</v>
      </c>
      <c r="AN121" s="359" t="s">
        <v>2175</v>
      </c>
      <c r="AO121" s="357" t="s">
        <v>1323</v>
      </c>
      <c r="AP121" s="360" t="s">
        <v>716</v>
      </c>
      <c r="AQ121" s="366" t="s">
        <v>659</v>
      </c>
      <c r="AR121" s="359">
        <v>3.3339999999999997E-3</v>
      </c>
      <c r="AS121" s="359">
        <v>3.3339999999999997E-3</v>
      </c>
      <c r="AT121" s="359"/>
      <c r="AW121" s="646"/>
      <c r="AX121" s="647"/>
      <c r="AY121" s="647"/>
      <c r="AZ121" s="647"/>
      <c r="BA121" s="647"/>
      <c r="BB121" s="658"/>
      <c r="BC121" s="647"/>
      <c r="BD121" s="647"/>
      <c r="BE121" s="647"/>
      <c r="BF121" s="647"/>
      <c r="BG121" s="659"/>
      <c r="BH121" s="648"/>
      <c r="BI121" s="649"/>
      <c r="BJ121" s="649"/>
      <c r="BK121" s="649"/>
      <c r="BL121" s="218"/>
      <c r="BM121" s="648"/>
      <c r="BN121" s="648"/>
      <c r="BO121" s="648"/>
      <c r="BP121" s="648"/>
      <c r="BQ121" s="648"/>
      <c r="BR121" s="648"/>
      <c r="BS121" s="648"/>
      <c r="BT121" s="648"/>
      <c r="BU121" s="648"/>
      <c r="BV121" s="650"/>
      <c r="BW121" s="647"/>
    </row>
    <row r="122" spans="2:75" ht="15.75" customHeight="1">
      <c r="B122" s="353" t="s">
        <v>247</v>
      </c>
      <c r="C122" s="354">
        <v>11228311000129</v>
      </c>
      <c r="D122" s="355" t="s">
        <v>14</v>
      </c>
      <c r="E122" s="355" t="s">
        <v>607</v>
      </c>
      <c r="F122" s="355"/>
      <c r="G122" s="356"/>
      <c r="H122" s="356" t="s">
        <v>34</v>
      </c>
      <c r="I122" s="356" t="s">
        <v>34</v>
      </c>
      <c r="J122" s="356" t="s">
        <v>608</v>
      </c>
      <c r="K122" s="357" t="s">
        <v>48</v>
      </c>
      <c r="L122" s="358" t="s">
        <v>1338</v>
      </c>
      <c r="M122" s="358" t="s">
        <v>34</v>
      </c>
      <c r="N122" s="357">
        <v>241474</v>
      </c>
      <c r="O122" s="357" t="s">
        <v>1320</v>
      </c>
      <c r="P122" s="361">
        <v>40147</v>
      </c>
      <c r="Q122" s="362">
        <v>74540441.890000001</v>
      </c>
      <c r="R122" s="362">
        <v>93104303.508055508</v>
      </c>
      <c r="S122" s="357">
        <v>32</v>
      </c>
      <c r="T122" s="359">
        <v>-3.8411846663696125E-2</v>
      </c>
      <c r="U122" s="359">
        <v>-0.49655743909837974</v>
      </c>
      <c r="V122" s="359">
        <v>-0.19306201039753179</v>
      </c>
      <c r="W122" s="359">
        <v>-1.8926532501537232</v>
      </c>
      <c r="X122" s="359">
        <v>-7.5341292227378287E-2</v>
      </c>
      <c r="Y122" s="359">
        <v>-0.57132670550078568</v>
      </c>
      <c r="Z122" s="359">
        <v>0.10043324414943022</v>
      </c>
      <c r="AA122" s="359">
        <v>0.57089511902427192</v>
      </c>
      <c r="AB122" s="359">
        <v>0.24839376536553978</v>
      </c>
      <c r="AC122" s="363">
        <v>-1.1303733076942106</v>
      </c>
      <c r="AD122" s="526">
        <v>11228490000102</v>
      </c>
      <c r="AE122" s="360" t="s">
        <v>2322</v>
      </c>
      <c r="AF122" s="360" t="s">
        <v>2152</v>
      </c>
      <c r="AG122" s="364" t="s">
        <v>1436</v>
      </c>
      <c r="AH122" s="364" t="s">
        <v>2147</v>
      </c>
      <c r="AI122" s="364">
        <v>100000</v>
      </c>
      <c r="AJ122" s="364">
        <v>50000</v>
      </c>
      <c r="AK122" s="364">
        <v>100000</v>
      </c>
      <c r="AL122" s="359">
        <v>2.6000000000000002E-2</v>
      </c>
      <c r="AM122" s="359" t="s">
        <v>34</v>
      </c>
      <c r="AN122" s="359" t="s">
        <v>2161</v>
      </c>
      <c r="AO122" s="357" t="s">
        <v>1323</v>
      </c>
      <c r="AP122" s="360" t="s">
        <v>716</v>
      </c>
      <c r="AQ122" s="366" t="s">
        <v>659</v>
      </c>
      <c r="AR122" s="359">
        <v>5.1999999999999998E-3</v>
      </c>
      <c r="AS122" s="359">
        <v>5.1999999999999998E-3</v>
      </c>
      <c r="AT122" s="359"/>
      <c r="AW122" s="646"/>
      <c r="AX122" s="647"/>
      <c r="AY122" s="647"/>
      <c r="AZ122" s="647"/>
      <c r="BA122" s="647"/>
      <c r="BB122" s="658"/>
      <c r="BC122" s="647"/>
      <c r="BD122" s="647"/>
      <c r="BE122" s="647"/>
      <c r="BF122" s="647"/>
      <c r="BG122" s="659"/>
      <c r="BH122" s="648"/>
      <c r="BI122" s="649"/>
      <c r="BJ122" s="649"/>
      <c r="BK122" s="649"/>
      <c r="BL122" s="218"/>
      <c r="BM122" s="648"/>
      <c r="BN122" s="648"/>
      <c r="BO122" s="648"/>
      <c r="BP122" s="648"/>
      <c r="BQ122" s="648"/>
      <c r="BR122" s="648"/>
      <c r="BS122" s="648"/>
      <c r="BT122" s="648"/>
      <c r="BU122" s="648"/>
      <c r="BV122" s="650"/>
      <c r="BW122" s="647"/>
    </row>
    <row r="123" spans="2:75" ht="15.75" customHeight="1">
      <c r="B123" s="353" t="s">
        <v>294</v>
      </c>
      <c r="C123" s="354">
        <v>30995144000196</v>
      </c>
      <c r="D123" s="355" t="s">
        <v>14</v>
      </c>
      <c r="E123" s="355" t="s">
        <v>614</v>
      </c>
      <c r="F123" s="355"/>
      <c r="G123" s="356"/>
      <c r="H123" s="356" t="s">
        <v>865</v>
      </c>
      <c r="I123" s="356" t="s">
        <v>34</v>
      </c>
      <c r="J123" s="356" t="s">
        <v>608</v>
      </c>
      <c r="K123" s="357" t="s">
        <v>48</v>
      </c>
      <c r="L123" s="358" t="s">
        <v>1338</v>
      </c>
      <c r="M123" s="358" t="s">
        <v>34</v>
      </c>
      <c r="N123" s="357">
        <v>489719</v>
      </c>
      <c r="O123" s="357" t="s">
        <v>1320</v>
      </c>
      <c r="P123" s="361">
        <v>43510</v>
      </c>
      <c r="Q123" s="362">
        <v>108989077.92</v>
      </c>
      <c r="R123" s="362">
        <v>99473231.504523709</v>
      </c>
      <c r="S123" s="357">
        <v>32</v>
      </c>
      <c r="T123" s="359">
        <v>0.17462574269071296</v>
      </c>
      <c r="U123" s="359">
        <v>2.2574210594541961</v>
      </c>
      <c r="V123" s="359">
        <v>0.20878985687777551</v>
      </c>
      <c r="W123" s="359">
        <v>2.0468387354154713</v>
      </c>
      <c r="X123" s="359">
        <v>0.256426538722069</v>
      </c>
      <c r="Y123" s="359">
        <v>1.9445290257154821</v>
      </c>
      <c r="Z123" s="359">
        <v>0.56225577791541759</v>
      </c>
      <c r="AA123" s="359">
        <v>3.1960441183949144</v>
      </c>
      <c r="AB123" s="359">
        <v>0.14846749223179398</v>
      </c>
      <c r="AC123" s="363">
        <v>0.69734393400867145</v>
      </c>
      <c r="AD123" s="526">
        <v>30995158000100</v>
      </c>
      <c r="AE123" s="360" t="s">
        <v>2360</v>
      </c>
      <c r="AF123" s="360" t="s">
        <v>2146</v>
      </c>
      <c r="AG123" s="364" t="s">
        <v>59</v>
      </c>
      <c r="AH123" s="364" t="s">
        <v>2147</v>
      </c>
      <c r="AI123" s="364">
        <v>1000</v>
      </c>
      <c r="AJ123" s="364">
        <v>500</v>
      </c>
      <c r="AK123" s="364">
        <v>1000</v>
      </c>
      <c r="AL123" s="359">
        <v>0.02</v>
      </c>
      <c r="AM123" s="359">
        <v>0.2</v>
      </c>
      <c r="AN123" s="359" t="s">
        <v>64</v>
      </c>
      <c r="AO123" s="357" t="s">
        <v>1323</v>
      </c>
      <c r="AP123" s="360" t="s">
        <v>13</v>
      </c>
      <c r="AQ123" s="366" t="s">
        <v>668</v>
      </c>
      <c r="AR123" s="359">
        <v>5.3333333333333332E-3</v>
      </c>
      <c r="AS123" s="359">
        <v>5.3333333333333332E-3</v>
      </c>
      <c r="AT123" s="359"/>
      <c r="AW123" s="646"/>
      <c r="AX123" s="647"/>
      <c r="AY123" s="647"/>
      <c r="AZ123" s="647"/>
      <c r="BA123" s="647"/>
      <c r="BB123" s="658"/>
      <c r="BC123" s="647"/>
      <c r="BD123" s="647"/>
      <c r="BE123" s="647"/>
      <c r="BF123" s="647"/>
      <c r="BG123" s="659"/>
      <c r="BH123" s="648"/>
      <c r="BI123" s="649"/>
      <c r="BJ123" s="649"/>
      <c r="BK123" s="649"/>
      <c r="BL123" s="218"/>
      <c r="BM123" s="648"/>
      <c r="BN123" s="648"/>
      <c r="BO123" s="648"/>
      <c r="BP123" s="648"/>
      <c r="BQ123" s="648"/>
      <c r="BR123" s="648"/>
      <c r="BS123" s="648"/>
      <c r="BT123" s="648"/>
      <c r="BU123" s="648"/>
      <c r="BV123" s="650"/>
      <c r="BW123" s="647"/>
    </row>
    <row r="124" spans="2:75" ht="15.75" customHeight="1">
      <c r="B124" s="353" t="s">
        <v>1306</v>
      </c>
      <c r="C124" s="354">
        <v>15334585000153</v>
      </c>
      <c r="D124" s="355" t="s">
        <v>14</v>
      </c>
      <c r="E124" s="355" t="s">
        <v>607</v>
      </c>
      <c r="F124" s="355"/>
      <c r="G124" s="356"/>
      <c r="H124" s="356" t="s">
        <v>34</v>
      </c>
      <c r="I124" s="356" t="s">
        <v>34</v>
      </c>
      <c r="J124" s="356" t="s">
        <v>608</v>
      </c>
      <c r="K124" s="357" t="s">
        <v>48</v>
      </c>
      <c r="L124" s="358" t="s">
        <v>1338</v>
      </c>
      <c r="M124" s="358" t="s">
        <v>1414</v>
      </c>
      <c r="N124" s="357">
        <v>320021</v>
      </c>
      <c r="O124" s="357" t="s">
        <v>1320</v>
      </c>
      <c r="P124" s="361">
        <v>41096</v>
      </c>
      <c r="Q124" s="362">
        <v>54433241.340000004</v>
      </c>
      <c r="R124" s="362">
        <v>59053558.866269886</v>
      </c>
      <c r="S124" s="357">
        <v>32</v>
      </c>
      <c r="T124" s="359">
        <v>6.2562340585780696E-2</v>
      </c>
      <c r="U124" s="359">
        <v>0.80875558775560907</v>
      </c>
      <c r="V124" s="359">
        <v>-5.1579813106600647E-2</v>
      </c>
      <c r="W124" s="359">
        <v>-0.50565463768617935</v>
      </c>
      <c r="X124" s="359">
        <v>0.13137423262823833</v>
      </c>
      <c r="Y124" s="359">
        <v>0.99623467153527312</v>
      </c>
      <c r="Z124" s="359">
        <v>0.14444430236263184</v>
      </c>
      <c r="AA124" s="359">
        <v>0.82106824177659954</v>
      </c>
      <c r="AB124" s="359">
        <v>0.21827220199051484</v>
      </c>
      <c r="AC124" s="363">
        <v>-0.57868074454294172</v>
      </c>
      <c r="AD124" s="526">
        <v>15350712000108</v>
      </c>
      <c r="AE124" s="360" t="s">
        <v>2433</v>
      </c>
      <c r="AF124" s="360" t="s">
        <v>2146</v>
      </c>
      <c r="AG124" s="364" t="s">
        <v>59</v>
      </c>
      <c r="AH124" s="364" t="s">
        <v>2147</v>
      </c>
      <c r="AI124" s="364">
        <v>5000</v>
      </c>
      <c r="AJ124" s="364">
        <v>5000</v>
      </c>
      <c r="AK124" s="364">
        <v>5000</v>
      </c>
      <c r="AL124" s="359">
        <v>6.9999999999999993E-3</v>
      </c>
      <c r="AM124" s="359">
        <v>0.2</v>
      </c>
      <c r="AN124" s="359" t="s">
        <v>2194</v>
      </c>
      <c r="AO124" s="357" t="s">
        <v>1323</v>
      </c>
      <c r="AP124" s="360" t="s">
        <v>716</v>
      </c>
      <c r="AQ124" s="366" t="s">
        <v>659</v>
      </c>
      <c r="AR124" s="359">
        <v>3.16666E-3</v>
      </c>
      <c r="AS124" s="359">
        <v>3.16666E-3</v>
      </c>
      <c r="AT124" s="359"/>
      <c r="AW124" s="646"/>
      <c r="AX124" s="647"/>
      <c r="AY124" s="647"/>
      <c r="AZ124" s="647"/>
      <c r="BA124" s="647"/>
      <c r="BB124" s="658"/>
      <c r="BC124" s="647"/>
      <c r="BD124" s="647"/>
      <c r="BE124" s="647"/>
      <c r="BF124" s="647"/>
      <c r="BG124" s="659"/>
      <c r="BH124" s="648"/>
      <c r="BI124" s="649"/>
      <c r="BJ124" s="649"/>
      <c r="BK124" s="649"/>
      <c r="BL124" s="218"/>
      <c r="BM124" s="648"/>
      <c r="BN124" s="648"/>
      <c r="BO124" s="648"/>
      <c r="BP124" s="648"/>
      <c r="BQ124" s="648"/>
      <c r="BR124" s="648"/>
      <c r="BS124" s="648"/>
      <c r="BT124" s="648"/>
      <c r="BU124" s="648"/>
      <c r="BV124" s="650"/>
      <c r="BW124" s="647"/>
    </row>
    <row r="125" spans="2:75" ht="15.75" customHeight="1">
      <c r="B125" s="353" t="s">
        <v>411</v>
      </c>
      <c r="C125" s="354">
        <v>26210505000174</v>
      </c>
      <c r="D125" s="355" t="s">
        <v>14</v>
      </c>
      <c r="E125" s="355" t="s">
        <v>614</v>
      </c>
      <c r="F125" s="355"/>
      <c r="G125" s="356"/>
      <c r="H125" s="356" t="s">
        <v>1337</v>
      </c>
      <c r="I125" s="356" t="s">
        <v>34</v>
      </c>
      <c r="J125" s="356" t="s">
        <v>608</v>
      </c>
      <c r="K125" s="357" t="s">
        <v>48</v>
      </c>
      <c r="L125" s="358" t="s">
        <v>1338</v>
      </c>
      <c r="M125" s="358" t="s">
        <v>34</v>
      </c>
      <c r="N125" s="357">
        <v>444571</v>
      </c>
      <c r="O125" s="357" t="s">
        <v>1323</v>
      </c>
      <c r="P125" s="361">
        <v>42893</v>
      </c>
      <c r="Q125" s="362">
        <v>276216872.76999998</v>
      </c>
      <c r="R125" s="362">
        <v>333557004.99626994</v>
      </c>
      <c r="S125" s="357">
        <v>32</v>
      </c>
      <c r="T125" s="359">
        <v>0.18531720679426966</v>
      </c>
      <c r="U125" s="359">
        <v>2.3956317026954634</v>
      </c>
      <c r="V125" s="359">
        <v>-9.9083685548634115E-2</v>
      </c>
      <c r="W125" s="359">
        <v>-0.97135142799294794</v>
      </c>
      <c r="X125" s="359">
        <v>9.9902562120650629E-3</v>
      </c>
      <c r="Y125" s="359">
        <v>7.5757927691526492E-2</v>
      </c>
      <c r="Z125" s="359">
        <v>0.42672187683518614</v>
      </c>
      <c r="AA125" s="359">
        <v>2.425625486154988</v>
      </c>
      <c r="AB125" s="359">
        <v>0.21584835383249326</v>
      </c>
      <c r="AC125" s="363">
        <v>-0.82552734194847177</v>
      </c>
      <c r="AD125" s="526">
        <v>26859401000195</v>
      </c>
      <c r="AE125" s="360" t="s">
        <v>2452</v>
      </c>
      <c r="AF125" s="360" t="s">
        <v>2146</v>
      </c>
      <c r="AG125" s="364" t="s">
        <v>59</v>
      </c>
      <c r="AH125" s="364" t="s">
        <v>2144</v>
      </c>
      <c r="AI125" s="364">
        <v>5000</v>
      </c>
      <c r="AJ125" s="364">
        <v>1000</v>
      </c>
      <c r="AK125" s="364">
        <v>5000</v>
      </c>
      <c r="AL125" s="359">
        <v>1.9E-2</v>
      </c>
      <c r="AM125" s="359">
        <v>0.2</v>
      </c>
      <c r="AN125" s="359" t="s">
        <v>2175</v>
      </c>
      <c r="AO125" s="357" t="s">
        <v>1323</v>
      </c>
      <c r="AP125" s="360" t="s">
        <v>13</v>
      </c>
      <c r="AQ125" s="366" t="s">
        <v>668</v>
      </c>
      <c r="AR125" s="359">
        <v>4.7499999999999999E-3</v>
      </c>
      <c r="AS125" s="359">
        <v>4.7499999999999999E-3</v>
      </c>
      <c r="AT125" s="359"/>
      <c r="AW125" s="646"/>
      <c r="AX125" s="647"/>
      <c r="AY125" s="647"/>
      <c r="AZ125" s="647"/>
      <c r="BA125" s="647"/>
      <c r="BB125" s="658"/>
      <c r="BC125" s="647"/>
      <c r="BD125" s="647"/>
      <c r="BE125" s="647"/>
      <c r="BF125" s="647"/>
      <c r="BG125" s="659"/>
      <c r="BH125" s="648"/>
      <c r="BI125" s="649"/>
      <c r="BJ125" s="649"/>
      <c r="BK125" s="649"/>
      <c r="BL125" s="218"/>
      <c r="BM125" s="648"/>
      <c r="BN125" s="648"/>
      <c r="BO125" s="648"/>
      <c r="BP125" s="648"/>
      <c r="BQ125" s="648"/>
      <c r="BR125" s="648"/>
      <c r="BS125" s="648"/>
      <c r="BT125" s="648"/>
      <c r="BU125" s="648"/>
      <c r="BV125" s="650"/>
      <c r="BW125" s="647"/>
    </row>
    <row r="126" spans="2:75" ht="15.75" customHeight="1">
      <c r="B126" s="353" t="s">
        <v>1232</v>
      </c>
      <c r="C126" s="354">
        <v>38971881000160</v>
      </c>
      <c r="D126" s="355" t="s">
        <v>14</v>
      </c>
      <c r="E126" s="355" t="s">
        <v>614</v>
      </c>
      <c r="F126" s="355"/>
      <c r="G126" s="356"/>
      <c r="H126" s="356" t="s">
        <v>1337</v>
      </c>
      <c r="I126" s="356" t="s">
        <v>34</v>
      </c>
      <c r="J126" s="356" t="s">
        <v>608</v>
      </c>
      <c r="K126" s="357" t="s">
        <v>48</v>
      </c>
      <c r="L126" s="358" t="s">
        <v>1338</v>
      </c>
      <c r="M126" s="358" t="s">
        <v>34</v>
      </c>
      <c r="N126" s="357">
        <v>557927</v>
      </c>
      <c r="O126" s="357" t="s">
        <v>1320</v>
      </c>
      <c r="P126" s="361">
        <v>44127</v>
      </c>
      <c r="Q126" s="362">
        <v>129603858.73999999</v>
      </c>
      <c r="R126" s="362">
        <v>117491206.50579366</v>
      </c>
      <c r="S126" s="357">
        <v>32</v>
      </c>
      <c r="T126" s="359">
        <v>0.17847692967481499</v>
      </c>
      <c r="U126" s="359">
        <v>2.3072061052776269</v>
      </c>
      <c r="V126" s="359">
        <v>-9.7168341409837766E-2</v>
      </c>
      <c r="W126" s="359">
        <v>-0.95257465102894845</v>
      </c>
      <c r="X126" s="359" t="s">
        <v>1417</v>
      </c>
      <c r="Y126" s="359" t="s">
        <v>1417</v>
      </c>
      <c r="Z126" s="359" t="s">
        <v>1417</v>
      </c>
      <c r="AA126" s="359" t="s">
        <v>1417</v>
      </c>
      <c r="AB126" s="359">
        <v>0.20922356629411978</v>
      </c>
      <c r="AC126" s="363">
        <v>-0.84823798185190424</v>
      </c>
      <c r="AD126" s="526">
        <v>38452194000139</v>
      </c>
      <c r="AE126" s="360" t="s">
        <v>2157</v>
      </c>
      <c r="AF126" s="360" t="s">
        <v>2143</v>
      </c>
      <c r="AG126" s="364" t="s">
        <v>1435</v>
      </c>
      <c r="AH126" s="364" t="s">
        <v>2144</v>
      </c>
      <c r="AI126" s="364">
        <v>10000</v>
      </c>
      <c r="AJ126" s="364">
        <v>10000</v>
      </c>
      <c r="AK126" s="364">
        <v>10000</v>
      </c>
      <c r="AL126" s="359">
        <v>0</v>
      </c>
      <c r="AM126" s="359" t="s">
        <v>34</v>
      </c>
      <c r="AN126" s="359" t="s">
        <v>34</v>
      </c>
      <c r="AO126" s="357" t="s">
        <v>1323</v>
      </c>
      <c r="AP126" s="360" t="s">
        <v>716</v>
      </c>
      <c r="AQ126" s="366" t="s">
        <v>659</v>
      </c>
      <c r="AR126" s="359">
        <v>3.7999999999999996E-3</v>
      </c>
      <c r="AS126" s="359">
        <v>3.7999999999999996E-3</v>
      </c>
      <c r="AT126" s="359"/>
      <c r="AW126" s="646"/>
      <c r="AX126" s="647"/>
      <c r="AY126" s="647"/>
      <c r="AZ126" s="647"/>
      <c r="BA126" s="647"/>
      <c r="BB126" s="658"/>
      <c r="BC126" s="647"/>
      <c r="BD126" s="647"/>
      <c r="BE126" s="647"/>
      <c r="BF126" s="647"/>
      <c r="BG126" s="659"/>
      <c r="BH126" s="648"/>
      <c r="BI126" s="649"/>
      <c r="BJ126" s="649"/>
      <c r="BK126" s="649"/>
      <c r="BL126" s="218"/>
      <c r="BM126" s="648"/>
      <c r="BN126" s="648"/>
      <c r="BO126" s="648"/>
      <c r="BP126" s="648"/>
      <c r="BQ126" s="648"/>
      <c r="BR126" s="648"/>
      <c r="BS126" s="648"/>
      <c r="BT126" s="648"/>
      <c r="BU126" s="648"/>
      <c r="BV126" s="650"/>
      <c r="BW126" s="647"/>
    </row>
    <row r="127" spans="2:75" ht="15.75" customHeight="1">
      <c r="B127" s="353" t="s">
        <v>465</v>
      </c>
      <c r="C127" s="354">
        <v>11741429000156</v>
      </c>
      <c r="D127" s="355" t="s">
        <v>14</v>
      </c>
      <c r="E127" s="355" t="s">
        <v>607</v>
      </c>
      <c r="F127" s="355" t="s">
        <v>1316</v>
      </c>
      <c r="G127" s="356"/>
      <c r="H127" s="356" t="s">
        <v>34</v>
      </c>
      <c r="I127" s="356" t="s">
        <v>34</v>
      </c>
      <c r="J127" s="356" t="s">
        <v>608</v>
      </c>
      <c r="K127" s="357" t="s">
        <v>48</v>
      </c>
      <c r="L127" s="358" t="s">
        <v>1338</v>
      </c>
      <c r="M127" s="358" t="s">
        <v>34</v>
      </c>
      <c r="N127" s="357">
        <v>349836</v>
      </c>
      <c r="O127" s="357" t="s">
        <v>1320</v>
      </c>
      <c r="P127" s="361">
        <v>41556</v>
      </c>
      <c r="Q127" s="362">
        <v>25457492.18</v>
      </c>
      <c r="R127" s="362">
        <v>36923187.442460343</v>
      </c>
      <c r="S127" s="357">
        <v>33</v>
      </c>
      <c r="T127" s="359">
        <v>-4.7230542944467491E-2</v>
      </c>
      <c r="U127" s="359">
        <v>-0.61055844716511543</v>
      </c>
      <c r="V127" s="359">
        <v>-0.21794834665596818</v>
      </c>
      <c r="W127" s="359">
        <v>-2.1366225588072618</v>
      </c>
      <c r="X127" s="359">
        <v>-0.12212843640272719</v>
      </c>
      <c r="Y127" s="359">
        <v>-0.92612211916079556</v>
      </c>
      <c r="Z127" s="359">
        <v>-3.3098717842083403E-2</v>
      </c>
      <c r="AA127" s="359">
        <v>-0.18814384243022778</v>
      </c>
      <c r="AB127" s="359">
        <v>0.22846084709932138</v>
      </c>
      <c r="AC127" s="363">
        <v>-1.3865575459137727</v>
      </c>
      <c r="AD127" s="526">
        <v>0</v>
      </c>
      <c r="AE127" s="360" t="s">
        <v>2404</v>
      </c>
      <c r="AF127" s="360" t="s">
        <v>2143</v>
      </c>
      <c r="AG127" s="364" t="s">
        <v>1435</v>
      </c>
      <c r="AH127" s="364" t="s">
        <v>2147</v>
      </c>
      <c r="AI127" s="364">
        <v>500</v>
      </c>
      <c r="AJ127" s="364">
        <v>500</v>
      </c>
      <c r="AK127" s="364">
        <v>500</v>
      </c>
      <c r="AL127" s="359">
        <v>0.02</v>
      </c>
      <c r="AM127" s="359">
        <v>0.2</v>
      </c>
      <c r="AN127" s="359" t="s">
        <v>34</v>
      </c>
      <c r="AO127" s="357" t="s">
        <v>1323</v>
      </c>
      <c r="AP127" s="360" t="s">
        <v>716</v>
      </c>
      <c r="AQ127" s="366" t="s">
        <v>659</v>
      </c>
      <c r="AR127" s="359">
        <v>5.3340000000000002E-3</v>
      </c>
      <c r="AS127" s="359">
        <v>5.3340000000000002E-3</v>
      </c>
      <c r="AT127" s="359"/>
      <c r="AW127" s="646"/>
      <c r="AX127" s="647"/>
      <c r="AY127" s="647"/>
      <c r="AZ127" s="647"/>
      <c r="BA127" s="647"/>
      <c r="BB127" s="658"/>
      <c r="BC127" s="647"/>
      <c r="BD127" s="647"/>
      <c r="BE127" s="647"/>
      <c r="BF127" s="647"/>
      <c r="BG127" s="659"/>
      <c r="BH127" s="648"/>
      <c r="BI127" s="649"/>
      <c r="BJ127" s="649"/>
      <c r="BK127" s="649"/>
      <c r="BL127" s="218"/>
      <c r="BM127" s="648"/>
      <c r="BN127" s="648"/>
      <c r="BO127" s="648"/>
      <c r="BP127" s="648"/>
      <c r="BQ127" s="648"/>
      <c r="BR127" s="648"/>
      <c r="BS127" s="648"/>
      <c r="BT127" s="648"/>
      <c r="BU127" s="648"/>
      <c r="BV127" s="650"/>
      <c r="BW127" s="647"/>
    </row>
    <row r="128" spans="2:75" ht="15.75" customHeight="1">
      <c r="B128" s="353" t="s">
        <v>396</v>
      </c>
      <c r="C128" s="354">
        <v>22232927000190</v>
      </c>
      <c r="D128" s="355" t="s">
        <v>14</v>
      </c>
      <c r="E128" s="355" t="s">
        <v>607</v>
      </c>
      <c r="F128" s="355"/>
      <c r="G128" s="356"/>
      <c r="H128" s="356" t="s">
        <v>34</v>
      </c>
      <c r="I128" s="356" t="s">
        <v>34</v>
      </c>
      <c r="J128" s="356" t="s">
        <v>608</v>
      </c>
      <c r="K128" s="357" t="s">
        <v>48</v>
      </c>
      <c r="L128" s="358" t="s">
        <v>1338</v>
      </c>
      <c r="M128" s="358" t="s">
        <v>34</v>
      </c>
      <c r="N128" s="357">
        <v>401463</v>
      </c>
      <c r="O128" s="357" t="s">
        <v>1323</v>
      </c>
      <c r="P128" s="361">
        <v>42220</v>
      </c>
      <c r="Q128" s="362">
        <v>431962180.27999997</v>
      </c>
      <c r="R128" s="362">
        <v>464315243.55646813</v>
      </c>
      <c r="S128" s="357">
        <v>33</v>
      </c>
      <c r="T128" s="359">
        <v>0.16624084558967711</v>
      </c>
      <c r="U128" s="359">
        <v>2.1490278580534188</v>
      </c>
      <c r="V128" s="359">
        <v>0.16237851680962967</v>
      </c>
      <c r="W128" s="359">
        <v>1.5918524155118587</v>
      </c>
      <c r="X128" s="359">
        <v>0.48037917004023045</v>
      </c>
      <c r="Y128" s="359">
        <v>3.6428025123592573</v>
      </c>
      <c r="Z128" s="359">
        <v>0.85776693320908204</v>
      </c>
      <c r="AA128" s="359">
        <v>4.8758253263320652</v>
      </c>
      <c r="AB128" s="359">
        <v>0.19662273178272718</v>
      </c>
      <c r="AC128" s="363">
        <v>0.36922880351667298</v>
      </c>
      <c r="AD128" s="526">
        <v>27389566000103</v>
      </c>
      <c r="AE128" s="360" t="s">
        <v>2442</v>
      </c>
      <c r="AF128" s="360" t="s">
        <v>2143</v>
      </c>
      <c r="AG128" s="364" t="s">
        <v>1435</v>
      </c>
      <c r="AH128" s="364" t="s">
        <v>2147</v>
      </c>
      <c r="AI128" s="364">
        <v>1000</v>
      </c>
      <c r="AJ128" s="364">
        <v>1000</v>
      </c>
      <c r="AK128" s="364">
        <v>1000</v>
      </c>
      <c r="AL128" s="359">
        <v>0.02</v>
      </c>
      <c r="AM128" s="359">
        <v>0.2</v>
      </c>
      <c r="AN128" s="359" t="s">
        <v>34</v>
      </c>
      <c r="AO128" s="357" t="s">
        <v>1323</v>
      </c>
      <c r="AP128" s="360" t="s">
        <v>716</v>
      </c>
      <c r="AQ128" s="366" t="s">
        <v>659</v>
      </c>
      <c r="AR128" s="359">
        <v>3.7499999999999999E-3</v>
      </c>
      <c r="AS128" s="359">
        <v>3.7499999999999999E-3</v>
      </c>
      <c r="AT128" s="359"/>
      <c r="AW128" s="646"/>
      <c r="AX128" s="647"/>
      <c r="AY128" s="647"/>
      <c r="AZ128" s="647"/>
      <c r="BA128" s="647"/>
      <c r="BB128" s="658"/>
      <c r="BC128" s="647"/>
      <c r="BD128" s="647"/>
      <c r="BE128" s="647"/>
      <c r="BF128" s="647"/>
      <c r="BG128" s="659"/>
      <c r="BH128" s="648"/>
      <c r="BI128" s="649"/>
      <c r="BJ128" s="649"/>
      <c r="BK128" s="649"/>
      <c r="BL128" s="218"/>
      <c r="BM128" s="648"/>
      <c r="BN128" s="648"/>
      <c r="BO128" s="648"/>
      <c r="BP128" s="648"/>
      <c r="BQ128" s="648"/>
      <c r="BR128" s="648"/>
      <c r="BS128" s="648"/>
      <c r="BT128" s="648"/>
      <c r="BU128" s="648"/>
      <c r="BV128" s="650"/>
      <c r="BW128" s="647"/>
    </row>
    <row r="129" spans="2:75" ht="15.75" customHeight="1">
      <c r="B129" s="353" t="s">
        <v>644</v>
      </c>
      <c r="C129" s="354">
        <v>20146294000171</v>
      </c>
      <c r="D129" s="355" t="s">
        <v>11</v>
      </c>
      <c r="E129" s="355" t="s">
        <v>620</v>
      </c>
      <c r="F129" s="355" t="s">
        <v>663</v>
      </c>
      <c r="G129" s="356" t="s">
        <v>738</v>
      </c>
      <c r="H129" s="356" t="s">
        <v>34</v>
      </c>
      <c r="I129" s="356" t="s">
        <v>34</v>
      </c>
      <c r="J129" s="356" t="s">
        <v>608</v>
      </c>
      <c r="K129" s="357" t="s">
        <v>48</v>
      </c>
      <c r="L129" s="358" t="s">
        <v>1338</v>
      </c>
      <c r="M129" s="358" t="s">
        <v>34</v>
      </c>
      <c r="N129" s="357">
        <v>381934</v>
      </c>
      <c r="O129" s="357" t="s">
        <v>1320</v>
      </c>
      <c r="P129" s="361">
        <v>41949</v>
      </c>
      <c r="Q129" s="362">
        <v>1331921508.6600001</v>
      </c>
      <c r="R129" s="362">
        <v>975511294.13892841</v>
      </c>
      <c r="S129" s="357">
        <v>45</v>
      </c>
      <c r="T129" s="359">
        <v>9.1821324721498954E-2</v>
      </c>
      <c r="U129" s="359">
        <v>1.1869921864865893</v>
      </c>
      <c r="V129" s="359">
        <v>0.12198386307616826</v>
      </c>
      <c r="W129" s="359">
        <v>1.1958497398945982</v>
      </c>
      <c r="X129" s="359">
        <v>0.20738254328053496</v>
      </c>
      <c r="Y129" s="359">
        <v>1.5726194989231486</v>
      </c>
      <c r="Z129" s="359">
        <v>0.25090202378730875</v>
      </c>
      <c r="AA129" s="359">
        <v>1.4262084426981934</v>
      </c>
      <c r="AB129" s="359">
        <v>5.7699651418286037E-3</v>
      </c>
      <c r="AC129" s="363">
        <v>3.1177340564059275</v>
      </c>
      <c r="AD129" s="526">
        <v>20146318000192</v>
      </c>
      <c r="AE129" s="360" t="s">
        <v>2233</v>
      </c>
      <c r="AF129" s="360" t="s">
        <v>2152</v>
      </c>
      <c r="AG129" s="364" t="s">
        <v>1436</v>
      </c>
      <c r="AH129" s="364" t="s">
        <v>2147</v>
      </c>
      <c r="AI129" s="364">
        <v>1000</v>
      </c>
      <c r="AJ129" s="364">
        <v>1000</v>
      </c>
      <c r="AK129" s="364">
        <v>1000</v>
      </c>
      <c r="AL129" s="359">
        <v>5.5000000000000005E-3</v>
      </c>
      <c r="AM129" s="359">
        <v>0.15</v>
      </c>
      <c r="AN129" s="359" t="s">
        <v>64</v>
      </c>
      <c r="AO129" s="357" t="s">
        <v>1323</v>
      </c>
      <c r="AP129" s="360" t="s">
        <v>11</v>
      </c>
      <c r="AQ129" s="366" t="s">
        <v>1372</v>
      </c>
      <c r="AR129" s="359">
        <v>1.6499999999999998E-3</v>
      </c>
      <c r="AS129" s="359">
        <v>1.6499999999999998E-3</v>
      </c>
      <c r="AT129" s="359"/>
      <c r="AW129" s="646"/>
      <c r="AX129" s="647"/>
      <c r="AY129" s="647"/>
      <c r="AZ129" s="647"/>
      <c r="BA129" s="647"/>
      <c r="BB129" s="658"/>
      <c r="BC129" s="647"/>
      <c r="BD129" s="647"/>
      <c r="BE129" s="647"/>
      <c r="BF129" s="647"/>
      <c r="BG129" s="659"/>
      <c r="BH129" s="648"/>
      <c r="BI129" s="649"/>
      <c r="BJ129" s="649"/>
      <c r="BK129" s="649"/>
      <c r="BL129" s="218"/>
      <c r="BM129" s="648"/>
      <c r="BN129" s="648"/>
      <c r="BO129" s="648"/>
      <c r="BP129" s="648"/>
      <c r="BQ129" s="648"/>
      <c r="BR129" s="648"/>
      <c r="BS129" s="648"/>
      <c r="BT129" s="648"/>
      <c r="BU129" s="648"/>
      <c r="BV129" s="650"/>
      <c r="BW129" s="647"/>
    </row>
    <row r="130" spans="2:75" ht="15.75" customHeight="1">
      <c r="B130" s="353" t="s">
        <v>1007</v>
      </c>
      <c r="C130" s="354">
        <v>20824446000148</v>
      </c>
      <c r="D130" s="355" t="s">
        <v>11</v>
      </c>
      <c r="E130" s="355" t="s">
        <v>620</v>
      </c>
      <c r="F130" s="355" t="s">
        <v>663</v>
      </c>
      <c r="G130" s="356" t="s">
        <v>738</v>
      </c>
      <c r="H130" s="356" t="s">
        <v>34</v>
      </c>
      <c r="I130" s="356"/>
      <c r="J130" s="356" t="s">
        <v>608</v>
      </c>
      <c r="K130" s="357" t="s">
        <v>48</v>
      </c>
      <c r="L130" s="358" t="s">
        <v>1338</v>
      </c>
      <c r="M130" s="358" t="s">
        <v>1414</v>
      </c>
      <c r="N130" s="357">
        <v>391573</v>
      </c>
      <c r="O130" s="357" t="s">
        <v>1320</v>
      </c>
      <c r="P130" s="361">
        <v>41992</v>
      </c>
      <c r="Q130" s="362">
        <v>518922013.56</v>
      </c>
      <c r="R130" s="362">
        <v>412054359.66285706</v>
      </c>
      <c r="S130" s="357">
        <v>46</v>
      </c>
      <c r="T130" s="359">
        <v>8.9523050704364726E-2</v>
      </c>
      <c r="U130" s="359">
        <v>1.1572819496868285</v>
      </c>
      <c r="V130" s="359">
        <v>0.11934750908759062</v>
      </c>
      <c r="W130" s="359">
        <v>1.1700046555366608</v>
      </c>
      <c r="X130" s="359">
        <v>0.19846732306651016</v>
      </c>
      <c r="Y130" s="359">
        <v>1.5050137644963919</v>
      </c>
      <c r="Z130" s="359">
        <v>0.20845394106567805</v>
      </c>
      <c r="AA130" s="359">
        <v>1.1849197793382638</v>
      </c>
      <c r="AB130" s="359">
        <v>1.9747977527039308E-3</v>
      </c>
      <c r="AC130" s="363">
        <v>7.9101918840779772</v>
      </c>
      <c r="AD130" s="526">
        <v>20833920000106</v>
      </c>
      <c r="AE130" s="360" t="s">
        <v>2322</v>
      </c>
      <c r="AF130" s="360" t="s">
        <v>2152</v>
      </c>
      <c r="AG130" s="364" t="s">
        <v>1436</v>
      </c>
      <c r="AH130" s="364" t="s">
        <v>2147</v>
      </c>
      <c r="AI130" s="364">
        <v>100000</v>
      </c>
      <c r="AJ130" s="364">
        <v>50000</v>
      </c>
      <c r="AK130" s="364">
        <v>100000</v>
      </c>
      <c r="AL130" s="359">
        <v>6.0000000000000001E-3</v>
      </c>
      <c r="AM130" s="359">
        <v>0.2</v>
      </c>
      <c r="AN130" s="359" t="s">
        <v>2161</v>
      </c>
      <c r="AO130" s="357" t="s">
        <v>1323</v>
      </c>
      <c r="AP130" s="360" t="s">
        <v>11</v>
      </c>
      <c r="AQ130" s="366" t="s">
        <v>675</v>
      </c>
      <c r="AR130" s="359" t="s">
        <v>34</v>
      </c>
      <c r="AS130" s="359" t="s">
        <v>34</v>
      </c>
      <c r="AT130" s="359"/>
      <c r="AW130" s="646"/>
      <c r="AX130" s="647"/>
      <c r="AY130" s="647"/>
      <c r="AZ130" s="647"/>
      <c r="BA130" s="647"/>
      <c r="BB130" s="658"/>
      <c r="BC130" s="647"/>
      <c r="BD130" s="647"/>
      <c r="BE130" s="647"/>
      <c r="BF130" s="647"/>
      <c r="BG130" s="659"/>
      <c r="BH130" s="648"/>
      <c r="BI130" s="649"/>
      <c r="BJ130" s="649"/>
      <c r="BK130" s="649"/>
      <c r="BL130" s="218"/>
      <c r="BM130" s="648"/>
      <c r="BN130" s="648"/>
      <c r="BO130" s="648"/>
      <c r="BP130" s="648"/>
      <c r="BQ130" s="648"/>
      <c r="BR130" s="648"/>
      <c r="BS130" s="648"/>
      <c r="BT130" s="648"/>
      <c r="BU130" s="648"/>
      <c r="BV130" s="650"/>
      <c r="BW130" s="647"/>
    </row>
    <row r="131" spans="2:75" ht="15.75" customHeight="1">
      <c r="B131" s="353" t="s">
        <v>383</v>
      </c>
      <c r="C131" s="354">
        <v>35343590000130</v>
      </c>
      <c r="D131" s="355" t="s">
        <v>11</v>
      </c>
      <c r="E131" s="355" t="s">
        <v>620</v>
      </c>
      <c r="F131" s="355" t="s">
        <v>663</v>
      </c>
      <c r="G131" s="356" t="s">
        <v>738</v>
      </c>
      <c r="H131" s="356" t="s">
        <v>34</v>
      </c>
      <c r="I131" s="356"/>
      <c r="J131" s="356" t="s">
        <v>608</v>
      </c>
      <c r="K131" s="357" t="s">
        <v>48</v>
      </c>
      <c r="L131" s="358" t="s">
        <v>1338</v>
      </c>
      <c r="M131" s="358" t="s">
        <v>34</v>
      </c>
      <c r="N131" s="357">
        <v>519421</v>
      </c>
      <c r="O131" s="357" t="s">
        <v>1320</v>
      </c>
      <c r="P131" s="361">
        <v>43819</v>
      </c>
      <c r="Q131" s="362">
        <v>336951112.20999998</v>
      </c>
      <c r="R131" s="362">
        <v>211756594.31019837</v>
      </c>
      <c r="S131" s="357">
        <v>46</v>
      </c>
      <c r="T131" s="359">
        <v>8.7590871946483295E-2</v>
      </c>
      <c r="U131" s="359">
        <v>1.1323042977584019</v>
      </c>
      <c r="V131" s="359">
        <v>0.11726759377364049</v>
      </c>
      <c r="W131" s="359">
        <v>1.1496145307737078</v>
      </c>
      <c r="X131" s="359">
        <v>0.18845601082839525</v>
      </c>
      <c r="Y131" s="359">
        <v>1.4290961651342802</v>
      </c>
      <c r="Z131" s="359" t="s">
        <v>1417</v>
      </c>
      <c r="AA131" s="359" t="s">
        <v>1417</v>
      </c>
      <c r="AB131" s="359">
        <v>2.2269542501345972E-3</v>
      </c>
      <c r="AC131" s="363">
        <v>6.1792257396061698</v>
      </c>
      <c r="AD131" s="526">
        <v>35505971000178</v>
      </c>
      <c r="AE131" s="360" t="s">
        <v>2157</v>
      </c>
      <c r="AF131" s="360" t="s">
        <v>2143</v>
      </c>
      <c r="AG131" s="364" t="s">
        <v>1435</v>
      </c>
      <c r="AH131" s="364" t="s">
        <v>2147</v>
      </c>
      <c r="AI131" s="364">
        <v>1000</v>
      </c>
      <c r="AJ131" s="364">
        <v>500</v>
      </c>
      <c r="AK131" s="364">
        <v>1000</v>
      </c>
      <c r="AL131" s="359">
        <v>0</v>
      </c>
      <c r="AM131" s="359" t="s">
        <v>34</v>
      </c>
      <c r="AN131" s="359" t="s">
        <v>64</v>
      </c>
      <c r="AO131" s="357" t="s">
        <v>1323</v>
      </c>
      <c r="AP131" s="360" t="s">
        <v>11</v>
      </c>
      <c r="AQ131" s="366" t="s">
        <v>675</v>
      </c>
      <c r="AR131" s="359">
        <v>1.3998000000000001E-3</v>
      </c>
      <c r="AS131" s="359">
        <v>1.3998000000000001E-3</v>
      </c>
      <c r="AT131" s="359"/>
      <c r="AW131" s="646"/>
      <c r="AX131" s="647"/>
      <c r="AY131" s="647"/>
      <c r="AZ131" s="647"/>
      <c r="BA131" s="647"/>
      <c r="BB131" s="658"/>
      <c r="BC131" s="647"/>
      <c r="BD131" s="647"/>
      <c r="BE131" s="647"/>
      <c r="BF131" s="647"/>
      <c r="BG131" s="659"/>
      <c r="BH131" s="648"/>
      <c r="BI131" s="649"/>
      <c r="BJ131" s="649"/>
      <c r="BK131" s="649"/>
      <c r="BL131" s="218"/>
      <c r="BM131" s="648"/>
      <c r="BN131" s="648"/>
      <c r="BO131" s="648"/>
      <c r="BP131" s="648"/>
      <c r="BQ131" s="648"/>
      <c r="BR131" s="648"/>
      <c r="BS131" s="648"/>
      <c r="BT131" s="648"/>
      <c r="BU131" s="648"/>
      <c r="BV131" s="650"/>
      <c r="BW131" s="647"/>
    </row>
    <row r="132" spans="2:75" ht="15.75" customHeight="1">
      <c r="B132" s="353" t="s">
        <v>492</v>
      </c>
      <c r="C132" s="354">
        <v>34781162000126</v>
      </c>
      <c r="D132" s="355" t="s">
        <v>11</v>
      </c>
      <c r="E132" s="355" t="s">
        <v>620</v>
      </c>
      <c r="F132" s="355" t="s">
        <v>663</v>
      </c>
      <c r="G132" s="356" t="s">
        <v>738</v>
      </c>
      <c r="H132" s="356" t="s">
        <v>34</v>
      </c>
      <c r="I132" s="356"/>
      <c r="J132" s="356" t="s">
        <v>611</v>
      </c>
      <c r="K132" s="357" t="s">
        <v>48</v>
      </c>
      <c r="L132" s="358" t="s">
        <v>1338</v>
      </c>
      <c r="M132" s="358" t="s">
        <v>34</v>
      </c>
      <c r="N132" s="357">
        <v>599743</v>
      </c>
      <c r="O132" s="357" t="s">
        <v>1320</v>
      </c>
      <c r="P132" s="361">
        <v>44355</v>
      </c>
      <c r="Q132" s="362">
        <v>298516071.42000002</v>
      </c>
      <c r="R132" s="362">
        <v>255051702.32996023</v>
      </c>
      <c r="S132" s="357">
        <v>46</v>
      </c>
      <c r="T132" s="359">
        <v>7.6732469492545308E-2</v>
      </c>
      <c r="U132" s="359">
        <v>0.99193560987850016</v>
      </c>
      <c r="V132" s="359">
        <v>0.10339617297321935</v>
      </c>
      <c r="W132" s="359">
        <v>1.0136282245702855</v>
      </c>
      <c r="X132" s="359" t="s">
        <v>1417</v>
      </c>
      <c r="Y132" s="359" t="s">
        <v>1417</v>
      </c>
      <c r="Z132" s="359" t="s">
        <v>1417</v>
      </c>
      <c r="AA132" s="359" t="s">
        <v>1417</v>
      </c>
      <c r="AB132" s="359">
        <v>1.8491408492666995E-2</v>
      </c>
      <c r="AC132" s="363">
        <v>7.733514921731742E-2</v>
      </c>
      <c r="AD132" s="526">
        <v>35646238000173</v>
      </c>
      <c r="AE132" s="360" t="s">
        <v>2433</v>
      </c>
      <c r="AF132" s="360" t="s">
        <v>2146</v>
      </c>
      <c r="AG132" s="364" t="s">
        <v>59</v>
      </c>
      <c r="AH132" s="364" t="s">
        <v>2144</v>
      </c>
      <c r="AI132" s="364">
        <v>1000</v>
      </c>
      <c r="AJ132" s="364">
        <v>500</v>
      </c>
      <c r="AK132" s="364">
        <v>1000</v>
      </c>
      <c r="AL132" s="359">
        <v>4.0000000000000001E-3</v>
      </c>
      <c r="AM132" s="359">
        <v>0.2</v>
      </c>
      <c r="AN132" s="359" t="s">
        <v>64</v>
      </c>
      <c r="AO132" s="357" t="s">
        <v>1323</v>
      </c>
      <c r="AP132" s="360" t="s">
        <v>13</v>
      </c>
      <c r="AQ132" s="366" t="s">
        <v>668</v>
      </c>
      <c r="AR132" s="359">
        <v>1.3333333333333333E-3</v>
      </c>
      <c r="AS132" s="359">
        <v>1.3333333333333333E-3</v>
      </c>
      <c r="AT132" s="359"/>
      <c r="AW132" s="646"/>
      <c r="AX132" s="647"/>
      <c r="AY132" s="647"/>
      <c r="AZ132" s="647"/>
      <c r="BA132" s="647"/>
      <c r="BB132" s="658"/>
      <c r="BC132" s="647"/>
      <c r="BD132" s="647"/>
      <c r="BE132" s="647"/>
      <c r="BF132" s="647"/>
      <c r="BG132" s="659"/>
      <c r="BH132" s="648"/>
      <c r="BI132" s="649"/>
      <c r="BJ132" s="649"/>
      <c r="BK132" s="649"/>
      <c r="BL132" s="218"/>
      <c r="BM132" s="648"/>
      <c r="BN132" s="648"/>
      <c r="BO132" s="648"/>
      <c r="BP132" s="648"/>
      <c r="BQ132" s="648"/>
      <c r="BR132" s="648"/>
      <c r="BS132" s="648"/>
      <c r="BT132" s="648"/>
      <c r="BU132" s="648"/>
      <c r="BV132" s="650"/>
      <c r="BW132" s="647"/>
    </row>
    <row r="133" spans="2:75" ht="15.75" customHeight="1">
      <c r="B133" s="353" t="s">
        <v>1009</v>
      </c>
      <c r="C133" s="354">
        <v>32227355000104</v>
      </c>
      <c r="D133" s="355" t="s">
        <v>11</v>
      </c>
      <c r="E133" s="355" t="s">
        <v>620</v>
      </c>
      <c r="F133" s="355" t="s">
        <v>692</v>
      </c>
      <c r="G133" s="356" t="s">
        <v>738</v>
      </c>
      <c r="H133" s="356" t="s">
        <v>34</v>
      </c>
      <c r="I133" s="356"/>
      <c r="J133" s="356" t="s">
        <v>608</v>
      </c>
      <c r="K133" s="357" t="s">
        <v>48</v>
      </c>
      <c r="L133" s="358" t="s">
        <v>1338</v>
      </c>
      <c r="M133" s="358" t="s">
        <v>34</v>
      </c>
      <c r="N133" s="357">
        <v>491055</v>
      </c>
      <c r="O133" s="357" t="s">
        <v>1320</v>
      </c>
      <c r="P133" s="361">
        <v>43544</v>
      </c>
      <c r="Q133" s="362">
        <v>12841027.01</v>
      </c>
      <c r="R133" s="362">
        <v>17629264.52198413</v>
      </c>
      <c r="S133" s="357">
        <v>46</v>
      </c>
      <c r="T133" s="359">
        <v>8.1237216933496281E-2</v>
      </c>
      <c r="U133" s="359">
        <v>1.0501693592904415</v>
      </c>
      <c r="V133" s="359">
        <v>0.10375414827778906</v>
      </c>
      <c r="W133" s="359">
        <v>1.0171375795297286</v>
      </c>
      <c r="X133" s="359">
        <v>0.17685302435552219</v>
      </c>
      <c r="Y133" s="359">
        <v>1.3411086109055805</v>
      </c>
      <c r="Z133" s="359">
        <v>0.19147794303784749</v>
      </c>
      <c r="AA133" s="359">
        <v>1.0884227031287712</v>
      </c>
      <c r="AB133" s="359">
        <v>1.661501355203817E-2</v>
      </c>
      <c r="AC133" s="363">
        <v>0.10363574369455647</v>
      </c>
      <c r="AD133" s="526">
        <v>32227954000128</v>
      </c>
      <c r="AE133" s="360" t="s">
        <v>2322</v>
      </c>
      <c r="AF133" s="360" t="s">
        <v>2152</v>
      </c>
      <c r="AG133" s="364" t="s">
        <v>1436</v>
      </c>
      <c r="AH133" s="364" t="s">
        <v>2144</v>
      </c>
      <c r="AI133" s="364">
        <v>50000</v>
      </c>
      <c r="AJ133" s="364">
        <v>10000</v>
      </c>
      <c r="AK133" s="364">
        <v>50000</v>
      </c>
      <c r="AL133" s="359">
        <v>4.5000000000000005E-3</v>
      </c>
      <c r="AM133" s="359">
        <v>0.2</v>
      </c>
      <c r="AN133" s="359" t="s">
        <v>64</v>
      </c>
      <c r="AO133" s="357" t="s">
        <v>1323</v>
      </c>
      <c r="AP133" s="360" t="s">
        <v>11</v>
      </c>
      <c r="AQ133" s="366" t="s">
        <v>675</v>
      </c>
      <c r="AR133" s="359">
        <v>8.1809999999999988E-4</v>
      </c>
      <c r="AS133" s="359">
        <v>8.1809999999999988E-4</v>
      </c>
      <c r="AT133" s="359"/>
      <c r="AW133" s="646"/>
      <c r="AX133" s="647"/>
      <c r="AY133" s="647"/>
      <c r="AZ133" s="647"/>
      <c r="BA133" s="647"/>
      <c r="BB133" s="658"/>
      <c r="BC133" s="647"/>
      <c r="BD133" s="647"/>
      <c r="BE133" s="647"/>
      <c r="BF133" s="647"/>
      <c r="BG133" s="659"/>
      <c r="BH133" s="648"/>
      <c r="BI133" s="649"/>
      <c r="BJ133" s="649"/>
      <c r="BK133" s="649"/>
      <c r="BL133" s="218"/>
      <c r="BM133" s="648"/>
      <c r="BN133" s="648"/>
      <c r="BO133" s="648"/>
      <c r="BP133" s="648"/>
      <c r="BQ133" s="648"/>
      <c r="BR133" s="648"/>
      <c r="BS133" s="648"/>
      <c r="BT133" s="648"/>
      <c r="BU133" s="648"/>
      <c r="BV133" s="650"/>
      <c r="BW133" s="647"/>
    </row>
    <row r="134" spans="2:75" ht="15.75" customHeight="1">
      <c r="B134" s="353" t="s">
        <v>764</v>
      </c>
      <c r="C134" s="354">
        <v>44417227000102</v>
      </c>
      <c r="D134" s="355" t="s">
        <v>13</v>
      </c>
      <c r="E134" s="355" t="s">
        <v>615</v>
      </c>
      <c r="F134" s="355" t="s">
        <v>619</v>
      </c>
      <c r="G134" s="356" t="s">
        <v>34</v>
      </c>
      <c r="H134" s="356" t="s">
        <v>1337</v>
      </c>
      <c r="I134" s="356" t="s">
        <v>34</v>
      </c>
      <c r="J134" s="356" t="s">
        <v>611</v>
      </c>
      <c r="K134" s="357" t="s">
        <v>48</v>
      </c>
      <c r="L134" s="358" t="s">
        <v>1338</v>
      </c>
      <c r="M134" s="358" t="s">
        <v>34</v>
      </c>
      <c r="N134" s="357">
        <v>631108</v>
      </c>
      <c r="O134" s="357" t="s">
        <v>1320</v>
      </c>
      <c r="P134" s="361">
        <v>44552</v>
      </c>
      <c r="Q134" s="362">
        <v>18477637.350000001</v>
      </c>
      <c r="R134" s="362" t="s">
        <v>1417</v>
      </c>
      <c r="S134" s="357">
        <v>46</v>
      </c>
      <c r="T134" s="359">
        <v>0.10773355978723398</v>
      </c>
      <c r="U134" s="359">
        <v>1.3926927549531545</v>
      </c>
      <c r="V134" s="359" t="s">
        <v>1417</v>
      </c>
      <c r="W134" s="359" t="s">
        <v>1417</v>
      </c>
      <c r="X134" s="359" t="s">
        <v>1417</v>
      </c>
      <c r="Y134" s="359" t="s">
        <v>1417</v>
      </c>
      <c r="Z134" s="359" t="s">
        <v>1417</v>
      </c>
      <c r="AA134" s="359" t="s">
        <v>1417</v>
      </c>
      <c r="AB134" s="359" t="s">
        <v>1417</v>
      </c>
      <c r="AC134" s="363" t="s">
        <v>1417</v>
      </c>
      <c r="AD134" s="526">
        <v>0</v>
      </c>
      <c r="AE134" s="360" t="s">
        <v>2181</v>
      </c>
      <c r="AF134" s="360" t="s">
        <v>2143</v>
      </c>
      <c r="AG134" s="364" t="s">
        <v>1435</v>
      </c>
      <c r="AH134" s="364" t="s">
        <v>2147</v>
      </c>
      <c r="AI134" s="364">
        <v>0</v>
      </c>
      <c r="AJ134" s="364">
        <v>0</v>
      </c>
      <c r="AK134" s="364">
        <v>0</v>
      </c>
      <c r="AL134" s="657">
        <v>1.6E-2</v>
      </c>
      <c r="AM134" s="657" t="s">
        <v>34</v>
      </c>
      <c r="AN134" s="359" t="s">
        <v>64</v>
      </c>
      <c r="AO134" s="357" t="s">
        <v>1323</v>
      </c>
      <c r="AP134" s="360" t="s">
        <v>13</v>
      </c>
      <c r="AQ134" s="366" t="s">
        <v>664</v>
      </c>
      <c r="AR134" s="359">
        <v>5.4000000000000003E-3</v>
      </c>
      <c r="AS134" s="359">
        <v>5.4000000000000003E-3</v>
      </c>
      <c r="AT134" s="359"/>
      <c r="AW134" s="646"/>
      <c r="AX134" s="647"/>
      <c r="AY134" s="647"/>
      <c r="AZ134" s="647"/>
      <c r="BA134" s="647"/>
      <c r="BB134" s="658"/>
      <c r="BC134" s="647"/>
      <c r="BD134" s="647"/>
      <c r="BE134" s="647"/>
      <c r="BF134" s="647"/>
      <c r="BG134" s="659"/>
      <c r="BH134" s="648"/>
      <c r="BI134" s="649"/>
      <c r="BJ134" s="649"/>
      <c r="BK134" s="649"/>
      <c r="BL134" s="218"/>
      <c r="BM134" s="648"/>
      <c r="BN134" s="648"/>
      <c r="BO134" s="648"/>
      <c r="BP134" s="648"/>
      <c r="BQ134" s="648"/>
      <c r="BR134" s="648"/>
      <c r="BS134" s="648"/>
      <c r="BT134" s="648"/>
      <c r="BU134" s="648"/>
      <c r="BV134" s="650"/>
      <c r="BW134" s="647"/>
    </row>
    <row r="135" spans="2:75" ht="15.75" customHeight="1">
      <c r="B135" s="353" t="s">
        <v>1272</v>
      </c>
      <c r="C135" s="354">
        <v>41681126000156</v>
      </c>
      <c r="D135" s="355" t="s">
        <v>14</v>
      </c>
      <c r="E135" s="355" t="s">
        <v>607</v>
      </c>
      <c r="F135" s="355" t="s">
        <v>1316</v>
      </c>
      <c r="G135" s="356"/>
      <c r="H135" s="356" t="s">
        <v>34</v>
      </c>
      <c r="I135" s="356" t="s">
        <v>34</v>
      </c>
      <c r="J135" s="356" t="s">
        <v>608</v>
      </c>
      <c r="K135" s="357" t="s">
        <v>48</v>
      </c>
      <c r="L135" s="358" t="s">
        <v>1338</v>
      </c>
      <c r="M135" s="358" t="s">
        <v>34</v>
      </c>
      <c r="N135" s="357">
        <v>606715</v>
      </c>
      <c r="O135" s="357" t="s">
        <v>1320</v>
      </c>
      <c r="P135" s="361">
        <v>44375</v>
      </c>
      <c r="Q135" s="362">
        <v>40015932.350000001</v>
      </c>
      <c r="R135" s="362">
        <v>21570627.780952372</v>
      </c>
      <c r="S135" s="357">
        <v>47</v>
      </c>
      <c r="T135" s="359">
        <v>-9.1387952338244816E-2</v>
      </c>
      <c r="U135" s="359">
        <v>-1.1813898971020484</v>
      </c>
      <c r="V135" s="359">
        <v>-0.25749992953947098</v>
      </c>
      <c r="W135" s="359">
        <v>-2.5243603210891723</v>
      </c>
      <c r="X135" s="359" t="s">
        <v>1417</v>
      </c>
      <c r="Y135" s="359" t="s">
        <v>1417</v>
      </c>
      <c r="Z135" s="359" t="s">
        <v>1417</v>
      </c>
      <c r="AA135" s="359" t="s">
        <v>1417</v>
      </c>
      <c r="AB135" s="359">
        <v>0.23014981663002376</v>
      </c>
      <c r="AC135" s="363">
        <v>-1.6002365126511835</v>
      </c>
      <c r="AD135" s="526">
        <v>0</v>
      </c>
      <c r="AE135" s="360" t="s">
        <v>2472</v>
      </c>
      <c r="AF135" s="360" t="s">
        <v>2146</v>
      </c>
      <c r="AG135" s="364" t="s">
        <v>59</v>
      </c>
      <c r="AH135" s="364" t="s">
        <v>2144</v>
      </c>
      <c r="AI135" s="364">
        <v>300000</v>
      </c>
      <c r="AJ135" s="364">
        <v>1000</v>
      </c>
      <c r="AK135" s="364">
        <v>300000</v>
      </c>
      <c r="AL135" s="359">
        <v>0.01</v>
      </c>
      <c r="AM135" s="359">
        <v>0.1</v>
      </c>
      <c r="AN135" s="359" t="s">
        <v>666</v>
      </c>
      <c r="AO135" s="357" t="s">
        <v>1323</v>
      </c>
      <c r="AP135" s="360" t="s">
        <v>716</v>
      </c>
      <c r="AQ135" s="366" t="s">
        <v>659</v>
      </c>
      <c r="AR135" s="359">
        <v>4.5000000000000005E-3</v>
      </c>
      <c r="AS135" s="359">
        <v>4.5000000000000005E-3</v>
      </c>
      <c r="AT135" s="359"/>
      <c r="AW135" s="646"/>
      <c r="AX135" s="647"/>
      <c r="AY135" s="647"/>
      <c r="AZ135" s="647"/>
      <c r="BA135" s="647"/>
      <c r="BB135" s="658"/>
      <c r="BC135" s="647"/>
      <c r="BD135" s="647"/>
      <c r="BE135" s="647"/>
      <c r="BF135" s="647"/>
      <c r="BG135" s="659"/>
      <c r="BH135" s="648"/>
      <c r="BI135" s="649"/>
      <c r="BJ135" s="649"/>
      <c r="BK135" s="649"/>
      <c r="BL135" s="218"/>
      <c r="BM135" s="648"/>
      <c r="BN135" s="648"/>
      <c r="BO135" s="648"/>
      <c r="BP135" s="648"/>
      <c r="BQ135" s="648"/>
      <c r="BR135" s="648"/>
      <c r="BS135" s="648"/>
      <c r="BT135" s="648"/>
      <c r="BU135" s="648"/>
      <c r="BV135" s="650"/>
      <c r="BW135" s="647"/>
    </row>
    <row r="136" spans="2:75" ht="15.75" customHeight="1">
      <c r="B136" s="353" t="s">
        <v>438</v>
      </c>
      <c r="C136" s="354">
        <v>24140275000199</v>
      </c>
      <c r="D136" s="355" t="s">
        <v>13</v>
      </c>
      <c r="E136" s="355" t="s">
        <v>615</v>
      </c>
      <c r="F136" s="355" t="s">
        <v>619</v>
      </c>
      <c r="G136" s="356" t="s">
        <v>34</v>
      </c>
      <c r="H136" s="356" t="s">
        <v>865</v>
      </c>
      <c r="I136" s="356" t="s">
        <v>34</v>
      </c>
      <c r="J136" s="356" t="s">
        <v>611</v>
      </c>
      <c r="K136" s="357" t="s">
        <v>48</v>
      </c>
      <c r="L136" s="358" t="s">
        <v>1338</v>
      </c>
      <c r="M136" s="358" t="s">
        <v>1414</v>
      </c>
      <c r="N136" s="357">
        <v>420808</v>
      </c>
      <c r="O136" s="357" t="s">
        <v>1320</v>
      </c>
      <c r="P136" s="361">
        <v>42564</v>
      </c>
      <c r="Q136" s="362">
        <v>424907541.95999998</v>
      </c>
      <c r="R136" s="362">
        <v>423902290.92373037</v>
      </c>
      <c r="S136" s="357">
        <v>47</v>
      </c>
      <c r="T136" s="359">
        <v>0.11177775752764352</v>
      </c>
      <c r="U136" s="359">
        <v>1.444972888495476</v>
      </c>
      <c r="V136" s="359">
        <v>0.11044002663839891</v>
      </c>
      <c r="W136" s="359">
        <v>1.0826815432711445</v>
      </c>
      <c r="X136" s="359">
        <v>0.19322386131810143</v>
      </c>
      <c r="Y136" s="359">
        <v>1.4652516415280639</v>
      </c>
      <c r="Z136" s="359">
        <v>0.28922990977778507</v>
      </c>
      <c r="AA136" s="359">
        <v>1.6440765721188226</v>
      </c>
      <c r="AB136" s="359">
        <v>5.4785357468539145E-2</v>
      </c>
      <c r="AC136" s="363">
        <v>0.16649123685329231</v>
      </c>
      <c r="AD136" s="526">
        <v>0</v>
      </c>
      <c r="AE136" s="360" t="s">
        <v>2472</v>
      </c>
      <c r="AF136" s="360" t="s">
        <v>2146</v>
      </c>
      <c r="AG136" s="364" t="s">
        <v>59</v>
      </c>
      <c r="AH136" s="364" t="s">
        <v>2144</v>
      </c>
      <c r="AI136" s="364">
        <v>300000</v>
      </c>
      <c r="AJ136" s="364">
        <v>1000</v>
      </c>
      <c r="AK136" s="364">
        <v>300000</v>
      </c>
      <c r="AL136" s="359">
        <v>0.01</v>
      </c>
      <c r="AM136" s="359" t="s">
        <v>34</v>
      </c>
      <c r="AN136" s="359" t="s">
        <v>64</v>
      </c>
      <c r="AO136" s="357" t="s">
        <v>1323</v>
      </c>
      <c r="AP136" s="360" t="s">
        <v>13</v>
      </c>
      <c r="AQ136" s="366" t="s">
        <v>668</v>
      </c>
      <c r="AR136" s="359">
        <v>3.0000000000000001E-3</v>
      </c>
      <c r="AS136" s="359">
        <v>3.0000000000000001E-3</v>
      </c>
      <c r="AT136" s="359"/>
      <c r="AW136" s="646"/>
      <c r="AX136" s="647"/>
      <c r="AY136" s="647"/>
      <c r="AZ136" s="647"/>
      <c r="BA136" s="647"/>
      <c r="BB136" s="658"/>
      <c r="BC136" s="647"/>
      <c r="BD136" s="647"/>
      <c r="BE136" s="647"/>
      <c r="BF136" s="647"/>
      <c r="BG136" s="659"/>
      <c r="BH136" s="648"/>
      <c r="BI136" s="649"/>
      <c r="BJ136" s="649"/>
      <c r="BK136" s="649"/>
      <c r="BL136" s="218"/>
      <c r="BM136" s="648"/>
      <c r="BN136" s="648"/>
      <c r="BO136" s="648"/>
      <c r="BP136" s="648"/>
      <c r="BQ136" s="648"/>
      <c r="BR136" s="648"/>
      <c r="BS136" s="648"/>
      <c r="BT136" s="648"/>
      <c r="BU136" s="648"/>
      <c r="BV136" s="650"/>
      <c r="BW136" s="647"/>
    </row>
    <row r="137" spans="2:75" ht="15.75" customHeight="1">
      <c r="B137" s="353" t="s">
        <v>200</v>
      </c>
      <c r="C137" s="354">
        <v>601692000123</v>
      </c>
      <c r="D137" s="355" t="s">
        <v>14</v>
      </c>
      <c r="E137" s="355" t="s">
        <v>607</v>
      </c>
      <c r="F137" s="355"/>
      <c r="G137" s="356"/>
      <c r="H137" s="356" t="s">
        <v>34</v>
      </c>
      <c r="I137" s="356" t="s">
        <v>34</v>
      </c>
      <c r="J137" s="356" t="s">
        <v>608</v>
      </c>
      <c r="K137" s="357" t="s">
        <v>48</v>
      </c>
      <c r="L137" s="358"/>
      <c r="M137" s="358" t="s">
        <v>34</v>
      </c>
      <c r="N137" s="357">
        <v>24813</v>
      </c>
      <c r="O137" s="357" t="s">
        <v>1320</v>
      </c>
      <c r="P137" s="361">
        <v>34851</v>
      </c>
      <c r="Q137" s="362">
        <v>150791574.03999999</v>
      </c>
      <c r="R137" s="362">
        <v>183652025.50539693</v>
      </c>
      <c r="S137" s="357">
        <v>59</v>
      </c>
      <c r="T137" s="359">
        <v>-9.0972963308520227E-2</v>
      </c>
      <c r="U137" s="359">
        <v>-1.1760252529166721</v>
      </c>
      <c r="V137" s="359">
        <v>-0.25819083415360999</v>
      </c>
      <c r="W137" s="359">
        <v>-2.5311334965098773</v>
      </c>
      <c r="X137" s="359">
        <v>-0.22416757460262215</v>
      </c>
      <c r="Y137" s="359">
        <v>-1.6999034406165556</v>
      </c>
      <c r="Z137" s="359">
        <v>-0.14484386717636633</v>
      </c>
      <c r="AA137" s="359">
        <v>-0.82333949771208903</v>
      </c>
      <c r="AB137" s="359">
        <v>0.29138496106766826</v>
      </c>
      <c r="AC137" s="363">
        <v>-1.2127908638453431</v>
      </c>
      <c r="AD137" s="526">
        <v>9441424000166</v>
      </c>
      <c r="AE137" s="360" t="s">
        <v>2274</v>
      </c>
      <c r="AF137" s="360" t="s">
        <v>2152</v>
      </c>
      <c r="AG137" s="364" t="s">
        <v>1436</v>
      </c>
      <c r="AH137" s="364" t="s">
        <v>2147</v>
      </c>
      <c r="AI137" s="364">
        <v>300000</v>
      </c>
      <c r="AJ137" s="364">
        <v>30000</v>
      </c>
      <c r="AK137" s="364">
        <v>300000</v>
      </c>
      <c r="AL137" s="359">
        <v>0.02</v>
      </c>
      <c r="AM137" s="359">
        <v>0.2</v>
      </c>
      <c r="AN137" s="359" t="s">
        <v>34</v>
      </c>
      <c r="AO137" s="357" t="s">
        <v>1323</v>
      </c>
      <c r="AP137" s="360" t="s">
        <v>716</v>
      </c>
      <c r="AQ137" s="366" t="s">
        <v>665</v>
      </c>
      <c r="AR137" s="359">
        <v>5.0000000000000001E-3</v>
      </c>
      <c r="AS137" s="359">
        <v>5.0000000000000001E-3</v>
      </c>
      <c r="AT137" s="359"/>
      <c r="AW137" s="646"/>
      <c r="AX137" s="647"/>
      <c r="AY137" s="647"/>
      <c r="AZ137" s="647"/>
      <c r="BA137" s="647"/>
      <c r="BB137" s="658"/>
      <c r="BC137" s="647"/>
      <c r="BD137" s="647"/>
      <c r="BE137" s="647"/>
      <c r="BF137" s="647"/>
      <c r="BG137" s="659"/>
      <c r="BH137" s="648"/>
      <c r="BI137" s="649"/>
      <c r="BJ137" s="649"/>
      <c r="BK137" s="649"/>
      <c r="BL137" s="218"/>
      <c r="BM137" s="648"/>
      <c r="BN137" s="648"/>
      <c r="BO137" s="648"/>
      <c r="BP137" s="648"/>
      <c r="BQ137" s="648"/>
      <c r="BR137" s="648"/>
      <c r="BS137" s="648"/>
      <c r="BT137" s="648"/>
      <c r="BU137" s="648"/>
      <c r="BV137" s="650"/>
      <c r="BW137" s="647"/>
    </row>
    <row r="138" spans="2:75" ht="15.75" customHeight="1">
      <c r="B138" s="353" t="s">
        <v>258</v>
      </c>
      <c r="C138" s="354">
        <v>12105992000109</v>
      </c>
      <c r="D138" s="355" t="s">
        <v>13</v>
      </c>
      <c r="E138" s="355" t="s">
        <v>615</v>
      </c>
      <c r="F138" s="355" t="s">
        <v>619</v>
      </c>
      <c r="G138" s="356" t="s">
        <v>34</v>
      </c>
      <c r="H138" s="356" t="s">
        <v>1337</v>
      </c>
      <c r="I138" s="356" t="s">
        <v>34</v>
      </c>
      <c r="J138" s="356" t="s">
        <v>611</v>
      </c>
      <c r="K138" s="357" t="s">
        <v>48</v>
      </c>
      <c r="L138" s="358" t="s">
        <v>1338</v>
      </c>
      <c r="M138" s="358" t="s">
        <v>1414</v>
      </c>
      <c r="N138" s="357">
        <v>255343</v>
      </c>
      <c r="O138" s="357" t="s">
        <v>1323</v>
      </c>
      <c r="P138" s="361">
        <v>40422</v>
      </c>
      <c r="Q138" s="362">
        <v>2439103580.8200002</v>
      </c>
      <c r="R138" s="362">
        <v>2249387210.3833327</v>
      </c>
      <c r="S138" s="357">
        <v>61</v>
      </c>
      <c r="T138" s="359">
        <v>0.14858742165618377</v>
      </c>
      <c r="U138" s="359">
        <v>1.9208186012457169</v>
      </c>
      <c r="V138" s="359">
        <v>0.1988667507830435</v>
      </c>
      <c r="W138" s="359">
        <v>1.949559115447032</v>
      </c>
      <c r="X138" s="359">
        <v>0.3639277990633436</v>
      </c>
      <c r="Y138" s="359">
        <v>2.759730611621436</v>
      </c>
      <c r="Z138" s="359">
        <v>0.36272818723949052</v>
      </c>
      <c r="AA138" s="359">
        <v>2.0618646084900178</v>
      </c>
      <c r="AB138" s="359">
        <v>7.0854447009592855E-2</v>
      </c>
      <c r="AC138" s="363">
        <v>1.2249019945672033</v>
      </c>
      <c r="AD138" s="526">
        <v>12083748000184</v>
      </c>
      <c r="AE138" s="360" t="s">
        <v>2328</v>
      </c>
      <c r="AF138" s="360" t="s">
        <v>2149</v>
      </c>
      <c r="AG138" s="364" t="s">
        <v>719</v>
      </c>
      <c r="AH138" s="364" t="s">
        <v>2144</v>
      </c>
      <c r="AI138" s="364">
        <v>100000</v>
      </c>
      <c r="AJ138" s="364">
        <v>50000</v>
      </c>
      <c r="AK138" s="364">
        <v>100000</v>
      </c>
      <c r="AL138" s="359">
        <v>0.02</v>
      </c>
      <c r="AM138" s="359">
        <v>0.2</v>
      </c>
      <c r="AN138" s="359" t="s">
        <v>64</v>
      </c>
      <c r="AO138" s="357" t="s">
        <v>1323</v>
      </c>
      <c r="AP138" s="360" t="s">
        <v>13</v>
      </c>
      <c r="AQ138" s="366" t="s">
        <v>668</v>
      </c>
      <c r="AR138" s="359" t="s">
        <v>34</v>
      </c>
      <c r="AS138" s="359" t="s">
        <v>34</v>
      </c>
      <c r="AT138" s="359"/>
      <c r="AW138" s="646"/>
      <c r="AX138" s="647"/>
      <c r="AY138" s="647"/>
      <c r="AZ138" s="647"/>
      <c r="BA138" s="647"/>
      <c r="BB138" s="658"/>
      <c r="BC138" s="647"/>
      <c r="BD138" s="647"/>
      <c r="BE138" s="647"/>
      <c r="BF138" s="647"/>
      <c r="BG138" s="659"/>
      <c r="BH138" s="648"/>
      <c r="BI138" s="649"/>
      <c r="BJ138" s="649"/>
      <c r="BK138" s="649"/>
      <c r="BL138" s="218"/>
      <c r="BM138" s="648"/>
      <c r="BN138" s="648"/>
      <c r="BO138" s="648"/>
      <c r="BP138" s="648"/>
      <c r="BQ138" s="648"/>
      <c r="BR138" s="648"/>
      <c r="BS138" s="648"/>
      <c r="BT138" s="648"/>
      <c r="BU138" s="648"/>
      <c r="BV138" s="650"/>
      <c r="BW138" s="647"/>
    </row>
    <row r="139" spans="2:75" ht="15.75" customHeight="1">
      <c r="B139" s="353" t="s">
        <v>46</v>
      </c>
      <c r="C139" s="354">
        <v>34581406000127</v>
      </c>
      <c r="D139" s="355" t="s">
        <v>14</v>
      </c>
      <c r="E139" s="355" t="s">
        <v>607</v>
      </c>
      <c r="F139" s="355" t="s">
        <v>1316</v>
      </c>
      <c r="G139" s="356"/>
      <c r="H139" s="356" t="s">
        <v>34</v>
      </c>
      <c r="I139" s="356" t="s">
        <v>34</v>
      </c>
      <c r="J139" s="356" t="s">
        <v>608</v>
      </c>
      <c r="K139" s="357" t="s">
        <v>48</v>
      </c>
      <c r="L139" s="358" t="s">
        <v>1338</v>
      </c>
      <c r="M139" s="358" t="s">
        <v>1414</v>
      </c>
      <c r="N139" s="357">
        <v>507113</v>
      </c>
      <c r="O139" s="357" t="s">
        <v>1320</v>
      </c>
      <c r="P139" s="361">
        <v>43725</v>
      </c>
      <c r="Q139" s="362">
        <v>325036116.47000003</v>
      </c>
      <c r="R139" s="362">
        <v>372906796.45376998</v>
      </c>
      <c r="S139" s="357">
        <v>62</v>
      </c>
      <c r="T139" s="359">
        <v>-5.7841895190463344E-2</v>
      </c>
      <c r="U139" s="359">
        <v>-0.7477334687873517</v>
      </c>
      <c r="V139" s="359">
        <v>-0.27710168408410962</v>
      </c>
      <c r="W139" s="359">
        <v>-2.7165230587051075</v>
      </c>
      <c r="X139" s="359">
        <v>-0.21405088885937384</v>
      </c>
      <c r="Y139" s="359">
        <v>-1.6231867748228086</v>
      </c>
      <c r="Z139" s="359" t="s">
        <v>1417</v>
      </c>
      <c r="AA139" s="359" t="s">
        <v>1417</v>
      </c>
      <c r="AB139" s="359">
        <v>0.25424376767240997</v>
      </c>
      <c r="AC139" s="363">
        <v>-1.5307758206907245</v>
      </c>
      <c r="AD139" s="526">
        <v>34270949000123</v>
      </c>
      <c r="AE139" s="360" t="s">
        <v>2157</v>
      </c>
      <c r="AF139" s="360" t="s">
        <v>2143</v>
      </c>
      <c r="AG139" s="364" t="s">
        <v>1435</v>
      </c>
      <c r="AH139" s="364" t="s">
        <v>2144</v>
      </c>
      <c r="AI139" s="364">
        <v>10000</v>
      </c>
      <c r="AJ139" s="364">
        <v>10000</v>
      </c>
      <c r="AK139" s="364">
        <v>10000</v>
      </c>
      <c r="AL139" s="657">
        <v>0</v>
      </c>
      <c r="AM139" s="657" t="s">
        <v>34</v>
      </c>
      <c r="AN139" s="359" t="s">
        <v>34</v>
      </c>
      <c r="AO139" s="357" t="s">
        <v>1323</v>
      </c>
      <c r="AP139" s="360" t="s">
        <v>716</v>
      </c>
      <c r="AQ139" s="366" t="s">
        <v>659</v>
      </c>
      <c r="AR139" s="359">
        <v>2.2839506172839504E-3</v>
      </c>
      <c r="AS139" s="359">
        <v>2.2839506172839504E-3</v>
      </c>
      <c r="AT139" s="359"/>
      <c r="AW139" s="646"/>
      <c r="AX139" s="647"/>
      <c r="AY139" s="647"/>
      <c r="AZ139" s="647"/>
      <c r="BA139" s="647"/>
      <c r="BB139" s="658"/>
      <c r="BC139" s="647"/>
      <c r="BD139" s="647"/>
      <c r="BE139" s="647"/>
      <c r="BF139" s="647"/>
      <c r="BG139" s="659"/>
      <c r="BH139" s="648"/>
      <c r="BI139" s="649"/>
      <c r="BJ139" s="649"/>
      <c r="BK139" s="649"/>
      <c r="BL139" s="218"/>
      <c r="BM139" s="648"/>
      <c r="BN139" s="648"/>
      <c r="BO139" s="648"/>
      <c r="BP139" s="648"/>
      <c r="BQ139" s="648"/>
      <c r="BR139" s="648"/>
      <c r="BS139" s="648"/>
      <c r="BT139" s="648"/>
      <c r="BU139" s="648"/>
      <c r="BV139" s="650"/>
      <c r="BW139" s="647"/>
    </row>
    <row r="140" spans="2:75" ht="15.75" customHeight="1">
      <c r="B140" s="353" t="s">
        <v>913</v>
      </c>
      <c r="C140" s="354">
        <v>27717327000135</v>
      </c>
      <c r="D140" s="355" t="s">
        <v>14</v>
      </c>
      <c r="E140" s="355" t="s">
        <v>607</v>
      </c>
      <c r="F140" s="355" t="s">
        <v>1316</v>
      </c>
      <c r="G140" s="356"/>
      <c r="H140" s="356" t="s">
        <v>34</v>
      </c>
      <c r="I140" s="356" t="s">
        <v>34</v>
      </c>
      <c r="J140" s="356" t="s">
        <v>608</v>
      </c>
      <c r="K140" s="357" t="s">
        <v>48</v>
      </c>
      <c r="L140" s="358" t="s">
        <v>1338</v>
      </c>
      <c r="M140" s="358" t="s">
        <v>34</v>
      </c>
      <c r="N140" s="357">
        <v>449792</v>
      </c>
      <c r="O140" s="357" t="s">
        <v>1320</v>
      </c>
      <c r="P140" s="361">
        <v>42982</v>
      </c>
      <c r="Q140" s="362">
        <v>75416027.230000004</v>
      </c>
      <c r="R140" s="362">
        <v>152412291.53301585</v>
      </c>
      <c r="S140" s="357">
        <v>62</v>
      </c>
      <c r="T140" s="359">
        <v>-8.5951894053384437E-2</v>
      </c>
      <c r="U140" s="359">
        <v>-1.1111169106363656</v>
      </c>
      <c r="V140" s="359">
        <v>-0.3248826344876321</v>
      </c>
      <c r="W140" s="359">
        <v>-3.1849361395098272</v>
      </c>
      <c r="X140" s="359">
        <v>-0.27866411026554894</v>
      </c>
      <c r="Y140" s="359">
        <v>-2.1131605704191658</v>
      </c>
      <c r="Z140" s="359">
        <v>-9.6214559622065932E-2</v>
      </c>
      <c r="AA140" s="359">
        <v>-0.54691474852272659</v>
      </c>
      <c r="AB140" s="359">
        <v>0.26094978121617562</v>
      </c>
      <c r="AC140" s="363">
        <v>-1.7463940233891491</v>
      </c>
      <c r="AD140" s="526">
        <v>34473526000100</v>
      </c>
      <c r="AE140" s="360" t="s">
        <v>2157</v>
      </c>
      <c r="AF140" s="360" t="s">
        <v>2143</v>
      </c>
      <c r="AG140" s="364" t="s">
        <v>1435</v>
      </c>
      <c r="AH140" s="364" t="s">
        <v>2147</v>
      </c>
      <c r="AI140" s="364">
        <v>5000</v>
      </c>
      <c r="AJ140" s="364">
        <v>1000</v>
      </c>
      <c r="AK140" s="364">
        <v>5000</v>
      </c>
      <c r="AL140" s="359">
        <v>0</v>
      </c>
      <c r="AM140" s="359" t="s">
        <v>34</v>
      </c>
      <c r="AN140" s="359" t="s">
        <v>34</v>
      </c>
      <c r="AO140" s="357" t="s">
        <v>1323</v>
      </c>
      <c r="AP140" s="360" t="s">
        <v>716</v>
      </c>
      <c r="AQ140" s="366" t="s">
        <v>665</v>
      </c>
      <c r="AR140" s="359">
        <v>5.3333333333333332E-3</v>
      </c>
      <c r="AS140" s="359">
        <v>5.3333333333333332E-3</v>
      </c>
      <c r="AT140" s="359"/>
      <c r="AW140" s="646"/>
      <c r="AX140" s="647"/>
      <c r="AY140" s="647"/>
      <c r="AZ140" s="647"/>
      <c r="BA140" s="647"/>
      <c r="BB140" s="658"/>
      <c r="BC140" s="647"/>
      <c r="BD140" s="647"/>
      <c r="BE140" s="647"/>
      <c r="BF140" s="647"/>
      <c r="BG140" s="659"/>
      <c r="BH140" s="648"/>
      <c r="BI140" s="649"/>
      <c r="BJ140" s="649"/>
      <c r="BK140" s="649"/>
      <c r="BL140" s="218"/>
      <c r="BM140" s="648"/>
      <c r="BN140" s="648"/>
      <c r="BO140" s="648"/>
      <c r="BP140" s="648"/>
      <c r="BQ140" s="648"/>
      <c r="BR140" s="648"/>
      <c r="BS140" s="648"/>
      <c r="BT140" s="648"/>
      <c r="BU140" s="648"/>
      <c r="BV140" s="650"/>
      <c r="BW140" s="647"/>
    </row>
    <row r="141" spans="2:75" ht="15.75" customHeight="1">
      <c r="B141" s="353" t="s">
        <v>1197</v>
      </c>
      <c r="C141" s="354">
        <v>17447468000121</v>
      </c>
      <c r="D141" s="355" t="s">
        <v>14</v>
      </c>
      <c r="E141" s="355" t="s">
        <v>614</v>
      </c>
      <c r="F141" s="355"/>
      <c r="G141" s="356"/>
      <c r="H141" s="356" t="s">
        <v>865</v>
      </c>
      <c r="I141" s="356" t="s">
        <v>34</v>
      </c>
      <c r="J141" s="356" t="s">
        <v>608</v>
      </c>
      <c r="K141" s="357" t="s">
        <v>48</v>
      </c>
      <c r="L141" s="358" t="s">
        <v>1338</v>
      </c>
      <c r="M141" s="358" t="s">
        <v>1414</v>
      </c>
      <c r="N141" s="357">
        <v>331155</v>
      </c>
      <c r="O141" s="357" t="s">
        <v>1320</v>
      </c>
      <c r="P141" s="361">
        <v>41353</v>
      </c>
      <c r="Q141" s="362">
        <v>131139578.97</v>
      </c>
      <c r="R141" s="362">
        <v>119233983.18507934</v>
      </c>
      <c r="S141" s="357">
        <v>62</v>
      </c>
      <c r="T141" s="359">
        <v>0.13220060891469143</v>
      </c>
      <c r="U141" s="359">
        <v>1.7089830745359169</v>
      </c>
      <c r="V141" s="359">
        <v>7.9250181052307411E-2</v>
      </c>
      <c r="W141" s="359">
        <v>0.77691676593997716</v>
      </c>
      <c r="X141" s="359">
        <v>0.32849990848505062</v>
      </c>
      <c r="Y141" s="359">
        <v>2.4910744815161561</v>
      </c>
      <c r="Z141" s="359">
        <v>0.31632752035788703</v>
      </c>
      <c r="AA141" s="359">
        <v>1.7981081753834118</v>
      </c>
      <c r="AB141" s="359">
        <v>0.16198021772291463</v>
      </c>
      <c r="AC141" s="363">
        <v>-4.8131310812850804E-2</v>
      </c>
      <c r="AD141" s="526">
        <v>17735052000109</v>
      </c>
      <c r="AE141" s="360" t="s">
        <v>2157</v>
      </c>
      <c r="AF141" s="360" t="s">
        <v>2143</v>
      </c>
      <c r="AG141" s="364" t="s">
        <v>1435</v>
      </c>
      <c r="AH141" s="364" t="s">
        <v>2144</v>
      </c>
      <c r="AI141" s="364">
        <v>5000</v>
      </c>
      <c r="AJ141" s="364">
        <v>5000</v>
      </c>
      <c r="AK141" s="364">
        <v>5000</v>
      </c>
      <c r="AL141" s="359">
        <v>0</v>
      </c>
      <c r="AM141" s="359" t="s">
        <v>34</v>
      </c>
      <c r="AN141" s="359" t="s">
        <v>2161</v>
      </c>
      <c r="AO141" s="357" t="s">
        <v>1323</v>
      </c>
      <c r="AP141" s="360" t="s">
        <v>716</v>
      </c>
      <c r="AQ141" s="366" t="s">
        <v>659</v>
      </c>
      <c r="AR141" s="359">
        <v>3.3333333333333331E-3</v>
      </c>
      <c r="AS141" s="359">
        <v>3.3333333333333331E-3</v>
      </c>
      <c r="AT141" s="359"/>
      <c r="AW141" s="646"/>
      <c r="AX141" s="647"/>
      <c r="AY141" s="647"/>
      <c r="AZ141" s="647"/>
      <c r="BA141" s="647"/>
      <c r="BB141" s="658"/>
      <c r="BC141" s="647"/>
      <c r="BD141" s="647"/>
      <c r="BE141" s="647"/>
      <c r="BF141" s="647"/>
      <c r="BG141" s="659"/>
      <c r="BH141" s="648"/>
      <c r="BI141" s="649"/>
      <c r="BJ141" s="649"/>
      <c r="BK141" s="649"/>
      <c r="BL141" s="218"/>
      <c r="BM141" s="648"/>
      <c r="BN141" s="648"/>
      <c r="BO141" s="648"/>
      <c r="BP141" s="648"/>
      <c r="BQ141" s="648"/>
      <c r="BR141" s="648"/>
      <c r="BS141" s="648"/>
      <c r="BT141" s="648"/>
      <c r="BU141" s="648"/>
      <c r="BV141" s="650"/>
      <c r="BW141" s="647"/>
    </row>
    <row r="142" spans="2:75" ht="15.75" customHeight="1">
      <c r="B142" s="353" t="s">
        <v>243</v>
      </c>
      <c r="C142" s="354">
        <v>19488866000111</v>
      </c>
      <c r="D142" s="355" t="s">
        <v>11</v>
      </c>
      <c r="E142" s="355" t="s">
        <v>620</v>
      </c>
      <c r="F142" s="355" t="s">
        <v>663</v>
      </c>
      <c r="G142" s="356" t="s">
        <v>738</v>
      </c>
      <c r="H142" s="356" t="s">
        <v>34</v>
      </c>
      <c r="I142" s="356"/>
      <c r="J142" s="356" t="s">
        <v>608</v>
      </c>
      <c r="K142" s="357" t="s">
        <v>48</v>
      </c>
      <c r="L142" s="358" t="s">
        <v>1338</v>
      </c>
      <c r="M142" s="358" t="s">
        <v>34</v>
      </c>
      <c r="N142" s="357">
        <v>425338</v>
      </c>
      <c r="O142" s="357" t="s">
        <v>1320</v>
      </c>
      <c r="P142" s="361">
        <v>42551</v>
      </c>
      <c r="Q142" s="362">
        <v>576336343</v>
      </c>
      <c r="R142" s="362">
        <v>414029785.15519845</v>
      </c>
      <c r="S142" s="357">
        <v>76</v>
      </c>
      <c r="T142" s="359">
        <v>9.0146879912603062E-2</v>
      </c>
      <c r="U142" s="359">
        <v>1.1653463116215637</v>
      </c>
      <c r="V142" s="359">
        <v>0.1189423656208386</v>
      </c>
      <c r="W142" s="359">
        <v>1.1660328948699825</v>
      </c>
      <c r="X142" s="359">
        <v>0.21258817921009343</v>
      </c>
      <c r="Y142" s="359">
        <v>1.6120947818356759</v>
      </c>
      <c r="Z142" s="359">
        <v>0.19866145666730595</v>
      </c>
      <c r="AA142" s="359">
        <v>1.1292561234094147</v>
      </c>
      <c r="AB142" s="359">
        <v>2.8312156416509982E-3</v>
      </c>
      <c r="AC142" s="363">
        <v>5.3902304817843829</v>
      </c>
      <c r="AD142" s="526">
        <v>18990334000115</v>
      </c>
      <c r="AE142" s="360" t="s">
        <v>2322</v>
      </c>
      <c r="AF142" s="360" t="s">
        <v>2152</v>
      </c>
      <c r="AG142" s="364" t="s">
        <v>1436</v>
      </c>
      <c r="AH142" s="364" t="s">
        <v>2147</v>
      </c>
      <c r="AI142" s="364">
        <v>100000</v>
      </c>
      <c r="AJ142" s="364">
        <v>50000</v>
      </c>
      <c r="AK142" s="364">
        <v>100000</v>
      </c>
      <c r="AL142" s="359">
        <v>7.4999999999999997E-3</v>
      </c>
      <c r="AM142" s="359">
        <v>0.2</v>
      </c>
      <c r="AN142" s="359" t="s">
        <v>64</v>
      </c>
      <c r="AO142" s="357" t="s">
        <v>1323</v>
      </c>
      <c r="AP142" s="360" t="s">
        <v>13</v>
      </c>
      <c r="AQ142" s="366" t="s">
        <v>671</v>
      </c>
      <c r="AR142" s="359">
        <v>1E-3</v>
      </c>
      <c r="AS142" s="359">
        <v>1E-3</v>
      </c>
      <c r="AT142" s="359"/>
      <c r="AW142" s="646"/>
      <c r="AX142" s="647"/>
      <c r="AY142" s="647"/>
      <c r="AZ142" s="647"/>
      <c r="BA142" s="647"/>
      <c r="BB142" s="658"/>
      <c r="BC142" s="647"/>
      <c r="BD142" s="647"/>
      <c r="BE142" s="647"/>
      <c r="BF142" s="647"/>
      <c r="BG142" s="659"/>
      <c r="BH142" s="648"/>
      <c r="BI142" s="649"/>
      <c r="BJ142" s="649"/>
      <c r="BK142" s="649"/>
      <c r="BL142" s="218"/>
      <c r="BM142" s="648"/>
      <c r="BN142" s="648"/>
      <c r="BO142" s="648"/>
      <c r="BP142" s="648"/>
      <c r="BQ142" s="648"/>
      <c r="BR142" s="648"/>
      <c r="BS142" s="648"/>
      <c r="BT142" s="648"/>
      <c r="BU142" s="648"/>
      <c r="BV142" s="650"/>
      <c r="BW142" s="647"/>
    </row>
    <row r="143" spans="2:75" ht="15.75" customHeight="1">
      <c r="B143" s="353" t="s">
        <v>249</v>
      </c>
      <c r="C143" s="354">
        <v>21946695000179</v>
      </c>
      <c r="D143" s="355" t="s">
        <v>11</v>
      </c>
      <c r="E143" s="355" t="s">
        <v>620</v>
      </c>
      <c r="F143" s="355" t="s">
        <v>663</v>
      </c>
      <c r="G143" s="356" t="s">
        <v>738</v>
      </c>
      <c r="H143" s="356" t="s">
        <v>34</v>
      </c>
      <c r="I143" s="356"/>
      <c r="J143" s="356" t="s">
        <v>608</v>
      </c>
      <c r="K143" s="357" t="s">
        <v>48</v>
      </c>
      <c r="L143" s="358" t="s">
        <v>1338</v>
      </c>
      <c r="M143" s="358" t="s">
        <v>34</v>
      </c>
      <c r="N143" s="357">
        <v>393185</v>
      </c>
      <c r="O143" s="357" t="s">
        <v>1320</v>
      </c>
      <c r="P143" s="361">
        <v>42118</v>
      </c>
      <c r="Q143" s="362">
        <v>327919925.73000002</v>
      </c>
      <c r="R143" s="362">
        <v>342931780.14373022</v>
      </c>
      <c r="S143" s="357">
        <v>76</v>
      </c>
      <c r="T143" s="359">
        <v>8.7314327036811967E-2</v>
      </c>
      <c r="U143" s="359">
        <v>1.1287293477346669</v>
      </c>
      <c r="V143" s="359">
        <v>0.11049730768022203</v>
      </c>
      <c r="W143" s="359">
        <v>1.0832430890136524</v>
      </c>
      <c r="X143" s="359">
        <v>0.22309032086324643</v>
      </c>
      <c r="Y143" s="359">
        <v>1.6917344298163628</v>
      </c>
      <c r="Z143" s="359">
        <v>0.17917301327133872</v>
      </c>
      <c r="AA143" s="359">
        <v>1.0184774932221352</v>
      </c>
      <c r="AB143" s="359">
        <v>6.7166321318470647E-3</v>
      </c>
      <c r="AC143" s="363">
        <v>1.1464267141977618</v>
      </c>
      <c r="AD143" s="526">
        <v>21762085000115</v>
      </c>
      <c r="AE143" s="360" t="s">
        <v>2322</v>
      </c>
      <c r="AF143" s="360" t="s">
        <v>2152</v>
      </c>
      <c r="AG143" s="364" t="s">
        <v>1436</v>
      </c>
      <c r="AH143" s="364" t="s">
        <v>2147</v>
      </c>
      <c r="AI143" s="364">
        <v>100000</v>
      </c>
      <c r="AJ143" s="364">
        <v>50000</v>
      </c>
      <c r="AK143" s="364">
        <v>100000</v>
      </c>
      <c r="AL143" s="359">
        <v>8.5000000000000006E-3</v>
      </c>
      <c r="AM143" s="359">
        <v>0.2</v>
      </c>
      <c r="AN143" s="359" t="s">
        <v>64</v>
      </c>
      <c r="AO143" s="357" t="s">
        <v>1323</v>
      </c>
      <c r="AP143" s="360" t="s">
        <v>13</v>
      </c>
      <c r="AQ143" s="366" t="s">
        <v>671</v>
      </c>
      <c r="AR143" s="359">
        <v>1.6665666666666665E-3</v>
      </c>
      <c r="AS143" s="359">
        <v>1.6665666666666665E-3</v>
      </c>
      <c r="AT143" s="359"/>
      <c r="AW143" s="646"/>
      <c r="AX143" s="647"/>
      <c r="AY143" s="647"/>
      <c r="AZ143" s="647"/>
      <c r="BA143" s="647"/>
      <c r="BB143" s="658"/>
      <c r="BC143" s="647"/>
      <c r="BD143" s="647"/>
      <c r="BE143" s="647"/>
      <c r="BF143" s="647"/>
      <c r="BG143" s="659"/>
      <c r="BH143" s="648"/>
      <c r="BI143" s="649"/>
      <c r="BJ143" s="649"/>
      <c r="BK143" s="649"/>
      <c r="BL143" s="218"/>
      <c r="BM143" s="648"/>
      <c r="BN143" s="648"/>
      <c r="BO143" s="648"/>
      <c r="BP143" s="648"/>
      <c r="BQ143" s="648"/>
      <c r="BR143" s="648"/>
      <c r="BS143" s="648"/>
      <c r="BT143" s="648"/>
      <c r="BU143" s="648"/>
      <c r="BV143" s="650"/>
      <c r="BW143" s="647"/>
    </row>
    <row r="144" spans="2:75" ht="15.75" customHeight="1">
      <c r="B144" s="353" t="s">
        <v>1016</v>
      </c>
      <c r="C144" s="354">
        <v>26525450000191</v>
      </c>
      <c r="D144" s="355" t="s">
        <v>11</v>
      </c>
      <c r="E144" s="355" t="s">
        <v>620</v>
      </c>
      <c r="F144" s="355" t="s">
        <v>663</v>
      </c>
      <c r="G144" s="356" t="s">
        <v>738</v>
      </c>
      <c r="H144" s="356" t="s">
        <v>34</v>
      </c>
      <c r="I144" s="356"/>
      <c r="J144" s="356" t="s">
        <v>611</v>
      </c>
      <c r="K144" s="357" t="s">
        <v>48</v>
      </c>
      <c r="L144" s="358" t="s">
        <v>1338</v>
      </c>
      <c r="M144" s="358" t="s">
        <v>34</v>
      </c>
      <c r="N144" s="357">
        <v>444456</v>
      </c>
      <c r="O144" s="357" t="s">
        <v>1320</v>
      </c>
      <c r="P144" s="361">
        <v>42754</v>
      </c>
      <c r="Q144" s="362">
        <v>123214972.52</v>
      </c>
      <c r="R144" s="362">
        <v>140474322.83630961</v>
      </c>
      <c r="S144" s="357">
        <v>76</v>
      </c>
      <c r="T144" s="359">
        <v>8.1994216607156556E-2</v>
      </c>
      <c r="U144" s="359">
        <v>1.0599552418240799</v>
      </c>
      <c r="V144" s="359">
        <v>9.7303882433552813E-2</v>
      </c>
      <c r="W144" s="359">
        <v>0.95390340627466053</v>
      </c>
      <c r="X144" s="359">
        <v>0.23360340470767627</v>
      </c>
      <c r="Y144" s="359">
        <v>1.7714570544212667</v>
      </c>
      <c r="Z144" s="359">
        <v>0.14736897421939466</v>
      </c>
      <c r="AA144" s="359">
        <v>0.83769302475472673</v>
      </c>
      <c r="AB144" s="359">
        <v>1.3080325510591198E-2</v>
      </c>
      <c r="AC144" s="363">
        <v>-0.32060437788296559</v>
      </c>
      <c r="AD144" s="526">
        <v>0</v>
      </c>
      <c r="AE144" s="360" t="s">
        <v>2322</v>
      </c>
      <c r="AF144" s="360" t="s">
        <v>2152</v>
      </c>
      <c r="AG144" s="364" t="s">
        <v>1436</v>
      </c>
      <c r="AH144" s="364" t="s">
        <v>726</v>
      </c>
      <c r="AI144" s="364">
        <v>100000</v>
      </c>
      <c r="AJ144" s="364">
        <v>50000</v>
      </c>
      <c r="AK144" s="364">
        <v>100000</v>
      </c>
      <c r="AL144" s="359">
        <v>1.3000000000000001E-2</v>
      </c>
      <c r="AM144" s="359">
        <v>0.2</v>
      </c>
      <c r="AN144" s="359" t="s">
        <v>64</v>
      </c>
      <c r="AO144" s="357" t="s">
        <v>1323</v>
      </c>
      <c r="AP144" s="360" t="s">
        <v>13</v>
      </c>
      <c r="AQ144" s="366" t="s">
        <v>679</v>
      </c>
      <c r="AR144" s="359">
        <v>2.0002666666666664E-3</v>
      </c>
      <c r="AS144" s="359">
        <v>2.0002666666666664E-3</v>
      </c>
      <c r="AT144" s="359"/>
      <c r="AW144" s="646"/>
      <c r="AX144" s="647"/>
      <c r="AY144" s="647"/>
      <c r="AZ144" s="647"/>
      <c r="BA144" s="647"/>
      <c r="BB144" s="658"/>
      <c r="BC144" s="647"/>
      <c r="BD144" s="647"/>
      <c r="BE144" s="647"/>
      <c r="BF144" s="647"/>
      <c r="BG144" s="659"/>
      <c r="BH144" s="648"/>
      <c r="BI144" s="649"/>
      <c r="BJ144" s="649"/>
      <c r="BK144" s="649"/>
      <c r="BL144" s="218"/>
      <c r="BM144" s="648"/>
      <c r="BN144" s="648"/>
      <c r="BO144" s="648"/>
      <c r="BP144" s="648"/>
      <c r="BQ144" s="648"/>
      <c r="BR144" s="648"/>
      <c r="BS144" s="648"/>
      <c r="BT144" s="648"/>
      <c r="BU144" s="648"/>
      <c r="BV144" s="650"/>
      <c r="BW144" s="647"/>
    </row>
    <row r="145" spans="2:75" ht="15.75" customHeight="1">
      <c r="B145" s="353" t="s">
        <v>375</v>
      </c>
      <c r="C145" s="354">
        <v>25423215000146</v>
      </c>
      <c r="D145" s="355" t="s">
        <v>13</v>
      </c>
      <c r="E145" s="355" t="s">
        <v>616</v>
      </c>
      <c r="F145" s="355" t="s">
        <v>617</v>
      </c>
      <c r="G145" s="356" t="s">
        <v>34</v>
      </c>
      <c r="H145" s="356" t="s">
        <v>1337</v>
      </c>
      <c r="I145" s="356" t="s">
        <v>34</v>
      </c>
      <c r="J145" s="356" t="s">
        <v>608</v>
      </c>
      <c r="K145" s="357" t="s">
        <v>48</v>
      </c>
      <c r="L145" s="358" t="s">
        <v>1338</v>
      </c>
      <c r="M145" s="358" t="s">
        <v>1414</v>
      </c>
      <c r="N145" s="357">
        <v>428035</v>
      </c>
      <c r="O145" s="357" t="s">
        <v>1320</v>
      </c>
      <c r="P145" s="361">
        <v>42677</v>
      </c>
      <c r="Q145" s="362">
        <v>254165199.18000001</v>
      </c>
      <c r="R145" s="362">
        <v>277670602.60123003</v>
      </c>
      <c r="S145" s="357">
        <v>77</v>
      </c>
      <c r="T145" s="359">
        <v>0.11084835139601412</v>
      </c>
      <c r="U145" s="359">
        <v>1.4329582740291427</v>
      </c>
      <c r="V145" s="359">
        <v>9.3096863405803365E-2</v>
      </c>
      <c r="W145" s="359">
        <v>0.91266055264471435</v>
      </c>
      <c r="X145" s="359">
        <v>0.23928114709756376</v>
      </c>
      <c r="Y145" s="359">
        <v>1.8145124063855882</v>
      </c>
      <c r="Z145" s="359">
        <v>0.41164107467953692</v>
      </c>
      <c r="AA145" s="359">
        <v>2.3399013176832311</v>
      </c>
      <c r="AB145" s="359">
        <v>0.10238768640090619</v>
      </c>
      <c r="AC145" s="363">
        <v>-2.8278200454801703E-2</v>
      </c>
      <c r="AD145" s="526">
        <v>25423226000126</v>
      </c>
      <c r="AE145" s="360" t="s">
        <v>2429</v>
      </c>
      <c r="AF145" s="360" t="s">
        <v>2149</v>
      </c>
      <c r="AG145" s="364" t="s">
        <v>719</v>
      </c>
      <c r="AH145" s="364" t="s">
        <v>2144</v>
      </c>
      <c r="AI145" s="364">
        <v>100000</v>
      </c>
      <c r="AJ145" s="364">
        <v>50000</v>
      </c>
      <c r="AK145" s="364">
        <v>100000</v>
      </c>
      <c r="AL145" s="359">
        <v>1.8500000000000003E-2</v>
      </c>
      <c r="AM145" s="359">
        <v>0.2</v>
      </c>
      <c r="AN145" s="359" t="s">
        <v>64</v>
      </c>
      <c r="AO145" s="357" t="s">
        <v>1323</v>
      </c>
      <c r="AP145" s="360" t="s">
        <v>13</v>
      </c>
      <c r="AQ145" s="366" t="s">
        <v>668</v>
      </c>
      <c r="AR145" s="359">
        <v>3.6999999999999993E-3</v>
      </c>
      <c r="AS145" s="359">
        <v>3.6999999999999993E-3</v>
      </c>
      <c r="AT145" s="359"/>
      <c r="AW145" s="646"/>
      <c r="AX145" s="647"/>
      <c r="AY145" s="647"/>
      <c r="AZ145" s="647"/>
      <c r="BA145" s="647"/>
      <c r="BB145" s="658"/>
      <c r="BC145" s="647"/>
      <c r="BD145" s="647"/>
      <c r="BE145" s="647"/>
      <c r="BF145" s="647"/>
      <c r="BG145" s="659"/>
      <c r="BH145" s="648"/>
      <c r="BI145" s="649"/>
      <c r="BJ145" s="649"/>
      <c r="BK145" s="649"/>
      <c r="BL145" s="218"/>
      <c r="BM145" s="648"/>
      <c r="BN145" s="648"/>
      <c r="BO145" s="648"/>
      <c r="BP145" s="648"/>
      <c r="BQ145" s="648"/>
      <c r="BR145" s="648"/>
      <c r="BS145" s="648"/>
      <c r="BT145" s="648"/>
      <c r="BU145" s="648"/>
      <c r="BV145" s="650"/>
      <c r="BW145" s="647"/>
    </row>
    <row r="146" spans="2:75" ht="15.75" customHeight="1">
      <c r="B146" s="353" t="s">
        <v>1183</v>
      </c>
      <c r="C146" s="354">
        <v>19366052000104</v>
      </c>
      <c r="D146" s="355" t="s">
        <v>13</v>
      </c>
      <c r="E146" s="355" t="s">
        <v>616</v>
      </c>
      <c r="F146" s="355" t="s">
        <v>617</v>
      </c>
      <c r="G146" s="356" t="s">
        <v>34</v>
      </c>
      <c r="H146" s="356" t="s">
        <v>1336</v>
      </c>
      <c r="I146" s="356" t="s">
        <v>34</v>
      </c>
      <c r="J146" s="356" t="s">
        <v>608</v>
      </c>
      <c r="K146" s="357" t="s">
        <v>48</v>
      </c>
      <c r="L146" s="358" t="s">
        <v>1338</v>
      </c>
      <c r="M146" s="358" t="s">
        <v>34</v>
      </c>
      <c r="N146" s="357">
        <v>396941</v>
      </c>
      <c r="O146" s="357" t="s">
        <v>1323</v>
      </c>
      <c r="P146" s="361">
        <v>42163</v>
      </c>
      <c r="Q146" s="362">
        <v>1478017400.52</v>
      </c>
      <c r="R146" s="362">
        <v>1467760374.0115087</v>
      </c>
      <c r="S146" s="357">
        <v>91</v>
      </c>
      <c r="T146" s="359">
        <v>0.10238824671930824</v>
      </c>
      <c r="U146" s="359">
        <v>1.3235928496185614</v>
      </c>
      <c r="V146" s="359">
        <v>0.1276545029266849</v>
      </c>
      <c r="W146" s="359">
        <v>1.2514409715482635</v>
      </c>
      <c r="X146" s="359">
        <v>0.19398174520344869</v>
      </c>
      <c r="Y146" s="359">
        <v>1.4709988127082554</v>
      </c>
      <c r="Z146" s="359">
        <v>0.42957164056046571</v>
      </c>
      <c r="AA146" s="359">
        <v>2.4418244670294276</v>
      </c>
      <c r="AB146" s="359">
        <v>3.0040434172156533E-2</v>
      </c>
      <c r="AC146" s="363">
        <v>0.7811351680676718</v>
      </c>
      <c r="AD146" s="526">
        <v>32318967000102</v>
      </c>
      <c r="AE146" s="360" t="s">
        <v>2425</v>
      </c>
      <c r="AF146" s="360" t="s">
        <v>2152</v>
      </c>
      <c r="AG146" s="364" t="s">
        <v>1436</v>
      </c>
      <c r="AH146" s="364" t="s">
        <v>2147</v>
      </c>
      <c r="AI146" s="364">
        <v>50000</v>
      </c>
      <c r="AJ146" s="364">
        <v>5000</v>
      </c>
      <c r="AK146" s="364">
        <v>5000</v>
      </c>
      <c r="AL146" s="359">
        <v>1.9450000000000002E-2</v>
      </c>
      <c r="AM146" s="359">
        <v>0.2</v>
      </c>
      <c r="AN146" s="359" t="s">
        <v>64</v>
      </c>
      <c r="AO146" s="357" t="s">
        <v>1323</v>
      </c>
      <c r="AP146" s="360" t="s">
        <v>13</v>
      </c>
      <c r="AQ146" s="366" t="s">
        <v>668</v>
      </c>
      <c r="AR146" s="359">
        <v>3.8899999999999994E-3</v>
      </c>
      <c r="AS146" s="359">
        <v>3.8899999999999994E-3</v>
      </c>
      <c r="AT146" s="359"/>
      <c r="AW146" s="646"/>
      <c r="AX146" s="647"/>
      <c r="AY146" s="647"/>
      <c r="AZ146" s="647"/>
      <c r="BA146" s="647"/>
      <c r="BB146" s="658"/>
      <c r="BC146" s="647"/>
      <c r="BD146" s="647"/>
      <c r="BE146" s="647"/>
      <c r="BF146" s="647"/>
      <c r="BG146" s="659"/>
      <c r="BH146" s="648"/>
      <c r="BI146" s="649"/>
      <c r="BJ146" s="649"/>
      <c r="BK146" s="649"/>
      <c r="BL146" s="218"/>
      <c r="BM146" s="648"/>
      <c r="BN146" s="648"/>
      <c r="BO146" s="648"/>
      <c r="BP146" s="648"/>
      <c r="BQ146" s="648"/>
      <c r="BR146" s="648"/>
      <c r="BS146" s="648"/>
      <c r="BT146" s="648"/>
      <c r="BU146" s="648"/>
      <c r="BV146" s="650"/>
      <c r="BW146" s="647"/>
    </row>
    <row r="147" spans="2:75" ht="15.75" customHeight="1">
      <c r="B147" s="353" t="s">
        <v>43</v>
      </c>
      <c r="C147" s="354">
        <v>32068007000131</v>
      </c>
      <c r="D147" s="355" t="s">
        <v>14</v>
      </c>
      <c r="E147" s="355" t="s">
        <v>614</v>
      </c>
      <c r="F147" s="355"/>
      <c r="G147" s="356"/>
      <c r="H147" s="356" t="s">
        <v>865</v>
      </c>
      <c r="I147" s="356" t="s">
        <v>34</v>
      </c>
      <c r="J147" s="356" t="s">
        <v>608</v>
      </c>
      <c r="K147" s="357" t="s">
        <v>48</v>
      </c>
      <c r="L147" s="358" t="s">
        <v>1338</v>
      </c>
      <c r="M147" s="358" t="s">
        <v>34</v>
      </c>
      <c r="N147" s="357">
        <v>482544</v>
      </c>
      <c r="O147" s="357" t="s">
        <v>1323</v>
      </c>
      <c r="P147" s="361">
        <v>43454</v>
      </c>
      <c r="Q147" s="362">
        <v>884158128.36000001</v>
      </c>
      <c r="R147" s="362">
        <v>1062945874.6573014</v>
      </c>
      <c r="S147" s="357">
        <v>92</v>
      </c>
      <c r="T147" s="359">
        <v>9.0159993990920562E-2</v>
      </c>
      <c r="U147" s="359">
        <v>1.1655158398715977</v>
      </c>
      <c r="V147" s="359">
        <v>-1.8668492786545698E-2</v>
      </c>
      <c r="W147" s="359">
        <v>-0.1830136518063461</v>
      </c>
      <c r="X147" s="359">
        <v>0.11093781511009482</v>
      </c>
      <c r="Y147" s="359">
        <v>0.84126160500434655</v>
      </c>
      <c r="Z147" s="359">
        <v>0.52678239275015559</v>
      </c>
      <c r="AA147" s="359">
        <v>2.9944018970604662</v>
      </c>
      <c r="AB147" s="359">
        <v>0.16335882985711056</v>
      </c>
      <c r="AC147" s="363">
        <v>-0.62872409383284</v>
      </c>
      <c r="AD147" s="526">
        <v>32064571000186</v>
      </c>
      <c r="AE147" s="360" t="s">
        <v>2425</v>
      </c>
      <c r="AF147" s="360" t="s">
        <v>2143</v>
      </c>
      <c r="AG147" s="364" t="s">
        <v>1435</v>
      </c>
      <c r="AH147" s="364" t="s">
        <v>2144</v>
      </c>
      <c r="AI147" s="364">
        <v>50000</v>
      </c>
      <c r="AJ147" s="364">
        <v>5000</v>
      </c>
      <c r="AK147" s="364">
        <v>5000</v>
      </c>
      <c r="AL147" s="359">
        <v>1.9450000000000002E-2</v>
      </c>
      <c r="AM147" s="359">
        <v>0.2</v>
      </c>
      <c r="AN147" s="359" t="s">
        <v>2161</v>
      </c>
      <c r="AO147" s="357" t="s">
        <v>1323</v>
      </c>
      <c r="AP147" s="360" t="s">
        <v>716</v>
      </c>
      <c r="AQ147" s="366" t="s">
        <v>659</v>
      </c>
      <c r="AR147" s="359">
        <v>3.8999999999999998E-3</v>
      </c>
      <c r="AS147" s="359">
        <v>3.8999999999999998E-3</v>
      </c>
      <c r="AT147" s="359"/>
      <c r="AW147" s="646"/>
      <c r="AX147" s="647"/>
      <c r="AY147" s="647"/>
      <c r="AZ147" s="647"/>
      <c r="BA147" s="647"/>
      <c r="BB147" s="658"/>
      <c r="BC147" s="647"/>
      <c r="BD147" s="647"/>
      <c r="BE147" s="647"/>
      <c r="BF147" s="647"/>
      <c r="BG147" s="659"/>
      <c r="BH147" s="648"/>
      <c r="BI147" s="649"/>
      <c r="BJ147" s="649"/>
      <c r="BK147" s="649"/>
      <c r="BL147" s="218"/>
      <c r="BM147" s="648"/>
      <c r="BN147" s="648"/>
      <c r="BO147" s="648"/>
      <c r="BP147" s="648"/>
      <c r="BQ147" s="648"/>
      <c r="BR147" s="648"/>
      <c r="BS147" s="648"/>
      <c r="BT147" s="648"/>
      <c r="BU147" s="648"/>
      <c r="BV147" s="650"/>
      <c r="BW147" s="647"/>
    </row>
    <row r="148" spans="2:75" ht="15.75" customHeight="1">
      <c r="B148" s="353" t="s">
        <v>606</v>
      </c>
      <c r="C148" s="354">
        <v>41545099000194</v>
      </c>
      <c r="D148" s="355" t="s">
        <v>11</v>
      </c>
      <c r="E148" s="355" t="s">
        <v>620</v>
      </c>
      <c r="F148" s="355" t="s">
        <v>663</v>
      </c>
      <c r="G148" s="356" t="s">
        <v>738</v>
      </c>
      <c r="H148" s="356" t="s">
        <v>34</v>
      </c>
      <c r="I148" s="356"/>
      <c r="J148" s="356" t="s">
        <v>608</v>
      </c>
      <c r="K148" s="357" t="s">
        <v>48</v>
      </c>
      <c r="L148" s="358" t="s">
        <v>1338</v>
      </c>
      <c r="M148" s="358" t="s">
        <v>34</v>
      </c>
      <c r="N148" s="357">
        <v>591572</v>
      </c>
      <c r="O148" s="357" t="s">
        <v>1320</v>
      </c>
      <c r="P148" s="361">
        <v>44347</v>
      </c>
      <c r="Q148" s="362">
        <v>168603426</v>
      </c>
      <c r="R148" s="362">
        <v>116651389.36654758</v>
      </c>
      <c r="S148" s="357">
        <v>121</v>
      </c>
      <c r="T148" s="359">
        <v>8.4438975362377766E-2</v>
      </c>
      <c r="U148" s="359">
        <v>1.0915591154241826</v>
      </c>
      <c r="V148" s="359">
        <v>0.11973554738585568</v>
      </c>
      <c r="W148" s="359">
        <v>1.1738087283570113</v>
      </c>
      <c r="X148" s="359" t="s">
        <v>1417</v>
      </c>
      <c r="Y148" s="359" t="s">
        <v>1417</v>
      </c>
      <c r="Z148" s="359" t="s">
        <v>1417</v>
      </c>
      <c r="AA148" s="359" t="s">
        <v>1417</v>
      </c>
      <c r="AB148" s="359">
        <v>9.9404167330734653E-3</v>
      </c>
      <c r="AC148" s="363">
        <v>1.6111020365758408</v>
      </c>
      <c r="AD148" s="526">
        <v>41545043000130</v>
      </c>
      <c r="AE148" s="360" t="s">
        <v>2308</v>
      </c>
      <c r="AF148" s="360" t="s">
        <v>2149</v>
      </c>
      <c r="AG148" s="364" t="s">
        <v>719</v>
      </c>
      <c r="AH148" s="364" t="s">
        <v>2144</v>
      </c>
      <c r="AI148" s="364">
        <v>5000</v>
      </c>
      <c r="AJ148" s="364">
        <v>1000</v>
      </c>
      <c r="AK148" s="364">
        <v>5000</v>
      </c>
      <c r="AL148" s="359">
        <v>1.1575E-2</v>
      </c>
      <c r="AM148" s="359">
        <v>0.2</v>
      </c>
      <c r="AN148" s="359" t="s">
        <v>64</v>
      </c>
      <c r="AO148" s="357" t="s">
        <v>1323</v>
      </c>
      <c r="AP148" s="360" t="s">
        <v>13</v>
      </c>
      <c r="AQ148" s="366" t="s">
        <v>688</v>
      </c>
      <c r="AR148" s="359">
        <v>2.3702666666666661E-3</v>
      </c>
      <c r="AS148" s="359">
        <v>2.3702666666666661E-3</v>
      </c>
      <c r="AT148" s="359"/>
      <c r="AW148" s="646"/>
      <c r="AX148" s="647"/>
      <c r="AY148" s="647"/>
      <c r="AZ148" s="647"/>
      <c r="BA148" s="647"/>
      <c r="BB148" s="658"/>
      <c r="BC148" s="647"/>
      <c r="BD148" s="647"/>
      <c r="BE148" s="647"/>
      <c r="BF148" s="647"/>
      <c r="BG148" s="659"/>
      <c r="BH148" s="648"/>
      <c r="BI148" s="649"/>
      <c r="BJ148" s="649"/>
      <c r="BK148" s="649"/>
      <c r="BL148" s="218"/>
      <c r="BM148" s="648"/>
      <c r="BN148" s="648"/>
      <c r="BO148" s="648"/>
      <c r="BP148" s="648"/>
      <c r="BQ148" s="648"/>
      <c r="BR148" s="648"/>
      <c r="BS148" s="648"/>
      <c r="BT148" s="648"/>
      <c r="BU148" s="648"/>
      <c r="BV148" s="650"/>
      <c r="BW148" s="647"/>
    </row>
    <row r="149" spans="2:75" ht="15.75" customHeight="1">
      <c r="B149" s="353" t="s">
        <v>519</v>
      </c>
      <c r="C149" s="354">
        <v>39469191000170</v>
      </c>
      <c r="D149" s="355" t="s">
        <v>11</v>
      </c>
      <c r="E149" s="355" t="s">
        <v>620</v>
      </c>
      <c r="F149" s="355" t="s">
        <v>685</v>
      </c>
      <c r="G149" s="356" t="s">
        <v>738</v>
      </c>
      <c r="H149" s="356" t="s">
        <v>34</v>
      </c>
      <c r="I149" s="356" t="s">
        <v>1318</v>
      </c>
      <c r="J149" s="356" t="s">
        <v>608</v>
      </c>
      <c r="K149" s="357" t="s">
        <v>48</v>
      </c>
      <c r="L149" s="358" t="s">
        <v>1338</v>
      </c>
      <c r="M149" s="358" t="s">
        <v>34</v>
      </c>
      <c r="N149" s="357">
        <v>579610</v>
      </c>
      <c r="O149" s="357" t="s">
        <v>1320</v>
      </c>
      <c r="P149" s="361">
        <v>44252</v>
      </c>
      <c r="Q149" s="362">
        <v>49267296.009999998</v>
      </c>
      <c r="R149" s="362">
        <v>42848325.929126993</v>
      </c>
      <c r="S149" s="357">
        <v>151</v>
      </c>
      <c r="T149" s="359">
        <v>9.937898078414098E-2</v>
      </c>
      <c r="U149" s="359">
        <v>1.2846914815220123</v>
      </c>
      <c r="V149" s="359">
        <v>0.1381031590094588</v>
      </c>
      <c r="W149" s="359">
        <v>1.3538727386995566</v>
      </c>
      <c r="X149" s="359" t="s">
        <v>1417</v>
      </c>
      <c r="Y149" s="359" t="s">
        <v>1417</v>
      </c>
      <c r="Z149" s="359" t="s">
        <v>1417</v>
      </c>
      <c r="AA149" s="359" t="s">
        <v>1417</v>
      </c>
      <c r="AB149" s="359">
        <v>9.0952244771324176E-3</v>
      </c>
      <c r="AC149" s="363">
        <v>3.5496845160417316</v>
      </c>
      <c r="AD149" s="526">
        <v>0</v>
      </c>
      <c r="AE149" s="360" t="s">
        <v>2269</v>
      </c>
      <c r="AF149" s="360" t="s">
        <v>2143</v>
      </c>
      <c r="AG149" s="364" t="s">
        <v>1435</v>
      </c>
      <c r="AH149" s="364" t="s">
        <v>2144</v>
      </c>
      <c r="AI149" s="364">
        <v>5000</v>
      </c>
      <c r="AJ149" s="364">
        <v>5000</v>
      </c>
      <c r="AK149" s="364">
        <v>5000</v>
      </c>
      <c r="AL149" s="359">
        <v>1.95E-2</v>
      </c>
      <c r="AM149" s="359">
        <v>0.2</v>
      </c>
      <c r="AN149" s="359" t="s">
        <v>64</v>
      </c>
      <c r="AO149" s="357" t="s">
        <v>1323</v>
      </c>
      <c r="AP149" s="360" t="s">
        <v>13</v>
      </c>
      <c r="AQ149" s="366" t="s">
        <v>668</v>
      </c>
      <c r="AR149" s="359">
        <v>6.4999999999999997E-3</v>
      </c>
      <c r="AS149" s="359">
        <v>6.4999999999999997E-3</v>
      </c>
      <c r="AT149" s="359"/>
      <c r="AW149" s="646"/>
      <c r="AX149" s="647"/>
      <c r="AY149" s="647"/>
      <c r="AZ149" s="647"/>
      <c r="BA149" s="647"/>
      <c r="BB149" s="658"/>
      <c r="BC149" s="647"/>
      <c r="BD149" s="647"/>
      <c r="BE149" s="647"/>
      <c r="BF149" s="647"/>
      <c r="BG149" s="659"/>
      <c r="BH149" s="648"/>
      <c r="BI149" s="649"/>
      <c r="BJ149" s="649"/>
      <c r="BK149" s="649"/>
      <c r="BL149" s="218"/>
      <c r="BM149" s="648"/>
      <c r="BN149" s="648"/>
      <c r="BO149" s="648"/>
      <c r="BP149" s="648"/>
      <c r="BQ149" s="648"/>
      <c r="BR149" s="648"/>
      <c r="BS149" s="648"/>
      <c r="BT149" s="648"/>
      <c r="BU149" s="648"/>
      <c r="BV149" s="650"/>
      <c r="BW149" s="647"/>
    </row>
    <row r="150" spans="2:75" ht="15.75" customHeight="1">
      <c r="B150" s="353" t="s">
        <v>1048</v>
      </c>
      <c r="C150" s="354">
        <v>35420451000162</v>
      </c>
      <c r="D150" s="355" t="s">
        <v>11</v>
      </c>
      <c r="E150" s="355" t="s">
        <v>620</v>
      </c>
      <c r="F150" s="355" t="s">
        <v>685</v>
      </c>
      <c r="G150" s="356" t="s">
        <v>738</v>
      </c>
      <c r="H150" s="356" t="s">
        <v>34</v>
      </c>
      <c r="I150" s="356" t="s">
        <v>1318</v>
      </c>
      <c r="J150" s="356" t="s">
        <v>690</v>
      </c>
      <c r="K150" s="357" t="s">
        <v>48</v>
      </c>
      <c r="L150" s="358" t="s">
        <v>1338</v>
      </c>
      <c r="M150" s="358" t="s">
        <v>34</v>
      </c>
      <c r="N150" s="357">
        <v>535133</v>
      </c>
      <c r="O150" s="357" t="s">
        <v>1320</v>
      </c>
      <c r="P150" s="361">
        <v>43871</v>
      </c>
      <c r="Q150" s="362">
        <v>30553039.27</v>
      </c>
      <c r="R150" s="362">
        <v>21799312.630793668</v>
      </c>
      <c r="S150" s="357">
        <v>211</v>
      </c>
      <c r="T150" s="359">
        <v>0.10553165737850656</v>
      </c>
      <c r="U150" s="359">
        <v>1.3642283327452107</v>
      </c>
      <c r="V150" s="359">
        <v>0.18195143453248042</v>
      </c>
      <c r="W150" s="359">
        <v>1.7837324558515739</v>
      </c>
      <c r="X150" s="359">
        <v>0.28127756786304037</v>
      </c>
      <c r="Y150" s="359">
        <v>2.1329788941430876</v>
      </c>
      <c r="Z150" s="359" t="s">
        <v>1417</v>
      </c>
      <c r="AA150" s="359" t="s">
        <v>1417</v>
      </c>
      <c r="AB150" s="359">
        <v>1.250433545981448E-2</v>
      </c>
      <c r="AC150" s="363">
        <v>5.6098634865074795</v>
      </c>
      <c r="AD150" s="526">
        <v>22681938000157</v>
      </c>
      <c r="AE150" s="360" t="s">
        <v>2341</v>
      </c>
      <c r="AF150" s="360" t="s">
        <v>761</v>
      </c>
      <c r="AG150" s="364" t="s">
        <v>761</v>
      </c>
      <c r="AH150" s="364" t="s">
        <v>2144</v>
      </c>
      <c r="AI150" s="364">
        <v>50000</v>
      </c>
      <c r="AJ150" s="364">
        <v>10000</v>
      </c>
      <c r="AK150" s="364">
        <v>30000</v>
      </c>
      <c r="AL150" s="359">
        <v>0.02</v>
      </c>
      <c r="AM150" s="359">
        <v>0.2</v>
      </c>
      <c r="AN150" s="359" t="s">
        <v>64</v>
      </c>
      <c r="AO150" s="357" t="s">
        <v>1323</v>
      </c>
      <c r="AP150" s="360" t="s">
        <v>13</v>
      </c>
      <c r="AQ150" s="366" t="s">
        <v>679</v>
      </c>
      <c r="AR150" s="359">
        <v>5.3333333333333332E-3</v>
      </c>
      <c r="AS150" s="359">
        <v>5.3333333333333332E-3</v>
      </c>
      <c r="AT150" s="359"/>
      <c r="AW150" s="646"/>
      <c r="AX150" s="647"/>
      <c r="AY150" s="647"/>
      <c r="AZ150" s="647"/>
      <c r="BA150" s="647"/>
      <c r="BB150" s="658"/>
      <c r="BC150" s="647"/>
      <c r="BD150" s="647"/>
      <c r="BE150" s="647"/>
      <c r="BF150" s="647"/>
      <c r="BG150" s="659"/>
      <c r="BH150" s="648"/>
      <c r="BI150" s="649"/>
      <c r="BJ150" s="649"/>
      <c r="BK150" s="649"/>
      <c r="BL150" s="218"/>
      <c r="BM150" s="648"/>
      <c r="BN150" s="648"/>
      <c r="BO150" s="648"/>
      <c r="BP150" s="648"/>
      <c r="BQ150" s="648"/>
      <c r="BR150" s="648"/>
      <c r="BS150" s="648"/>
      <c r="BT150" s="648"/>
      <c r="BU150" s="648"/>
      <c r="BV150" s="650"/>
      <c r="BW150" s="647"/>
    </row>
    <row r="151" spans="2:75" ht="15.75" customHeight="1">
      <c r="B151" s="353" t="s">
        <v>1047</v>
      </c>
      <c r="C151" s="354">
        <v>34096240000153</v>
      </c>
      <c r="D151" s="355" t="s">
        <v>11</v>
      </c>
      <c r="E151" s="355" t="s">
        <v>620</v>
      </c>
      <c r="F151" s="355" t="s">
        <v>685</v>
      </c>
      <c r="G151" s="356" t="s">
        <v>738</v>
      </c>
      <c r="H151" s="356" t="s">
        <v>34</v>
      </c>
      <c r="I151" s="356" t="s">
        <v>1318</v>
      </c>
      <c r="J151" s="356" t="s">
        <v>608</v>
      </c>
      <c r="K151" s="357" t="s">
        <v>48</v>
      </c>
      <c r="L151" s="358" t="s">
        <v>1338</v>
      </c>
      <c r="M151" s="358" t="s">
        <v>34</v>
      </c>
      <c r="N151" s="357">
        <v>503843</v>
      </c>
      <c r="O151" s="357" t="s">
        <v>1320</v>
      </c>
      <c r="P151" s="361">
        <v>43682</v>
      </c>
      <c r="Q151" s="362">
        <v>62753784.649999999</v>
      </c>
      <c r="R151" s="362">
        <v>69979582.245873034</v>
      </c>
      <c r="S151" s="357">
        <v>271</v>
      </c>
      <c r="T151" s="359">
        <v>8.8183372652447911E-2</v>
      </c>
      <c r="U151" s="359">
        <v>1.1399636700295048</v>
      </c>
      <c r="V151" s="359">
        <v>0.12453491435592756</v>
      </c>
      <c r="W151" s="359">
        <v>1.2208585724764378</v>
      </c>
      <c r="X151" s="359">
        <v>0.22376752668622513</v>
      </c>
      <c r="Y151" s="359">
        <v>1.6968698045935926</v>
      </c>
      <c r="Z151" s="359">
        <v>0.33400955469299021</v>
      </c>
      <c r="AA151" s="359">
        <v>1.8986185908521256</v>
      </c>
      <c r="AB151" s="359">
        <v>5.491381739765485E-3</v>
      </c>
      <c r="AC151" s="363">
        <v>3.6893794898233097</v>
      </c>
      <c r="AD151" s="526">
        <v>0</v>
      </c>
      <c r="AE151" s="360" t="s">
        <v>2341</v>
      </c>
      <c r="AF151" s="360" t="s">
        <v>2143</v>
      </c>
      <c r="AG151" s="364" t="s">
        <v>1435</v>
      </c>
      <c r="AH151" s="364" t="s">
        <v>2144</v>
      </c>
      <c r="AI151" s="364">
        <v>5000</v>
      </c>
      <c r="AJ151" s="364">
        <v>5000</v>
      </c>
      <c r="AK151" s="364">
        <v>5000</v>
      </c>
      <c r="AL151" s="359">
        <v>0.02</v>
      </c>
      <c r="AM151" s="359">
        <v>0.2</v>
      </c>
      <c r="AN151" s="359" t="s">
        <v>34</v>
      </c>
      <c r="AO151" s="357" t="s">
        <v>1323</v>
      </c>
      <c r="AP151" s="360" t="s">
        <v>13</v>
      </c>
      <c r="AQ151" s="366" t="s">
        <v>668</v>
      </c>
      <c r="AR151" s="359">
        <v>3.3333333333333331E-3</v>
      </c>
      <c r="AS151" s="359">
        <v>3.3333333333333331E-3</v>
      </c>
      <c r="AT151" s="359"/>
      <c r="AW151" s="646"/>
      <c r="AX151" s="647"/>
      <c r="AY151" s="647"/>
      <c r="AZ151" s="647"/>
      <c r="BA151" s="647"/>
      <c r="BB151" s="658"/>
      <c r="BC151" s="647"/>
      <c r="BD151" s="647"/>
      <c r="BE151" s="647"/>
      <c r="BF151" s="647"/>
      <c r="BG151" s="659"/>
      <c r="BH151" s="648"/>
      <c r="BI151" s="649"/>
      <c r="BJ151" s="649"/>
      <c r="BK151" s="649"/>
      <c r="BL151" s="218"/>
      <c r="BM151" s="648"/>
      <c r="BN151" s="648"/>
      <c r="BO151" s="648"/>
      <c r="BP151" s="648"/>
      <c r="BQ151" s="648"/>
      <c r="BR151" s="648"/>
      <c r="BS151" s="648"/>
      <c r="BT151" s="648"/>
      <c r="BU151" s="648"/>
      <c r="BV151" s="650"/>
      <c r="BW151" s="647"/>
    </row>
    <row r="152" spans="2:75" ht="15.75" customHeight="1">
      <c r="B152" s="353" t="s">
        <v>473</v>
      </c>
      <c r="C152" s="354">
        <v>2733791000194</v>
      </c>
      <c r="D152" s="355" t="s">
        <v>11</v>
      </c>
      <c r="E152" s="355" t="s">
        <v>620</v>
      </c>
      <c r="F152" s="355" t="s">
        <v>663</v>
      </c>
      <c r="G152" s="356" t="s">
        <v>866</v>
      </c>
      <c r="H152" s="356" t="s">
        <v>34</v>
      </c>
      <c r="I152" s="356" t="s">
        <v>1303</v>
      </c>
      <c r="J152" s="356" t="s">
        <v>608</v>
      </c>
      <c r="K152" s="357" t="s">
        <v>48</v>
      </c>
      <c r="L152" s="358"/>
      <c r="M152" s="358" t="s">
        <v>34</v>
      </c>
      <c r="N152" s="357">
        <v>59447</v>
      </c>
      <c r="O152" s="357" t="s">
        <v>1320</v>
      </c>
      <c r="P152" s="361">
        <v>36059</v>
      </c>
      <c r="Q152" s="362">
        <v>138574701.36000001</v>
      </c>
      <c r="R152" s="362">
        <v>136012044.12579376</v>
      </c>
      <c r="S152" s="357">
        <v>0</v>
      </c>
      <c r="T152" s="359">
        <v>8.0935429742379883E-2</v>
      </c>
      <c r="U152" s="359">
        <v>1.046268097367643</v>
      </c>
      <c r="V152" s="359">
        <v>0.10535111951660237</v>
      </c>
      <c r="W152" s="359">
        <v>1.0327932375191922</v>
      </c>
      <c r="X152" s="359">
        <v>0.14490295139807752</v>
      </c>
      <c r="Y152" s="359">
        <v>1.0988254036014549</v>
      </c>
      <c r="Z152" s="359">
        <v>0.17303840998925235</v>
      </c>
      <c r="AA152" s="359">
        <v>0.98360641940037752</v>
      </c>
      <c r="AB152" s="359">
        <v>4.6532675934484891E-3</v>
      </c>
      <c r="AC152" s="363">
        <v>0.65366075677618429</v>
      </c>
      <c r="AD152" s="526">
        <v>0</v>
      </c>
      <c r="AE152" s="360" t="s">
        <v>2170</v>
      </c>
      <c r="AF152" s="360" t="s">
        <v>2170</v>
      </c>
      <c r="AG152" s="364" t="s">
        <v>719</v>
      </c>
      <c r="AH152" s="364" t="s">
        <v>2147</v>
      </c>
      <c r="AI152" s="364">
        <v>1000</v>
      </c>
      <c r="AJ152" s="364">
        <v>100</v>
      </c>
      <c r="AK152" s="364">
        <v>100</v>
      </c>
      <c r="AL152" s="657">
        <v>5.0000000000000001E-3</v>
      </c>
      <c r="AM152" s="657" t="s">
        <v>34</v>
      </c>
      <c r="AN152" s="359" t="s">
        <v>64</v>
      </c>
      <c r="AO152" s="357" t="s">
        <v>1323</v>
      </c>
      <c r="AP152" s="360" t="s">
        <v>11</v>
      </c>
      <c r="AQ152" s="366" t="s">
        <v>1371</v>
      </c>
      <c r="AR152" s="359">
        <v>1.3335E-3</v>
      </c>
      <c r="AS152" s="359">
        <v>1.3335E-3</v>
      </c>
      <c r="AT152" s="359"/>
      <c r="AW152" s="646"/>
      <c r="AX152" s="646"/>
      <c r="AY152" s="647"/>
      <c r="AZ152" s="647"/>
      <c r="BA152" s="647"/>
      <c r="BB152" s="648"/>
      <c r="BC152" s="647"/>
      <c r="BD152" s="647"/>
      <c r="BE152" s="647"/>
      <c r="BF152" s="647"/>
      <c r="BG152" s="648"/>
      <c r="BH152" s="648"/>
      <c r="BI152" s="649"/>
      <c r="BJ152" s="649"/>
      <c r="BK152" s="649"/>
      <c r="BL152" s="648"/>
      <c r="BM152" s="648"/>
      <c r="BN152" s="648"/>
      <c r="BO152" s="648"/>
      <c r="BP152" s="648"/>
      <c r="BQ152" s="648"/>
      <c r="BR152" s="648"/>
      <c r="BS152" s="648"/>
      <c r="BT152" s="651"/>
      <c r="BU152" s="652"/>
      <c r="BV152" s="650"/>
      <c r="BW152" s="653"/>
    </row>
    <row r="153" spans="2:75" ht="15.75" customHeight="1">
      <c r="B153" s="353" t="s">
        <v>474</v>
      </c>
      <c r="C153" s="354">
        <v>9636619000161</v>
      </c>
      <c r="D153" s="355" t="s">
        <v>11</v>
      </c>
      <c r="E153" s="355" t="s">
        <v>620</v>
      </c>
      <c r="F153" s="355" t="s">
        <v>663</v>
      </c>
      <c r="G153" s="356" t="s">
        <v>738</v>
      </c>
      <c r="H153" s="356" t="s">
        <v>34</v>
      </c>
      <c r="I153" s="356" t="s">
        <v>1303</v>
      </c>
      <c r="J153" s="356" t="s">
        <v>608</v>
      </c>
      <c r="K153" s="357" t="s">
        <v>48</v>
      </c>
      <c r="L153" s="358"/>
      <c r="M153" s="358" t="s">
        <v>1414</v>
      </c>
      <c r="N153" s="357">
        <v>218111</v>
      </c>
      <c r="O153" s="357" t="s">
        <v>1320</v>
      </c>
      <c r="P153" s="361">
        <v>39731</v>
      </c>
      <c r="Q153" s="362">
        <v>619122466.57000005</v>
      </c>
      <c r="R153" s="362">
        <v>642876560.52563477</v>
      </c>
      <c r="S153" s="357">
        <v>0</v>
      </c>
      <c r="T153" s="359">
        <v>7.6553259069936486E-2</v>
      </c>
      <c r="U153" s="359">
        <v>0.98961892176690047</v>
      </c>
      <c r="V153" s="359">
        <v>0.10104028852784919</v>
      </c>
      <c r="W153" s="359">
        <v>0.99053267955169166</v>
      </c>
      <c r="X153" s="359">
        <v>0.12656958193643697</v>
      </c>
      <c r="Y153" s="359">
        <v>0.95980013252385665</v>
      </c>
      <c r="Z153" s="359">
        <v>0.16637399569525924</v>
      </c>
      <c r="AA153" s="359">
        <v>0.94572372802843063</v>
      </c>
      <c r="AB153" s="359">
        <v>1.5422483499167787E-3</v>
      </c>
      <c r="AC153" s="363">
        <v>-0.56868435150045693</v>
      </c>
      <c r="AD153" s="526">
        <v>14167491000174</v>
      </c>
      <c r="AE153" s="360" t="s">
        <v>2162</v>
      </c>
      <c r="AF153" s="360" t="s">
        <v>728</v>
      </c>
      <c r="AG153" s="364" t="s">
        <v>728</v>
      </c>
      <c r="AH153" s="364" t="s">
        <v>2147</v>
      </c>
      <c r="AI153" s="364">
        <v>300</v>
      </c>
      <c r="AJ153" s="364">
        <v>100</v>
      </c>
      <c r="AK153" s="364">
        <v>0</v>
      </c>
      <c r="AL153" s="359">
        <v>2.2000000000000001E-3</v>
      </c>
      <c r="AM153" s="359" t="s">
        <v>34</v>
      </c>
      <c r="AN153" s="359" t="s">
        <v>64</v>
      </c>
      <c r="AO153" s="357" t="s">
        <v>1323</v>
      </c>
      <c r="AP153" s="360" t="s">
        <v>11</v>
      </c>
      <c r="AQ153" s="366" t="s">
        <v>684</v>
      </c>
      <c r="AR153" s="359">
        <v>5.8666666666666665E-4</v>
      </c>
      <c r="AS153" s="359">
        <v>5.8666666666666665E-4</v>
      </c>
      <c r="AT153" s="359"/>
      <c r="AW153" s="646"/>
      <c r="AX153" s="646"/>
      <c r="AY153" s="647"/>
      <c r="AZ153" s="647"/>
      <c r="BA153" s="647"/>
      <c r="BB153" s="648"/>
      <c r="BC153" s="647"/>
      <c r="BD153" s="647"/>
      <c r="BE153" s="647"/>
      <c r="BF153" s="647"/>
      <c r="BG153" s="648"/>
      <c r="BH153" s="648"/>
      <c r="BI153" s="649"/>
      <c r="BJ153" s="649"/>
      <c r="BK153" s="649"/>
      <c r="BL153" s="648"/>
      <c r="BM153" s="648"/>
      <c r="BN153" s="648"/>
      <c r="BO153" s="648"/>
      <c r="BP153" s="648"/>
      <c r="BQ153" s="648"/>
      <c r="BR153" s="648"/>
      <c r="BS153" s="648"/>
      <c r="BT153" s="651"/>
      <c r="BU153" s="652"/>
      <c r="BV153" s="650"/>
      <c r="BW153" s="653"/>
    </row>
    <row r="154" spans="2:75" ht="15.75" customHeight="1">
      <c r="B154" s="353" t="s">
        <v>148</v>
      </c>
      <c r="C154" s="354">
        <v>4501865000192</v>
      </c>
      <c r="D154" s="355" t="s">
        <v>11</v>
      </c>
      <c r="E154" s="355" t="s">
        <v>620</v>
      </c>
      <c r="F154" s="355" t="s">
        <v>663</v>
      </c>
      <c r="G154" s="356" t="s">
        <v>738</v>
      </c>
      <c r="H154" s="356" t="s">
        <v>34</v>
      </c>
      <c r="I154" s="356" t="s">
        <v>1303</v>
      </c>
      <c r="J154" s="356" t="s">
        <v>608</v>
      </c>
      <c r="K154" s="357" t="s">
        <v>48</v>
      </c>
      <c r="L154" s="358"/>
      <c r="M154" s="358" t="s">
        <v>1414</v>
      </c>
      <c r="N154" s="357">
        <v>91367</v>
      </c>
      <c r="O154" s="357" t="s">
        <v>1320</v>
      </c>
      <c r="P154" s="361">
        <v>37074</v>
      </c>
      <c r="Q154" s="362">
        <v>843308935.74000001</v>
      </c>
      <c r="R154" s="362">
        <v>839777846.7092067</v>
      </c>
      <c r="S154" s="357">
        <v>0</v>
      </c>
      <c r="T154" s="359">
        <v>8.0532938499925377E-2</v>
      </c>
      <c r="U154" s="359">
        <v>1.0410650145176423</v>
      </c>
      <c r="V154" s="359">
        <v>0.10656187370179304</v>
      </c>
      <c r="W154" s="359">
        <v>1.0446626769755611</v>
      </c>
      <c r="X154" s="359">
        <v>0.141542848120777</v>
      </c>
      <c r="Y154" s="359">
        <v>1.0733451300514758</v>
      </c>
      <c r="Z154" s="359">
        <v>0.13791178151583083</v>
      </c>
      <c r="AA154" s="359">
        <v>0.78393527551679998</v>
      </c>
      <c r="AB154" s="359">
        <v>1.5986467080750582E-3</v>
      </c>
      <c r="AC154" s="363">
        <v>2.5817736909739994</v>
      </c>
      <c r="AD154" s="526">
        <v>0</v>
      </c>
      <c r="AE154" s="360" t="s">
        <v>2178</v>
      </c>
      <c r="AF154" s="360" t="s">
        <v>2143</v>
      </c>
      <c r="AG154" s="364" t="s">
        <v>1435</v>
      </c>
      <c r="AH154" s="364" t="s">
        <v>2147</v>
      </c>
      <c r="AI154" s="364">
        <v>500</v>
      </c>
      <c r="AJ154" s="364">
        <v>100</v>
      </c>
      <c r="AK154" s="364">
        <v>100</v>
      </c>
      <c r="AL154" s="359">
        <v>2.5000000000000001E-3</v>
      </c>
      <c r="AM154" s="359" t="s">
        <v>34</v>
      </c>
      <c r="AN154" s="359" t="s">
        <v>2161</v>
      </c>
      <c r="AO154" s="357" t="s">
        <v>1323</v>
      </c>
      <c r="AP154" s="360" t="s">
        <v>11</v>
      </c>
      <c r="AQ154" s="366" t="s">
        <v>669</v>
      </c>
      <c r="AR154" s="359">
        <v>8.7499999999999991E-4</v>
      </c>
      <c r="AS154" s="359">
        <v>8.7499999999999991E-4</v>
      </c>
      <c r="AT154" s="359"/>
      <c r="AW154" s="646"/>
      <c r="AX154" s="646"/>
      <c r="AY154" s="647"/>
      <c r="AZ154" s="647"/>
      <c r="BA154" s="647"/>
      <c r="BB154" s="648"/>
      <c r="BC154" s="647"/>
      <c r="BD154" s="647"/>
      <c r="BE154" s="647"/>
      <c r="BF154" s="647"/>
      <c r="BG154" s="648"/>
      <c r="BH154" s="648"/>
      <c r="BI154" s="649"/>
      <c r="BJ154" s="649"/>
      <c r="BK154" s="649"/>
      <c r="BL154" s="648"/>
      <c r="BM154" s="648"/>
      <c r="BN154" s="648"/>
      <c r="BO154" s="648"/>
      <c r="BP154" s="648"/>
      <c r="BQ154" s="648"/>
      <c r="BR154" s="648"/>
      <c r="BS154" s="648"/>
      <c r="BT154" s="651"/>
      <c r="BU154" s="652"/>
      <c r="BV154" s="650"/>
      <c r="BW154" s="653"/>
    </row>
    <row r="155" spans="2:75" ht="15.75" customHeight="1">
      <c r="B155" s="353" t="s">
        <v>35</v>
      </c>
      <c r="C155" s="354">
        <v>27717359000130</v>
      </c>
      <c r="D155" s="355" t="s">
        <v>11</v>
      </c>
      <c r="E155" s="355" t="s">
        <v>620</v>
      </c>
      <c r="F155" s="355" t="s">
        <v>663</v>
      </c>
      <c r="G155" s="356" t="s">
        <v>738</v>
      </c>
      <c r="H155" s="356" t="s">
        <v>34</v>
      </c>
      <c r="I155" s="356" t="s">
        <v>1303</v>
      </c>
      <c r="J155" s="356" t="s">
        <v>608</v>
      </c>
      <c r="K155" s="357" t="s">
        <v>48</v>
      </c>
      <c r="L155" s="358"/>
      <c r="M155" s="358" t="s">
        <v>34</v>
      </c>
      <c r="N155" s="357">
        <v>453420</v>
      </c>
      <c r="O155" s="357" t="s">
        <v>1320</v>
      </c>
      <c r="P155" s="361">
        <v>43059</v>
      </c>
      <c r="Q155" s="362">
        <v>4715672196.3199997</v>
      </c>
      <c r="R155" s="362">
        <v>2279012140.0326982</v>
      </c>
      <c r="S155" s="357">
        <v>0</v>
      </c>
      <c r="T155" s="359">
        <v>8.085571250939716E-2</v>
      </c>
      <c r="U155" s="359">
        <v>1.0452375771375568</v>
      </c>
      <c r="V155" s="359">
        <v>0.1079139621002474</v>
      </c>
      <c r="W155" s="359">
        <v>1.057917664306111</v>
      </c>
      <c r="X155" s="359">
        <v>0.14338010413047675</v>
      </c>
      <c r="Y155" s="359">
        <v>1.0872773761299661</v>
      </c>
      <c r="Z155" s="359">
        <v>0.15942104915663924</v>
      </c>
      <c r="AA155" s="359">
        <v>0.90620092583925749</v>
      </c>
      <c r="AB155" s="359">
        <v>1.6107160272013509E-3</v>
      </c>
      <c r="AC155" s="363">
        <v>3.3208792440063455</v>
      </c>
      <c r="AD155" s="526">
        <v>0</v>
      </c>
      <c r="AE155" s="360" t="s">
        <v>2178</v>
      </c>
      <c r="AF155" s="360" t="s">
        <v>2143</v>
      </c>
      <c r="AG155" s="364" t="s">
        <v>1435</v>
      </c>
      <c r="AH155" s="364" t="s">
        <v>2147</v>
      </c>
      <c r="AI155" s="364">
        <v>500</v>
      </c>
      <c r="AJ155" s="364">
        <v>100</v>
      </c>
      <c r="AK155" s="364">
        <v>100</v>
      </c>
      <c r="AL155" s="359">
        <v>3.0000000000000001E-3</v>
      </c>
      <c r="AM155" s="359" t="s">
        <v>34</v>
      </c>
      <c r="AN155" s="359" t="s">
        <v>64</v>
      </c>
      <c r="AO155" s="357" t="s">
        <v>1323</v>
      </c>
      <c r="AP155" s="360" t="s">
        <v>11</v>
      </c>
      <c r="AQ155" s="366" t="s">
        <v>669</v>
      </c>
      <c r="AR155" s="359">
        <v>1.0499999999999999E-3</v>
      </c>
      <c r="AS155" s="359">
        <v>1.0499999999999999E-3</v>
      </c>
      <c r="AT155" s="359"/>
      <c r="AW155" s="646"/>
      <c r="AX155" s="646"/>
      <c r="AY155" s="647"/>
      <c r="AZ155" s="647"/>
      <c r="BA155" s="647"/>
      <c r="BB155" s="648"/>
      <c r="BC155" s="647"/>
      <c r="BD155" s="647"/>
      <c r="BE155" s="647"/>
      <c r="BF155" s="647"/>
      <c r="BG155" s="648"/>
      <c r="BH155" s="648"/>
      <c r="BI155" s="649"/>
      <c r="BJ155" s="649"/>
      <c r="BK155" s="649"/>
      <c r="BL155" s="648"/>
      <c r="BM155" s="648"/>
      <c r="BN155" s="648"/>
      <c r="BO155" s="648"/>
      <c r="BP155" s="648"/>
      <c r="BQ155" s="648"/>
      <c r="BR155" s="648"/>
      <c r="BS155" s="648"/>
      <c r="BT155" s="651"/>
      <c r="BU155" s="652"/>
      <c r="BV155" s="650"/>
      <c r="BW155" s="653"/>
    </row>
    <row r="156" spans="2:75" ht="15.75" customHeight="1">
      <c r="B156" s="353" t="s">
        <v>479</v>
      </c>
      <c r="C156" s="354">
        <v>6866051000187</v>
      </c>
      <c r="D156" s="355" t="s">
        <v>11</v>
      </c>
      <c r="E156" s="355" t="s">
        <v>620</v>
      </c>
      <c r="F156" s="355" t="s">
        <v>663</v>
      </c>
      <c r="G156" s="356" t="s">
        <v>738</v>
      </c>
      <c r="H156" s="356" t="s">
        <v>34</v>
      </c>
      <c r="I156" s="356"/>
      <c r="J156" s="356" t="s">
        <v>608</v>
      </c>
      <c r="K156" s="357" t="s">
        <v>48</v>
      </c>
      <c r="L156" s="358"/>
      <c r="M156" s="358" t="s">
        <v>1414</v>
      </c>
      <c r="N156" s="357">
        <v>142468</v>
      </c>
      <c r="O156" s="357" t="s">
        <v>1320</v>
      </c>
      <c r="P156" s="361">
        <v>38406</v>
      </c>
      <c r="Q156" s="362">
        <v>1370833927.29</v>
      </c>
      <c r="R156" s="362">
        <v>998494275.39563513</v>
      </c>
      <c r="S156" s="357">
        <v>0</v>
      </c>
      <c r="T156" s="359">
        <v>8.6420500465807182E-2</v>
      </c>
      <c r="U156" s="359">
        <v>1.1171746771929951</v>
      </c>
      <c r="V156" s="359">
        <v>0.11684516274258527</v>
      </c>
      <c r="W156" s="359">
        <v>1.1454732941718193</v>
      </c>
      <c r="X156" s="359">
        <v>0.16320293959468679</v>
      </c>
      <c r="Y156" s="359">
        <v>1.2375975384822619</v>
      </c>
      <c r="Z156" s="359">
        <v>0.19910730522903397</v>
      </c>
      <c r="AA156" s="359">
        <v>1.1317904711731475</v>
      </c>
      <c r="AB156" s="359">
        <v>1.6172802968333095E-3</v>
      </c>
      <c r="AC156" s="363">
        <v>8.2739866069530557</v>
      </c>
      <c r="AD156" s="526">
        <v>0</v>
      </c>
      <c r="AE156" s="360" t="s">
        <v>469</v>
      </c>
      <c r="AF156" s="360" t="s">
        <v>469</v>
      </c>
      <c r="AG156" s="364" t="s">
        <v>469</v>
      </c>
      <c r="AH156" s="364" t="s">
        <v>2147</v>
      </c>
      <c r="AI156" s="364">
        <v>1000</v>
      </c>
      <c r="AJ156" s="364">
        <v>1000</v>
      </c>
      <c r="AK156" s="364">
        <v>1000</v>
      </c>
      <c r="AL156" s="359">
        <v>2E-3</v>
      </c>
      <c r="AM156" s="359" t="s">
        <v>34</v>
      </c>
      <c r="AN156" s="359" t="s">
        <v>64</v>
      </c>
      <c r="AO156" s="357" t="s">
        <v>1323</v>
      </c>
      <c r="AP156" s="360" t="s">
        <v>11</v>
      </c>
      <c r="AQ156" s="366" t="s">
        <v>669</v>
      </c>
      <c r="AR156" s="359">
        <v>2.6660000000000003E-4</v>
      </c>
      <c r="AS156" s="359">
        <v>2.6660000000000003E-4</v>
      </c>
      <c r="AT156" s="359"/>
      <c r="AW156" s="646"/>
      <c r="AX156" s="646"/>
      <c r="AY156" s="647"/>
      <c r="AZ156" s="647"/>
      <c r="BA156" s="647"/>
      <c r="BB156" s="648"/>
      <c r="BC156" s="647"/>
      <c r="BD156" s="647"/>
      <c r="BE156" s="647"/>
      <c r="BF156" s="647"/>
      <c r="BG156" s="648"/>
      <c r="BH156" s="648"/>
      <c r="BI156" s="649"/>
      <c r="BJ156" s="649"/>
      <c r="BK156" s="649"/>
      <c r="BL156" s="648"/>
      <c r="BM156" s="648"/>
      <c r="BN156" s="648"/>
      <c r="BO156" s="648"/>
      <c r="BP156" s="648"/>
      <c r="BQ156" s="648"/>
      <c r="BR156" s="648"/>
      <c r="BS156" s="648"/>
      <c r="BT156" s="651"/>
      <c r="BU156" s="652"/>
      <c r="BV156" s="650"/>
      <c r="BW156" s="653"/>
    </row>
    <row r="157" spans="2:75" ht="15.75" customHeight="1">
      <c r="B157" s="353" t="s">
        <v>475</v>
      </c>
      <c r="C157" s="354">
        <v>9238487000110</v>
      </c>
      <c r="D157" s="355" t="s">
        <v>11</v>
      </c>
      <c r="E157" s="355" t="s">
        <v>620</v>
      </c>
      <c r="F157" s="355" t="s">
        <v>663</v>
      </c>
      <c r="G157" s="356" t="s">
        <v>738</v>
      </c>
      <c r="H157" s="356" t="s">
        <v>34</v>
      </c>
      <c r="I157" s="356" t="s">
        <v>1303</v>
      </c>
      <c r="J157" s="356" t="s">
        <v>608</v>
      </c>
      <c r="K157" s="357" t="s">
        <v>48</v>
      </c>
      <c r="L157" s="358"/>
      <c r="M157" s="358" t="s">
        <v>1414</v>
      </c>
      <c r="N157" s="357">
        <v>208401</v>
      </c>
      <c r="O157" s="357" t="s">
        <v>1320</v>
      </c>
      <c r="P157" s="361">
        <v>39568</v>
      </c>
      <c r="Q157" s="362">
        <v>2243421838.6100001</v>
      </c>
      <c r="R157" s="362">
        <v>2052611662.600157</v>
      </c>
      <c r="S157" s="357">
        <v>0</v>
      </c>
      <c r="T157" s="359">
        <v>7.7840758392161202E-2</v>
      </c>
      <c r="U157" s="359">
        <v>1.0062626768011784</v>
      </c>
      <c r="V157" s="359">
        <v>0.10311930577444528</v>
      </c>
      <c r="W157" s="359">
        <v>1.0109140002516757</v>
      </c>
      <c r="X157" s="359">
        <v>0.1262275582997141</v>
      </c>
      <c r="Y157" s="359">
        <v>0.95720650515438521</v>
      </c>
      <c r="Z157" s="359">
        <v>0.16767903712279342</v>
      </c>
      <c r="AA157" s="359">
        <v>0.95314200658164772</v>
      </c>
      <c r="AB157" s="359">
        <v>1.5727327152420035E-3</v>
      </c>
      <c r="AC157" s="363">
        <v>0.64230367343467054</v>
      </c>
      <c r="AD157" s="526">
        <v>0</v>
      </c>
      <c r="AE157" s="360" t="s">
        <v>469</v>
      </c>
      <c r="AF157" s="360" t="s">
        <v>469</v>
      </c>
      <c r="AG157" s="364" t="s">
        <v>469</v>
      </c>
      <c r="AH157" s="364" t="s">
        <v>2147</v>
      </c>
      <c r="AI157" s="364">
        <v>10000</v>
      </c>
      <c r="AJ157" s="364">
        <v>10000</v>
      </c>
      <c r="AK157" s="364">
        <v>10000</v>
      </c>
      <c r="AL157" s="359">
        <v>1.5E-3</v>
      </c>
      <c r="AM157" s="359" t="s">
        <v>34</v>
      </c>
      <c r="AN157" s="359" t="s">
        <v>64</v>
      </c>
      <c r="AO157" s="357" t="s">
        <v>1323</v>
      </c>
      <c r="AP157" s="360" t="s">
        <v>11</v>
      </c>
      <c r="AQ157" s="366" t="s">
        <v>680</v>
      </c>
      <c r="AR157" s="359">
        <v>1.9995000000000001E-4</v>
      </c>
      <c r="AS157" s="359">
        <v>1.9995000000000001E-4</v>
      </c>
      <c r="AT157" s="359"/>
      <c r="AW157" s="646"/>
      <c r="AX157" s="646"/>
      <c r="AY157" s="647"/>
      <c r="AZ157" s="647"/>
      <c r="BA157" s="647"/>
      <c r="BB157" s="648"/>
      <c r="BC157" s="647"/>
      <c r="BD157" s="647"/>
      <c r="BE157" s="647"/>
      <c r="BF157" s="647"/>
      <c r="BG157" s="648"/>
      <c r="BH157" s="648"/>
      <c r="BI157" s="649"/>
      <c r="BJ157" s="649"/>
      <c r="BK157" s="649"/>
      <c r="BL157" s="648"/>
      <c r="BM157" s="648"/>
      <c r="BN157" s="648"/>
      <c r="BO157" s="648"/>
      <c r="BP157" s="648"/>
      <c r="BQ157" s="648"/>
      <c r="BR157" s="648"/>
      <c r="BS157" s="648"/>
      <c r="BT157" s="651"/>
      <c r="BU157" s="652"/>
      <c r="BV157" s="650"/>
      <c r="BW157" s="653"/>
    </row>
    <row r="158" spans="2:75" ht="15.75" customHeight="1">
      <c r="B158" s="353" t="s">
        <v>476</v>
      </c>
      <c r="C158" s="354">
        <v>807777000162</v>
      </c>
      <c r="D158" s="355" t="s">
        <v>11</v>
      </c>
      <c r="E158" s="355" t="s">
        <v>620</v>
      </c>
      <c r="F158" s="355" t="s">
        <v>663</v>
      </c>
      <c r="G158" s="356" t="s">
        <v>738</v>
      </c>
      <c r="H158" s="356" t="s">
        <v>34</v>
      </c>
      <c r="I158" s="356" t="s">
        <v>1303</v>
      </c>
      <c r="J158" s="356" t="s">
        <v>608</v>
      </c>
      <c r="K158" s="357" t="s">
        <v>48</v>
      </c>
      <c r="L158" s="358"/>
      <c r="M158" s="358" t="s">
        <v>1414</v>
      </c>
      <c r="N158" s="357">
        <v>19119</v>
      </c>
      <c r="O158" s="357" t="s">
        <v>1320</v>
      </c>
      <c r="P158" s="361">
        <v>34974</v>
      </c>
      <c r="Q158" s="362">
        <v>508292963.69</v>
      </c>
      <c r="R158" s="362">
        <v>335332890.36464292</v>
      </c>
      <c r="S158" s="357">
        <v>0</v>
      </c>
      <c r="T158" s="359">
        <v>7.8443038330331394E-2</v>
      </c>
      <c r="U158" s="359">
        <v>1.0140484671157268</v>
      </c>
      <c r="V158" s="359">
        <v>0.10465733630486462</v>
      </c>
      <c r="W158" s="359">
        <v>1.0259918422167515</v>
      </c>
      <c r="X158" s="359">
        <v>0.13667399648355061</v>
      </c>
      <c r="Y158" s="359">
        <v>1.0364237436081225</v>
      </c>
      <c r="Z158" s="359">
        <v>0.17315194492776609</v>
      </c>
      <c r="AA158" s="359">
        <v>0.98425178879758413</v>
      </c>
      <c r="AB158" s="359">
        <v>1.5056997745612327E-3</v>
      </c>
      <c r="AC158" s="363">
        <v>1.596533821977534</v>
      </c>
      <c r="AD158" s="526">
        <v>0</v>
      </c>
      <c r="AE158" s="360" t="s">
        <v>2258</v>
      </c>
      <c r="AF158" s="360" t="s">
        <v>741</v>
      </c>
      <c r="AG158" s="364" t="s">
        <v>741</v>
      </c>
      <c r="AH158" s="364" t="s">
        <v>2147</v>
      </c>
      <c r="AI158" s="364">
        <v>1</v>
      </c>
      <c r="AJ158" s="364">
        <v>1</v>
      </c>
      <c r="AK158" s="364">
        <v>1</v>
      </c>
      <c r="AL158" s="359">
        <v>2.5000000000000001E-3</v>
      </c>
      <c r="AM158" s="359" t="s">
        <v>34</v>
      </c>
      <c r="AN158" s="359" t="s">
        <v>64</v>
      </c>
      <c r="AO158" s="357" t="s">
        <v>1323</v>
      </c>
      <c r="AP158" s="360" t="s">
        <v>11</v>
      </c>
      <c r="AQ158" s="366" t="s">
        <v>662</v>
      </c>
      <c r="AR158" s="359">
        <v>3.3333333333333332E-4</v>
      </c>
      <c r="AS158" s="359">
        <v>3.3333333333333332E-4</v>
      </c>
      <c r="AT158" s="359"/>
      <c r="AW158" s="646"/>
      <c r="AX158" s="646"/>
      <c r="AY158" s="647"/>
      <c r="AZ158" s="647"/>
      <c r="BA158" s="647"/>
      <c r="BB158" s="648"/>
      <c r="BC158" s="647"/>
      <c r="BD158" s="647"/>
      <c r="BE158" s="647"/>
      <c r="BF158" s="647"/>
      <c r="BG158" s="648"/>
      <c r="BH158" s="648"/>
      <c r="BI158" s="649"/>
      <c r="BJ158" s="649"/>
      <c r="BK158" s="649"/>
      <c r="BL158" s="648"/>
      <c r="BM158" s="648"/>
      <c r="BN158" s="648"/>
      <c r="BO158" s="648"/>
      <c r="BP158" s="648"/>
      <c r="BQ158" s="648"/>
      <c r="BR158" s="648"/>
      <c r="BS158" s="648"/>
      <c r="BT158" s="651"/>
      <c r="BU158" s="652"/>
      <c r="BV158" s="650"/>
      <c r="BW158" s="653"/>
    </row>
    <row r="159" spans="2:75" ht="15.75" customHeight="1">
      <c r="B159" s="353" t="s">
        <v>193</v>
      </c>
      <c r="C159" s="354">
        <v>40054275000122</v>
      </c>
      <c r="D159" s="355" t="s">
        <v>11</v>
      </c>
      <c r="E159" s="355" t="s">
        <v>620</v>
      </c>
      <c r="F159" s="355" t="s">
        <v>663</v>
      </c>
      <c r="G159" s="356" t="s">
        <v>738</v>
      </c>
      <c r="H159" s="356" t="s">
        <v>34</v>
      </c>
      <c r="I159" s="356" t="s">
        <v>1303</v>
      </c>
      <c r="J159" s="356" t="s">
        <v>608</v>
      </c>
      <c r="K159" s="357" t="s">
        <v>48</v>
      </c>
      <c r="L159" s="358"/>
      <c r="M159" s="358" t="s">
        <v>1414</v>
      </c>
      <c r="N159" s="357">
        <v>567833</v>
      </c>
      <c r="O159" s="357" t="s">
        <v>1320</v>
      </c>
      <c r="P159" s="361">
        <v>44193</v>
      </c>
      <c r="Q159" s="362">
        <v>553192688.89999998</v>
      </c>
      <c r="R159" s="362">
        <v>376973539.21698409</v>
      </c>
      <c r="S159" s="357">
        <v>0</v>
      </c>
      <c r="T159" s="359">
        <v>7.9475190460861045E-2</v>
      </c>
      <c r="U159" s="359">
        <v>1.0273912991639484</v>
      </c>
      <c r="V159" s="359">
        <v>0.10462741618316662</v>
      </c>
      <c r="W159" s="359">
        <v>1.0256985249791442</v>
      </c>
      <c r="X159" s="359" t="s">
        <v>1417</v>
      </c>
      <c r="Y159" s="359" t="s">
        <v>1417</v>
      </c>
      <c r="Z159" s="359" t="s">
        <v>1417</v>
      </c>
      <c r="AA159" s="359" t="s">
        <v>1417</v>
      </c>
      <c r="AB159" s="359">
        <v>1.6670566538005281E-3</v>
      </c>
      <c r="AC159" s="363">
        <v>1.4259017304930224</v>
      </c>
      <c r="AD159" s="526">
        <v>0</v>
      </c>
      <c r="AE159" s="360" t="s">
        <v>2248</v>
      </c>
      <c r="AF159" s="360" t="s">
        <v>2143</v>
      </c>
      <c r="AG159" s="364" t="s">
        <v>1435</v>
      </c>
      <c r="AH159" s="364" t="s">
        <v>2147</v>
      </c>
      <c r="AI159" s="364">
        <v>100</v>
      </c>
      <c r="AJ159" s="364">
        <v>100</v>
      </c>
      <c r="AK159" s="364">
        <v>100</v>
      </c>
      <c r="AL159" s="359">
        <v>2.5000000000000001E-3</v>
      </c>
      <c r="AM159" s="359" t="s">
        <v>34</v>
      </c>
      <c r="AN159" s="359" t="s">
        <v>34</v>
      </c>
      <c r="AO159" s="357" t="s">
        <v>1323</v>
      </c>
      <c r="AP159" s="360" t="s">
        <v>11</v>
      </c>
      <c r="AQ159" s="366" t="s">
        <v>669</v>
      </c>
      <c r="AR159" s="359">
        <v>3.3333333333333332E-4</v>
      </c>
      <c r="AS159" s="359">
        <v>3.3333333333333332E-4</v>
      </c>
      <c r="AT159" s="359"/>
      <c r="AW159" s="646"/>
      <c r="AX159" s="646"/>
      <c r="AY159" s="647"/>
      <c r="AZ159" s="647"/>
      <c r="BA159" s="647"/>
      <c r="BB159" s="648"/>
      <c r="BC159" s="647"/>
      <c r="BD159" s="647"/>
      <c r="BE159" s="647"/>
      <c r="BF159" s="647"/>
      <c r="BG159" s="648"/>
      <c r="BH159" s="648"/>
      <c r="BI159" s="649"/>
      <c r="BJ159" s="649"/>
      <c r="BK159" s="649"/>
      <c r="BL159" s="648"/>
      <c r="BM159" s="648"/>
      <c r="BN159" s="648"/>
      <c r="BO159" s="648"/>
      <c r="BP159" s="648"/>
      <c r="BQ159" s="648"/>
      <c r="BR159" s="648"/>
      <c r="BS159" s="648"/>
      <c r="BT159" s="651"/>
      <c r="BU159" s="652"/>
      <c r="BV159" s="650"/>
      <c r="BW159" s="653"/>
    </row>
    <row r="160" spans="2:75" ht="15.75" customHeight="1">
      <c r="B160" s="353" t="s">
        <v>1057</v>
      </c>
      <c r="C160" s="354">
        <v>26374829000148</v>
      </c>
      <c r="D160" s="355" t="s">
        <v>11</v>
      </c>
      <c r="E160" s="355" t="s">
        <v>620</v>
      </c>
      <c r="F160" s="355" t="s">
        <v>663</v>
      </c>
      <c r="G160" s="356" t="s">
        <v>738</v>
      </c>
      <c r="H160" s="356" t="s">
        <v>34</v>
      </c>
      <c r="I160" s="356" t="s">
        <v>1303</v>
      </c>
      <c r="J160" s="356" t="s">
        <v>608</v>
      </c>
      <c r="K160" s="357" t="s">
        <v>48</v>
      </c>
      <c r="L160" s="358"/>
      <c r="M160" s="358" t="s">
        <v>1414</v>
      </c>
      <c r="N160" s="357">
        <v>442984</v>
      </c>
      <c r="O160" s="357" t="s">
        <v>1320</v>
      </c>
      <c r="P160" s="361">
        <v>42832</v>
      </c>
      <c r="Q160" s="362">
        <v>305362937.57999998</v>
      </c>
      <c r="R160" s="362">
        <v>105743172.61587296</v>
      </c>
      <c r="S160" s="357">
        <v>0</v>
      </c>
      <c r="T160" s="359">
        <v>7.6499273807270063E-2</v>
      </c>
      <c r="U160" s="359">
        <v>0.98892104373949419</v>
      </c>
      <c r="V160" s="359">
        <v>0.1011493227918332</v>
      </c>
      <c r="W160" s="359">
        <v>0.99160157992045161</v>
      </c>
      <c r="X160" s="359">
        <v>0.11970395711930104</v>
      </c>
      <c r="Y160" s="359">
        <v>0.90773685232233525</v>
      </c>
      <c r="Z160" s="359">
        <v>0.15964493834154725</v>
      </c>
      <c r="AA160" s="359">
        <v>0.90747358454852045</v>
      </c>
      <c r="AB160" s="359">
        <v>1.7188295231151658E-3</v>
      </c>
      <c r="AC160" s="363">
        <v>-0.45246170166359617</v>
      </c>
      <c r="AD160" s="526">
        <v>0</v>
      </c>
      <c r="AE160" s="360" t="s">
        <v>2348</v>
      </c>
      <c r="AF160" s="360" t="s">
        <v>2143</v>
      </c>
      <c r="AG160" s="364" t="s">
        <v>1435</v>
      </c>
      <c r="AH160" s="364" t="s">
        <v>2144</v>
      </c>
      <c r="AI160" s="364">
        <v>0</v>
      </c>
      <c r="AJ160" s="364">
        <v>0</v>
      </c>
      <c r="AK160" s="364">
        <v>0</v>
      </c>
      <c r="AL160" s="359">
        <v>3.0000000000000001E-3</v>
      </c>
      <c r="AM160" s="359" t="s">
        <v>34</v>
      </c>
      <c r="AN160" s="359" t="s">
        <v>64</v>
      </c>
      <c r="AO160" s="357" t="s">
        <v>1323</v>
      </c>
      <c r="AP160" s="360" t="s">
        <v>11</v>
      </c>
      <c r="AQ160" s="366" t="s">
        <v>680</v>
      </c>
      <c r="AR160" s="359">
        <v>8.0009999999999999E-4</v>
      </c>
      <c r="AS160" s="359">
        <v>8.0009999999999999E-4</v>
      </c>
      <c r="AT160" s="359"/>
      <c r="AW160" s="646"/>
      <c r="AX160" s="646"/>
      <c r="AY160" s="647"/>
      <c r="AZ160" s="647"/>
      <c r="BA160" s="647"/>
      <c r="BB160" s="648"/>
      <c r="BC160" s="647"/>
      <c r="BD160" s="647"/>
      <c r="BE160" s="647"/>
      <c r="BF160" s="647"/>
      <c r="BG160" s="648"/>
      <c r="BH160" s="648"/>
      <c r="BI160" s="649"/>
      <c r="BJ160" s="649"/>
      <c r="BK160" s="649"/>
      <c r="BL160" s="648"/>
      <c r="BM160" s="648"/>
      <c r="BN160" s="648"/>
      <c r="BO160" s="648"/>
      <c r="BP160" s="648"/>
      <c r="BQ160" s="648"/>
      <c r="BR160" s="648"/>
      <c r="BS160" s="648"/>
      <c r="BT160" s="651"/>
      <c r="BU160" s="652"/>
      <c r="BV160" s="650"/>
      <c r="BW160" s="653"/>
    </row>
    <row r="161" spans="2:75" ht="15.75" customHeight="1">
      <c r="B161" s="353" t="s">
        <v>1058</v>
      </c>
      <c r="C161" s="354">
        <v>11435287000107</v>
      </c>
      <c r="D161" s="355" t="s">
        <v>11</v>
      </c>
      <c r="E161" s="355" t="s">
        <v>620</v>
      </c>
      <c r="F161" s="355" t="s">
        <v>663</v>
      </c>
      <c r="G161" s="356" t="s">
        <v>738</v>
      </c>
      <c r="H161" s="356" t="s">
        <v>34</v>
      </c>
      <c r="I161" s="356" t="s">
        <v>1303</v>
      </c>
      <c r="J161" s="356" t="s">
        <v>608</v>
      </c>
      <c r="K161" s="357" t="s">
        <v>48</v>
      </c>
      <c r="L161" s="358"/>
      <c r="M161" s="358" t="s">
        <v>34</v>
      </c>
      <c r="N161" s="357">
        <v>256765</v>
      </c>
      <c r="O161" s="357" t="s">
        <v>1320</v>
      </c>
      <c r="P161" s="361">
        <v>40422</v>
      </c>
      <c r="Q161" s="362">
        <v>672431455.71000004</v>
      </c>
      <c r="R161" s="362">
        <v>426302371.62353194</v>
      </c>
      <c r="S161" s="357">
        <v>0</v>
      </c>
      <c r="T161" s="359">
        <v>7.7858592171284435E-2</v>
      </c>
      <c r="U161" s="359">
        <v>1.0064932175447259</v>
      </c>
      <c r="V161" s="359">
        <v>0.10536835299665848</v>
      </c>
      <c r="W161" s="359">
        <v>1.0329621832479376</v>
      </c>
      <c r="X161" s="359">
        <v>0.14076270211285347</v>
      </c>
      <c r="Y161" s="359">
        <v>1.067429141151639</v>
      </c>
      <c r="Z161" s="359">
        <v>0.16944535994665499</v>
      </c>
      <c r="AA161" s="359">
        <v>0.96318235813360409</v>
      </c>
      <c r="AB161" s="359">
        <v>1.8751379563372791E-3</v>
      </c>
      <c r="AC161" s="363">
        <v>1.6255998009156321</v>
      </c>
      <c r="AD161" s="526">
        <v>0</v>
      </c>
      <c r="AE161" s="360" t="s">
        <v>2351</v>
      </c>
      <c r="AF161" s="360" t="s">
        <v>2149</v>
      </c>
      <c r="AG161" s="364" t="s">
        <v>719</v>
      </c>
      <c r="AH161" s="364" t="s">
        <v>2147</v>
      </c>
      <c r="AI161" s="364">
        <v>1000</v>
      </c>
      <c r="AJ161" s="364">
        <v>500</v>
      </c>
      <c r="AK161" s="364">
        <v>0</v>
      </c>
      <c r="AL161" s="359">
        <v>3.0000000000000001E-3</v>
      </c>
      <c r="AM161" s="359" t="s">
        <v>34</v>
      </c>
      <c r="AN161" s="359" t="s">
        <v>64</v>
      </c>
      <c r="AO161" s="357" t="s">
        <v>1323</v>
      </c>
      <c r="AP161" s="360" t="s">
        <v>11</v>
      </c>
      <c r="AQ161" s="366" t="s">
        <v>669</v>
      </c>
      <c r="AR161" s="359">
        <v>1.1999999999999999E-3</v>
      </c>
      <c r="AS161" s="359">
        <v>1.1999999999999999E-3</v>
      </c>
      <c r="AT161" s="359"/>
      <c r="AW161" s="646"/>
      <c r="AX161" s="646"/>
      <c r="AY161" s="647"/>
      <c r="AZ161" s="647"/>
      <c r="BA161" s="647"/>
      <c r="BB161" s="648"/>
      <c r="BC161" s="647"/>
      <c r="BD161" s="647"/>
      <c r="BE161" s="647"/>
      <c r="BF161" s="647"/>
      <c r="BG161" s="648"/>
      <c r="BH161" s="648"/>
      <c r="BI161" s="649"/>
      <c r="BJ161" s="649"/>
      <c r="BK161" s="649"/>
      <c r="BL161" s="648"/>
      <c r="BM161" s="648"/>
      <c r="BN161" s="648"/>
      <c r="BO161" s="648"/>
      <c r="BP161" s="648"/>
      <c r="BQ161" s="648"/>
      <c r="BR161" s="648"/>
      <c r="BS161" s="648"/>
      <c r="BT161" s="651"/>
      <c r="BU161" s="652"/>
      <c r="BV161" s="650"/>
      <c r="BW161" s="653"/>
    </row>
    <row r="162" spans="2:75" ht="15.75" customHeight="1">
      <c r="B162" s="353" t="s">
        <v>1067</v>
      </c>
      <c r="C162" s="354">
        <v>8610270000126</v>
      </c>
      <c r="D162" s="355" t="s">
        <v>11</v>
      </c>
      <c r="E162" s="355" t="s">
        <v>620</v>
      </c>
      <c r="F162" s="355" t="s">
        <v>663</v>
      </c>
      <c r="G162" s="356" t="s">
        <v>738</v>
      </c>
      <c r="H162" s="356" t="s">
        <v>34</v>
      </c>
      <c r="I162" s="356" t="s">
        <v>1303</v>
      </c>
      <c r="J162" s="356" t="s">
        <v>608</v>
      </c>
      <c r="K162" s="357" t="s">
        <v>48</v>
      </c>
      <c r="L162" s="358"/>
      <c r="M162" s="358" t="s">
        <v>34</v>
      </c>
      <c r="N162" s="357">
        <v>180203</v>
      </c>
      <c r="O162" s="357" t="s">
        <v>1320</v>
      </c>
      <c r="P162" s="361">
        <v>39160</v>
      </c>
      <c r="Q162" s="362">
        <v>106008271.56999999</v>
      </c>
      <c r="R162" s="362">
        <v>105933340.52686517</v>
      </c>
      <c r="S162" s="357">
        <v>0</v>
      </c>
      <c r="T162" s="359">
        <v>7.5610551302297546E-2</v>
      </c>
      <c r="U162" s="359">
        <v>0.97743235445564014</v>
      </c>
      <c r="V162" s="359">
        <v>0.10154275070472796</v>
      </c>
      <c r="W162" s="359">
        <v>0.99545848898561784</v>
      </c>
      <c r="X162" s="359">
        <v>0.12039623781237707</v>
      </c>
      <c r="Y162" s="359">
        <v>0.91298654257802214</v>
      </c>
      <c r="Z162" s="359">
        <v>0.15704579326790769</v>
      </c>
      <c r="AA162" s="359">
        <v>0.89269920133762792</v>
      </c>
      <c r="AB162" s="359">
        <v>6.1778892221894663E-3</v>
      </c>
      <c r="AC162" s="363">
        <v>-6.5203084842171369E-2</v>
      </c>
      <c r="AD162" s="526">
        <v>0</v>
      </c>
      <c r="AE162" s="360" t="s">
        <v>2354</v>
      </c>
      <c r="AF162" s="360" t="s">
        <v>2152</v>
      </c>
      <c r="AG162" s="364" t="s">
        <v>1436</v>
      </c>
      <c r="AH162" s="364" t="s">
        <v>2147</v>
      </c>
      <c r="AI162" s="364">
        <v>100</v>
      </c>
      <c r="AJ162" s="364">
        <v>0</v>
      </c>
      <c r="AK162" s="364">
        <v>0</v>
      </c>
      <c r="AL162" s="359">
        <v>4.5000000000000005E-3</v>
      </c>
      <c r="AM162" s="359" t="s">
        <v>34</v>
      </c>
      <c r="AN162" s="359" t="s">
        <v>34</v>
      </c>
      <c r="AO162" s="357" t="s">
        <v>1323</v>
      </c>
      <c r="AP162" s="360" t="s">
        <v>11</v>
      </c>
      <c r="AQ162" s="366" t="s">
        <v>675</v>
      </c>
      <c r="AR162" s="359">
        <v>1.4999999999999998E-3</v>
      </c>
      <c r="AS162" s="359">
        <v>1.4999999999999998E-3</v>
      </c>
      <c r="AT162" s="359"/>
      <c r="AW162" s="646"/>
      <c r="AX162" s="646"/>
      <c r="AY162" s="647"/>
      <c r="AZ162" s="647"/>
      <c r="BA162" s="647"/>
      <c r="BB162" s="648"/>
      <c r="BC162" s="647"/>
      <c r="BD162" s="647"/>
      <c r="BE162" s="647"/>
      <c r="BF162" s="647"/>
      <c r="BG162" s="648"/>
      <c r="BH162" s="648"/>
      <c r="BI162" s="649"/>
      <c r="BJ162" s="649"/>
      <c r="BK162" s="649"/>
      <c r="BL162" s="648"/>
      <c r="BM162" s="648"/>
      <c r="BN162" s="648"/>
      <c r="BO162" s="648"/>
      <c r="BP162" s="648"/>
      <c r="BQ162" s="648"/>
      <c r="BR162" s="648"/>
      <c r="BS162" s="648"/>
      <c r="BT162" s="651"/>
      <c r="BU162" s="652"/>
      <c r="BV162" s="650"/>
      <c r="BW162" s="653"/>
    </row>
    <row r="163" spans="2:75" ht="15.75" customHeight="1">
      <c r="B163" s="353" t="s">
        <v>310</v>
      </c>
      <c r="C163" s="354">
        <v>35726805000100</v>
      </c>
      <c r="D163" s="355" t="s">
        <v>11</v>
      </c>
      <c r="E163" s="355" t="s">
        <v>620</v>
      </c>
      <c r="F163" s="355" t="s">
        <v>663</v>
      </c>
      <c r="G163" s="356" t="s">
        <v>738</v>
      </c>
      <c r="H163" s="356" t="s">
        <v>34</v>
      </c>
      <c r="I163" s="356" t="s">
        <v>1303</v>
      </c>
      <c r="J163" s="356" t="s">
        <v>608</v>
      </c>
      <c r="K163" s="357" t="s">
        <v>48</v>
      </c>
      <c r="L163" s="358"/>
      <c r="M163" s="358" t="s">
        <v>1414</v>
      </c>
      <c r="N163" s="357">
        <v>522929</v>
      </c>
      <c r="O163" s="357" t="s">
        <v>1320</v>
      </c>
      <c r="P163" s="361">
        <v>43846</v>
      </c>
      <c r="Q163" s="362">
        <v>118316769.22</v>
      </c>
      <c r="R163" s="362">
        <v>83642551.898968339</v>
      </c>
      <c r="S163" s="357">
        <v>0</v>
      </c>
      <c r="T163" s="359">
        <v>7.8015913089023226E-2</v>
      </c>
      <c r="U163" s="359">
        <v>1.0085269357544471</v>
      </c>
      <c r="V163" s="359">
        <v>0.10281976112345159</v>
      </c>
      <c r="W163" s="359">
        <v>1.0079774610739161</v>
      </c>
      <c r="X163" s="359">
        <v>0.12969076537825019</v>
      </c>
      <c r="Y163" s="359">
        <v>0.98346863355902669</v>
      </c>
      <c r="Z163" s="359" t="s">
        <v>1417</v>
      </c>
      <c r="AA163" s="359" t="s">
        <v>1417</v>
      </c>
      <c r="AB163" s="359">
        <v>1.6446274430425211E-3</v>
      </c>
      <c r="AC163" s="363">
        <v>0.44909947221992907</v>
      </c>
      <c r="AD163" s="526">
        <v>0</v>
      </c>
      <c r="AE163" s="360" t="s">
        <v>2369</v>
      </c>
      <c r="AF163" s="360" t="s">
        <v>2143</v>
      </c>
      <c r="AG163" s="364" t="s">
        <v>1435</v>
      </c>
      <c r="AH163" s="364" t="s">
        <v>2147</v>
      </c>
      <c r="AI163" s="364">
        <v>30</v>
      </c>
      <c r="AJ163" s="364">
        <v>30</v>
      </c>
      <c r="AK163" s="364">
        <v>30</v>
      </c>
      <c r="AL163" s="359">
        <v>2.2000000000000001E-3</v>
      </c>
      <c r="AM163" s="359" t="s">
        <v>34</v>
      </c>
      <c r="AN163" s="359" t="s">
        <v>64</v>
      </c>
      <c r="AO163" s="357" t="s">
        <v>1323</v>
      </c>
      <c r="AP163" s="360" t="s">
        <v>11</v>
      </c>
      <c r="AQ163" s="366" t="s">
        <v>669</v>
      </c>
      <c r="AR163" s="359" t="s">
        <v>34</v>
      </c>
      <c r="AS163" s="359" t="s">
        <v>34</v>
      </c>
      <c r="AT163" s="359"/>
      <c r="AW163" s="646"/>
      <c r="AX163" s="646"/>
      <c r="AY163" s="647"/>
      <c r="AZ163" s="647"/>
      <c r="BA163" s="647"/>
      <c r="BB163" s="648"/>
      <c r="BC163" s="647"/>
      <c r="BD163" s="647"/>
      <c r="BE163" s="647"/>
      <c r="BF163" s="647"/>
      <c r="BG163" s="648"/>
      <c r="BH163" s="648"/>
      <c r="BI163" s="649"/>
      <c r="BJ163" s="649"/>
      <c r="BK163" s="649"/>
      <c r="BL163" s="648"/>
      <c r="BM163" s="648"/>
      <c r="BN163" s="648"/>
      <c r="BO163" s="648"/>
      <c r="BP163" s="648"/>
      <c r="BQ163" s="648"/>
      <c r="BR163" s="648"/>
      <c r="BS163" s="648"/>
      <c r="BT163" s="651"/>
      <c r="BU163" s="652"/>
      <c r="BV163" s="650"/>
      <c r="BW163" s="653"/>
    </row>
    <row r="164" spans="2:75" ht="15.75" customHeight="1">
      <c r="B164" s="353" t="s">
        <v>1195</v>
      </c>
      <c r="C164" s="354">
        <v>12923387000137</v>
      </c>
      <c r="D164" s="355" t="s">
        <v>11</v>
      </c>
      <c r="E164" s="355" t="s">
        <v>620</v>
      </c>
      <c r="F164" s="355" t="s">
        <v>663</v>
      </c>
      <c r="G164" s="356" t="s">
        <v>738</v>
      </c>
      <c r="H164" s="356" t="s">
        <v>34</v>
      </c>
      <c r="I164" s="356" t="s">
        <v>1303</v>
      </c>
      <c r="J164" s="356" t="s">
        <v>608</v>
      </c>
      <c r="K164" s="357" t="s">
        <v>48</v>
      </c>
      <c r="L164" s="358"/>
      <c r="M164" s="358" t="s">
        <v>1414</v>
      </c>
      <c r="N164" s="357">
        <v>389651</v>
      </c>
      <c r="O164" s="357" t="s">
        <v>1320</v>
      </c>
      <c r="P164" s="361">
        <v>40542</v>
      </c>
      <c r="Q164" s="362">
        <v>60755491.840000004</v>
      </c>
      <c r="R164" s="362">
        <v>64009500.657142885</v>
      </c>
      <c r="S164" s="357">
        <v>0</v>
      </c>
      <c r="T164" s="359">
        <v>7.7464009551649005E-2</v>
      </c>
      <c r="U164" s="359">
        <v>1.0013923710055233</v>
      </c>
      <c r="V164" s="359">
        <v>0.10185368381009718</v>
      </c>
      <c r="W164" s="359">
        <v>0.99850667309623453</v>
      </c>
      <c r="X164" s="359">
        <v>0.12455526465557942</v>
      </c>
      <c r="Y164" s="359">
        <v>0.94452519866112894</v>
      </c>
      <c r="Z164" s="359">
        <v>0.16191333076292791</v>
      </c>
      <c r="AA164" s="359">
        <v>0.92036786245784574</v>
      </c>
      <c r="AB164" s="359">
        <v>1.7033107613670067E-3</v>
      </c>
      <c r="AC164" s="363">
        <v>-8.1036438669811389E-2</v>
      </c>
      <c r="AD164" s="526">
        <v>0</v>
      </c>
      <c r="AE164" s="360" t="s">
        <v>2432</v>
      </c>
      <c r="AF164" s="360" t="s">
        <v>2152</v>
      </c>
      <c r="AG164" s="364" t="s">
        <v>1436</v>
      </c>
      <c r="AH164" s="364" t="s">
        <v>2147</v>
      </c>
      <c r="AI164" s="364">
        <v>500</v>
      </c>
      <c r="AJ164" s="364">
        <v>100</v>
      </c>
      <c r="AK164" s="364">
        <v>100</v>
      </c>
      <c r="AL164" s="359">
        <v>3.0000000000000001E-3</v>
      </c>
      <c r="AM164" s="359" t="s">
        <v>34</v>
      </c>
      <c r="AN164" s="359" t="s">
        <v>64</v>
      </c>
      <c r="AO164" s="357" t="s">
        <v>1323</v>
      </c>
      <c r="AP164" s="360" t="s">
        <v>11</v>
      </c>
      <c r="AQ164" s="366" t="s">
        <v>662</v>
      </c>
      <c r="AR164" s="359">
        <v>7.5000000000000002E-4</v>
      </c>
      <c r="AS164" s="359">
        <v>7.5000000000000002E-4</v>
      </c>
      <c r="AT164" s="359"/>
      <c r="AW164" s="646"/>
      <c r="AX164" s="646"/>
      <c r="AY164" s="647"/>
      <c r="AZ164" s="647"/>
      <c r="BA164" s="647"/>
      <c r="BB164" s="648"/>
      <c r="BC164" s="647"/>
      <c r="BD164" s="647"/>
      <c r="BE164" s="647"/>
      <c r="BF164" s="647"/>
      <c r="BG164" s="648"/>
      <c r="BH164" s="648"/>
      <c r="BI164" s="649"/>
      <c r="BJ164" s="649"/>
      <c r="BK164" s="649"/>
      <c r="BL164" s="648"/>
      <c r="BM164" s="648"/>
      <c r="BN164" s="648"/>
      <c r="BO164" s="648"/>
      <c r="BP164" s="648"/>
      <c r="BQ164" s="648"/>
      <c r="BR164" s="648"/>
      <c r="BS164" s="648"/>
      <c r="BT164" s="651"/>
      <c r="BU164" s="652"/>
      <c r="BV164" s="650"/>
      <c r="BW164" s="653"/>
    </row>
    <row r="165" spans="2:75" ht="15.75" customHeight="1">
      <c r="B165" s="353" t="s">
        <v>416</v>
      </c>
      <c r="C165" s="354">
        <v>30509221000150</v>
      </c>
      <c r="D165" s="355" t="s">
        <v>11</v>
      </c>
      <c r="E165" s="355" t="s">
        <v>620</v>
      </c>
      <c r="F165" s="355" t="s">
        <v>663</v>
      </c>
      <c r="G165" s="356" t="s">
        <v>738</v>
      </c>
      <c r="H165" s="356" t="s">
        <v>34</v>
      </c>
      <c r="I165" s="356" t="s">
        <v>1303</v>
      </c>
      <c r="J165" s="356" t="s">
        <v>608</v>
      </c>
      <c r="K165" s="357" t="s">
        <v>48</v>
      </c>
      <c r="L165" s="358"/>
      <c r="M165" s="358" t="s">
        <v>1414</v>
      </c>
      <c r="N165" s="357">
        <v>497606</v>
      </c>
      <c r="O165" s="357" t="s">
        <v>1320</v>
      </c>
      <c r="P165" s="361">
        <v>43616</v>
      </c>
      <c r="Q165" s="362">
        <v>1222062275.29</v>
      </c>
      <c r="R165" s="362">
        <v>572200123.36480129</v>
      </c>
      <c r="S165" s="357">
        <v>0</v>
      </c>
      <c r="T165" s="359">
        <v>7.9395604782524387E-2</v>
      </c>
      <c r="U165" s="359">
        <v>1.0263624795664488</v>
      </c>
      <c r="V165" s="359">
        <v>0.10522890259427564</v>
      </c>
      <c r="W165" s="359">
        <v>1.0315951030193538</v>
      </c>
      <c r="X165" s="359">
        <v>0.14245996969986674</v>
      </c>
      <c r="Y165" s="359">
        <v>1.0802998295905237</v>
      </c>
      <c r="Z165" s="359">
        <v>0.18900553746278881</v>
      </c>
      <c r="AA165" s="359">
        <v>1.0743687483152704</v>
      </c>
      <c r="AB165" s="359">
        <v>2.2579405910727016E-3</v>
      </c>
      <c r="AC165" s="363">
        <v>1.294452099195132</v>
      </c>
      <c r="AD165" s="526">
        <v>0</v>
      </c>
      <c r="AE165" s="360" t="s">
        <v>2455</v>
      </c>
      <c r="AF165" s="360" t="s">
        <v>736</v>
      </c>
      <c r="AG165" s="364" t="s">
        <v>736</v>
      </c>
      <c r="AH165" s="364" t="s">
        <v>2147</v>
      </c>
      <c r="AI165" s="364">
        <v>100</v>
      </c>
      <c r="AJ165" s="364">
        <v>100</v>
      </c>
      <c r="AK165" s="364">
        <v>100</v>
      </c>
      <c r="AL165" s="359">
        <v>4.0000000000000001E-3</v>
      </c>
      <c r="AM165" s="359" t="s">
        <v>34</v>
      </c>
      <c r="AN165" s="359" t="s">
        <v>64</v>
      </c>
      <c r="AO165" s="357" t="s">
        <v>1323</v>
      </c>
      <c r="AP165" s="360" t="s">
        <v>11</v>
      </c>
      <c r="AQ165" s="366" t="s">
        <v>675</v>
      </c>
      <c r="AR165" s="359">
        <v>7.9999999999999993E-4</v>
      </c>
      <c r="AS165" s="359">
        <v>7.9999999999999993E-4</v>
      </c>
      <c r="AT165" s="359"/>
      <c r="AW165" s="646"/>
      <c r="AX165" s="646"/>
      <c r="AY165" s="647"/>
      <c r="AZ165" s="647"/>
      <c r="BA165" s="647"/>
      <c r="BB165" s="647"/>
      <c r="BC165" s="647"/>
      <c r="BD165" s="647"/>
      <c r="BE165" s="647"/>
      <c r="BF165" s="647"/>
      <c r="BG165" s="648"/>
      <c r="BH165" s="648"/>
      <c r="BI165" s="649"/>
      <c r="BJ165" s="649"/>
      <c r="BK165" s="649"/>
      <c r="BL165" s="218"/>
      <c r="BM165" s="648"/>
      <c r="BN165" s="648"/>
      <c r="BO165" s="648"/>
      <c r="BP165" s="648"/>
      <c r="BQ165" s="648"/>
      <c r="BR165" s="648"/>
      <c r="BS165" s="648"/>
      <c r="BT165" s="648"/>
      <c r="BU165" s="648"/>
      <c r="BV165" s="650"/>
      <c r="BW165" s="647"/>
    </row>
    <row r="166" spans="2:75" ht="15.75" customHeight="1">
      <c r="B166" s="353" t="s">
        <v>1250</v>
      </c>
      <c r="C166" s="354">
        <v>44839845000140</v>
      </c>
      <c r="D166" s="355" t="s">
        <v>11</v>
      </c>
      <c r="E166" s="355" t="s">
        <v>620</v>
      </c>
      <c r="F166" s="355" t="s">
        <v>663</v>
      </c>
      <c r="G166" s="356" t="s">
        <v>738</v>
      </c>
      <c r="H166" s="356" t="s">
        <v>34</v>
      </c>
      <c r="I166" s="356"/>
      <c r="J166" s="356"/>
      <c r="K166" s="357" t="s">
        <v>48</v>
      </c>
      <c r="L166" s="358"/>
      <c r="M166" s="358" t="s">
        <v>1414</v>
      </c>
      <c r="N166" s="357">
        <v>640948</v>
      </c>
      <c r="O166" s="357" t="s">
        <v>1320</v>
      </c>
      <c r="P166" s="361">
        <v>44634</v>
      </c>
      <c r="Q166" s="362">
        <v>40436437.340000004</v>
      </c>
      <c r="R166" s="362" t="s">
        <v>1417</v>
      </c>
      <c r="S166" s="357">
        <v>0</v>
      </c>
      <c r="T166" s="359" t="s">
        <v>1417</v>
      </c>
      <c r="U166" s="359" t="s">
        <v>1417</v>
      </c>
      <c r="V166" s="359" t="s">
        <v>1417</v>
      </c>
      <c r="W166" s="359" t="s">
        <v>1417</v>
      </c>
      <c r="X166" s="359" t="s">
        <v>1417</v>
      </c>
      <c r="Y166" s="359" t="s">
        <v>1417</v>
      </c>
      <c r="Z166" s="359" t="s">
        <v>1417</v>
      </c>
      <c r="AA166" s="359" t="s">
        <v>1417</v>
      </c>
      <c r="AB166" s="359" t="s">
        <v>1417</v>
      </c>
      <c r="AC166" s="363" t="s">
        <v>1417</v>
      </c>
      <c r="AD166" s="526">
        <v>0</v>
      </c>
      <c r="AE166" s="360" t="s">
        <v>2461</v>
      </c>
      <c r="AF166" s="360" t="s">
        <v>2143</v>
      </c>
      <c r="AG166" s="364" t="s">
        <v>1435</v>
      </c>
      <c r="AH166" s="364" t="s">
        <v>2147</v>
      </c>
      <c r="AI166" s="364">
        <v>1000</v>
      </c>
      <c r="AJ166" s="364">
        <v>100</v>
      </c>
      <c r="AK166" s="364">
        <v>1000</v>
      </c>
      <c r="AL166" s="359">
        <v>1.4000000000000002E-3</v>
      </c>
      <c r="AM166" s="359" t="s">
        <v>34</v>
      </c>
      <c r="AN166" s="359" t="s">
        <v>2161</v>
      </c>
      <c r="AO166" s="357" t="s">
        <v>1323</v>
      </c>
      <c r="AP166" s="360" t="s">
        <v>11</v>
      </c>
      <c r="AQ166" s="366" t="s">
        <v>669</v>
      </c>
      <c r="AR166" s="359">
        <v>9.3333333333333072E-4</v>
      </c>
      <c r="AS166" s="359">
        <v>9.3333333333333072E-4</v>
      </c>
      <c r="AT166" s="359"/>
      <c r="AW166" s="646"/>
      <c r="AX166" s="646"/>
      <c r="AY166" s="647"/>
      <c r="AZ166" s="647"/>
      <c r="BA166" s="647"/>
      <c r="BB166" s="648"/>
      <c r="BC166" s="647"/>
      <c r="BD166" s="647"/>
      <c r="BE166" s="647"/>
      <c r="BF166" s="647"/>
      <c r="BG166" s="648"/>
      <c r="BH166" s="648"/>
      <c r="BI166" s="649"/>
      <c r="BJ166" s="649"/>
      <c r="BK166" s="649"/>
      <c r="BL166" s="648"/>
      <c r="BM166" s="648"/>
      <c r="BN166" s="648"/>
      <c r="BO166" s="648"/>
      <c r="BP166" s="648"/>
      <c r="BQ166" s="648"/>
      <c r="BR166" s="648"/>
      <c r="BS166" s="648"/>
      <c r="BT166" s="651"/>
      <c r="BU166" s="652"/>
      <c r="BV166" s="650"/>
      <c r="BW166" s="653"/>
    </row>
    <row r="167" spans="2:75" ht="15.75" customHeight="1">
      <c r="B167" s="353" t="s">
        <v>90</v>
      </c>
      <c r="C167" s="354">
        <v>24773832000109</v>
      </c>
      <c r="D167" s="355" t="s">
        <v>11</v>
      </c>
      <c r="E167" s="355" t="s">
        <v>620</v>
      </c>
      <c r="F167" s="355" t="s">
        <v>685</v>
      </c>
      <c r="G167" s="356" t="s">
        <v>738</v>
      </c>
      <c r="H167" s="356" t="s">
        <v>34</v>
      </c>
      <c r="I167" s="356" t="s">
        <v>1303</v>
      </c>
      <c r="J167" s="356" t="s">
        <v>608</v>
      </c>
      <c r="K167" s="357" t="s">
        <v>48</v>
      </c>
      <c r="L167" s="358"/>
      <c r="M167" s="358" t="s">
        <v>34</v>
      </c>
      <c r="N167" s="357">
        <v>420530</v>
      </c>
      <c r="O167" s="357" t="s">
        <v>1320</v>
      </c>
      <c r="P167" s="361">
        <v>42534</v>
      </c>
      <c r="Q167" s="362">
        <v>412741933.02999997</v>
      </c>
      <c r="R167" s="362">
        <v>242059182.6264683</v>
      </c>
      <c r="S167" s="357">
        <v>0</v>
      </c>
      <c r="T167" s="359">
        <v>7.8190244995797853E-2</v>
      </c>
      <c r="U167" s="359">
        <v>1.0107805583396627</v>
      </c>
      <c r="V167" s="359">
        <v>0.10480633139818241</v>
      </c>
      <c r="W167" s="359">
        <v>1.0274524923314179</v>
      </c>
      <c r="X167" s="359">
        <v>0.13880557472719568</v>
      </c>
      <c r="Y167" s="359">
        <v>1.0525878886533588</v>
      </c>
      <c r="Z167" s="359">
        <v>0.18455327083159601</v>
      </c>
      <c r="AA167" s="359">
        <v>1.0490606214109874</v>
      </c>
      <c r="AB167" s="359">
        <v>1.4190792661087223E-3</v>
      </c>
      <c r="AC167" s="363">
        <v>1.788975270732577</v>
      </c>
      <c r="AD167" s="526">
        <v>0</v>
      </c>
      <c r="AE167" s="360" t="s">
        <v>2184</v>
      </c>
      <c r="AF167" s="360" t="s">
        <v>761</v>
      </c>
      <c r="AG167" s="364" t="s">
        <v>1437</v>
      </c>
      <c r="AH167" s="364" t="s">
        <v>2147</v>
      </c>
      <c r="AI167" s="364">
        <v>1000</v>
      </c>
      <c r="AJ167" s="364">
        <v>1000</v>
      </c>
      <c r="AK167" s="364">
        <v>1000</v>
      </c>
      <c r="AL167" s="657">
        <v>5.0000000000000001E-3</v>
      </c>
      <c r="AM167" s="657" t="s">
        <v>34</v>
      </c>
      <c r="AN167" s="359" t="s">
        <v>64</v>
      </c>
      <c r="AO167" s="357" t="s">
        <v>1323</v>
      </c>
      <c r="AP167" s="360" t="s">
        <v>11</v>
      </c>
      <c r="AQ167" s="366" t="s">
        <v>669</v>
      </c>
      <c r="AR167" s="359">
        <v>1.3333333333333333E-3</v>
      </c>
      <c r="AS167" s="359">
        <v>1.3333333333333333E-3</v>
      </c>
      <c r="AT167" s="359"/>
      <c r="AW167" s="646"/>
      <c r="AX167" s="646"/>
      <c r="AY167" s="647"/>
      <c r="AZ167" s="647"/>
      <c r="BA167" s="647"/>
      <c r="BB167" s="648"/>
      <c r="BC167" s="647"/>
      <c r="BD167" s="647"/>
      <c r="BE167" s="647"/>
      <c r="BF167" s="647"/>
      <c r="BG167" s="648"/>
      <c r="BH167" s="648"/>
      <c r="BI167" s="649"/>
      <c r="BJ167" s="649"/>
      <c r="BK167" s="649"/>
      <c r="BL167" s="648"/>
      <c r="BM167" s="648"/>
      <c r="BN167" s="648"/>
      <c r="BO167" s="648"/>
      <c r="BP167" s="648"/>
      <c r="BQ167" s="648"/>
      <c r="BR167" s="648"/>
      <c r="BS167" s="648"/>
      <c r="BT167" s="651"/>
      <c r="BU167" s="652"/>
      <c r="BV167" s="650"/>
      <c r="BW167" s="653"/>
    </row>
    <row r="168" spans="2:75" ht="15.75" customHeight="1">
      <c r="B168" s="353" t="s">
        <v>487</v>
      </c>
      <c r="C168" s="354">
        <v>34867354000150</v>
      </c>
      <c r="D168" s="355" t="s">
        <v>11</v>
      </c>
      <c r="E168" s="355" t="s">
        <v>620</v>
      </c>
      <c r="F168" s="355" t="s">
        <v>685</v>
      </c>
      <c r="G168" s="356" t="s">
        <v>738</v>
      </c>
      <c r="H168" s="356" t="s">
        <v>34</v>
      </c>
      <c r="I168" s="356" t="s">
        <v>1318</v>
      </c>
      <c r="J168" s="356" t="s">
        <v>608</v>
      </c>
      <c r="K168" s="357" t="s">
        <v>48</v>
      </c>
      <c r="L168" s="358"/>
      <c r="M168" s="358" t="s">
        <v>34</v>
      </c>
      <c r="N168" s="357">
        <v>523453</v>
      </c>
      <c r="O168" s="357" t="s">
        <v>1320</v>
      </c>
      <c r="P168" s="361">
        <v>43844</v>
      </c>
      <c r="Q168" s="362">
        <v>339925921.83999997</v>
      </c>
      <c r="R168" s="362">
        <v>184075942.26718265</v>
      </c>
      <c r="S168" s="357">
        <v>0</v>
      </c>
      <c r="T168" s="359">
        <v>0.13496956904973101</v>
      </c>
      <c r="U168" s="359">
        <v>1.7447779626510007</v>
      </c>
      <c r="V168" s="359">
        <v>0.16500565453311955</v>
      </c>
      <c r="W168" s="359">
        <v>1.6176071496551854</v>
      </c>
      <c r="X168" s="359">
        <v>0.26727721280994565</v>
      </c>
      <c r="Y168" s="359">
        <v>2.0268116584632723</v>
      </c>
      <c r="Z168" s="359" t="s">
        <v>1417</v>
      </c>
      <c r="AA168" s="359" t="s">
        <v>1417</v>
      </c>
      <c r="AB168" s="359">
        <v>0.11555699566124844</v>
      </c>
      <c r="AC168" s="363">
        <v>0.53869449052346408</v>
      </c>
      <c r="AD168" s="526">
        <v>0</v>
      </c>
      <c r="AE168" s="360" t="s">
        <v>2306</v>
      </c>
      <c r="AF168" s="360" t="s">
        <v>976</v>
      </c>
      <c r="AG168" s="364" t="s">
        <v>976</v>
      </c>
      <c r="AH168" s="364" t="s">
        <v>726</v>
      </c>
      <c r="AI168" s="364">
        <v>1000</v>
      </c>
      <c r="AJ168" s="364">
        <v>1000</v>
      </c>
      <c r="AK168" s="364">
        <v>1000</v>
      </c>
      <c r="AL168" s="359">
        <v>3.0000000000000001E-5</v>
      </c>
      <c r="AM168" s="359">
        <v>0.3</v>
      </c>
      <c r="AN168" s="359" t="s">
        <v>64</v>
      </c>
      <c r="AO168" s="357" t="s">
        <v>1323</v>
      </c>
      <c r="AP168" s="360" t="s">
        <v>13</v>
      </c>
      <c r="AQ168" s="366" t="s">
        <v>679</v>
      </c>
      <c r="AR168" s="359">
        <v>2E-3</v>
      </c>
      <c r="AS168" s="359">
        <v>2E-3</v>
      </c>
      <c r="AT168" s="359"/>
      <c r="AW168" s="646"/>
      <c r="AX168" s="646"/>
      <c r="AY168" s="647"/>
      <c r="AZ168" s="647"/>
      <c r="BA168" s="647"/>
      <c r="BB168" s="648"/>
      <c r="BC168" s="647"/>
      <c r="BD168" s="647"/>
      <c r="BE168" s="647"/>
      <c r="BF168" s="647"/>
      <c r="BG168" s="648"/>
      <c r="BH168" s="648"/>
      <c r="BI168" s="649"/>
      <c r="BJ168" s="649"/>
      <c r="BK168" s="649"/>
      <c r="BL168" s="648"/>
      <c r="BM168" s="648"/>
      <c r="BN168" s="648"/>
      <c r="BO168" s="648"/>
      <c r="BP168" s="648"/>
      <c r="BQ168" s="648"/>
      <c r="BR168" s="648"/>
      <c r="BS168" s="648"/>
      <c r="BT168" s="651"/>
      <c r="BU168" s="652"/>
      <c r="BV168" s="650"/>
      <c r="BW168" s="653"/>
    </row>
    <row r="169" spans="2:75" ht="15.75" customHeight="1">
      <c r="B169" s="353" t="s">
        <v>1512</v>
      </c>
      <c r="C169" s="354">
        <v>25108905000100</v>
      </c>
      <c r="D169" s="355" t="s">
        <v>11</v>
      </c>
      <c r="E169" s="355" t="s">
        <v>621</v>
      </c>
      <c r="F169" s="355" t="s">
        <v>692</v>
      </c>
      <c r="G169" s="356" t="s">
        <v>738</v>
      </c>
      <c r="H169" s="356" t="s">
        <v>34</v>
      </c>
      <c r="I169" s="356"/>
      <c r="J169" s="356" t="s">
        <v>608</v>
      </c>
      <c r="K169" s="357" t="s">
        <v>48</v>
      </c>
      <c r="L169" s="358"/>
      <c r="M169" s="358"/>
      <c r="N169" s="357">
        <v>432016</v>
      </c>
      <c r="O169" s="357" t="s">
        <v>1320</v>
      </c>
      <c r="P169" s="361">
        <v>42733</v>
      </c>
      <c r="Q169" s="362">
        <v>500860645.56999999</v>
      </c>
      <c r="R169" s="362">
        <v>534864293.56289661</v>
      </c>
      <c r="S169" s="357">
        <v>0</v>
      </c>
      <c r="T169" s="359">
        <v>6.4380906075456323E-2</v>
      </c>
      <c r="U169" s="359">
        <v>0.72415086400975093</v>
      </c>
      <c r="V169" s="359">
        <v>9.2612220456388838E-2</v>
      </c>
      <c r="W169" s="359">
        <v>0.84996795474816844</v>
      </c>
      <c r="X169" s="359">
        <v>0.18749600665433719</v>
      </c>
      <c r="Y169" s="359">
        <v>1.3184326287817545</v>
      </c>
      <c r="Z169" s="359">
        <v>0.22481498078942042</v>
      </c>
      <c r="AA169" s="359">
        <v>1.2285157807432099</v>
      </c>
      <c r="AB169" s="359">
        <v>3.6642577227716959E-2</v>
      </c>
      <c r="AC169" s="363">
        <v>-0.38724720188376455</v>
      </c>
      <c r="AD169" s="526">
        <v>0</v>
      </c>
      <c r="AE169" s="360" t="s">
        <v>2162</v>
      </c>
      <c r="AF169" s="360" t="s">
        <v>728</v>
      </c>
      <c r="AG169" s="364" t="s">
        <v>728</v>
      </c>
      <c r="AH169" s="364" t="s">
        <v>2147</v>
      </c>
      <c r="AI169" s="364">
        <v>1000</v>
      </c>
      <c r="AJ169" s="364">
        <v>1000</v>
      </c>
      <c r="AK169" s="364">
        <v>1000</v>
      </c>
      <c r="AL169" s="359">
        <v>2.0000000000000001E-4</v>
      </c>
      <c r="AM169" s="359" t="s">
        <v>34</v>
      </c>
      <c r="AN169" s="359" t="s">
        <v>34</v>
      </c>
      <c r="AO169" s="357" t="s">
        <v>1323</v>
      </c>
      <c r="AP169" s="360" t="s">
        <v>11</v>
      </c>
      <c r="AQ169" s="366" t="s">
        <v>675</v>
      </c>
      <c r="AR169" s="359">
        <v>3.3000000000000004E-3</v>
      </c>
      <c r="AS169" s="359">
        <v>3.3000000000000004E-3</v>
      </c>
      <c r="AT169" s="359"/>
      <c r="AW169" s="646"/>
      <c r="AX169" s="646"/>
      <c r="AY169" s="647"/>
      <c r="AZ169" s="647"/>
      <c r="BA169" s="647"/>
      <c r="BB169" s="648"/>
      <c r="BC169" s="647"/>
      <c r="BD169" s="647"/>
      <c r="BE169" s="647"/>
      <c r="BF169" s="647"/>
      <c r="BG169" s="648"/>
      <c r="BH169" s="648"/>
      <c r="BI169" s="649"/>
      <c r="BJ169" s="649"/>
      <c r="BK169" s="649"/>
      <c r="BL169" s="648"/>
      <c r="BM169" s="648"/>
      <c r="BN169" s="648"/>
      <c r="BO169" s="648"/>
      <c r="BP169" s="648"/>
      <c r="BQ169" s="648"/>
      <c r="BR169" s="648"/>
      <c r="BS169" s="648"/>
      <c r="BT169" s="651"/>
      <c r="BU169" s="652"/>
      <c r="BV169" s="650"/>
      <c r="BW169" s="653"/>
    </row>
    <row r="170" spans="2:75" ht="15.75" customHeight="1">
      <c r="B170" s="353" t="s">
        <v>810</v>
      </c>
      <c r="C170" s="354">
        <v>9636393000107</v>
      </c>
      <c r="D170" s="355" t="s">
        <v>11</v>
      </c>
      <c r="E170" s="355" t="s">
        <v>620</v>
      </c>
      <c r="F170" s="355" t="s">
        <v>672</v>
      </c>
      <c r="G170" s="356" t="s">
        <v>738</v>
      </c>
      <c r="H170" s="356" t="s">
        <v>34</v>
      </c>
      <c r="I170" s="356"/>
      <c r="J170" s="356" t="s">
        <v>608</v>
      </c>
      <c r="K170" s="357" t="s">
        <v>48</v>
      </c>
      <c r="L170" s="358"/>
      <c r="M170" s="358" t="s">
        <v>34</v>
      </c>
      <c r="N170" s="357">
        <v>217018</v>
      </c>
      <c r="O170" s="357" t="s">
        <v>1320</v>
      </c>
      <c r="P170" s="361">
        <v>39706</v>
      </c>
      <c r="Q170" s="362">
        <v>2607300906.21</v>
      </c>
      <c r="R170" s="362">
        <v>1236068084.8405557</v>
      </c>
      <c r="S170" s="357">
        <v>0</v>
      </c>
      <c r="T170" s="359">
        <v>8.2870779758294821E-2</v>
      </c>
      <c r="U170" s="359">
        <v>1.0712867447676391</v>
      </c>
      <c r="V170" s="359">
        <v>0.11565162255560368</v>
      </c>
      <c r="W170" s="359">
        <v>1.1337726094569527</v>
      </c>
      <c r="X170" s="359">
        <v>0.14636187644631682</v>
      </c>
      <c r="Y170" s="359">
        <v>1.10988869727138</v>
      </c>
      <c r="Z170" s="359">
        <v>0.17613207773154027</v>
      </c>
      <c r="AA170" s="359">
        <v>1.001191829778312</v>
      </c>
      <c r="AB170" s="359">
        <v>1.7520036111370067E-3</v>
      </c>
      <c r="AC170" s="363">
        <v>7.0273098250547967</v>
      </c>
      <c r="AD170" s="526">
        <v>0</v>
      </c>
      <c r="AE170" s="360" t="s">
        <v>2162</v>
      </c>
      <c r="AF170" s="360" t="s">
        <v>728</v>
      </c>
      <c r="AG170" s="364" t="s">
        <v>728</v>
      </c>
      <c r="AH170" s="364" t="s">
        <v>2147</v>
      </c>
      <c r="AI170" s="364">
        <v>100</v>
      </c>
      <c r="AJ170" s="364">
        <v>100</v>
      </c>
      <c r="AK170" s="364">
        <v>100</v>
      </c>
      <c r="AL170" s="359">
        <v>3.4999999999999996E-3</v>
      </c>
      <c r="AM170" s="359" t="s">
        <v>34</v>
      </c>
      <c r="AN170" s="359" t="s">
        <v>64</v>
      </c>
      <c r="AO170" s="357" t="s">
        <v>1323</v>
      </c>
      <c r="AP170" s="360" t="s">
        <v>11</v>
      </c>
      <c r="AQ170" s="366" t="s">
        <v>662</v>
      </c>
      <c r="AR170" s="359">
        <v>1.1666666666666665E-3</v>
      </c>
      <c r="AS170" s="359">
        <v>1.1666666666666665E-3</v>
      </c>
      <c r="AT170" s="359"/>
      <c r="AW170" s="646"/>
      <c r="AX170" s="646"/>
      <c r="AY170" s="647"/>
      <c r="AZ170" s="647"/>
      <c r="BA170" s="647"/>
      <c r="BB170" s="648"/>
      <c r="BC170" s="647"/>
      <c r="BD170" s="647"/>
      <c r="BE170" s="647"/>
      <c r="BF170" s="647"/>
      <c r="BG170" s="648"/>
      <c r="BH170" s="648"/>
      <c r="BI170" s="649"/>
      <c r="BJ170" s="649"/>
      <c r="BK170" s="649"/>
      <c r="BL170" s="648"/>
      <c r="BM170" s="648"/>
      <c r="BN170" s="648"/>
      <c r="BO170" s="648"/>
      <c r="BP170" s="648"/>
      <c r="BQ170" s="648"/>
      <c r="BR170" s="648"/>
      <c r="BS170" s="648"/>
      <c r="BT170" s="651"/>
      <c r="BU170" s="652"/>
      <c r="BV170" s="650"/>
      <c r="BW170" s="653"/>
    </row>
    <row r="171" spans="2:75" ht="15.75" customHeight="1">
      <c r="B171" s="353" t="s">
        <v>1514</v>
      </c>
      <c r="C171" s="354">
        <v>17898543000170</v>
      </c>
      <c r="D171" s="355" t="s">
        <v>11</v>
      </c>
      <c r="E171" s="355" t="s">
        <v>620</v>
      </c>
      <c r="F171" s="355" t="s">
        <v>672</v>
      </c>
      <c r="G171" s="356" t="s">
        <v>738</v>
      </c>
      <c r="H171" s="356" t="s">
        <v>34</v>
      </c>
      <c r="I171" s="356"/>
      <c r="J171" s="356" t="s">
        <v>608</v>
      </c>
      <c r="K171" s="357" t="s">
        <v>48</v>
      </c>
      <c r="L171" s="358"/>
      <c r="M171" s="358"/>
      <c r="N171" s="357">
        <v>339423</v>
      </c>
      <c r="O171" s="357" t="s">
        <v>1320</v>
      </c>
      <c r="P171" s="361">
        <v>41442</v>
      </c>
      <c r="Q171" s="362">
        <v>2435344821.4400001</v>
      </c>
      <c r="R171" s="362">
        <v>2665371307.8814669</v>
      </c>
      <c r="S171" s="357">
        <v>0</v>
      </c>
      <c r="T171" s="359">
        <v>8.7725633454393437E-2</v>
      </c>
      <c r="U171" s="359">
        <v>0.98673033876451932</v>
      </c>
      <c r="V171" s="359">
        <v>0.10798148475731106</v>
      </c>
      <c r="W171" s="359">
        <v>0.99102258101091378</v>
      </c>
      <c r="X171" s="359">
        <v>0.13675574795211132</v>
      </c>
      <c r="Y171" s="359">
        <v>0.96163776226935627</v>
      </c>
      <c r="Z171" s="359">
        <v>0.16735449078931519</v>
      </c>
      <c r="AA171" s="359">
        <v>0.91451927354208207</v>
      </c>
      <c r="AB171" s="359">
        <v>1.36171402756506E-3</v>
      </c>
      <c r="AC171" s="363">
        <v>-0.64831763157318723</v>
      </c>
      <c r="AD171" s="526">
        <v>0</v>
      </c>
      <c r="AE171" s="360" t="s">
        <v>2186</v>
      </c>
      <c r="AF171" s="360" t="s">
        <v>2152</v>
      </c>
      <c r="AG171" s="364" t="s">
        <v>1436</v>
      </c>
      <c r="AH171" s="364" t="s">
        <v>2147</v>
      </c>
      <c r="AI171" s="364">
        <v>0</v>
      </c>
      <c r="AJ171" s="364">
        <v>0</v>
      </c>
      <c r="AK171" s="364">
        <v>0</v>
      </c>
      <c r="AL171" s="359">
        <v>2E-3</v>
      </c>
      <c r="AM171" s="359" t="s">
        <v>34</v>
      </c>
      <c r="AN171" s="359" t="s">
        <v>64</v>
      </c>
      <c r="AO171" s="357" t="s">
        <v>1323</v>
      </c>
      <c r="AP171" s="360" t="s">
        <v>11</v>
      </c>
      <c r="AQ171" s="366" t="s">
        <v>1515</v>
      </c>
      <c r="AR171" s="359" t="s">
        <v>34</v>
      </c>
      <c r="AS171" s="359" t="s">
        <v>34</v>
      </c>
      <c r="AT171" s="359"/>
      <c r="AW171" s="646"/>
      <c r="AX171" s="646"/>
      <c r="AY171" s="647"/>
      <c r="AZ171" s="647"/>
      <c r="BA171" s="647"/>
      <c r="BB171" s="648"/>
      <c r="BC171" s="647"/>
      <c r="BD171" s="647"/>
      <c r="BE171" s="647"/>
      <c r="BF171" s="647"/>
      <c r="BG171" s="648"/>
      <c r="BH171" s="648"/>
      <c r="BI171" s="649"/>
      <c r="BJ171" s="649"/>
      <c r="BK171" s="649"/>
      <c r="BL171" s="648"/>
      <c r="BM171" s="648"/>
      <c r="BN171" s="648"/>
      <c r="BO171" s="648"/>
      <c r="BP171" s="648"/>
      <c r="BQ171" s="648"/>
      <c r="BR171" s="648"/>
      <c r="BS171" s="648"/>
      <c r="BT171" s="651"/>
      <c r="BU171" s="652"/>
      <c r="BV171" s="650"/>
      <c r="BW171" s="653"/>
    </row>
    <row r="172" spans="2:75" ht="15.75" customHeight="1">
      <c r="B172" s="353" t="s">
        <v>815</v>
      </c>
      <c r="C172" s="354">
        <v>32158410000151</v>
      </c>
      <c r="D172" s="355" t="s">
        <v>11</v>
      </c>
      <c r="E172" s="355" t="s">
        <v>620</v>
      </c>
      <c r="F172" s="355" t="s">
        <v>672</v>
      </c>
      <c r="G172" s="356" t="s">
        <v>738</v>
      </c>
      <c r="H172" s="356" t="s">
        <v>34</v>
      </c>
      <c r="I172" s="356" t="s">
        <v>1303</v>
      </c>
      <c r="J172" s="356" t="s">
        <v>608</v>
      </c>
      <c r="K172" s="357" t="s">
        <v>48</v>
      </c>
      <c r="L172" s="358"/>
      <c r="M172" s="358" t="s">
        <v>1414</v>
      </c>
      <c r="N172" s="357">
        <v>484040</v>
      </c>
      <c r="O172" s="357" t="s">
        <v>1320</v>
      </c>
      <c r="P172" s="361">
        <v>43462</v>
      </c>
      <c r="Q172" s="362">
        <v>33329935.239999998</v>
      </c>
      <c r="R172" s="362">
        <v>33923472.502341285</v>
      </c>
      <c r="S172" s="357">
        <v>0</v>
      </c>
      <c r="T172" s="359">
        <v>7.6998152512314455E-2</v>
      </c>
      <c r="U172" s="359">
        <v>0.99537014613143115</v>
      </c>
      <c r="V172" s="359">
        <v>0.10157559032091346</v>
      </c>
      <c r="W172" s="359">
        <v>0.99578042703121938</v>
      </c>
      <c r="X172" s="359">
        <v>0.13016877924043468</v>
      </c>
      <c r="Y172" s="359">
        <v>0.9870934995122328</v>
      </c>
      <c r="Z172" s="359">
        <v>0.16693537380845469</v>
      </c>
      <c r="AA172" s="359">
        <v>0.94891478321602873</v>
      </c>
      <c r="AB172" s="359">
        <v>1.9172692974224537E-3</v>
      </c>
      <c r="AC172" s="363">
        <v>-0.20349795371401441</v>
      </c>
      <c r="AD172" s="526">
        <v>32312120000110</v>
      </c>
      <c r="AE172" s="360" t="s">
        <v>2213</v>
      </c>
      <c r="AF172" s="360" t="s">
        <v>2149</v>
      </c>
      <c r="AG172" s="364" t="s">
        <v>719</v>
      </c>
      <c r="AH172" s="364" t="s">
        <v>2147</v>
      </c>
      <c r="AI172" s="364">
        <v>30</v>
      </c>
      <c r="AJ172" s="364">
        <v>30</v>
      </c>
      <c r="AK172" s="364">
        <v>30</v>
      </c>
      <c r="AL172" s="359">
        <v>2.5000000000000001E-3</v>
      </c>
      <c r="AM172" s="359" t="s">
        <v>34</v>
      </c>
      <c r="AN172" s="359" t="s">
        <v>64</v>
      </c>
      <c r="AO172" s="357" t="s">
        <v>1323</v>
      </c>
      <c r="AP172" s="360" t="s">
        <v>11</v>
      </c>
      <c r="AQ172" s="366" t="s">
        <v>669</v>
      </c>
      <c r="AR172" s="359">
        <v>6.6666666666666664E-4</v>
      </c>
      <c r="AS172" s="359">
        <v>6.6666666666666664E-4</v>
      </c>
      <c r="AT172" s="359"/>
      <c r="AW172" s="646"/>
      <c r="AX172" s="646"/>
      <c r="AY172" s="647"/>
      <c r="AZ172" s="647"/>
      <c r="BA172" s="647"/>
      <c r="BB172" s="648"/>
      <c r="BC172" s="647"/>
      <c r="BD172" s="647"/>
      <c r="BE172" s="647"/>
      <c r="BF172" s="647"/>
      <c r="BG172" s="648"/>
      <c r="BH172" s="648"/>
      <c r="BI172" s="649"/>
      <c r="BJ172" s="649"/>
      <c r="BK172" s="649"/>
      <c r="BL172" s="648"/>
      <c r="BM172" s="648"/>
      <c r="BN172" s="648"/>
      <c r="BO172" s="648"/>
      <c r="BP172" s="648"/>
      <c r="BQ172" s="648"/>
      <c r="BR172" s="648"/>
      <c r="BS172" s="648"/>
      <c r="BT172" s="651"/>
      <c r="BU172" s="652"/>
      <c r="BV172" s="650"/>
      <c r="BW172" s="653"/>
    </row>
    <row r="173" spans="2:75" ht="15.75" customHeight="1">
      <c r="B173" s="353" t="s">
        <v>829</v>
      </c>
      <c r="C173" s="354">
        <v>11616354000181</v>
      </c>
      <c r="D173" s="355" t="s">
        <v>11</v>
      </c>
      <c r="E173" s="355" t="s">
        <v>620</v>
      </c>
      <c r="F173" s="355" t="s">
        <v>672</v>
      </c>
      <c r="G173" s="356" t="s">
        <v>738</v>
      </c>
      <c r="H173" s="356" t="s">
        <v>34</v>
      </c>
      <c r="I173" s="356" t="s">
        <v>1303</v>
      </c>
      <c r="J173" s="356" t="s">
        <v>608</v>
      </c>
      <c r="K173" s="357" t="s">
        <v>48</v>
      </c>
      <c r="L173" s="358"/>
      <c r="M173" s="358" t="s">
        <v>1414</v>
      </c>
      <c r="N173" s="357">
        <v>245062</v>
      </c>
      <c r="O173" s="357" t="s">
        <v>1320</v>
      </c>
      <c r="P173" s="361">
        <v>40259</v>
      </c>
      <c r="Q173" s="362">
        <v>258607948.81</v>
      </c>
      <c r="R173" s="362">
        <v>257356937.53869042</v>
      </c>
      <c r="S173" s="357">
        <v>0</v>
      </c>
      <c r="T173" s="359">
        <v>7.6741891951440877E-2</v>
      </c>
      <c r="U173" s="359">
        <v>0.99205741584373164</v>
      </c>
      <c r="V173" s="359">
        <v>0.10153239390433932</v>
      </c>
      <c r="W173" s="359">
        <v>0.99535695771141031</v>
      </c>
      <c r="X173" s="359">
        <v>0.12828076165436464</v>
      </c>
      <c r="Y173" s="359">
        <v>0.97277631917875074</v>
      </c>
      <c r="Z173" s="359">
        <v>0.16482917187977364</v>
      </c>
      <c r="AA173" s="359">
        <v>0.93694244864746201</v>
      </c>
      <c r="AB173" s="359">
        <v>1.5307394173028662E-3</v>
      </c>
      <c r="AC173" s="363">
        <v>-0.28094462930933778</v>
      </c>
      <c r="AD173" s="526">
        <v>0</v>
      </c>
      <c r="AE173" s="360" t="s">
        <v>2217</v>
      </c>
      <c r="AF173" s="360" t="s">
        <v>2152</v>
      </c>
      <c r="AG173" s="364" t="s">
        <v>1436</v>
      </c>
      <c r="AH173" s="364" t="s">
        <v>2147</v>
      </c>
      <c r="AI173" s="364">
        <v>3000</v>
      </c>
      <c r="AJ173" s="364">
        <v>0</v>
      </c>
      <c r="AK173" s="364">
        <v>0</v>
      </c>
      <c r="AL173" s="359">
        <v>1.5E-3</v>
      </c>
      <c r="AM173" s="359" t="s">
        <v>34</v>
      </c>
      <c r="AN173" s="359" t="s">
        <v>64</v>
      </c>
      <c r="AO173" s="357" t="s">
        <v>1323</v>
      </c>
      <c r="AP173" s="360" t="s">
        <v>11</v>
      </c>
      <c r="AQ173" s="366" t="s">
        <v>662</v>
      </c>
      <c r="AR173" s="359">
        <v>3.7500000000000001E-4</v>
      </c>
      <c r="AS173" s="359">
        <v>3.7500000000000001E-4</v>
      </c>
      <c r="AT173" s="359"/>
      <c r="AW173" s="646"/>
      <c r="AX173" s="646"/>
      <c r="AY173" s="647"/>
      <c r="AZ173" s="647"/>
      <c r="BA173" s="647"/>
      <c r="BB173" s="648"/>
      <c r="BC173" s="647"/>
      <c r="BD173" s="647"/>
      <c r="BE173" s="647"/>
      <c r="BF173" s="647"/>
      <c r="BG173" s="648"/>
      <c r="BH173" s="648"/>
      <c r="BI173" s="649"/>
      <c r="BJ173" s="649"/>
      <c r="BK173" s="649"/>
      <c r="BL173" s="648"/>
      <c r="BM173" s="648"/>
      <c r="BN173" s="648"/>
      <c r="BO173" s="648"/>
      <c r="BP173" s="648"/>
      <c r="BQ173" s="648"/>
      <c r="BR173" s="648"/>
      <c r="BS173" s="648"/>
      <c r="BT173" s="651"/>
      <c r="BU173" s="652"/>
      <c r="BV173" s="650"/>
      <c r="BW173" s="653"/>
    </row>
    <row r="174" spans="2:75" ht="15.75" customHeight="1">
      <c r="B174" s="353" t="s">
        <v>1532</v>
      </c>
      <c r="C174" s="354">
        <v>37953612000109</v>
      </c>
      <c r="D174" s="355" t="s">
        <v>11</v>
      </c>
      <c r="E174" s="355" t="s">
        <v>620</v>
      </c>
      <c r="F174" s="355" t="s">
        <v>672</v>
      </c>
      <c r="G174" s="356" t="s">
        <v>738</v>
      </c>
      <c r="H174" s="356" t="s">
        <v>34</v>
      </c>
      <c r="I174" s="356" t="s">
        <v>1303</v>
      </c>
      <c r="J174" s="356" t="s">
        <v>608</v>
      </c>
      <c r="K174" s="357" t="s">
        <v>48</v>
      </c>
      <c r="L174" s="358"/>
      <c r="M174" s="358"/>
      <c r="N174" s="357">
        <v>548065</v>
      </c>
      <c r="O174" s="357" t="s">
        <v>1320</v>
      </c>
      <c r="P174" s="361">
        <v>44055</v>
      </c>
      <c r="Q174" s="362">
        <v>96163540.150000006</v>
      </c>
      <c r="R174" s="362">
        <v>52910133.475357138</v>
      </c>
      <c r="S174" s="357">
        <v>0</v>
      </c>
      <c r="T174" s="359">
        <v>9.0757787967766124E-2</v>
      </c>
      <c r="U174" s="359">
        <v>1.0208357505165135</v>
      </c>
      <c r="V174" s="359">
        <v>0.11150719263726927</v>
      </c>
      <c r="W174" s="359">
        <v>1.0233804998795013</v>
      </c>
      <c r="X174" s="359">
        <v>0.14540895792048958</v>
      </c>
      <c r="Y174" s="359">
        <v>1.0224853214765355</v>
      </c>
      <c r="Z174" s="359" t="s">
        <v>1417</v>
      </c>
      <c r="AA174" s="359" t="s">
        <v>1417</v>
      </c>
      <c r="AB174" s="359">
        <v>1.3665615018689098E-3</v>
      </c>
      <c r="AC174" s="363">
        <v>1.6797957844900773</v>
      </c>
      <c r="AD174" s="526">
        <v>0</v>
      </c>
      <c r="AE174" s="360" t="s">
        <v>2178</v>
      </c>
      <c r="AF174" s="360" t="s">
        <v>2143</v>
      </c>
      <c r="AG174" s="364" t="s">
        <v>1435</v>
      </c>
      <c r="AH174" s="364" t="s">
        <v>2165</v>
      </c>
      <c r="AI174" s="364">
        <v>0</v>
      </c>
      <c r="AJ174" s="364">
        <v>50</v>
      </c>
      <c r="AK174" s="364">
        <v>1</v>
      </c>
      <c r="AL174" s="359">
        <v>0</v>
      </c>
      <c r="AM174" s="359" t="s">
        <v>34</v>
      </c>
      <c r="AN174" s="359" t="s">
        <v>64</v>
      </c>
      <c r="AO174" s="357" t="s">
        <v>1323</v>
      </c>
      <c r="AP174" s="360" t="s">
        <v>11</v>
      </c>
      <c r="AQ174" s="366" t="s">
        <v>684</v>
      </c>
      <c r="AR174" s="359" t="s">
        <v>34</v>
      </c>
      <c r="AS174" s="359" t="s">
        <v>34</v>
      </c>
      <c r="AT174" s="359"/>
      <c r="AW174" s="646"/>
      <c r="AX174" s="646"/>
      <c r="AY174" s="647"/>
      <c r="AZ174" s="647"/>
      <c r="BA174" s="647"/>
      <c r="BB174" s="648"/>
      <c r="BC174" s="647"/>
      <c r="BD174" s="647"/>
      <c r="BE174" s="647"/>
      <c r="BF174" s="647"/>
      <c r="BG174" s="648"/>
      <c r="BH174" s="648"/>
      <c r="BI174" s="649"/>
      <c r="BJ174" s="649"/>
      <c r="BK174" s="649"/>
      <c r="BL174" s="648"/>
      <c r="BM174" s="648"/>
      <c r="BN174" s="648"/>
      <c r="BO174" s="648"/>
      <c r="BP174" s="648"/>
      <c r="BQ174" s="648"/>
      <c r="BR174" s="648"/>
      <c r="BS174" s="648"/>
      <c r="BT174" s="651"/>
      <c r="BU174" s="652"/>
      <c r="BV174" s="650"/>
      <c r="BW174" s="653"/>
    </row>
    <row r="175" spans="2:75" ht="15.75" customHeight="1">
      <c r="B175" s="353" t="s">
        <v>1533</v>
      </c>
      <c r="C175" s="354">
        <v>11110904000196</v>
      </c>
      <c r="D175" s="355" t="s">
        <v>11</v>
      </c>
      <c r="E175" s="355" t="s">
        <v>620</v>
      </c>
      <c r="F175" s="355" t="s">
        <v>672</v>
      </c>
      <c r="G175" s="356" t="s">
        <v>738</v>
      </c>
      <c r="H175" s="356" t="s">
        <v>34</v>
      </c>
      <c r="I175" s="356" t="s">
        <v>1303</v>
      </c>
      <c r="J175" s="356" t="s">
        <v>608</v>
      </c>
      <c r="K175" s="357" t="s">
        <v>48</v>
      </c>
      <c r="L175" s="358"/>
      <c r="M175" s="358"/>
      <c r="N175" s="357">
        <v>236977</v>
      </c>
      <c r="O175" s="357" t="s">
        <v>1320</v>
      </c>
      <c r="P175" s="361">
        <v>40121</v>
      </c>
      <c r="Q175" s="362">
        <v>667299773.79999995</v>
      </c>
      <c r="R175" s="362">
        <v>487366108.29488117</v>
      </c>
      <c r="S175" s="357">
        <v>0</v>
      </c>
      <c r="T175" s="359">
        <v>8.556389629863026E-2</v>
      </c>
      <c r="U175" s="359">
        <v>0.96241530617903259</v>
      </c>
      <c r="V175" s="359">
        <v>0.10406254713189811</v>
      </c>
      <c r="W175" s="359">
        <v>0.95505571419956836</v>
      </c>
      <c r="X175" s="359">
        <v>0.13172305897127656</v>
      </c>
      <c r="Y175" s="359">
        <v>0.92624894796209734</v>
      </c>
      <c r="Z175" s="359">
        <v>0.16546544893459436</v>
      </c>
      <c r="AA175" s="359">
        <v>0.90419648401595731</v>
      </c>
      <c r="AB175" s="359">
        <v>1.4273532503102724E-3</v>
      </c>
      <c r="AC175" s="363">
        <v>-3.1018429526135143</v>
      </c>
      <c r="AD175" s="526">
        <v>0</v>
      </c>
      <c r="AE175" s="360" t="s">
        <v>2178</v>
      </c>
      <c r="AF175" s="360" t="s">
        <v>2143</v>
      </c>
      <c r="AG175" s="364" t="s">
        <v>1435</v>
      </c>
      <c r="AH175" s="364" t="s">
        <v>2226</v>
      </c>
      <c r="AI175" s="364">
        <v>3000</v>
      </c>
      <c r="AJ175" s="364">
        <v>1000</v>
      </c>
      <c r="AK175" s="364">
        <v>1000</v>
      </c>
      <c r="AL175" s="359">
        <v>5.0000000000000001E-3</v>
      </c>
      <c r="AM175" s="359" t="s">
        <v>34</v>
      </c>
      <c r="AN175" s="359" t="s">
        <v>64</v>
      </c>
      <c r="AO175" s="357" t="s">
        <v>1323</v>
      </c>
      <c r="AP175" s="360" t="s">
        <v>11</v>
      </c>
      <c r="AQ175" s="366" t="s">
        <v>669</v>
      </c>
      <c r="AR175" s="359">
        <v>1.7499999999999998E-3</v>
      </c>
      <c r="AS175" s="359">
        <v>1.7499999999999998E-3</v>
      </c>
      <c r="AT175" s="359"/>
      <c r="AW175" s="646"/>
      <c r="AX175" s="646"/>
      <c r="AY175" s="647"/>
      <c r="AZ175" s="647"/>
      <c r="BA175" s="647"/>
      <c r="BB175" s="647"/>
      <c r="BC175" s="647"/>
      <c r="BD175" s="647"/>
      <c r="BE175" s="647"/>
      <c r="BF175" s="647"/>
      <c r="BG175" s="648"/>
      <c r="BH175" s="648"/>
      <c r="BI175" s="649"/>
      <c r="BJ175" s="649"/>
      <c r="BK175" s="649"/>
      <c r="BL175" s="218"/>
      <c r="BM175" s="648"/>
      <c r="BN175" s="648"/>
      <c r="BO175" s="648"/>
      <c r="BP175" s="648"/>
      <c r="BQ175" s="648"/>
      <c r="BR175" s="648"/>
      <c r="BS175" s="648"/>
      <c r="BT175" s="648"/>
      <c r="BU175" s="648"/>
      <c r="BV175" s="650"/>
      <c r="BW175" s="647"/>
    </row>
    <row r="176" spans="2:75" ht="15.75" customHeight="1">
      <c r="B176" s="353" t="s">
        <v>1538</v>
      </c>
      <c r="C176" s="354">
        <v>9215250000113</v>
      </c>
      <c r="D176" s="355" t="s">
        <v>11</v>
      </c>
      <c r="E176" s="355" t="s">
        <v>620</v>
      </c>
      <c r="F176" s="355" t="s">
        <v>672</v>
      </c>
      <c r="G176" s="356" t="s">
        <v>738</v>
      </c>
      <c r="H176" s="356" t="s">
        <v>34</v>
      </c>
      <c r="I176" s="356" t="s">
        <v>1303</v>
      </c>
      <c r="J176" s="356" t="s">
        <v>608</v>
      </c>
      <c r="K176" s="357" t="s">
        <v>48</v>
      </c>
      <c r="L176" s="358"/>
      <c r="M176" s="358"/>
      <c r="N176" s="357">
        <v>204102</v>
      </c>
      <c r="O176" s="357" t="s">
        <v>1320</v>
      </c>
      <c r="P176" s="361">
        <v>39492</v>
      </c>
      <c r="Q176" s="362">
        <v>10698982404.83</v>
      </c>
      <c r="R176" s="362">
        <v>9127237641.6234856</v>
      </c>
      <c r="S176" s="357">
        <v>0</v>
      </c>
      <c r="T176" s="359">
        <v>8.8322811732032713E-2</v>
      </c>
      <c r="U176" s="359">
        <v>0.99344734838866933</v>
      </c>
      <c r="V176" s="359">
        <v>0.10842185449709252</v>
      </c>
      <c r="W176" s="359">
        <v>0.99506416607615134</v>
      </c>
      <c r="X176" s="359">
        <v>0.13713147620984656</v>
      </c>
      <c r="Y176" s="359">
        <v>0.96427980464344654</v>
      </c>
      <c r="Z176" s="359">
        <v>0.17112567314421123</v>
      </c>
      <c r="AA176" s="359">
        <v>0.93512713970287731</v>
      </c>
      <c r="AB176" s="359">
        <v>1.3447418186967397E-3</v>
      </c>
      <c r="AC176" s="363">
        <v>-0.36089510998525387</v>
      </c>
      <c r="AD176" s="526">
        <v>0</v>
      </c>
      <c r="AE176" s="360" t="s">
        <v>2178</v>
      </c>
      <c r="AF176" s="360" t="s">
        <v>2143</v>
      </c>
      <c r="AG176" s="364" t="s">
        <v>1435</v>
      </c>
      <c r="AH176" s="364" t="s">
        <v>2147</v>
      </c>
      <c r="AI176" s="364">
        <v>1000</v>
      </c>
      <c r="AJ176" s="364">
        <v>100</v>
      </c>
      <c r="AK176" s="364">
        <v>1000</v>
      </c>
      <c r="AL176" s="359">
        <v>2E-3</v>
      </c>
      <c r="AM176" s="359" t="s">
        <v>34</v>
      </c>
      <c r="AN176" s="359" t="s">
        <v>64</v>
      </c>
      <c r="AO176" s="357" t="s">
        <v>1323</v>
      </c>
      <c r="AP176" s="360" t="s">
        <v>11</v>
      </c>
      <c r="AQ176" s="366" t="s">
        <v>669</v>
      </c>
      <c r="AR176" s="359">
        <v>6.9999999999999999E-4</v>
      </c>
      <c r="AS176" s="359">
        <v>6.9999999999999999E-4</v>
      </c>
      <c r="AT176" s="359"/>
      <c r="AW176" s="646"/>
      <c r="AX176" s="646"/>
      <c r="AY176" s="647"/>
      <c r="AZ176" s="647"/>
      <c r="BA176" s="647"/>
      <c r="BB176" s="648"/>
      <c r="BC176" s="647"/>
      <c r="BD176" s="647"/>
      <c r="BE176" s="647"/>
      <c r="BF176" s="647"/>
      <c r="BG176" s="648"/>
      <c r="BH176" s="648"/>
      <c r="BI176" s="649"/>
      <c r="BJ176" s="649"/>
      <c r="BK176" s="649"/>
      <c r="BL176" s="648"/>
      <c r="BM176" s="648"/>
      <c r="BN176" s="648"/>
      <c r="BO176" s="648"/>
      <c r="BP176" s="648"/>
      <c r="BQ176" s="648"/>
      <c r="BR176" s="648"/>
      <c r="BS176" s="648"/>
      <c r="BT176" s="651"/>
      <c r="BU176" s="652"/>
      <c r="BV176" s="650"/>
      <c r="BW176" s="653"/>
    </row>
    <row r="177" spans="2:75" ht="15.75" customHeight="1">
      <c r="B177" s="353" t="s">
        <v>1539</v>
      </c>
      <c r="C177" s="354">
        <v>37927707000158</v>
      </c>
      <c r="D177" s="355" t="s">
        <v>11</v>
      </c>
      <c r="E177" s="355" t="s">
        <v>620</v>
      </c>
      <c r="F177" s="355" t="s">
        <v>672</v>
      </c>
      <c r="G177" s="356" t="s">
        <v>738</v>
      </c>
      <c r="H177" s="356" t="s">
        <v>34</v>
      </c>
      <c r="I177" s="356" t="s">
        <v>1303</v>
      </c>
      <c r="J177" s="356" t="s">
        <v>608</v>
      </c>
      <c r="K177" s="357" t="s">
        <v>48</v>
      </c>
      <c r="L177" s="358"/>
      <c r="M177" s="358"/>
      <c r="N177" s="357">
        <v>547999</v>
      </c>
      <c r="O177" s="357" t="s">
        <v>1320</v>
      </c>
      <c r="P177" s="361">
        <v>44054</v>
      </c>
      <c r="Q177" s="362">
        <v>487886575.26999998</v>
      </c>
      <c r="R177" s="362">
        <v>440246234.25857097</v>
      </c>
      <c r="S177" s="357">
        <v>0</v>
      </c>
      <c r="T177" s="359">
        <v>8.912339080948728E-2</v>
      </c>
      <c r="U177" s="359">
        <v>1.0024521926194632</v>
      </c>
      <c r="V177" s="359">
        <v>0.10949772736163266</v>
      </c>
      <c r="W177" s="359">
        <v>1.0049382135154183</v>
      </c>
      <c r="X177" s="359">
        <v>0.13409001627476314</v>
      </c>
      <c r="Y177" s="359">
        <v>0.94289289572149237</v>
      </c>
      <c r="Z177" s="359" t="s">
        <v>1417</v>
      </c>
      <c r="AA177" s="359" t="s">
        <v>1417</v>
      </c>
      <c r="AB177" s="359">
        <v>1.3451539031086E-3</v>
      </c>
      <c r="AC177" s="363">
        <v>0.36074096641673947</v>
      </c>
      <c r="AD177" s="526">
        <v>0</v>
      </c>
      <c r="AE177" s="360" t="s">
        <v>2178</v>
      </c>
      <c r="AF177" s="360" t="s">
        <v>2143</v>
      </c>
      <c r="AG177" s="364" t="s">
        <v>1435</v>
      </c>
      <c r="AH177" s="364" t="s">
        <v>2153</v>
      </c>
      <c r="AI177" s="364">
        <v>1000</v>
      </c>
      <c r="AJ177" s="364">
        <v>1000</v>
      </c>
      <c r="AK177" s="364">
        <v>1000</v>
      </c>
      <c r="AL177" s="359">
        <v>7.5000000000000002E-4</v>
      </c>
      <c r="AM177" s="359" t="s">
        <v>34</v>
      </c>
      <c r="AN177" s="359" t="s">
        <v>64</v>
      </c>
      <c r="AO177" s="357" t="s">
        <v>1320</v>
      </c>
      <c r="AP177" s="360" t="s">
        <v>11</v>
      </c>
      <c r="AQ177" s="366" t="s">
        <v>684</v>
      </c>
      <c r="AR177" s="359" t="s">
        <v>34</v>
      </c>
      <c r="AS177" s="359" t="s">
        <v>34</v>
      </c>
      <c r="AT177" s="359"/>
      <c r="AW177" s="646"/>
      <c r="AX177" s="646"/>
      <c r="AY177" s="647"/>
      <c r="AZ177" s="647"/>
      <c r="BA177" s="647"/>
      <c r="BB177" s="648"/>
      <c r="BC177" s="647"/>
      <c r="BD177" s="647"/>
      <c r="BE177" s="647"/>
      <c r="BF177" s="647"/>
      <c r="BG177" s="648"/>
      <c r="BH177" s="648"/>
      <c r="BI177" s="649"/>
      <c r="BJ177" s="649"/>
      <c r="BK177" s="649"/>
      <c r="BL177" s="648"/>
      <c r="BM177" s="648"/>
      <c r="BN177" s="648"/>
      <c r="BO177" s="648"/>
      <c r="BP177" s="648"/>
      <c r="BQ177" s="648"/>
      <c r="BR177" s="648"/>
      <c r="BS177" s="648"/>
      <c r="BT177" s="651"/>
      <c r="BU177" s="652"/>
      <c r="BV177" s="650"/>
      <c r="BW177" s="653"/>
    </row>
    <row r="178" spans="2:75" ht="15.75" customHeight="1">
      <c r="B178" s="353" t="s">
        <v>868</v>
      </c>
      <c r="C178" s="354">
        <v>840011000180</v>
      </c>
      <c r="D178" s="355" t="s">
        <v>11</v>
      </c>
      <c r="E178" s="355" t="s">
        <v>620</v>
      </c>
      <c r="F178" s="355" t="s">
        <v>672</v>
      </c>
      <c r="G178" s="356" t="s">
        <v>738</v>
      </c>
      <c r="H178" s="356" t="s">
        <v>34</v>
      </c>
      <c r="I178" s="356"/>
      <c r="J178" s="356" t="s">
        <v>608</v>
      </c>
      <c r="K178" s="357" t="s">
        <v>48</v>
      </c>
      <c r="L178" s="358"/>
      <c r="M178" s="358" t="s">
        <v>34</v>
      </c>
      <c r="N178" s="357">
        <v>108766</v>
      </c>
      <c r="O178" s="357" t="s">
        <v>1320</v>
      </c>
      <c r="P178" s="361">
        <v>34974</v>
      </c>
      <c r="Q178" s="362">
        <v>3445271758.04</v>
      </c>
      <c r="R178" s="362">
        <v>2869350722.3467894</v>
      </c>
      <c r="S178" s="357">
        <v>0</v>
      </c>
      <c r="T178" s="359">
        <v>8.1671761189475056E-2</v>
      </c>
      <c r="U178" s="359">
        <v>1.0557867977024216</v>
      </c>
      <c r="V178" s="359">
        <v>0.10843989897615569</v>
      </c>
      <c r="W178" s="359">
        <v>1.0630736042837061</v>
      </c>
      <c r="X178" s="359">
        <v>0.1455294411457102</v>
      </c>
      <c r="Y178" s="359">
        <v>1.1035761891662255</v>
      </c>
      <c r="Z178" s="359">
        <v>0.12575313737147353</v>
      </c>
      <c r="AA178" s="359">
        <v>0.71482160051055454</v>
      </c>
      <c r="AB178" s="359">
        <v>1.6810297823881372E-3</v>
      </c>
      <c r="AC178" s="363">
        <v>3.4644827019148838</v>
      </c>
      <c r="AD178" s="526">
        <v>0</v>
      </c>
      <c r="AE178" s="360" t="s">
        <v>2178</v>
      </c>
      <c r="AF178" s="360" t="s">
        <v>2143</v>
      </c>
      <c r="AG178" s="364" t="s">
        <v>1435</v>
      </c>
      <c r="AH178" s="364" t="s">
        <v>2147</v>
      </c>
      <c r="AI178" s="364">
        <v>500</v>
      </c>
      <c r="AJ178" s="364">
        <v>100</v>
      </c>
      <c r="AK178" s="364">
        <v>100</v>
      </c>
      <c r="AL178" s="359">
        <v>3.0000000000000001E-3</v>
      </c>
      <c r="AM178" s="359" t="s">
        <v>34</v>
      </c>
      <c r="AN178" s="359" t="s">
        <v>64</v>
      </c>
      <c r="AO178" s="357" t="s">
        <v>1323</v>
      </c>
      <c r="AP178" s="360" t="s">
        <v>11</v>
      </c>
      <c r="AQ178" s="366" t="s">
        <v>669</v>
      </c>
      <c r="AR178" s="359">
        <v>1.0499999999999999E-3</v>
      </c>
      <c r="AS178" s="359">
        <v>1.0499999999999999E-3</v>
      </c>
      <c r="AT178" s="359"/>
      <c r="AW178" s="646"/>
      <c r="AX178" s="646"/>
      <c r="AY178" s="647"/>
      <c r="AZ178" s="647"/>
      <c r="BA178" s="647"/>
      <c r="BB178" s="648"/>
      <c r="BC178" s="647"/>
      <c r="BD178" s="647"/>
      <c r="BE178" s="647"/>
      <c r="BF178" s="647"/>
      <c r="BG178" s="648"/>
      <c r="BH178" s="648"/>
      <c r="BI178" s="649"/>
      <c r="BJ178" s="649"/>
      <c r="BK178" s="649"/>
      <c r="BL178" s="648"/>
      <c r="BM178" s="648"/>
      <c r="BN178" s="648"/>
      <c r="BO178" s="648"/>
      <c r="BP178" s="648"/>
      <c r="BQ178" s="648"/>
      <c r="BR178" s="648"/>
      <c r="BS178" s="648"/>
      <c r="BT178" s="651"/>
      <c r="BU178" s="652"/>
      <c r="BV178" s="650"/>
      <c r="BW178" s="653"/>
    </row>
    <row r="179" spans="2:75" ht="15.75" customHeight="1">
      <c r="B179" s="353" t="s">
        <v>885</v>
      </c>
      <c r="C179" s="354">
        <v>8669394000187</v>
      </c>
      <c r="D179" s="355" t="s">
        <v>11</v>
      </c>
      <c r="E179" s="355" t="s">
        <v>620</v>
      </c>
      <c r="F179" s="355" t="s">
        <v>672</v>
      </c>
      <c r="G179" s="356" t="s">
        <v>738</v>
      </c>
      <c r="H179" s="356" t="s">
        <v>34</v>
      </c>
      <c r="I179" s="356" t="s">
        <v>1303</v>
      </c>
      <c r="J179" s="356" t="s">
        <v>608</v>
      </c>
      <c r="K179" s="357" t="s">
        <v>48</v>
      </c>
      <c r="L179" s="358"/>
      <c r="M179" s="358" t="s">
        <v>1414</v>
      </c>
      <c r="N179" s="357">
        <v>204285</v>
      </c>
      <c r="O179" s="357" t="s">
        <v>1320</v>
      </c>
      <c r="P179" s="361">
        <v>39338</v>
      </c>
      <c r="Q179" s="362">
        <v>422040478.97000003</v>
      </c>
      <c r="R179" s="362">
        <v>827828540.54765916</v>
      </c>
      <c r="S179" s="357">
        <v>0</v>
      </c>
      <c r="T179" s="359">
        <v>7.8029161170708461E-2</v>
      </c>
      <c r="U179" s="359">
        <v>1.0086981962921708</v>
      </c>
      <c r="V179" s="359">
        <v>0.10328593154423937</v>
      </c>
      <c r="W179" s="359">
        <v>1.012547489948125</v>
      </c>
      <c r="X179" s="359">
        <v>0.12541498010154029</v>
      </c>
      <c r="Y179" s="359">
        <v>0.95104457706423084</v>
      </c>
      <c r="Z179" s="359">
        <v>0.16585247475165366</v>
      </c>
      <c r="AA179" s="359">
        <v>0.94275923391400795</v>
      </c>
      <c r="AB179" s="359">
        <v>1.6432172019253098E-3</v>
      </c>
      <c r="AC179" s="363">
        <v>0.70677324164045519</v>
      </c>
      <c r="AD179" s="526">
        <v>10347582000130</v>
      </c>
      <c r="AE179" s="360" t="s">
        <v>469</v>
      </c>
      <c r="AF179" s="360" t="s">
        <v>469</v>
      </c>
      <c r="AG179" s="364" t="s">
        <v>469</v>
      </c>
      <c r="AH179" s="364" t="s">
        <v>2147</v>
      </c>
      <c r="AI179" s="364">
        <v>100</v>
      </c>
      <c r="AJ179" s="364">
        <v>100</v>
      </c>
      <c r="AK179" s="364">
        <v>100</v>
      </c>
      <c r="AL179" s="359">
        <v>5.0000000000000001E-4</v>
      </c>
      <c r="AM179" s="359" t="s">
        <v>34</v>
      </c>
      <c r="AN179" s="359" t="s">
        <v>64</v>
      </c>
      <c r="AO179" s="357" t="s">
        <v>1323</v>
      </c>
      <c r="AP179" s="360" t="s">
        <v>11</v>
      </c>
      <c r="AQ179" s="366" t="s">
        <v>662</v>
      </c>
      <c r="AR179" s="359">
        <v>1.4999999999999999E-4</v>
      </c>
      <c r="AS179" s="359">
        <v>1.4999999999999999E-4</v>
      </c>
      <c r="AT179" s="359"/>
      <c r="AW179" s="646"/>
      <c r="AX179" s="646"/>
      <c r="AY179" s="647"/>
      <c r="AZ179" s="647"/>
      <c r="BA179" s="647"/>
      <c r="BB179" s="648"/>
      <c r="BC179" s="647"/>
      <c r="BD179" s="647"/>
      <c r="BE179" s="647"/>
      <c r="BF179" s="647"/>
      <c r="BG179" s="648"/>
      <c r="BH179" s="648"/>
      <c r="BI179" s="649"/>
      <c r="BJ179" s="649"/>
      <c r="BK179" s="649"/>
      <c r="BL179" s="648"/>
      <c r="BM179" s="648"/>
      <c r="BN179" s="648"/>
      <c r="BO179" s="648"/>
      <c r="BP179" s="648"/>
      <c r="BQ179" s="648"/>
      <c r="BR179" s="648"/>
      <c r="BS179" s="648"/>
      <c r="BT179" s="651"/>
      <c r="BU179" s="652"/>
      <c r="BV179" s="650"/>
      <c r="BW179" s="653"/>
    </row>
    <row r="180" spans="2:75" ht="15.75" customHeight="1">
      <c r="B180" s="353" t="s">
        <v>890</v>
      </c>
      <c r="C180" s="354">
        <v>2546749000164</v>
      </c>
      <c r="D180" s="355" t="s">
        <v>11</v>
      </c>
      <c r="E180" s="355" t="s">
        <v>620</v>
      </c>
      <c r="F180" s="355" t="s">
        <v>672</v>
      </c>
      <c r="G180" s="356" t="s">
        <v>738</v>
      </c>
      <c r="H180" s="356" t="s">
        <v>34</v>
      </c>
      <c r="I180" s="356" t="s">
        <v>1303</v>
      </c>
      <c r="J180" s="356" t="s">
        <v>608</v>
      </c>
      <c r="K180" s="357" t="s">
        <v>48</v>
      </c>
      <c r="L180" s="358"/>
      <c r="M180" s="358" t="s">
        <v>1414</v>
      </c>
      <c r="N180" s="357">
        <v>62812</v>
      </c>
      <c r="O180" s="357" t="s">
        <v>1320</v>
      </c>
      <c r="P180" s="361">
        <v>36131</v>
      </c>
      <c r="Q180" s="362">
        <v>145394931.19999999</v>
      </c>
      <c r="R180" s="362">
        <v>46306555.997579381</v>
      </c>
      <c r="S180" s="357">
        <v>0</v>
      </c>
      <c r="T180" s="359">
        <v>8.3969510283433912E-2</v>
      </c>
      <c r="U180" s="359">
        <v>1.0854902487178391</v>
      </c>
      <c r="V180" s="359">
        <v>0.1169801406414126</v>
      </c>
      <c r="W180" s="359">
        <v>1.1467965289106912</v>
      </c>
      <c r="X180" s="359">
        <v>0.1461682127542403</v>
      </c>
      <c r="Y180" s="359">
        <v>1.1084201103133109</v>
      </c>
      <c r="Z180" s="359">
        <v>0.13745374979630354</v>
      </c>
      <c r="AA180" s="359">
        <v>0.7813316747344996</v>
      </c>
      <c r="AB180" s="359">
        <v>1.1691609583938696E-2</v>
      </c>
      <c r="AC180" s="363">
        <v>1.1605551576204307</v>
      </c>
      <c r="AD180" s="526">
        <v>2536364000116</v>
      </c>
      <c r="AE180" s="360" t="s">
        <v>2229</v>
      </c>
      <c r="AF180" s="360" t="s">
        <v>2229</v>
      </c>
      <c r="AG180" s="364" t="s">
        <v>719</v>
      </c>
      <c r="AH180" s="364" t="s">
        <v>2147</v>
      </c>
      <c r="AI180" s="364">
        <v>1000</v>
      </c>
      <c r="AJ180" s="364">
        <v>1000</v>
      </c>
      <c r="AK180" s="364">
        <v>1000</v>
      </c>
      <c r="AL180" s="359">
        <v>3.4999999999999996E-3</v>
      </c>
      <c r="AM180" s="359" t="s">
        <v>34</v>
      </c>
      <c r="AN180" s="359" t="s">
        <v>64</v>
      </c>
      <c r="AO180" s="357" t="s">
        <v>1323</v>
      </c>
      <c r="AP180" s="360" t="s">
        <v>11</v>
      </c>
      <c r="AQ180" s="366" t="s">
        <v>662</v>
      </c>
      <c r="AR180" s="359">
        <v>8.166666666666666E-4</v>
      </c>
      <c r="AS180" s="359">
        <v>8.166666666666666E-4</v>
      </c>
      <c r="AT180" s="359"/>
      <c r="AW180" s="646"/>
      <c r="AX180" s="646"/>
      <c r="AY180" s="647"/>
      <c r="AZ180" s="647"/>
      <c r="BA180" s="647"/>
      <c r="BB180" s="648"/>
      <c r="BC180" s="647"/>
      <c r="BD180" s="647"/>
      <c r="BE180" s="647"/>
      <c r="BF180" s="647"/>
      <c r="BG180" s="648"/>
      <c r="BH180" s="648"/>
      <c r="BI180" s="649"/>
      <c r="BJ180" s="649"/>
      <c r="BK180" s="649"/>
      <c r="BL180" s="648"/>
      <c r="BM180" s="648"/>
      <c r="BN180" s="648"/>
      <c r="BO180" s="648"/>
      <c r="BP180" s="648"/>
      <c r="BQ180" s="648"/>
      <c r="BR180" s="648"/>
      <c r="BS180" s="648"/>
      <c r="BT180" s="651"/>
      <c r="BU180" s="652"/>
      <c r="BV180" s="650"/>
      <c r="BW180" s="653"/>
    </row>
    <row r="181" spans="2:75" ht="15.75" customHeight="1">
      <c r="B181" s="353" t="s">
        <v>1583</v>
      </c>
      <c r="C181" s="354">
        <v>826901000137</v>
      </c>
      <c r="D181" s="355" t="s">
        <v>11</v>
      </c>
      <c r="E181" s="355" t="s">
        <v>620</v>
      </c>
      <c r="F181" s="355" t="s">
        <v>672</v>
      </c>
      <c r="G181" s="356" t="s">
        <v>738</v>
      </c>
      <c r="H181" s="356" t="s">
        <v>34</v>
      </c>
      <c r="I181" s="356" t="s">
        <v>1303</v>
      </c>
      <c r="J181" s="356" t="s">
        <v>608</v>
      </c>
      <c r="K181" s="357" t="s">
        <v>48</v>
      </c>
      <c r="L181" s="358"/>
      <c r="M181" s="358"/>
      <c r="N181" s="357">
        <v>7552</v>
      </c>
      <c r="O181" s="357" t="s">
        <v>1320</v>
      </c>
      <c r="P181" s="361">
        <v>34974</v>
      </c>
      <c r="Q181" s="362">
        <v>37729774.630000003</v>
      </c>
      <c r="R181" s="362">
        <v>34229158.554603167</v>
      </c>
      <c r="S181" s="357">
        <v>0</v>
      </c>
      <c r="T181" s="359">
        <v>8.5632419415489602E-2</v>
      </c>
      <c r="U181" s="359">
        <v>0.96318604827172971</v>
      </c>
      <c r="V181" s="359">
        <v>0.10435591187556525</v>
      </c>
      <c r="W181" s="359">
        <v>0.95774813027534322</v>
      </c>
      <c r="X181" s="359">
        <v>0.13084671853109753</v>
      </c>
      <c r="Y181" s="359">
        <v>0.92008670562494155</v>
      </c>
      <c r="Z181" s="359">
        <v>0.15088883774320871</v>
      </c>
      <c r="AA181" s="359">
        <v>0.82454166379225957</v>
      </c>
      <c r="AB181" s="359">
        <v>1.4390733720338771E-3</v>
      </c>
      <c r="AC181" s="363">
        <v>-2.8918788040225758</v>
      </c>
      <c r="AD181" s="526">
        <v>9329721000114</v>
      </c>
      <c r="AE181" s="360" t="s">
        <v>1557</v>
      </c>
      <c r="AF181" s="360" t="s">
        <v>2155</v>
      </c>
      <c r="AG181" s="364" t="s">
        <v>59</v>
      </c>
      <c r="AH181" s="364" t="s">
        <v>2147</v>
      </c>
      <c r="AI181" s="364">
        <v>1</v>
      </c>
      <c r="AJ181" s="364">
        <v>1</v>
      </c>
      <c r="AK181" s="364">
        <v>1</v>
      </c>
      <c r="AL181" s="359">
        <v>0.01</v>
      </c>
      <c r="AM181" s="359" t="s">
        <v>34</v>
      </c>
      <c r="AN181" s="359" t="s">
        <v>64</v>
      </c>
      <c r="AO181" s="357" t="s">
        <v>1323</v>
      </c>
      <c r="AP181" s="360" t="s">
        <v>11</v>
      </c>
      <c r="AQ181" s="366" t="s">
        <v>662</v>
      </c>
      <c r="AR181" s="359" t="s">
        <v>34</v>
      </c>
      <c r="AS181" s="359" t="s">
        <v>34</v>
      </c>
      <c r="AT181" s="359"/>
      <c r="AW181" s="646"/>
      <c r="AX181" s="646"/>
      <c r="AY181" s="647"/>
      <c r="AZ181" s="647"/>
      <c r="BA181" s="647"/>
      <c r="BB181" s="648"/>
      <c r="BC181" s="647"/>
      <c r="BD181" s="647"/>
      <c r="BE181" s="647"/>
      <c r="BF181" s="647"/>
      <c r="BG181" s="648"/>
      <c r="BH181" s="648"/>
      <c r="BI181" s="649"/>
      <c r="BJ181" s="649"/>
      <c r="BK181" s="649"/>
      <c r="BL181" s="648"/>
      <c r="BM181" s="648"/>
      <c r="BN181" s="648"/>
      <c r="BO181" s="648"/>
      <c r="BP181" s="648"/>
      <c r="BQ181" s="648"/>
      <c r="BR181" s="648"/>
      <c r="BS181" s="648"/>
      <c r="BT181" s="651"/>
      <c r="BU181" s="652"/>
      <c r="BV181" s="650"/>
      <c r="BW181" s="653"/>
    </row>
    <row r="182" spans="2:75" ht="15.75" customHeight="1">
      <c r="B182" s="353" t="s">
        <v>1590</v>
      </c>
      <c r="C182" s="354">
        <v>4299610000199</v>
      </c>
      <c r="D182" s="355" t="s">
        <v>11</v>
      </c>
      <c r="E182" s="355" t="s">
        <v>620</v>
      </c>
      <c r="F182" s="355" t="s">
        <v>672</v>
      </c>
      <c r="G182" s="356" t="s">
        <v>738</v>
      </c>
      <c r="H182" s="356" t="s">
        <v>34</v>
      </c>
      <c r="I182" s="356" t="s">
        <v>1303</v>
      </c>
      <c r="J182" s="356" t="s">
        <v>608</v>
      </c>
      <c r="K182" s="357" t="s">
        <v>48</v>
      </c>
      <c r="L182" s="358"/>
      <c r="M182" s="358"/>
      <c r="N182" s="357">
        <v>89796</v>
      </c>
      <c r="O182" s="357" t="s">
        <v>1320</v>
      </c>
      <c r="P182" s="361">
        <v>37020</v>
      </c>
      <c r="Q182" s="362">
        <v>3396887103.29</v>
      </c>
      <c r="R182" s="362">
        <v>3442186550.5433731</v>
      </c>
      <c r="S182" s="357">
        <v>0</v>
      </c>
      <c r="T182" s="359">
        <v>9.130696739638422E-2</v>
      </c>
      <c r="U182" s="359">
        <v>1.027012873237714</v>
      </c>
      <c r="V182" s="359">
        <v>0.1119738869254252</v>
      </c>
      <c r="W182" s="359">
        <v>1.0276636839738007</v>
      </c>
      <c r="X182" s="359">
        <v>0.14690496238248052</v>
      </c>
      <c r="Y182" s="359">
        <v>1.0330049113637387</v>
      </c>
      <c r="Z182" s="359">
        <v>0.17590148209281931</v>
      </c>
      <c r="AA182" s="359">
        <v>0.9612248518685772</v>
      </c>
      <c r="AB182" s="359">
        <v>1.4355995186401487E-3</v>
      </c>
      <c r="AC182" s="363">
        <v>1.8916167583514401</v>
      </c>
      <c r="AD182" s="526">
        <v>9329721000114</v>
      </c>
      <c r="AE182" s="360" t="s">
        <v>1557</v>
      </c>
      <c r="AF182" s="360" t="s">
        <v>2155</v>
      </c>
      <c r="AG182" s="364" t="s">
        <v>59</v>
      </c>
      <c r="AH182" s="364" t="s">
        <v>2147</v>
      </c>
      <c r="AI182" s="364">
        <v>1</v>
      </c>
      <c r="AJ182" s="364">
        <v>1</v>
      </c>
      <c r="AK182" s="364">
        <v>1</v>
      </c>
      <c r="AL182" s="359">
        <v>4.0000000000000001E-3</v>
      </c>
      <c r="AM182" s="359" t="s">
        <v>34</v>
      </c>
      <c r="AN182" s="359" t="s">
        <v>64</v>
      </c>
      <c r="AO182" s="357" t="s">
        <v>1323</v>
      </c>
      <c r="AP182" s="360" t="s">
        <v>11</v>
      </c>
      <c r="AQ182" s="366" t="s">
        <v>662</v>
      </c>
      <c r="AR182" s="359" t="s">
        <v>34</v>
      </c>
      <c r="AS182" s="359" t="s">
        <v>34</v>
      </c>
      <c r="AT182" s="359"/>
      <c r="AW182" s="646"/>
      <c r="AX182" s="646"/>
      <c r="AY182" s="647"/>
      <c r="AZ182" s="647"/>
      <c r="BA182" s="647"/>
      <c r="BB182" s="648"/>
      <c r="BC182" s="647"/>
      <c r="BD182" s="647"/>
      <c r="BE182" s="647"/>
      <c r="BF182" s="647"/>
      <c r="BG182" s="648"/>
      <c r="BH182" s="648"/>
      <c r="BI182" s="649"/>
      <c r="BJ182" s="649"/>
      <c r="BK182" s="649"/>
      <c r="BL182" s="648"/>
      <c r="BM182" s="648"/>
      <c r="BN182" s="648"/>
      <c r="BO182" s="648"/>
      <c r="BP182" s="648"/>
      <c r="BQ182" s="648"/>
      <c r="BR182" s="648"/>
      <c r="BS182" s="648"/>
      <c r="BT182" s="651"/>
      <c r="BU182" s="652"/>
      <c r="BV182" s="650"/>
      <c r="BW182" s="653"/>
    </row>
    <row r="183" spans="2:75" ht="15.75" customHeight="1">
      <c r="B183" s="353" t="s">
        <v>1592</v>
      </c>
      <c r="C183" s="354">
        <v>9639909000169</v>
      </c>
      <c r="D183" s="355" t="s">
        <v>11</v>
      </c>
      <c r="E183" s="355" t="s">
        <v>620</v>
      </c>
      <c r="F183" s="355" t="s">
        <v>672</v>
      </c>
      <c r="G183" s="356" t="s">
        <v>738</v>
      </c>
      <c r="H183" s="356" t="s">
        <v>34</v>
      </c>
      <c r="I183" s="356" t="s">
        <v>1303</v>
      </c>
      <c r="J183" s="356" t="s">
        <v>608</v>
      </c>
      <c r="K183" s="357" t="s">
        <v>48</v>
      </c>
      <c r="L183" s="358"/>
      <c r="M183" s="358"/>
      <c r="N183" s="357">
        <v>219746</v>
      </c>
      <c r="O183" s="357" t="s">
        <v>1320</v>
      </c>
      <c r="P183" s="361">
        <v>39759</v>
      </c>
      <c r="Q183" s="362">
        <v>256897225.63999999</v>
      </c>
      <c r="R183" s="362">
        <v>273494234.46579379</v>
      </c>
      <c r="S183" s="357">
        <v>0</v>
      </c>
      <c r="T183" s="359">
        <v>8.6881888201987501E-2</v>
      </c>
      <c r="U183" s="359">
        <v>0.97723996513079359</v>
      </c>
      <c r="V183" s="359">
        <v>0.10665343302731789</v>
      </c>
      <c r="W183" s="359">
        <v>0.97883410947681837</v>
      </c>
      <c r="X183" s="359">
        <v>0.13443556836468784</v>
      </c>
      <c r="Y183" s="359">
        <v>0.94532274560699081</v>
      </c>
      <c r="Z183" s="359">
        <v>0.16449031436985795</v>
      </c>
      <c r="AA183" s="359">
        <v>0.89886779908170489</v>
      </c>
      <c r="AB183" s="359">
        <v>1.4076253476562862E-3</v>
      </c>
      <c r="AC183" s="363">
        <v>-1.4795036003625739</v>
      </c>
      <c r="AD183" s="526">
        <v>9639924000107</v>
      </c>
      <c r="AE183" s="360" t="s">
        <v>1557</v>
      </c>
      <c r="AF183" s="360" t="s">
        <v>2155</v>
      </c>
      <c r="AG183" s="364" t="s">
        <v>59</v>
      </c>
      <c r="AH183" s="364" t="s">
        <v>2147</v>
      </c>
      <c r="AI183" s="364">
        <v>100</v>
      </c>
      <c r="AJ183" s="364">
        <v>1</v>
      </c>
      <c r="AK183" s="364">
        <v>100</v>
      </c>
      <c r="AL183" s="359">
        <v>4.0000000000000001E-3</v>
      </c>
      <c r="AM183" s="359" t="s">
        <v>34</v>
      </c>
      <c r="AN183" s="359" t="s">
        <v>64</v>
      </c>
      <c r="AO183" s="357" t="s">
        <v>1323</v>
      </c>
      <c r="AP183" s="360" t="s">
        <v>11</v>
      </c>
      <c r="AQ183" s="366" t="s">
        <v>662</v>
      </c>
      <c r="AR183" s="359" t="s">
        <v>34</v>
      </c>
      <c r="AS183" s="359" t="s">
        <v>34</v>
      </c>
      <c r="AT183" s="359"/>
      <c r="AW183" s="646"/>
      <c r="AX183" s="646"/>
      <c r="AY183" s="647"/>
      <c r="AZ183" s="647"/>
      <c r="BA183" s="647"/>
      <c r="BB183" s="648"/>
      <c r="BC183" s="647"/>
      <c r="BD183" s="647"/>
      <c r="BE183" s="647"/>
      <c r="BF183" s="647"/>
      <c r="BG183" s="648"/>
      <c r="BH183" s="648"/>
      <c r="BI183" s="649"/>
      <c r="BJ183" s="649"/>
      <c r="BK183" s="649"/>
      <c r="BL183" s="648"/>
      <c r="BM183" s="648"/>
      <c r="BN183" s="648"/>
      <c r="BO183" s="648"/>
      <c r="BP183" s="648"/>
      <c r="BQ183" s="648"/>
      <c r="BR183" s="648"/>
      <c r="BS183" s="648"/>
      <c r="BT183" s="651"/>
      <c r="BU183" s="652"/>
      <c r="BV183" s="650"/>
      <c r="BW183" s="653"/>
    </row>
    <row r="184" spans="2:75" ht="15.75" customHeight="1">
      <c r="B184" s="353" t="s">
        <v>918</v>
      </c>
      <c r="C184" s="354">
        <v>12265822000183</v>
      </c>
      <c r="D184" s="355" t="s">
        <v>11</v>
      </c>
      <c r="E184" s="355" t="s">
        <v>661</v>
      </c>
      <c r="F184" s="355" t="s">
        <v>672</v>
      </c>
      <c r="G184" s="356" t="s">
        <v>738</v>
      </c>
      <c r="H184" s="356" t="s">
        <v>34</v>
      </c>
      <c r="I184" s="356" t="s">
        <v>1303</v>
      </c>
      <c r="J184" s="356" t="s">
        <v>608</v>
      </c>
      <c r="K184" s="357" t="s">
        <v>48</v>
      </c>
      <c r="L184" s="358"/>
      <c r="M184" s="358" t="s">
        <v>1414</v>
      </c>
      <c r="N184" s="357">
        <v>259640</v>
      </c>
      <c r="O184" s="357" t="s">
        <v>1320</v>
      </c>
      <c r="P184" s="361">
        <v>40389</v>
      </c>
      <c r="Q184" s="362">
        <v>48950357.060000002</v>
      </c>
      <c r="R184" s="362">
        <v>36209903.546627</v>
      </c>
      <c r="S184" s="357">
        <v>0</v>
      </c>
      <c r="T184" s="359">
        <v>7.2821446844013815E-2</v>
      </c>
      <c r="U184" s="359">
        <v>0.94137705674218264</v>
      </c>
      <c r="V184" s="359">
        <v>8.8288698236010488E-2</v>
      </c>
      <c r="W184" s="359">
        <v>0.86552445674917122</v>
      </c>
      <c r="X184" s="359">
        <v>0.10771922105474707</v>
      </c>
      <c r="Y184" s="359">
        <v>0.81685442159107857</v>
      </c>
      <c r="Z184" s="359">
        <v>0.15821318215630908</v>
      </c>
      <c r="AA184" s="359">
        <v>0.89933501823307682</v>
      </c>
      <c r="AB184" s="359">
        <v>7.3207048868881904E-3</v>
      </c>
      <c r="AC184" s="363">
        <v>-1.7081290702242762</v>
      </c>
      <c r="AD184" s="526">
        <v>0</v>
      </c>
      <c r="AE184" s="360" t="s">
        <v>2258</v>
      </c>
      <c r="AF184" s="360" t="s">
        <v>741</v>
      </c>
      <c r="AG184" s="364" t="s">
        <v>741</v>
      </c>
      <c r="AH184" s="364" t="s">
        <v>2147</v>
      </c>
      <c r="AI184" s="364">
        <v>500</v>
      </c>
      <c r="AJ184" s="364">
        <v>500</v>
      </c>
      <c r="AK184" s="364">
        <v>500</v>
      </c>
      <c r="AL184" s="359">
        <v>2E-3</v>
      </c>
      <c r="AM184" s="359" t="s">
        <v>34</v>
      </c>
      <c r="AN184" s="359" t="s">
        <v>64</v>
      </c>
      <c r="AO184" s="357" t="s">
        <v>1323</v>
      </c>
      <c r="AP184" s="360" t="s">
        <v>11</v>
      </c>
      <c r="AQ184" s="366" t="s">
        <v>676</v>
      </c>
      <c r="AR184" s="359">
        <v>4.6666666666666666E-4</v>
      </c>
      <c r="AS184" s="359">
        <v>4.6666666666666666E-4</v>
      </c>
      <c r="AT184" s="359"/>
      <c r="AW184" s="646"/>
      <c r="AX184" s="646"/>
      <c r="AY184" s="647"/>
      <c r="AZ184" s="647"/>
      <c r="BA184" s="647"/>
      <c r="BB184" s="648"/>
      <c r="BC184" s="647"/>
      <c r="BD184" s="647"/>
      <c r="BE184" s="647"/>
      <c r="BF184" s="647"/>
      <c r="BG184" s="648"/>
      <c r="BH184" s="648"/>
      <c r="BI184" s="649"/>
      <c r="BJ184" s="649"/>
      <c r="BK184" s="649"/>
      <c r="BL184" s="648"/>
      <c r="BM184" s="648"/>
      <c r="BN184" s="648"/>
      <c r="BO184" s="648"/>
      <c r="BP184" s="648"/>
      <c r="BQ184" s="648"/>
      <c r="BR184" s="648"/>
      <c r="BS184" s="648"/>
      <c r="BT184" s="651"/>
      <c r="BU184" s="652"/>
      <c r="BV184" s="650"/>
      <c r="BW184" s="653"/>
    </row>
    <row r="185" spans="2:75" ht="15.75" customHeight="1">
      <c r="B185" s="353" t="s">
        <v>1004</v>
      </c>
      <c r="C185" s="354">
        <v>41745741000189</v>
      </c>
      <c r="D185" s="355" t="s">
        <v>11</v>
      </c>
      <c r="E185" s="355" t="s">
        <v>620</v>
      </c>
      <c r="F185" s="355" t="s">
        <v>672</v>
      </c>
      <c r="G185" s="356" t="s">
        <v>738</v>
      </c>
      <c r="H185" s="356" t="s">
        <v>34</v>
      </c>
      <c r="I185" s="356" t="s">
        <v>1303</v>
      </c>
      <c r="J185" s="356"/>
      <c r="K185" s="357" t="s">
        <v>48</v>
      </c>
      <c r="L185" s="358"/>
      <c r="M185" s="358" t="s">
        <v>1414</v>
      </c>
      <c r="N185" s="357">
        <v>627402</v>
      </c>
      <c r="O185" s="357" t="s">
        <v>1320</v>
      </c>
      <c r="P185" s="361">
        <v>44498</v>
      </c>
      <c r="Q185" s="362">
        <v>197533506.69</v>
      </c>
      <c r="R185" s="362" t="s">
        <v>1417</v>
      </c>
      <c r="S185" s="357">
        <v>0</v>
      </c>
      <c r="T185" s="359">
        <v>8.2304469324841145E-2</v>
      </c>
      <c r="U185" s="359">
        <v>1.0639659392611382</v>
      </c>
      <c r="V185" s="359" t="s">
        <v>1417</v>
      </c>
      <c r="W185" s="359" t="s">
        <v>1417</v>
      </c>
      <c r="X185" s="359" t="s">
        <v>1417</v>
      </c>
      <c r="Y185" s="359" t="s">
        <v>1417</v>
      </c>
      <c r="Z185" s="359" t="s">
        <v>1417</v>
      </c>
      <c r="AA185" s="359" t="s">
        <v>1417</v>
      </c>
      <c r="AB185" s="359" t="s">
        <v>1417</v>
      </c>
      <c r="AC185" s="363" t="s">
        <v>1417</v>
      </c>
      <c r="AD185" s="526">
        <v>0</v>
      </c>
      <c r="AE185" s="360" t="s">
        <v>2318</v>
      </c>
      <c r="AF185" s="360" t="s">
        <v>2146</v>
      </c>
      <c r="AG185" s="364" t="s">
        <v>59</v>
      </c>
      <c r="AH185" s="364" t="s">
        <v>2147</v>
      </c>
      <c r="AI185" s="364">
        <v>1</v>
      </c>
      <c r="AJ185" s="364">
        <v>1</v>
      </c>
      <c r="AK185" s="364">
        <v>1</v>
      </c>
      <c r="AL185" s="359">
        <v>3.0000000000000001E-3</v>
      </c>
      <c r="AM185" s="359" t="s">
        <v>34</v>
      </c>
      <c r="AN185" s="359" t="s">
        <v>64</v>
      </c>
      <c r="AO185" s="357" t="s">
        <v>1323</v>
      </c>
      <c r="AP185" s="360" t="s">
        <v>11</v>
      </c>
      <c r="AQ185" s="366" t="s">
        <v>662</v>
      </c>
      <c r="AR185" s="359">
        <v>6.9999999999999999E-4</v>
      </c>
      <c r="AS185" s="359">
        <v>6.9999999999999999E-4</v>
      </c>
      <c r="AT185" s="359"/>
      <c r="AW185" s="646"/>
      <c r="AX185" s="646"/>
      <c r="AY185" s="647"/>
      <c r="AZ185" s="647"/>
      <c r="BA185" s="647"/>
      <c r="BB185" s="648"/>
      <c r="BC185" s="647"/>
      <c r="BD185" s="647"/>
      <c r="BE185" s="647"/>
      <c r="BF185" s="647"/>
      <c r="BG185" s="648"/>
      <c r="BH185" s="648"/>
      <c r="BI185" s="649"/>
      <c r="BJ185" s="649"/>
      <c r="BK185" s="649"/>
      <c r="BL185" s="648"/>
      <c r="BM185" s="648"/>
      <c r="BN185" s="648"/>
      <c r="BO185" s="648"/>
      <c r="BP185" s="648"/>
      <c r="BQ185" s="648"/>
      <c r="BR185" s="648"/>
      <c r="BS185" s="648"/>
      <c r="BT185" s="651"/>
      <c r="BU185" s="652"/>
      <c r="BV185" s="650"/>
      <c r="BW185" s="653"/>
    </row>
    <row r="186" spans="2:75" ht="15.75" customHeight="1">
      <c r="B186" s="353" t="s">
        <v>1611</v>
      </c>
      <c r="C186" s="354">
        <v>10388050000141</v>
      </c>
      <c r="D186" s="355" t="s">
        <v>11</v>
      </c>
      <c r="E186" s="355" t="s">
        <v>620</v>
      </c>
      <c r="F186" s="355" t="s">
        <v>672</v>
      </c>
      <c r="G186" s="356" t="s">
        <v>738</v>
      </c>
      <c r="H186" s="356" t="s">
        <v>34</v>
      </c>
      <c r="I186" s="356" t="s">
        <v>1303</v>
      </c>
      <c r="J186" s="356" t="s">
        <v>608</v>
      </c>
      <c r="K186" s="357" t="s">
        <v>48</v>
      </c>
      <c r="L186" s="358"/>
      <c r="M186" s="358"/>
      <c r="N186" s="357">
        <v>222585</v>
      </c>
      <c r="O186" s="357" t="s">
        <v>1320</v>
      </c>
      <c r="P186" s="361">
        <v>39829</v>
      </c>
      <c r="Q186" s="362">
        <v>46039474.189999998</v>
      </c>
      <c r="R186" s="362">
        <v>54502906.735992044</v>
      </c>
      <c r="S186" s="357">
        <v>0</v>
      </c>
      <c r="T186" s="359">
        <v>8.7199914243692112E-2</v>
      </c>
      <c r="U186" s="359">
        <v>0.9808170945456558</v>
      </c>
      <c r="V186" s="359">
        <v>0.10688929658608259</v>
      </c>
      <c r="W186" s="359">
        <v>0.98099879644420696</v>
      </c>
      <c r="X186" s="359">
        <v>0.13733546812875153</v>
      </c>
      <c r="Y186" s="359">
        <v>0.96571423307043669</v>
      </c>
      <c r="Z186" s="359">
        <v>0.17302336155145626</v>
      </c>
      <c r="AA186" s="359">
        <v>0.94549717886595996</v>
      </c>
      <c r="AB186" s="359">
        <v>1.3792051714657028E-3</v>
      </c>
      <c r="AC186" s="363">
        <v>-1.355440704666939</v>
      </c>
      <c r="AD186" s="526">
        <v>35823433000121</v>
      </c>
      <c r="AE186" s="360" t="s">
        <v>59</v>
      </c>
      <c r="AF186" s="360" t="s">
        <v>59</v>
      </c>
      <c r="AG186" s="364" t="s">
        <v>59</v>
      </c>
      <c r="AH186" s="364" t="s">
        <v>2147</v>
      </c>
      <c r="AI186" s="364">
        <v>1000</v>
      </c>
      <c r="AJ186" s="364">
        <v>1000</v>
      </c>
      <c r="AK186" s="364">
        <v>1000</v>
      </c>
      <c r="AL186" s="359">
        <v>3.0000000000000001E-3</v>
      </c>
      <c r="AM186" s="359" t="s">
        <v>34</v>
      </c>
      <c r="AN186" s="359" t="s">
        <v>64</v>
      </c>
      <c r="AO186" s="357" t="s">
        <v>1323</v>
      </c>
      <c r="AP186" s="360" t="s">
        <v>11</v>
      </c>
      <c r="AQ186" s="366" t="s">
        <v>1515</v>
      </c>
      <c r="AR186" s="359" t="s">
        <v>34</v>
      </c>
      <c r="AS186" s="359" t="s">
        <v>34</v>
      </c>
      <c r="AT186" s="359"/>
      <c r="AW186" s="646"/>
      <c r="AX186" s="646"/>
      <c r="AY186" s="647"/>
      <c r="AZ186" s="647"/>
      <c r="BA186" s="647"/>
      <c r="BB186" s="648"/>
      <c r="BC186" s="647"/>
      <c r="BD186" s="647"/>
      <c r="BE186" s="647"/>
      <c r="BF186" s="647"/>
      <c r="BG186" s="648"/>
      <c r="BH186" s="648"/>
      <c r="BI186" s="649"/>
      <c r="BJ186" s="649"/>
      <c r="BK186" s="649"/>
      <c r="BL186" s="218"/>
      <c r="BM186" s="648"/>
      <c r="BN186" s="648"/>
      <c r="BO186" s="648"/>
      <c r="BP186" s="648"/>
      <c r="BQ186" s="648"/>
      <c r="BR186" s="648"/>
      <c r="BS186" s="648"/>
      <c r="BT186" s="651"/>
      <c r="BU186" s="652"/>
      <c r="BV186" s="650"/>
      <c r="BW186" s="653"/>
    </row>
    <row r="187" spans="2:75" ht="15.75" customHeight="1">
      <c r="B187" s="353" t="s">
        <v>1170</v>
      </c>
      <c r="C187" s="354">
        <v>3593195000119</v>
      </c>
      <c r="D187" s="355" t="s">
        <v>11</v>
      </c>
      <c r="E187" s="355" t="s">
        <v>620</v>
      </c>
      <c r="F187" s="355" t="s">
        <v>672</v>
      </c>
      <c r="G187" s="356" t="s">
        <v>738</v>
      </c>
      <c r="H187" s="356" t="s">
        <v>34</v>
      </c>
      <c r="I187" s="356" t="s">
        <v>1303</v>
      </c>
      <c r="J187" s="356" t="s">
        <v>608</v>
      </c>
      <c r="K187" s="357" t="s">
        <v>48</v>
      </c>
      <c r="L187" s="358"/>
      <c r="M187" s="358" t="s">
        <v>34</v>
      </c>
      <c r="N187" s="357">
        <v>137057</v>
      </c>
      <c r="O187" s="357" t="s">
        <v>1320</v>
      </c>
      <c r="P187" s="361">
        <v>36556</v>
      </c>
      <c r="Q187" s="362">
        <v>5671690865.6899996</v>
      </c>
      <c r="R187" s="362">
        <v>4631156914.236269</v>
      </c>
      <c r="S187" s="357">
        <v>0</v>
      </c>
      <c r="T187" s="359">
        <v>7.9744366097143526E-2</v>
      </c>
      <c r="U187" s="359">
        <v>1.0308709851522411</v>
      </c>
      <c r="V187" s="359">
        <v>0.10692414937719308</v>
      </c>
      <c r="W187" s="359">
        <v>1.0482141899484432</v>
      </c>
      <c r="X187" s="359">
        <v>0.15389790598607589</v>
      </c>
      <c r="Y187" s="359">
        <v>1.1670357782706433</v>
      </c>
      <c r="Z187" s="359">
        <v>0.17898730906955773</v>
      </c>
      <c r="AA187" s="359">
        <v>1.0174218903360894</v>
      </c>
      <c r="AB187" s="359">
        <v>1.7264723761913892E-3</v>
      </c>
      <c r="AC187" s="363">
        <v>2.5804191387296638</v>
      </c>
      <c r="AD187" s="526">
        <v>10347228000106</v>
      </c>
      <c r="AE187" s="360" t="s">
        <v>2352</v>
      </c>
      <c r="AF187" s="360" t="s">
        <v>2352</v>
      </c>
      <c r="AG187" s="364" t="s">
        <v>1439</v>
      </c>
      <c r="AH187" s="364" t="s">
        <v>2147</v>
      </c>
      <c r="AI187" s="364">
        <v>1000</v>
      </c>
      <c r="AJ187" s="364">
        <v>100</v>
      </c>
      <c r="AK187" s="364">
        <v>100</v>
      </c>
      <c r="AL187" s="359">
        <v>4.5000000000000005E-3</v>
      </c>
      <c r="AM187" s="359" t="s">
        <v>34</v>
      </c>
      <c r="AN187" s="359" t="s">
        <v>64</v>
      </c>
      <c r="AO187" s="357" t="s">
        <v>1323</v>
      </c>
      <c r="AP187" s="360" t="s">
        <v>11</v>
      </c>
      <c r="AQ187" s="366" t="s">
        <v>662</v>
      </c>
      <c r="AR187" s="359">
        <v>1.4999999999999998E-3</v>
      </c>
      <c r="AS187" s="359">
        <v>1.4999999999999998E-3</v>
      </c>
      <c r="AT187" s="359"/>
      <c r="AW187" s="646"/>
      <c r="AX187" s="646"/>
      <c r="AY187" s="647"/>
      <c r="AZ187" s="647"/>
      <c r="BA187" s="647"/>
      <c r="BB187" s="648"/>
      <c r="BC187" s="647"/>
      <c r="BD187" s="647"/>
      <c r="BE187" s="647"/>
      <c r="BF187" s="647"/>
      <c r="BG187" s="648"/>
      <c r="BH187" s="648"/>
      <c r="BI187" s="649"/>
      <c r="BJ187" s="649"/>
      <c r="BK187" s="649"/>
      <c r="BL187" s="648"/>
      <c r="BM187" s="648"/>
      <c r="BN187" s="648"/>
      <c r="BO187" s="648"/>
      <c r="BP187" s="648"/>
      <c r="BQ187" s="648"/>
      <c r="BR187" s="648"/>
      <c r="BS187" s="648"/>
      <c r="BT187" s="651"/>
      <c r="BU187" s="652"/>
      <c r="BV187" s="650"/>
      <c r="BW187" s="653"/>
    </row>
    <row r="188" spans="2:75" ht="15.75" customHeight="1">
      <c r="B188" s="353" t="s">
        <v>1708</v>
      </c>
      <c r="C188" s="354">
        <v>4839017000198</v>
      </c>
      <c r="D188" s="355" t="s">
        <v>11</v>
      </c>
      <c r="E188" s="355" t="s">
        <v>620</v>
      </c>
      <c r="F188" s="355" t="s">
        <v>672</v>
      </c>
      <c r="G188" s="356" t="s">
        <v>738</v>
      </c>
      <c r="H188" s="356" t="s">
        <v>34</v>
      </c>
      <c r="I188" s="356" t="s">
        <v>1303</v>
      </c>
      <c r="J188" s="356" t="s">
        <v>608</v>
      </c>
      <c r="K188" s="357" t="s">
        <v>48</v>
      </c>
      <c r="L188" s="358"/>
      <c r="M188" s="358"/>
      <c r="N188" s="357">
        <v>104019</v>
      </c>
      <c r="O188" s="357" t="s">
        <v>1320</v>
      </c>
      <c r="P188" s="361">
        <v>37293</v>
      </c>
      <c r="Q188" s="362">
        <v>1731770647.52</v>
      </c>
      <c r="R188" s="362">
        <v>1519679638.7103164</v>
      </c>
      <c r="S188" s="357">
        <v>0</v>
      </c>
      <c r="T188" s="359">
        <v>8.9524600706190727E-2</v>
      </c>
      <c r="U188" s="359">
        <v>1.0069649668417853</v>
      </c>
      <c r="V188" s="359">
        <v>0.11023447041755641</v>
      </c>
      <c r="W188" s="359">
        <v>1.0116998264573442</v>
      </c>
      <c r="X188" s="359">
        <v>0.14237464714398773</v>
      </c>
      <c r="Y188" s="359">
        <v>1.0011486839396122</v>
      </c>
      <c r="Z188" s="359">
        <v>0.17802510956598572</v>
      </c>
      <c r="AA188" s="359">
        <v>0.97282954944719846</v>
      </c>
      <c r="AB188" s="359">
        <v>1.4724043578255538E-3</v>
      </c>
      <c r="AC188" s="363">
        <v>0.78070797006381054</v>
      </c>
      <c r="AD188" s="526">
        <v>0</v>
      </c>
      <c r="AE188" s="360" t="s">
        <v>2323</v>
      </c>
      <c r="AF188" s="360" t="s">
        <v>2323</v>
      </c>
      <c r="AG188" s="364" t="s">
        <v>719</v>
      </c>
      <c r="AH188" s="364" t="s">
        <v>2147</v>
      </c>
      <c r="AI188" s="364">
        <v>1000</v>
      </c>
      <c r="AJ188" s="364">
        <v>1000</v>
      </c>
      <c r="AK188" s="364">
        <v>1000</v>
      </c>
      <c r="AL188" s="359">
        <v>1.5E-3</v>
      </c>
      <c r="AM188" s="359" t="s">
        <v>34</v>
      </c>
      <c r="AN188" s="359" t="s">
        <v>64</v>
      </c>
      <c r="AO188" s="357" t="s">
        <v>1323</v>
      </c>
      <c r="AP188" s="360" t="s">
        <v>11</v>
      </c>
      <c r="AQ188" s="366" t="s">
        <v>1515</v>
      </c>
      <c r="AR188" s="359" t="s">
        <v>34</v>
      </c>
      <c r="AS188" s="359" t="s">
        <v>34</v>
      </c>
      <c r="AT188" s="359"/>
      <c r="AW188" s="646"/>
      <c r="AX188" s="646"/>
      <c r="AY188" s="647"/>
      <c r="AZ188" s="647"/>
      <c r="BA188" s="647"/>
      <c r="BB188" s="648"/>
      <c r="BC188" s="647"/>
      <c r="BD188" s="647"/>
      <c r="BE188" s="647"/>
      <c r="BF188" s="647"/>
      <c r="BG188" s="648"/>
      <c r="BH188" s="648"/>
      <c r="BI188" s="649"/>
      <c r="BJ188" s="649"/>
      <c r="BK188" s="649"/>
      <c r="BL188" s="648"/>
      <c r="BM188" s="648"/>
      <c r="BN188" s="648"/>
      <c r="BO188" s="648"/>
      <c r="BP188" s="648"/>
      <c r="BQ188" s="648"/>
      <c r="BR188" s="648"/>
      <c r="BS188" s="648"/>
      <c r="BT188" s="651"/>
      <c r="BU188" s="652"/>
      <c r="BV188" s="650"/>
      <c r="BW188" s="653"/>
    </row>
    <row r="189" spans="2:75" ht="15.75" customHeight="1">
      <c r="B189" s="353" t="s">
        <v>1711</v>
      </c>
      <c r="C189" s="354">
        <v>27036105000157</v>
      </c>
      <c r="D189" s="355" t="s">
        <v>11</v>
      </c>
      <c r="E189" s="355" t="s">
        <v>620</v>
      </c>
      <c r="F189" s="355" t="s">
        <v>672</v>
      </c>
      <c r="G189" s="356" t="s">
        <v>738</v>
      </c>
      <c r="H189" s="356" t="s">
        <v>34</v>
      </c>
      <c r="I189" s="356" t="s">
        <v>1303</v>
      </c>
      <c r="J189" s="356" t="s">
        <v>608</v>
      </c>
      <c r="K189" s="357" t="s">
        <v>48</v>
      </c>
      <c r="L189" s="358"/>
      <c r="M189" s="358"/>
      <c r="N189" s="357">
        <v>436410</v>
      </c>
      <c r="O189" s="357" t="s">
        <v>1323</v>
      </c>
      <c r="P189" s="361">
        <v>42781</v>
      </c>
      <c r="Q189" s="362">
        <v>4959184.3899999997</v>
      </c>
      <c r="R189" s="362">
        <v>6843841.8969444437</v>
      </c>
      <c r="S189" s="357">
        <v>0</v>
      </c>
      <c r="T189" s="359">
        <v>8.8054927273747197E-2</v>
      </c>
      <c r="U189" s="359">
        <v>0.99043420716796515</v>
      </c>
      <c r="V189" s="359">
        <v>0.1079138108325477</v>
      </c>
      <c r="W189" s="359">
        <v>0.99040148946233153</v>
      </c>
      <c r="X189" s="359">
        <v>0.13417197025146677</v>
      </c>
      <c r="Y189" s="359">
        <v>0.94346917891211879</v>
      </c>
      <c r="Z189" s="359">
        <v>0.16761299167708765</v>
      </c>
      <c r="AA189" s="359">
        <v>0.91593186810695248</v>
      </c>
      <c r="AB189" s="359">
        <v>1.3533268112212863E-3</v>
      </c>
      <c r="AC189" s="363">
        <v>-0.69749584723158475</v>
      </c>
      <c r="AD189" s="526">
        <v>0</v>
      </c>
      <c r="AE189" s="360" t="s">
        <v>2178</v>
      </c>
      <c r="AF189" s="360" t="s">
        <v>2143</v>
      </c>
      <c r="AG189" s="364" t="s">
        <v>1435</v>
      </c>
      <c r="AH189" s="364" t="s">
        <v>2147</v>
      </c>
      <c r="AI189" s="364">
        <v>0</v>
      </c>
      <c r="AJ189" s="364">
        <v>0</v>
      </c>
      <c r="AK189" s="364">
        <v>0</v>
      </c>
      <c r="AL189" s="359">
        <v>0</v>
      </c>
      <c r="AM189" s="359" t="s">
        <v>34</v>
      </c>
      <c r="AN189" s="359" t="s">
        <v>34</v>
      </c>
      <c r="AO189" s="357" t="s">
        <v>1323</v>
      </c>
      <c r="AP189" s="360" t="s">
        <v>11</v>
      </c>
      <c r="AQ189" s="366" t="s">
        <v>684</v>
      </c>
      <c r="AR189" s="359" t="s">
        <v>34</v>
      </c>
      <c r="AS189" s="359" t="s">
        <v>34</v>
      </c>
      <c r="AT189" s="359"/>
      <c r="AW189" s="646"/>
      <c r="AX189" s="646"/>
      <c r="AY189" s="647"/>
      <c r="AZ189" s="647"/>
      <c r="BA189" s="647"/>
      <c r="BB189" s="648"/>
      <c r="BC189" s="647"/>
      <c r="BD189" s="647"/>
      <c r="BE189" s="647"/>
      <c r="BF189" s="647"/>
      <c r="BG189" s="648"/>
      <c r="BH189" s="648"/>
      <c r="BI189" s="649"/>
      <c r="BJ189" s="649"/>
      <c r="BK189" s="649"/>
      <c r="BL189" s="218"/>
      <c r="BM189" s="648"/>
      <c r="BN189" s="648"/>
      <c r="BO189" s="648"/>
      <c r="BP189" s="648"/>
      <c r="BQ189" s="648"/>
      <c r="BR189" s="648"/>
      <c r="BS189" s="648"/>
      <c r="BT189" s="651"/>
      <c r="BU189" s="652"/>
      <c r="BV189" s="650"/>
      <c r="BW189" s="653"/>
    </row>
    <row r="190" spans="2:75" ht="15.75" customHeight="1">
      <c r="B190" s="353" t="s">
        <v>1523</v>
      </c>
      <c r="C190" s="354">
        <v>16565016000181</v>
      </c>
      <c r="D190" s="355" t="s">
        <v>11</v>
      </c>
      <c r="E190" s="355"/>
      <c r="F190" s="355"/>
      <c r="G190" s="356"/>
      <c r="H190" s="356" t="s">
        <v>34</v>
      </c>
      <c r="I190" s="356"/>
      <c r="J190" s="356"/>
      <c r="K190" s="357"/>
      <c r="L190" s="358"/>
      <c r="M190" s="358"/>
      <c r="N190" s="357">
        <v>311715</v>
      </c>
      <c r="O190" s="357" t="s">
        <v>1320</v>
      </c>
      <c r="P190" s="361">
        <v>41138</v>
      </c>
      <c r="Q190" s="362">
        <v>2054424528.1800001</v>
      </c>
      <c r="R190" s="362">
        <v>2044275373.5107944</v>
      </c>
      <c r="S190" s="357">
        <v>0</v>
      </c>
      <c r="T190" s="359">
        <v>9.204103869757474E-2</v>
      </c>
      <c r="U190" s="359">
        <v>1.0352696437525442</v>
      </c>
      <c r="V190" s="359">
        <v>0.11239290349994224</v>
      </c>
      <c r="W190" s="359">
        <v>1.0315092959145655</v>
      </c>
      <c r="X190" s="359">
        <v>0.1473227422697545</v>
      </c>
      <c r="Y190" s="359">
        <v>1.0359426519847763</v>
      </c>
      <c r="Z190" s="359">
        <v>0.16683443775145324</v>
      </c>
      <c r="AA190" s="359">
        <v>0.91167741059507812</v>
      </c>
      <c r="AB190" s="359">
        <v>1.5624223823114385E-3</v>
      </c>
      <c r="AC190" s="363">
        <v>1.9794286667487915</v>
      </c>
      <c r="AD190" s="526">
        <v>16157572000119</v>
      </c>
      <c r="AE190" s="360" t="s">
        <v>2178</v>
      </c>
      <c r="AF190" s="360" t="s">
        <v>2143</v>
      </c>
      <c r="AG190" s="364" t="s">
        <v>1435</v>
      </c>
      <c r="AH190" s="364" t="s">
        <v>2147</v>
      </c>
      <c r="AI190" s="364">
        <v>500</v>
      </c>
      <c r="AJ190" s="364">
        <v>100</v>
      </c>
      <c r="AK190" s="364">
        <v>100</v>
      </c>
      <c r="AL190" s="359">
        <v>1.5E-3</v>
      </c>
      <c r="AM190" s="359" t="s">
        <v>34</v>
      </c>
      <c r="AN190" s="359" t="s">
        <v>2161</v>
      </c>
      <c r="AO190" s="357" t="s">
        <v>1323</v>
      </c>
      <c r="AP190" s="360" t="s">
        <v>11</v>
      </c>
      <c r="AQ190" s="366" t="s">
        <v>669</v>
      </c>
      <c r="AR190" s="359" t="s">
        <v>34</v>
      </c>
      <c r="AS190" s="359" t="s">
        <v>34</v>
      </c>
      <c r="AT190" s="359"/>
      <c r="AW190" s="646"/>
      <c r="AX190" s="646"/>
      <c r="AY190" s="647"/>
      <c r="AZ190" s="647"/>
      <c r="BA190" s="647"/>
      <c r="BB190" s="648"/>
      <c r="BC190" s="647"/>
      <c r="BD190" s="647"/>
      <c r="BE190" s="647"/>
      <c r="BF190" s="647"/>
      <c r="BG190" s="648"/>
      <c r="BH190" s="648"/>
      <c r="BI190" s="649"/>
      <c r="BJ190" s="649"/>
      <c r="BK190" s="649"/>
      <c r="BL190" s="648"/>
      <c r="BM190" s="648"/>
      <c r="BN190" s="648"/>
      <c r="BO190" s="648"/>
      <c r="BP190" s="648"/>
      <c r="BQ190" s="648"/>
      <c r="BR190" s="648"/>
      <c r="BS190" s="648"/>
      <c r="BT190" s="651"/>
      <c r="BU190" s="652"/>
      <c r="BV190" s="650"/>
      <c r="BW190" s="653"/>
    </row>
    <row r="191" spans="2:75" ht="15.75" customHeight="1">
      <c r="B191" s="353" t="s">
        <v>1582</v>
      </c>
      <c r="C191" s="354">
        <v>832453000184</v>
      </c>
      <c r="D191" s="355" t="s">
        <v>11</v>
      </c>
      <c r="E191" s="355"/>
      <c r="F191" s="355"/>
      <c r="G191" s="356"/>
      <c r="H191" s="356" t="s">
        <v>34</v>
      </c>
      <c r="I191" s="356"/>
      <c r="J191" s="356"/>
      <c r="K191" s="357"/>
      <c r="L191" s="358"/>
      <c r="M191" s="358"/>
      <c r="N191" s="357">
        <v>21369</v>
      </c>
      <c r="O191" s="357" t="s">
        <v>1320</v>
      </c>
      <c r="P191" s="361">
        <v>34974</v>
      </c>
      <c r="Q191" s="362">
        <v>4698254.1900000004</v>
      </c>
      <c r="R191" s="362">
        <v>4808821.4421031745</v>
      </c>
      <c r="S191" s="357">
        <v>0</v>
      </c>
      <c r="T191" s="359">
        <v>7.9233016615339658E-2</v>
      </c>
      <c r="U191" s="359">
        <v>0.89120611898270008</v>
      </c>
      <c r="V191" s="359">
        <v>9.6092213227597645E-2</v>
      </c>
      <c r="W191" s="359">
        <v>0.88190631367862549</v>
      </c>
      <c r="X191" s="359">
        <v>0.11554686229585887</v>
      </c>
      <c r="Y191" s="359">
        <v>0.81250132268184294</v>
      </c>
      <c r="Z191" s="359">
        <v>0.14249179405017265</v>
      </c>
      <c r="AA191" s="359">
        <v>0.77865548373316584</v>
      </c>
      <c r="AB191" s="359">
        <v>1.3818957624716422E-3</v>
      </c>
      <c r="AC191" s="363">
        <v>-8.4489092634864242</v>
      </c>
      <c r="AD191" s="526">
        <v>0</v>
      </c>
      <c r="AE191" s="360" t="s">
        <v>1557</v>
      </c>
      <c r="AF191" s="360" t="s">
        <v>2155</v>
      </c>
      <c r="AG191" s="364" t="s">
        <v>59</v>
      </c>
      <c r="AH191" s="364" t="s">
        <v>2147</v>
      </c>
      <c r="AI191" s="364">
        <v>1</v>
      </c>
      <c r="AJ191" s="364">
        <v>1</v>
      </c>
      <c r="AK191" s="364">
        <v>1</v>
      </c>
      <c r="AL191" s="359">
        <v>4.0000000000000001E-3</v>
      </c>
      <c r="AM191" s="359" t="s">
        <v>34</v>
      </c>
      <c r="AN191" s="359" t="s">
        <v>64</v>
      </c>
      <c r="AO191" s="357" t="s">
        <v>1323</v>
      </c>
      <c r="AP191" s="360" t="s">
        <v>11</v>
      </c>
      <c r="AQ191" s="366" t="s">
        <v>662</v>
      </c>
      <c r="AR191" s="359" t="s">
        <v>34</v>
      </c>
      <c r="AS191" s="359" t="s">
        <v>34</v>
      </c>
      <c r="AT191" s="359"/>
      <c r="AW191" s="646"/>
      <c r="AX191" s="646"/>
      <c r="AY191" s="647"/>
      <c r="AZ191" s="647"/>
      <c r="BA191" s="647"/>
      <c r="BB191" s="648"/>
      <c r="BC191" s="647"/>
      <c r="BD191" s="647"/>
      <c r="BE191" s="647"/>
      <c r="BF191" s="647"/>
      <c r="BG191" s="648"/>
      <c r="BH191" s="648"/>
      <c r="BI191" s="649"/>
      <c r="BJ191" s="649"/>
      <c r="BK191" s="649"/>
      <c r="BL191" s="648"/>
      <c r="BM191" s="648"/>
      <c r="BN191" s="648"/>
      <c r="BO191" s="648"/>
      <c r="BP191" s="648"/>
      <c r="BQ191" s="648"/>
      <c r="BR191" s="648"/>
      <c r="BS191" s="648"/>
      <c r="BT191" s="651"/>
      <c r="BU191" s="652"/>
      <c r="BV191" s="650"/>
      <c r="BW191" s="653"/>
    </row>
    <row r="192" spans="2:75" ht="15.75" customHeight="1">
      <c r="B192" s="353" t="s">
        <v>353</v>
      </c>
      <c r="C192" s="354">
        <v>7967080000106</v>
      </c>
      <c r="D192" s="355" t="s">
        <v>13</v>
      </c>
      <c r="E192" s="355" t="s">
        <v>616</v>
      </c>
      <c r="F192" s="355" t="s">
        <v>618</v>
      </c>
      <c r="G192" s="356" t="s">
        <v>34</v>
      </c>
      <c r="H192" s="356" t="s">
        <v>1336</v>
      </c>
      <c r="I192" s="356" t="s">
        <v>34</v>
      </c>
      <c r="J192" s="356"/>
      <c r="K192" s="357"/>
      <c r="L192" s="358"/>
      <c r="M192" s="358" t="s">
        <v>34</v>
      </c>
      <c r="N192" s="357">
        <v>159824</v>
      </c>
      <c r="O192" s="357" t="s">
        <v>1320</v>
      </c>
      <c r="P192" s="361">
        <v>38861</v>
      </c>
      <c r="Q192" s="362">
        <v>19163705.370000001</v>
      </c>
      <c r="R192" s="362">
        <v>23163294.013611112</v>
      </c>
      <c r="S192" s="357">
        <v>1</v>
      </c>
      <c r="T192" s="359">
        <v>3.6328325674927608E-2</v>
      </c>
      <c r="U192" s="359">
        <v>0.46962335661209226</v>
      </c>
      <c r="V192" s="359">
        <v>2.5229937513629341E-2</v>
      </c>
      <c r="W192" s="359">
        <v>0.2473377498660731</v>
      </c>
      <c r="X192" s="359">
        <v>6.5865095186278699E-2</v>
      </c>
      <c r="Y192" s="359">
        <v>0.49946698188696209</v>
      </c>
      <c r="Z192" s="359">
        <v>0.13407829411138827</v>
      </c>
      <c r="AA192" s="359">
        <v>0.76214449033832787</v>
      </c>
      <c r="AB192" s="359">
        <v>4.4189133890895897E-2</v>
      </c>
      <c r="AC192" s="363">
        <v>-1.6126532518055283</v>
      </c>
      <c r="AD192" s="526">
        <v>0</v>
      </c>
      <c r="AE192" s="360" t="s">
        <v>2411</v>
      </c>
      <c r="AF192" s="360" t="s">
        <v>2149</v>
      </c>
      <c r="AG192" s="364" t="s">
        <v>719</v>
      </c>
      <c r="AH192" s="364" t="s">
        <v>2147</v>
      </c>
      <c r="AI192" s="364">
        <v>10000</v>
      </c>
      <c r="AJ192" s="364">
        <v>1000</v>
      </c>
      <c r="AK192" s="364">
        <v>5000</v>
      </c>
      <c r="AL192" s="359">
        <v>1.8000000000000002E-2</v>
      </c>
      <c r="AM192" s="359">
        <v>0.2</v>
      </c>
      <c r="AN192" s="359" t="s">
        <v>64</v>
      </c>
      <c r="AO192" s="357" t="s">
        <v>1323</v>
      </c>
      <c r="AP192" s="360" t="s">
        <v>13</v>
      </c>
      <c r="AQ192" s="366" t="s">
        <v>678</v>
      </c>
      <c r="AR192" s="359">
        <v>5.3999999999999994E-3</v>
      </c>
      <c r="AS192" s="359">
        <v>5.3999999999999994E-3</v>
      </c>
      <c r="AT192" s="359"/>
      <c r="AW192" s="646"/>
      <c r="AX192" s="646"/>
      <c r="AY192" s="647"/>
      <c r="AZ192" s="647"/>
      <c r="BA192" s="647"/>
      <c r="BB192" s="648"/>
      <c r="BC192" s="647"/>
      <c r="BD192" s="647"/>
      <c r="BE192" s="647"/>
      <c r="BF192" s="647"/>
      <c r="BG192" s="648"/>
      <c r="BH192" s="648"/>
      <c r="BI192" s="649"/>
      <c r="BJ192" s="649"/>
      <c r="BK192" s="649"/>
      <c r="BL192" s="648"/>
      <c r="BM192" s="648"/>
      <c r="BN192" s="648"/>
      <c r="BO192" s="648"/>
      <c r="BP192" s="648"/>
      <c r="BQ192" s="648"/>
      <c r="BR192" s="648"/>
      <c r="BS192" s="648"/>
      <c r="BT192" s="651"/>
      <c r="BU192" s="652"/>
      <c r="BV192" s="650"/>
      <c r="BW192" s="653"/>
    </row>
    <row r="193" spans="2:75" ht="15.75" customHeight="1">
      <c r="B193" s="353" t="s">
        <v>849</v>
      </c>
      <c r="C193" s="354">
        <v>33144687000198</v>
      </c>
      <c r="D193" s="355" t="s">
        <v>14</v>
      </c>
      <c r="E193" s="355" t="s">
        <v>15</v>
      </c>
      <c r="F193" s="355" t="s">
        <v>17</v>
      </c>
      <c r="G193" s="356"/>
      <c r="H193" s="356" t="s">
        <v>34</v>
      </c>
      <c r="I193" s="356" t="s">
        <v>34</v>
      </c>
      <c r="J193" s="356" t="s">
        <v>611</v>
      </c>
      <c r="K193" s="357" t="s">
        <v>49</v>
      </c>
      <c r="L193" s="358"/>
      <c r="M193" s="358" t="s">
        <v>1414</v>
      </c>
      <c r="N193" s="357">
        <v>494828</v>
      </c>
      <c r="O193" s="357" t="s">
        <v>1320</v>
      </c>
      <c r="P193" s="361">
        <v>43592</v>
      </c>
      <c r="Q193" s="362">
        <v>261147854.91</v>
      </c>
      <c r="R193" s="362">
        <v>229187742.51460323</v>
      </c>
      <c r="S193" s="357">
        <v>1</v>
      </c>
      <c r="T193" s="359">
        <v>-5.9340498467779113E-2</v>
      </c>
      <c r="U193" s="359">
        <v>-0.76710620585265044</v>
      </c>
      <c r="V193" s="359">
        <v>1.5764509264952098E-2</v>
      </c>
      <c r="W193" s="359">
        <v>0.15454490314253724</v>
      </c>
      <c r="X193" s="359">
        <v>-3.206218760047741E-2</v>
      </c>
      <c r="Y193" s="359">
        <v>-0.24313339300905068</v>
      </c>
      <c r="Z193" s="359">
        <v>0.27976199630408272</v>
      </c>
      <c r="AA193" s="359">
        <v>1.5902578825478806</v>
      </c>
      <c r="AB193" s="359">
        <v>0.16741195332455844</v>
      </c>
      <c r="AC193" s="363">
        <v>-0.40369478589850699</v>
      </c>
      <c r="AD193" s="526">
        <v>0</v>
      </c>
      <c r="AE193" s="360" t="s">
        <v>2178</v>
      </c>
      <c r="AF193" s="360" t="s">
        <v>2143</v>
      </c>
      <c r="AG193" s="364" t="s">
        <v>1435</v>
      </c>
      <c r="AH193" s="364" t="s">
        <v>2147</v>
      </c>
      <c r="AI193" s="364">
        <v>500</v>
      </c>
      <c r="AJ193" s="364">
        <v>500</v>
      </c>
      <c r="AK193" s="364">
        <v>500</v>
      </c>
      <c r="AL193" s="359">
        <v>1.5E-3</v>
      </c>
      <c r="AM193" s="359" t="s">
        <v>34</v>
      </c>
      <c r="AN193" s="359" t="s">
        <v>34</v>
      </c>
      <c r="AO193" s="357" t="s">
        <v>1323</v>
      </c>
      <c r="AP193" s="360" t="s">
        <v>17</v>
      </c>
      <c r="AQ193" s="366" t="s">
        <v>17</v>
      </c>
      <c r="AR193" s="359">
        <v>3.5E-4</v>
      </c>
      <c r="AS193" s="359">
        <v>3.5E-4</v>
      </c>
      <c r="AT193" s="359"/>
      <c r="AW193" s="646"/>
      <c r="AX193" s="646"/>
      <c r="AY193" s="647"/>
      <c r="AZ193" s="647"/>
      <c r="BA193" s="647"/>
      <c r="BB193" s="648"/>
      <c r="BC193" s="647"/>
      <c r="BD193" s="647"/>
      <c r="BE193" s="647"/>
      <c r="BF193" s="647"/>
      <c r="BG193" s="648"/>
      <c r="BH193" s="648"/>
      <c r="BI193" s="649"/>
      <c r="BJ193" s="649"/>
      <c r="BK193" s="649"/>
      <c r="BL193" s="648"/>
      <c r="BM193" s="648"/>
      <c r="BN193" s="648"/>
      <c r="BO193" s="648"/>
      <c r="BP193" s="648"/>
      <c r="BQ193" s="648"/>
      <c r="BR193" s="648"/>
      <c r="BS193" s="648"/>
      <c r="BT193" s="651"/>
      <c r="BU193" s="652"/>
      <c r="BV193" s="650"/>
      <c r="BW193" s="653"/>
    </row>
    <row r="194" spans="2:75" ht="15.75" customHeight="1">
      <c r="B194" s="353" t="s">
        <v>883</v>
      </c>
      <c r="C194" s="354">
        <v>3319016000150</v>
      </c>
      <c r="D194" s="355" t="s">
        <v>14</v>
      </c>
      <c r="E194" s="355" t="s">
        <v>15</v>
      </c>
      <c r="F194" s="355" t="s">
        <v>17</v>
      </c>
      <c r="G194" s="356"/>
      <c r="H194" s="356" t="s">
        <v>34</v>
      </c>
      <c r="I194" s="356" t="s">
        <v>34</v>
      </c>
      <c r="J194" s="356" t="s">
        <v>611</v>
      </c>
      <c r="K194" s="357" t="s">
        <v>49</v>
      </c>
      <c r="L194" s="358"/>
      <c r="M194" s="358" t="s">
        <v>1414</v>
      </c>
      <c r="N194" s="357">
        <v>72176</v>
      </c>
      <c r="O194" s="357" t="s">
        <v>1320</v>
      </c>
      <c r="P194" s="361">
        <v>36409</v>
      </c>
      <c r="Q194" s="362">
        <v>214862217.80000001</v>
      </c>
      <c r="R194" s="362">
        <v>254404176.45079359</v>
      </c>
      <c r="S194" s="357">
        <v>1</v>
      </c>
      <c r="T194" s="359">
        <v>-6.5279656812986309E-2</v>
      </c>
      <c r="U194" s="359">
        <v>-0.84388286499419451</v>
      </c>
      <c r="V194" s="359">
        <v>7.170848420292586E-3</v>
      </c>
      <c r="W194" s="359">
        <v>7.0298291937811327E-2</v>
      </c>
      <c r="X194" s="359">
        <v>-4.1136665161876862E-2</v>
      </c>
      <c r="Y194" s="359">
        <v>-0.3119468048317266</v>
      </c>
      <c r="Z194" s="359">
        <v>0.254411932684945</v>
      </c>
      <c r="AA194" s="359">
        <v>1.4461599027436247</v>
      </c>
      <c r="AB194" s="359">
        <v>0.16758234877092398</v>
      </c>
      <c r="AC194" s="363">
        <v>-0.45382135818011821</v>
      </c>
      <c r="AD194" s="526">
        <v>9352825000140</v>
      </c>
      <c r="AE194" s="360" t="s">
        <v>469</v>
      </c>
      <c r="AF194" s="360" t="s">
        <v>469</v>
      </c>
      <c r="AG194" s="364" t="s">
        <v>469</v>
      </c>
      <c r="AH194" s="364" t="s">
        <v>2147</v>
      </c>
      <c r="AI194" s="364">
        <v>100</v>
      </c>
      <c r="AJ194" s="364">
        <v>100</v>
      </c>
      <c r="AK194" s="364">
        <v>100</v>
      </c>
      <c r="AL194" s="359">
        <v>8.5000000000000006E-3</v>
      </c>
      <c r="AM194" s="359" t="s">
        <v>34</v>
      </c>
      <c r="AN194" s="359" t="s">
        <v>2228</v>
      </c>
      <c r="AO194" s="357" t="s">
        <v>1323</v>
      </c>
      <c r="AP194" s="360" t="s">
        <v>17</v>
      </c>
      <c r="AQ194" s="366" t="s">
        <v>17</v>
      </c>
      <c r="AR194" s="359">
        <v>3.1166666666666673E-3</v>
      </c>
      <c r="AS194" s="359">
        <v>3.1166666666666673E-3</v>
      </c>
      <c r="AT194" s="359"/>
      <c r="AW194" s="646"/>
      <c r="AX194" s="646"/>
      <c r="AY194" s="647"/>
      <c r="AZ194" s="647"/>
      <c r="BA194" s="647"/>
      <c r="BB194" s="648"/>
      <c r="BC194" s="647"/>
      <c r="BD194" s="647"/>
      <c r="BE194" s="647"/>
      <c r="BF194" s="647"/>
      <c r="BG194" s="648"/>
      <c r="BH194" s="648"/>
      <c r="BI194" s="649"/>
      <c r="BJ194" s="649"/>
      <c r="BK194" s="649"/>
      <c r="BL194" s="648"/>
      <c r="BM194" s="648"/>
      <c r="BN194" s="648"/>
      <c r="BO194" s="648"/>
      <c r="BP194" s="648"/>
      <c r="BQ194" s="648"/>
      <c r="BR194" s="648"/>
      <c r="BS194" s="648"/>
      <c r="BT194" s="651"/>
      <c r="BU194" s="652"/>
      <c r="BV194" s="650"/>
      <c r="BW194" s="653"/>
    </row>
    <row r="195" spans="2:75" ht="15.75" customHeight="1">
      <c r="B195" s="353" t="s">
        <v>888</v>
      </c>
      <c r="C195" s="354">
        <v>32471624000183</v>
      </c>
      <c r="D195" s="355" t="s">
        <v>14</v>
      </c>
      <c r="E195" s="355" t="s">
        <v>15</v>
      </c>
      <c r="F195" s="355" t="s">
        <v>17</v>
      </c>
      <c r="G195" s="356"/>
      <c r="H195" s="356" t="s">
        <v>34</v>
      </c>
      <c r="I195" s="356" t="s">
        <v>34</v>
      </c>
      <c r="J195" s="356" t="s">
        <v>611</v>
      </c>
      <c r="K195" s="357" t="s">
        <v>49</v>
      </c>
      <c r="L195" s="358"/>
      <c r="M195" s="358" t="s">
        <v>1414</v>
      </c>
      <c r="N195" s="357">
        <v>551201</v>
      </c>
      <c r="O195" s="357" t="s">
        <v>1320</v>
      </c>
      <c r="P195" s="361">
        <v>44055</v>
      </c>
      <c r="Q195" s="362">
        <v>3772162.89</v>
      </c>
      <c r="R195" s="362">
        <v>5058033.1005952377</v>
      </c>
      <c r="S195" s="357">
        <v>1</v>
      </c>
      <c r="T195" s="359">
        <v>0.19352579451170882</v>
      </c>
      <c r="U195" s="359">
        <v>2.5017457182821796</v>
      </c>
      <c r="V195" s="359">
        <v>0.15377485786932255</v>
      </c>
      <c r="W195" s="359">
        <v>1.5075077895388009</v>
      </c>
      <c r="X195" s="359">
        <v>0.20370719902932533</v>
      </c>
      <c r="Y195" s="359">
        <v>1.544748695801168</v>
      </c>
      <c r="Z195" s="359" t="s">
        <v>1417</v>
      </c>
      <c r="AA195" s="359" t="s">
        <v>1417</v>
      </c>
      <c r="AB195" s="359">
        <v>0.16596396892498572</v>
      </c>
      <c r="AC195" s="363">
        <v>0.35953114426124377</v>
      </c>
      <c r="AD195" s="526">
        <v>32485602000172</v>
      </c>
      <c r="AE195" s="360" t="s">
        <v>469</v>
      </c>
      <c r="AF195" s="360" t="s">
        <v>469</v>
      </c>
      <c r="AG195" s="364" t="s">
        <v>469</v>
      </c>
      <c r="AH195" s="364" t="s">
        <v>2147</v>
      </c>
      <c r="AI195" s="364">
        <v>100</v>
      </c>
      <c r="AJ195" s="364">
        <v>100</v>
      </c>
      <c r="AK195" s="364">
        <v>100</v>
      </c>
      <c r="AL195" s="359">
        <v>8.5000000000000006E-3</v>
      </c>
      <c r="AM195" s="359" t="s">
        <v>34</v>
      </c>
      <c r="AN195" s="359" t="s">
        <v>2228</v>
      </c>
      <c r="AO195" s="357" t="s">
        <v>1323</v>
      </c>
      <c r="AP195" s="360" t="s">
        <v>17</v>
      </c>
      <c r="AQ195" s="366" t="s">
        <v>17</v>
      </c>
      <c r="AR195" s="359">
        <v>2.2666666666666668E-3</v>
      </c>
      <c r="AS195" s="359">
        <v>2.2666666666666668E-3</v>
      </c>
      <c r="AT195" s="359"/>
      <c r="AW195" s="646"/>
      <c r="AX195" s="646"/>
      <c r="AY195" s="647"/>
      <c r="AZ195" s="647"/>
      <c r="BA195" s="647"/>
      <c r="BB195" s="648"/>
      <c r="BC195" s="647"/>
      <c r="BD195" s="647"/>
      <c r="BE195" s="647"/>
      <c r="BF195" s="647"/>
      <c r="BG195" s="648"/>
      <c r="BH195" s="648"/>
      <c r="BI195" s="649"/>
      <c r="BJ195" s="649"/>
      <c r="BK195" s="649"/>
      <c r="BL195" s="648"/>
      <c r="BM195" s="648"/>
      <c r="BN195" s="648"/>
      <c r="BO195" s="648"/>
      <c r="BP195" s="648"/>
      <c r="BQ195" s="648"/>
      <c r="BR195" s="648"/>
      <c r="BS195" s="648"/>
      <c r="BT195" s="651"/>
      <c r="BU195" s="652"/>
      <c r="BV195" s="650"/>
      <c r="BW195" s="653"/>
    </row>
    <row r="196" spans="2:75" ht="15.75" customHeight="1">
      <c r="B196" s="353" t="s">
        <v>979</v>
      </c>
      <c r="C196" s="354">
        <v>32745560000161</v>
      </c>
      <c r="D196" s="355" t="s">
        <v>14</v>
      </c>
      <c r="E196" s="355" t="s">
        <v>15</v>
      </c>
      <c r="F196" s="355" t="s">
        <v>17</v>
      </c>
      <c r="G196" s="356"/>
      <c r="H196" s="356" t="s">
        <v>34</v>
      </c>
      <c r="I196" s="356" t="s">
        <v>34</v>
      </c>
      <c r="J196" s="356" t="s">
        <v>611</v>
      </c>
      <c r="K196" s="357" t="s">
        <v>49</v>
      </c>
      <c r="L196" s="358"/>
      <c r="M196" s="358" t="s">
        <v>1414</v>
      </c>
      <c r="N196" s="357">
        <v>494976</v>
      </c>
      <c r="O196" s="357" t="s">
        <v>1320</v>
      </c>
      <c r="P196" s="361">
        <v>43585</v>
      </c>
      <c r="Q196" s="362">
        <v>3162455.99</v>
      </c>
      <c r="R196" s="362">
        <v>9174557.1683730111</v>
      </c>
      <c r="S196" s="357">
        <v>1</v>
      </c>
      <c r="T196" s="359">
        <v>-5.7531137092417639E-2</v>
      </c>
      <c r="U196" s="359">
        <v>-0.74371623819972421</v>
      </c>
      <c r="V196" s="359">
        <v>1.4712810745604044E-2</v>
      </c>
      <c r="W196" s="359">
        <v>0.14423474105146955</v>
      </c>
      <c r="X196" s="359">
        <v>-1.8907305904531047E-2</v>
      </c>
      <c r="Y196" s="359">
        <v>-0.14337753538564665</v>
      </c>
      <c r="Z196" s="359">
        <v>0.27189320237731818</v>
      </c>
      <c r="AA196" s="359">
        <v>1.5455291068975203</v>
      </c>
      <c r="AB196" s="359">
        <v>0.1621114474147643</v>
      </c>
      <c r="AC196" s="363">
        <v>-0.42863312223261657</v>
      </c>
      <c r="AD196" s="526">
        <v>0</v>
      </c>
      <c r="AE196" s="360" t="s">
        <v>2309</v>
      </c>
      <c r="AF196" s="360" t="s">
        <v>2149</v>
      </c>
      <c r="AG196" s="364" t="s">
        <v>719</v>
      </c>
      <c r="AH196" s="364" t="s">
        <v>2147</v>
      </c>
      <c r="AI196" s="364">
        <v>500</v>
      </c>
      <c r="AJ196" s="364">
        <v>500</v>
      </c>
      <c r="AK196" s="364">
        <v>500</v>
      </c>
      <c r="AL196" s="359">
        <v>2.2300000000000002E-3</v>
      </c>
      <c r="AM196" s="359" t="s">
        <v>34</v>
      </c>
      <c r="AN196" s="359" t="s">
        <v>2228</v>
      </c>
      <c r="AO196" s="357" t="s">
        <v>1323</v>
      </c>
      <c r="AP196" s="360" t="s">
        <v>17</v>
      </c>
      <c r="AQ196" s="366" t="s">
        <v>17</v>
      </c>
      <c r="AR196" s="359">
        <v>1.4866666666666668E-4</v>
      </c>
      <c r="AS196" s="359">
        <v>1.4866666666666668E-4</v>
      </c>
      <c r="AT196" s="359"/>
      <c r="AW196" s="646"/>
      <c r="AX196" s="646"/>
      <c r="AY196" s="647"/>
      <c r="AZ196" s="647"/>
      <c r="BA196" s="647"/>
      <c r="BB196" s="648"/>
      <c r="BC196" s="647"/>
      <c r="BD196" s="647"/>
      <c r="BE196" s="647"/>
      <c r="BF196" s="647"/>
      <c r="BG196" s="648"/>
      <c r="BH196" s="648"/>
      <c r="BI196" s="649"/>
      <c r="BJ196" s="649"/>
      <c r="BK196" s="649"/>
      <c r="BL196" s="648"/>
      <c r="BM196" s="648"/>
      <c r="BN196" s="648"/>
      <c r="BO196" s="648"/>
      <c r="BP196" s="648"/>
      <c r="BQ196" s="648"/>
      <c r="BR196" s="648"/>
      <c r="BS196" s="648"/>
      <c r="BT196" s="651"/>
      <c r="BU196" s="652"/>
      <c r="BV196" s="650"/>
      <c r="BW196" s="653"/>
    </row>
    <row r="197" spans="2:75" ht="15.75" customHeight="1">
      <c r="B197" s="353" t="s">
        <v>693</v>
      </c>
      <c r="C197" s="354">
        <v>23711486000171</v>
      </c>
      <c r="D197" s="355" t="s">
        <v>14</v>
      </c>
      <c r="E197" s="355" t="s">
        <v>15</v>
      </c>
      <c r="F197" s="355" t="s">
        <v>17</v>
      </c>
      <c r="G197" s="356"/>
      <c r="H197" s="356" t="s">
        <v>34</v>
      </c>
      <c r="I197" s="356" t="s">
        <v>34</v>
      </c>
      <c r="J197" s="356" t="s">
        <v>611</v>
      </c>
      <c r="K197" s="357" t="s">
        <v>49</v>
      </c>
      <c r="L197" s="358"/>
      <c r="M197" s="358" t="s">
        <v>1414</v>
      </c>
      <c r="N197" s="357">
        <v>412831</v>
      </c>
      <c r="O197" s="357" t="s">
        <v>1320</v>
      </c>
      <c r="P197" s="361">
        <v>42415</v>
      </c>
      <c r="Q197" s="362">
        <v>69946576.950000003</v>
      </c>
      <c r="R197" s="362">
        <v>74545537.910714239</v>
      </c>
      <c r="S197" s="357">
        <v>1</v>
      </c>
      <c r="T197" s="359">
        <v>-6.2127869967336213E-2</v>
      </c>
      <c r="U197" s="359">
        <v>-0.80313910127040755</v>
      </c>
      <c r="V197" s="359">
        <v>1.0173125872655175E-2</v>
      </c>
      <c r="W197" s="359">
        <v>9.9730649792041673E-2</v>
      </c>
      <c r="X197" s="359">
        <v>-3.5777286241276962E-2</v>
      </c>
      <c r="Y197" s="359">
        <v>-0.27130566088909569</v>
      </c>
      <c r="Z197" s="359">
        <v>0.26487655727134896</v>
      </c>
      <c r="AA197" s="359">
        <v>1.5056442214012065</v>
      </c>
      <c r="AB197" s="359">
        <v>0.1657425958797292</v>
      </c>
      <c r="AC197" s="363">
        <v>-0.44272695079195812</v>
      </c>
      <c r="AD197" s="526">
        <v>0</v>
      </c>
      <c r="AE197" s="360" t="s">
        <v>2378</v>
      </c>
      <c r="AF197" s="360" t="s">
        <v>2152</v>
      </c>
      <c r="AG197" s="364" t="s">
        <v>1436</v>
      </c>
      <c r="AH197" s="364" t="s">
        <v>2147</v>
      </c>
      <c r="AI197" s="364">
        <v>5000</v>
      </c>
      <c r="AJ197" s="364">
        <v>0</v>
      </c>
      <c r="AK197" s="364">
        <v>0</v>
      </c>
      <c r="AL197" s="359">
        <v>7.4999999999999997E-3</v>
      </c>
      <c r="AM197" s="359" t="s">
        <v>34</v>
      </c>
      <c r="AN197" s="359" t="s">
        <v>34</v>
      </c>
      <c r="AO197" s="357" t="s">
        <v>1323</v>
      </c>
      <c r="AP197" s="360" t="s">
        <v>17</v>
      </c>
      <c r="AQ197" s="366" t="s">
        <v>17</v>
      </c>
      <c r="AR197" s="359">
        <v>1.7499999999999998E-3</v>
      </c>
      <c r="AS197" s="359">
        <v>1.7499999999999998E-3</v>
      </c>
      <c r="AT197" s="359"/>
      <c r="AW197" s="646"/>
      <c r="AX197" s="646"/>
      <c r="AY197" s="647"/>
      <c r="AZ197" s="647"/>
      <c r="BA197" s="647"/>
      <c r="BB197" s="648"/>
      <c r="BC197" s="647"/>
      <c r="BD197" s="647"/>
      <c r="BE197" s="647"/>
      <c r="BF197" s="647"/>
      <c r="BG197" s="648"/>
      <c r="BH197" s="648"/>
      <c r="BI197" s="649"/>
      <c r="BJ197" s="649"/>
      <c r="BK197" s="649"/>
      <c r="BL197" s="648"/>
      <c r="BM197" s="648"/>
      <c r="BN197" s="648"/>
      <c r="BO197" s="648"/>
      <c r="BP197" s="648"/>
      <c r="BQ197" s="648"/>
      <c r="BR197" s="648"/>
      <c r="BS197" s="648"/>
      <c r="BT197" s="651"/>
      <c r="BU197" s="652"/>
      <c r="BV197" s="650"/>
      <c r="BW197" s="653"/>
    </row>
    <row r="198" spans="2:75" ht="15.75" customHeight="1">
      <c r="B198" s="353" t="s">
        <v>1278</v>
      </c>
      <c r="C198" s="354">
        <v>819889000133</v>
      </c>
      <c r="D198" s="355" t="s">
        <v>14</v>
      </c>
      <c r="E198" s="355" t="s">
        <v>15</v>
      </c>
      <c r="F198" s="355" t="s">
        <v>17</v>
      </c>
      <c r="G198" s="356"/>
      <c r="H198" s="356" t="s">
        <v>34</v>
      </c>
      <c r="I198" s="356" t="s">
        <v>34</v>
      </c>
      <c r="J198" s="356" t="s">
        <v>611</v>
      </c>
      <c r="K198" s="357" t="s">
        <v>49</v>
      </c>
      <c r="L198" s="358"/>
      <c r="M198" s="358" t="s">
        <v>1414</v>
      </c>
      <c r="N198" s="357">
        <v>17973</v>
      </c>
      <c r="O198" s="357" t="s">
        <v>1320</v>
      </c>
      <c r="P198" s="361">
        <v>34974</v>
      </c>
      <c r="Q198" s="362">
        <v>82218910.109999999</v>
      </c>
      <c r="R198" s="362">
        <v>92783091.596666664</v>
      </c>
      <c r="S198" s="357">
        <v>1</v>
      </c>
      <c r="T198" s="359">
        <v>-5.9821658396485122E-2</v>
      </c>
      <c r="U198" s="359">
        <v>-0.77332625416448608</v>
      </c>
      <c r="V198" s="359">
        <v>1.2953168625424061E-2</v>
      </c>
      <c r="W198" s="359">
        <v>0.12698436449624534</v>
      </c>
      <c r="X198" s="359">
        <v>-3.808811421157865E-2</v>
      </c>
      <c r="Y198" s="359">
        <v>-0.28882908917417321</v>
      </c>
      <c r="Z198" s="359">
        <v>0.245667187873152</v>
      </c>
      <c r="AA198" s="359">
        <v>1.3964519382897673</v>
      </c>
      <c r="AB198" s="359">
        <v>0.16381413738617651</v>
      </c>
      <c r="AC198" s="363">
        <v>-0.4330833011790991</v>
      </c>
      <c r="AD198" s="526">
        <v>0</v>
      </c>
      <c r="AE198" s="360" t="s">
        <v>2340</v>
      </c>
      <c r="AF198" s="360" t="s">
        <v>728</v>
      </c>
      <c r="AG198" s="364" t="s">
        <v>728</v>
      </c>
      <c r="AH198" s="364" t="s">
        <v>2147</v>
      </c>
      <c r="AI198" s="364">
        <v>5000</v>
      </c>
      <c r="AJ198" s="364">
        <v>100</v>
      </c>
      <c r="AK198" s="364">
        <v>1000</v>
      </c>
      <c r="AL198" s="359">
        <v>0.01</v>
      </c>
      <c r="AM198" s="359" t="s">
        <v>34</v>
      </c>
      <c r="AN198" s="359" t="s">
        <v>2228</v>
      </c>
      <c r="AO198" s="357" t="s">
        <v>1323</v>
      </c>
      <c r="AP198" s="360" t="s">
        <v>17</v>
      </c>
      <c r="AQ198" s="366" t="s">
        <v>17</v>
      </c>
      <c r="AR198" s="359">
        <v>2.6666666666666666E-3</v>
      </c>
      <c r="AS198" s="359">
        <v>2.6666666666666666E-3</v>
      </c>
      <c r="AT198" s="359"/>
      <c r="AW198" s="646"/>
      <c r="AX198" s="646"/>
      <c r="AY198" s="647"/>
      <c r="AZ198" s="647"/>
      <c r="BA198" s="647"/>
      <c r="BB198" s="648"/>
      <c r="BC198" s="647"/>
      <c r="BD198" s="647"/>
      <c r="BE198" s="647"/>
      <c r="BF198" s="647"/>
      <c r="BG198" s="648"/>
      <c r="BH198" s="648"/>
      <c r="BI198" s="649"/>
      <c r="BJ198" s="649"/>
      <c r="BK198" s="649"/>
      <c r="BL198" s="648"/>
      <c r="BM198" s="648"/>
      <c r="BN198" s="648"/>
      <c r="BO198" s="648"/>
      <c r="BP198" s="648"/>
      <c r="BQ198" s="648"/>
      <c r="BR198" s="648"/>
      <c r="BS198" s="648"/>
      <c r="BT198" s="651"/>
      <c r="BU198" s="652"/>
      <c r="BV198" s="650"/>
      <c r="BW198" s="653"/>
    </row>
    <row r="199" spans="2:75" ht="15.75" customHeight="1">
      <c r="B199" s="353" t="s">
        <v>737</v>
      </c>
      <c r="C199" s="354">
        <v>9720734000110</v>
      </c>
      <c r="D199" s="355" t="s">
        <v>11</v>
      </c>
      <c r="E199" s="355" t="s">
        <v>620</v>
      </c>
      <c r="F199" s="355" t="s">
        <v>663</v>
      </c>
      <c r="G199" s="356" t="s">
        <v>738</v>
      </c>
      <c r="H199" s="356" t="s">
        <v>34</v>
      </c>
      <c r="I199" s="356"/>
      <c r="J199" s="356" t="s">
        <v>608</v>
      </c>
      <c r="K199" s="357" t="s">
        <v>48</v>
      </c>
      <c r="L199" s="358"/>
      <c r="M199" s="358" t="s">
        <v>34</v>
      </c>
      <c r="N199" s="357">
        <v>216658</v>
      </c>
      <c r="O199" s="357" t="s">
        <v>1320</v>
      </c>
      <c r="P199" s="361">
        <v>39702</v>
      </c>
      <c r="Q199" s="362">
        <v>684045534.51999998</v>
      </c>
      <c r="R199" s="362">
        <v>638612874.14674568</v>
      </c>
      <c r="S199" s="357">
        <v>1</v>
      </c>
      <c r="T199" s="359">
        <v>8.758739299185625E-2</v>
      </c>
      <c r="U199" s="359">
        <v>1.1322593246329111</v>
      </c>
      <c r="V199" s="359">
        <v>0.12052902420139477</v>
      </c>
      <c r="W199" s="359">
        <v>1.1815874543257268</v>
      </c>
      <c r="X199" s="359">
        <v>0.15658886288038509</v>
      </c>
      <c r="Y199" s="359">
        <v>1.1874417932408992</v>
      </c>
      <c r="Z199" s="359">
        <v>0.1535154078532377</v>
      </c>
      <c r="AA199" s="359">
        <v>0.87263134613113047</v>
      </c>
      <c r="AB199" s="359">
        <v>5.0418813438807093E-3</v>
      </c>
      <c r="AC199" s="363">
        <v>3.3097104473724785</v>
      </c>
      <c r="AD199" s="526">
        <v>0</v>
      </c>
      <c r="AE199" s="360" t="s">
        <v>2166</v>
      </c>
      <c r="AF199" s="360" t="s">
        <v>2143</v>
      </c>
      <c r="AG199" s="364" t="s">
        <v>1435</v>
      </c>
      <c r="AH199" s="364" t="s">
        <v>2147</v>
      </c>
      <c r="AI199" s="364">
        <v>1000</v>
      </c>
      <c r="AJ199" s="364">
        <v>1000</v>
      </c>
      <c r="AK199" s="364">
        <v>500</v>
      </c>
      <c r="AL199" s="657">
        <v>4.0000000000000001E-3</v>
      </c>
      <c r="AM199" s="657" t="s">
        <v>34</v>
      </c>
      <c r="AN199" s="359" t="s">
        <v>64</v>
      </c>
      <c r="AO199" s="357" t="s">
        <v>1323</v>
      </c>
      <c r="AP199" s="360" t="s">
        <v>11</v>
      </c>
      <c r="AQ199" s="366" t="s">
        <v>669</v>
      </c>
      <c r="AR199" s="359">
        <v>1.0666666666666667E-3</v>
      </c>
      <c r="AS199" s="359">
        <v>1.0666666666666667E-3</v>
      </c>
      <c r="AT199" s="359"/>
      <c r="AW199" s="646"/>
      <c r="AX199" s="646"/>
      <c r="AY199" s="647"/>
      <c r="AZ199" s="647"/>
      <c r="BA199" s="647"/>
      <c r="BB199" s="647"/>
      <c r="BC199" s="647"/>
      <c r="BD199" s="647"/>
      <c r="BE199" s="647"/>
      <c r="BF199" s="647"/>
      <c r="BG199" s="648"/>
      <c r="BH199" s="648"/>
      <c r="BI199" s="649"/>
      <c r="BJ199" s="649"/>
      <c r="BK199" s="649"/>
      <c r="BL199" s="218"/>
      <c r="BM199" s="648"/>
      <c r="BN199" s="648"/>
      <c r="BO199" s="648"/>
      <c r="BP199" s="648"/>
      <c r="BQ199" s="648"/>
      <c r="BR199" s="648"/>
      <c r="BS199" s="648"/>
      <c r="BT199" s="648"/>
      <c r="BU199" s="648"/>
      <c r="BV199" s="650"/>
      <c r="BW199" s="647"/>
    </row>
    <row r="200" spans="2:75" ht="15.75" customHeight="1">
      <c r="B200" s="353" t="s">
        <v>80</v>
      </c>
      <c r="C200" s="354">
        <v>28504521000103</v>
      </c>
      <c r="D200" s="355" t="s">
        <v>11</v>
      </c>
      <c r="E200" s="355" t="s">
        <v>620</v>
      </c>
      <c r="F200" s="355" t="s">
        <v>663</v>
      </c>
      <c r="G200" s="356" t="s">
        <v>738</v>
      </c>
      <c r="H200" s="356" t="s">
        <v>34</v>
      </c>
      <c r="I200" s="356"/>
      <c r="J200" s="356" t="s">
        <v>608</v>
      </c>
      <c r="K200" s="357" t="s">
        <v>48</v>
      </c>
      <c r="L200" s="358"/>
      <c r="M200" s="358" t="s">
        <v>1414</v>
      </c>
      <c r="N200" s="357">
        <v>475696</v>
      </c>
      <c r="O200" s="357" t="s">
        <v>1320</v>
      </c>
      <c r="P200" s="361">
        <v>43368</v>
      </c>
      <c r="Q200" s="362">
        <v>401346609.35000002</v>
      </c>
      <c r="R200" s="362">
        <v>272517833.13757938</v>
      </c>
      <c r="S200" s="357">
        <v>1</v>
      </c>
      <c r="T200" s="359">
        <v>8.6389021628113127E-2</v>
      </c>
      <c r="U200" s="359">
        <v>1.1167677441140416</v>
      </c>
      <c r="V200" s="359">
        <v>0.11704831136158411</v>
      </c>
      <c r="W200" s="359">
        <v>1.1474648299132149</v>
      </c>
      <c r="X200" s="359">
        <v>0.17028302854268929</v>
      </c>
      <c r="Y200" s="359">
        <v>1.2912871391478165</v>
      </c>
      <c r="Z200" s="359">
        <v>0.20077818381667956</v>
      </c>
      <c r="AA200" s="359">
        <v>1.1412882867445511</v>
      </c>
      <c r="AB200" s="359">
        <v>2.8075864808123447E-3</v>
      </c>
      <c r="AC200" s="363">
        <v>4.8318848611713205</v>
      </c>
      <c r="AD200" s="526">
        <v>0</v>
      </c>
      <c r="AE200" s="360" t="s">
        <v>2170</v>
      </c>
      <c r="AF200" s="360" t="s">
        <v>2170</v>
      </c>
      <c r="AG200" s="364" t="s">
        <v>719</v>
      </c>
      <c r="AH200" s="364" t="s">
        <v>2147</v>
      </c>
      <c r="AI200" s="364">
        <v>1000</v>
      </c>
      <c r="AJ200" s="364">
        <v>0</v>
      </c>
      <c r="AK200" s="364">
        <v>0</v>
      </c>
      <c r="AL200" s="657">
        <v>4.0000000000000001E-3</v>
      </c>
      <c r="AM200" s="657" t="s">
        <v>34</v>
      </c>
      <c r="AN200" s="359" t="s">
        <v>64</v>
      </c>
      <c r="AO200" s="357" t="s">
        <v>1323</v>
      </c>
      <c r="AP200" s="360" t="s">
        <v>11</v>
      </c>
      <c r="AQ200" s="366" t="s">
        <v>1371</v>
      </c>
      <c r="AR200" s="359">
        <v>7.9999999999999993E-4</v>
      </c>
      <c r="AS200" s="359">
        <v>7.9999999999999993E-4</v>
      </c>
      <c r="AT200" s="359"/>
      <c r="AW200" s="646"/>
      <c r="AX200" s="646"/>
      <c r="AY200" s="647"/>
      <c r="AZ200" s="647"/>
      <c r="BA200" s="647"/>
      <c r="BB200" s="647"/>
      <c r="BC200" s="647"/>
      <c r="BD200" s="647"/>
      <c r="BE200" s="647"/>
      <c r="BF200" s="647"/>
      <c r="BG200" s="648"/>
      <c r="BH200" s="648"/>
      <c r="BI200" s="649"/>
      <c r="BJ200" s="649"/>
      <c r="BK200" s="649"/>
      <c r="BL200" s="218"/>
      <c r="BM200" s="648"/>
      <c r="BN200" s="648"/>
      <c r="BO200" s="648"/>
      <c r="BP200" s="648"/>
      <c r="BQ200" s="648"/>
      <c r="BR200" s="648"/>
      <c r="BS200" s="648"/>
      <c r="BT200" s="648"/>
      <c r="BU200" s="648"/>
      <c r="BV200" s="650"/>
      <c r="BW200" s="647"/>
    </row>
    <row r="201" spans="2:75" ht="15.75" customHeight="1">
      <c r="B201" s="353" t="s">
        <v>760</v>
      </c>
      <c r="C201" s="354">
        <v>8815380000124</v>
      </c>
      <c r="D201" s="355" t="s">
        <v>11</v>
      </c>
      <c r="E201" s="355" t="s">
        <v>620</v>
      </c>
      <c r="F201" s="355" t="s">
        <v>663</v>
      </c>
      <c r="G201" s="356" t="s">
        <v>738</v>
      </c>
      <c r="H201" s="356" t="s">
        <v>34</v>
      </c>
      <c r="I201" s="356"/>
      <c r="J201" s="356" t="s">
        <v>608</v>
      </c>
      <c r="K201" s="357" t="s">
        <v>48</v>
      </c>
      <c r="L201" s="358"/>
      <c r="M201" s="358" t="s">
        <v>1414</v>
      </c>
      <c r="N201" s="357">
        <v>187941</v>
      </c>
      <c r="O201" s="357" t="s">
        <v>1320</v>
      </c>
      <c r="P201" s="361">
        <v>39265</v>
      </c>
      <c r="Q201" s="362">
        <v>6460762.4800000004</v>
      </c>
      <c r="R201" s="362">
        <v>6905246.0776190525</v>
      </c>
      <c r="S201" s="357">
        <v>1</v>
      </c>
      <c r="T201" s="359">
        <v>5.967927045362087E-2</v>
      </c>
      <c r="U201" s="359">
        <v>0.77148557743560642</v>
      </c>
      <c r="V201" s="359">
        <v>6.3764022242158491E-2</v>
      </c>
      <c r="W201" s="359">
        <v>0.62510062798475063</v>
      </c>
      <c r="X201" s="359">
        <v>9.8328936943589129E-2</v>
      </c>
      <c r="Y201" s="359">
        <v>0.7456461913319925</v>
      </c>
      <c r="Z201" s="359">
        <v>0.14438539981287146</v>
      </c>
      <c r="AA201" s="359">
        <v>0.82073342058824628</v>
      </c>
      <c r="AB201" s="359">
        <v>2.1498032751792788E-2</v>
      </c>
      <c r="AC201" s="363">
        <v>-1.6327408692923959</v>
      </c>
      <c r="AD201" s="526">
        <v>0</v>
      </c>
      <c r="AE201" s="360" t="s">
        <v>2179</v>
      </c>
      <c r="AF201" s="360" t="s">
        <v>761</v>
      </c>
      <c r="AG201" s="364" t="s">
        <v>761</v>
      </c>
      <c r="AH201" s="364" t="s">
        <v>2147</v>
      </c>
      <c r="AI201" s="364">
        <v>1000</v>
      </c>
      <c r="AJ201" s="364">
        <v>1000</v>
      </c>
      <c r="AK201" s="364">
        <v>1000</v>
      </c>
      <c r="AL201" s="657">
        <v>1.2500000000000001E-2</v>
      </c>
      <c r="AM201" s="657">
        <v>0.2</v>
      </c>
      <c r="AN201" s="359" t="s">
        <v>64</v>
      </c>
      <c r="AO201" s="357" t="s">
        <v>1323</v>
      </c>
      <c r="AP201" s="360" t="s">
        <v>13</v>
      </c>
      <c r="AQ201" s="366" t="s">
        <v>668</v>
      </c>
      <c r="AR201" s="359" t="s">
        <v>34</v>
      </c>
      <c r="AS201" s="359" t="s">
        <v>34</v>
      </c>
      <c r="AT201" s="359"/>
      <c r="AW201" s="646"/>
      <c r="AX201" s="646"/>
      <c r="AY201" s="647"/>
      <c r="AZ201" s="647"/>
      <c r="BA201" s="647"/>
      <c r="BB201" s="648"/>
      <c r="BC201" s="647"/>
      <c r="BD201" s="647"/>
      <c r="BE201" s="647"/>
      <c r="BF201" s="647"/>
      <c r="BG201" s="648"/>
      <c r="BH201" s="648"/>
      <c r="BI201" s="649"/>
      <c r="BJ201" s="649"/>
      <c r="BK201" s="649"/>
      <c r="BL201" s="648"/>
      <c r="BM201" s="648"/>
      <c r="BN201" s="648"/>
      <c r="BO201" s="648"/>
      <c r="BP201" s="648"/>
      <c r="BQ201" s="648"/>
      <c r="BR201" s="648"/>
      <c r="BS201" s="648"/>
      <c r="BT201" s="651"/>
      <c r="BU201" s="652"/>
      <c r="BV201" s="650"/>
      <c r="BW201" s="653"/>
    </row>
    <row r="202" spans="2:75" ht="15.75" customHeight="1">
      <c r="B202" s="353" t="s">
        <v>781</v>
      </c>
      <c r="C202" s="354">
        <v>17627210000107</v>
      </c>
      <c r="D202" s="355" t="s">
        <v>11</v>
      </c>
      <c r="E202" s="355" t="s">
        <v>620</v>
      </c>
      <c r="F202" s="355" t="s">
        <v>663</v>
      </c>
      <c r="G202" s="356" t="s">
        <v>738</v>
      </c>
      <c r="H202" s="356" t="s">
        <v>34</v>
      </c>
      <c r="I202" s="356"/>
      <c r="J202" s="356" t="s">
        <v>608</v>
      </c>
      <c r="K202" s="357" t="s">
        <v>48</v>
      </c>
      <c r="L202" s="358"/>
      <c r="M202" s="358" t="s">
        <v>1414</v>
      </c>
      <c r="N202" s="357">
        <v>375322</v>
      </c>
      <c r="O202" s="357" t="s">
        <v>1320</v>
      </c>
      <c r="P202" s="361">
        <v>41460</v>
      </c>
      <c r="Q202" s="362">
        <v>166153255.49000001</v>
      </c>
      <c r="R202" s="362">
        <v>173232125.05115083</v>
      </c>
      <c r="S202" s="357">
        <v>1</v>
      </c>
      <c r="T202" s="359">
        <v>8.2298965477876518E-2</v>
      </c>
      <c r="U202" s="359">
        <v>1.0638947899571782</v>
      </c>
      <c r="V202" s="359">
        <v>0.11011465859230785</v>
      </c>
      <c r="W202" s="359">
        <v>1.0794918484748333</v>
      </c>
      <c r="X202" s="359">
        <v>0.15111685549501574</v>
      </c>
      <c r="Y202" s="359">
        <v>1.1459465671897726</v>
      </c>
      <c r="Z202" s="359">
        <v>0.19365280596030665</v>
      </c>
      <c r="AA202" s="359">
        <v>1.1007853290450611</v>
      </c>
      <c r="AB202" s="359">
        <v>1.6564605559546131E-3</v>
      </c>
      <c r="AC202" s="363">
        <v>4.4276665221036069</v>
      </c>
      <c r="AD202" s="526">
        <v>23225882000199</v>
      </c>
      <c r="AE202" s="360" t="s">
        <v>2191</v>
      </c>
      <c r="AF202" s="360" t="s">
        <v>2143</v>
      </c>
      <c r="AG202" s="364" t="s">
        <v>1435</v>
      </c>
      <c r="AH202" s="364" t="s">
        <v>2144</v>
      </c>
      <c r="AI202" s="364">
        <v>1000</v>
      </c>
      <c r="AJ202" s="364">
        <v>1000</v>
      </c>
      <c r="AK202" s="364">
        <v>1000</v>
      </c>
      <c r="AL202" s="657">
        <v>5.0000000000000001E-3</v>
      </c>
      <c r="AM202" s="657">
        <v>0.15</v>
      </c>
      <c r="AN202" s="359" t="s">
        <v>34</v>
      </c>
      <c r="AO202" s="357" t="s">
        <v>1323</v>
      </c>
      <c r="AP202" s="360" t="s">
        <v>11</v>
      </c>
      <c r="AQ202" s="366" t="s">
        <v>675</v>
      </c>
      <c r="AR202" s="359" t="s">
        <v>34</v>
      </c>
      <c r="AS202" s="359" t="s">
        <v>34</v>
      </c>
      <c r="AT202" s="359"/>
      <c r="AW202" s="646"/>
      <c r="AX202" s="646"/>
      <c r="AY202" s="647"/>
      <c r="AZ202" s="647"/>
      <c r="BA202" s="647"/>
      <c r="BB202" s="648"/>
      <c r="BC202" s="647"/>
      <c r="BD202" s="647"/>
      <c r="BE202" s="647"/>
      <c r="BF202" s="647"/>
      <c r="BG202" s="648"/>
      <c r="BH202" s="648"/>
      <c r="BI202" s="649"/>
      <c r="BJ202" s="649"/>
      <c r="BK202" s="649"/>
      <c r="BL202" s="648"/>
      <c r="BM202" s="648"/>
      <c r="BN202" s="648"/>
      <c r="BO202" s="648"/>
      <c r="BP202" s="648"/>
      <c r="BQ202" s="648"/>
      <c r="BR202" s="648"/>
      <c r="BS202" s="648"/>
      <c r="BT202" s="651"/>
      <c r="BU202" s="652"/>
      <c r="BV202" s="650"/>
      <c r="BW202" s="653"/>
    </row>
    <row r="203" spans="2:75" ht="15.75" customHeight="1">
      <c r="B203" s="353" t="s">
        <v>787</v>
      </c>
      <c r="C203" s="354">
        <v>23556185000110</v>
      </c>
      <c r="D203" s="355" t="s">
        <v>11</v>
      </c>
      <c r="E203" s="355" t="s">
        <v>620</v>
      </c>
      <c r="F203" s="355" t="s">
        <v>663</v>
      </c>
      <c r="G203" s="356" t="s">
        <v>738</v>
      </c>
      <c r="H203" s="356" t="s">
        <v>34</v>
      </c>
      <c r="I203" s="356"/>
      <c r="J203" s="356" t="s">
        <v>608</v>
      </c>
      <c r="K203" s="357" t="s">
        <v>48</v>
      </c>
      <c r="L203" s="358"/>
      <c r="M203" s="358" t="s">
        <v>34</v>
      </c>
      <c r="N203" s="357">
        <v>412449</v>
      </c>
      <c r="O203" s="357" t="s">
        <v>1320</v>
      </c>
      <c r="P203" s="361">
        <v>42349</v>
      </c>
      <c r="Q203" s="362">
        <v>2945408411.1500001</v>
      </c>
      <c r="R203" s="362">
        <v>2559284001.9100413</v>
      </c>
      <c r="S203" s="357">
        <v>1</v>
      </c>
      <c r="T203" s="359">
        <v>8.4438826907685893E-2</v>
      </c>
      <c r="U203" s="359">
        <v>1.0915571963214052</v>
      </c>
      <c r="V203" s="359">
        <v>0.11345599280493701</v>
      </c>
      <c r="W203" s="359">
        <v>1.1122480962957315</v>
      </c>
      <c r="X203" s="359">
        <v>0.17237983815575442</v>
      </c>
      <c r="Y203" s="359">
        <v>1.3071876273512766</v>
      </c>
      <c r="Z203" s="359">
        <v>0.17156283109520931</v>
      </c>
      <c r="AA203" s="359">
        <v>0.97521875060127916</v>
      </c>
      <c r="AB203" s="359">
        <v>1.7446514852788449E-3</v>
      </c>
      <c r="AC203" s="363">
        <v>5.9272856670421392</v>
      </c>
      <c r="AD203" s="526">
        <v>23556204000109</v>
      </c>
      <c r="AE203" s="360" t="s">
        <v>2198</v>
      </c>
      <c r="AF203" s="360" t="s">
        <v>2152</v>
      </c>
      <c r="AG203" s="364" t="s">
        <v>1436</v>
      </c>
      <c r="AH203" s="364" t="s">
        <v>2147</v>
      </c>
      <c r="AI203" s="364">
        <v>5000</v>
      </c>
      <c r="AJ203" s="364">
        <v>2500</v>
      </c>
      <c r="AK203" s="364">
        <v>5000</v>
      </c>
      <c r="AL203" s="657">
        <v>4.0000000000000001E-3</v>
      </c>
      <c r="AM203" s="657" t="s">
        <v>34</v>
      </c>
      <c r="AN203" s="359" t="s">
        <v>64</v>
      </c>
      <c r="AO203" s="357" t="s">
        <v>1323</v>
      </c>
      <c r="AP203" s="360" t="s">
        <v>11</v>
      </c>
      <c r="AQ203" s="366" t="s">
        <v>669</v>
      </c>
      <c r="AR203" s="359">
        <v>1.08E-3</v>
      </c>
      <c r="AS203" s="359">
        <v>1.08E-3</v>
      </c>
      <c r="AT203" s="359"/>
      <c r="AW203" s="646"/>
      <c r="AX203" s="646"/>
      <c r="AY203" s="647"/>
      <c r="AZ203" s="647"/>
      <c r="BA203" s="647"/>
      <c r="BB203" s="648"/>
      <c r="BC203" s="647"/>
      <c r="BD203" s="647"/>
      <c r="BE203" s="647"/>
      <c r="BF203" s="647"/>
      <c r="BG203" s="648"/>
      <c r="BH203" s="648"/>
      <c r="BI203" s="649"/>
      <c r="BJ203" s="649"/>
      <c r="BK203" s="649"/>
      <c r="BL203" s="648"/>
      <c r="BM203" s="648"/>
      <c r="BN203" s="648"/>
      <c r="BO203" s="648"/>
      <c r="BP203" s="648"/>
      <c r="BQ203" s="648"/>
      <c r="BR203" s="648"/>
      <c r="BS203" s="648"/>
      <c r="BT203" s="651"/>
      <c r="BU203" s="652"/>
      <c r="BV203" s="650"/>
      <c r="BW203" s="653"/>
    </row>
    <row r="204" spans="2:75" ht="15.75" customHeight="1">
      <c r="B204" s="353" t="s">
        <v>1376</v>
      </c>
      <c r="C204" s="354">
        <v>16599968000116</v>
      </c>
      <c r="D204" s="355" t="s">
        <v>11</v>
      </c>
      <c r="E204" s="355" t="s">
        <v>620</v>
      </c>
      <c r="F204" s="355" t="s">
        <v>663</v>
      </c>
      <c r="G204" s="356" t="s">
        <v>738</v>
      </c>
      <c r="H204" s="356" t="s">
        <v>34</v>
      </c>
      <c r="I204" s="356"/>
      <c r="J204" s="356" t="s">
        <v>608</v>
      </c>
      <c r="K204" s="357" t="s">
        <v>48</v>
      </c>
      <c r="L204" s="358"/>
      <c r="M204" s="358" t="s">
        <v>34</v>
      </c>
      <c r="N204" s="357">
        <v>314331</v>
      </c>
      <c r="O204" s="357" t="s">
        <v>1320</v>
      </c>
      <c r="P204" s="361">
        <v>41172</v>
      </c>
      <c r="Q204" s="362">
        <v>29261872.57</v>
      </c>
      <c r="R204" s="362">
        <v>61767361.294523828</v>
      </c>
      <c r="S204" s="357">
        <v>1</v>
      </c>
      <c r="T204" s="359">
        <v>5.6608086839499805E-2</v>
      </c>
      <c r="U204" s="359">
        <v>0.73178378741804417</v>
      </c>
      <c r="V204" s="359">
        <v>7.0502911527797973E-2</v>
      </c>
      <c r="W204" s="359">
        <v>0.69116427604595776</v>
      </c>
      <c r="X204" s="359">
        <v>6.7193390385681173E-2</v>
      </c>
      <c r="Y204" s="359">
        <v>0.50953968568286745</v>
      </c>
      <c r="Z204" s="359">
        <v>0.12786458418514046</v>
      </c>
      <c r="AA204" s="359">
        <v>0.72682374870571109</v>
      </c>
      <c r="AB204" s="359">
        <v>1.4664445129234574E-2</v>
      </c>
      <c r="AC204" s="363">
        <v>-1.9712467031433543</v>
      </c>
      <c r="AD204" s="526">
        <v>16802143000157</v>
      </c>
      <c r="AE204" s="360" t="s">
        <v>2198</v>
      </c>
      <c r="AF204" s="360" t="s">
        <v>2149</v>
      </c>
      <c r="AG204" s="364" t="s">
        <v>719</v>
      </c>
      <c r="AH204" s="364" t="s">
        <v>2147</v>
      </c>
      <c r="AI204" s="364">
        <v>1000</v>
      </c>
      <c r="AJ204" s="364">
        <v>1000</v>
      </c>
      <c r="AK204" s="364">
        <v>1000</v>
      </c>
      <c r="AL204" s="359">
        <v>0.01</v>
      </c>
      <c r="AM204" s="359">
        <v>0.2</v>
      </c>
      <c r="AN204" s="359" t="s">
        <v>64</v>
      </c>
      <c r="AO204" s="357" t="s">
        <v>1323</v>
      </c>
      <c r="AP204" s="360" t="s">
        <v>11</v>
      </c>
      <c r="AQ204" s="366" t="s">
        <v>669</v>
      </c>
      <c r="AR204" s="359">
        <v>2.5000000000000001E-3</v>
      </c>
      <c r="AS204" s="359">
        <v>2.5000000000000001E-3</v>
      </c>
      <c r="AT204" s="359"/>
      <c r="AW204" s="646"/>
      <c r="AX204" s="646"/>
      <c r="AY204" s="647"/>
      <c r="AZ204" s="647"/>
      <c r="BA204" s="647"/>
      <c r="BB204" s="648"/>
      <c r="BC204" s="647"/>
      <c r="BD204" s="647"/>
      <c r="BE204" s="647"/>
      <c r="BF204" s="647"/>
      <c r="BG204" s="648"/>
      <c r="BH204" s="648"/>
      <c r="BI204" s="649"/>
      <c r="BJ204" s="649"/>
      <c r="BK204" s="649"/>
      <c r="BL204" s="218"/>
      <c r="BM204" s="648"/>
      <c r="BN204" s="648"/>
      <c r="BO204" s="648"/>
      <c r="BP204" s="648"/>
      <c r="BQ204" s="648"/>
      <c r="BR204" s="648"/>
      <c r="BS204" s="648"/>
      <c r="BT204" s="651"/>
      <c r="BU204" s="652"/>
      <c r="BV204" s="650"/>
      <c r="BW204" s="653"/>
    </row>
    <row r="205" spans="2:75" ht="15.75" customHeight="1">
      <c r="B205" s="353" t="s">
        <v>811</v>
      </c>
      <c r="C205" s="354">
        <v>2539921000152</v>
      </c>
      <c r="D205" s="355" t="s">
        <v>11</v>
      </c>
      <c r="E205" s="355" t="s">
        <v>620</v>
      </c>
      <c r="F205" s="355" t="s">
        <v>663</v>
      </c>
      <c r="G205" s="356" t="s">
        <v>738</v>
      </c>
      <c r="H205" s="356" t="s">
        <v>34</v>
      </c>
      <c r="I205" s="356" t="s">
        <v>1303</v>
      </c>
      <c r="J205" s="356" t="s">
        <v>608</v>
      </c>
      <c r="K205" s="357" t="s">
        <v>48</v>
      </c>
      <c r="L205" s="358"/>
      <c r="M205" s="358" t="s">
        <v>34</v>
      </c>
      <c r="N205" s="357">
        <v>56448</v>
      </c>
      <c r="O205" s="357" t="s">
        <v>1320</v>
      </c>
      <c r="P205" s="361">
        <v>35971</v>
      </c>
      <c r="Q205" s="362">
        <v>200613335.31</v>
      </c>
      <c r="R205" s="362">
        <v>245201934.37575376</v>
      </c>
      <c r="S205" s="357">
        <v>1</v>
      </c>
      <c r="T205" s="359">
        <v>7.9533301100455533E-2</v>
      </c>
      <c r="U205" s="359">
        <v>1.0281425067441006</v>
      </c>
      <c r="V205" s="359">
        <v>0.10325257352867023</v>
      </c>
      <c r="W205" s="359">
        <v>1.0122204698551733</v>
      </c>
      <c r="X205" s="359">
        <v>0.13257337687783255</v>
      </c>
      <c r="Y205" s="359">
        <v>1.0053280002171499</v>
      </c>
      <c r="Z205" s="359">
        <v>0.18292153592415095</v>
      </c>
      <c r="AA205" s="359">
        <v>1.0397853112077653</v>
      </c>
      <c r="AB205" s="359">
        <v>7.5372799731017182E-3</v>
      </c>
      <c r="AC205" s="363">
        <v>0.15364609590869749</v>
      </c>
      <c r="AD205" s="526">
        <v>0</v>
      </c>
      <c r="AE205" s="360" t="s">
        <v>2162</v>
      </c>
      <c r="AF205" s="360" t="s">
        <v>728</v>
      </c>
      <c r="AG205" s="364" t="s">
        <v>728</v>
      </c>
      <c r="AH205" s="364" t="s">
        <v>2147</v>
      </c>
      <c r="AI205" s="364">
        <v>300</v>
      </c>
      <c r="AJ205" s="364">
        <v>100</v>
      </c>
      <c r="AK205" s="364">
        <v>100</v>
      </c>
      <c r="AL205" s="359">
        <v>5.1999999999999998E-3</v>
      </c>
      <c r="AM205" s="359" t="s">
        <v>34</v>
      </c>
      <c r="AN205" s="359" t="s">
        <v>34</v>
      </c>
      <c r="AO205" s="357" t="s">
        <v>1323</v>
      </c>
      <c r="AP205" s="360" t="s">
        <v>11</v>
      </c>
      <c r="AQ205" s="366" t="s">
        <v>662</v>
      </c>
      <c r="AR205" s="359">
        <v>1.6639999999999999E-3</v>
      </c>
      <c r="AS205" s="359">
        <v>1.6639999999999999E-3</v>
      </c>
      <c r="AT205" s="359"/>
      <c r="AW205" s="646"/>
      <c r="AX205" s="646"/>
      <c r="AY205" s="647"/>
      <c r="AZ205" s="647"/>
      <c r="BA205" s="647"/>
      <c r="BB205" s="648"/>
      <c r="BC205" s="647"/>
      <c r="BD205" s="647"/>
      <c r="BE205" s="647"/>
      <c r="BF205" s="647"/>
      <c r="BG205" s="648"/>
      <c r="BH205" s="648"/>
      <c r="BI205" s="649"/>
      <c r="BJ205" s="649"/>
      <c r="BK205" s="649"/>
      <c r="BL205" s="218"/>
      <c r="BM205" s="648"/>
      <c r="BN205" s="648"/>
      <c r="BO205" s="648"/>
      <c r="BP205" s="648"/>
      <c r="BQ205" s="648"/>
      <c r="BR205" s="648"/>
      <c r="BS205" s="648"/>
      <c r="BT205" s="651"/>
      <c r="BU205" s="652"/>
      <c r="BV205" s="650"/>
      <c r="BW205" s="653"/>
    </row>
    <row r="206" spans="2:75" ht="15.75" customHeight="1">
      <c r="B206" s="353" t="s">
        <v>813</v>
      </c>
      <c r="C206" s="354">
        <v>5862906000139</v>
      </c>
      <c r="D206" s="355" t="s">
        <v>11</v>
      </c>
      <c r="E206" s="355" t="s">
        <v>620</v>
      </c>
      <c r="F206" s="355" t="s">
        <v>663</v>
      </c>
      <c r="G206" s="356" t="s">
        <v>738</v>
      </c>
      <c r="H206" s="356" t="s">
        <v>34</v>
      </c>
      <c r="I206" s="356"/>
      <c r="J206" s="356" t="s">
        <v>608</v>
      </c>
      <c r="K206" s="357" t="s">
        <v>48</v>
      </c>
      <c r="L206" s="358"/>
      <c r="M206" s="358" t="s">
        <v>34</v>
      </c>
      <c r="N206" s="357">
        <v>143529</v>
      </c>
      <c r="O206" s="357" t="s">
        <v>1320</v>
      </c>
      <c r="P206" s="361">
        <v>38502</v>
      </c>
      <c r="Q206" s="362">
        <v>408124332.89999998</v>
      </c>
      <c r="R206" s="362">
        <v>476743191.26055598</v>
      </c>
      <c r="S206" s="357">
        <v>1</v>
      </c>
      <c r="T206" s="359">
        <v>8.3387587799053753E-2</v>
      </c>
      <c r="U206" s="359">
        <v>1.0779676231818303</v>
      </c>
      <c r="V206" s="359">
        <v>0.11272098923649243</v>
      </c>
      <c r="W206" s="359">
        <v>1.1050426036676024</v>
      </c>
      <c r="X206" s="359">
        <v>0.15309574276991267</v>
      </c>
      <c r="Y206" s="359">
        <v>1.1609528288810667</v>
      </c>
      <c r="Z206" s="359">
        <v>0.18199696102350216</v>
      </c>
      <c r="AA206" s="359">
        <v>1.0345297277361472</v>
      </c>
      <c r="AB206" s="359">
        <v>1.6326311324063381E-3</v>
      </c>
      <c r="AC206" s="363">
        <v>5.9292331292113847</v>
      </c>
      <c r="AD206" s="526">
        <v>0</v>
      </c>
      <c r="AE206" s="360" t="s">
        <v>2162</v>
      </c>
      <c r="AF206" s="360" t="s">
        <v>728</v>
      </c>
      <c r="AG206" s="364" t="s">
        <v>728</v>
      </c>
      <c r="AH206" s="364" t="s">
        <v>2147</v>
      </c>
      <c r="AI206" s="364">
        <v>5000</v>
      </c>
      <c r="AJ206" s="364">
        <v>200</v>
      </c>
      <c r="AK206" s="364">
        <v>0</v>
      </c>
      <c r="AL206" s="359">
        <v>3.4000000000000002E-3</v>
      </c>
      <c r="AM206" s="359" t="s">
        <v>34</v>
      </c>
      <c r="AN206" s="359" t="s">
        <v>34</v>
      </c>
      <c r="AO206" s="357" t="s">
        <v>1323</v>
      </c>
      <c r="AP206" s="360" t="s">
        <v>11</v>
      </c>
      <c r="AQ206" s="366" t="s">
        <v>662</v>
      </c>
      <c r="AR206" s="359">
        <v>1.088E-3</v>
      </c>
      <c r="AS206" s="359">
        <v>1.088E-3</v>
      </c>
      <c r="AT206" s="359"/>
      <c r="AW206" s="646"/>
      <c r="AX206" s="646"/>
      <c r="AY206" s="647"/>
      <c r="AZ206" s="647"/>
      <c r="BA206" s="647"/>
      <c r="BB206" s="648"/>
      <c r="BC206" s="647"/>
      <c r="BD206" s="647"/>
      <c r="BE206" s="647"/>
      <c r="BF206" s="647"/>
      <c r="BG206" s="648"/>
      <c r="BH206" s="648"/>
      <c r="BI206" s="649"/>
      <c r="BJ206" s="649"/>
      <c r="BK206" s="649"/>
      <c r="BL206" s="218"/>
      <c r="BM206" s="648"/>
      <c r="BN206" s="648"/>
      <c r="BO206" s="648"/>
      <c r="BP206" s="648"/>
      <c r="BQ206" s="648"/>
      <c r="BR206" s="648"/>
      <c r="BS206" s="648"/>
      <c r="BT206" s="651"/>
      <c r="BU206" s="652"/>
      <c r="BV206" s="650"/>
      <c r="BW206" s="653"/>
    </row>
    <row r="207" spans="2:75" ht="15.75" customHeight="1">
      <c r="B207" s="353" t="s">
        <v>138</v>
      </c>
      <c r="C207" s="354">
        <v>15350679000116</v>
      </c>
      <c r="D207" s="355" t="s">
        <v>11</v>
      </c>
      <c r="E207" s="355" t="s">
        <v>620</v>
      </c>
      <c r="F207" s="355" t="s">
        <v>663</v>
      </c>
      <c r="G207" s="356" t="s">
        <v>738</v>
      </c>
      <c r="H207" s="356" t="s">
        <v>34</v>
      </c>
      <c r="I207" s="356" t="s">
        <v>1303</v>
      </c>
      <c r="J207" s="356" t="s">
        <v>608</v>
      </c>
      <c r="K207" s="357" t="s">
        <v>48</v>
      </c>
      <c r="L207" s="358"/>
      <c r="M207" s="358" t="s">
        <v>1414</v>
      </c>
      <c r="N207" s="357">
        <v>305121</v>
      </c>
      <c r="O207" s="357" t="s">
        <v>1320</v>
      </c>
      <c r="P207" s="361">
        <v>41058</v>
      </c>
      <c r="Q207" s="362">
        <v>250220906.84</v>
      </c>
      <c r="R207" s="362">
        <v>219649515.07746032</v>
      </c>
      <c r="S207" s="357">
        <v>1</v>
      </c>
      <c r="T207" s="359">
        <v>8.0638838689314873E-2</v>
      </c>
      <c r="U207" s="359">
        <v>1.0424340069356242</v>
      </c>
      <c r="V207" s="359">
        <v>0.10717533783403033</v>
      </c>
      <c r="W207" s="359">
        <v>1.0506766767331566</v>
      </c>
      <c r="X207" s="359">
        <v>0.14400042693018356</v>
      </c>
      <c r="Y207" s="359">
        <v>1.0919813966083238</v>
      </c>
      <c r="Z207" s="359">
        <v>0.16263068153856475</v>
      </c>
      <c r="AA207" s="359">
        <v>0.92444551682326703</v>
      </c>
      <c r="AB207" s="359">
        <v>1.564646651573355E-3</v>
      </c>
      <c r="AC207" s="363">
        <v>2.9922076980516374</v>
      </c>
      <c r="AD207" s="526">
        <v>0</v>
      </c>
      <c r="AE207" s="360" t="s">
        <v>2217</v>
      </c>
      <c r="AF207" s="360" t="s">
        <v>2152</v>
      </c>
      <c r="AG207" s="364" t="s">
        <v>1436</v>
      </c>
      <c r="AH207" s="364" t="s">
        <v>2147</v>
      </c>
      <c r="AI207" s="364">
        <v>3000</v>
      </c>
      <c r="AJ207" s="364">
        <v>100</v>
      </c>
      <c r="AK207" s="364">
        <v>100</v>
      </c>
      <c r="AL207" s="359">
        <v>2.5000000000000001E-3</v>
      </c>
      <c r="AM207" s="359" t="s">
        <v>34</v>
      </c>
      <c r="AN207" s="359" t="s">
        <v>64</v>
      </c>
      <c r="AO207" s="357" t="s">
        <v>1323</v>
      </c>
      <c r="AP207" s="360" t="s">
        <v>11</v>
      </c>
      <c r="AQ207" s="366" t="s">
        <v>669</v>
      </c>
      <c r="AR207" s="359">
        <v>6.2500000000000001E-4</v>
      </c>
      <c r="AS207" s="359">
        <v>6.2500000000000001E-4</v>
      </c>
      <c r="AT207" s="359"/>
      <c r="AW207" s="646"/>
      <c r="AX207" s="646"/>
      <c r="AY207" s="647"/>
      <c r="AZ207" s="647"/>
      <c r="BA207" s="647"/>
      <c r="BB207" s="648"/>
      <c r="BC207" s="647"/>
      <c r="BD207" s="647"/>
      <c r="BE207" s="647"/>
      <c r="BF207" s="647"/>
      <c r="BG207" s="648"/>
      <c r="BH207" s="648"/>
      <c r="BI207" s="649"/>
      <c r="BJ207" s="649"/>
      <c r="BK207" s="649"/>
      <c r="BL207" s="218"/>
      <c r="BM207" s="648"/>
      <c r="BN207" s="648"/>
      <c r="BO207" s="648"/>
      <c r="BP207" s="648"/>
      <c r="BQ207" s="648"/>
      <c r="BR207" s="648"/>
      <c r="BS207" s="648"/>
      <c r="BT207" s="651"/>
      <c r="BU207" s="652"/>
      <c r="BV207" s="650"/>
      <c r="BW207" s="653"/>
    </row>
    <row r="208" spans="2:75" ht="15.75" customHeight="1">
      <c r="B208" s="353" t="s">
        <v>881</v>
      </c>
      <c r="C208" s="354">
        <v>22344843000148</v>
      </c>
      <c r="D208" s="355" t="s">
        <v>11</v>
      </c>
      <c r="E208" s="355" t="s">
        <v>620</v>
      </c>
      <c r="F208" s="355" t="s">
        <v>663</v>
      </c>
      <c r="G208" s="356" t="s">
        <v>738</v>
      </c>
      <c r="H208" s="356" t="s">
        <v>34</v>
      </c>
      <c r="I208" s="356"/>
      <c r="J208" s="356" t="s">
        <v>608</v>
      </c>
      <c r="K208" s="357" t="s">
        <v>48</v>
      </c>
      <c r="L208" s="358"/>
      <c r="M208" s="358" t="s">
        <v>34</v>
      </c>
      <c r="N208" s="357">
        <v>412570</v>
      </c>
      <c r="O208" s="357" t="s">
        <v>1320</v>
      </c>
      <c r="P208" s="361">
        <v>42338</v>
      </c>
      <c r="Q208" s="362">
        <v>117397988.31</v>
      </c>
      <c r="R208" s="362">
        <v>104405714.34515879</v>
      </c>
      <c r="S208" s="357">
        <v>1</v>
      </c>
      <c r="T208" s="359">
        <v>8.9309748506498421E-2</v>
      </c>
      <c r="U208" s="359">
        <v>1.154524550542396</v>
      </c>
      <c r="V208" s="359">
        <v>0.12408449565726642</v>
      </c>
      <c r="W208" s="359">
        <v>1.2164429631486593</v>
      </c>
      <c r="X208" s="359">
        <v>0.1603520015519424</v>
      </c>
      <c r="Y208" s="359">
        <v>1.2159783574011587</v>
      </c>
      <c r="Z208" s="359">
        <v>0.16773865972328661</v>
      </c>
      <c r="AA208" s="359">
        <v>0.95348092077179825</v>
      </c>
      <c r="AB208" s="359">
        <v>5.9410408538221205E-3</v>
      </c>
      <c r="AC208" s="363">
        <v>3.343109521396245</v>
      </c>
      <c r="AD208" s="526">
        <v>23225888000166</v>
      </c>
      <c r="AE208" s="360" t="s">
        <v>2227</v>
      </c>
      <c r="AF208" s="360" t="s">
        <v>2143</v>
      </c>
      <c r="AG208" s="364" t="s">
        <v>1435</v>
      </c>
      <c r="AH208" s="364" t="s">
        <v>2147</v>
      </c>
      <c r="AI208" s="364">
        <v>100</v>
      </c>
      <c r="AJ208" s="364">
        <v>0</v>
      </c>
      <c r="AK208" s="364">
        <v>0</v>
      </c>
      <c r="AL208" s="359">
        <v>5.0000000000000001E-3</v>
      </c>
      <c r="AM208" s="359" t="s">
        <v>34</v>
      </c>
      <c r="AN208" s="359" t="s">
        <v>34</v>
      </c>
      <c r="AO208" s="357" t="s">
        <v>1323</v>
      </c>
      <c r="AP208" s="360" t="s">
        <v>11</v>
      </c>
      <c r="AQ208" s="366" t="s">
        <v>669</v>
      </c>
      <c r="AR208" s="359">
        <v>1.1666666666666665E-3</v>
      </c>
      <c r="AS208" s="359">
        <v>1.1666666666666665E-3</v>
      </c>
      <c r="AT208" s="359"/>
      <c r="AW208" s="646"/>
      <c r="AX208" s="646"/>
      <c r="AY208" s="647"/>
      <c r="AZ208" s="647"/>
      <c r="BA208" s="647"/>
      <c r="BB208" s="648"/>
      <c r="BC208" s="647"/>
      <c r="BD208" s="647"/>
      <c r="BE208" s="647"/>
      <c r="BF208" s="647"/>
      <c r="BG208" s="648"/>
      <c r="BH208" s="648"/>
      <c r="BI208" s="649"/>
      <c r="BJ208" s="649"/>
      <c r="BK208" s="649"/>
      <c r="BL208" s="218"/>
      <c r="BM208" s="648"/>
      <c r="BN208" s="648"/>
      <c r="BO208" s="648"/>
      <c r="BP208" s="648"/>
      <c r="BQ208" s="648"/>
      <c r="BR208" s="648"/>
      <c r="BS208" s="648"/>
      <c r="BT208" s="651"/>
      <c r="BU208" s="652"/>
      <c r="BV208" s="650"/>
      <c r="BW208" s="653"/>
    </row>
    <row r="209" spans="2:75" ht="15.75" customHeight="1">
      <c r="B209" s="353" t="s">
        <v>1387</v>
      </c>
      <c r="C209" s="354">
        <v>836263000135</v>
      </c>
      <c r="D209" s="355" t="s">
        <v>11</v>
      </c>
      <c r="E209" s="355" t="s">
        <v>620</v>
      </c>
      <c r="F209" s="355" t="s">
        <v>663</v>
      </c>
      <c r="G209" s="356" t="s">
        <v>738</v>
      </c>
      <c r="H209" s="356" t="s">
        <v>34</v>
      </c>
      <c r="I209" s="356" t="s">
        <v>1303</v>
      </c>
      <c r="J209" s="356" t="s">
        <v>608</v>
      </c>
      <c r="K209" s="357" t="s">
        <v>48</v>
      </c>
      <c r="L209" s="358"/>
      <c r="M209" s="358" t="s">
        <v>34</v>
      </c>
      <c r="N209" s="357">
        <v>180734</v>
      </c>
      <c r="O209" s="357" t="s">
        <v>1320</v>
      </c>
      <c r="P209" s="361">
        <v>34988</v>
      </c>
      <c r="Q209" s="362">
        <v>137396061.59999999</v>
      </c>
      <c r="R209" s="362">
        <v>173615102.74011922</v>
      </c>
      <c r="S209" s="357">
        <v>1</v>
      </c>
      <c r="T209" s="359">
        <v>7.4184519539845839E-2</v>
      </c>
      <c r="U209" s="359">
        <v>0.95899776352759669</v>
      </c>
      <c r="V209" s="359">
        <v>0.10251580226900314</v>
      </c>
      <c r="W209" s="359">
        <v>1.0049976479423721</v>
      </c>
      <c r="X209" s="359">
        <v>0.13423306747868868</v>
      </c>
      <c r="Y209" s="359">
        <v>1.0179137355437491</v>
      </c>
      <c r="Z209" s="359">
        <v>0.16750117797983766</v>
      </c>
      <c r="AA209" s="359">
        <v>0.95213099755324071</v>
      </c>
      <c r="AB209" s="359">
        <v>6.6447415356422658E-3</v>
      </c>
      <c r="AC209" s="363">
        <v>7.2760139471334986E-2</v>
      </c>
      <c r="AD209" s="526">
        <v>0</v>
      </c>
      <c r="AE209" s="360" t="s">
        <v>469</v>
      </c>
      <c r="AF209" s="360" t="s">
        <v>469</v>
      </c>
      <c r="AG209" s="364" t="s">
        <v>469</v>
      </c>
      <c r="AH209" s="364" t="s">
        <v>2147</v>
      </c>
      <c r="AI209" s="364">
        <v>1000</v>
      </c>
      <c r="AJ209" s="364">
        <v>1000</v>
      </c>
      <c r="AK209" s="364">
        <v>1000</v>
      </c>
      <c r="AL209" s="359">
        <v>5.0000000000000001E-3</v>
      </c>
      <c r="AM209" s="359">
        <v>0.2</v>
      </c>
      <c r="AN209" s="359" t="s">
        <v>64</v>
      </c>
      <c r="AO209" s="357" t="s">
        <v>1323</v>
      </c>
      <c r="AP209" s="360" t="s">
        <v>11</v>
      </c>
      <c r="AQ209" s="366" t="s">
        <v>669</v>
      </c>
      <c r="AR209" s="359">
        <v>1.5E-3</v>
      </c>
      <c r="AS209" s="359">
        <v>1.5E-3</v>
      </c>
      <c r="AT209" s="359"/>
      <c r="AW209" s="646"/>
      <c r="AX209" s="646"/>
      <c r="AY209" s="647"/>
      <c r="AZ209" s="647"/>
      <c r="BA209" s="647"/>
      <c r="BB209" s="648"/>
      <c r="BC209" s="647"/>
      <c r="BD209" s="647"/>
      <c r="BE209" s="647"/>
      <c r="BF209" s="647"/>
      <c r="BG209" s="648"/>
      <c r="BH209" s="648"/>
      <c r="BI209" s="649"/>
      <c r="BJ209" s="649"/>
      <c r="BK209" s="649"/>
      <c r="BL209" s="218"/>
      <c r="BM209" s="648"/>
      <c r="BN209" s="648"/>
      <c r="BO209" s="648"/>
      <c r="BP209" s="648"/>
      <c r="BQ209" s="648"/>
      <c r="BR209" s="648"/>
      <c r="BS209" s="648"/>
      <c r="BT209" s="651"/>
      <c r="BU209" s="652"/>
      <c r="BV209" s="650"/>
      <c r="BW209" s="653"/>
    </row>
    <row r="210" spans="2:75" ht="15.75" customHeight="1">
      <c r="B210" s="353" t="s">
        <v>904</v>
      </c>
      <c r="C210" s="354">
        <v>10705335000169</v>
      </c>
      <c r="D210" s="355" t="s">
        <v>11</v>
      </c>
      <c r="E210" s="355" t="s">
        <v>620</v>
      </c>
      <c r="F210" s="355" t="s">
        <v>663</v>
      </c>
      <c r="G210" s="356" t="s">
        <v>738</v>
      </c>
      <c r="H210" s="356" t="s">
        <v>34</v>
      </c>
      <c r="I210" s="356"/>
      <c r="J210" s="356" t="s">
        <v>608</v>
      </c>
      <c r="K210" s="357" t="s">
        <v>48</v>
      </c>
      <c r="L210" s="358"/>
      <c r="M210" s="358" t="s">
        <v>34</v>
      </c>
      <c r="N210" s="357">
        <v>230065</v>
      </c>
      <c r="O210" s="357" t="s">
        <v>1320</v>
      </c>
      <c r="P210" s="361">
        <v>39986</v>
      </c>
      <c r="Q210" s="362">
        <v>48331756.75</v>
      </c>
      <c r="R210" s="362">
        <v>675040036.81071401</v>
      </c>
      <c r="S210" s="357">
        <v>1</v>
      </c>
      <c r="T210" s="359">
        <v>7.6418381054490281E-2</v>
      </c>
      <c r="U210" s="359">
        <v>0.98787532733555183</v>
      </c>
      <c r="V210" s="359">
        <v>9.4704625850451807E-2</v>
      </c>
      <c r="W210" s="359">
        <v>0.92842200053429813</v>
      </c>
      <c r="X210" s="359">
        <v>0.11269755605703513</v>
      </c>
      <c r="Y210" s="359">
        <v>0.85460604028050302</v>
      </c>
      <c r="Z210" s="359">
        <v>0.1736651938672984</v>
      </c>
      <c r="AA210" s="359">
        <v>0.98716926215916767</v>
      </c>
      <c r="AB210" s="359">
        <v>7.2567744291637268E-3</v>
      </c>
      <c r="AC210" s="363">
        <v>-0.91294423840405625</v>
      </c>
      <c r="AD210" s="526">
        <v>41888721000167</v>
      </c>
      <c r="AE210" s="360" t="s">
        <v>2243</v>
      </c>
      <c r="AF210" s="360" t="s">
        <v>2152</v>
      </c>
      <c r="AG210" s="364" t="s">
        <v>1436</v>
      </c>
      <c r="AH210" s="364" t="s">
        <v>2147</v>
      </c>
      <c r="AI210" s="364">
        <v>1000</v>
      </c>
      <c r="AJ210" s="364">
        <v>1000</v>
      </c>
      <c r="AK210" s="364">
        <v>1000</v>
      </c>
      <c r="AL210" s="359">
        <v>9.7199999999999995E-3</v>
      </c>
      <c r="AM210" s="359">
        <v>0.2</v>
      </c>
      <c r="AN210" s="359" t="s">
        <v>64</v>
      </c>
      <c r="AO210" s="357" t="s">
        <v>1323</v>
      </c>
      <c r="AP210" s="360" t="s">
        <v>13</v>
      </c>
      <c r="AQ210" s="366" t="s">
        <v>668</v>
      </c>
      <c r="AR210" s="359">
        <v>3.3333333333333331E-3</v>
      </c>
      <c r="AS210" s="359">
        <v>3.3333333333333331E-3</v>
      </c>
      <c r="AT210" s="359"/>
      <c r="AW210" s="646"/>
      <c r="AX210" s="646"/>
      <c r="AY210" s="647"/>
      <c r="AZ210" s="647"/>
      <c r="BA210" s="647"/>
      <c r="BB210" s="648"/>
      <c r="BC210" s="647"/>
      <c r="BD210" s="647"/>
      <c r="BE210" s="647"/>
      <c r="BF210" s="647"/>
      <c r="BG210" s="648"/>
      <c r="BH210" s="648"/>
      <c r="BI210" s="649"/>
      <c r="BJ210" s="649"/>
      <c r="BK210" s="649"/>
      <c r="BL210" s="648"/>
      <c r="BM210" s="648"/>
      <c r="BN210" s="648"/>
      <c r="BO210" s="648"/>
      <c r="BP210" s="648"/>
      <c r="BQ210" s="648"/>
      <c r="BR210" s="648"/>
      <c r="BS210" s="648"/>
      <c r="BT210" s="651"/>
      <c r="BU210" s="652"/>
      <c r="BV210" s="650"/>
      <c r="BW210" s="653"/>
    </row>
    <row r="211" spans="2:75" ht="15.75" customHeight="1">
      <c r="B211" s="353" t="s">
        <v>906</v>
      </c>
      <c r="C211" s="354">
        <v>35408329000170</v>
      </c>
      <c r="D211" s="355" t="s">
        <v>11</v>
      </c>
      <c r="E211" s="355" t="s">
        <v>620</v>
      </c>
      <c r="F211" s="355" t="s">
        <v>663</v>
      </c>
      <c r="G211" s="356" t="s">
        <v>738</v>
      </c>
      <c r="H211" s="356" t="s">
        <v>34</v>
      </c>
      <c r="I211" s="356"/>
      <c r="J211" s="356" t="s">
        <v>608</v>
      </c>
      <c r="K211" s="357" t="s">
        <v>48</v>
      </c>
      <c r="L211" s="358"/>
      <c r="M211" s="358" t="s">
        <v>34</v>
      </c>
      <c r="N211" s="357">
        <v>520901</v>
      </c>
      <c r="O211" s="357" t="s">
        <v>1320</v>
      </c>
      <c r="P211" s="361">
        <v>43826</v>
      </c>
      <c r="Q211" s="362">
        <v>70129035.269999996</v>
      </c>
      <c r="R211" s="362">
        <v>54018571.656547643</v>
      </c>
      <c r="S211" s="357">
        <v>1</v>
      </c>
      <c r="T211" s="359">
        <v>8.5559962505823206E-2</v>
      </c>
      <c r="U211" s="359">
        <v>1.1060503350233062</v>
      </c>
      <c r="V211" s="359">
        <v>0.11215862733415038</v>
      </c>
      <c r="W211" s="359">
        <v>1.0995295766353099</v>
      </c>
      <c r="X211" s="359">
        <v>0.16324821715042548</v>
      </c>
      <c r="Y211" s="359">
        <v>1.237940886412574</v>
      </c>
      <c r="Z211" s="359" t="s">
        <v>1417</v>
      </c>
      <c r="AA211" s="359" t="s">
        <v>1417</v>
      </c>
      <c r="AB211" s="359">
        <v>2.32570085506914E-3</v>
      </c>
      <c r="AC211" s="363">
        <v>3.9454263156813729</v>
      </c>
      <c r="AD211" s="526">
        <v>35399404000184</v>
      </c>
      <c r="AE211" s="360" t="s">
        <v>2246</v>
      </c>
      <c r="AF211" s="360" t="s">
        <v>2152</v>
      </c>
      <c r="AG211" s="364" t="s">
        <v>1436</v>
      </c>
      <c r="AH211" s="364" t="s">
        <v>2147</v>
      </c>
      <c r="AI211" s="364">
        <v>500</v>
      </c>
      <c r="AJ211" s="364">
        <v>500</v>
      </c>
      <c r="AK211" s="364">
        <v>0</v>
      </c>
      <c r="AL211" s="359">
        <v>3.4999999999999996E-3</v>
      </c>
      <c r="AM211" s="359" t="s">
        <v>34</v>
      </c>
      <c r="AN211" s="359" t="s">
        <v>64</v>
      </c>
      <c r="AO211" s="357" t="s">
        <v>1323</v>
      </c>
      <c r="AP211" s="360" t="s">
        <v>11</v>
      </c>
      <c r="AQ211" s="366" t="s">
        <v>675</v>
      </c>
      <c r="AR211" s="359">
        <v>1.08E-3</v>
      </c>
      <c r="AS211" s="359">
        <v>1.08E-3</v>
      </c>
      <c r="AT211" s="359"/>
      <c r="AW211" s="646"/>
      <c r="AX211" s="646"/>
      <c r="AY211" s="647"/>
      <c r="AZ211" s="647"/>
      <c r="BA211" s="647"/>
      <c r="BB211" s="648"/>
      <c r="BC211" s="647"/>
      <c r="BD211" s="647"/>
      <c r="BE211" s="647"/>
      <c r="BF211" s="647"/>
      <c r="BG211" s="648"/>
      <c r="BH211" s="648"/>
      <c r="BI211" s="649"/>
      <c r="BJ211" s="649"/>
      <c r="BK211" s="649"/>
      <c r="BL211" s="648"/>
      <c r="BM211" s="648"/>
      <c r="BN211" s="648"/>
      <c r="BO211" s="648"/>
      <c r="BP211" s="648"/>
      <c r="BQ211" s="648"/>
      <c r="BR211" s="648"/>
      <c r="BS211" s="648"/>
      <c r="BT211" s="651"/>
      <c r="BU211" s="652"/>
      <c r="BV211" s="650"/>
      <c r="BW211" s="653"/>
    </row>
    <row r="212" spans="2:75" ht="15.75" customHeight="1">
      <c r="B212" s="353" t="s">
        <v>485</v>
      </c>
      <c r="C212" s="354">
        <v>42887856000170</v>
      </c>
      <c r="D212" s="355" t="s">
        <v>11</v>
      </c>
      <c r="E212" s="355" t="s">
        <v>620</v>
      </c>
      <c r="F212" s="355" t="s">
        <v>663</v>
      </c>
      <c r="G212" s="356" t="s">
        <v>738</v>
      </c>
      <c r="H212" s="356" t="s">
        <v>34</v>
      </c>
      <c r="I212" s="356"/>
      <c r="J212" s="356" t="s">
        <v>611</v>
      </c>
      <c r="K212" s="357" t="s">
        <v>48</v>
      </c>
      <c r="L212" s="358"/>
      <c r="M212" s="358" t="s">
        <v>34</v>
      </c>
      <c r="N212" s="357">
        <v>609323</v>
      </c>
      <c r="O212" s="357" t="s">
        <v>1320</v>
      </c>
      <c r="P212" s="361">
        <v>44432</v>
      </c>
      <c r="Q212" s="362">
        <v>366515201.44999999</v>
      </c>
      <c r="R212" s="362">
        <v>94753092.101031736</v>
      </c>
      <c r="S212" s="357">
        <v>1</v>
      </c>
      <c r="T212" s="359">
        <v>9.1237490775329277E-2</v>
      </c>
      <c r="U212" s="359">
        <v>1.1794448511109457</v>
      </c>
      <c r="V212" s="359">
        <v>0.12111576154133341</v>
      </c>
      <c r="W212" s="359">
        <v>1.1873394421514767</v>
      </c>
      <c r="X212" s="359" t="s">
        <v>1417</v>
      </c>
      <c r="Y212" s="359" t="s">
        <v>1417</v>
      </c>
      <c r="Z212" s="359" t="s">
        <v>1417</v>
      </c>
      <c r="AA212" s="359" t="s">
        <v>1417</v>
      </c>
      <c r="AB212" s="359">
        <v>2.88303029807155E-3</v>
      </c>
      <c r="AC212" s="363">
        <v>5.966780274780084</v>
      </c>
      <c r="AD212" s="526">
        <v>0</v>
      </c>
      <c r="AE212" s="360" t="s">
        <v>2212</v>
      </c>
      <c r="AF212" s="360" t="s">
        <v>2143</v>
      </c>
      <c r="AG212" s="364" t="s">
        <v>1435</v>
      </c>
      <c r="AH212" s="364" t="s">
        <v>2147</v>
      </c>
      <c r="AI212" s="364">
        <v>100</v>
      </c>
      <c r="AJ212" s="364">
        <v>100</v>
      </c>
      <c r="AK212" s="364">
        <v>100</v>
      </c>
      <c r="AL212" s="359">
        <v>3.0000000000000001E-3</v>
      </c>
      <c r="AM212" s="359" t="s">
        <v>34</v>
      </c>
      <c r="AN212" s="359" t="s">
        <v>34</v>
      </c>
      <c r="AO212" s="357" t="s">
        <v>1323</v>
      </c>
      <c r="AP212" s="360" t="s">
        <v>11</v>
      </c>
      <c r="AQ212" s="366" t="s">
        <v>675</v>
      </c>
      <c r="AR212" s="359">
        <v>9.9989999999999996E-4</v>
      </c>
      <c r="AS212" s="359">
        <v>9.9989999999999996E-4</v>
      </c>
      <c r="AT212" s="359"/>
      <c r="AW212" s="646"/>
      <c r="AX212" s="646"/>
      <c r="AY212" s="647"/>
      <c r="AZ212" s="647"/>
      <c r="BA212" s="647"/>
      <c r="BB212" s="648"/>
      <c r="BC212" s="647"/>
      <c r="BD212" s="647"/>
      <c r="BE212" s="647"/>
      <c r="BF212" s="647"/>
      <c r="BG212" s="648"/>
      <c r="BH212" s="648"/>
      <c r="BI212" s="649"/>
      <c r="BJ212" s="649"/>
      <c r="BK212" s="649"/>
      <c r="BL212" s="648"/>
      <c r="BM212" s="648"/>
      <c r="BN212" s="648"/>
      <c r="BO212" s="648"/>
      <c r="BP212" s="648"/>
      <c r="BQ212" s="648"/>
      <c r="BR212" s="648"/>
      <c r="BS212" s="648"/>
      <c r="BT212" s="651"/>
      <c r="BU212" s="652"/>
      <c r="BV212" s="650"/>
      <c r="BW212" s="653"/>
    </row>
    <row r="213" spans="2:75" ht="15.75" customHeight="1">
      <c r="B213" s="353" t="s">
        <v>958</v>
      </c>
      <c r="C213" s="354">
        <v>26434293000109</v>
      </c>
      <c r="D213" s="355" t="s">
        <v>11</v>
      </c>
      <c r="E213" s="355" t="s">
        <v>620</v>
      </c>
      <c r="F213" s="355" t="s">
        <v>663</v>
      </c>
      <c r="G213" s="356" t="s">
        <v>738</v>
      </c>
      <c r="H213" s="356" t="s">
        <v>34</v>
      </c>
      <c r="I213" s="356" t="s">
        <v>1303</v>
      </c>
      <c r="J213" s="356" t="s">
        <v>608</v>
      </c>
      <c r="K213" s="357" t="s">
        <v>48</v>
      </c>
      <c r="L213" s="358"/>
      <c r="M213" s="358" t="s">
        <v>34</v>
      </c>
      <c r="N213" s="357">
        <v>436070</v>
      </c>
      <c r="O213" s="357" t="s">
        <v>1320</v>
      </c>
      <c r="P213" s="361">
        <v>42759</v>
      </c>
      <c r="Q213" s="362">
        <v>43983168.060000002</v>
      </c>
      <c r="R213" s="362">
        <v>59792002.019007966</v>
      </c>
      <c r="S213" s="357">
        <v>1</v>
      </c>
      <c r="T213" s="359">
        <v>7.8365441617056053E-2</v>
      </c>
      <c r="U213" s="359">
        <v>1.0130453592577837</v>
      </c>
      <c r="V213" s="359">
        <v>9.4795925455467778E-2</v>
      </c>
      <c r="W213" s="359">
        <v>0.92931704194516618</v>
      </c>
      <c r="X213" s="359">
        <v>0.14232191978131881</v>
      </c>
      <c r="Y213" s="359">
        <v>1.0792529719799506</v>
      </c>
      <c r="Z213" s="359">
        <v>0.1207572753787709</v>
      </c>
      <c r="AA213" s="359">
        <v>0.68642350134421404</v>
      </c>
      <c r="AB213" s="359">
        <v>7.8661833997217597E-3</v>
      </c>
      <c r="AC213" s="363">
        <v>-0.83102509574193129</v>
      </c>
      <c r="AD213" s="526">
        <v>25682025000143</v>
      </c>
      <c r="AE213" s="360" t="s">
        <v>2288</v>
      </c>
      <c r="AF213" s="360" t="s">
        <v>2152</v>
      </c>
      <c r="AG213" s="364" t="s">
        <v>1436</v>
      </c>
      <c r="AH213" s="364" t="s">
        <v>2147</v>
      </c>
      <c r="AI213" s="364">
        <v>1000</v>
      </c>
      <c r="AJ213" s="364">
        <v>500</v>
      </c>
      <c r="AK213" s="364">
        <v>1000</v>
      </c>
      <c r="AL213" s="359">
        <v>4.5000000000000005E-3</v>
      </c>
      <c r="AM213" s="359" t="s">
        <v>34</v>
      </c>
      <c r="AN213" s="359" t="s">
        <v>64</v>
      </c>
      <c r="AO213" s="357" t="s">
        <v>1323</v>
      </c>
      <c r="AP213" s="360" t="s">
        <v>11</v>
      </c>
      <c r="AQ213" s="366" t="s">
        <v>669</v>
      </c>
      <c r="AR213" s="359">
        <v>1.3499999999999999E-3</v>
      </c>
      <c r="AS213" s="359">
        <v>1.3499999999999999E-3</v>
      </c>
      <c r="AT213" s="359"/>
      <c r="AW213" s="646"/>
      <c r="AX213" s="646"/>
      <c r="AY213" s="647"/>
      <c r="AZ213" s="647"/>
      <c r="BA213" s="647"/>
      <c r="BB213" s="648"/>
      <c r="BC213" s="647"/>
      <c r="BD213" s="647"/>
      <c r="BE213" s="647"/>
      <c r="BF213" s="647"/>
      <c r="BG213" s="648"/>
      <c r="BH213" s="648"/>
      <c r="BI213" s="649"/>
      <c r="BJ213" s="649"/>
      <c r="BK213" s="649"/>
      <c r="BL213" s="648"/>
      <c r="BM213" s="648"/>
      <c r="BN213" s="648"/>
      <c r="BO213" s="648"/>
      <c r="BP213" s="648"/>
      <c r="BQ213" s="648"/>
      <c r="BR213" s="648"/>
      <c r="BS213" s="648"/>
      <c r="BT213" s="651"/>
      <c r="BU213" s="652"/>
      <c r="BV213" s="650"/>
      <c r="BW213" s="653"/>
    </row>
    <row r="214" spans="2:75" ht="15.75" customHeight="1">
      <c r="B214" s="353" t="s">
        <v>985</v>
      </c>
      <c r="C214" s="354">
        <v>20879578000177</v>
      </c>
      <c r="D214" s="355" t="s">
        <v>11</v>
      </c>
      <c r="E214" s="355" t="s">
        <v>620</v>
      </c>
      <c r="F214" s="355" t="s">
        <v>663</v>
      </c>
      <c r="G214" s="356" t="s">
        <v>738</v>
      </c>
      <c r="H214" s="356" t="s">
        <v>34</v>
      </c>
      <c r="I214" s="356"/>
      <c r="J214" s="356" t="s">
        <v>608</v>
      </c>
      <c r="K214" s="357" t="s">
        <v>48</v>
      </c>
      <c r="L214" s="358"/>
      <c r="M214" s="358" t="s">
        <v>34</v>
      </c>
      <c r="N214" s="357">
        <v>387444</v>
      </c>
      <c r="O214" s="357" t="s">
        <v>1320</v>
      </c>
      <c r="P214" s="361">
        <v>42034</v>
      </c>
      <c r="Q214" s="362">
        <v>1197980249.77</v>
      </c>
      <c r="R214" s="362">
        <v>542667184.17476165</v>
      </c>
      <c r="S214" s="357">
        <v>1</v>
      </c>
      <c r="T214" s="359">
        <v>8.6943226516678518E-2</v>
      </c>
      <c r="U214" s="359">
        <v>1.1239320588789947</v>
      </c>
      <c r="V214" s="359">
        <v>0.12882364377044753</v>
      </c>
      <c r="W214" s="359">
        <v>1.2629024611146391</v>
      </c>
      <c r="X214" s="359">
        <v>0.16762286363087697</v>
      </c>
      <c r="Y214" s="359">
        <v>1.2711146253745229</v>
      </c>
      <c r="Z214" s="359">
        <v>0.15687408056775287</v>
      </c>
      <c r="AA214" s="359">
        <v>0.89172313068270614</v>
      </c>
      <c r="AB214" s="359">
        <v>7.1659042756956537E-3</v>
      </c>
      <c r="AC214" s="363">
        <v>3.3601643171341418</v>
      </c>
      <c r="AD214" s="526">
        <v>0</v>
      </c>
      <c r="AE214" s="360" t="s">
        <v>2313</v>
      </c>
      <c r="AF214" s="360" t="s">
        <v>2143</v>
      </c>
      <c r="AG214" s="364" t="s">
        <v>1435</v>
      </c>
      <c r="AH214" s="364" t="s">
        <v>2147</v>
      </c>
      <c r="AI214" s="364">
        <v>500</v>
      </c>
      <c r="AJ214" s="364">
        <v>100</v>
      </c>
      <c r="AK214" s="364">
        <v>500</v>
      </c>
      <c r="AL214" s="359">
        <v>5.0000000000000001E-3</v>
      </c>
      <c r="AM214" s="359" t="s">
        <v>34</v>
      </c>
      <c r="AN214" s="359" t="s">
        <v>64</v>
      </c>
      <c r="AO214" s="357" t="s">
        <v>1323</v>
      </c>
      <c r="AP214" s="360" t="s">
        <v>11</v>
      </c>
      <c r="AQ214" s="366" t="s">
        <v>675</v>
      </c>
      <c r="AR214" s="359">
        <v>1.5E-3</v>
      </c>
      <c r="AS214" s="359">
        <v>1.5E-3</v>
      </c>
      <c r="AT214" s="359"/>
      <c r="AW214" s="646"/>
      <c r="AX214" s="646"/>
      <c r="AY214" s="647"/>
      <c r="AZ214" s="647"/>
      <c r="BA214" s="647"/>
      <c r="BB214" s="648"/>
      <c r="BC214" s="647"/>
      <c r="BD214" s="647"/>
      <c r="BE214" s="647"/>
      <c r="BF214" s="647"/>
      <c r="BG214" s="648"/>
      <c r="BH214" s="648"/>
      <c r="BI214" s="649"/>
      <c r="BJ214" s="649"/>
      <c r="BK214" s="649"/>
      <c r="BL214" s="648"/>
      <c r="BM214" s="648"/>
      <c r="BN214" s="648"/>
      <c r="BO214" s="648"/>
      <c r="BP214" s="648"/>
      <c r="BQ214" s="648"/>
      <c r="BR214" s="648"/>
      <c r="BS214" s="648"/>
      <c r="BT214" s="651"/>
      <c r="BU214" s="652"/>
      <c r="BV214" s="650"/>
      <c r="BW214" s="653"/>
    </row>
    <row r="215" spans="2:75" ht="15.75" customHeight="1">
      <c r="B215" s="353" t="s">
        <v>986</v>
      </c>
      <c r="C215" s="354">
        <v>9720710000160</v>
      </c>
      <c r="D215" s="355" t="s">
        <v>11</v>
      </c>
      <c r="E215" s="355" t="s">
        <v>620</v>
      </c>
      <c r="F215" s="355" t="s">
        <v>663</v>
      </c>
      <c r="G215" s="356" t="s">
        <v>738</v>
      </c>
      <c r="H215" s="356" t="s">
        <v>34</v>
      </c>
      <c r="I215" s="356"/>
      <c r="J215" s="356" t="s">
        <v>608</v>
      </c>
      <c r="K215" s="357" t="s">
        <v>48</v>
      </c>
      <c r="L215" s="358"/>
      <c r="M215" s="358" t="s">
        <v>34</v>
      </c>
      <c r="N215" s="357">
        <v>217913</v>
      </c>
      <c r="O215" s="357" t="s">
        <v>1320</v>
      </c>
      <c r="P215" s="361">
        <v>39720</v>
      </c>
      <c r="Q215" s="362">
        <v>277370412.95999998</v>
      </c>
      <c r="R215" s="362">
        <v>193207404.05670646</v>
      </c>
      <c r="S215" s="357">
        <v>1</v>
      </c>
      <c r="T215" s="359">
        <v>8.390704599104315E-2</v>
      </c>
      <c r="U215" s="359">
        <v>1.0846827606182377</v>
      </c>
      <c r="V215" s="359">
        <v>0.11558738627840337</v>
      </c>
      <c r="W215" s="359">
        <v>1.1331428791512825</v>
      </c>
      <c r="X215" s="359">
        <v>0.15208771011383093</v>
      </c>
      <c r="Y215" s="359">
        <v>1.1533087341302322</v>
      </c>
      <c r="Z215" s="359">
        <v>0.16900110529935586</v>
      </c>
      <c r="AA215" s="359">
        <v>0.96065707069621364</v>
      </c>
      <c r="AB215" s="359">
        <v>3.1760000930810745E-3</v>
      </c>
      <c r="AC215" s="363">
        <v>3.8594958533754338</v>
      </c>
      <c r="AD215" s="526">
        <v>0</v>
      </c>
      <c r="AE215" s="360" t="s">
        <v>2313</v>
      </c>
      <c r="AF215" s="360" t="s">
        <v>2143</v>
      </c>
      <c r="AG215" s="364" t="s">
        <v>1435</v>
      </c>
      <c r="AH215" s="364" t="s">
        <v>2147</v>
      </c>
      <c r="AI215" s="364">
        <v>1</v>
      </c>
      <c r="AJ215" s="364">
        <v>1</v>
      </c>
      <c r="AK215" s="364">
        <v>1</v>
      </c>
      <c r="AL215" s="359">
        <v>8.0000000000000002E-3</v>
      </c>
      <c r="AM215" s="359">
        <v>0.2</v>
      </c>
      <c r="AN215" s="359" t="s">
        <v>64</v>
      </c>
      <c r="AO215" s="357" t="s">
        <v>1323</v>
      </c>
      <c r="AP215" s="360" t="s">
        <v>11</v>
      </c>
      <c r="AQ215" s="366" t="s">
        <v>675</v>
      </c>
      <c r="AR215" s="359">
        <v>2.3999999999999998E-3</v>
      </c>
      <c r="AS215" s="359">
        <v>2.3999999999999998E-3</v>
      </c>
      <c r="AT215" s="359"/>
      <c r="AW215" s="646"/>
      <c r="AX215" s="646"/>
      <c r="AY215" s="647"/>
      <c r="AZ215" s="647"/>
      <c r="BA215" s="647"/>
      <c r="BB215" s="648"/>
      <c r="BC215" s="647"/>
      <c r="BD215" s="647"/>
      <c r="BE215" s="647"/>
      <c r="BF215" s="647"/>
      <c r="BG215" s="648"/>
      <c r="BH215" s="648"/>
      <c r="BI215" s="649"/>
      <c r="BJ215" s="649"/>
      <c r="BK215" s="649"/>
      <c r="BL215" s="648"/>
      <c r="BM215" s="648"/>
      <c r="BN215" s="648"/>
      <c r="BO215" s="648"/>
      <c r="BP215" s="648"/>
      <c r="BQ215" s="648"/>
      <c r="BR215" s="648"/>
      <c r="BS215" s="648"/>
      <c r="BT215" s="651"/>
      <c r="BU215" s="652"/>
      <c r="BV215" s="650"/>
      <c r="BW215" s="653"/>
    </row>
    <row r="216" spans="2:75" ht="15.75" customHeight="1">
      <c r="B216" s="353" t="s">
        <v>239</v>
      </c>
      <c r="C216" s="354">
        <v>26978438000132</v>
      </c>
      <c r="D216" s="355" t="s">
        <v>11</v>
      </c>
      <c r="E216" s="355" t="s">
        <v>620</v>
      </c>
      <c r="F216" s="355" t="s">
        <v>663</v>
      </c>
      <c r="G216" s="356" t="s">
        <v>738</v>
      </c>
      <c r="H216" s="356" t="s">
        <v>34</v>
      </c>
      <c r="I216" s="356"/>
      <c r="J216" s="356" t="s">
        <v>608</v>
      </c>
      <c r="K216" s="357" t="s">
        <v>48</v>
      </c>
      <c r="L216" s="358"/>
      <c r="M216" s="358" t="s">
        <v>34</v>
      </c>
      <c r="N216" s="357">
        <v>456497</v>
      </c>
      <c r="O216" s="357" t="s">
        <v>1320</v>
      </c>
      <c r="P216" s="361">
        <v>43047</v>
      </c>
      <c r="Q216" s="362">
        <v>2217380204.5900002</v>
      </c>
      <c r="R216" s="362">
        <v>1134157373.3624208</v>
      </c>
      <c r="S216" s="357">
        <v>1</v>
      </c>
      <c r="T216" s="359">
        <v>8.7695265885642915E-2</v>
      </c>
      <c r="U216" s="359">
        <v>1.1336538185856702</v>
      </c>
      <c r="V216" s="359">
        <v>0.12169453943694153</v>
      </c>
      <c r="W216" s="359">
        <v>1.1930134008085127</v>
      </c>
      <c r="X216" s="359">
        <v>0.17312031243344728</v>
      </c>
      <c r="Y216" s="359">
        <v>1.3128027783139862</v>
      </c>
      <c r="Z216" s="359">
        <v>0.16992127553756675</v>
      </c>
      <c r="AA216" s="359">
        <v>0.96588761663859501</v>
      </c>
      <c r="AB216" s="359">
        <v>2.6340404169740684E-3</v>
      </c>
      <c r="AC216" s="363">
        <v>6.7265771468244688</v>
      </c>
      <c r="AD216" s="526">
        <v>0</v>
      </c>
      <c r="AE216" s="360" t="s">
        <v>2317</v>
      </c>
      <c r="AF216" s="360" t="s">
        <v>2152</v>
      </c>
      <c r="AG216" s="364" t="s">
        <v>1436</v>
      </c>
      <c r="AH216" s="364" t="s">
        <v>2147</v>
      </c>
      <c r="AI216" s="364">
        <v>500</v>
      </c>
      <c r="AJ216" s="364">
        <v>100</v>
      </c>
      <c r="AK216" s="364">
        <v>500</v>
      </c>
      <c r="AL216" s="359">
        <v>4.0000000000000001E-3</v>
      </c>
      <c r="AM216" s="359">
        <v>0.1</v>
      </c>
      <c r="AN216" s="359" t="s">
        <v>64</v>
      </c>
      <c r="AO216" s="357" t="s">
        <v>1323</v>
      </c>
      <c r="AP216" s="360" t="s">
        <v>11</v>
      </c>
      <c r="AQ216" s="366" t="s">
        <v>669</v>
      </c>
      <c r="AR216" s="359">
        <v>1.4E-3</v>
      </c>
      <c r="AS216" s="359">
        <v>1.4E-3</v>
      </c>
      <c r="AT216" s="359"/>
      <c r="AW216" s="646"/>
      <c r="AX216" s="646"/>
      <c r="AY216" s="647"/>
      <c r="AZ216" s="647"/>
      <c r="BA216" s="647"/>
      <c r="BB216" s="648"/>
      <c r="BC216" s="647"/>
      <c r="BD216" s="647"/>
      <c r="BE216" s="647"/>
      <c r="BF216" s="647"/>
      <c r="BG216" s="648"/>
      <c r="BH216" s="648"/>
      <c r="BI216" s="649"/>
      <c r="BJ216" s="649"/>
      <c r="BK216" s="649"/>
      <c r="BL216" s="648"/>
      <c r="BM216" s="648"/>
      <c r="BN216" s="648"/>
      <c r="BO216" s="648"/>
      <c r="BP216" s="648"/>
      <c r="BQ216" s="648"/>
      <c r="BR216" s="648"/>
      <c r="BS216" s="648"/>
      <c r="BT216" s="651"/>
      <c r="BU216" s="652"/>
      <c r="BV216" s="650"/>
      <c r="BW216" s="653"/>
    </row>
    <row r="217" spans="2:75" ht="15.75" customHeight="1">
      <c r="B217" s="353" t="s">
        <v>477</v>
      </c>
      <c r="C217" s="354">
        <v>41993440000174</v>
      </c>
      <c r="D217" s="355" t="s">
        <v>11</v>
      </c>
      <c r="E217" s="355" t="s">
        <v>620</v>
      </c>
      <c r="F217" s="355" t="s">
        <v>663</v>
      </c>
      <c r="G217" s="356" t="s">
        <v>738</v>
      </c>
      <c r="H217" s="356" t="s">
        <v>34</v>
      </c>
      <c r="I217" s="356"/>
      <c r="J217" s="356" t="s">
        <v>608</v>
      </c>
      <c r="K217" s="357" t="s">
        <v>48</v>
      </c>
      <c r="L217" s="358"/>
      <c r="M217" s="358" t="s">
        <v>34</v>
      </c>
      <c r="N217" s="357">
        <v>627372</v>
      </c>
      <c r="O217" s="357" t="s">
        <v>1320</v>
      </c>
      <c r="P217" s="361">
        <v>44439</v>
      </c>
      <c r="Q217" s="362">
        <v>99208994.569999993</v>
      </c>
      <c r="R217" s="362">
        <v>49569223.182182521</v>
      </c>
      <c r="S217" s="357">
        <v>1</v>
      </c>
      <c r="T217" s="359">
        <v>6.6557278197399317E-2</v>
      </c>
      <c r="U217" s="359">
        <v>0.86039892599839107</v>
      </c>
      <c r="V217" s="359">
        <v>0.10321338000000013</v>
      </c>
      <c r="W217" s="359">
        <v>1.0118362422214213</v>
      </c>
      <c r="X217" s="359" t="s">
        <v>1417</v>
      </c>
      <c r="Y217" s="359" t="s">
        <v>1417</v>
      </c>
      <c r="Z217" s="359" t="s">
        <v>1417</v>
      </c>
      <c r="AA217" s="359" t="s">
        <v>1417</v>
      </c>
      <c r="AB217" s="359">
        <v>2.0698908575775412E-2</v>
      </c>
      <c r="AC217" s="363">
        <v>6.316421023533926E-2</v>
      </c>
      <c r="AD217" s="526">
        <v>29197090000134</v>
      </c>
      <c r="AE217" s="360" t="s">
        <v>59</v>
      </c>
      <c r="AF217" s="360" t="s">
        <v>2146</v>
      </c>
      <c r="AG217" s="364" t="s">
        <v>59</v>
      </c>
      <c r="AH217" s="364" t="s">
        <v>2147</v>
      </c>
      <c r="AI217" s="364">
        <v>100</v>
      </c>
      <c r="AJ217" s="364">
        <v>1</v>
      </c>
      <c r="AK217" s="364">
        <v>100</v>
      </c>
      <c r="AL217" s="359">
        <v>9.0000000000000011E-3</v>
      </c>
      <c r="AM217" s="359">
        <v>0.2</v>
      </c>
      <c r="AN217" s="359" t="s">
        <v>64</v>
      </c>
      <c r="AO217" s="357" t="s">
        <v>1323</v>
      </c>
      <c r="AP217" s="360" t="s">
        <v>11</v>
      </c>
      <c r="AQ217" s="366" t="s">
        <v>669</v>
      </c>
      <c r="AR217" s="359">
        <v>2.0996999999999999E-3</v>
      </c>
      <c r="AS217" s="359">
        <v>2.0996999999999999E-3</v>
      </c>
      <c r="AT217" s="359"/>
      <c r="AW217" s="646"/>
      <c r="AX217" s="646"/>
      <c r="AY217" s="647"/>
      <c r="AZ217" s="647"/>
      <c r="BA217" s="647"/>
      <c r="BB217" s="648"/>
      <c r="BC217" s="647"/>
      <c r="BD217" s="647"/>
      <c r="BE217" s="647"/>
      <c r="BF217" s="647"/>
      <c r="BG217" s="648"/>
      <c r="BH217" s="648"/>
      <c r="BI217" s="649"/>
      <c r="BJ217" s="649"/>
      <c r="BK217" s="649"/>
      <c r="BL217" s="648"/>
      <c r="BM217" s="648"/>
      <c r="BN217" s="648"/>
      <c r="BO217" s="648"/>
      <c r="BP217" s="648"/>
      <c r="BQ217" s="648"/>
      <c r="BR217" s="648"/>
      <c r="BS217" s="648"/>
      <c r="BT217" s="651"/>
      <c r="BU217" s="652"/>
      <c r="BV217" s="650"/>
      <c r="BW217" s="653"/>
    </row>
    <row r="218" spans="2:75" ht="15.75" customHeight="1">
      <c r="B218" s="353" t="s">
        <v>1296</v>
      </c>
      <c r="C218" s="354">
        <v>38145457000167</v>
      </c>
      <c r="D218" s="355" t="s">
        <v>11</v>
      </c>
      <c r="E218" s="355" t="s">
        <v>621</v>
      </c>
      <c r="F218" s="355" t="s">
        <v>663</v>
      </c>
      <c r="G218" s="356" t="s">
        <v>738</v>
      </c>
      <c r="H218" s="356" t="s">
        <v>34</v>
      </c>
      <c r="I218" s="356"/>
      <c r="J218" s="356" t="s">
        <v>608</v>
      </c>
      <c r="K218" s="357" t="s">
        <v>48</v>
      </c>
      <c r="L218" s="358"/>
      <c r="M218" s="358" t="s">
        <v>34</v>
      </c>
      <c r="N218" s="357">
        <v>562335</v>
      </c>
      <c r="O218" s="357" t="s">
        <v>1320</v>
      </c>
      <c r="P218" s="361">
        <v>44165</v>
      </c>
      <c r="Q218" s="362">
        <v>1817864150.0999999</v>
      </c>
      <c r="R218" s="362">
        <v>1724007961.8055551</v>
      </c>
      <c r="S218" s="357">
        <v>1</v>
      </c>
      <c r="T218" s="359">
        <v>0.10137276045709909</v>
      </c>
      <c r="U218" s="359">
        <v>1.3104654605029857</v>
      </c>
      <c r="V218" s="359">
        <v>0.13828838952626099</v>
      </c>
      <c r="W218" s="359">
        <v>1.3556886171260345</v>
      </c>
      <c r="X218" s="359" t="s">
        <v>1417</v>
      </c>
      <c r="Y218" s="359" t="s">
        <v>1417</v>
      </c>
      <c r="Z218" s="359" t="s">
        <v>1417</v>
      </c>
      <c r="AA218" s="359" t="s">
        <v>1417</v>
      </c>
      <c r="AB218" s="359">
        <v>4.0383068350215191E-2</v>
      </c>
      <c r="AC218" s="363">
        <v>0.82259313423156255</v>
      </c>
      <c r="AD218" s="526">
        <v>39586858000115</v>
      </c>
      <c r="AE218" s="360" t="s">
        <v>2329</v>
      </c>
      <c r="AF218" s="360" t="s">
        <v>2146</v>
      </c>
      <c r="AG218" s="364" t="s">
        <v>59</v>
      </c>
      <c r="AH218" s="364" t="s">
        <v>2147</v>
      </c>
      <c r="AI218" s="364">
        <v>1</v>
      </c>
      <c r="AJ218" s="364">
        <v>1</v>
      </c>
      <c r="AK218" s="364">
        <v>1</v>
      </c>
      <c r="AL218" s="359">
        <v>9.1999999999999998E-3</v>
      </c>
      <c r="AM218" s="359" t="s">
        <v>34</v>
      </c>
      <c r="AN218" s="359" t="s">
        <v>2175</v>
      </c>
      <c r="AO218" s="357" t="s">
        <v>1323</v>
      </c>
      <c r="AP218" s="360" t="s">
        <v>11</v>
      </c>
      <c r="AQ218" s="366" t="s">
        <v>675</v>
      </c>
      <c r="AR218" s="359">
        <v>2.2147466666666664E-3</v>
      </c>
      <c r="AS218" s="359">
        <v>2.2147466666666664E-3</v>
      </c>
      <c r="AT218" s="359"/>
      <c r="AW218" s="646"/>
      <c r="AX218" s="646"/>
      <c r="AY218" s="647"/>
      <c r="AZ218" s="647"/>
      <c r="BA218" s="647"/>
      <c r="BB218" s="648"/>
      <c r="BC218" s="647"/>
      <c r="BD218" s="647"/>
      <c r="BE218" s="647"/>
      <c r="BF218" s="647"/>
      <c r="BG218" s="648"/>
      <c r="BH218" s="648"/>
      <c r="BI218" s="649"/>
      <c r="BJ218" s="649"/>
      <c r="BK218" s="649"/>
      <c r="BL218" s="218"/>
      <c r="BM218" s="648"/>
      <c r="BN218" s="648"/>
      <c r="BO218" s="648"/>
      <c r="BP218" s="648"/>
      <c r="BQ218" s="648"/>
      <c r="BR218" s="648"/>
      <c r="BS218" s="648"/>
      <c r="BT218" s="651"/>
      <c r="BU218" s="652"/>
      <c r="BV218" s="650"/>
      <c r="BW218" s="653"/>
    </row>
    <row r="219" spans="2:75" ht="15.75" customHeight="1">
      <c r="B219" s="353" t="s">
        <v>1034</v>
      </c>
      <c r="C219" s="354">
        <v>27945264000174</v>
      </c>
      <c r="D219" s="355" t="s">
        <v>11</v>
      </c>
      <c r="E219" s="355" t="s">
        <v>620</v>
      </c>
      <c r="F219" s="355" t="s">
        <v>663</v>
      </c>
      <c r="G219" s="356" t="s">
        <v>738</v>
      </c>
      <c r="H219" s="356" t="s">
        <v>34</v>
      </c>
      <c r="I219" s="356"/>
      <c r="J219" s="356" t="s">
        <v>608</v>
      </c>
      <c r="K219" s="357" t="s">
        <v>48</v>
      </c>
      <c r="L219" s="358"/>
      <c r="M219" s="358" t="s">
        <v>34</v>
      </c>
      <c r="N219" s="357">
        <v>467286</v>
      </c>
      <c r="O219" s="357" t="s">
        <v>1320</v>
      </c>
      <c r="P219" s="361">
        <v>43131</v>
      </c>
      <c r="Q219" s="362">
        <v>3845445724.0500002</v>
      </c>
      <c r="R219" s="362">
        <v>4335816542.0791273</v>
      </c>
      <c r="S219" s="357">
        <v>1</v>
      </c>
      <c r="T219" s="359">
        <v>8.5000320423177289E-2</v>
      </c>
      <c r="U219" s="359">
        <v>1.0988157325892349</v>
      </c>
      <c r="V219" s="359">
        <v>0.1099392143553255</v>
      </c>
      <c r="W219" s="359">
        <v>1.077771908313319</v>
      </c>
      <c r="X219" s="359">
        <v>0.13857701950606161</v>
      </c>
      <c r="Y219" s="359">
        <v>1.050854712892032</v>
      </c>
      <c r="Z219" s="359">
        <v>0.17488463541923505</v>
      </c>
      <c r="AA219" s="359">
        <v>0.99410096326901343</v>
      </c>
      <c r="AB219" s="359">
        <v>9.0139194576166187E-3</v>
      </c>
      <c r="AC219" s="363">
        <v>0.80045375065401336</v>
      </c>
      <c r="AD219" s="526">
        <v>0</v>
      </c>
      <c r="AE219" s="360" t="s">
        <v>2329</v>
      </c>
      <c r="AF219" s="360" t="s">
        <v>2146</v>
      </c>
      <c r="AG219" s="364" t="s">
        <v>59</v>
      </c>
      <c r="AH219" s="364" t="s">
        <v>2147</v>
      </c>
      <c r="AI219" s="364">
        <v>1</v>
      </c>
      <c r="AJ219" s="364">
        <v>1</v>
      </c>
      <c r="AK219" s="364">
        <v>1</v>
      </c>
      <c r="AL219" s="359">
        <v>8.0000000000000002E-3</v>
      </c>
      <c r="AM219" s="359">
        <v>0.2</v>
      </c>
      <c r="AN219" s="359" t="s">
        <v>64</v>
      </c>
      <c r="AO219" s="357" t="s">
        <v>1323</v>
      </c>
      <c r="AP219" s="360" t="s">
        <v>11</v>
      </c>
      <c r="AQ219" s="366" t="s">
        <v>675</v>
      </c>
      <c r="AR219" s="359">
        <v>1.9258666666666664E-3</v>
      </c>
      <c r="AS219" s="359">
        <v>1.9258666666666664E-3</v>
      </c>
      <c r="AT219" s="359"/>
      <c r="AW219" s="646"/>
      <c r="AX219" s="646"/>
      <c r="AY219" s="647"/>
      <c r="AZ219" s="647"/>
      <c r="BA219" s="647"/>
      <c r="BB219" s="648"/>
      <c r="BC219" s="647"/>
      <c r="BD219" s="647"/>
      <c r="BE219" s="647"/>
      <c r="BF219" s="647"/>
      <c r="BG219" s="648"/>
      <c r="BH219" s="648"/>
      <c r="BI219" s="649"/>
      <c r="BJ219" s="649"/>
      <c r="BK219" s="649"/>
      <c r="BL219" s="648"/>
      <c r="BM219" s="648"/>
      <c r="BN219" s="648"/>
      <c r="BO219" s="648"/>
      <c r="BP219" s="648"/>
      <c r="BQ219" s="648"/>
      <c r="BR219" s="648"/>
      <c r="BS219" s="648"/>
      <c r="BT219" s="651"/>
      <c r="BU219" s="652"/>
      <c r="BV219" s="650"/>
      <c r="BW219" s="653"/>
    </row>
    <row r="220" spans="2:75" ht="15.75" customHeight="1">
      <c r="B220" s="353" t="s">
        <v>1059</v>
      </c>
      <c r="C220" s="354">
        <v>19488768000184</v>
      </c>
      <c r="D220" s="355" t="s">
        <v>11</v>
      </c>
      <c r="E220" s="355" t="s">
        <v>620</v>
      </c>
      <c r="F220" s="355" t="s">
        <v>663</v>
      </c>
      <c r="G220" s="356" t="s">
        <v>738</v>
      </c>
      <c r="H220" s="356" t="s">
        <v>34</v>
      </c>
      <c r="I220" s="356"/>
      <c r="J220" s="356" t="s">
        <v>608</v>
      </c>
      <c r="K220" s="357" t="s">
        <v>48</v>
      </c>
      <c r="L220" s="358"/>
      <c r="M220" s="358" t="s">
        <v>34</v>
      </c>
      <c r="N220" s="357">
        <v>378615</v>
      </c>
      <c r="O220" s="357" t="s">
        <v>1320</v>
      </c>
      <c r="P220" s="361">
        <v>41912</v>
      </c>
      <c r="Q220" s="362">
        <v>1167245726.6500001</v>
      </c>
      <c r="R220" s="362">
        <v>812993112.68154812</v>
      </c>
      <c r="S220" s="357">
        <v>1</v>
      </c>
      <c r="T220" s="359">
        <v>8.4841218008667729E-2</v>
      </c>
      <c r="U220" s="359">
        <v>1.096758984623043</v>
      </c>
      <c r="V220" s="359">
        <v>0.11429609524201489</v>
      </c>
      <c r="W220" s="359">
        <v>1.1204839092592636</v>
      </c>
      <c r="X220" s="359">
        <v>0.17254769012368976</v>
      </c>
      <c r="Y220" s="359">
        <v>1.3084604793162111</v>
      </c>
      <c r="Z220" s="359">
        <v>0.16749901758243113</v>
      </c>
      <c r="AA220" s="359">
        <v>0.95211871715400653</v>
      </c>
      <c r="AB220" s="359">
        <v>1.7574770495408295E-3</v>
      </c>
      <c r="AC220" s="363">
        <v>6.3133731623673226</v>
      </c>
      <c r="AD220" s="526">
        <v>0</v>
      </c>
      <c r="AE220" s="360" t="s">
        <v>2351</v>
      </c>
      <c r="AF220" s="360" t="s">
        <v>2149</v>
      </c>
      <c r="AG220" s="364" t="s">
        <v>719</v>
      </c>
      <c r="AH220" s="364" t="s">
        <v>2147</v>
      </c>
      <c r="AI220" s="364">
        <v>1000</v>
      </c>
      <c r="AJ220" s="364">
        <v>0</v>
      </c>
      <c r="AK220" s="364">
        <v>0</v>
      </c>
      <c r="AL220" s="359">
        <v>4.5000000000000005E-3</v>
      </c>
      <c r="AM220" s="359" t="s">
        <v>34</v>
      </c>
      <c r="AN220" s="359" t="s">
        <v>64</v>
      </c>
      <c r="AO220" s="357" t="s">
        <v>1323</v>
      </c>
      <c r="AP220" s="360" t="s">
        <v>11</v>
      </c>
      <c r="AQ220" s="366" t="s">
        <v>669</v>
      </c>
      <c r="AR220" s="359">
        <v>1.6199999999999999E-3</v>
      </c>
      <c r="AS220" s="359">
        <v>1.6199999999999999E-3</v>
      </c>
      <c r="AT220" s="359"/>
      <c r="AW220" s="646"/>
      <c r="AX220" s="646"/>
      <c r="AY220" s="647"/>
      <c r="AZ220" s="647"/>
      <c r="BA220" s="647"/>
      <c r="BB220" s="648"/>
      <c r="BC220" s="647"/>
      <c r="BD220" s="647"/>
      <c r="BE220" s="647"/>
      <c r="BF220" s="647"/>
      <c r="BG220" s="648"/>
      <c r="BH220" s="648"/>
      <c r="BI220" s="649"/>
      <c r="BJ220" s="649"/>
      <c r="BK220" s="649"/>
      <c r="BL220" s="648"/>
      <c r="BM220" s="648"/>
      <c r="BN220" s="648"/>
      <c r="BO220" s="648"/>
      <c r="BP220" s="648"/>
      <c r="BQ220" s="648"/>
      <c r="BR220" s="648"/>
      <c r="BS220" s="648"/>
      <c r="BT220" s="651"/>
      <c r="BU220" s="652"/>
      <c r="BV220" s="650"/>
      <c r="BW220" s="653"/>
    </row>
    <row r="221" spans="2:75" ht="15.75" customHeight="1">
      <c r="B221" s="353" t="s">
        <v>1135</v>
      </c>
      <c r="C221" s="354">
        <v>2603461000184</v>
      </c>
      <c r="D221" s="355" t="s">
        <v>11</v>
      </c>
      <c r="E221" s="355" t="s">
        <v>620</v>
      </c>
      <c r="F221" s="355" t="s">
        <v>663</v>
      </c>
      <c r="G221" s="356" t="s">
        <v>738</v>
      </c>
      <c r="H221" s="356" t="s">
        <v>34</v>
      </c>
      <c r="I221" s="356"/>
      <c r="J221" s="356" t="s">
        <v>608</v>
      </c>
      <c r="K221" s="357" t="s">
        <v>48</v>
      </c>
      <c r="L221" s="358"/>
      <c r="M221" s="358" t="s">
        <v>34</v>
      </c>
      <c r="N221" s="357">
        <v>143367</v>
      </c>
      <c r="O221" s="357" t="s">
        <v>1320</v>
      </c>
      <c r="P221" s="361">
        <v>35979</v>
      </c>
      <c r="Q221" s="362">
        <v>500494478.97000003</v>
      </c>
      <c r="R221" s="362">
        <v>745060673.88750017</v>
      </c>
      <c r="S221" s="357">
        <v>1</v>
      </c>
      <c r="T221" s="359">
        <v>6.9787652752610008E-2</v>
      </c>
      <c r="U221" s="359">
        <v>0.9021586083825246</v>
      </c>
      <c r="V221" s="359">
        <v>9.0814147353874164E-2</v>
      </c>
      <c r="W221" s="359">
        <v>0.89028230253758145</v>
      </c>
      <c r="X221" s="359">
        <v>0.10740191880284589</v>
      </c>
      <c r="Y221" s="359">
        <v>0.81444826097361034</v>
      </c>
      <c r="Z221" s="359">
        <v>0.15691079665446228</v>
      </c>
      <c r="AA221" s="359">
        <v>0.89193183682248678</v>
      </c>
      <c r="AB221" s="359">
        <v>1.1901142833524076E-2</v>
      </c>
      <c r="AC221" s="363">
        <v>-0.85220205607998634</v>
      </c>
      <c r="AD221" s="526">
        <v>14284014000199</v>
      </c>
      <c r="AE221" s="360" t="s">
        <v>2400</v>
      </c>
      <c r="AF221" s="360" t="s">
        <v>2146</v>
      </c>
      <c r="AG221" s="364" t="s">
        <v>59</v>
      </c>
      <c r="AH221" s="364" t="s">
        <v>2147</v>
      </c>
      <c r="AI221" s="364">
        <v>20000</v>
      </c>
      <c r="AJ221" s="364">
        <v>100</v>
      </c>
      <c r="AK221" s="364">
        <v>1000</v>
      </c>
      <c r="AL221" s="359">
        <v>5.0000000000000001E-3</v>
      </c>
      <c r="AM221" s="359">
        <v>0.2</v>
      </c>
      <c r="AN221" s="359" t="s">
        <v>64</v>
      </c>
      <c r="AO221" s="357" t="s">
        <v>1323</v>
      </c>
      <c r="AP221" s="360" t="s">
        <v>11</v>
      </c>
      <c r="AQ221" s="366" t="s">
        <v>669</v>
      </c>
      <c r="AR221" s="359">
        <v>1.3333333333333333E-3</v>
      </c>
      <c r="AS221" s="359">
        <v>1.3333333333333333E-3</v>
      </c>
      <c r="AT221" s="359"/>
      <c r="AW221" s="646"/>
      <c r="AX221" s="646"/>
      <c r="AY221" s="647"/>
      <c r="AZ221" s="647"/>
      <c r="BA221" s="647"/>
      <c r="BB221" s="648"/>
      <c r="BC221" s="647"/>
      <c r="BD221" s="647"/>
      <c r="BE221" s="647"/>
      <c r="BF221" s="647"/>
      <c r="BG221" s="648"/>
      <c r="BH221" s="648"/>
      <c r="BI221" s="649"/>
      <c r="BJ221" s="649"/>
      <c r="BK221" s="649"/>
      <c r="BL221" s="648"/>
      <c r="BM221" s="648"/>
      <c r="BN221" s="648"/>
      <c r="BO221" s="648"/>
      <c r="BP221" s="648"/>
      <c r="BQ221" s="648"/>
      <c r="BR221" s="648"/>
      <c r="BS221" s="648"/>
      <c r="BT221" s="651"/>
      <c r="BU221" s="652"/>
      <c r="BV221" s="650"/>
      <c r="BW221" s="653"/>
    </row>
    <row r="222" spans="2:75" ht="15.75" customHeight="1">
      <c r="B222" s="353" t="s">
        <v>1138</v>
      </c>
      <c r="C222" s="354">
        <v>21625026000103</v>
      </c>
      <c r="D222" s="355" t="s">
        <v>11</v>
      </c>
      <c r="E222" s="355" t="s">
        <v>621</v>
      </c>
      <c r="F222" s="355" t="s">
        <v>663</v>
      </c>
      <c r="G222" s="356" t="s">
        <v>865</v>
      </c>
      <c r="H222" s="356" t="s">
        <v>34</v>
      </c>
      <c r="I222" s="356"/>
      <c r="J222" s="356" t="s">
        <v>608</v>
      </c>
      <c r="K222" s="357" t="s">
        <v>48</v>
      </c>
      <c r="L222" s="358"/>
      <c r="M222" s="358" t="s">
        <v>34</v>
      </c>
      <c r="N222" s="357">
        <v>392979</v>
      </c>
      <c r="O222" s="357" t="s">
        <v>1320</v>
      </c>
      <c r="P222" s="361">
        <v>42111</v>
      </c>
      <c r="Q222" s="362">
        <v>30297980.579999998</v>
      </c>
      <c r="R222" s="362">
        <v>58509984.523333259</v>
      </c>
      <c r="S222" s="357">
        <v>1</v>
      </c>
      <c r="T222" s="359">
        <v>4.4223853818012415E-2</v>
      </c>
      <c r="U222" s="359">
        <v>0.57169038997773369</v>
      </c>
      <c r="V222" s="359">
        <v>4.7547044760299473E-2</v>
      </c>
      <c r="W222" s="359">
        <v>0.46612002338257968</v>
      </c>
      <c r="X222" s="359">
        <v>7.5312127738699441E-2</v>
      </c>
      <c r="Y222" s="359">
        <v>0.57110554588509699</v>
      </c>
      <c r="Z222" s="359">
        <v>0.16191985678127674</v>
      </c>
      <c r="AA222" s="359">
        <v>0.92040495846179904</v>
      </c>
      <c r="AB222" s="359">
        <v>5.9012305256822425E-2</v>
      </c>
      <c r="AC222" s="363">
        <v>-0.82977160605293754</v>
      </c>
      <c r="AD222" s="526">
        <v>0</v>
      </c>
      <c r="AE222" s="360" t="s">
        <v>2400</v>
      </c>
      <c r="AF222" s="360" t="s">
        <v>2146</v>
      </c>
      <c r="AG222" s="364" t="s">
        <v>59</v>
      </c>
      <c r="AH222" s="364" t="s">
        <v>2147</v>
      </c>
      <c r="AI222" s="364">
        <v>20000</v>
      </c>
      <c r="AJ222" s="364">
        <v>100</v>
      </c>
      <c r="AK222" s="364">
        <v>1000</v>
      </c>
      <c r="AL222" s="359">
        <v>5.0000000000000001E-3</v>
      </c>
      <c r="AM222" s="359">
        <v>0.2</v>
      </c>
      <c r="AN222" s="359" t="s">
        <v>2252</v>
      </c>
      <c r="AO222" s="357" t="s">
        <v>1323</v>
      </c>
      <c r="AP222" s="360" t="s">
        <v>11</v>
      </c>
      <c r="AQ222" s="366" t="s">
        <v>669</v>
      </c>
      <c r="AR222" s="359">
        <v>1.3333333333333333E-3</v>
      </c>
      <c r="AS222" s="359">
        <v>1.3333333333333333E-3</v>
      </c>
      <c r="AT222" s="359"/>
      <c r="AW222" s="646"/>
      <c r="AX222" s="646"/>
      <c r="AY222" s="647"/>
      <c r="AZ222" s="647"/>
      <c r="BA222" s="647"/>
      <c r="BB222" s="648"/>
      <c r="BC222" s="647"/>
      <c r="BD222" s="647"/>
      <c r="BE222" s="647"/>
      <c r="BF222" s="647"/>
      <c r="BG222" s="648"/>
      <c r="BH222" s="648"/>
      <c r="BI222" s="649"/>
      <c r="BJ222" s="649"/>
      <c r="BK222" s="649"/>
      <c r="BL222" s="648"/>
      <c r="BM222" s="648"/>
      <c r="BN222" s="648"/>
      <c r="BO222" s="648"/>
      <c r="BP222" s="648"/>
      <c r="BQ222" s="648"/>
      <c r="BR222" s="648"/>
      <c r="BS222" s="648"/>
      <c r="BT222" s="651"/>
      <c r="BU222" s="652"/>
      <c r="BV222" s="650"/>
      <c r="BW222" s="653"/>
    </row>
    <row r="223" spans="2:75" ht="15.75" customHeight="1">
      <c r="B223" s="353" t="s">
        <v>346</v>
      </c>
      <c r="C223" s="354">
        <v>29206196000157</v>
      </c>
      <c r="D223" s="355" t="s">
        <v>11</v>
      </c>
      <c r="E223" s="355" t="s">
        <v>620</v>
      </c>
      <c r="F223" s="355" t="s">
        <v>663</v>
      </c>
      <c r="G223" s="356" t="s">
        <v>738</v>
      </c>
      <c r="H223" s="356" t="s">
        <v>34</v>
      </c>
      <c r="I223" s="356"/>
      <c r="J223" s="356" t="s">
        <v>608</v>
      </c>
      <c r="K223" s="357" t="s">
        <v>48</v>
      </c>
      <c r="L223" s="358"/>
      <c r="M223" s="358" t="s">
        <v>34</v>
      </c>
      <c r="N223" s="357">
        <v>471501</v>
      </c>
      <c r="O223" s="357" t="s">
        <v>1320</v>
      </c>
      <c r="P223" s="361">
        <v>43181</v>
      </c>
      <c r="Q223" s="362">
        <v>983913530.38</v>
      </c>
      <c r="R223" s="362">
        <v>1032256938.0063094</v>
      </c>
      <c r="S223" s="357">
        <v>1</v>
      </c>
      <c r="T223" s="359">
        <v>8.4250860256838811E-2</v>
      </c>
      <c r="U223" s="359">
        <v>1.0891273147383169</v>
      </c>
      <c r="V223" s="359">
        <v>0.11321491130263439</v>
      </c>
      <c r="W223" s="359">
        <v>1.1098846914604381</v>
      </c>
      <c r="X223" s="359">
        <v>0.16786394824696593</v>
      </c>
      <c r="Y223" s="359">
        <v>1.2729428138138894</v>
      </c>
      <c r="Z223" s="359">
        <v>0.15867839428008246</v>
      </c>
      <c r="AA223" s="359">
        <v>0.90197943476091469</v>
      </c>
      <c r="AB223" s="359">
        <v>1.7329252628448398E-3</v>
      </c>
      <c r="AC223" s="363">
        <v>5.8423727546508752</v>
      </c>
      <c r="AD223" s="526">
        <v>0</v>
      </c>
      <c r="AE223" s="360" t="s">
        <v>2404</v>
      </c>
      <c r="AF223" s="360" t="s">
        <v>2152</v>
      </c>
      <c r="AG223" s="364" t="s">
        <v>1436</v>
      </c>
      <c r="AH223" s="364" t="s">
        <v>2147</v>
      </c>
      <c r="AI223" s="364">
        <v>500</v>
      </c>
      <c r="AJ223" s="364">
        <v>100</v>
      </c>
      <c r="AK223" s="364">
        <v>100</v>
      </c>
      <c r="AL223" s="359">
        <v>4.0000000000000001E-3</v>
      </c>
      <c r="AM223" s="359" t="s">
        <v>34</v>
      </c>
      <c r="AN223" s="359" t="s">
        <v>64</v>
      </c>
      <c r="AO223" s="357" t="s">
        <v>1323</v>
      </c>
      <c r="AP223" s="360" t="s">
        <v>11</v>
      </c>
      <c r="AQ223" s="366" t="s">
        <v>662</v>
      </c>
      <c r="AR223" s="359">
        <v>1.1200000000000001E-3</v>
      </c>
      <c r="AS223" s="359">
        <v>1.1200000000000001E-3</v>
      </c>
      <c r="AT223" s="359"/>
      <c r="AW223" s="646"/>
      <c r="AX223" s="646"/>
      <c r="AY223" s="647"/>
      <c r="AZ223" s="647"/>
      <c r="BA223" s="647"/>
      <c r="BB223" s="648"/>
      <c r="BC223" s="647"/>
      <c r="BD223" s="647"/>
      <c r="BE223" s="647"/>
      <c r="BF223" s="647"/>
      <c r="BG223" s="648"/>
      <c r="BH223" s="648"/>
      <c r="BI223" s="649"/>
      <c r="BJ223" s="649"/>
      <c r="BK223" s="649"/>
      <c r="BL223" s="648"/>
      <c r="BM223" s="648"/>
      <c r="BN223" s="648"/>
      <c r="BO223" s="648"/>
      <c r="BP223" s="648"/>
      <c r="BQ223" s="648"/>
      <c r="BR223" s="648"/>
      <c r="BS223" s="648"/>
      <c r="BT223" s="651"/>
      <c r="BU223" s="652"/>
      <c r="BV223" s="650"/>
      <c r="BW223" s="653"/>
    </row>
    <row r="224" spans="2:75" ht="15.75" customHeight="1">
      <c r="B224" s="353" t="s">
        <v>1157</v>
      </c>
      <c r="C224" s="354">
        <v>9543255000175</v>
      </c>
      <c r="D224" s="355" t="s">
        <v>11</v>
      </c>
      <c r="E224" s="355" t="s">
        <v>620</v>
      </c>
      <c r="F224" s="355" t="s">
        <v>663</v>
      </c>
      <c r="G224" s="356" t="s">
        <v>738</v>
      </c>
      <c r="H224" s="356" t="s">
        <v>34</v>
      </c>
      <c r="I224" s="356"/>
      <c r="J224" s="356" t="s">
        <v>608</v>
      </c>
      <c r="K224" s="357" t="s">
        <v>48</v>
      </c>
      <c r="L224" s="358"/>
      <c r="M224" s="358" t="s">
        <v>34</v>
      </c>
      <c r="N224" s="357">
        <v>215740</v>
      </c>
      <c r="O224" s="357" t="s">
        <v>1320</v>
      </c>
      <c r="P224" s="361">
        <v>39674</v>
      </c>
      <c r="Q224" s="362">
        <v>287228059.02999997</v>
      </c>
      <c r="R224" s="362">
        <v>197590884.85452387</v>
      </c>
      <c r="S224" s="357">
        <v>1</v>
      </c>
      <c r="T224" s="359">
        <v>8.4782965863557935E-2</v>
      </c>
      <c r="U224" s="359">
        <v>1.0960059477734754</v>
      </c>
      <c r="V224" s="359">
        <v>0.1130948871637607</v>
      </c>
      <c r="W224" s="359">
        <v>1.1087080535705269</v>
      </c>
      <c r="X224" s="359">
        <v>0.1568490325327323</v>
      </c>
      <c r="Y224" s="359">
        <v>1.1894147069772101</v>
      </c>
      <c r="Z224" s="359">
        <v>0.16266521428665714</v>
      </c>
      <c r="AA224" s="359">
        <v>0.9246418121585358</v>
      </c>
      <c r="AB224" s="359">
        <v>2.2642982912659398E-3</v>
      </c>
      <c r="AC224" s="363">
        <v>4.4241449775988313</v>
      </c>
      <c r="AD224" s="526">
        <v>0</v>
      </c>
      <c r="AE224" s="360" t="s">
        <v>2412</v>
      </c>
      <c r="AF224" s="360" t="s">
        <v>2149</v>
      </c>
      <c r="AG224" s="364" t="s">
        <v>719</v>
      </c>
      <c r="AH224" s="364" t="s">
        <v>2147</v>
      </c>
      <c r="AI224" s="364">
        <v>1000</v>
      </c>
      <c r="AJ224" s="364">
        <v>100</v>
      </c>
      <c r="AK224" s="364">
        <v>1000</v>
      </c>
      <c r="AL224" s="359">
        <v>3.9000000000000003E-3</v>
      </c>
      <c r="AM224" s="359" t="s">
        <v>34</v>
      </c>
      <c r="AN224" s="359" t="s">
        <v>64</v>
      </c>
      <c r="AO224" s="357" t="s">
        <v>1323</v>
      </c>
      <c r="AP224" s="360" t="s">
        <v>11</v>
      </c>
      <c r="AQ224" s="366" t="s">
        <v>669</v>
      </c>
      <c r="AR224" s="359">
        <v>1.0399999999999999E-3</v>
      </c>
      <c r="AS224" s="359">
        <v>1.0399999999999999E-3</v>
      </c>
      <c r="AT224" s="359"/>
      <c r="AW224" s="646"/>
      <c r="AX224" s="646"/>
      <c r="AY224" s="647"/>
      <c r="AZ224" s="647"/>
      <c r="BA224" s="647"/>
      <c r="BB224" s="648"/>
      <c r="BC224" s="647"/>
      <c r="BD224" s="647"/>
      <c r="BE224" s="647"/>
      <c r="BF224" s="647"/>
      <c r="BG224" s="648"/>
      <c r="BH224" s="648"/>
      <c r="BI224" s="649"/>
      <c r="BJ224" s="649"/>
      <c r="BK224" s="649"/>
      <c r="BL224" s="648"/>
      <c r="BM224" s="648"/>
      <c r="BN224" s="648"/>
      <c r="BO224" s="648"/>
      <c r="BP224" s="648"/>
      <c r="BQ224" s="648"/>
      <c r="BR224" s="648"/>
      <c r="BS224" s="648"/>
      <c r="BT224" s="651"/>
      <c r="BU224" s="652"/>
      <c r="BV224" s="650"/>
      <c r="BW224" s="653"/>
    </row>
    <row r="225" spans="2:75" ht="15.75" customHeight="1">
      <c r="B225" s="353" t="s">
        <v>1161</v>
      </c>
      <c r="C225" s="354">
        <v>36248893000136</v>
      </c>
      <c r="D225" s="355" t="s">
        <v>11</v>
      </c>
      <c r="E225" s="355" t="s">
        <v>620</v>
      </c>
      <c r="F225" s="355" t="s">
        <v>663</v>
      </c>
      <c r="G225" s="356" t="s">
        <v>738</v>
      </c>
      <c r="H225" s="356" t="s">
        <v>34</v>
      </c>
      <c r="I225" s="356" t="s">
        <v>1303</v>
      </c>
      <c r="J225" s="356" t="s">
        <v>608</v>
      </c>
      <c r="K225" s="357" t="s">
        <v>48</v>
      </c>
      <c r="L225" s="358"/>
      <c r="M225" s="358" t="s">
        <v>34</v>
      </c>
      <c r="N225" s="357">
        <v>531154</v>
      </c>
      <c r="O225" s="357" t="s">
        <v>1320</v>
      </c>
      <c r="P225" s="361">
        <v>43899</v>
      </c>
      <c r="Q225" s="362">
        <v>2324522.77</v>
      </c>
      <c r="R225" s="362">
        <v>17114247.041547611</v>
      </c>
      <c r="S225" s="357">
        <v>1</v>
      </c>
      <c r="T225" s="359">
        <v>0.22494259920678639</v>
      </c>
      <c r="U225" s="359">
        <v>2.9078768845503666</v>
      </c>
      <c r="V225" s="359">
        <v>0.26044278482125471</v>
      </c>
      <c r="W225" s="359">
        <v>2.5532101429797209</v>
      </c>
      <c r="X225" s="359">
        <v>0.33208723888258773</v>
      </c>
      <c r="Y225" s="359">
        <v>2.5182778595970929</v>
      </c>
      <c r="Z225" s="359" t="s">
        <v>1417</v>
      </c>
      <c r="AA225" s="359" t="s">
        <v>1417</v>
      </c>
      <c r="AB225" s="359">
        <v>0.11364713310311063</v>
      </c>
      <c r="AC225" s="363">
        <v>1.2372879876940654</v>
      </c>
      <c r="AD225" s="526">
        <v>0</v>
      </c>
      <c r="AE225" s="360" t="s">
        <v>2414</v>
      </c>
      <c r="AF225" s="360" t="s">
        <v>2143</v>
      </c>
      <c r="AG225" s="364" t="s">
        <v>1435</v>
      </c>
      <c r="AH225" s="364" t="s">
        <v>2165</v>
      </c>
      <c r="AI225" s="364">
        <v>0</v>
      </c>
      <c r="AJ225" s="364">
        <v>0</v>
      </c>
      <c r="AK225" s="364">
        <v>0</v>
      </c>
      <c r="AL225" s="359">
        <v>9.300000000000001E-3</v>
      </c>
      <c r="AM225" s="359">
        <v>0.2</v>
      </c>
      <c r="AN225" s="359" t="s">
        <v>34</v>
      </c>
      <c r="AO225" s="357" t="s">
        <v>1323</v>
      </c>
      <c r="AP225" s="360" t="s">
        <v>13</v>
      </c>
      <c r="AQ225" s="366" t="s">
        <v>679</v>
      </c>
      <c r="AR225" s="359">
        <v>2.4799999999999996E-3</v>
      </c>
      <c r="AS225" s="359">
        <v>2.4799999999999996E-3</v>
      </c>
      <c r="AT225" s="359"/>
      <c r="AW225" s="646"/>
      <c r="AX225" s="646"/>
      <c r="AY225" s="647"/>
      <c r="AZ225" s="647"/>
      <c r="BA225" s="647"/>
      <c r="BB225" s="648"/>
      <c r="BC225" s="647"/>
      <c r="BD225" s="647"/>
      <c r="BE225" s="647"/>
      <c r="BF225" s="647"/>
      <c r="BG225" s="648"/>
      <c r="BH225" s="648"/>
      <c r="BI225" s="649"/>
      <c r="BJ225" s="649"/>
      <c r="BK225" s="649"/>
      <c r="BL225" s="648"/>
      <c r="BM225" s="648"/>
      <c r="BN225" s="648"/>
      <c r="BO225" s="648"/>
      <c r="BP225" s="648"/>
      <c r="BQ225" s="648"/>
      <c r="BR225" s="648"/>
      <c r="BS225" s="648"/>
      <c r="BT225" s="651"/>
      <c r="BU225" s="652"/>
      <c r="BV225" s="650"/>
      <c r="BW225" s="653"/>
    </row>
    <row r="226" spans="2:75" ht="15.75" customHeight="1">
      <c r="B226" s="353" t="s">
        <v>400</v>
      </c>
      <c r="C226" s="354">
        <v>24769058000162</v>
      </c>
      <c r="D226" s="355" t="s">
        <v>11</v>
      </c>
      <c r="E226" s="355" t="s">
        <v>620</v>
      </c>
      <c r="F226" s="355" t="s">
        <v>663</v>
      </c>
      <c r="G226" s="356" t="s">
        <v>738</v>
      </c>
      <c r="H226" s="356" t="s">
        <v>34</v>
      </c>
      <c r="I226" s="356"/>
      <c r="J226" s="356" t="s">
        <v>608</v>
      </c>
      <c r="K226" s="357" t="s">
        <v>48</v>
      </c>
      <c r="L226" s="358"/>
      <c r="M226" s="358" t="s">
        <v>1414</v>
      </c>
      <c r="N226" s="357">
        <v>427128</v>
      </c>
      <c r="O226" s="357" t="s">
        <v>1320</v>
      </c>
      <c r="P226" s="361">
        <v>42543</v>
      </c>
      <c r="Q226" s="362">
        <v>37675941.770000003</v>
      </c>
      <c r="R226" s="362">
        <v>48204590.673412688</v>
      </c>
      <c r="S226" s="357">
        <v>1</v>
      </c>
      <c r="T226" s="359">
        <v>8.2040700920181564E-2</v>
      </c>
      <c r="U226" s="359">
        <v>1.0605561536114259</v>
      </c>
      <c r="V226" s="359">
        <v>0.11093891369126463</v>
      </c>
      <c r="W226" s="359">
        <v>1.0875723045354746</v>
      </c>
      <c r="X226" s="359">
        <v>0.14233284951427105</v>
      </c>
      <c r="Y226" s="359">
        <v>1.079335854130429</v>
      </c>
      <c r="Z226" s="359">
        <v>0.19098101724486494</v>
      </c>
      <c r="AA226" s="359">
        <v>1.0855980158239491</v>
      </c>
      <c r="AB226" s="359">
        <v>2.1576632597109721E-3</v>
      </c>
      <c r="AC226" s="363">
        <v>3.7437421300989531</v>
      </c>
      <c r="AD226" s="526">
        <v>0</v>
      </c>
      <c r="AE226" s="360" t="s">
        <v>2446</v>
      </c>
      <c r="AF226" s="360" t="s">
        <v>2143</v>
      </c>
      <c r="AG226" s="364" t="s">
        <v>1435</v>
      </c>
      <c r="AH226" s="364" t="s">
        <v>2147</v>
      </c>
      <c r="AI226" s="364">
        <v>100</v>
      </c>
      <c r="AJ226" s="364">
        <v>0</v>
      </c>
      <c r="AK226" s="364">
        <v>100</v>
      </c>
      <c r="AL226" s="359">
        <v>3.4999999999999996E-3</v>
      </c>
      <c r="AM226" s="359" t="s">
        <v>34</v>
      </c>
      <c r="AN226" s="359" t="s">
        <v>64</v>
      </c>
      <c r="AO226" s="357" t="s">
        <v>1323</v>
      </c>
      <c r="AP226" s="360" t="s">
        <v>11</v>
      </c>
      <c r="AQ226" s="366" t="s">
        <v>676</v>
      </c>
      <c r="AR226" s="359">
        <v>8.166666666666666E-4</v>
      </c>
      <c r="AS226" s="359">
        <v>8.166666666666666E-4</v>
      </c>
      <c r="AT226" s="359"/>
      <c r="AW226" s="646"/>
      <c r="AX226" s="646"/>
      <c r="AY226" s="647"/>
      <c r="AZ226" s="647"/>
      <c r="BA226" s="647"/>
      <c r="BB226" s="648"/>
      <c r="BC226" s="647"/>
      <c r="BD226" s="647"/>
      <c r="BE226" s="647"/>
      <c r="BF226" s="647"/>
      <c r="BG226" s="648"/>
      <c r="BH226" s="648"/>
      <c r="BI226" s="649"/>
      <c r="BJ226" s="649"/>
      <c r="BK226" s="649"/>
      <c r="BL226" s="648"/>
      <c r="BM226" s="648"/>
      <c r="BN226" s="648"/>
      <c r="BO226" s="648"/>
      <c r="BP226" s="648"/>
      <c r="BQ226" s="648"/>
      <c r="BR226" s="648"/>
      <c r="BS226" s="648"/>
      <c r="BT226" s="651"/>
      <c r="BU226" s="652"/>
      <c r="BV226" s="650"/>
      <c r="BW226" s="653"/>
    </row>
    <row r="227" spans="2:75" ht="15.75" customHeight="1">
      <c r="B227" s="353" t="s">
        <v>421</v>
      </c>
      <c r="C227" s="354">
        <v>37240631000198</v>
      </c>
      <c r="D227" s="355" t="s">
        <v>11</v>
      </c>
      <c r="E227" s="355" t="s">
        <v>620</v>
      </c>
      <c r="F227" s="355" t="s">
        <v>663</v>
      </c>
      <c r="G227" s="356" t="s">
        <v>738</v>
      </c>
      <c r="H227" s="356" t="s">
        <v>34</v>
      </c>
      <c r="I227" s="356" t="s">
        <v>1303</v>
      </c>
      <c r="J227" s="356" t="s">
        <v>608</v>
      </c>
      <c r="K227" s="357" t="s">
        <v>48</v>
      </c>
      <c r="L227" s="358"/>
      <c r="M227" s="358" t="s">
        <v>1414</v>
      </c>
      <c r="N227" s="357">
        <v>539937</v>
      </c>
      <c r="O227" s="357" t="s">
        <v>1320</v>
      </c>
      <c r="P227" s="361">
        <v>43999</v>
      </c>
      <c r="Q227" s="362">
        <v>32686319.219999999</v>
      </c>
      <c r="R227" s="362">
        <v>19833793.904841267</v>
      </c>
      <c r="S227" s="357">
        <v>1</v>
      </c>
      <c r="T227" s="359">
        <v>7.1749767941888365E-2</v>
      </c>
      <c r="U227" s="359">
        <v>0.92752325440265282</v>
      </c>
      <c r="V227" s="359">
        <v>9.4580226869816153E-2</v>
      </c>
      <c r="W227" s="359">
        <v>0.92720247456680671</v>
      </c>
      <c r="X227" s="359">
        <v>0.1137872197313472</v>
      </c>
      <c r="Y227" s="359">
        <v>0.8628691578717137</v>
      </c>
      <c r="Z227" s="359" t="s">
        <v>1417</v>
      </c>
      <c r="AA227" s="359" t="s">
        <v>1417</v>
      </c>
      <c r="AB227" s="359">
        <v>6.6013961287267097E-3</v>
      </c>
      <c r="AC227" s="363">
        <v>-1.0214771716720683</v>
      </c>
      <c r="AD227" s="526">
        <v>0</v>
      </c>
      <c r="AE227" s="360" t="s">
        <v>2456</v>
      </c>
      <c r="AF227" s="360" t="s">
        <v>2143</v>
      </c>
      <c r="AG227" s="364" t="s">
        <v>1435</v>
      </c>
      <c r="AH227" s="364" t="s">
        <v>2147</v>
      </c>
      <c r="AI227" s="364">
        <v>1000</v>
      </c>
      <c r="AJ227" s="364">
        <v>100</v>
      </c>
      <c r="AK227" s="364">
        <v>500</v>
      </c>
      <c r="AL227" s="359">
        <v>5.5000000000000005E-3</v>
      </c>
      <c r="AM227" s="359" t="s">
        <v>34</v>
      </c>
      <c r="AN227" s="359" t="s">
        <v>64</v>
      </c>
      <c r="AO227" s="357" t="s">
        <v>1323</v>
      </c>
      <c r="AP227" s="360" t="s">
        <v>11</v>
      </c>
      <c r="AQ227" s="366" t="s">
        <v>675</v>
      </c>
      <c r="AR227" s="359">
        <v>7.3333333333333323E-4</v>
      </c>
      <c r="AS227" s="359">
        <v>7.3333333333333323E-4</v>
      </c>
      <c r="AT227" s="359"/>
      <c r="AW227" s="646"/>
      <c r="AX227" s="646"/>
      <c r="AY227" s="647"/>
      <c r="AZ227" s="647"/>
      <c r="BA227" s="647"/>
      <c r="BB227" s="648"/>
      <c r="BC227" s="647"/>
      <c r="BD227" s="647"/>
      <c r="BE227" s="647"/>
      <c r="BF227" s="647"/>
      <c r="BG227" s="648"/>
      <c r="BH227" s="648"/>
      <c r="BI227" s="649"/>
      <c r="BJ227" s="649"/>
      <c r="BK227" s="649"/>
      <c r="BL227" s="648"/>
      <c r="BM227" s="648"/>
      <c r="BN227" s="648"/>
      <c r="BO227" s="648"/>
      <c r="BP227" s="648"/>
      <c r="BQ227" s="648"/>
      <c r="BR227" s="648"/>
      <c r="BS227" s="648"/>
      <c r="BT227" s="651"/>
      <c r="BU227" s="652"/>
      <c r="BV227" s="650"/>
      <c r="BW227" s="653"/>
    </row>
    <row r="228" spans="2:75" ht="15.75" customHeight="1">
      <c r="B228" s="353" t="s">
        <v>1271</v>
      </c>
      <c r="C228" s="354">
        <v>14491665000150</v>
      </c>
      <c r="D228" s="355" t="s">
        <v>11</v>
      </c>
      <c r="E228" s="355" t="s">
        <v>620</v>
      </c>
      <c r="F228" s="355" t="s">
        <v>663</v>
      </c>
      <c r="G228" s="356" t="s">
        <v>738</v>
      </c>
      <c r="H228" s="356" t="s">
        <v>34</v>
      </c>
      <c r="I228" s="356"/>
      <c r="J228" s="356" t="s">
        <v>608</v>
      </c>
      <c r="K228" s="357" t="s">
        <v>48</v>
      </c>
      <c r="L228" s="358"/>
      <c r="M228" s="358" t="s">
        <v>34</v>
      </c>
      <c r="N228" s="357">
        <v>419958</v>
      </c>
      <c r="O228" s="357" t="s">
        <v>1320</v>
      </c>
      <c r="P228" s="361">
        <v>42499</v>
      </c>
      <c r="Q228" s="362">
        <v>375234052.83999997</v>
      </c>
      <c r="R228" s="362">
        <v>335271692.00452363</v>
      </c>
      <c r="S228" s="357">
        <v>1</v>
      </c>
      <c r="T228" s="359">
        <v>8.6329031897026232E-2</v>
      </c>
      <c r="U228" s="359">
        <v>1.1159922451514035</v>
      </c>
      <c r="V228" s="359">
        <v>0.11654996357929592</v>
      </c>
      <c r="W228" s="359">
        <v>1.1425793553037229</v>
      </c>
      <c r="X228" s="359">
        <v>0.15884609039945019</v>
      </c>
      <c r="Y228" s="359">
        <v>1.2045587595671621</v>
      </c>
      <c r="Z228" s="359">
        <v>0.18444626467390046</v>
      </c>
      <c r="AA228" s="359">
        <v>1.0484523637205057</v>
      </c>
      <c r="AB228" s="359">
        <v>1.6996459519897412E-3</v>
      </c>
      <c r="AC228" s="363">
        <v>7.7175046587445344</v>
      </c>
      <c r="AD228" s="526">
        <v>0</v>
      </c>
      <c r="AE228" s="360" t="s">
        <v>469</v>
      </c>
      <c r="AF228" s="360" t="s">
        <v>469</v>
      </c>
      <c r="AG228" s="364" t="s">
        <v>469</v>
      </c>
      <c r="AH228" s="364" t="s">
        <v>2144</v>
      </c>
      <c r="AI228" s="364">
        <v>500</v>
      </c>
      <c r="AJ228" s="364">
        <v>100</v>
      </c>
      <c r="AK228" s="364">
        <v>500</v>
      </c>
      <c r="AL228" s="359">
        <v>4.0000000000000001E-3</v>
      </c>
      <c r="AM228" s="359">
        <v>0.2</v>
      </c>
      <c r="AN228" s="359" t="s">
        <v>64</v>
      </c>
      <c r="AO228" s="357" t="s">
        <v>1323</v>
      </c>
      <c r="AP228" s="360" t="s">
        <v>11</v>
      </c>
      <c r="AQ228" s="366" t="s">
        <v>675</v>
      </c>
      <c r="AR228" s="359">
        <v>1.0666666666666667E-3</v>
      </c>
      <c r="AS228" s="359">
        <v>1.0666666666666667E-3</v>
      </c>
      <c r="AT228" s="359"/>
      <c r="AW228" s="646"/>
      <c r="AX228" s="646"/>
      <c r="AY228" s="647"/>
      <c r="AZ228" s="647"/>
      <c r="BA228" s="647"/>
      <c r="BB228" s="648"/>
      <c r="BC228" s="647"/>
      <c r="BD228" s="647"/>
      <c r="BE228" s="647"/>
      <c r="BF228" s="647"/>
      <c r="BG228" s="648"/>
      <c r="BH228" s="648"/>
      <c r="BI228" s="649"/>
      <c r="BJ228" s="649"/>
      <c r="BK228" s="649"/>
      <c r="BL228" s="648"/>
      <c r="BM228" s="648"/>
      <c r="BN228" s="648"/>
      <c r="BO228" s="648"/>
      <c r="BP228" s="648"/>
      <c r="BQ228" s="648"/>
      <c r="BR228" s="648"/>
      <c r="BS228" s="648"/>
      <c r="BT228" s="651"/>
      <c r="BU228" s="652"/>
      <c r="BV228" s="650"/>
      <c r="BW228" s="653"/>
    </row>
    <row r="229" spans="2:75" ht="15.75" customHeight="1">
      <c r="B229" s="353" t="s">
        <v>1273</v>
      </c>
      <c r="C229" s="354">
        <v>817677000117</v>
      </c>
      <c r="D229" s="355" t="s">
        <v>11</v>
      </c>
      <c r="E229" s="355" t="s">
        <v>620</v>
      </c>
      <c r="F229" s="355" t="s">
        <v>663</v>
      </c>
      <c r="G229" s="356" t="s">
        <v>738</v>
      </c>
      <c r="H229" s="356" t="s">
        <v>34</v>
      </c>
      <c r="I229" s="356"/>
      <c r="J229" s="356" t="s">
        <v>608</v>
      </c>
      <c r="K229" s="357" t="s">
        <v>48</v>
      </c>
      <c r="L229" s="358"/>
      <c r="M229" s="358" t="s">
        <v>34</v>
      </c>
      <c r="N229" s="357">
        <v>17949</v>
      </c>
      <c r="O229" s="357" t="s">
        <v>1320</v>
      </c>
      <c r="P229" s="361">
        <v>34974</v>
      </c>
      <c r="Q229" s="362">
        <v>418027767.66000003</v>
      </c>
      <c r="R229" s="362">
        <v>325044500.49884915</v>
      </c>
      <c r="S229" s="357">
        <v>1</v>
      </c>
      <c r="T229" s="359">
        <v>8.7767174395047221E-2</v>
      </c>
      <c r="U229" s="359">
        <v>1.134583393921941</v>
      </c>
      <c r="V229" s="359">
        <v>0.1201812092698411</v>
      </c>
      <c r="W229" s="359">
        <v>1.1781777049954387</v>
      </c>
      <c r="X229" s="359">
        <v>0.18405442729038723</v>
      </c>
      <c r="Y229" s="359">
        <v>1.3957181575714794</v>
      </c>
      <c r="Z229" s="359">
        <v>0.20225087311586232</v>
      </c>
      <c r="AA229" s="359">
        <v>1.1496595301496908</v>
      </c>
      <c r="AB229" s="359">
        <v>5.1987493772449288E-3</v>
      </c>
      <c r="AC229" s="363">
        <v>3.1502576362544565</v>
      </c>
      <c r="AD229" s="526">
        <v>0</v>
      </c>
      <c r="AE229" s="360" t="s">
        <v>2340</v>
      </c>
      <c r="AF229" s="360" t="s">
        <v>728</v>
      </c>
      <c r="AG229" s="364" t="s">
        <v>728</v>
      </c>
      <c r="AH229" s="364" t="s">
        <v>2147</v>
      </c>
      <c r="AI229" s="364">
        <v>0</v>
      </c>
      <c r="AJ229" s="364">
        <v>0</v>
      </c>
      <c r="AK229" s="364">
        <v>0</v>
      </c>
      <c r="AL229" s="359">
        <v>4.5000000000000005E-3</v>
      </c>
      <c r="AM229" s="359" t="s">
        <v>34</v>
      </c>
      <c r="AN229" s="359" t="s">
        <v>64</v>
      </c>
      <c r="AO229" s="357" t="s">
        <v>1323</v>
      </c>
      <c r="AP229" s="360" t="s">
        <v>11</v>
      </c>
      <c r="AQ229" s="366" t="s">
        <v>662</v>
      </c>
      <c r="AR229" s="359">
        <v>1.1999999999999999E-3</v>
      </c>
      <c r="AS229" s="359">
        <v>1.1999999999999999E-3</v>
      </c>
      <c r="AT229" s="359"/>
      <c r="AW229" s="646"/>
      <c r="AX229" s="646"/>
      <c r="AY229" s="647"/>
      <c r="AZ229" s="647"/>
      <c r="BA229" s="647"/>
      <c r="BB229" s="648"/>
      <c r="BC229" s="647"/>
      <c r="BD229" s="647"/>
      <c r="BE229" s="647"/>
      <c r="BF229" s="647"/>
      <c r="BG229" s="648"/>
      <c r="BH229" s="648"/>
      <c r="BI229" s="649"/>
      <c r="BJ229" s="649"/>
      <c r="BK229" s="649"/>
      <c r="BL229" s="648"/>
      <c r="BM229" s="648"/>
      <c r="BN229" s="648"/>
      <c r="BO229" s="648"/>
      <c r="BP229" s="648"/>
      <c r="BQ229" s="648"/>
      <c r="BR229" s="648"/>
      <c r="BS229" s="648"/>
      <c r="BT229" s="651"/>
      <c r="BU229" s="652"/>
      <c r="BV229" s="650"/>
      <c r="BW229" s="653"/>
    </row>
    <row r="230" spans="2:75" ht="15.75" customHeight="1">
      <c r="B230" s="353" t="s">
        <v>1274</v>
      </c>
      <c r="C230" s="354">
        <v>4192419000143</v>
      </c>
      <c r="D230" s="355" t="s">
        <v>11</v>
      </c>
      <c r="E230" s="355" t="s">
        <v>620</v>
      </c>
      <c r="F230" s="355" t="s">
        <v>663</v>
      </c>
      <c r="G230" s="356" t="s">
        <v>738</v>
      </c>
      <c r="H230" s="356" t="s">
        <v>34</v>
      </c>
      <c r="I230" s="356"/>
      <c r="J230" s="356" t="s">
        <v>608</v>
      </c>
      <c r="K230" s="357" t="s">
        <v>48</v>
      </c>
      <c r="L230" s="358"/>
      <c r="M230" s="358" t="s">
        <v>34</v>
      </c>
      <c r="N230" s="357">
        <v>184764</v>
      </c>
      <c r="O230" s="357" t="s">
        <v>1320</v>
      </c>
      <c r="P230" s="361">
        <v>38261</v>
      </c>
      <c r="Q230" s="362">
        <v>127929072.45</v>
      </c>
      <c r="R230" s="362">
        <v>233111460.6222617</v>
      </c>
      <c r="S230" s="357">
        <v>1</v>
      </c>
      <c r="T230" s="359">
        <v>4.7327930452094602E-2</v>
      </c>
      <c r="U230" s="359">
        <v>0.61181739448443806</v>
      </c>
      <c r="V230" s="359">
        <v>5.1814406365016108E-2</v>
      </c>
      <c r="W230" s="359">
        <v>0.50795443603640855</v>
      </c>
      <c r="X230" s="359">
        <v>1.2574998932561421E-2</v>
      </c>
      <c r="Y230" s="359">
        <v>9.5358501286834332E-2</v>
      </c>
      <c r="Z230" s="359">
        <v>0.12525474284600357</v>
      </c>
      <c r="AA230" s="359">
        <v>0.71198856445412806</v>
      </c>
      <c r="AB230" s="359">
        <v>2.3651164964613485E-2</v>
      </c>
      <c r="AC230" s="363">
        <v>-1.9598085343138136</v>
      </c>
      <c r="AD230" s="526">
        <v>0</v>
      </c>
      <c r="AE230" s="360" t="s">
        <v>2340</v>
      </c>
      <c r="AF230" s="360" t="s">
        <v>728</v>
      </c>
      <c r="AG230" s="364" t="s">
        <v>728</v>
      </c>
      <c r="AH230" s="364" t="s">
        <v>2147</v>
      </c>
      <c r="AI230" s="364">
        <v>1000</v>
      </c>
      <c r="AJ230" s="364">
        <v>100</v>
      </c>
      <c r="AK230" s="364">
        <v>500</v>
      </c>
      <c r="AL230" s="359">
        <v>8.0000000000000002E-3</v>
      </c>
      <c r="AM230" s="359" t="s">
        <v>34</v>
      </c>
      <c r="AN230" s="359" t="s">
        <v>34</v>
      </c>
      <c r="AO230" s="357" t="s">
        <v>1323</v>
      </c>
      <c r="AP230" s="360" t="s">
        <v>11</v>
      </c>
      <c r="AQ230" s="366" t="s">
        <v>680</v>
      </c>
      <c r="AR230" s="359">
        <v>2.1333333333333334E-3</v>
      </c>
      <c r="AS230" s="359">
        <v>2.1333333333333334E-3</v>
      </c>
      <c r="AT230" s="359"/>
      <c r="AW230" s="646"/>
      <c r="AX230" s="646"/>
      <c r="AY230" s="647"/>
      <c r="AZ230" s="647"/>
      <c r="BA230" s="647"/>
      <c r="BB230" s="648"/>
      <c r="BC230" s="647"/>
      <c r="BD230" s="647"/>
      <c r="BE230" s="647"/>
      <c r="BF230" s="647"/>
      <c r="BG230" s="648"/>
      <c r="BH230" s="648"/>
      <c r="BI230" s="649"/>
      <c r="BJ230" s="649"/>
      <c r="BK230" s="649"/>
      <c r="BL230" s="218"/>
      <c r="BM230" s="648"/>
      <c r="BN230" s="648"/>
      <c r="BO230" s="648"/>
      <c r="BP230" s="648"/>
      <c r="BQ230" s="648"/>
      <c r="BR230" s="648"/>
      <c r="BS230" s="648"/>
      <c r="BT230" s="651"/>
      <c r="BU230" s="652"/>
      <c r="BV230" s="650"/>
      <c r="BW230" s="653"/>
    </row>
    <row r="231" spans="2:75" ht="15.75" customHeight="1">
      <c r="B231" s="353" t="s">
        <v>1281</v>
      </c>
      <c r="C231" s="354">
        <v>3499367000190</v>
      </c>
      <c r="D231" s="355" t="s">
        <v>11</v>
      </c>
      <c r="E231" s="355" t="s">
        <v>620</v>
      </c>
      <c r="F231" s="355" t="s">
        <v>663</v>
      </c>
      <c r="G231" s="356" t="s">
        <v>738</v>
      </c>
      <c r="H231" s="356" t="s">
        <v>34</v>
      </c>
      <c r="I231" s="356" t="s">
        <v>1303</v>
      </c>
      <c r="J231" s="356" t="s">
        <v>608</v>
      </c>
      <c r="K231" s="357" t="s">
        <v>48</v>
      </c>
      <c r="L231" s="358"/>
      <c r="M231" s="358" t="s">
        <v>34</v>
      </c>
      <c r="N231" s="357">
        <v>75124</v>
      </c>
      <c r="O231" s="357" t="s">
        <v>1320</v>
      </c>
      <c r="P231" s="361">
        <v>36606</v>
      </c>
      <c r="Q231" s="362">
        <v>723507014.90999997</v>
      </c>
      <c r="R231" s="362">
        <v>942324645.49666655</v>
      </c>
      <c r="S231" s="357">
        <v>1</v>
      </c>
      <c r="T231" s="359">
        <v>7.6330697299257011E-2</v>
      </c>
      <c r="U231" s="359">
        <v>0.98674182231741603</v>
      </c>
      <c r="V231" s="359">
        <v>9.8654743086780794E-2</v>
      </c>
      <c r="W231" s="359">
        <v>0.96714635759673695</v>
      </c>
      <c r="X231" s="359">
        <v>0.11788167513139092</v>
      </c>
      <c r="Y231" s="359">
        <v>0.89391815697126475</v>
      </c>
      <c r="Z231" s="359">
        <v>0.18364044268339419</v>
      </c>
      <c r="AA231" s="359">
        <v>1.043871810288437</v>
      </c>
      <c r="AB231" s="359">
        <v>9.0630543921202209E-3</v>
      </c>
      <c r="AC231" s="363">
        <v>-0.33180220891450524</v>
      </c>
      <c r="AD231" s="526">
        <v>0</v>
      </c>
      <c r="AE231" s="360" t="s">
        <v>2340</v>
      </c>
      <c r="AF231" s="360" t="s">
        <v>728</v>
      </c>
      <c r="AG231" s="364" t="s">
        <v>728</v>
      </c>
      <c r="AH231" s="364" t="s">
        <v>2147</v>
      </c>
      <c r="AI231" s="364">
        <v>1000</v>
      </c>
      <c r="AJ231" s="364">
        <v>100</v>
      </c>
      <c r="AK231" s="364">
        <v>500</v>
      </c>
      <c r="AL231" s="359">
        <v>4.0000000000000001E-3</v>
      </c>
      <c r="AM231" s="359" t="s">
        <v>34</v>
      </c>
      <c r="AN231" s="359" t="s">
        <v>34</v>
      </c>
      <c r="AO231" s="357" t="s">
        <v>1323</v>
      </c>
      <c r="AP231" s="360" t="s">
        <v>11</v>
      </c>
      <c r="AQ231" s="366" t="s">
        <v>669</v>
      </c>
      <c r="AR231" s="359">
        <v>1.0666666666666667E-3</v>
      </c>
      <c r="AS231" s="359">
        <v>1.0666666666666667E-3</v>
      </c>
      <c r="AT231" s="359"/>
      <c r="AW231" s="646"/>
      <c r="AX231" s="646"/>
      <c r="AY231" s="647"/>
      <c r="AZ231" s="647"/>
      <c r="BA231" s="647"/>
      <c r="BB231" s="648"/>
      <c r="BC231" s="647"/>
      <c r="BD231" s="647"/>
      <c r="BE231" s="647"/>
      <c r="BF231" s="647"/>
      <c r="BG231" s="648"/>
      <c r="BH231" s="648"/>
      <c r="BI231" s="649"/>
      <c r="BJ231" s="649"/>
      <c r="BK231" s="649"/>
      <c r="BL231" s="648"/>
      <c r="BM231" s="648"/>
      <c r="BN231" s="648"/>
      <c r="BO231" s="648"/>
      <c r="BP231" s="648"/>
      <c r="BQ231" s="648"/>
      <c r="BR231" s="648"/>
      <c r="BS231" s="648"/>
      <c r="BT231" s="651"/>
      <c r="BU231" s="652"/>
      <c r="BV231" s="650"/>
      <c r="BW231" s="653"/>
    </row>
    <row r="232" spans="2:75" ht="15.75" customHeight="1">
      <c r="B232" s="353" t="s">
        <v>441</v>
      </c>
      <c r="C232" s="354">
        <v>21646712000152</v>
      </c>
      <c r="D232" s="355" t="s">
        <v>11</v>
      </c>
      <c r="E232" s="355" t="s">
        <v>620</v>
      </c>
      <c r="F232" s="355" t="s">
        <v>663</v>
      </c>
      <c r="G232" s="356" t="s">
        <v>738</v>
      </c>
      <c r="H232" s="356" t="s">
        <v>34</v>
      </c>
      <c r="I232" s="356" t="s">
        <v>34</v>
      </c>
      <c r="J232" s="356" t="s">
        <v>608</v>
      </c>
      <c r="K232" s="357" t="s">
        <v>48</v>
      </c>
      <c r="L232" s="358"/>
      <c r="M232" s="358" t="s">
        <v>1414</v>
      </c>
      <c r="N232" s="357">
        <v>388343</v>
      </c>
      <c r="O232" s="357" t="s">
        <v>1320</v>
      </c>
      <c r="P232" s="361">
        <v>42025</v>
      </c>
      <c r="Q232" s="362">
        <v>13425731.310000001</v>
      </c>
      <c r="R232" s="362">
        <v>15609694.365753962</v>
      </c>
      <c r="S232" s="357">
        <v>1</v>
      </c>
      <c r="T232" s="359">
        <v>7.7280167178874537E-2</v>
      </c>
      <c r="U232" s="359">
        <v>0.9990158047700618</v>
      </c>
      <c r="V232" s="359">
        <v>0.10214482481639253</v>
      </c>
      <c r="W232" s="359">
        <v>1.0013608284563869</v>
      </c>
      <c r="X232" s="359">
        <v>0.12693110531576424</v>
      </c>
      <c r="Y232" s="359">
        <v>0.96254162998383119</v>
      </c>
      <c r="Z232" s="359">
        <v>0.14960973931673793</v>
      </c>
      <c r="AA232" s="359">
        <v>0.85043025999776933</v>
      </c>
      <c r="AB232" s="359">
        <v>1.745957347202618E-3</v>
      </c>
      <c r="AC232" s="363">
        <v>7.2360444720658876E-2</v>
      </c>
      <c r="AD232" s="526">
        <v>0</v>
      </c>
      <c r="AE232" s="360" t="s">
        <v>2476</v>
      </c>
      <c r="AF232" s="360" t="s">
        <v>2143</v>
      </c>
      <c r="AG232" s="364" t="s">
        <v>1435</v>
      </c>
      <c r="AH232" s="364" t="s">
        <v>2147</v>
      </c>
      <c r="AI232" s="364">
        <v>1000</v>
      </c>
      <c r="AJ232" s="364">
        <v>1000</v>
      </c>
      <c r="AK232" s="364">
        <v>1000</v>
      </c>
      <c r="AL232" s="359">
        <v>5.0000000000000001E-3</v>
      </c>
      <c r="AM232" s="359" t="s">
        <v>34</v>
      </c>
      <c r="AN232" s="359" t="s">
        <v>64</v>
      </c>
      <c r="AO232" s="357" t="s">
        <v>1323</v>
      </c>
      <c r="AP232" s="360" t="s">
        <v>11</v>
      </c>
      <c r="AQ232" s="366" t="s">
        <v>675</v>
      </c>
      <c r="AR232" s="359" t="s">
        <v>34</v>
      </c>
      <c r="AS232" s="359" t="s">
        <v>34</v>
      </c>
      <c r="AT232" s="359"/>
      <c r="AW232" s="646"/>
      <c r="AX232" s="646"/>
      <c r="AY232" s="647"/>
      <c r="AZ232" s="647"/>
      <c r="BA232" s="647"/>
      <c r="BB232" s="648"/>
      <c r="BC232" s="647"/>
      <c r="BD232" s="647"/>
      <c r="BE232" s="647"/>
      <c r="BF232" s="647"/>
      <c r="BG232" s="648"/>
      <c r="BH232" s="648"/>
      <c r="BI232" s="649"/>
      <c r="BJ232" s="649"/>
      <c r="BK232" s="649"/>
      <c r="BL232" s="648"/>
      <c r="BM232" s="648"/>
      <c r="BN232" s="648"/>
      <c r="BO232" s="648"/>
      <c r="BP232" s="648"/>
      <c r="BQ232" s="648"/>
      <c r="BR232" s="648"/>
      <c r="BS232" s="648"/>
      <c r="BT232" s="651"/>
      <c r="BU232" s="652"/>
      <c r="BV232" s="650"/>
      <c r="BW232" s="653"/>
    </row>
    <row r="233" spans="2:75" ht="15.75" customHeight="1">
      <c r="B233" s="353" t="s">
        <v>1527</v>
      </c>
      <c r="C233" s="354">
        <v>31094141000144</v>
      </c>
      <c r="D233" s="355" t="s">
        <v>11</v>
      </c>
      <c r="E233" s="355" t="s">
        <v>621</v>
      </c>
      <c r="F233" s="355" t="s">
        <v>692</v>
      </c>
      <c r="G233" s="356" t="s">
        <v>738</v>
      </c>
      <c r="H233" s="356" t="s">
        <v>34</v>
      </c>
      <c r="I233" s="356"/>
      <c r="J233" s="356" t="s">
        <v>608</v>
      </c>
      <c r="K233" s="357" t="s">
        <v>48</v>
      </c>
      <c r="L233" s="358"/>
      <c r="M233" s="358"/>
      <c r="N233" s="357">
        <v>483397</v>
      </c>
      <c r="O233" s="357" t="s">
        <v>1320</v>
      </c>
      <c r="P233" s="361">
        <v>43437</v>
      </c>
      <c r="Q233" s="362">
        <v>455939987.19</v>
      </c>
      <c r="R233" s="362">
        <v>307048351.8189683</v>
      </c>
      <c r="S233" s="357">
        <v>1</v>
      </c>
      <c r="T233" s="359">
        <v>0.10413866731996868</v>
      </c>
      <c r="U233" s="359">
        <v>1.1713427243194452</v>
      </c>
      <c r="V233" s="359">
        <v>0.1341114632187419</v>
      </c>
      <c r="W233" s="359">
        <v>1.2308359041450307</v>
      </c>
      <c r="X233" s="359">
        <v>0.26247690632805543</v>
      </c>
      <c r="Y233" s="359">
        <v>1.8456826029504951</v>
      </c>
      <c r="Z233" s="359">
        <v>0.25921698148286754</v>
      </c>
      <c r="AA233" s="359">
        <v>1.4165077045582244</v>
      </c>
      <c r="AB233" s="359">
        <v>6.1871561964916373E-3</v>
      </c>
      <c r="AC233" s="363">
        <v>3.6293707395162902</v>
      </c>
      <c r="AD233" s="526">
        <v>0</v>
      </c>
      <c r="AE233" s="360" t="s">
        <v>2178</v>
      </c>
      <c r="AF233" s="360" t="s">
        <v>2143</v>
      </c>
      <c r="AG233" s="364" t="s">
        <v>1435</v>
      </c>
      <c r="AH233" s="364" t="s">
        <v>2204</v>
      </c>
      <c r="AI233" s="364">
        <v>1000</v>
      </c>
      <c r="AJ233" s="364">
        <v>1000</v>
      </c>
      <c r="AK233" s="364">
        <v>1000</v>
      </c>
      <c r="AL233" s="359">
        <v>0</v>
      </c>
      <c r="AM233" s="359" t="s">
        <v>34</v>
      </c>
      <c r="AN233" s="359" t="s">
        <v>34</v>
      </c>
      <c r="AO233" s="357" t="s">
        <v>1323</v>
      </c>
      <c r="AP233" s="360" t="s">
        <v>11</v>
      </c>
      <c r="AQ233" s="366" t="s">
        <v>675</v>
      </c>
      <c r="AR233" s="359" t="s">
        <v>34</v>
      </c>
      <c r="AS233" s="359" t="s">
        <v>34</v>
      </c>
      <c r="AT233" s="359"/>
      <c r="AW233" s="646"/>
      <c r="AX233" s="646"/>
      <c r="AY233" s="647"/>
      <c r="AZ233" s="647"/>
      <c r="BA233" s="647"/>
      <c r="BB233" s="648"/>
      <c r="BC233" s="647"/>
      <c r="BD233" s="647"/>
      <c r="BE233" s="647"/>
      <c r="BF233" s="647"/>
      <c r="BG233" s="648"/>
      <c r="BH233" s="648"/>
      <c r="BI233" s="649"/>
      <c r="BJ233" s="649"/>
      <c r="BK233" s="649"/>
      <c r="BL233" s="648"/>
      <c r="BM233" s="648"/>
      <c r="BN233" s="648"/>
      <c r="BO233" s="648"/>
      <c r="BP233" s="648"/>
      <c r="BQ233" s="648"/>
      <c r="BR233" s="648"/>
      <c r="BS233" s="648"/>
      <c r="BT233" s="651"/>
      <c r="BU233" s="652"/>
      <c r="BV233" s="650"/>
      <c r="BW233" s="653"/>
    </row>
    <row r="234" spans="2:75" ht="15.75" customHeight="1">
      <c r="B234" s="353" t="s">
        <v>151</v>
      </c>
      <c r="C234" s="354">
        <v>888897000131</v>
      </c>
      <c r="D234" s="355" t="s">
        <v>13</v>
      </c>
      <c r="E234" s="355" t="s">
        <v>616</v>
      </c>
      <c r="F234" s="355" t="s">
        <v>617</v>
      </c>
      <c r="G234" s="356" t="s">
        <v>34</v>
      </c>
      <c r="H234" s="356" t="s">
        <v>1336</v>
      </c>
      <c r="I234" s="356" t="s">
        <v>34</v>
      </c>
      <c r="J234" s="356" t="s">
        <v>608</v>
      </c>
      <c r="K234" s="357" t="s">
        <v>48</v>
      </c>
      <c r="L234" s="358"/>
      <c r="M234" s="358" t="s">
        <v>34</v>
      </c>
      <c r="N234" s="357">
        <v>22780</v>
      </c>
      <c r="O234" s="357" t="s">
        <v>1320</v>
      </c>
      <c r="P234" s="361">
        <v>35003</v>
      </c>
      <c r="Q234" s="362">
        <v>44507481.700000003</v>
      </c>
      <c r="R234" s="362">
        <v>34406624.464166664</v>
      </c>
      <c r="S234" s="357">
        <v>1</v>
      </c>
      <c r="T234" s="359">
        <v>0.11406879154823502</v>
      </c>
      <c r="U234" s="359">
        <v>1.4745895324468166</v>
      </c>
      <c r="V234" s="359">
        <v>0.12898379619745737</v>
      </c>
      <c r="W234" s="359">
        <v>1.264472490406658</v>
      </c>
      <c r="X234" s="359">
        <v>0.18860993118418667</v>
      </c>
      <c r="Y234" s="359">
        <v>1.4302633711535029</v>
      </c>
      <c r="Z234" s="359">
        <v>0.20485447799657486</v>
      </c>
      <c r="AA234" s="359">
        <v>1.1644592643498033</v>
      </c>
      <c r="AB234" s="359">
        <v>1.7124360348756799E-2</v>
      </c>
      <c r="AC234" s="363">
        <v>1.4214012585426599</v>
      </c>
      <c r="AD234" s="526">
        <v>0</v>
      </c>
      <c r="AE234" s="360" t="s">
        <v>2178</v>
      </c>
      <c r="AF234" s="360" t="s">
        <v>2143</v>
      </c>
      <c r="AG234" s="364" t="s">
        <v>1435</v>
      </c>
      <c r="AH234" s="364" t="s">
        <v>2147</v>
      </c>
      <c r="AI234" s="364">
        <v>1000</v>
      </c>
      <c r="AJ234" s="364">
        <v>1000</v>
      </c>
      <c r="AK234" s="364">
        <v>1000</v>
      </c>
      <c r="AL234" s="359">
        <v>1.4999999999999999E-2</v>
      </c>
      <c r="AM234" s="359">
        <v>0.2</v>
      </c>
      <c r="AN234" s="359" t="s">
        <v>2161</v>
      </c>
      <c r="AO234" s="357" t="s">
        <v>1323</v>
      </c>
      <c r="AP234" s="360" t="s">
        <v>13</v>
      </c>
      <c r="AQ234" s="366" t="s">
        <v>664</v>
      </c>
      <c r="AR234" s="359">
        <v>5.2499999999999995E-3</v>
      </c>
      <c r="AS234" s="359">
        <v>5.2499999999999995E-3</v>
      </c>
      <c r="AT234" s="359"/>
      <c r="AW234" s="646"/>
      <c r="AX234" s="646"/>
      <c r="AY234" s="647"/>
      <c r="AZ234" s="647"/>
      <c r="BA234" s="647"/>
      <c r="BB234" s="648"/>
      <c r="BC234" s="647"/>
      <c r="BD234" s="647"/>
      <c r="BE234" s="647"/>
      <c r="BF234" s="647"/>
      <c r="BG234" s="648"/>
      <c r="BH234" s="648"/>
      <c r="BI234" s="649"/>
      <c r="BJ234" s="649"/>
      <c r="BK234" s="649"/>
      <c r="BL234" s="648"/>
      <c r="BM234" s="648"/>
      <c r="BN234" s="648"/>
      <c r="BO234" s="648"/>
      <c r="BP234" s="648"/>
      <c r="BQ234" s="648"/>
      <c r="BR234" s="648"/>
      <c r="BS234" s="648"/>
      <c r="BT234" s="651"/>
      <c r="BU234" s="652"/>
      <c r="BV234" s="650"/>
      <c r="BW234" s="653"/>
    </row>
    <row r="235" spans="2:75" ht="15.75" customHeight="1">
      <c r="B235" s="353" t="s">
        <v>107</v>
      </c>
      <c r="C235" s="354">
        <v>10320188000109</v>
      </c>
      <c r="D235" s="355" t="s">
        <v>13</v>
      </c>
      <c r="E235" s="355" t="s">
        <v>615</v>
      </c>
      <c r="F235" s="355" t="s">
        <v>619</v>
      </c>
      <c r="G235" s="356" t="s">
        <v>34</v>
      </c>
      <c r="H235" s="356" t="s">
        <v>1336</v>
      </c>
      <c r="I235" s="356" t="s">
        <v>34</v>
      </c>
      <c r="J235" s="356"/>
      <c r="K235" s="357" t="s">
        <v>48</v>
      </c>
      <c r="L235" s="358"/>
      <c r="M235" s="358" t="s">
        <v>1414</v>
      </c>
      <c r="N235" s="357">
        <v>221260</v>
      </c>
      <c r="O235" s="357" t="s">
        <v>1320</v>
      </c>
      <c r="P235" s="361">
        <v>39780</v>
      </c>
      <c r="Q235" s="362">
        <v>329942442</v>
      </c>
      <c r="R235" s="362">
        <v>214361759.88587308</v>
      </c>
      <c r="S235" s="357">
        <v>1</v>
      </c>
      <c r="T235" s="359">
        <v>0.10020470134352322</v>
      </c>
      <c r="U235" s="359">
        <v>1.2953657323584147</v>
      </c>
      <c r="V235" s="359">
        <v>0.13322571253882454</v>
      </c>
      <c r="W235" s="359">
        <v>1.306057454397437</v>
      </c>
      <c r="X235" s="359">
        <v>0.1577419646636371</v>
      </c>
      <c r="Y235" s="359">
        <v>1.1961859735364031</v>
      </c>
      <c r="Z235" s="359">
        <v>0.18430891446767128</v>
      </c>
      <c r="AA235" s="359">
        <v>1.0476716206209742</v>
      </c>
      <c r="AB235" s="359">
        <v>1.4902040144529928E-2</v>
      </c>
      <c r="AC235" s="363">
        <v>1.8827917095473528</v>
      </c>
      <c r="AD235" s="526">
        <v>0</v>
      </c>
      <c r="AE235" s="360" t="s">
        <v>2198</v>
      </c>
      <c r="AF235" s="360" t="s">
        <v>2143</v>
      </c>
      <c r="AG235" s="364" t="s">
        <v>1435</v>
      </c>
      <c r="AH235" s="364" t="s">
        <v>2147</v>
      </c>
      <c r="AI235" s="364">
        <v>500</v>
      </c>
      <c r="AJ235" s="364">
        <v>300</v>
      </c>
      <c r="AK235" s="364">
        <v>300</v>
      </c>
      <c r="AL235" s="657">
        <v>8.5000000000000006E-3</v>
      </c>
      <c r="AM235" s="657">
        <v>0.2</v>
      </c>
      <c r="AN235" s="359" t="s">
        <v>34</v>
      </c>
      <c r="AO235" s="357" t="s">
        <v>1323</v>
      </c>
      <c r="AP235" s="360" t="s">
        <v>13</v>
      </c>
      <c r="AQ235" s="366" t="s">
        <v>686</v>
      </c>
      <c r="AR235" s="359">
        <v>2.5500000000000002E-3</v>
      </c>
      <c r="AS235" s="359">
        <v>2.5500000000000002E-3</v>
      </c>
      <c r="AT235" s="359"/>
      <c r="AW235" s="646"/>
      <c r="AX235" s="646"/>
      <c r="AY235" s="647"/>
      <c r="AZ235" s="647"/>
      <c r="BA235" s="647"/>
      <c r="BB235" s="648"/>
      <c r="BC235" s="647"/>
      <c r="BD235" s="647"/>
      <c r="BE235" s="647"/>
      <c r="BF235" s="647"/>
      <c r="BG235" s="648"/>
      <c r="BH235" s="648"/>
      <c r="BI235" s="649"/>
      <c r="BJ235" s="649"/>
      <c r="BK235" s="649"/>
      <c r="BL235" s="218"/>
      <c r="BM235" s="648"/>
      <c r="BN235" s="648"/>
      <c r="BO235" s="648"/>
      <c r="BP235" s="648"/>
      <c r="BQ235" s="648"/>
      <c r="BR235" s="648"/>
      <c r="BS235" s="648"/>
      <c r="BT235" s="651"/>
      <c r="BU235" s="652"/>
      <c r="BV235" s="650"/>
      <c r="BW235" s="653"/>
    </row>
    <row r="236" spans="2:75" ht="15.75" customHeight="1">
      <c r="B236" s="353" t="s">
        <v>108</v>
      </c>
      <c r="C236" s="354">
        <v>4455632000109</v>
      </c>
      <c r="D236" s="355" t="s">
        <v>13</v>
      </c>
      <c r="E236" s="355" t="s">
        <v>615</v>
      </c>
      <c r="F236" s="355" t="s">
        <v>619</v>
      </c>
      <c r="G236" s="356" t="s">
        <v>34</v>
      </c>
      <c r="H236" s="356" t="s">
        <v>1336</v>
      </c>
      <c r="I236" s="356" t="s">
        <v>34</v>
      </c>
      <c r="J236" s="356"/>
      <c r="K236" s="357" t="s">
        <v>48</v>
      </c>
      <c r="L236" s="358"/>
      <c r="M236" s="358" t="s">
        <v>34</v>
      </c>
      <c r="N236" s="357">
        <v>350631</v>
      </c>
      <c r="O236" s="357" t="s">
        <v>1320</v>
      </c>
      <c r="P236" s="361">
        <v>37039</v>
      </c>
      <c r="Q236" s="362">
        <v>177946135.25999999</v>
      </c>
      <c r="R236" s="362">
        <v>250700079.09988096</v>
      </c>
      <c r="S236" s="357">
        <v>1</v>
      </c>
      <c r="T236" s="359">
        <v>0.11833606208680658</v>
      </c>
      <c r="U236" s="359">
        <v>1.5297533715906326</v>
      </c>
      <c r="V236" s="359">
        <v>0.11535194712702213</v>
      </c>
      <c r="W236" s="359">
        <v>1.1308347882215464</v>
      </c>
      <c r="X236" s="359">
        <v>0.11957837794516624</v>
      </c>
      <c r="Y236" s="359">
        <v>0.90678456263208917</v>
      </c>
      <c r="Z236" s="359">
        <v>0.20637061691327419</v>
      </c>
      <c r="AA236" s="359">
        <v>1.1730774894667633</v>
      </c>
      <c r="AB236" s="359">
        <v>3.1724181902318842E-2</v>
      </c>
      <c r="AC236" s="363">
        <v>0.39536548207271061</v>
      </c>
      <c r="AD236" s="526">
        <v>0</v>
      </c>
      <c r="AE236" s="360" t="s">
        <v>2198</v>
      </c>
      <c r="AF236" s="360" t="s">
        <v>2152</v>
      </c>
      <c r="AG236" s="364" t="s">
        <v>1436</v>
      </c>
      <c r="AH236" s="364" t="s">
        <v>2147</v>
      </c>
      <c r="AI236" s="364">
        <v>1000</v>
      </c>
      <c r="AJ236" s="364">
        <v>500</v>
      </c>
      <c r="AK236" s="364">
        <v>500</v>
      </c>
      <c r="AL236" s="657">
        <v>1.4999999999999999E-2</v>
      </c>
      <c r="AM236" s="657">
        <v>0.2</v>
      </c>
      <c r="AN236" s="359" t="s">
        <v>64</v>
      </c>
      <c r="AO236" s="357" t="s">
        <v>1323</v>
      </c>
      <c r="AP236" s="360" t="s">
        <v>13</v>
      </c>
      <c r="AQ236" s="366" t="s">
        <v>664</v>
      </c>
      <c r="AR236" s="359">
        <v>4.0000000000000001E-3</v>
      </c>
      <c r="AS236" s="359">
        <v>4.0000000000000001E-3</v>
      </c>
      <c r="AT236" s="359"/>
      <c r="AW236" s="646"/>
      <c r="AX236" s="646"/>
      <c r="AY236" s="647"/>
      <c r="AZ236" s="647"/>
      <c r="BA236" s="647"/>
      <c r="BB236" s="648"/>
      <c r="BC236" s="647"/>
      <c r="BD236" s="647"/>
      <c r="BE236" s="647"/>
      <c r="BF236" s="647"/>
      <c r="BG236" s="648"/>
      <c r="BH236" s="648"/>
      <c r="BI236" s="649"/>
      <c r="BJ236" s="649"/>
      <c r="BK236" s="649"/>
      <c r="BL236" s="648"/>
      <c r="BM236" s="648"/>
      <c r="BN236" s="648"/>
      <c r="BO236" s="648"/>
      <c r="BP236" s="648"/>
      <c r="BQ236" s="648"/>
      <c r="BR236" s="648"/>
      <c r="BS236" s="648"/>
      <c r="BT236" s="651"/>
      <c r="BU236" s="652"/>
      <c r="BV236" s="650"/>
      <c r="BW236" s="653"/>
    </row>
    <row r="237" spans="2:75" ht="15.75" customHeight="1">
      <c r="B237" s="353" t="s">
        <v>1510</v>
      </c>
      <c r="C237" s="354">
        <v>6015368000100</v>
      </c>
      <c r="D237" s="355" t="s">
        <v>13</v>
      </c>
      <c r="E237" s="355" t="s">
        <v>615</v>
      </c>
      <c r="F237" s="355" t="s">
        <v>619</v>
      </c>
      <c r="G237" s="356" t="s">
        <v>34</v>
      </c>
      <c r="H237" s="356" t="s">
        <v>1336</v>
      </c>
      <c r="I237" s="356"/>
      <c r="J237" s="356" t="s">
        <v>608</v>
      </c>
      <c r="K237" s="357" t="s">
        <v>48</v>
      </c>
      <c r="L237" s="358"/>
      <c r="M237" s="358"/>
      <c r="N237" s="357">
        <v>158666</v>
      </c>
      <c r="O237" s="357" t="s">
        <v>1320</v>
      </c>
      <c r="P237" s="361">
        <v>38897</v>
      </c>
      <c r="Q237" s="362">
        <v>18582258987.48</v>
      </c>
      <c r="R237" s="362">
        <v>16582637115.111073</v>
      </c>
      <c r="S237" s="357">
        <v>1</v>
      </c>
      <c r="T237" s="359">
        <v>8.2759805332978775E-2</v>
      </c>
      <c r="U237" s="359">
        <v>0.93087513348934481</v>
      </c>
      <c r="V237" s="359">
        <v>0.10242625528549953</v>
      </c>
      <c r="W237" s="359">
        <v>0.94003830475618477</v>
      </c>
      <c r="X237" s="359">
        <v>0.14085672739394406</v>
      </c>
      <c r="Y237" s="359">
        <v>0.99047499033919695</v>
      </c>
      <c r="Z237" s="359">
        <v>0.19273966963985689</v>
      </c>
      <c r="AA237" s="359">
        <v>1.0532382001250513</v>
      </c>
      <c r="AB237" s="359">
        <v>4.6113378126949921E-3</v>
      </c>
      <c r="AC237" s="363">
        <v>-1.2798014097627102</v>
      </c>
      <c r="AD237" s="526">
        <v>12013309000103</v>
      </c>
      <c r="AE237" s="360" t="s">
        <v>2203</v>
      </c>
      <c r="AF237" s="360" t="s">
        <v>2203</v>
      </c>
      <c r="AG237" s="364" t="s">
        <v>1438</v>
      </c>
      <c r="AH237" s="364" t="s">
        <v>2147</v>
      </c>
      <c r="AI237" s="364">
        <v>0</v>
      </c>
      <c r="AJ237" s="364">
        <v>0</v>
      </c>
      <c r="AK237" s="364">
        <v>0</v>
      </c>
      <c r="AL237" s="359">
        <v>5.0000000000000001E-3</v>
      </c>
      <c r="AM237" s="359">
        <v>0.2</v>
      </c>
      <c r="AN237" s="359" t="s">
        <v>64</v>
      </c>
      <c r="AO237" s="357" t="s">
        <v>1323</v>
      </c>
      <c r="AP237" s="360" t="s">
        <v>13</v>
      </c>
      <c r="AQ237" s="366" t="s">
        <v>688</v>
      </c>
      <c r="AR237" s="359" t="s">
        <v>34</v>
      </c>
      <c r="AS237" s="359" t="s">
        <v>34</v>
      </c>
      <c r="AT237" s="359"/>
      <c r="AW237" s="646"/>
      <c r="AX237" s="646"/>
      <c r="AY237" s="647"/>
      <c r="AZ237" s="647"/>
      <c r="BA237" s="647"/>
      <c r="BB237" s="648"/>
      <c r="BC237" s="647"/>
      <c r="BD237" s="647"/>
      <c r="BE237" s="647"/>
      <c r="BF237" s="647"/>
      <c r="BG237" s="648"/>
      <c r="BH237" s="648"/>
      <c r="BI237" s="649"/>
      <c r="BJ237" s="649"/>
      <c r="BK237" s="649"/>
      <c r="BL237" s="648"/>
      <c r="BM237" s="648"/>
      <c r="BN237" s="648"/>
      <c r="BO237" s="648"/>
      <c r="BP237" s="648"/>
      <c r="BQ237" s="648"/>
      <c r="BR237" s="648"/>
      <c r="BS237" s="648"/>
      <c r="BT237" s="651"/>
      <c r="BU237" s="652"/>
      <c r="BV237" s="650"/>
      <c r="BW237" s="653"/>
    </row>
    <row r="238" spans="2:75" ht="15.75" customHeight="1">
      <c r="B238" s="353" t="s">
        <v>1511</v>
      </c>
      <c r="C238" s="354">
        <v>12013309000103</v>
      </c>
      <c r="D238" s="355" t="s">
        <v>13</v>
      </c>
      <c r="E238" s="355" t="s">
        <v>615</v>
      </c>
      <c r="F238" s="355" t="s">
        <v>619</v>
      </c>
      <c r="G238" s="356" t="s">
        <v>34</v>
      </c>
      <c r="H238" s="356" t="s">
        <v>1336</v>
      </c>
      <c r="I238" s="356"/>
      <c r="J238" s="356" t="s">
        <v>608</v>
      </c>
      <c r="K238" s="357" t="s">
        <v>48</v>
      </c>
      <c r="L238" s="358"/>
      <c r="M238" s="358"/>
      <c r="N238" s="357">
        <v>254843</v>
      </c>
      <c r="O238" s="357" t="s">
        <v>1320</v>
      </c>
      <c r="P238" s="361">
        <v>40417</v>
      </c>
      <c r="Q238" s="362">
        <v>18934320424.740002</v>
      </c>
      <c r="R238" s="362">
        <v>17357986246.126011</v>
      </c>
      <c r="S238" s="357">
        <v>1</v>
      </c>
      <c r="T238" s="359">
        <v>8.6854205957492381E-2</v>
      </c>
      <c r="U238" s="359">
        <v>0.9769285976386155</v>
      </c>
      <c r="V238" s="359">
        <v>0.10799844645810786</v>
      </c>
      <c r="W238" s="359">
        <v>0.99117825055500042</v>
      </c>
      <c r="X238" s="359">
        <v>0.15405757469676296</v>
      </c>
      <c r="Y238" s="359">
        <v>1.0833005823193418</v>
      </c>
      <c r="Z238" s="359">
        <v>0.21486499469739506</v>
      </c>
      <c r="AA238" s="359">
        <v>1.174143448039642</v>
      </c>
      <c r="AB238" s="359">
        <v>4.7036663184748138E-3</v>
      </c>
      <c r="AC238" s="363">
        <v>-0.18228721219379451</v>
      </c>
      <c r="AD238" s="526">
        <v>0</v>
      </c>
      <c r="AE238" s="360" t="s">
        <v>2203</v>
      </c>
      <c r="AF238" s="360" t="s">
        <v>2203</v>
      </c>
      <c r="AG238" s="364" t="s">
        <v>1438</v>
      </c>
      <c r="AH238" s="364" t="s">
        <v>2204</v>
      </c>
      <c r="AI238" s="364">
        <v>0</v>
      </c>
      <c r="AJ238" s="364">
        <v>0</v>
      </c>
      <c r="AK238" s="364">
        <v>0</v>
      </c>
      <c r="AL238" s="359">
        <v>5.0000000000000001E-3</v>
      </c>
      <c r="AM238" s="359" t="s">
        <v>34</v>
      </c>
      <c r="AN238" s="359" t="s">
        <v>64</v>
      </c>
      <c r="AO238" s="357" t="s">
        <v>1323</v>
      </c>
      <c r="AP238" s="360" t="s">
        <v>13</v>
      </c>
      <c r="AQ238" s="366" t="s">
        <v>688</v>
      </c>
      <c r="AR238" s="359" t="s">
        <v>34</v>
      </c>
      <c r="AS238" s="359" t="s">
        <v>34</v>
      </c>
      <c r="AT238" s="359"/>
      <c r="AW238" s="646"/>
      <c r="AX238" s="646"/>
      <c r="AY238" s="647"/>
      <c r="AZ238" s="647"/>
      <c r="BA238" s="647"/>
      <c r="BB238" s="648"/>
      <c r="BC238" s="647"/>
      <c r="BD238" s="647"/>
      <c r="BE238" s="647"/>
      <c r="BF238" s="647"/>
      <c r="BG238" s="648"/>
      <c r="BH238" s="648"/>
      <c r="BI238" s="649"/>
      <c r="BJ238" s="649"/>
      <c r="BK238" s="649"/>
      <c r="BL238" s="648"/>
      <c r="BM238" s="648"/>
      <c r="BN238" s="648"/>
      <c r="BO238" s="648"/>
      <c r="BP238" s="648"/>
      <c r="BQ238" s="648"/>
      <c r="BR238" s="648"/>
      <c r="BS238" s="648"/>
      <c r="BT238" s="651"/>
      <c r="BU238" s="652"/>
      <c r="BV238" s="650"/>
      <c r="BW238" s="653"/>
    </row>
    <row r="239" spans="2:75" ht="15.75" customHeight="1">
      <c r="B239" s="353" t="s">
        <v>1530</v>
      </c>
      <c r="C239" s="354">
        <v>33598974000178</v>
      </c>
      <c r="D239" s="355" t="s">
        <v>13</v>
      </c>
      <c r="E239" s="355" t="s">
        <v>615</v>
      </c>
      <c r="F239" s="355" t="s">
        <v>619</v>
      </c>
      <c r="G239" s="356"/>
      <c r="H239" s="356" t="s">
        <v>1336</v>
      </c>
      <c r="I239" s="356"/>
      <c r="J239" s="356" t="s">
        <v>611</v>
      </c>
      <c r="K239" s="357" t="s">
        <v>48</v>
      </c>
      <c r="L239" s="358"/>
      <c r="M239" s="358"/>
      <c r="N239" s="357">
        <v>503576</v>
      </c>
      <c r="O239" s="357" t="s">
        <v>1320</v>
      </c>
      <c r="P239" s="361">
        <v>43677</v>
      </c>
      <c r="Q239" s="362">
        <v>33157384.32</v>
      </c>
      <c r="R239" s="362">
        <v>56538228.269206367</v>
      </c>
      <c r="S239" s="357">
        <v>1</v>
      </c>
      <c r="T239" s="359">
        <v>0.17188820438883479</v>
      </c>
      <c r="U239" s="359">
        <v>1.9333836584308608</v>
      </c>
      <c r="V239" s="359">
        <v>0.15884091279882395</v>
      </c>
      <c r="W239" s="359">
        <v>1.4577955815833692</v>
      </c>
      <c r="X239" s="359">
        <v>0.18706892956235022</v>
      </c>
      <c r="Y239" s="359">
        <v>1.3154295121654154</v>
      </c>
      <c r="Z239" s="359">
        <v>0.19480049400561694</v>
      </c>
      <c r="AA239" s="359">
        <v>1.0644997061233894</v>
      </c>
      <c r="AB239" s="359">
        <v>3.6387801311359241E-2</v>
      </c>
      <c r="AC239" s="363">
        <v>1.2278470545135363</v>
      </c>
      <c r="AD239" s="526">
        <v>0</v>
      </c>
      <c r="AE239" s="360" t="s">
        <v>2178</v>
      </c>
      <c r="AF239" s="360" t="s">
        <v>2143</v>
      </c>
      <c r="AG239" s="364" t="s">
        <v>1435</v>
      </c>
      <c r="AH239" s="364" t="s">
        <v>2204</v>
      </c>
      <c r="AI239" s="364">
        <v>25000</v>
      </c>
      <c r="AJ239" s="364">
        <v>10000</v>
      </c>
      <c r="AK239" s="364">
        <v>25000</v>
      </c>
      <c r="AL239" s="359">
        <v>0</v>
      </c>
      <c r="AM239" s="359" t="s">
        <v>34</v>
      </c>
      <c r="AN239" s="359" t="s">
        <v>34</v>
      </c>
      <c r="AO239" s="357" t="s">
        <v>1323</v>
      </c>
      <c r="AP239" s="360" t="s">
        <v>13</v>
      </c>
      <c r="AQ239" s="366" t="s">
        <v>668</v>
      </c>
      <c r="AR239" s="359" t="s">
        <v>34</v>
      </c>
      <c r="AS239" s="359" t="s">
        <v>34</v>
      </c>
      <c r="AT239" s="359"/>
      <c r="AW239" s="646"/>
      <c r="AX239" s="646"/>
      <c r="AY239" s="647"/>
      <c r="AZ239" s="647"/>
      <c r="BA239" s="647"/>
      <c r="BB239" s="648"/>
      <c r="BC239" s="647"/>
      <c r="BD239" s="647"/>
      <c r="BE239" s="647"/>
      <c r="BF239" s="647"/>
      <c r="BG239" s="648"/>
      <c r="BH239" s="648"/>
      <c r="BI239" s="649"/>
      <c r="BJ239" s="649"/>
      <c r="BK239" s="649"/>
      <c r="BL239" s="648"/>
      <c r="BM239" s="648"/>
      <c r="BN239" s="648"/>
      <c r="BO239" s="648"/>
      <c r="BP239" s="648"/>
      <c r="BQ239" s="648"/>
      <c r="BR239" s="648"/>
      <c r="BS239" s="648"/>
      <c r="BT239" s="651"/>
      <c r="BU239" s="652"/>
      <c r="BV239" s="650"/>
      <c r="BW239" s="653"/>
    </row>
    <row r="240" spans="2:75" ht="15.75" customHeight="1">
      <c r="B240" s="353" t="s">
        <v>856</v>
      </c>
      <c r="C240" s="354">
        <v>9083998000100</v>
      </c>
      <c r="D240" s="355" t="s">
        <v>13</v>
      </c>
      <c r="E240" s="355" t="s">
        <v>615</v>
      </c>
      <c r="F240" s="355" t="s">
        <v>619</v>
      </c>
      <c r="G240" s="356" t="s">
        <v>34</v>
      </c>
      <c r="H240" s="356" t="s">
        <v>1336</v>
      </c>
      <c r="I240" s="356" t="s">
        <v>34</v>
      </c>
      <c r="J240" s="356" t="s">
        <v>608</v>
      </c>
      <c r="K240" s="357" t="s">
        <v>48</v>
      </c>
      <c r="L240" s="358"/>
      <c r="M240" s="358" t="s">
        <v>1414</v>
      </c>
      <c r="N240" s="357">
        <v>208728</v>
      </c>
      <c r="O240" s="357" t="s">
        <v>1320</v>
      </c>
      <c r="P240" s="361">
        <v>39567</v>
      </c>
      <c r="Q240" s="362">
        <v>3159947.32</v>
      </c>
      <c r="R240" s="362">
        <v>4049910.1230555563</v>
      </c>
      <c r="S240" s="357">
        <v>1</v>
      </c>
      <c r="T240" s="359">
        <v>8.7541084773088418E-2</v>
      </c>
      <c r="U240" s="359">
        <v>1.1316606892503978</v>
      </c>
      <c r="V240" s="359">
        <v>9.7241311281359932E-2</v>
      </c>
      <c r="W240" s="359">
        <v>0.9532899997618004</v>
      </c>
      <c r="X240" s="359">
        <v>7.6039440498939292E-2</v>
      </c>
      <c r="Y240" s="359">
        <v>0.57662089067003175</v>
      </c>
      <c r="Z240" s="359">
        <v>0.11067566099799042</v>
      </c>
      <c r="AA240" s="359">
        <v>0.62911633686280921</v>
      </c>
      <c r="AB240" s="359">
        <v>2.581795900447768E-2</v>
      </c>
      <c r="AC240" s="363">
        <v>-0.15508647963157407</v>
      </c>
      <c r="AD240" s="526">
        <v>0</v>
      </c>
      <c r="AE240" s="360" t="s">
        <v>2157</v>
      </c>
      <c r="AF240" s="360" t="s">
        <v>2143</v>
      </c>
      <c r="AG240" s="364" t="s">
        <v>1435</v>
      </c>
      <c r="AH240" s="364" t="s">
        <v>2144</v>
      </c>
      <c r="AI240" s="364">
        <v>0</v>
      </c>
      <c r="AJ240" s="364">
        <v>0</v>
      </c>
      <c r="AK240" s="364">
        <v>0</v>
      </c>
      <c r="AL240" s="359">
        <v>2E-3</v>
      </c>
      <c r="AM240" s="359" t="s">
        <v>34</v>
      </c>
      <c r="AN240" s="359" t="s">
        <v>34</v>
      </c>
      <c r="AO240" s="357" t="s">
        <v>1323</v>
      </c>
      <c r="AP240" s="360" t="s">
        <v>13</v>
      </c>
      <c r="AQ240" s="366" t="s">
        <v>668</v>
      </c>
      <c r="AR240" s="359">
        <v>1.6000000000000001E-3</v>
      </c>
      <c r="AS240" s="359">
        <v>1.6000000000000001E-3</v>
      </c>
      <c r="AT240" s="359"/>
      <c r="AW240" s="646"/>
      <c r="AX240" s="646"/>
      <c r="AY240" s="647"/>
      <c r="AZ240" s="647"/>
      <c r="BA240" s="647"/>
      <c r="BB240" s="648"/>
      <c r="BC240" s="647"/>
      <c r="BD240" s="647"/>
      <c r="BE240" s="647"/>
      <c r="BF240" s="647"/>
      <c r="BG240" s="648"/>
      <c r="BH240" s="648"/>
      <c r="BI240" s="649"/>
      <c r="BJ240" s="649"/>
      <c r="BK240" s="649"/>
      <c r="BL240" s="218"/>
      <c r="BM240" s="648"/>
      <c r="BN240" s="648"/>
      <c r="BO240" s="648"/>
      <c r="BP240" s="648"/>
      <c r="BQ240" s="648"/>
      <c r="BR240" s="648"/>
      <c r="BS240" s="648"/>
      <c r="BT240" s="651"/>
      <c r="BU240" s="652"/>
      <c r="BV240" s="650"/>
      <c r="BW240" s="653"/>
    </row>
    <row r="241" spans="2:75" ht="15.75" customHeight="1">
      <c r="B241" s="353" t="s">
        <v>1597</v>
      </c>
      <c r="C241" s="354">
        <v>1221890000124</v>
      </c>
      <c r="D241" s="355" t="s">
        <v>13</v>
      </c>
      <c r="E241" s="355" t="s">
        <v>615</v>
      </c>
      <c r="F241" s="355" t="s">
        <v>619</v>
      </c>
      <c r="G241" s="356" t="s">
        <v>34</v>
      </c>
      <c r="H241" s="356" t="s">
        <v>1337</v>
      </c>
      <c r="I241" s="356" t="s">
        <v>34</v>
      </c>
      <c r="J241" s="356" t="s">
        <v>611</v>
      </c>
      <c r="K241" s="357" t="s">
        <v>48</v>
      </c>
      <c r="L241" s="358"/>
      <c r="M241" s="358"/>
      <c r="N241" s="357">
        <v>40177</v>
      </c>
      <c r="O241" s="357" t="s">
        <v>1323</v>
      </c>
      <c r="P241" s="361">
        <v>35250</v>
      </c>
      <c r="Q241" s="362">
        <v>855185209.17999995</v>
      </c>
      <c r="R241" s="362">
        <v>901448903.33396745</v>
      </c>
      <c r="S241" s="357">
        <v>1</v>
      </c>
      <c r="T241" s="359">
        <v>0.11285342345145333</v>
      </c>
      <c r="U241" s="359">
        <v>1.2693655476523826</v>
      </c>
      <c r="V241" s="359">
        <v>8.415453978698717E-2</v>
      </c>
      <c r="W241" s="359">
        <v>0.77234582772153437</v>
      </c>
      <c r="X241" s="359">
        <v>0.16361372594527324</v>
      </c>
      <c r="Y241" s="359">
        <v>1.1504974353959885</v>
      </c>
      <c r="Z241" s="359">
        <v>0.17697236452909459</v>
      </c>
      <c r="AA241" s="359">
        <v>0.9670767571449308</v>
      </c>
      <c r="AB241" s="359">
        <v>8.2542842627447141E-2</v>
      </c>
      <c r="AC241" s="363">
        <v>-0.23309138069213739</v>
      </c>
      <c r="AD241" s="526">
        <v>7455507000189</v>
      </c>
      <c r="AE241" s="360" t="s">
        <v>2253</v>
      </c>
      <c r="AF241" s="360" t="s">
        <v>2155</v>
      </c>
      <c r="AG241" s="364" t="s">
        <v>59</v>
      </c>
      <c r="AH241" s="364" t="s">
        <v>2147</v>
      </c>
      <c r="AI241" s="364">
        <v>5000</v>
      </c>
      <c r="AJ241" s="364">
        <v>2000</v>
      </c>
      <c r="AK241" s="364">
        <v>5000</v>
      </c>
      <c r="AL241" s="359">
        <v>1.4999999999999999E-2</v>
      </c>
      <c r="AM241" s="359">
        <v>0.2</v>
      </c>
      <c r="AN241" s="359" t="s">
        <v>64</v>
      </c>
      <c r="AO241" s="357" t="s">
        <v>1323</v>
      </c>
      <c r="AP241" s="360" t="s">
        <v>13</v>
      </c>
      <c r="AQ241" s="366" t="s">
        <v>664</v>
      </c>
      <c r="AR241" s="359" t="s">
        <v>34</v>
      </c>
      <c r="AS241" s="359" t="s">
        <v>34</v>
      </c>
      <c r="AT241" s="359"/>
      <c r="AW241" s="646"/>
      <c r="AX241" s="646"/>
      <c r="AY241" s="647"/>
      <c r="AZ241" s="647"/>
      <c r="BA241" s="647"/>
      <c r="BB241" s="648"/>
      <c r="BC241" s="647"/>
      <c r="BD241" s="647"/>
      <c r="BE241" s="647"/>
      <c r="BF241" s="647"/>
      <c r="BG241" s="648"/>
      <c r="BH241" s="648"/>
      <c r="BI241" s="649"/>
      <c r="BJ241" s="649"/>
      <c r="BK241" s="649"/>
      <c r="BL241" s="648"/>
      <c r="BM241" s="648"/>
      <c r="BN241" s="648"/>
      <c r="BO241" s="648"/>
      <c r="BP241" s="648"/>
      <c r="BQ241" s="648"/>
      <c r="BR241" s="648"/>
      <c r="BS241" s="648"/>
      <c r="BT241" s="651"/>
      <c r="BU241" s="652"/>
      <c r="BV241" s="650"/>
      <c r="BW241" s="653"/>
    </row>
    <row r="242" spans="2:75" ht="15.75" customHeight="1">
      <c r="B242" s="353" t="s">
        <v>186</v>
      </c>
      <c r="C242" s="354">
        <v>9274058000106</v>
      </c>
      <c r="D242" s="355" t="s">
        <v>13</v>
      </c>
      <c r="E242" s="355" t="s">
        <v>615</v>
      </c>
      <c r="F242" s="355" t="s">
        <v>619</v>
      </c>
      <c r="G242" s="356" t="s">
        <v>34</v>
      </c>
      <c r="H242" s="356" t="s">
        <v>1336</v>
      </c>
      <c r="I242" s="356" t="s">
        <v>34</v>
      </c>
      <c r="J242" s="356"/>
      <c r="K242" s="357" t="s">
        <v>48</v>
      </c>
      <c r="L242" s="358"/>
      <c r="M242" s="358" t="s">
        <v>1414</v>
      </c>
      <c r="N242" s="357">
        <v>223131</v>
      </c>
      <c r="O242" s="357" t="s">
        <v>1320</v>
      </c>
      <c r="P242" s="361">
        <v>39538</v>
      </c>
      <c r="Q242" s="362">
        <v>98309678.540000007</v>
      </c>
      <c r="R242" s="362">
        <v>111702866.97519842</v>
      </c>
      <c r="S242" s="357">
        <v>1</v>
      </c>
      <c r="T242" s="359">
        <v>8.0357704701044863E-2</v>
      </c>
      <c r="U242" s="359">
        <v>1.0387997329971412</v>
      </c>
      <c r="V242" s="359">
        <v>9.5969984667467756E-2</v>
      </c>
      <c r="W242" s="359">
        <v>0.9408267479659892</v>
      </c>
      <c r="X242" s="359">
        <v>0.1011171678571543</v>
      </c>
      <c r="Y242" s="359">
        <v>0.76678985286111823</v>
      </c>
      <c r="Z242" s="359">
        <v>0.16535584554399052</v>
      </c>
      <c r="AA242" s="359">
        <v>0.93993623249629088</v>
      </c>
      <c r="AB242" s="359">
        <v>1.48270265165957E-2</v>
      </c>
      <c r="AC242" s="363">
        <v>-0.3632653823103138</v>
      </c>
      <c r="AD242" s="526">
        <v>0</v>
      </c>
      <c r="AE242" s="360" t="s">
        <v>2258</v>
      </c>
      <c r="AF242" s="360" t="s">
        <v>741</v>
      </c>
      <c r="AG242" s="364" t="s">
        <v>741</v>
      </c>
      <c r="AH242" s="364" t="s">
        <v>2147</v>
      </c>
      <c r="AI242" s="364">
        <v>500</v>
      </c>
      <c r="AJ242" s="364">
        <v>0</v>
      </c>
      <c r="AK242" s="364">
        <v>0</v>
      </c>
      <c r="AL242" s="359">
        <v>0.01</v>
      </c>
      <c r="AM242" s="359">
        <v>0.2</v>
      </c>
      <c r="AN242" s="359" t="s">
        <v>64</v>
      </c>
      <c r="AO242" s="357" t="s">
        <v>1323</v>
      </c>
      <c r="AP242" s="360" t="s">
        <v>13</v>
      </c>
      <c r="AQ242" s="366" t="s">
        <v>678</v>
      </c>
      <c r="AR242" s="359">
        <v>1.3333333333333333E-3</v>
      </c>
      <c r="AS242" s="359">
        <v>1.3333333333333333E-3</v>
      </c>
      <c r="AT242" s="359"/>
      <c r="AW242" s="646"/>
      <c r="AX242" s="646"/>
      <c r="AY242" s="647"/>
      <c r="AZ242" s="647"/>
      <c r="BA242" s="647"/>
      <c r="BB242" s="648"/>
      <c r="BC242" s="647"/>
      <c r="BD242" s="647"/>
      <c r="BE242" s="647"/>
      <c r="BF242" s="647"/>
      <c r="BG242" s="648"/>
      <c r="BH242" s="648"/>
      <c r="BI242" s="649"/>
      <c r="BJ242" s="649"/>
      <c r="BK242" s="649"/>
      <c r="BL242" s="648"/>
      <c r="BM242" s="648"/>
      <c r="BN242" s="648"/>
      <c r="BO242" s="648"/>
      <c r="BP242" s="648"/>
      <c r="BQ242" s="648"/>
      <c r="BR242" s="648"/>
      <c r="BS242" s="648"/>
      <c r="BT242" s="651"/>
      <c r="BU242" s="652"/>
      <c r="BV242" s="650"/>
      <c r="BW242" s="653"/>
    </row>
    <row r="243" spans="2:75" ht="15.75" customHeight="1">
      <c r="B243" s="353" t="s">
        <v>950</v>
      </c>
      <c r="C243" s="354">
        <v>3804917000137</v>
      </c>
      <c r="D243" s="355" t="s">
        <v>13</v>
      </c>
      <c r="E243" s="355" t="s">
        <v>615</v>
      </c>
      <c r="F243" s="355" t="s">
        <v>619</v>
      </c>
      <c r="G243" s="356" t="s">
        <v>34</v>
      </c>
      <c r="H243" s="356" t="s">
        <v>1337</v>
      </c>
      <c r="I243" s="356" t="s">
        <v>34</v>
      </c>
      <c r="J243" s="356"/>
      <c r="K243" s="357" t="s">
        <v>48</v>
      </c>
      <c r="L243" s="358"/>
      <c r="M243" s="358" t="s">
        <v>34</v>
      </c>
      <c r="N243" s="357">
        <v>99589</v>
      </c>
      <c r="O243" s="357" t="s">
        <v>1323</v>
      </c>
      <c r="P243" s="361">
        <v>36665</v>
      </c>
      <c r="Q243" s="362">
        <v>130473399.69</v>
      </c>
      <c r="R243" s="362">
        <v>131245356.98908728</v>
      </c>
      <c r="S243" s="357">
        <v>1</v>
      </c>
      <c r="T243" s="359">
        <v>0.15856606376345961</v>
      </c>
      <c r="U243" s="359">
        <v>2.049814455411489</v>
      </c>
      <c r="V243" s="359">
        <v>0.29357185727156265</v>
      </c>
      <c r="W243" s="359">
        <v>2.8779858278415165</v>
      </c>
      <c r="X243" s="359">
        <v>0.26659280566871613</v>
      </c>
      <c r="Y243" s="359">
        <v>2.0216216747815512</v>
      </c>
      <c r="Z243" s="359">
        <v>0.45277037910667772</v>
      </c>
      <c r="AA243" s="359">
        <v>2.5736936176848362</v>
      </c>
      <c r="AB243" s="359">
        <v>7.6036732896463927E-2</v>
      </c>
      <c r="AC243" s="363">
        <v>2.1471690657535096</v>
      </c>
      <c r="AD243" s="526">
        <v>17891926000117</v>
      </c>
      <c r="AE243" s="360" t="s">
        <v>2285</v>
      </c>
      <c r="AF243" s="360" t="s">
        <v>2143</v>
      </c>
      <c r="AG243" s="364" t="s">
        <v>1435</v>
      </c>
      <c r="AH243" s="364" t="s">
        <v>2147</v>
      </c>
      <c r="AI243" s="364">
        <v>5000</v>
      </c>
      <c r="AJ243" s="364">
        <v>1000</v>
      </c>
      <c r="AK243" s="364">
        <v>1000</v>
      </c>
      <c r="AL243" s="359">
        <v>1.95E-2</v>
      </c>
      <c r="AM243" s="359">
        <v>0.2</v>
      </c>
      <c r="AN243" s="359" t="s">
        <v>64</v>
      </c>
      <c r="AO243" s="357" t="s">
        <v>1323</v>
      </c>
      <c r="AP243" s="360" t="s">
        <v>13</v>
      </c>
      <c r="AQ243" s="366" t="s">
        <v>668</v>
      </c>
      <c r="AR243" s="359">
        <v>3.8999999999999998E-3</v>
      </c>
      <c r="AS243" s="359">
        <v>3.8999999999999998E-3</v>
      </c>
      <c r="AT243" s="359"/>
      <c r="AW243" s="646"/>
      <c r="AX243" s="646"/>
      <c r="AY243" s="647"/>
      <c r="AZ243" s="647"/>
      <c r="BA243" s="647"/>
      <c r="BB243" s="648"/>
      <c r="BC243" s="647"/>
      <c r="BD243" s="647"/>
      <c r="BE243" s="647"/>
      <c r="BF243" s="647"/>
      <c r="BG243" s="648"/>
      <c r="BH243" s="648"/>
      <c r="BI243" s="649"/>
      <c r="BJ243" s="649"/>
      <c r="BK243" s="649"/>
      <c r="BL243" s="648"/>
      <c r="BM243" s="648"/>
      <c r="BN243" s="648"/>
      <c r="BO243" s="648"/>
      <c r="BP243" s="648"/>
      <c r="BQ243" s="648"/>
      <c r="BR243" s="648"/>
      <c r="BS243" s="648"/>
      <c r="BT243" s="651"/>
      <c r="BU243" s="652"/>
      <c r="BV243" s="650"/>
      <c r="BW243" s="653"/>
    </row>
    <row r="244" spans="2:75" ht="15.75" customHeight="1">
      <c r="B244" s="353" t="s">
        <v>1294</v>
      </c>
      <c r="C244" s="354">
        <v>39773639000145</v>
      </c>
      <c r="D244" s="355" t="s">
        <v>11</v>
      </c>
      <c r="E244" s="355" t="s">
        <v>620</v>
      </c>
      <c r="F244" s="355" t="s">
        <v>619</v>
      </c>
      <c r="G244" s="356" t="s">
        <v>738</v>
      </c>
      <c r="H244" s="356" t="s">
        <v>34</v>
      </c>
      <c r="I244" s="356"/>
      <c r="J244" s="356" t="s">
        <v>608</v>
      </c>
      <c r="K244" s="357" t="s">
        <v>48</v>
      </c>
      <c r="L244" s="358"/>
      <c r="M244" s="358" t="s">
        <v>34</v>
      </c>
      <c r="N244" s="357">
        <v>657638</v>
      </c>
      <c r="O244" s="357" t="s">
        <v>1320</v>
      </c>
      <c r="P244" s="361">
        <v>44712</v>
      </c>
      <c r="Q244" s="362">
        <v>5199392.3899999997</v>
      </c>
      <c r="R244" s="362" t="s">
        <v>1417</v>
      </c>
      <c r="S244" s="357">
        <v>1</v>
      </c>
      <c r="T244" s="359" t="s">
        <v>1417</v>
      </c>
      <c r="U244" s="359" t="s">
        <v>1417</v>
      </c>
      <c r="V244" s="359" t="s">
        <v>1417</v>
      </c>
      <c r="W244" s="359" t="s">
        <v>1417</v>
      </c>
      <c r="X244" s="359" t="s">
        <v>1417</v>
      </c>
      <c r="Y244" s="359" t="s">
        <v>1417</v>
      </c>
      <c r="Z244" s="359" t="s">
        <v>1417</v>
      </c>
      <c r="AA244" s="359" t="s">
        <v>1417</v>
      </c>
      <c r="AB244" s="359" t="s">
        <v>1417</v>
      </c>
      <c r="AC244" s="363" t="s">
        <v>1417</v>
      </c>
      <c r="AD244" s="526">
        <v>0</v>
      </c>
      <c r="AE244" s="360" t="s">
        <v>59</v>
      </c>
      <c r="AF244" s="360" t="s">
        <v>2146</v>
      </c>
      <c r="AG244" s="364" t="s">
        <v>59</v>
      </c>
      <c r="AH244" s="364" t="s">
        <v>2147</v>
      </c>
      <c r="AI244" s="364">
        <v>100</v>
      </c>
      <c r="AJ244" s="364">
        <v>1</v>
      </c>
      <c r="AK244" s="364">
        <v>100</v>
      </c>
      <c r="AL244" s="359">
        <v>9.0000000000000011E-3</v>
      </c>
      <c r="AM244" s="359">
        <v>0.2</v>
      </c>
      <c r="AN244" s="359" t="s">
        <v>64</v>
      </c>
      <c r="AO244" s="357" t="s">
        <v>1323</v>
      </c>
      <c r="AP244" s="360" t="s">
        <v>11</v>
      </c>
      <c r="AQ244" s="366" t="s">
        <v>669</v>
      </c>
      <c r="AR244" s="359">
        <v>2.0999999999999994E-3</v>
      </c>
      <c r="AS244" s="359">
        <v>2.0999999999999994E-3</v>
      </c>
      <c r="AT244" s="359"/>
      <c r="AW244" s="646"/>
      <c r="AX244" s="646"/>
      <c r="AY244" s="647"/>
      <c r="AZ244" s="647"/>
      <c r="BA244" s="647"/>
      <c r="BB244" s="648"/>
      <c r="BC244" s="647"/>
      <c r="BD244" s="647"/>
      <c r="BE244" s="647"/>
      <c r="BF244" s="647"/>
      <c r="BG244" s="648"/>
      <c r="BH244" s="648"/>
      <c r="BI244" s="649"/>
      <c r="BJ244" s="649"/>
      <c r="BK244" s="649"/>
      <c r="BL244" s="648"/>
      <c r="BM244" s="648"/>
      <c r="BN244" s="648"/>
      <c r="BO244" s="648"/>
      <c r="BP244" s="648"/>
      <c r="BQ244" s="648"/>
      <c r="BR244" s="648"/>
      <c r="BS244" s="648"/>
      <c r="BT244" s="651"/>
      <c r="BU244" s="652"/>
      <c r="BV244" s="650"/>
      <c r="BW244" s="653"/>
    </row>
    <row r="245" spans="2:75" ht="15.75" customHeight="1">
      <c r="B245" s="353" t="s">
        <v>246</v>
      </c>
      <c r="C245" s="354">
        <v>3119883000141</v>
      </c>
      <c r="D245" s="355" t="s">
        <v>13</v>
      </c>
      <c r="E245" s="355" t="s">
        <v>615</v>
      </c>
      <c r="F245" s="355" t="s">
        <v>619</v>
      </c>
      <c r="G245" s="356" t="s">
        <v>34</v>
      </c>
      <c r="H245" s="356" t="s">
        <v>1336</v>
      </c>
      <c r="I245" s="356" t="s">
        <v>34</v>
      </c>
      <c r="J245" s="356" t="s">
        <v>611</v>
      </c>
      <c r="K245" s="357" t="s">
        <v>48</v>
      </c>
      <c r="L245" s="358"/>
      <c r="M245" s="358" t="s">
        <v>1414</v>
      </c>
      <c r="N245" s="357">
        <v>73652</v>
      </c>
      <c r="O245" s="357" t="s">
        <v>1320</v>
      </c>
      <c r="P245" s="361">
        <v>36342</v>
      </c>
      <c r="Q245" s="362">
        <v>55815222.079999998</v>
      </c>
      <c r="R245" s="362">
        <v>54770027.610555544</v>
      </c>
      <c r="S245" s="357">
        <v>1</v>
      </c>
      <c r="T245" s="359">
        <v>8.337735731448026E-2</v>
      </c>
      <c r="U245" s="359">
        <v>1.0778353717109488</v>
      </c>
      <c r="V245" s="359">
        <v>0.10499784679546553</v>
      </c>
      <c r="W245" s="359">
        <v>1.0293299836015855</v>
      </c>
      <c r="X245" s="359">
        <v>0.11691266623525998</v>
      </c>
      <c r="Y245" s="359">
        <v>0.88656998648121488</v>
      </c>
      <c r="Z245" s="359">
        <v>0.18331949790886282</v>
      </c>
      <c r="AA245" s="359">
        <v>1.0420474561434721</v>
      </c>
      <c r="AB245" s="359">
        <v>8.6988946298215981E-3</v>
      </c>
      <c r="AC245" s="363">
        <v>0.31599051597447658</v>
      </c>
      <c r="AD245" s="526">
        <v>10841389000151</v>
      </c>
      <c r="AE245" s="360" t="s">
        <v>2322</v>
      </c>
      <c r="AF245" s="360" t="s">
        <v>2152</v>
      </c>
      <c r="AG245" s="364" t="s">
        <v>1436</v>
      </c>
      <c r="AH245" s="364" t="s">
        <v>2147</v>
      </c>
      <c r="AI245" s="364">
        <v>50000</v>
      </c>
      <c r="AJ245" s="364">
        <v>10000</v>
      </c>
      <c r="AK245" s="364">
        <v>50000</v>
      </c>
      <c r="AL245" s="359">
        <v>1.3500000000000002E-2</v>
      </c>
      <c r="AM245" s="359">
        <v>0.2</v>
      </c>
      <c r="AN245" s="359" t="s">
        <v>64</v>
      </c>
      <c r="AO245" s="357" t="s">
        <v>1323</v>
      </c>
      <c r="AP245" s="360" t="s">
        <v>13</v>
      </c>
      <c r="AQ245" s="366" t="s">
        <v>668</v>
      </c>
      <c r="AR245" s="359">
        <v>2.6999999999999997E-3</v>
      </c>
      <c r="AS245" s="359">
        <v>2.6999999999999997E-3</v>
      </c>
      <c r="AT245" s="359"/>
      <c r="AW245" s="646"/>
      <c r="AX245" s="646"/>
      <c r="AY245" s="647"/>
      <c r="AZ245" s="647"/>
      <c r="BA245" s="647"/>
      <c r="BB245" s="648"/>
      <c r="BC245" s="647"/>
      <c r="BD245" s="647"/>
      <c r="BE245" s="647"/>
      <c r="BF245" s="647"/>
      <c r="BG245" s="648"/>
      <c r="BH245" s="648"/>
      <c r="BI245" s="649"/>
      <c r="BJ245" s="649"/>
      <c r="BK245" s="649"/>
      <c r="BL245" s="648"/>
      <c r="BM245" s="648"/>
      <c r="BN245" s="648"/>
      <c r="BO245" s="648"/>
      <c r="BP245" s="648"/>
      <c r="BQ245" s="648"/>
      <c r="BR245" s="648"/>
      <c r="BS245" s="648"/>
      <c r="BT245" s="651"/>
      <c r="BU245" s="652"/>
      <c r="BV245" s="650"/>
      <c r="BW245" s="653"/>
    </row>
    <row r="246" spans="2:75" ht="15.75" customHeight="1">
      <c r="B246" s="353" t="s">
        <v>520</v>
      </c>
      <c r="C246" s="354">
        <v>34687662000101</v>
      </c>
      <c r="D246" s="355" t="s">
        <v>13</v>
      </c>
      <c r="E246" s="355" t="s">
        <v>615</v>
      </c>
      <c r="F246" s="355" t="s">
        <v>619</v>
      </c>
      <c r="G246" s="356" t="s">
        <v>34</v>
      </c>
      <c r="H246" s="356" t="s">
        <v>1336</v>
      </c>
      <c r="I246" s="356" t="s">
        <v>34</v>
      </c>
      <c r="J246" s="356" t="s">
        <v>611</v>
      </c>
      <c r="K246" s="357" t="s">
        <v>48</v>
      </c>
      <c r="L246" s="358"/>
      <c r="M246" s="358" t="s">
        <v>1414</v>
      </c>
      <c r="N246" s="357">
        <v>523771</v>
      </c>
      <c r="O246" s="357" t="s">
        <v>1320</v>
      </c>
      <c r="P246" s="361">
        <v>43798</v>
      </c>
      <c r="Q246" s="362">
        <v>905203020.04999995</v>
      </c>
      <c r="R246" s="362">
        <v>720945093.73388875</v>
      </c>
      <c r="S246" s="357">
        <v>1</v>
      </c>
      <c r="T246" s="359">
        <v>8.5279639495282833E-2</v>
      </c>
      <c r="U246" s="359">
        <v>1.1024265447522219</v>
      </c>
      <c r="V246" s="359">
        <v>0.11141509986455689</v>
      </c>
      <c r="W246" s="359">
        <v>1.0922405212742523</v>
      </c>
      <c r="X246" s="359">
        <v>0.14897845683233091</v>
      </c>
      <c r="Y246" s="359">
        <v>1.1297307016679565</v>
      </c>
      <c r="Z246" s="359" t="s">
        <v>1417</v>
      </c>
      <c r="AA246" s="359" t="s">
        <v>1417</v>
      </c>
      <c r="AB246" s="359">
        <v>6.5459065006033762E-3</v>
      </c>
      <c r="AC246" s="363">
        <v>1.3024130472692117</v>
      </c>
      <c r="AD246" s="526">
        <v>34687633000131</v>
      </c>
      <c r="AE246" s="360" t="s">
        <v>2329</v>
      </c>
      <c r="AF246" s="360" t="s">
        <v>2146</v>
      </c>
      <c r="AG246" s="364" t="s">
        <v>59</v>
      </c>
      <c r="AH246" s="364" t="s">
        <v>2147</v>
      </c>
      <c r="AI246" s="364">
        <v>1</v>
      </c>
      <c r="AJ246" s="364">
        <v>1</v>
      </c>
      <c r="AK246" s="364">
        <v>1</v>
      </c>
      <c r="AL246" s="359">
        <v>8.3999999999999995E-3</v>
      </c>
      <c r="AM246" s="359">
        <v>0.25</v>
      </c>
      <c r="AN246" s="359" t="s">
        <v>64</v>
      </c>
      <c r="AO246" s="357" t="s">
        <v>1323</v>
      </c>
      <c r="AP246" s="360" t="s">
        <v>13</v>
      </c>
      <c r="AQ246" s="366" t="s">
        <v>664</v>
      </c>
      <c r="AR246" s="359">
        <v>2.1333333333333334E-3</v>
      </c>
      <c r="AS246" s="359">
        <v>2.1333333333333334E-3</v>
      </c>
      <c r="AT246" s="359"/>
      <c r="AW246" s="646"/>
      <c r="AX246" s="646"/>
      <c r="AY246" s="647"/>
      <c r="AZ246" s="647"/>
      <c r="BA246" s="647"/>
      <c r="BB246" s="648"/>
      <c r="BC246" s="647"/>
      <c r="BD246" s="647"/>
      <c r="BE246" s="647"/>
      <c r="BF246" s="647"/>
      <c r="BG246" s="648"/>
      <c r="BH246" s="648"/>
      <c r="BI246" s="649"/>
      <c r="BJ246" s="649"/>
      <c r="BK246" s="649"/>
      <c r="BL246" s="648"/>
      <c r="BM246" s="648"/>
      <c r="BN246" s="648"/>
      <c r="BO246" s="648"/>
      <c r="BP246" s="648"/>
      <c r="BQ246" s="648"/>
      <c r="BR246" s="648"/>
      <c r="BS246" s="648"/>
      <c r="BT246" s="651"/>
      <c r="BU246" s="652"/>
      <c r="BV246" s="650"/>
      <c r="BW246" s="653"/>
    </row>
    <row r="247" spans="2:75" ht="15.75" customHeight="1">
      <c r="B247" s="353" t="s">
        <v>1061</v>
      </c>
      <c r="C247" s="354">
        <v>18683208000118</v>
      </c>
      <c r="D247" s="355" t="s">
        <v>13</v>
      </c>
      <c r="E247" s="355" t="s">
        <v>615</v>
      </c>
      <c r="F247" s="355" t="s">
        <v>619</v>
      </c>
      <c r="G247" s="356" t="s">
        <v>34</v>
      </c>
      <c r="H247" s="356" t="s">
        <v>1336</v>
      </c>
      <c r="I247" s="356" t="s">
        <v>34</v>
      </c>
      <c r="J247" s="356"/>
      <c r="K247" s="357" t="s">
        <v>48</v>
      </c>
      <c r="L247" s="358"/>
      <c r="M247" s="358" t="s">
        <v>1414</v>
      </c>
      <c r="N247" s="357">
        <v>382485</v>
      </c>
      <c r="O247" s="357" t="s">
        <v>1320</v>
      </c>
      <c r="P247" s="361">
        <v>41961</v>
      </c>
      <c r="Q247" s="362">
        <v>94825003.349999994</v>
      </c>
      <c r="R247" s="362">
        <v>85286486.052103147</v>
      </c>
      <c r="S247" s="357">
        <v>1</v>
      </c>
      <c r="T247" s="359">
        <v>5.3864626941139804E-2</v>
      </c>
      <c r="U247" s="359">
        <v>0.69631854583968844</v>
      </c>
      <c r="V247" s="359">
        <v>6.6249838674594663E-2</v>
      </c>
      <c r="W247" s="359">
        <v>0.64946994093476218</v>
      </c>
      <c r="X247" s="359">
        <v>0.10093704941926318</v>
      </c>
      <c r="Y247" s="359">
        <v>0.76542398202617545</v>
      </c>
      <c r="Z247" s="359">
        <v>0.12515556083230139</v>
      </c>
      <c r="AA247" s="359">
        <v>0.71142478173460022</v>
      </c>
      <c r="AB247" s="359">
        <v>2.3868156463970586E-2</v>
      </c>
      <c r="AC247" s="363">
        <v>-1.3705568734296305</v>
      </c>
      <c r="AD247" s="526">
        <v>0</v>
      </c>
      <c r="AE247" s="360" t="s">
        <v>2351</v>
      </c>
      <c r="AF247" s="360" t="s">
        <v>2152</v>
      </c>
      <c r="AG247" s="364" t="s">
        <v>1436</v>
      </c>
      <c r="AH247" s="364" t="s">
        <v>2147</v>
      </c>
      <c r="AI247" s="364">
        <v>1000</v>
      </c>
      <c r="AJ247" s="364">
        <v>0</v>
      </c>
      <c r="AK247" s="364">
        <v>500</v>
      </c>
      <c r="AL247" s="359">
        <v>3.0000000000000001E-3</v>
      </c>
      <c r="AM247" s="359">
        <v>0.15</v>
      </c>
      <c r="AN247" s="359" t="s">
        <v>64</v>
      </c>
      <c r="AO247" s="357" t="s">
        <v>1323</v>
      </c>
      <c r="AP247" s="360" t="s">
        <v>13</v>
      </c>
      <c r="AQ247" s="366" t="s">
        <v>668</v>
      </c>
      <c r="AR247" s="359">
        <v>8.0009999999999999E-4</v>
      </c>
      <c r="AS247" s="359">
        <v>8.0009999999999999E-4</v>
      </c>
      <c r="AT247" s="359"/>
      <c r="AW247" s="646"/>
      <c r="AX247" s="646"/>
      <c r="AY247" s="647"/>
      <c r="AZ247" s="647"/>
      <c r="BA247" s="647"/>
      <c r="BB247" s="648"/>
      <c r="BC247" s="647"/>
      <c r="BD247" s="647"/>
      <c r="BE247" s="647"/>
      <c r="BF247" s="647"/>
      <c r="BG247" s="648"/>
      <c r="BH247" s="648"/>
      <c r="BI247" s="649"/>
      <c r="BJ247" s="649"/>
      <c r="BK247" s="649"/>
      <c r="BL247" s="648"/>
      <c r="BM247" s="648"/>
      <c r="BN247" s="648"/>
      <c r="BO247" s="648"/>
      <c r="BP247" s="648"/>
      <c r="BQ247" s="648"/>
      <c r="BR247" s="648"/>
      <c r="BS247" s="648"/>
      <c r="BT247" s="651"/>
      <c r="BU247" s="652"/>
      <c r="BV247" s="650"/>
      <c r="BW247" s="653"/>
    </row>
    <row r="248" spans="2:75" ht="15.75" customHeight="1">
      <c r="B248" s="353" t="s">
        <v>1095</v>
      </c>
      <c r="C248" s="354">
        <v>6301947000119</v>
      </c>
      <c r="D248" s="355" t="s">
        <v>13</v>
      </c>
      <c r="E248" s="355" t="s">
        <v>615</v>
      </c>
      <c r="F248" s="355" t="s">
        <v>619</v>
      </c>
      <c r="G248" s="356" t="s">
        <v>34</v>
      </c>
      <c r="H248" s="356" t="s">
        <v>1336</v>
      </c>
      <c r="I248" s="356" t="s">
        <v>34</v>
      </c>
      <c r="J248" s="356"/>
      <c r="K248" s="357" t="s">
        <v>48</v>
      </c>
      <c r="L248" s="358"/>
      <c r="M248" s="358" t="s">
        <v>1414</v>
      </c>
      <c r="N248" s="357">
        <v>133825</v>
      </c>
      <c r="O248" s="357" t="s">
        <v>1320</v>
      </c>
      <c r="P248" s="361">
        <v>38300</v>
      </c>
      <c r="Q248" s="362">
        <v>204682303.74000001</v>
      </c>
      <c r="R248" s="362">
        <v>310288564.72900802</v>
      </c>
      <c r="S248" s="357">
        <v>1</v>
      </c>
      <c r="T248" s="359">
        <v>0.11169346120844015</v>
      </c>
      <c r="U248" s="359">
        <v>1.4438831735240631</v>
      </c>
      <c r="V248" s="359">
        <v>0.12577843190598625</v>
      </c>
      <c r="W248" s="359">
        <v>1.2330492024605326</v>
      </c>
      <c r="X248" s="359">
        <v>0.15072158125065416</v>
      </c>
      <c r="Y248" s="359">
        <v>1.1429491307890423</v>
      </c>
      <c r="Z248" s="359">
        <v>0.21222125958134308</v>
      </c>
      <c r="AA248" s="359">
        <v>1.2063344391017474</v>
      </c>
      <c r="AB248" s="359">
        <v>1.6086052186708607E-2</v>
      </c>
      <c r="AC248" s="363">
        <v>1.3352745422943142</v>
      </c>
      <c r="AD248" s="526">
        <v>28087314000192</v>
      </c>
      <c r="AE248" s="360" t="s">
        <v>2375</v>
      </c>
      <c r="AF248" s="360" t="s">
        <v>2146</v>
      </c>
      <c r="AG248" s="364" t="s">
        <v>59</v>
      </c>
      <c r="AH248" s="364" t="s">
        <v>2147</v>
      </c>
      <c r="AI248" s="364">
        <v>1000</v>
      </c>
      <c r="AJ248" s="364">
        <v>1000</v>
      </c>
      <c r="AK248" s="364">
        <v>1000</v>
      </c>
      <c r="AL248" s="359">
        <v>9.0000000000000011E-3</v>
      </c>
      <c r="AM248" s="359">
        <v>0.2</v>
      </c>
      <c r="AN248" s="359" t="s">
        <v>64</v>
      </c>
      <c r="AO248" s="357" t="s">
        <v>1323</v>
      </c>
      <c r="AP248" s="360" t="s">
        <v>13</v>
      </c>
      <c r="AQ248" s="366" t="s">
        <v>664</v>
      </c>
      <c r="AR248" s="359">
        <v>1.9997999999999995E-3</v>
      </c>
      <c r="AS248" s="359">
        <v>1.9997999999999995E-3</v>
      </c>
      <c r="AT248" s="359"/>
      <c r="AW248" s="646"/>
      <c r="AX248" s="646"/>
      <c r="AY248" s="647"/>
      <c r="AZ248" s="647"/>
      <c r="BA248" s="647"/>
      <c r="BB248" s="648"/>
      <c r="BC248" s="647"/>
      <c r="BD248" s="647"/>
      <c r="BE248" s="647"/>
      <c r="BF248" s="647"/>
      <c r="BG248" s="648"/>
      <c r="BH248" s="648"/>
      <c r="BI248" s="649"/>
      <c r="BJ248" s="649"/>
      <c r="BK248" s="649"/>
      <c r="BL248" s="648"/>
      <c r="BM248" s="648"/>
      <c r="BN248" s="648"/>
      <c r="BO248" s="648"/>
      <c r="BP248" s="648"/>
      <c r="BQ248" s="648"/>
      <c r="BR248" s="648"/>
      <c r="BS248" s="648"/>
      <c r="BT248" s="651"/>
      <c r="BU248" s="652"/>
      <c r="BV248" s="650"/>
      <c r="BW248" s="653"/>
    </row>
    <row r="249" spans="2:75" ht="15.75" customHeight="1">
      <c r="B249" s="353" t="s">
        <v>1100</v>
      </c>
      <c r="C249" s="354">
        <v>15578417000103</v>
      </c>
      <c r="D249" s="355" t="s">
        <v>13</v>
      </c>
      <c r="E249" s="355" t="s">
        <v>615</v>
      </c>
      <c r="F249" s="355" t="s">
        <v>619</v>
      </c>
      <c r="G249" s="356" t="s">
        <v>34</v>
      </c>
      <c r="H249" s="356" t="s">
        <v>1336</v>
      </c>
      <c r="I249" s="356" t="s">
        <v>34</v>
      </c>
      <c r="J249" s="356" t="s">
        <v>611</v>
      </c>
      <c r="K249" s="357" t="s">
        <v>48</v>
      </c>
      <c r="L249" s="358"/>
      <c r="M249" s="358" t="s">
        <v>1414</v>
      </c>
      <c r="N249" s="357">
        <v>307998</v>
      </c>
      <c r="O249" s="357" t="s">
        <v>1320</v>
      </c>
      <c r="P249" s="361">
        <v>41096</v>
      </c>
      <c r="Q249" s="362">
        <v>576947751.51999998</v>
      </c>
      <c r="R249" s="362">
        <v>988752002.73424709</v>
      </c>
      <c r="S249" s="357">
        <v>1</v>
      </c>
      <c r="T249" s="359">
        <v>6.7267472651461269E-2</v>
      </c>
      <c r="U249" s="359">
        <v>0.86957974832277507</v>
      </c>
      <c r="V249" s="359">
        <v>8.5347667051419052E-2</v>
      </c>
      <c r="W249" s="359">
        <v>0.83669251711040526</v>
      </c>
      <c r="X249" s="359">
        <v>0.11192606170317254</v>
      </c>
      <c r="Y249" s="359">
        <v>0.84875565844507439</v>
      </c>
      <c r="Z249" s="359">
        <v>0.15965762161945318</v>
      </c>
      <c r="AA249" s="359">
        <v>0.90754568041190764</v>
      </c>
      <c r="AB249" s="359">
        <v>8.484496795630533E-3</v>
      </c>
      <c r="AC249" s="363">
        <v>-1.7918039878121488</v>
      </c>
      <c r="AD249" s="526">
        <v>11616552000145</v>
      </c>
      <c r="AE249" s="360" t="s">
        <v>2378</v>
      </c>
      <c r="AF249" s="360" t="s">
        <v>2152</v>
      </c>
      <c r="AG249" s="364" t="s">
        <v>1436</v>
      </c>
      <c r="AH249" s="364" t="s">
        <v>2147</v>
      </c>
      <c r="AI249" s="364">
        <v>1000</v>
      </c>
      <c r="AJ249" s="364">
        <v>0</v>
      </c>
      <c r="AK249" s="364">
        <v>0</v>
      </c>
      <c r="AL249" s="359">
        <v>0.01</v>
      </c>
      <c r="AM249" s="359">
        <v>0.2</v>
      </c>
      <c r="AN249" s="359" t="s">
        <v>64</v>
      </c>
      <c r="AO249" s="357" t="s">
        <v>1323</v>
      </c>
      <c r="AP249" s="360" t="s">
        <v>13</v>
      </c>
      <c r="AQ249" s="366" t="s">
        <v>668</v>
      </c>
      <c r="AR249" s="359">
        <v>2.5000000000000001E-3</v>
      </c>
      <c r="AS249" s="359">
        <v>2.5000000000000001E-3</v>
      </c>
      <c r="AT249" s="359"/>
      <c r="AW249" s="646"/>
      <c r="AX249" s="646"/>
      <c r="AY249" s="647"/>
      <c r="AZ249" s="647"/>
      <c r="BA249" s="647"/>
      <c r="BB249" s="648"/>
      <c r="BC249" s="647"/>
      <c r="BD249" s="647"/>
      <c r="BE249" s="647"/>
      <c r="BF249" s="647"/>
      <c r="BG249" s="648"/>
      <c r="BH249" s="648"/>
      <c r="BI249" s="649"/>
      <c r="BJ249" s="649"/>
      <c r="BK249" s="649"/>
      <c r="BL249" s="648"/>
      <c r="BM249" s="648"/>
      <c r="BN249" s="648"/>
      <c r="BO249" s="648"/>
      <c r="BP249" s="648"/>
      <c r="BQ249" s="648"/>
      <c r="BR249" s="648"/>
      <c r="BS249" s="648"/>
      <c r="BT249" s="651"/>
      <c r="BU249" s="652"/>
      <c r="BV249" s="650"/>
      <c r="BW249" s="653"/>
    </row>
    <row r="250" spans="2:75" ht="15.75" customHeight="1">
      <c r="B250" s="353" t="s">
        <v>1692</v>
      </c>
      <c r="C250" s="354">
        <v>11628865000113</v>
      </c>
      <c r="D250" s="355" t="s">
        <v>13</v>
      </c>
      <c r="E250" s="355" t="s">
        <v>615</v>
      </c>
      <c r="F250" s="355" t="s">
        <v>619</v>
      </c>
      <c r="G250" s="356" t="s">
        <v>34</v>
      </c>
      <c r="H250" s="356" t="s">
        <v>1337</v>
      </c>
      <c r="I250" s="356" t="s">
        <v>34</v>
      </c>
      <c r="J250" s="356" t="s">
        <v>611</v>
      </c>
      <c r="K250" s="357" t="s">
        <v>48</v>
      </c>
      <c r="L250" s="358"/>
      <c r="M250" s="358"/>
      <c r="N250" s="357">
        <v>246972</v>
      </c>
      <c r="O250" s="357" t="s">
        <v>1323</v>
      </c>
      <c r="P250" s="361">
        <v>40269</v>
      </c>
      <c r="Q250" s="362" t="s">
        <v>1391</v>
      </c>
      <c r="R250" s="362" t="s">
        <v>1417</v>
      </c>
      <c r="S250" s="357">
        <v>1</v>
      </c>
      <c r="T250" s="359" t="s">
        <v>1417</v>
      </c>
      <c r="U250" s="359" t="s">
        <v>1417</v>
      </c>
      <c r="V250" s="359" t="s">
        <v>1417</v>
      </c>
      <c r="W250" s="359" t="s">
        <v>1417</v>
      </c>
      <c r="X250" s="359" t="s">
        <v>1417</v>
      </c>
      <c r="Y250" s="359" t="s">
        <v>1417</v>
      </c>
      <c r="Z250" s="359" t="s">
        <v>1417</v>
      </c>
      <c r="AA250" s="359" t="s">
        <v>1417</v>
      </c>
      <c r="AB250" s="359" t="s">
        <v>1417</v>
      </c>
      <c r="AC250" s="363" t="s">
        <v>1417</v>
      </c>
      <c r="AD250" s="526">
        <v>11616552000145</v>
      </c>
      <c r="AE250" s="360" t="s">
        <v>2378</v>
      </c>
      <c r="AF250" s="360" t="s">
        <v>2152</v>
      </c>
      <c r="AG250" s="364" t="s">
        <v>1436</v>
      </c>
      <c r="AH250" s="364" t="s">
        <v>2147</v>
      </c>
      <c r="AI250" s="364">
        <v>30000</v>
      </c>
      <c r="AJ250" s="364">
        <v>0</v>
      </c>
      <c r="AK250" s="364">
        <v>0</v>
      </c>
      <c r="AL250" s="359">
        <v>7.4999999999999997E-3</v>
      </c>
      <c r="AM250" s="359">
        <v>0.2</v>
      </c>
      <c r="AN250" s="359" t="s">
        <v>64</v>
      </c>
      <c r="AO250" s="357" t="s">
        <v>1323</v>
      </c>
      <c r="AP250" s="360" t="s">
        <v>13</v>
      </c>
      <c r="AQ250" s="366" t="s">
        <v>668</v>
      </c>
      <c r="AR250" s="359">
        <v>1.8749999999999999E-3</v>
      </c>
      <c r="AS250" s="359">
        <v>1.8749999999999999E-3</v>
      </c>
      <c r="AT250" s="359"/>
      <c r="AW250" s="646"/>
      <c r="AX250" s="646"/>
      <c r="AY250" s="647"/>
      <c r="AZ250" s="647"/>
      <c r="BA250" s="647"/>
      <c r="BB250" s="648"/>
      <c r="BC250" s="647"/>
      <c r="BD250" s="647"/>
      <c r="BE250" s="647"/>
      <c r="BF250" s="647"/>
      <c r="BG250" s="648"/>
      <c r="BH250" s="648"/>
      <c r="BI250" s="649"/>
      <c r="BJ250" s="649"/>
      <c r="BK250" s="649"/>
      <c r="BL250" s="648"/>
      <c r="BM250" s="648"/>
      <c r="BN250" s="648"/>
      <c r="BO250" s="648"/>
      <c r="BP250" s="648"/>
      <c r="BQ250" s="648"/>
      <c r="BR250" s="648"/>
      <c r="BS250" s="648"/>
      <c r="BT250" s="651"/>
      <c r="BU250" s="652"/>
      <c r="BV250" s="650"/>
      <c r="BW250" s="653"/>
    </row>
    <row r="251" spans="2:75" ht="15.75" customHeight="1">
      <c r="B251" s="353" t="s">
        <v>320</v>
      </c>
      <c r="C251" s="354">
        <v>947958000194</v>
      </c>
      <c r="D251" s="355" t="s">
        <v>13</v>
      </c>
      <c r="E251" s="355" t="s">
        <v>615</v>
      </c>
      <c r="F251" s="355" t="s">
        <v>619</v>
      </c>
      <c r="G251" s="356" t="s">
        <v>34</v>
      </c>
      <c r="H251" s="356" t="s">
        <v>1336</v>
      </c>
      <c r="I251" s="356" t="s">
        <v>34</v>
      </c>
      <c r="J251" s="356" t="s">
        <v>611</v>
      </c>
      <c r="K251" s="357" t="s">
        <v>48</v>
      </c>
      <c r="L251" s="358"/>
      <c r="M251" s="358" t="s">
        <v>34</v>
      </c>
      <c r="N251" s="357">
        <v>42651</v>
      </c>
      <c r="O251" s="357" t="s">
        <v>1320</v>
      </c>
      <c r="P251" s="361">
        <v>35219</v>
      </c>
      <c r="Q251" s="362">
        <v>84673923.680000007</v>
      </c>
      <c r="R251" s="362">
        <v>119352736.53972222</v>
      </c>
      <c r="S251" s="357">
        <v>1</v>
      </c>
      <c r="T251" s="359">
        <v>8.0689130919262775E-2</v>
      </c>
      <c r="U251" s="359">
        <v>1.043084144408267</v>
      </c>
      <c r="V251" s="359">
        <v>0.10815397863830456</v>
      </c>
      <c r="W251" s="359">
        <v>1.0602706289308403</v>
      </c>
      <c r="X251" s="359">
        <v>0.13304353295330462</v>
      </c>
      <c r="Y251" s="359">
        <v>1.0088932791462657</v>
      </c>
      <c r="Z251" s="359">
        <v>0.17835700427749002</v>
      </c>
      <c r="AA251" s="359">
        <v>1.0138390335605614</v>
      </c>
      <c r="AB251" s="359">
        <v>1.1110510350468434E-2</v>
      </c>
      <c r="AC251" s="363">
        <v>0.50635326069462749</v>
      </c>
      <c r="AD251" s="526">
        <v>0</v>
      </c>
      <c r="AE251" s="360" t="s">
        <v>2382</v>
      </c>
      <c r="AF251" s="360" t="s">
        <v>2152</v>
      </c>
      <c r="AG251" s="364" t="s">
        <v>1436</v>
      </c>
      <c r="AH251" s="364" t="s">
        <v>2147</v>
      </c>
      <c r="AI251" s="364">
        <v>50000</v>
      </c>
      <c r="AJ251" s="364">
        <v>5000</v>
      </c>
      <c r="AK251" s="364">
        <v>25000</v>
      </c>
      <c r="AL251" s="359">
        <v>1.4999999999999999E-2</v>
      </c>
      <c r="AM251" s="359">
        <v>0.2</v>
      </c>
      <c r="AN251" s="359" t="s">
        <v>64</v>
      </c>
      <c r="AO251" s="357" t="s">
        <v>1323</v>
      </c>
      <c r="AP251" s="360" t="s">
        <v>13</v>
      </c>
      <c r="AQ251" s="366" t="s">
        <v>664</v>
      </c>
      <c r="AR251" s="359">
        <v>4.0000000000000001E-3</v>
      </c>
      <c r="AS251" s="359">
        <v>4.0000000000000001E-3</v>
      </c>
      <c r="AT251" s="359"/>
      <c r="AW251" s="646"/>
      <c r="AX251" s="646"/>
      <c r="AY251" s="647"/>
      <c r="AZ251" s="647"/>
      <c r="BA251" s="647"/>
      <c r="BB251" s="647"/>
      <c r="BC251" s="647"/>
      <c r="BD251" s="647"/>
      <c r="BE251" s="647"/>
      <c r="BF251" s="647"/>
      <c r="BG251" s="648"/>
      <c r="BH251" s="648"/>
      <c r="BI251" s="649"/>
      <c r="BJ251" s="649"/>
      <c r="BK251" s="649"/>
      <c r="BL251" s="218"/>
      <c r="BM251" s="648"/>
      <c r="BN251" s="648"/>
      <c r="BO251" s="648"/>
      <c r="BP251" s="648"/>
      <c r="BQ251" s="648"/>
      <c r="BR251" s="648"/>
      <c r="BS251" s="648"/>
      <c r="BT251" s="648"/>
      <c r="BU251" s="648"/>
      <c r="BV251" s="650"/>
      <c r="BW251" s="647"/>
    </row>
    <row r="252" spans="2:75" ht="15.75" customHeight="1">
      <c r="B252" s="353" t="s">
        <v>1199</v>
      </c>
      <c r="C252" s="354">
        <v>12839769000187</v>
      </c>
      <c r="D252" s="355" t="s">
        <v>13</v>
      </c>
      <c r="E252" s="355" t="s">
        <v>615</v>
      </c>
      <c r="F252" s="355" t="s">
        <v>619</v>
      </c>
      <c r="G252" s="356" t="s">
        <v>34</v>
      </c>
      <c r="H252" s="356" t="s">
        <v>1336</v>
      </c>
      <c r="I252" s="356" t="s">
        <v>34</v>
      </c>
      <c r="J252" s="356"/>
      <c r="K252" s="357" t="s">
        <v>48</v>
      </c>
      <c r="L252" s="358"/>
      <c r="M252" s="358" t="s">
        <v>1414</v>
      </c>
      <c r="N252" s="357">
        <v>268471</v>
      </c>
      <c r="O252" s="357" t="s">
        <v>1320</v>
      </c>
      <c r="P252" s="361">
        <v>40597</v>
      </c>
      <c r="Q252" s="362">
        <v>23046359.25</v>
      </c>
      <c r="R252" s="362">
        <v>26589581.039761908</v>
      </c>
      <c r="S252" s="357">
        <v>1</v>
      </c>
      <c r="T252" s="359">
        <v>8.0052408551531062E-2</v>
      </c>
      <c r="U252" s="359">
        <v>1.0348531100842564</v>
      </c>
      <c r="V252" s="359">
        <v>7.7384387829990686E-2</v>
      </c>
      <c r="W252" s="359">
        <v>0.7586257536426263</v>
      </c>
      <c r="X252" s="359">
        <v>8.9445961060032664E-2</v>
      </c>
      <c r="Y252" s="359">
        <v>0.67828497152070011</v>
      </c>
      <c r="Z252" s="359">
        <v>8.4621650556171435E-2</v>
      </c>
      <c r="AA252" s="359">
        <v>0.4810168951071358</v>
      </c>
      <c r="AB252" s="359">
        <v>1.6388735952675385E-2</v>
      </c>
      <c r="AC252" s="363">
        <v>-1.3711166063304177</v>
      </c>
      <c r="AD252" s="526">
        <v>0</v>
      </c>
      <c r="AE252" s="360" t="s">
        <v>2323</v>
      </c>
      <c r="AF252" s="360" t="s">
        <v>2149</v>
      </c>
      <c r="AG252" s="364" t="s">
        <v>719</v>
      </c>
      <c r="AH252" s="364" t="s">
        <v>2147</v>
      </c>
      <c r="AI252" s="364">
        <v>5000</v>
      </c>
      <c r="AJ252" s="364">
        <v>2500</v>
      </c>
      <c r="AK252" s="364">
        <v>2500</v>
      </c>
      <c r="AL252" s="359">
        <v>0.01</v>
      </c>
      <c r="AM252" s="359">
        <v>0.2</v>
      </c>
      <c r="AN252" s="359" t="s">
        <v>64</v>
      </c>
      <c r="AO252" s="357" t="s">
        <v>1323</v>
      </c>
      <c r="AP252" s="360" t="s">
        <v>13</v>
      </c>
      <c r="AQ252" s="366" t="s">
        <v>664</v>
      </c>
      <c r="AR252" s="359">
        <v>3.5999999999999999E-3</v>
      </c>
      <c r="AS252" s="359">
        <v>3.5999999999999999E-3</v>
      </c>
      <c r="AT252" s="359"/>
      <c r="AW252" s="646"/>
      <c r="AX252" s="646"/>
      <c r="AY252" s="647"/>
      <c r="AZ252" s="647"/>
      <c r="BA252" s="647"/>
      <c r="BB252" s="647"/>
      <c r="BC252" s="647"/>
      <c r="BD252" s="647"/>
      <c r="BE252" s="647"/>
      <c r="BF252" s="647"/>
      <c r="BG252" s="648"/>
      <c r="BH252" s="648"/>
      <c r="BI252" s="649"/>
      <c r="BJ252" s="649"/>
      <c r="BK252" s="649"/>
      <c r="BL252" s="218"/>
      <c r="BM252" s="648"/>
      <c r="BN252" s="648"/>
      <c r="BO252" s="648"/>
      <c r="BP252" s="648"/>
      <c r="BQ252" s="648"/>
      <c r="BR252" s="648"/>
      <c r="BS252" s="648"/>
      <c r="BT252" s="648"/>
      <c r="BU252" s="648"/>
      <c r="BV252" s="650"/>
      <c r="BW252" s="647"/>
    </row>
    <row r="253" spans="2:75" ht="15.75" customHeight="1">
      <c r="B253" s="353" t="s">
        <v>1203</v>
      </c>
      <c r="C253" s="354">
        <v>7381653000107</v>
      </c>
      <c r="D253" s="355" t="s">
        <v>11</v>
      </c>
      <c r="E253" s="355" t="s">
        <v>620</v>
      </c>
      <c r="F253" s="355" t="s">
        <v>619</v>
      </c>
      <c r="G253" s="356" t="s">
        <v>738</v>
      </c>
      <c r="H253" s="356" t="s">
        <v>34</v>
      </c>
      <c r="I253" s="356" t="s">
        <v>34</v>
      </c>
      <c r="J253" s="356" t="s">
        <v>608</v>
      </c>
      <c r="K253" s="357" t="s">
        <v>48</v>
      </c>
      <c r="L253" s="358"/>
      <c r="M253" s="358" t="s">
        <v>34</v>
      </c>
      <c r="N253" s="357">
        <v>284701</v>
      </c>
      <c r="O253" s="357" t="s">
        <v>1320</v>
      </c>
      <c r="P253" s="361">
        <v>38497</v>
      </c>
      <c r="Q253" s="362">
        <v>68323864.590000004</v>
      </c>
      <c r="R253" s="362">
        <v>93153587.096388921</v>
      </c>
      <c r="S253" s="357">
        <v>1</v>
      </c>
      <c r="T253" s="359">
        <v>7.8763403891368711E-2</v>
      </c>
      <c r="U253" s="359">
        <v>1.0181898952526447</v>
      </c>
      <c r="V253" s="359">
        <v>8.8046531107292658E-2</v>
      </c>
      <c r="W253" s="359">
        <v>0.86315040914496133</v>
      </c>
      <c r="X253" s="359">
        <v>8.4314696425530133E-2</v>
      </c>
      <c r="Y253" s="359">
        <v>0.63937365964891224</v>
      </c>
      <c r="Z253" s="359">
        <v>0.12192529132718044</v>
      </c>
      <c r="AA253" s="359">
        <v>0.69306288265203464</v>
      </c>
      <c r="AB253" s="359">
        <v>8.8750819842201359E-3</v>
      </c>
      <c r="AC253" s="363">
        <v>-1.4326358250379927</v>
      </c>
      <c r="AD253" s="526">
        <v>0</v>
      </c>
      <c r="AE253" s="360" t="s">
        <v>2323</v>
      </c>
      <c r="AF253" s="360" t="s">
        <v>2149</v>
      </c>
      <c r="AG253" s="364" t="s">
        <v>719</v>
      </c>
      <c r="AH253" s="364" t="s">
        <v>2147</v>
      </c>
      <c r="AI253" s="364">
        <v>500</v>
      </c>
      <c r="AJ253" s="364">
        <v>500</v>
      </c>
      <c r="AK253" s="364">
        <v>500</v>
      </c>
      <c r="AL253" s="359">
        <v>5.0000000000000001E-3</v>
      </c>
      <c r="AM253" s="359">
        <v>0.2</v>
      </c>
      <c r="AN253" s="359" t="s">
        <v>64</v>
      </c>
      <c r="AO253" s="357" t="s">
        <v>1323</v>
      </c>
      <c r="AP253" s="360" t="s">
        <v>11</v>
      </c>
      <c r="AQ253" s="366" t="s">
        <v>669</v>
      </c>
      <c r="AR253" s="359">
        <v>1.8E-3</v>
      </c>
      <c r="AS253" s="359">
        <v>1.8E-3</v>
      </c>
      <c r="AT253" s="359"/>
      <c r="AW253" s="646"/>
      <c r="AX253" s="646"/>
      <c r="AY253" s="647"/>
      <c r="AZ253" s="647"/>
      <c r="BA253" s="647"/>
      <c r="BB253" s="648"/>
      <c r="BC253" s="647"/>
      <c r="BD253" s="647"/>
      <c r="BE253" s="647"/>
      <c r="BF253" s="647"/>
      <c r="BG253" s="648"/>
      <c r="BH253" s="648"/>
      <c r="BI253" s="649"/>
      <c r="BJ253" s="649"/>
      <c r="BK253" s="649"/>
      <c r="BL253" s="648"/>
      <c r="BM253" s="648"/>
      <c r="BN253" s="648"/>
      <c r="BO253" s="648"/>
      <c r="BP253" s="648"/>
      <c r="BQ253" s="648"/>
      <c r="BR253" s="648"/>
      <c r="BS253" s="648"/>
      <c r="BT253" s="651"/>
      <c r="BU253" s="652"/>
      <c r="BV253" s="650"/>
      <c r="BW253" s="653"/>
    </row>
    <row r="254" spans="2:75" ht="15.75" customHeight="1">
      <c r="B254" s="353" t="s">
        <v>394</v>
      </c>
      <c r="C254" s="354">
        <v>12120451000141</v>
      </c>
      <c r="D254" s="355" t="s">
        <v>13</v>
      </c>
      <c r="E254" s="355" t="s">
        <v>615</v>
      </c>
      <c r="F254" s="355" t="s">
        <v>619</v>
      </c>
      <c r="G254" s="356" t="s">
        <v>34</v>
      </c>
      <c r="H254" s="356" t="s">
        <v>1336</v>
      </c>
      <c r="I254" s="356" t="s">
        <v>34</v>
      </c>
      <c r="J254" s="356"/>
      <c r="K254" s="357" t="s">
        <v>48</v>
      </c>
      <c r="L254" s="358"/>
      <c r="M254" s="358" t="s">
        <v>34</v>
      </c>
      <c r="N254" s="357">
        <v>406619</v>
      </c>
      <c r="O254" s="357" t="s">
        <v>1323</v>
      </c>
      <c r="P254" s="361">
        <v>40387</v>
      </c>
      <c r="Q254" s="362">
        <v>12481911.859999999</v>
      </c>
      <c r="R254" s="362">
        <v>27007980.686031755</v>
      </c>
      <c r="S254" s="357">
        <v>1</v>
      </c>
      <c r="T254" s="359">
        <v>6.930169594002944E-2</v>
      </c>
      <c r="U254" s="359">
        <v>0.89587654981658016</v>
      </c>
      <c r="V254" s="359">
        <v>8.5281334566218892E-2</v>
      </c>
      <c r="W254" s="359">
        <v>0.83604223695717184</v>
      </c>
      <c r="X254" s="359">
        <v>9.9257250657065477E-2</v>
      </c>
      <c r="Y254" s="359">
        <v>0.75268576285926336</v>
      </c>
      <c r="Z254" s="359">
        <v>0.17993464602664755</v>
      </c>
      <c r="AA254" s="359">
        <v>1.0228068607157101</v>
      </c>
      <c r="AB254" s="359">
        <v>2.1228138618860214E-2</v>
      </c>
      <c r="AC254" s="363">
        <v>-0.7101573339739703</v>
      </c>
      <c r="AD254" s="526">
        <v>0</v>
      </c>
      <c r="AE254" s="360" t="s">
        <v>2441</v>
      </c>
      <c r="AF254" s="360" t="s">
        <v>2143</v>
      </c>
      <c r="AG254" s="364" t="s">
        <v>1435</v>
      </c>
      <c r="AH254" s="364" t="s">
        <v>2147</v>
      </c>
      <c r="AI254" s="364">
        <v>1000</v>
      </c>
      <c r="AJ254" s="364">
        <v>1000</v>
      </c>
      <c r="AK254" s="364">
        <v>1000</v>
      </c>
      <c r="AL254" s="359">
        <v>0.02</v>
      </c>
      <c r="AM254" s="359">
        <v>0.2</v>
      </c>
      <c r="AN254" s="359" t="s">
        <v>64</v>
      </c>
      <c r="AO254" s="357" t="s">
        <v>1323</v>
      </c>
      <c r="AP254" s="360" t="s">
        <v>13</v>
      </c>
      <c r="AQ254" s="366" t="s">
        <v>668</v>
      </c>
      <c r="AR254" s="359">
        <v>4.0000000000000001E-3</v>
      </c>
      <c r="AS254" s="359">
        <v>4.0000000000000001E-3</v>
      </c>
      <c r="AT254" s="359"/>
      <c r="AW254" s="646"/>
      <c r="AX254" s="646"/>
      <c r="AY254" s="647"/>
      <c r="AZ254" s="647"/>
      <c r="BA254" s="647"/>
      <c r="BB254" s="648"/>
      <c r="BC254" s="647"/>
      <c r="BD254" s="647"/>
      <c r="BE254" s="647"/>
      <c r="BF254" s="647"/>
      <c r="BG254" s="648"/>
      <c r="BH254" s="648"/>
      <c r="BI254" s="649"/>
      <c r="BJ254" s="649"/>
      <c r="BK254" s="649"/>
      <c r="BL254" s="648"/>
      <c r="BM254" s="648"/>
      <c r="BN254" s="648"/>
      <c r="BO254" s="648"/>
      <c r="BP254" s="648"/>
      <c r="BQ254" s="648"/>
      <c r="BR254" s="648"/>
      <c r="BS254" s="648"/>
      <c r="BT254" s="651"/>
      <c r="BU254" s="652"/>
      <c r="BV254" s="650"/>
      <c r="BW254" s="653"/>
    </row>
    <row r="255" spans="2:75" ht="15.75" customHeight="1">
      <c r="B255" s="353" t="s">
        <v>543</v>
      </c>
      <c r="C255" s="354">
        <v>22187946000141</v>
      </c>
      <c r="D255" s="355" t="s">
        <v>13</v>
      </c>
      <c r="E255" s="355" t="s">
        <v>615</v>
      </c>
      <c r="F255" s="355" t="s">
        <v>619</v>
      </c>
      <c r="G255" s="356" t="s">
        <v>34</v>
      </c>
      <c r="H255" s="356" t="s">
        <v>1337</v>
      </c>
      <c r="I255" s="356" t="s">
        <v>34</v>
      </c>
      <c r="J255" s="356" t="s">
        <v>611</v>
      </c>
      <c r="K255" s="357" t="s">
        <v>48</v>
      </c>
      <c r="L255" s="358"/>
      <c r="M255" s="358" t="s">
        <v>1414</v>
      </c>
      <c r="N255" s="357">
        <v>396052</v>
      </c>
      <c r="O255" s="357" t="s">
        <v>1323</v>
      </c>
      <c r="P255" s="361">
        <v>42145</v>
      </c>
      <c r="Q255" s="362">
        <v>1299480853.3399999</v>
      </c>
      <c r="R255" s="362">
        <v>1310603260.9276984</v>
      </c>
      <c r="S255" s="357">
        <v>1</v>
      </c>
      <c r="T255" s="359">
        <v>0.11805272250332388</v>
      </c>
      <c r="U255" s="359">
        <v>1.5260905854923443</v>
      </c>
      <c r="V255" s="359">
        <v>8.7886517384448526E-2</v>
      </c>
      <c r="W255" s="359">
        <v>0.86158173961755646</v>
      </c>
      <c r="X255" s="359">
        <v>0.14542380385287079</v>
      </c>
      <c r="Y255" s="359">
        <v>1.1027751223844955</v>
      </c>
      <c r="Z255" s="359">
        <v>0.20230400101710111</v>
      </c>
      <c r="AA255" s="359">
        <v>1.1499615263637741</v>
      </c>
      <c r="AB255" s="359">
        <v>8.3422229132051287E-2</v>
      </c>
      <c r="AC255" s="363">
        <v>-0.11312474830463629</v>
      </c>
      <c r="AD255" s="526">
        <v>7455507000189</v>
      </c>
      <c r="AE255" s="360" t="s">
        <v>2253</v>
      </c>
      <c r="AF255" s="360" t="s">
        <v>2146</v>
      </c>
      <c r="AG255" s="364" t="s">
        <v>59</v>
      </c>
      <c r="AH255" s="364" t="s">
        <v>2147</v>
      </c>
      <c r="AI255" s="364">
        <v>5000</v>
      </c>
      <c r="AJ255" s="364">
        <v>2000</v>
      </c>
      <c r="AK255" s="364">
        <v>5000</v>
      </c>
      <c r="AL255" s="359">
        <v>1.4999999999999999E-2</v>
      </c>
      <c r="AM255" s="359">
        <v>0.2</v>
      </c>
      <c r="AN255" s="359" t="s">
        <v>64</v>
      </c>
      <c r="AO255" s="357" t="s">
        <v>1323</v>
      </c>
      <c r="AP255" s="360" t="s">
        <v>13</v>
      </c>
      <c r="AQ255" s="366" t="s">
        <v>664</v>
      </c>
      <c r="AR255" s="359" t="s">
        <v>34</v>
      </c>
      <c r="AS255" s="359" t="s">
        <v>34</v>
      </c>
      <c r="AT255" s="359"/>
      <c r="AW255" s="646"/>
      <c r="AX255" s="646"/>
      <c r="AY255" s="647"/>
      <c r="AZ255" s="647"/>
      <c r="BA255" s="647"/>
      <c r="BB255" s="648"/>
      <c r="BC255" s="647"/>
      <c r="BD255" s="647"/>
      <c r="BE255" s="647"/>
      <c r="BF255" s="647"/>
      <c r="BG255" s="648"/>
      <c r="BH255" s="648"/>
      <c r="BI255" s="649"/>
      <c r="BJ255" s="649"/>
      <c r="BK255" s="649"/>
      <c r="BL255" s="648"/>
      <c r="BM255" s="648"/>
      <c r="BN255" s="648"/>
      <c r="BO255" s="648"/>
      <c r="BP255" s="648"/>
      <c r="BQ255" s="648"/>
      <c r="BR255" s="648"/>
      <c r="BS255" s="648"/>
      <c r="BT255" s="651"/>
      <c r="BU255" s="652"/>
      <c r="BV255" s="650"/>
      <c r="BW255" s="653"/>
    </row>
    <row r="256" spans="2:75" ht="15.75" customHeight="1">
      <c r="B256" s="353" t="s">
        <v>429</v>
      </c>
      <c r="C256" s="354">
        <v>30887013000195</v>
      </c>
      <c r="D256" s="355" t="s">
        <v>13</v>
      </c>
      <c r="E256" s="355" t="s">
        <v>615</v>
      </c>
      <c r="F256" s="355" t="s">
        <v>619</v>
      </c>
      <c r="G256" s="356" t="s">
        <v>34</v>
      </c>
      <c r="H256" s="356" t="s">
        <v>1337</v>
      </c>
      <c r="I256" s="356" t="s">
        <v>34</v>
      </c>
      <c r="J256" s="356"/>
      <c r="K256" s="357" t="s">
        <v>48</v>
      </c>
      <c r="L256" s="358"/>
      <c r="M256" s="358" t="s">
        <v>1414</v>
      </c>
      <c r="N256" s="357">
        <v>473677</v>
      </c>
      <c r="O256" s="357" t="s">
        <v>1320</v>
      </c>
      <c r="P256" s="361">
        <v>43339</v>
      </c>
      <c r="Q256" s="362">
        <v>26166403.07</v>
      </c>
      <c r="R256" s="362">
        <v>33147273.613412682</v>
      </c>
      <c r="S256" s="357">
        <v>1</v>
      </c>
      <c r="T256" s="359">
        <v>-0.17761154159432524</v>
      </c>
      <c r="U256" s="359">
        <v>-2.2960190646535068</v>
      </c>
      <c r="V256" s="359">
        <v>-0.34707622111817937</v>
      </c>
      <c r="W256" s="359">
        <v>-3.4025074979680863</v>
      </c>
      <c r="X256" s="359">
        <v>-0.41764228004498472</v>
      </c>
      <c r="Y256" s="359">
        <v>-3.1670572787073734</v>
      </c>
      <c r="Z256" s="359">
        <v>-0.26126781112649766</v>
      </c>
      <c r="AA256" s="359">
        <v>-1.4851309384007294</v>
      </c>
      <c r="AB256" s="359">
        <v>0.53069549395058413</v>
      </c>
      <c r="AC256" s="363">
        <v>-0.71861888146074848</v>
      </c>
      <c r="AD256" s="526">
        <v>0</v>
      </c>
      <c r="AE256" s="360" t="s">
        <v>2462</v>
      </c>
      <c r="AF256" s="360" t="s">
        <v>2152</v>
      </c>
      <c r="AG256" s="364" t="s">
        <v>1436</v>
      </c>
      <c r="AH256" s="364" t="s">
        <v>2147</v>
      </c>
      <c r="AI256" s="364">
        <v>500</v>
      </c>
      <c r="AJ256" s="364">
        <v>100</v>
      </c>
      <c r="AK256" s="364">
        <v>500</v>
      </c>
      <c r="AL256" s="359">
        <v>0.01</v>
      </c>
      <c r="AM256" s="359">
        <v>0.15</v>
      </c>
      <c r="AN256" s="359" t="s">
        <v>64</v>
      </c>
      <c r="AO256" s="357" t="s">
        <v>1323</v>
      </c>
      <c r="AP256" s="360" t="s">
        <v>13</v>
      </c>
      <c r="AQ256" s="366" t="s">
        <v>664</v>
      </c>
      <c r="AR256" s="359">
        <v>2E-3</v>
      </c>
      <c r="AS256" s="359">
        <v>2E-3</v>
      </c>
      <c r="AT256" s="359"/>
      <c r="AW256" s="646"/>
      <c r="AX256" s="646"/>
      <c r="AY256" s="647"/>
      <c r="AZ256" s="647"/>
      <c r="BA256" s="647"/>
      <c r="BB256" s="648"/>
      <c r="BC256" s="647"/>
      <c r="BD256" s="647"/>
      <c r="BE256" s="647"/>
      <c r="BF256" s="647"/>
      <c r="BG256" s="648"/>
      <c r="BH256" s="648"/>
      <c r="BI256" s="649"/>
      <c r="BJ256" s="649"/>
      <c r="BK256" s="649"/>
      <c r="BL256" s="648"/>
      <c r="BM256" s="648"/>
      <c r="BN256" s="648"/>
      <c r="BO256" s="648"/>
      <c r="BP256" s="648"/>
      <c r="BQ256" s="648"/>
      <c r="BR256" s="648"/>
      <c r="BS256" s="648"/>
      <c r="BT256" s="651"/>
      <c r="BU256" s="652"/>
      <c r="BV256" s="650"/>
      <c r="BW256" s="653"/>
    </row>
    <row r="257" spans="2:75" ht="15.75" customHeight="1">
      <c r="B257" s="353" t="s">
        <v>432</v>
      </c>
      <c r="C257" s="354">
        <v>12440825000106</v>
      </c>
      <c r="D257" s="355" t="s">
        <v>13</v>
      </c>
      <c r="E257" s="355" t="s">
        <v>615</v>
      </c>
      <c r="F257" s="355" t="s">
        <v>619</v>
      </c>
      <c r="G257" s="356" t="s">
        <v>34</v>
      </c>
      <c r="H257" s="356" t="s">
        <v>1336</v>
      </c>
      <c r="I257" s="356" t="s">
        <v>34</v>
      </c>
      <c r="J257" s="356"/>
      <c r="K257" s="357" t="s">
        <v>48</v>
      </c>
      <c r="L257" s="358"/>
      <c r="M257" s="358" t="s">
        <v>1414</v>
      </c>
      <c r="N257" s="357">
        <v>270679</v>
      </c>
      <c r="O257" s="357" t="s">
        <v>1320</v>
      </c>
      <c r="P257" s="361">
        <v>40633</v>
      </c>
      <c r="Q257" s="362">
        <v>537499979.03999996</v>
      </c>
      <c r="R257" s="362">
        <v>624718872.79412746</v>
      </c>
      <c r="S257" s="357">
        <v>1</v>
      </c>
      <c r="T257" s="359">
        <v>7.9038718071579916E-2</v>
      </c>
      <c r="U257" s="359">
        <v>1.0217489353964333</v>
      </c>
      <c r="V257" s="359">
        <v>9.982194213206097E-2</v>
      </c>
      <c r="W257" s="359">
        <v>0.97858881104512441</v>
      </c>
      <c r="X257" s="359">
        <v>0.11113700442169128</v>
      </c>
      <c r="Y257" s="359">
        <v>0.8427720937390224</v>
      </c>
      <c r="Z257" s="359">
        <v>0.1703393443745711</v>
      </c>
      <c r="AA257" s="359">
        <v>0.96826405544113758</v>
      </c>
      <c r="AB257" s="359">
        <v>7.1246606607448431E-3</v>
      </c>
      <c r="AC257" s="363">
        <v>-0.27517761341299546</v>
      </c>
      <c r="AD257" s="526">
        <v>0</v>
      </c>
      <c r="AE257" s="360" t="s">
        <v>2466</v>
      </c>
      <c r="AF257" s="360" t="s">
        <v>2149</v>
      </c>
      <c r="AG257" s="364" t="s">
        <v>719</v>
      </c>
      <c r="AH257" s="364" t="s">
        <v>2147</v>
      </c>
      <c r="AI257" s="364">
        <v>500</v>
      </c>
      <c r="AJ257" s="364">
        <v>0</v>
      </c>
      <c r="AK257" s="364">
        <v>500</v>
      </c>
      <c r="AL257" s="359">
        <v>9.5999999999999992E-3</v>
      </c>
      <c r="AM257" s="359">
        <v>0.2</v>
      </c>
      <c r="AN257" s="359" t="s">
        <v>64</v>
      </c>
      <c r="AO257" s="357" t="s">
        <v>1323</v>
      </c>
      <c r="AP257" s="360" t="s">
        <v>13</v>
      </c>
      <c r="AQ257" s="366" t="s">
        <v>688</v>
      </c>
      <c r="AR257" s="359">
        <v>1.9199999999999996E-3</v>
      </c>
      <c r="AS257" s="359">
        <v>1.9199999999999996E-3</v>
      </c>
      <c r="AT257" s="359"/>
      <c r="AW257" s="646"/>
      <c r="AX257" s="646"/>
      <c r="AY257" s="647"/>
      <c r="AZ257" s="647"/>
      <c r="BA257" s="647"/>
      <c r="BB257" s="647"/>
      <c r="BC257" s="647"/>
      <c r="BD257" s="647"/>
      <c r="BE257" s="647"/>
      <c r="BF257" s="647"/>
      <c r="BG257" s="648"/>
      <c r="BH257" s="648"/>
      <c r="BI257" s="649"/>
      <c r="BJ257" s="649"/>
      <c r="BK257" s="649"/>
      <c r="BL257" s="218"/>
      <c r="BM257" s="648"/>
      <c r="BN257" s="648"/>
      <c r="BO257" s="648"/>
      <c r="BP257" s="648"/>
      <c r="BQ257" s="648"/>
      <c r="BR257" s="648"/>
      <c r="BS257" s="648"/>
      <c r="BT257" s="648"/>
      <c r="BU257" s="648"/>
      <c r="BV257" s="650"/>
      <c r="BW257" s="647"/>
    </row>
    <row r="258" spans="2:75" ht="15.75" customHeight="1">
      <c r="B258" s="353" t="s">
        <v>1280</v>
      </c>
      <c r="C258" s="354">
        <v>5024659000100</v>
      </c>
      <c r="D258" s="355" t="s">
        <v>13</v>
      </c>
      <c r="E258" s="355" t="s">
        <v>615</v>
      </c>
      <c r="F258" s="355" t="s">
        <v>619</v>
      </c>
      <c r="G258" s="356" t="s">
        <v>34</v>
      </c>
      <c r="H258" s="356" t="s">
        <v>1336</v>
      </c>
      <c r="I258" s="356" t="s">
        <v>34</v>
      </c>
      <c r="J258" s="356"/>
      <c r="K258" s="357" t="s">
        <v>48</v>
      </c>
      <c r="L258" s="358"/>
      <c r="M258" s="358" t="s">
        <v>1414</v>
      </c>
      <c r="N258" s="357">
        <v>122041</v>
      </c>
      <c r="O258" s="357" t="s">
        <v>1320</v>
      </c>
      <c r="P258" s="361">
        <v>37635</v>
      </c>
      <c r="Q258" s="362">
        <v>21049008.989999998</v>
      </c>
      <c r="R258" s="362">
        <v>27306552.103809524</v>
      </c>
      <c r="S258" s="357">
        <v>1</v>
      </c>
      <c r="T258" s="359">
        <v>1.9412158337067442E-2</v>
      </c>
      <c r="U258" s="359">
        <v>0.25094475971489122</v>
      </c>
      <c r="V258" s="359">
        <v>2.2708773505222268E-2</v>
      </c>
      <c r="W258" s="359">
        <v>0.22262191247860932</v>
      </c>
      <c r="X258" s="359">
        <v>3.4301213311415779E-2</v>
      </c>
      <c r="Y258" s="359">
        <v>0.26011233171773823</v>
      </c>
      <c r="Z258" s="359">
        <v>9.2964901559129398E-2</v>
      </c>
      <c r="AA258" s="359">
        <v>0.52844263859199447</v>
      </c>
      <c r="AB258" s="359">
        <v>3.3908516185498921E-2</v>
      </c>
      <c r="AC258" s="363">
        <v>-2.1859903352442154</v>
      </c>
      <c r="AD258" s="526">
        <v>0</v>
      </c>
      <c r="AE258" s="360" t="s">
        <v>2340</v>
      </c>
      <c r="AF258" s="360" t="s">
        <v>728</v>
      </c>
      <c r="AG258" s="364" t="s">
        <v>728</v>
      </c>
      <c r="AH258" s="364" t="s">
        <v>2147</v>
      </c>
      <c r="AI258" s="364">
        <v>5000</v>
      </c>
      <c r="AJ258" s="364">
        <v>100</v>
      </c>
      <c r="AK258" s="364">
        <v>1000</v>
      </c>
      <c r="AL258" s="359">
        <v>1.1000000000000001E-2</v>
      </c>
      <c r="AM258" s="359" t="s">
        <v>34</v>
      </c>
      <c r="AN258" s="359" t="s">
        <v>2161</v>
      </c>
      <c r="AO258" s="357" t="s">
        <v>1323</v>
      </c>
      <c r="AP258" s="360" t="s">
        <v>13</v>
      </c>
      <c r="AQ258" s="366" t="s">
        <v>664</v>
      </c>
      <c r="AR258" s="359">
        <v>2.9333333333333329E-3</v>
      </c>
      <c r="AS258" s="359">
        <v>2.9333333333333329E-3</v>
      </c>
      <c r="AT258" s="359"/>
      <c r="AW258" s="646"/>
      <c r="AX258" s="646"/>
      <c r="AY258" s="647"/>
      <c r="AZ258" s="647"/>
      <c r="BA258" s="647"/>
      <c r="BB258" s="648"/>
      <c r="BC258" s="647"/>
      <c r="BD258" s="647"/>
      <c r="BE258" s="647"/>
      <c r="BF258" s="647"/>
      <c r="BG258" s="648"/>
      <c r="BH258" s="648"/>
      <c r="BI258" s="649"/>
      <c r="BJ258" s="649"/>
      <c r="BK258" s="649"/>
      <c r="BL258" s="648"/>
      <c r="BM258" s="648"/>
      <c r="BN258" s="648"/>
      <c r="BO258" s="648"/>
      <c r="BP258" s="648"/>
      <c r="BQ258" s="648"/>
      <c r="BR258" s="648"/>
      <c r="BS258" s="648"/>
      <c r="BT258" s="651"/>
      <c r="BU258" s="652"/>
      <c r="BV258" s="650"/>
      <c r="BW258" s="653"/>
    </row>
    <row r="259" spans="2:75" ht="15.75" customHeight="1">
      <c r="B259" s="353" t="s">
        <v>1555</v>
      </c>
      <c r="C259" s="354">
        <v>36348364000104</v>
      </c>
      <c r="D259" s="355" t="s">
        <v>14</v>
      </c>
      <c r="E259" s="355" t="s">
        <v>15</v>
      </c>
      <c r="F259" s="355" t="s">
        <v>1325</v>
      </c>
      <c r="G259" s="356"/>
      <c r="H259" s="356" t="s">
        <v>34</v>
      </c>
      <c r="I259" s="356"/>
      <c r="J259" s="356" t="s">
        <v>608</v>
      </c>
      <c r="K259" s="357" t="s">
        <v>48</v>
      </c>
      <c r="L259" s="358"/>
      <c r="M259" s="358"/>
      <c r="N259" s="357">
        <v>549576</v>
      </c>
      <c r="O259" s="357" t="s">
        <v>1323</v>
      </c>
      <c r="P259" s="361">
        <v>44060</v>
      </c>
      <c r="Q259" s="362">
        <v>411575321.07999998</v>
      </c>
      <c r="R259" s="362">
        <v>363268630.5015083</v>
      </c>
      <c r="S259" s="357">
        <v>1</v>
      </c>
      <c r="T259" s="359">
        <v>0.18662290650908431</v>
      </c>
      <c r="U259" s="359">
        <v>2.0991183136530047</v>
      </c>
      <c r="V259" s="359">
        <v>0.23329712329121421</v>
      </c>
      <c r="W259" s="359">
        <v>2.1411329709543239</v>
      </c>
      <c r="X259" s="359">
        <v>0.23952157472820401</v>
      </c>
      <c r="Y259" s="359">
        <v>1.6842655214574218</v>
      </c>
      <c r="Z259" s="359" t="s">
        <v>1417</v>
      </c>
      <c r="AA259" s="359" t="s">
        <v>1417</v>
      </c>
      <c r="AB259" s="359">
        <v>0.1064612065339951</v>
      </c>
      <c r="AC259" s="363">
        <v>1.0495847054697702</v>
      </c>
      <c r="AD259" s="526">
        <v>0</v>
      </c>
      <c r="AE259" s="360" t="s">
        <v>2251</v>
      </c>
      <c r="AF259" s="360" t="s">
        <v>59</v>
      </c>
      <c r="AG259" s="364" t="s">
        <v>59</v>
      </c>
      <c r="AH259" s="364" t="s">
        <v>2147</v>
      </c>
      <c r="AI259" s="364" t="s">
        <v>1427</v>
      </c>
      <c r="AJ259" s="364" t="s">
        <v>1427</v>
      </c>
      <c r="AK259" s="364" t="s">
        <v>1427</v>
      </c>
      <c r="AL259" s="359">
        <v>6.0000000000000001E-3</v>
      </c>
      <c r="AM259" s="359" t="s">
        <v>34</v>
      </c>
      <c r="AN259" s="359" t="s">
        <v>2156</v>
      </c>
      <c r="AO259" s="357" t="s">
        <v>1323</v>
      </c>
      <c r="AP259" s="360" t="s">
        <v>13</v>
      </c>
      <c r="AQ259" s="366" t="s">
        <v>671</v>
      </c>
      <c r="AR259" s="359" t="s">
        <v>34</v>
      </c>
      <c r="AS259" s="359" t="s">
        <v>34</v>
      </c>
      <c r="AT259" s="359"/>
      <c r="AW259" s="646"/>
      <c r="AX259" s="646"/>
      <c r="AY259" s="647"/>
      <c r="AZ259" s="647"/>
      <c r="BA259" s="647"/>
      <c r="BB259" s="648"/>
      <c r="BC259" s="647"/>
      <c r="BD259" s="647"/>
      <c r="BE259" s="647"/>
      <c r="BF259" s="647"/>
      <c r="BG259" s="648"/>
      <c r="BH259" s="648"/>
      <c r="BI259" s="649"/>
      <c r="BJ259" s="649"/>
      <c r="BK259" s="649"/>
      <c r="BL259" s="218"/>
      <c r="BM259" s="648"/>
      <c r="BN259" s="648"/>
      <c r="BO259" s="648"/>
      <c r="BP259" s="648"/>
      <c r="BQ259" s="648"/>
      <c r="BR259" s="648"/>
      <c r="BS259" s="648"/>
      <c r="BT259" s="651"/>
      <c r="BU259" s="652"/>
      <c r="BV259" s="650"/>
      <c r="BW259" s="653"/>
    </row>
    <row r="260" spans="2:75" ht="15.75" customHeight="1">
      <c r="B260" s="353" t="s">
        <v>1024</v>
      </c>
      <c r="C260" s="354">
        <v>8773805000180</v>
      </c>
      <c r="D260" s="355" t="s">
        <v>13</v>
      </c>
      <c r="E260" s="355" t="s">
        <v>616</v>
      </c>
      <c r="F260" s="355" t="s">
        <v>610</v>
      </c>
      <c r="G260" s="356" t="s">
        <v>34</v>
      </c>
      <c r="H260" s="356" t="s">
        <v>1336</v>
      </c>
      <c r="I260" s="356" t="s">
        <v>34</v>
      </c>
      <c r="J260" s="356"/>
      <c r="K260" s="357" t="s">
        <v>48</v>
      </c>
      <c r="L260" s="358"/>
      <c r="M260" s="358" t="s">
        <v>34</v>
      </c>
      <c r="N260" s="357">
        <v>184519</v>
      </c>
      <c r="O260" s="357" t="s">
        <v>1323</v>
      </c>
      <c r="P260" s="361">
        <v>39213</v>
      </c>
      <c r="Q260" s="362">
        <v>26054413.399999999</v>
      </c>
      <c r="R260" s="362">
        <v>42539272.284285694</v>
      </c>
      <c r="S260" s="357">
        <v>1</v>
      </c>
      <c r="T260" s="359">
        <v>3.8066329617901351E-2</v>
      </c>
      <c r="U260" s="359">
        <v>0.49209087280890101</v>
      </c>
      <c r="V260" s="359">
        <v>6.0530094856687588E-2</v>
      </c>
      <c r="W260" s="359">
        <v>0.59339732621000185</v>
      </c>
      <c r="X260" s="359">
        <v>8.1645728023381769E-2</v>
      </c>
      <c r="Y260" s="359">
        <v>0.61913438740915361</v>
      </c>
      <c r="Z260" s="359">
        <v>0.16926719564738057</v>
      </c>
      <c r="AA260" s="359">
        <v>0.96216961449775362</v>
      </c>
      <c r="AB260" s="359">
        <v>3.4703023739013322E-2</v>
      </c>
      <c r="AC260" s="363">
        <v>-1.0885969659981016</v>
      </c>
      <c r="AD260" s="526">
        <v>9412694000149</v>
      </c>
      <c r="AE260" s="360" t="s">
        <v>2327</v>
      </c>
      <c r="AF260" s="360" t="s">
        <v>2152</v>
      </c>
      <c r="AG260" s="364" t="s">
        <v>1436</v>
      </c>
      <c r="AH260" s="364" t="s">
        <v>2147</v>
      </c>
      <c r="AI260" s="364">
        <v>50000</v>
      </c>
      <c r="AJ260" s="364">
        <v>5000</v>
      </c>
      <c r="AK260" s="364">
        <v>25000</v>
      </c>
      <c r="AL260" s="359">
        <v>0.02</v>
      </c>
      <c r="AM260" s="359">
        <v>0.2</v>
      </c>
      <c r="AN260" s="359" t="s">
        <v>64</v>
      </c>
      <c r="AO260" s="357" t="s">
        <v>1323</v>
      </c>
      <c r="AP260" s="360" t="s">
        <v>13</v>
      </c>
      <c r="AQ260" s="366" t="s">
        <v>668</v>
      </c>
      <c r="AR260" s="359">
        <v>5.3333333333333332E-3</v>
      </c>
      <c r="AS260" s="359">
        <v>5.3333333333333332E-3</v>
      </c>
      <c r="AT260" s="359"/>
      <c r="AW260" s="646"/>
      <c r="AX260" s="646"/>
      <c r="AY260" s="647"/>
      <c r="AZ260" s="647"/>
      <c r="BA260" s="647"/>
      <c r="BB260" s="648"/>
      <c r="BC260" s="647"/>
      <c r="BD260" s="647"/>
      <c r="BE260" s="647"/>
      <c r="BF260" s="647"/>
      <c r="BG260" s="648"/>
      <c r="BH260" s="648"/>
      <c r="BI260" s="649"/>
      <c r="BJ260" s="649"/>
      <c r="BK260" s="649"/>
      <c r="BL260" s="648"/>
      <c r="BM260" s="648"/>
      <c r="BN260" s="648"/>
      <c r="BO260" s="648"/>
      <c r="BP260" s="648"/>
      <c r="BQ260" s="648"/>
      <c r="BR260" s="648"/>
      <c r="BS260" s="648"/>
      <c r="BT260" s="651"/>
      <c r="BU260" s="652"/>
      <c r="BV260" s="650"/>
      <c r="BW260" s="653"/>
    </row>
    <row r="261" spans="2:75" ht="15.75" customHeight="1">
      <c r="B261" s="353" t="s">
        <v>854</v>
      </c>
      <c r="C261" s="354">
        <v>9518581000122</v>
      </c>
      <c r="D261" s="355" t="s">
        <v>11</v>
      </c>
      <c r="E261" s="355" t="s">
        <v>621</v>
      </c>
      <c r="F261" s="355" t="s">
        <v>672</v>
      </c>
      <c r="G261" s="356" t="s">
        <v>865</v>
      </c>
      <c r="H261" s="356" t="s">
        <v>34</v>
      </c>
      <c r="I261" s="356"/>
      <c r="J261" s="356" t="s">
        <v>608</v>
      </c>
      <c r="K261" s="357" t="s">
        <v>48</v>
      </c>
      <c r="L261" s="358"/>
      <c r="M261" s="358" t="s">
        <v>34</v>
      </c>
      <c r="N261" s="357">
        <v>212385</v>
      </c>
      <c r="O261" s="357" t="s">
        <v>1320</v>
      </c>
      <c r="P261" s="361">
        <v>39629</v>
      </c>
      <c r="Q261" s="362">
        <v>307231314.64999998</v>
      </c>
      <c r="R261" s="362">
        <v>317697486.5158729</v>
      </c>
      <c r="S261" s="357">
        <v>1</v>
      </c>
      <c r="T261" s="359">
        <v>4.1777914958938123E-2</v>
      </c>
      <c r="U261" s="359">
        <v>0.54007126094478775</v>
      </c>
      <c r="V261" s="359">
        <v>4.7647993163878022E-2</v>
      </c>
      <c r="W261" s="359">
        <v>0.46710965528238924</v>
      </c>
      <c r="X261" s="359">
        <v>6.3045282766193367E-2</v>
      </c>
      <c r="Y261" s="359">
        <v>0.47808383205678018</v>
      </c>
      <c r="Z261" s="359">
        <v>0.13538119909656343</v>
      </c>
      <c r="AA261" s="359">
        <v>0.76955062466056667</v>
      </c>
      <c r="AB261" s="359">
        <v>5.4828185248425712E-2</v>
      </c>
      <c r="AC261" s="363">
        <v>-0.89564411497097818</v>
      </c>
      <c r="AD261" s="526">
        <v>0</v>
      </c>
      <c r="AE261" s="360" t="s">
        <v>2157</v>
      </c>
      <c r="AF261" s="360" t="s">
        <v>2143</v>
      </c>
      <c r="AG261" s="364" t="s">
        <v>1435</v>
      </c>
      <c r="AH261" s="364" t="s">
        <v>2147</v>
      </c>
      <c r="AI261" s="364">
        <v>0</v>
      </c>
      <c r="AJ261" s="364">
        <v>0</v>
      </c>
      <c r="AK261" s="364">
        <v>0</v>
      </c>
      <c r="AL261" s="359">
        <v>4.0000000000000001E-3</v>
      </c>
      <c r="AM261" s="359" t="s">
        <v>34</v>
      </c>
      <c r="AN261" s="359" t="s">
        <v>2156</v>
      </c>
      <c r="AO261" s="357" t="s">
        <v>1323</v>
      </c>
      <c r="AP261" s="360" t="s">
        <v>11</v>
      </c>
      <c r="AQ261" s="366" t="s">
        <v>675</v>
      </c>
      <c r="AR261" s="359">
        <v>3.2000000000000002E-3</v>
      </c>
      <c r="AS261" s="359">
        <v>3.2000000000000002E-3</v>
      </c>
      <c r="AT261" s="359"/>
      <c r="AW261" s="646"/>
      <c r="AX261" s="646"/>
      <c r="AY261" s="647"/>
      <c r="AZ261" s="647"/>
      <c r="BA261" s="647"/>
      <c r="BB261" s="648"/>
      <c r="BC261" s="647"/>
      <c r="BD261" s="647"/>
      <c r="BE261" s="647"/>
      <c r="BF261" s="647"/>
      <c r="BG261" s="648"/>
      <c r="BH261" s="648"/>
      <c r="BI261" s="649"/>
      <c r="BJ261" s="649"/>
      <c r="BK261" s="649"/>
      <c r="BL261" s="648"/>
      <c r="BM261" s="648"/>
      <c r="BN261" s="648"/>
      <c r="BO261" s="648"/>
      <c r="BP261" s="648"/>
      <c r="BQ261" s="648"/>
      <c r="BR261" s="648"/>
      <c r="BS261" s="648"/>
      <c r="BT261" s="651"/>
      <c r="BU261" s="652"/>
      <c r="BV261" s="650"/>
      <c r="BW261" s="653"/>
    </row>
    <row r="262" spans="2:75" ht="15.75" customHeight="1">
      <c r="B262" s="353" t="s">
        <v>1531</v>
      </c>
      <c r="C262" s="354">
        <v>9290807000180</v>
      </c>
      <c r="D262" s="355" t="s">
        <v>14</v>
      </c>
      <c r="E262" s="355" t="s">
        <v>607</v>
      </c>
      <c r="F262" s="355" t="s">
        <v>672</v>
      </c>
      <c r="G262" s="356"/>
      <c r="H262" s="356" t="s">
        <v>34</v>
      </c>
      <c r="I262" s="356"/>
      <c r="J262" s="356" t="s">
        <v>608</v>
      </c>
      <c r="K262" s="357" t="s">
        <v>48</v>
      </c>
      <c r="L262" s="358"/>
      <c r="M262" s="358"/>
      <c r="N262" s="357">
        <v>204579</v>
      </c>
      <c r="O262" s="357" t="s">
        <v>1320</v>
      </c>
      <c r="P262" s="361">
        <v>39507</v>
      </c>
      <c r="Q262" s="362">
        <v>6184322.8200000003</v>
      </c>
      <c r="R262" s="362">
        <v>11592020.041904768</v>
      </c>
      <c r="S262" s="357">
        <v>1</v>
      </c>
      <c r="T262" s="359">
        <v>5.2521104612613501E-2</v>
      </c>
      <c r="U262" s="359">
        <v>0.59075284276668216</v>
      </c>
      <c r="V262" s="359">
        <v>-2.7333937559850252E-3</v>
      </c>
      <c r="W262" s="359">
        <v>-2.5086290867953529E-2</v>
      </c>
      <c r="X262" s="359">
        <v>0.17673692054285728</v>
      </c>
      <c r="Y262" s="359">
        <v>1.2427769898251388</v>
      </c>
      <c r="Z262" s="359">
        <v>4.140934718051037E-2</v>
      </c>
      <c r="AA262" s="359">
        <v>0.22628401498377962</v>
      </c>
      <c r="AB262" s="359">
        <v>0.20165746566515944</v>
      </c>
      <c r="AC262" s="363">
        <v>-0.42588350729708696</v>
      </c>
      <c r="AD262" s="526">
        <v>0</v>
      </c>
      <c r="AE262" s="360" t="s">
        <v>2178</v>
      </c>
      <c r="AF262" s="360" t="s">
        <v>2143</v>
      </c>
      <c r="AG262" s="364" t="s">
        <v>1435</v>
      </c>
      <c r="AH262" s="364" t="s">
        <v>2144</v>
      </c>
      <c r="AI262" s="364">
        <v>50000</v>
      </c>
      <c r="AJ262" s="364">
        <v>50000</v>
      </c>
      <c r="AK262" s="364">
        <v>50000</v>
      </c>
      <c r="AL262" s="359">
        <v>0.01</v>
      </c>
      <c r="AM262" s="359" t="s">
        <v>34</v>
      </c>
      <c r="AN262" s="359" t="s">
        <v>2161</v>
      </c>
      <c r="AO262" s="357" t="s">
        <v>1323</v>
      </c>
      <c r="AP262" s="360" t="s">
        <v>13</v>
      </c>
      <c r="AQ262" s="366" t="s">
        <v>671</v>
      </c>
      <c r="AR262" s="359">
        <v>3.4999999999999996E-3</v>
      </c>
      <c r="AS262" s="359">
        <v>3.4999999999999996E-3</v>
      </c>
      <c r="AT262" s="359"/>
      <c r="AW262" s="646"/>
      <c r="AX262" s="646"/>
      <c r="AY262" s="647"/>
      <c r="AZ262" s="647"/>
      <c r="BA262" s="647"/>
      <c r="BB262" s="648"/>
      <c r="BC262" s="647"/>
      <c r="BD262" s="647"/>
      <c r="BE262" s="647"/>
      <c r="BF262" s="647"/>
      <c r="BG262" s="648"/>
      <c r="BH262" s="648"/>
      <c r="BI262" s="649"/>
      <c r="BJ262" s="649"/>
      <c r="BK262" s="649"/>
      <c r="BL262" s="648"/>
      <c r="BM262" s="648"/>
      <c r="BN262" s="648"/>
      <c r="BO262" s="648"/>
      <c r="BP262" s="648"/>
      <c r="BQ262" s="648"/>
      <c r="BR262" s="648"/>
      <c r="BS262" s="648"/>
      <c r="BT262" s="651"/>
      <c r="BU262" s="652"/>
      <c r="BV262" s="650"/>
      <c r="BW262" s="653"/>
    </row>
    <row r="263" spans="2:75" ht="15.75" customHeight="1">
      <c r="B263" s="353" t="s">
        <v>1534</v>
      </c>
      <c r="C263" s="354">
        <v>20997959000150</v>
      </c>
      <c r="D263" s="355" t="s">
        <v>11</v>
      </c>
      <c r="E263" s="355" t="s">
        <v>620</v>
      </c>
      <c r="F263" s="355" t="s">
        <v>672</v>
      </c>
      <c r="G263" s="356" t="s">
        <v>738</v>
      </c>
      <c r="H263" s="356" t="s">
        <v>34</v>
      </c>
      <c r="I263" s="356" t="s">
        <v>1303</v>
      </c>
      <c r="J263" s="356" t="s">
        <v>608</v>
      </c>
      <c r="K263" s="357" t="s">
        <v>48</v>
      </c>
      <c r="L263" s="358"/>
      <c r="M263" s="358"/>
      <c r="N263" s="357">
        <v>387150</v>
      </c>
      <c r="O263" s="357" t="s">
        <v>1320</v>
      </c>
      <c r="P263" s="361">
        <v>42011</v>
      </c>
      <c r="Q263" s="362">
        <v>594136770.71000004</v>
      </c>
      <c r="R263" s="362">
        <v>394044188.78797609</v>
      </c>
      <c r="S263" s="357">
        <v>1</v>
      </c>
      <c r="T263" s="359">
        <v>9.4049711252349066E-2</v>
      </c>
      <c r="U263" s="359">
        <v>1.0578630189428169</v>
      </c>
      <c r="V263" s="359">
        <v>0.1151367310764404</v>
      </c>
      <c r="W263" s="359">
        <v>1.056691345344813</v>
      </c>
      <c r="X263" s="359">
        <v>0.17331245632543801</v>
      </c>
      <c r="Y263" s="359">
        <v>1.2186968750488028</v>
      </c>
      <c r="Z263" s="359">
        <v>0.16687137707957533</v>
      </c>
      <c r="AA263" s="359">
        <v>0.91187926790622653</v>
      </c>
      <c r="AB263" s="359">
        <v>2.1316795858937667E-3</v>
      </c>
      <c r="AC263" s="363">
        <v>2.6075056210322889</v>
      </c>
      <c r="AD263" s="526">
        <v>0</v>
      </c>
      <c r="AE263" s="360" t="s">
        <v>2178</v>
      </c>
      <c r="AF263" s="360" t="s">
        <v>2143</v>
      </c>
      <c r="AG263" s="364" t="s">
        <v>1435</v>
      </c>
      <c r="AH263" s="364" t="s">
        <v>2153</v>
      </c>
      <c r="AI263" s="364">
        <v>1000</v>
      </c>
      <c r="AJ263" s="364">
        <v>0</v>
      </c>
      <c r="AK263" s="364">
        <v>0</v>
      </c>
      <c r="AL263" s="359">
        <v>2.5000000000000001E-3</v>
      </c>
      <c r="AM263" s="359" t="s">
        <v>34</v>
      </c>
      <c r="AN263" s="359" t="s">
        <v>34</v>
      </c>
      <c r="AO263" s="357" t="s">
        <v>1320</v>
      </c>
      <c r="AP263" s="360" t="s">
        <v>13</v>
      </c>
      <c r="AQ263" s="366" t="s">
        <v>2211</v>
      </c>
      <c r="AR263" s="359" t="s">
        <v>34</v>
      </c>
      <c r="AS263" s="359" t="s">
        <v>34</v>
      </c>
      <c r="AT263" s="359"/>
      <c r="AW263" s="646"/>
      <c r="AX263" s="646"/>
      <c r="AY263" s="647"/>
      <c r="AZ263" s="647"/>
      <c r="BA263" s="647"/>
      <c r="BB263" s="647"/>
      <c r="BC263" s="647"/>
      <c r="BD263" s="647"/>
      <c r="BE263" s="647"/>
      <c r="BF263" s="647"/>
      <c r="BG263" s="648"/>
      <c r="BH263" s="648"/>
      <c r="BI263" s="649"/>
      <c r="BJ263" s="649"/>
      <c r="BK263" s="649"/>
      <c r="BL263" s="218"/>
      <c r="BM263" s="648"/>
      <c r="BN263" s="648"/>
      <c r="BO263" s="648"/>
      <c r="BP263" s="648"/>
      <c r="BQ263" s="648"/>
      <c r="BR263" s="648"/>
      <c r="BS263" s="648"/>
      <c r="BT263" s="648"/>
      <c r="BU263" s="648"/>
      <c r="BV263" s="650"/>
      <c r="BW263" s="647"/>
    </row>
    <row r="264" spans="2:75" ht="15.75" customHeight="1">
      <c r="B264" s="353" t="s">
        <v>886</v>
      </c>
      <c r="C264" s="354">
        <v>9344799000108</v>
      </c>
      <c r="D264" s="355" t="s">
        <v>11</v>
      </c>
      <c r="E264" s="355" t="s">
        <v>621</v>
      </c>
      <c r="F264" s="355" t="s">
        <v>672</v>
      </c>
      <c r="G264" s="356" t="s">
        <v>738</v>
      </c>
      <c r="H264" s="356" t="s">
        <v>34</v>
      </c>
      <c r="I264" s="356"/>
      <c r="J264" s="356" t="s">
        <v>608</v>
      </c>
      <c r="K264" s="357" t="s">
        <v>48</v>
      </c>
      <c r="L264" s="358"/>
      <c r="M264" s="358" t="s">
        <v>34</v>
      </c>
      <c r="N264" s="357">
        <v>213403</v>
      </c>
      <c r="O264" s="357" t="s">
        <v>1320</v>
      </c>
      <c r="P264" s="361">
        <v>39646</v>
      </c>
      <c r="Q264" s="362">
        <v>138583416.49000001</v>
      </c>
      <c r="R264" s="362">
        <v>177783700.04718265</v>
      </c>
      <c r="S264" s="357">
        <v>1</v>
      </c>
      <c r="T264" s="359">
        <v>6.1805355684444896E-2</v>
      </c>
      <c r="U264" s="359">
        <v>0.79896989618669256</v>
      </c>
      <c r="V264" s="359">
        <v>9.1106729404675235E-2</v>
      </c>
      <c r="W264" s="359">
        <v>0.89315058495236133</v>
      </c>
      <c r="X264" s="359">
        <v>0.1341677984950449</v>
      </c>
      <c r="Y264" s="359">
        <v>1.0174187889839788</v>
      </c>
      <c r="Z264" s="359">
        <v>0.2352672480266278</v>
      </c>
      <c r="AA264" s="359">
        <v>1.3373353086636957</v>
      </c>
      <c r="AB264" s="359">
        <v>2.7380061837949363E-2</v>
      </c>
      <c r="AC264" s="363">
        <v>-0.34957039962799541</v>
      </c>
      <c r="AD264" s="526">
        <v>10347453000142</v>
      </c>
      <c r="AE264" s="360" t="s">
        <v>469</v>
      </c>
      <c r="AF264" s="360" t="s">
        <v>469</v>
      </c>
      <c r="AG264" s="364" t="s">
        <v>469</v>
      </c>
      <c r="AH264" s="364" t="s">
        <v>2147</v>
      </c>
      <c r="AI264" s="364">
        <v>100</v>
      </c>
      <c r="AJ264" s="364">
        <v>100</v>
      </c>
      <c r="AK264" s="364">
        <v>100</v>
      </c>
      <c r="AL264" s="359">
        <v>3.4999999999999996E-3</v>
      </c>
      <c r="AM264" s="359" t="s">
        <v>34</v>
      </c>
      <c r="AN264" s="359" t="s">
        <v>2156</v>
      </c>
      <c r="AO264" s="357" t="s">
        <v>1323</v>
      </c>
      <c r="AP264" s="360" t="s">
        <v>11</v>
      </c>
      <c r="AQ264" s="366" t="s">
        <v>676</v>
      </c>
      <c r="AR264" s="359">
        <v>1.5166666666666668E-3</v>
      </c>
      <c r="AS264" s="359">
        <v>1.5166666666666668E-3</v>
      </c>
      <c r="AT264" s="359"/>
      <c r="AW264" s="646"/>
      <c r="AX264" s="646"/>
      <c r="AY264" s="647"/>
      <c r="AZ264" s="647"/>
      <c r="BA264" s="647"/>
      <c r="BB264" s="648"/>
      <c r="BC264" s="647"/>
      <c r="BD264" s="647"/>
      <c r="BE264" s="647"/>
      <c r="BF264" s="647"/>
      <c r="BG264" s="648"/>
      <c r="BH264" s="648"/>
      <c r="BI264" s="649"/>
      <c r="BJ264" s="649"/>
      <c r="BK264" s="649"/>
      <c r="BL264" s="648"/>
      <c r="BM264" s="648"/>
      <c r="BN264" s="648"/>
      <c r="BO264" s="648"/>
      <c r="BP264" s="648"/>
      <c r="BQ264" s="648"/>
      <c r="BR264" s="648"/>
      <c r="BS264" s="648"/>
      <c r="BT264" s="651"/>
      <c r="BU264" s="652"/>
      <c r="BV264" s="650"/>
      <c r="BW264" s="653"/>
    </row>
    <row r="265" spans="2:75" ht="15.75" customHeight="1">
      <c r="B265" s="353" t="s">
        <v>170</v>
      </c>
      <c r="C265" s="354">
        <v>13176277000111</v>
      </c>
      <c r="D265" s="355" t="s">
        <v>11</v>
      </c>
      <c r="E265" s="355" t="s">
        <v>621</v>
      </c>
      <c r="F265" s="355" t="s">
        <v>672</v>
      </c>
      <c r="G265" s="356" t="s">
        <v>738</v>
      </c>
      <c r="H265" s="356" t="s">
        <v>34</v>
      </c>
      <c r="I265" s="356"/>
      <c r="J265" s="356" t="s">
        <v>608</v>
      </c>
      <c r="K265" s="357" t="s">
        <v>48</v>
      </c>
      <c r="L265" s="358"/>
      <c r="M265" s="358" t="s">
        <v>34</v>
      </c>
      <c r="N265" s="357">
        <v>288561</v>
      </c>
      <c r="O265" s="357" t="s">
        <v>1320</v>
      </c>
      <c r="P265" s="361">
        <v>40821</v>
      </c>
      <c r="Q265" s="362">
        <v>42837509.689999998</v>
      </c>
      <c r="R265" s="362">
        <v>54328746.878928572</v>
      </c>
      <c r="S265" s="357">
        <v>1</v>
      </c>
      <c r="T265" s="359">
        <v>6.5559730091542923E-2</v>
      </c>
      <c r="U265" s="359">
        <v>0.84750342693118152</v>
      </c>
      <c r="V265" s="359">
        <v>9.1284642257154047E-2</v>
      </c>
      <c r="W265" s="359">
        <v>0.89489472580013751</v>
      </c>
      <c r="X265" s="359">
        <v>0.13200162192990006</v>
      </c>
      <c r="Y265" s="359">
        <v>1.0009922785816596</v>
      </c>
      <c r="Z265" s="359">
        <v>0.26165661891518477</v>
      </c>
      <c r="AA265" s="359">
        <v>1.4873410479185483</v>
      </c>
      <c r="AB265" s="359">
        <v>3.0730113482416433E-2</v>
      </c>
      <c r="AC265" s="363">
        <v>-0.30300371666214809</v>
      </c>
      <c r="AD265" s="526">
        <v>0</v>
      </c>
      <c r="AE265" s="360" t="s">
        <v>2243</v>
      </c>
      <c r="AF265" s="360" t="s">
        <v>2143</v>
      </c>
      <c r="AG265" s="364" t="s">
        <v>1435</v>
      </c>
      <c r="AH265" s="364" t="s">
        <v>2147</v>
      </c>
      <c r="AI265" s="364">
        <v>1000</v>
      </c>
      <c r="AJ265" s="364">
        <v>1</v>
      </c>
      <c r="AK265" s="364">
        <v>1000</v>
      </c>
      <c r="AL265" s="359">
        <v>0.01</v>
      </c>
      <c r="AM265" s="359">
        <v>0.2</v>
      </c>
      <c r="AN265" s="359" t="s">
        <v>636</v>
      </c>
      <c r="AO265" s="357" t="s">
        <v>1323</v>
      </c>
      <c r="AP265" s="360" t="s">
        <v>13</v>
      </c>
      <c r="AQ265" s="366" t="s">
        <v>664</v>
      </c>
      <c r="AR265" s="359">
        <v>3.3333333333333331E-3</v>
      </c>
      <c r="AS265" s="359">
        <v>3.3333333333333331E-3</v>
      </c>
      <c r="AT265" s="359"/>
      <c r="AW265" s="646"/>
      <c r="AX265" s="646"/>
      <c r="AY265" s="647"/>
      <c r="AZ265" s="647"/>
      <c r="BA265" s="647"/>
      <c r="BB265" s="648"/>
      <c r="BC265" s="647"/>
      <c r="BD265" s="647"/>
      <c r="BE265" s="647"/>
      <c r="BF265" s="647"/>
      <c r="BG265" s="648"/>
      <c r="BH265" s="648"/>
      <c r="BI265" s="649"/>
      <c r="BJ265" s="649"/>
      <c r="BK265" s="649"/>
      <c r="BL265" s="648"/>
      <c r="BM265" s="648"/>
      <c r="BN265" s="648"/>
      <c r="BO265" s="648"/>
      <c r="BP265" s="648"/>
      <c r="BQ265" s="648"/>
      <c r="BR265" s="648"/>
      <c r="BS265" s="648"/>
      <c r="BT265" s="651"/>
      <c r="BU265" s="652"/>
      <c r="BV265" s="650"/>
      <c r="BW265" s="653"/>
    </row>
    <row r="266" spans="2:75" ht="15.75" customHeight="1">
      <c r="B266" s="353" t="s">
        <v>1381</v>
      </c>
      <c r="C266" s="354">
        <v>12682783000110</v>
      </c>
      <c r="D266" s="355" t="s">
        <v>11</v>
      </c>
      <c r="E266" s="355" t="s">
        <v>621</v>
      </c>
      <c r="F266" s="355" t="s">
        <v>672</v>
      </c>
      <c r="G266" s="356" t="s">
        <v>738</v>
      </c>
      <c r="H266" s="356" t="s">
        <v>34</v>
      </c>
      <c r="I266" s="356"/>
      <c r="J266" s="356" t="s">
        <v>608</v>
      </c>
      <c r="K266" s="357" t="s">
        <v>48</v>
      </c>
      <c r="L266" s="358"/>
      <c r="M266" s="358" t="s">
        <v>34</v>
      </c>
      <c r="N266" s="357">
        <v>263109</v>
      </c>
      <c r="O266" s="357" t="s">
        <v>1320</v>
      </c>
      <c r="P266" s="361">
        <v>40514</v>
      </c>
      <c r="Q266" s="362">
        <v>189581655.38</v>
      </c>
      <c r="R266" s="362">
        <v>215810693.79575399</v>
      </c>
      <c r="S266" s="357">
        <v>1</v>
      </c>
      <c r="T266" s="359">
        <v>6.1221303584819475E-2</v>
      </c>
      <c r="U266" s="359">
        <v>0.79141974069874688</v>
      </c>
      <c r="V266" s="359">
        <v>9.0768855083891875E-2</v>
      </c>
      <c r="W266" s="359">
        <v>0.88983828684639332</v>
      </c>
      <c r="X266" s="359">
        <v>0.13094036261536068</v>
      </c>
      <c r="Y266" s="359">
        <v>0.99294455641055679</v>
      </c>
      <c r="Z266" s="359">
        <v>0.22757404252176383</v>
      </c>
      <c r="AA266" s="359">
        <v>1.2936046345271237</v>
      </c>
      <c r="AB266" s="359">
        <v>2.6443610123613383E-2</v>
      </c>
      <c r="AC266" s="363">
        <v>-0.37461555941825242</v>
      </c>
      <c r="AD266" s="526">
        <v>10922432000103</v>
      </c>
      <c r="AE266" s="360" t="s">
        <v>2309</v>
      </c>
      <c r="AF266" s="360" t="s">
        <v>2149</v>
      </c>
      <c r="AG266" s="364" t="s">
        <v>719</v>
      </c>
      <c r="AH266" s="364" t="s">
        <v>2147</v>
      </c>
      <c r="AI266" s="364">
        <v>500</v>
      </c>
      <c r="AJ266" s="364">
        <v>500</v>
      </c>
      <c r="AK266" s="364">
        <v>500</v>
      </c>
      <c r="AL266" s="359">
        <v>5.0000000000000001E-3</v>
      </c>
      <c r="AM266" s="359" t="s">
        <v>34</v>
      </c>
      <c r="AN266" s="359" t="s">
        <v>636</v>
      </c>
      <c r="AO266" s="357" t="s">
        <v>1323</v>
      </c>
      <c r="AP266" s="360" t="s">
        <v>11</v>
      </c>
      <c r="AQ266" s="366" t="s">
        <v>669</v>
      </c>
      <c r="AR266" s="359">
        <v>1.25E-3</v>
      </c>
      <c r="AS266" s="359">
        <v>1.25E-3</v>
      </c>
      <c r="AT266" s="359"/>
      <c r="AW266" s="646"/>
      <c r="AX266" s="646"/>
      <c r="AY266" s="647"/>
      <c r="AZ266" s="647"/>
      <c r="BA266" s="647"/>
      <c r="BB266" s="648"/>
      <c r="BC266" s="647"/>
      <c r="BD266" s="647"/>
      <c r="BE266" s="647"/>
      <c r="BF266" s="647"/>
      <c r="BG266" s="648"/>
      <c r="BH266" s="648"/>
      <c r="BI266" s="649"/>
      <c r="BJ266" s="649"/>
      <c r="BK266" s="649"/>
      <c r="BL266" s="648"/>
      <c r="BM266" s="648"/>
      <c r="BN266" s="648"/>
      <c r="BO266" s="648"/>
      <c r="BP266" s="648"/>
      <c r="BQ266" s="648"/>
      <c r="BR266" s="648"/>
      <c r="BS266" s="648"/>
      <c r="BT266" s="651"/>
      <c r="BU266" s="652"/>
      <c r="BV266" s="650"/>
      <c r="BW266" s="653"/>
    </row>
    <row r="267" spans="2:75" ht="15.75" customHeight="1">
      <c r="B267" s="353" t="s">
        <v>1382</v>
      </c>
      <c r="C267" s="354">
        <v>7400556000114</v>
      </c>
      <c r="D267" s="355" t="s">
        <v>11</v>
      </c>
      <c r="E267" s="355" t="s">
        <v>621</v>
      </c>
      <c r="F267" s="355" t="s">
        <v>672</v>
      </c>
      <c r="G267" s="356" t="s">
        <v>866</v>
      </c>
      <c r="H267" s="356" t="s">
        <v>34</v>
      </c>
      <c r="I267" s="356"/>
      <c r="J267" s="356" t="s">
        <v>608</v>
      </c>
      <c r="K267" s="357" t="s">
        <v>48</v>
      </c>
      <c r="L267" s="358"/>
      <c r="M267" s="358" t="s">
        <v>34</v>
      </c>
      <c r="N267" s="357">
        <v>148342</v>
      </c>
      <c r="O267" s="357" t="s">
        <v>1320</v>
      </c>
      <c r="P267" s="361">
        <v>38534</v>
      </c>
      <c r="Q267" s="362">
        <v>96685221.709999993</v>
      </c>
      <c r="R267" s="362">
        <v>153154707.12698421</v>
      </c>
      <c r="S267" s="357">
        <v>1</v>
      </c>
      <c r="T267" s="359">
        <v>2.1154608151037202E-2</v>
      </c>
      <c r="U267" s="359">
        <v>0.27346974855381673</v>
      </c>
      <c r="V267" s="359">
        <v>5.804290968479231E-3</v>
      </c>
      <c r="W267" s="359">
        <v>5.6901459503658845E-2</v>
      </c>
      <c r="X267" s="359">
        <v>6.7201111294035165E-3</v>
      </c>
      <c r="Y267" s="359">
        <v>5.095982347335002E-2</v>
      </c>
      <c r="Z267" s="359">
        <v>6.2975490566236303E-2</v>
      </c>
      <c r="AA267" s="359">
        <v>0.35797310429334916</v>
      </c>
      <c r="AB267" s="359">
        <v>8.8085616630768998E-2</v>
      </c>
      <c r="AC267" s="363">
        <v>-0.99354084505585483</v>
      </c>
      <c r="AD267" s="526">
        <v>10756541000106</v>
      </c>
      <c r="AE267" s="360" t="s">
        <v>2309</v>
      </c>
      <c r="AF267" s="360" t="s">
        <v>2149</v>
      </c>
      <c r="AG267" s="364" t="s">
        <v>719</v>
      </c>
      <c r="AH267" s="364" t="s">
        <v>2147</v>
      </c>
      <c r="AI267" s="364">
        <v>500</v>
      </c>
      <c r="AJ267" s="364">
        <v>500</v>
      </c>
      <c r="AK267" s="364">
        <v>500</v>
      </c>
      <c r="AL267" s="359">
        <v>5.0000000000000001E-3</v>
      </c>
      <c r="AM267" s="359" t="s">
        <v>34</v>
      </c>
      <c r="AN267" s="359" t="s">
        <v>635</v>
      </c>
      <c r="AO267" s="357" t="s">
        <v>1323</v>
      </c>
      <c r="AP267" s="360" t="s">
        <v>11</v>
      </c>
      <c r="AQ267" s="366" t="s">
        <v>1372</v>
      </c>
      <c r="AR267" s="359">
        <v>1.25E-3</v>
      </c>
      <c r="AS267" s="359">
        <v>1.25E-3</v>
      </c>
      <c r="AT267" s="359"/>
      <c r="AW267" s="646"/>
      <c r="AX267" s="646"/>
      <c r="AY267" s="647"/>
      <c r="AZ267" s="647"/>
      <c r="BA267" s="647"/>
      <c r="BB267" s="648"/>
      <c r="BC267" s="647"/>
      <c r="BD267" s="647"/>
      <c r="BE267" s="647"/>
      <c r="BF267" s="647"/>
      <c r="BG267" s="648"/>
      <c r="BH267" s="648"/>
      <c r="BI267" s="649"/>
      <c r="BJ267" s="649"/>
      <c r="BK267" s="649"/>
      <c r="BL267" s="648"/>
      <c r="BM267" s="648"/>
      <c r="BN267" s="648"/>
      <c r="BO267" s="648"/>
      <c r="BP267" s="648"/>
      <c r="BQ267" s="648"/>
      <c r="BR267" s="648"/>
      <c r="BS267" s="648"/>
      <c r="BT267" s="651"/>
      <c r="BU267" s="652"/>
      <c r="BV267" s="650"/>
      <c r="BW267" s="653"/>
    </row>
    <row r="268" spans="2:75" ht="15.75" customHeight="1">
      <c r="B268" s="353" t="s">
        <v>982</v>
      </c>
      <c r="C268" s="354">
        <v>19418031000195</v>
      </c>
      <c r="D268" s="355" t="s">
        <v>11</v>
      </c>
      <c r="E268" s="355" t="s">
        <v>661</v>
      </c>
      <c r="F268" s="355" t="s">
        <v>672</v>
      </c>
      <c r="G268" s="356" t="s">
        <v>866</v>
      </c>
      <c r="H268" s="356" t="s">
        <v>34</v>
      </c>
      <c r="I268" s="356"/>
      <c r="J268" s="356" t="s">
        <v>608</v>
      </c>
      <c r="K268" s="357" t="s">
        <v>48</v>
      </c>
      <c r="L268" s="358"/>
      <c r="M268" s="358" t="s">
        <v>1414</v>
      </c>
      <c r="N268" s="357">
        <v>366153</v>
      </c>
      <c r="O268" s="357" t="s">
        <v>1320</v>
      </c>
      <c r="P268" s="361">
        <v>41740</v>
      </c>
      <c r="Q268" s="362">
        <v>99989929.400000006</v>
      </c>
      <c r="R268" s="362">
        <v>149422745.09769836</v>
      </c>
      <c r="S268" s="357">
        <v>1</v>
      </c>
      <c r="T268" s="359">
        <v>3.3209013846595692E-2</v>
      </c>
      <c r="U268" s="359">
        <v>0.42929940377569564</v>
      </c>
      <c r="V268" s="359">
        <v>2.8030925226411485E-2</v>
      </c>
      <c r="W268" s="359">
        <v>0.2747967952128087</v>
      </c>
      <c r="X268" s="359">
        <v>-4.0333556376846214E-2</v>
      </c>
      <c r="Y268" s="359">
        <v>-0.30585668502165564</v>
      </c>
      <c r="Z268" s="359">
        <v>7.2983191248894741E-2</v>
      </c>
      <c r="AA268" s="359">
        <v>0.41486011935267492</v>
      </c>
      <c r="AB268" s="359">
        <v>8.658167804094867E-2</v>
      </c>
      <c r="AC268" s="363">
        <v>-0.75959654404466881</v>
      </c>
      <c r="AD268" s="526">
        <v>0</v>
      </c>
      <c r="AE268" s="360" t="s">
        <v>2309</v>
      </c>
      <c r="AF268" s="360" t="s">
        <v>2149</v>
      </c>
      <c r="AG268" s="364" t="s">
        <v>719</v>
      </c>
      <c r="AH268" s="364" t="s">
        <v>2147</v>
      </c>
      <c r="AI268" s="364">
        <v>500</v>
      </c>
      <c r="AJ268" s="364">
        <v>500</v>
      </c>
      <c r="AK268" s="364">
        <v>500</v>
      </c>
      <c r="AL268" s="359">
        <v>3.0000000000000001E-3</v>
      </c>
      <c r="AM268" s="359">
        <v>0.2</v>
      </c>
      <c r="AN268" s="359" t="s">
        <v>633</v>
      </c>
      <c r="AO268" s="357" t="s">
        <v>1323</v>
      </c>
      <c r="AP268" s="360" t="s">
        <v>11</v>
      </c>
      <c r="AQ268" s="366" t="s">
        <v>673</v>
      </c>
      <c r="AR268" s="359">
        <v>7.5000000000000002E-4</v>
      </c>
      <c r="AS268" s="359">
        <v>7.5000000000000002E-4</v>
      </c>
      <c r="AT268" s="359"/>
      <c r="AW268" s="646"/>
      <c r="AX268" s="646"/>
      <c r="AY268" s="647"/>
      <c r="AZ268" s="647"/>
      <c r="BA268" s="647"/>
      <c r="BB268" s="648"/>
      <c r="BC268" s="647"/>
      <c r="BD268" s="647"/>
      <c r="BE268" s="647"/>
      <c r="BF268" s="647"/>
      <c r="BG268" s="648"/>
      <c r="BH268" s="648"/>
      <c r="BI268" s="649"/>
      <c r="BJ268" s="649"/>
      <c r="BK268" s="649"/>
      <c r="BL268" s="648"/>
      <c r="BM268" s="648"/>
      <c r="BN268" s="648"/>
      <c r="BO268" s="648"/>
      <c r="BP268" s="648"/>
      <c r="BQ268" s="648"/>
      <c r="BR268" s="648"/>
      <c r="BS268" s="648"/>
      <c r="BT268" s="651"/>
      <c r="BU268" s="652"/>
      <c r="BV268" s="650"/>
      <c r="BW268" s="653"/>
    </row>
    <row r="269" spans="2:75" ht="15.75" customHeight="1">
      <c r="B269" s="353" t="s">
        <v>1074</v>
      </c>
      <c r="C269" s="354">
        <v>13554383000191</v>
      </c>
      <c r="D269" s="355" t="s">
        <v>11</v>
      </c>
      <c r="E269" s="355" t="s">
        <v>621</v>
      </c>
      <c r="F269" s="355" t="s">
        <v>672</v>
      </c>
      <c r="G269" s="356" t="s">
        <v>865</v>
      </c>
      <c r="H269" s="356" t="s">
        <v>34</v>
      </c>
      <c r="I269" s="356"/>
      <c r="J269" s="356" t="s">
        <v>608</v>
      </c>
      <c r="K269" s="357" t="s">
        <v>48</v>
      </c>
      <c r="L269" s="358"/>
      <c r="M269" s="358" t="s">
        <v>1414</v>
      </c>
      <c r="N269" s="357">
        <v>278912</v>
      </c>
      <c r="O269" s="357" t="s">
        <v>1320</v>
      </c>
      <c r="P269" s="361">
        <v>40724</v>
      </c>
      <c r="Q269" s="362">
        <v>17035067.870000001</v>
      </c>
      <c r="R269" s="362">
        <v>27102204.571309496</v>
      </c>
      <c r="S269" s="357">
        <v>1</v>
      </c>
      <c r="T269" s="359">
        <v>4.0696686414830596E-2</v>
      </c>
      <c r="U269" s="359">
        <v>0.52609400851944343</v>
      </c>
      <c r="V269" s="359">
        <v>4.2334860055813328E-2</v>
      </c>
      <c r="W269" s="359">
        <v>0.41502318511266523</v>
      </c>
      <c r="X269" s="359">
        <v>5.8423519601407792E-2</v>
      </c>
      <c r="Y269" s="359">
        <v>0.4430361623861731</v>
      </c>
      <c r="Z269" s="359">
        <v>0.13636489846746569</v>
      </c>
      <c r="AA269" s="359">
        <v>0.77514229078856489</v>
      </c>
      <c r="AB269" s="359">
        <v>5.6725029341261203E-2</v>
      </c>
      <c r="AC269" s="363">
        <v>-0.95349103975532989</v>
      </c>
      <c r="AD269" s="526">
        <v>0</v>
      </c>
      <c r="AE269" s="360" t="s">
        <v>2162</v>
      </c>
      <c r="AF269" s="360" t="s">
        <v>736</v>
      </c>
      <c r="AG269" s="364" t="s">
        <v>736</v>
      </c>
      <c r="AH269" s="364" t="s">
        <v>2147</v>
      </c>
      <c r="AI269" s="364">
        <v>5000</v>
      </c>
      <c r="AJ269" s="364">
        <v>100</v>
      </c>
      <c r="AK269" s="364">
        <v>1000</v>
      </c>
      <c r="AL269" s="359">
        <v>3.0000000000000001E-3</v>
      </c>
      <c r="AM269" s="359" t="s">
        <v>34</v>
      </c>
      <c r="AN269" s="359" t="s">
        <v>150</v>
      </c>
      <c r="AO269" s="357" t="s">
        <v>1323</v>
      </c>
      <c r="AP269" s="360" t="s">
        <v>11</v>
      </c>
      <c r="AQ269" s="366" t="s">
        <v>669</v>
      </c>
      <c r="AR269" s="359">
        <v>8.9999999999999998E-4</v>
      </c>
      <c r="AS269" s="359">
        <v>8.9999999999999998E-4</v>
      </c>
      <c r="AT269" s="359"/>
      <c r="AW269" s="646"/>
      <c r="AX269" s="646"/>
      <c r="AY269" s="647"/>
      <c r="AZ269" s="647"/>
      <c r="BA269" s="647"/>
      <c r="BB269" s="648"/>
      <c r="BC269" s="647"/>
      <c r="BD269" s="647"/>
      <c r="BE269" s="647"/>
      <c r="BF269" s="647"/>
      <c r="BG269" s="648"/>
      <c r="BH269" s="648"/>
      <c r="BI269" s="649"/>
      <c r="BJ269" s="649"/>
      <c r="BK269" s="649"/>
      <c r="BL269" s="648"/>
      <c r="BM269" s="648"/>
      <c r="BN269" s="648"/>
      <c r="BO269" s="648"/>
      <c r="BP269" s="648"/>
      <c r="BQ269" s="648"/>
      <c r="BR269" s="648"/>
      <c r="BS269" s="648"/>
      <c r="BT269" s="651"/>
      <c r="BU269" s="652"/>
      <c r="BV269" s="650"/>
      <c r="BW269" s="653"/>
    </row>
    <row r="270" spans="2:75" ht="15.75" customHeight="1">
      <c r="B270" s="353" t="s">
        <v>1384</v>
      </c>
      <c r="C270" s="354">
        <v>13966590000153</v>
      </c>
      <c r="D270" s="355" t="s">
        <v>11</v>
      </c>
      <c r="E270" s="355" t="s">
        <v>621</v>
      </c>
      <c r="F270" s="355" t="s">
        <v>672</v>
      </c>
      <c r="G270" s="356" t="s">
        <v>738</v>
      </c>
      <c r="H270" s="356" t="s">
        <v>34</v>
      </c>
      <c r="I270" s="356"/>
      <c r="J270" s="356" t="s">
        <v>608</v>
      </c>
      <c r="K270" s="357" t="s">
        <v>48</v>
      </c>
      <c r="L270" s="358"/>
      <c r="M270" s="358" t="s">
        <v>1414</v>
      </c>
      <c r="N270" s="357">
        <v>291854</v>
      </c>
      <c r="O270" s="357" t="s">
        <v>1320</v>
      </c>
      <c r="P270" s="361">
        <v>40877</v>
      </c>
      <c r="Q270" s="362">
        <v>35694060.799999997</v>
      </c>
      <c r="R270" s="362">
        <v>39282110.15285714</v>
      </c>
      <c r="S270" s="357">
        <v>1</v>
      </c>
      <c r="T270" s="359">
        <v>5.6269546034566353E-2</v>
      </c>
      <c r="U270" s="359">
        <v>0.72740740435581208</v>
      </c>
      <c r="V270" s="359">
        <v>8.8388933487363541E-2</v>
      </c>
      <c r="W270" s="359">
        <v>0.86650709737257869</v>
      </c>
      <c r="X270" s="359">
        <v>0.12377229779694221</v>
      </c>
      <c r="Y270" s="359">
        <v>0.93858781873789288</v>
      </c>
      <c r="Z270" s="359">
        <v>0.21851054526578828</v>
      </c>
      <c r="AA270" s="359">
        <v>1.2420847778447319</v>
      </c>
      <c r="AB270" s="359">
        <v>3.1491897606939566E-2</v>
      </c>
      <c r="AC270" s="363">
        <v>-0.37932983211980431</v>
      </c>
      <c r="AD270" s="526">
        <v>0</v>
      </c>
      <c r="AE270" s="360" t="s">
        <v>2383</v>
      </c>
      <c r="AF270" s="360" t="s">
        <v>2143</v>
      </c>
      <c r="AG270" s="364" t="s">
        <v>1435</v>
      </c>
      <c r="AH270" s="364" t="s">
        <v>2147</v>
      </c>
      <c r="AI270" s="364">
        <v>0</v>
      </c>
      <c r="AJ270" s="364">
        <v>0</v>
      </c>
      <c r="AK270" s="364">
        <v>0</v>
      </c>
      <c r="AL270" s="359">
        <v>2E-3</v>
      </c>
      <c r="AM270" s="359" t="s">
        <v>34</v>
      </c>
      <c r="AN270" s="359" t="s">
        <v>2175</v>
      </c>
      <c r="AO270" s="357" t="s">
        <v>1323</v>
      </c>
      <c r="AP270" s="360" t="s">
        <v>11</v>
      </c>
      <c r="AQ270" s="366" t="s">
        <v>676</v>
      </c>
      <c r="AR270" s="359">
        <v>3.9999999999999996E-4</v>
      </c>
      <c r="AS270" s="359">
        <v>3.9999999999999996E-4</v>
      </c>
      <c r="AT270" s="359"/>
      <c r="AW270" s="646"/>
      <c r="AX270" s="646"/>
      <c r="AY270" s="647"/>
      <c r="AZ270" s="647"/>
      <c r="BA270" s="647"/>
      <c r="BB270" s="648"/>
      <c r="BC270" s="647"/>
      <c r="BD270" s="647"/>
      <c r="BE270" s="647"/>
      <c r="BF270" s="647"/>
      <c r="BG270" s="648"/>
      <c r="BH270" s="648"/>
      <c r="BI270" s="649"/>
      <c r="BJ270" s="649"/>
      <c r="BK270" s="649"/>
      <c r="BL270" s="648"/>
      <c r="BM270" s="648"/>
      <c r="BN270" s="648"/>
      <c r="BO270" s="648"/>
      <c r="BP270" s="648"/>
      <c r="BQ270" s="648"/>
      <c r="BR270" s="648"/>
      <c r="BS270" s="648"/>
      <c r="BT270" s="651"/>
      <c r="BU270" s="652"/>
      <c r="BV270" s="650"/>
      <c r="BW270" s="653"/>
    </row>
    <row r="271" spans="2:75" ht="15.75" customHeight="1">
      <c r="B271" s="353" t="s">
        <v>341</v>
      </c>
      <c r="C271" s="354">
        <v>24011864000177</v>
      </c>
      <c r="D271" s="355" t="s">
        <v>11</v>
      </c>
      <c r="E271" s="355" t="s">
        <v>621</v>
      </c>
      <c r="F271" s="355" t="s">
        <v>672</v>
      </c>
      <c r="G271" s="356" t="s">
        <v>738</v>
      </c>
      <c r="H271" s="356" t="s">
        <v>34</v>
      </c>
      <c r="I271" s="356"/>
      <c r="J271" s="356" t="s">
        <v>608</v>
      </c>
      <c r="K271" s="357" t="s">
        <v>48</v>
      </c>
      <c r="L271" s="358"/>
      <c r="M271" s="358" t="s">
        <v>34</v>
      </c>
      <c r="N271" s="357">
        <v>427950</v>
      </c>
      <c r="O271" s="357" t="s">
        <v>1320</v>
      </c>
      <c r="P271" s="361">
        <v>42430</v>
      </c>
      <c r="Q271" s="362">
        <v>158468351.18000001</v>
      </c>
      <c r="R271" s="362">
        <v>148413348.54519832</v>
      </c>
      <c r="S271" s="357">
        <v>1</v>
      </c>
      <c r="T271" s="359">
        <v>6.3828928128547791E-2</v>
      </c>
      <c r="U271" s="359">
        <v>0.82512901213524859</v>
      </c>
      <c r="V271" s="359">
        <v>9.6139449187127024E-2</v>
      </c>
      <c r="W271" s="359">
        <v>0.94248806690314535</v>
      </c>
      <c r="X271" s="359">
        <v>0.15176412094705838</v>
      </c>
      <c r="Y271" s="359">
        <v>1.1508548986952098</v>
      </c>
      <c r="Z271" s="359">
        <v>0.26059608119039468</v>
      </c>
      <c r="AA271" s="359">
        <v>1.4813126076769592</v>
      </c>
      <c r="AB271" s="359">
        <v>2.7720212260054063E-2</v>
      </c>
      <c r="AC271" s="363">
        <v>-0.1788768158317717</v>
      </c>
      <c r="AD271" s="526">
        <v>21624772000174</v>
      </c>
      <c r="AE271" s="360" t="s">
        <v>2400</v>
      </c>
      <c r="AF271" s="360" t="s">
        <v>2146</v>
      </c>
      <c r="AG271" s="364" t="s">
        <v>59</v>
      </c>
      <c r="AH271" s="364" t="s">
        <v>2147</v>
      </c>
      <c r="AI271" s="364">
        <v>20000</v>
      </c>
      <c r="AJ271" s="364">
        <v>100</v>
      </c>
      <c r="AK271" s="364">
        <v>1000</v>
      </c>
      <c r="AL271" s="359">
        <v>5.0000000000000001E-3</v>
      </c>
      <c r="AM271" s="359">
        <v>0.2</v>
      </c>
      <c r="AN271" s="359" t="s">
        <v>636</v>
      </c>
      <c r="AO271" s="357" t="s">
        <v>1323</v>
      </c>
      <c r="AP271" s="360" t="s">
        <v>11</v>
      </c>
      <c r="AQ271" s="366" t="s">
        <v>1371</v>
      </c>
      <c r="AR271" s="359">
        <v>1.3333333333333333E-3</v>
      </c>
      <c r="AS271" s="359">
        <v>1.3333333333333333E-3</v>
      </c>
      <c r="AT271" s="359"/>
      <c r="AW271" s="646"/>
      <c r="AX271" s="646"/>
      <c r="AY271" s="647"/>
      <c r="AZ271" s="647"/>
      <c r="BA271" s="647"/>
      <c r="BB271" s="648"/>
      <c r="BC271" s="647"/>
      <c r="BD271" s="647"/>
      <c r="BE271" s="647"/>
      <c r="BF271" s="647"/>
      <c r="BG271" s="648"/>
      <c r="BH271" s="648"/>
      <c r="BI271" s="649"/>
      <c r="BJ271" s="649"/>
      <c r="BK271" s="649"/>
      <c r="BL271" s="648"/>
      <c r="BM271" s="648"/>
      <c r="BN271" s="648"/>
      <c r="BO271" s="648"/>
      <c r="BP271" s="648"/>
      <c r="BQ271" s="648"/>
      <c r="BR271" s="648"/>
      <c r="BS271" s="648"/>
      <c r="BT271" s="651"/>
      <c r="BU271" s="652"/>
      <c r="BV271" s="650"/>
      <c r="BW271" s="653"/>
    </row>
    <row r="272" spans="2:75" ht="15.75" customHeight="1">
      <c r="B272" s="353" t="s">
        <v>406</v>
      </c>
      <c r="C272" s="354">
        <v>40938273000104</v>
      </c>
      <c r="D272" s="355" t="s">
        <v>14</v>
      </c>
      <c r="E272" s="355" t="s">
        <v>607</v>
      </c>
      <c r="F272" s="355" t="s">
        <v>672</v>
      </c>
      <c r="G272" s="356"/>
      <c r="H272" s="356" t="s">
        <v>34</v>
      </c>
      <c r="I272" s="356" t="s">
        <v>34</v>
      </c>
      <c r="J272" s="356" t="s">
        <v>690</v>
      </c>
      <c r="K272" s="357"/>
      <c r="L272" s="358"/>
      <c r="M272" s="358" t="s">
        <v>1414</v>
      </c>
      <c r="N272" s="357">
        <v>582905</v>
      </c>
      <c r="O272" s="357" t="s">
        <v>1320</v>
      </c>
      <c r="P272" s="361">
        <v>44291</v>
      </c>
      <c r="Q272" s="362">
        <v>4398227.0199999996</v>
      </c>
      <c r="R272" s="362">
        <v>11456454.074166674</v>
      </c>
      <c r="S272" s="357">
        <v>1</v>
      </c>
      <c r="T272" s="359">
        <v>-0.11896107536884715</v>
      </c>
      <c r="U272" s="359">
        <v>-1.5378330402785185</v>
      </c>
      <c r="V272" s="359">
        <v>-4.8736066173839521E-2</v>
      </c>
      <c r="W272" s="359">
        <v>-0.47777640900813678</v>
      </c>
      <c r="X272" s="359" t="s">
        <v>1417</v>
      </c>
      <c r="Y272" s="359" t="s">
        <v>1417</v>
      </c>
      <c r="Z272" s="359" t="s">
        <v>1417</v>
      </c>
      <c r="AA272" s="359" t="s">
        <v>1417</v>
      </c>
      <c r="AB272" s="359">
        <v>0.2119907009368949</v>
      </c>
      <c r="AC272" s="363">
        <v>-0.58797683076994633</v>
      </c>
      <c r="AD272" s="526">
        <v>0</v>
      </c>
      <c r="AE272" s="360" t="s">
        <v>2248</v>
      </c>
      <c r="AF272" s="360" t="s">
        <v>2143</v>
      </c>
      <c r="AG272" s="364" t="s">
        <v>1435</v>
      </c>
      <c r="AH272" s="364" t="s">
        <v>2147</v>
      </c>
      <c r="AI272" s="364">
        <v>500</v>
      </c>
      <c r="AJ272" s="364">
        <v>100</v>
      </c>
      <c r="AK272" s="364">
        <v>100</v>
      </c>
      <c r="AL272" s="359">
        <v>5.0000000000000001E-3</v>
      </c>
      <c r="AM272" s="359" t="s">
        <v>34</v>
      </c>
      <c r="AN272" s="359" t="s">
        <v>34</v>
      </c>
      <c r="AO272" s="357" t="s">
        <v>1323</v>
      </c>
      <c r="AP272" s="360" t="s">
        <v>13</v>
      </c>
      <c r="AQ272" s="366" t="s">
        <v>668</v>
      </c>
      <c r="AR272" s="359">
        <v>6.6649999999999999E-4</v>
      </c>
      <c r="AS272" s="359">
        <v>6.6649999999999999E-4</v>
      </c>
      <c r="AT272" s="359"/>
      <c r="AW272" s="646"/>
      <c r="AX272" s="646"/>
      <c r="AY272" s="647"/>
      <c r="AZ272" s="647"/>
      <c r="BA272" s="647"/>
      <c r="BB272" s="648"/>
      <c r="BC272" s="647"/>
      <c r="BD272" s="647"/>
      <c r="BE272" s="647"/>
      <c r="BF272" s="647"/>
      <c r="BG272" s="648"/>
      <c r="BH272" s="648"/>
      <c r="BI272" s="649"/>
      <c r="BJ272" s="649"/>
      <c r="BK272" s="649"/>
      <c r="BL272" s="648"/>
      <c r="BM272" s="648"/>
      <c r="BN272" s="648"/>
      <c r="BO272" s="648"/>
      <c r="BP272" s="648"/>
      <c r="BQ272" s="648"/>
      <c r="BR272" s="648"/>
      <c r="BS272" s="648"/>
      <c r="BT272" s="651"/>
      <c r="BU272" s="652"/>
      <c r="BV272" s="650"/>
      <c r="BW272" s="653"/>
    </row>
    <row r="273" spans="2:75" ht="15.75" customHeight="1">
      <c r="B273" s="353" t="s">
        <v>1389</v>
      </c>
      <c r="C273" s="354">
        <v>41395002000104</v>
      </c>
      <c r="D273" s="355" t="s">
        <v>11</v>
      </c>
      <c r="E273" s="355" t="s">
        <v>621</v>
      </c>
      <c r="F273" s="355" t="s">
        <v>672</v>
      </c>
      <c r="G273" s="356" t="s">
        <v>738</v>
      </c>
      <c r="H273" s="356" t="s">
        <v>34</v>
      </c>
      <c r="I273" s="356"/>
      <c r="J273" s="356" t="s">
        <v>608</v>
      </c>
      <c r="K273" s="357" t="s">
        <v>48</v>
      </c>
      <c r="L273" s="358"/>
      <c r="M273" s="358" t="s">
        <v>1414</v>
      </c>
      <c r="N273" s="357">
        <v>599433</v>
      </c>
      <c r="O273" s="357" t="s">
        <v>1320</v>
      </c>
      <c r="P273" s="361">
        <v>44376</v>
      </c>
      <c r="Q273" s="362">
        <v>9094843.9299999997</v>
      </c>
      <c r="R273" s="362">
        <v>15481342.00214286</v>
      </c>
      <c r="S273" s="357">
        <v>1</v>
      </c>
      <c r="T273" s="359">
        <v>6.469202178893485E-2</v>
      </c>
      <c r="U273" s="359">
        <v>0.8362863923428735</v>
      </c>
      <c r="V273" s="359">
        <v>9.5830466599715614E-2</v>
      </c>
      <c r="W273" s="359">
        <v>0.93945900439053109</v>
      </c>
      <c r="X273" s="359" t="s">
        <v>1417</v>
      </c>
      <c r="Y273" s="359" t="s">
        <v>1417</v>
      </c>
      <c r="Z273" s="359" t="s">
        <v>1417</v>
      </c>
      <c r="AA273" s="359" t="s">
        <v>1417</v>
      </c>
      <c r="AB273" s="359">
        <v>2.6347378191441059E-2</v>
      </c>
      <c r="AC273" s="363">
        <v>-0.20030108769832553</v>
      </c>
      <c r="AD273" s="526">
        <v>0</v>
      </c>
      <c r="AE273" s="360" t="s">
        <v>2248</v>
      </c>
      <c r="AF273" s="360" t="s">
        <v>2143</v>
      </c>
      <c r="AG273" s="364" t="s">
        <v>1435</v>
      </c>
      <c r="AH273" s="364" t="s">
        <v>2147</v>
      </c>
      <c r="AI273" s="364">
        <v>0</v>
      </c>
      <c r="AJ273" s="364">
        <v>0</v>
      </c>
      <c r="AK273" s="364">
        <v>0</v>
      </c>
      <c r="AL273" s="359">
        <v>3.0000000000000001E-3</v>
      </c>
      <c r="AM273" s="359" t="s">
        <v>34</v>
      </c>
      <c r="AN273" s="359" t="s">
        <v>636</v>
      </c>
      <c r="AO273" s="357" t="s">
        <v>1323</v>
      </c>
      <c r="AP273" s="360" t="s">
        <v>11</v>
      </c>
      <c r="AQ273" s="366" t="s">
        <v>676</v>
      </c>
      <c r="AR273" s="359">
        <v>6.6649999999999999E-4</v>
      </c>
      <c r="AS273" s="359">
        <v>6.6649999999999999E-4</v>
      </c>
      <c r="AT273" s="359"/>
      <c r="AW273" s="646"/>
      <c r="AX273" s="646"/>
      <c r="AY273" s="647"/>
      <c r="AZ273" s="647"/>
      <c r="BA273" s="647"/>
      <c r="BB273" s="648"/>
      <c r="BC273" s="647"/>
      <c r="BD273" s="647"/>
      <c r="BE273" s="647"/>
      <c r="BF273" s="647"/>
      <c r="BG273" s="648"/>
      <c r="BH273" s="648"/>
      <c r="BI273" s="649"/>
      <c r="BJ273" s="649"/>
      <c r="BK273" s="649"/>
      <c r="BL273" s="648"/>
      <c r="BM273" s="648"/>
      <c r="BN273" s="648"/>
      <c r="BO273" s="648"/>
      <c r="BP273" s="648"/>
      <c r="BQ273" s="648"/>
      <c r="BR273" s="648"/>
      <c r="BS273" s="648"/>
      <c r="BT273" s="651"/>
      <c r="BU273" s="652"/>
      <c r="BV273" s="650"/>
      <c r="BW273" s="653"/>
    </row>
    <row r="274" spans="2:75" ht="15.75" customHeight="1">
      <c r="B274" s="353" t="s">
        <v>1270</v>
      </c>
      <c r="C274" s="354">
        <v>13060032000124</v>
      </c>
      <c r="D274" s="355" t="s">
        <v>11</v>
      </c>
      <c r="E274" s="355" t="s">
        <v>661</v>
      </c>
      <c r="F274" s="355" t="s">
        <v>672</v>
      </c>
      <c r="G274" s="356" t="s">
        <v>738</v>
      </c>
      <c r="H274" s="356" t="s">
        <v>34</v>
      </c>
      <c r="I274" s="356"/>
      <c r="J274" s="356" t="s">
        <v>608</v>
      </c>
      <c r="K274" s="357" t="s">
        <v>48</v>
      </c>
      <c r="L274" s="358"/>
      <c r="M274" s="358" t="s">
        <v>34</v>
      </c>
      <c r="N274" s="357">
        <v>270148</v>
      </c>
      <c r="O274" s="357" t="s">
        <v>1320</v>
      </c>
      <c r="P274" s="361">
        <v>40623</v>
      </c>
      <c r="Q274" s="362">
        <v>181796551.62</v>
      </c>
      <c r="R274" s="362">
        <v>164286295.81813493</v>
      </c>
      <c r="S274" s="357">
        <v>1</v>
      </c>
      <c r="T274" s="359">
        <v>4.1323857336578618E-2</v>
      </c>
      <c r="U274" s="359">
        <v>0.53420156943695851</v>
      </c>
      <c r="V274" s="359">
        <v>4.0287070152024373E-2</v>
      </c>
      <c r="W274" s="359">
        <v>0.39494799678815939</v>
      </c>
      <c r="X274" s="359">
        <v>-5.4148172437522568E-3</v>
      </c>
      <c r="Y274" s="359">
        <v>-4.1061542818051466E-2</v>
      </c>
      <c r="Z274" s="359">
        <v>9.4002993043255767E-2</v>
      </c>
      <c r="AA274" s="359">
        <v>0.53434348712484325</v>
      </c>
      <c r="AB274" s="359">
        <v>5.3665041207068588E-2</v>
      </c>
      <c r="AC274" s="363">
        <v>-1.0475510321848824</v>
      </c>
      <c r="AD274" s="526">
        <v>10342116000162</v>
      </c>
      <c r="AE274" s="360" t="s">
        <v>469</v>
      </c>
      <c r="AF274" s="360" t="s">
        <v>469</v>
      </c>
      <c r="AG274" s="364" t="s">
        <v>469</v>
      </c>
      <c r="AH274" s="364" t="s">
        <v>2147</v>
      </c>
      <c r="AI274" s="364">
        <v>100</v>
      </c>
      <c r="AJ274" s="364">
        <v>100</v>
      </c>
      <c r="AK274" s="364">
        <v>100</v>
      </c>
      <c r="AL274" s="359">
        <v>3.4999999999999996E-3</v>
      </c>
      <c r="AM274" s="359" t="s">
        <v>34</v>
      </c>
      <c r="AN274" s="359" t="s">
        <v>633</v>
      </c>
      <c r="AO274" s="357" t="s">
        <v>1323</v>
      </c>
      <c r="AP274" s="360" t="s">
        <v>11</v>
      </c>
      <c r="AQ274" s="366" t="s">
        <v>676</v>
      </c>
      <c r="AR274" s="359">
        <v>1.1666666666666665E-3</v>
      </c>
      <c r="AS274" s="359">
        <v>1.1666666666666665E-3</v>
      </c>
      <c r="AT274" s="359"/>
      <c r="AW274" s="646"/>
      <c r="AX274" s="646"/>
      <c r="AY274" s="647"/>
      <c r="AZ274" s="647"/>
      <c r="BA274" s="647"/>
      <c r="BB274" s="648"/>
      <c r="BC274" s="647"/>
      <c r="BD274" s="647"/>
      <c r="BE274" s="647"/>
      <c r="BF274" s="647"/>
      <c r="BG274" s="648"/>
      <c r="BH274" s="648"/>
      <c r="BI274" s="649"/>
      <c r="BJ274" s="649"/>
      <c r="BK274" s="649"/>
      <c r="BL274" s="648"/>
      <c r="BM274" s="648"/>
      <c r="BN274" s="648"/>
      <c r="BO274" s="648"/>
      <c r="BP274" s="648"/>
      <c r="BQ274" s="648"/>
      <c r="BR274" s="648"/>
      <c r="BS274" s="648"/>
      <c r="BT274" s="651"/>
      <c r="BU274" s="652"/>
      <c r="BV274" s="650"/>
      <c r="BW274" s="653"/>
    </row>
    <row r="275" spans="2:75" ht="15.75" customHeight="1">
      <c r="B275" s="353" t="s">
        <v>472</v>
      </c>
      <c r="C275" s="354">
        <v>9087301000179</v>
      </c>
      <c r="D275" s="355" t="s">
        <v>11</v>
      </c>
      <c r="E275" s="355" t="s">
        <v>621</v>
      </c>
      <c r="F275" s="355" t="s">
        <v>672</v>
      </c>
      <c r="G275" s="356" t="s">
        <v>865</v>
      </c>
      <c r="H275" s="356" t="s">
        <v>34</v>
      </c>
      <c r="I275" s="356"/>
      <c r="J275" s="356" t="s">
        <v>608</v>
      </c>
      <c r="K275" s="357" t="s">
        <v>48</v>
      </c>
      <c r="L275" s="358"/>
      <c r="M275" s="358" t="s">
        <v>34</v>
      </c>
      <c r="N275" s="357">
        <v>257079</v>
      </c>
      <c r="O275" s="357" t="s">
        <v>1320</v>
      </c>
      <c r="P275" s="361">
        <v>40445</v>
      </c>
      <c r="Q275" s="362">
        <v>296996283.04000002</v>
      </c>
      <c r="R275" s="362">
        <v>334164084.2443254</v>
      </c>
      <c r="S275" s="357">
        <v>1</v>
      </c>
      <c r="T275" s="359">
        <v>3.2415036022067634E-2</v>
      </c>
      <c r="U275" s="359">
        <v>0.41903549746834345</v>
      </c>
      <c r="V275" s="359">
        <v>3.1179102903225342E-2</v>
      </c>
      <c r="W275" s="359">
        <v>0.30565946311839121</v>
      </c>
      <c r="X275" s="359">
        <v>2.6791348680481164E-2</v>
      </c>
      <c r="Y275" s="359">
        <v>0.20316366397522251</v>
      </c>
      <c r="Z275" s="359">
        <v>0.13158663322810948</v>
      </c>
      <c r="AA275" s="359">
        <v>0.74798108211055891</v>
      </c>
      <c r="AB275" s="359">
        <v>6.141236738054507E-2</v>
      </c>
      <c r="AC275" s="363">
        <v>-1.0514652254120922</v>
      </c>
      <c r="AD275" s="526">
        <v>0</v>
      </c>
      <c r="AE275" s="360" t="s">
        <v>2340</v>
      </c>
      <c r="AF275" s="360" t="s">
        <v>728</v>
      </c>
      <c r="AG275" s="364" t="s">
        <v>728</v>
      </c>
      <c r="AH275" s="364" t="s">
        <v>2147</v>
      </c>
      <c r="AI275" s="364">
        <v>1000</v>
      </c>
      <c r="AJ275" s="364">
        <v>100</v>
      </c>
      <c r="AK275" s="364">
        <v>500</v>
      </c>
      <c r="AL275" s="359">
        <v>5.0000000000000001E-3</v>
      </c>
      <c r="AM275" s="359" t="s">
        <v>34</v>
      </c>
      <c r="AN275" s="359" t="s">
        <v>150</v>
      </c>
      <c r="AO275" s="357" t="s">
        <v>1323</v>
      </c>
      <c r="AP275" s="360" t="s">
        <v>11</v>
      </c>
      <c r="AQ275" s="366" t="s">
        <v>680</v>
      </c>
      <c r="AR275" s="359">
        <v>1.3333333333333333E-3</v>
      </c>
      <c r="AS275" s="359">
        <v>1.3333333333333333E-3</v>
      </c>
      <c r="AT275" s="359"/>
      <c r="AW275" s="646"/>
      <c r="AX275" s="646"/>
      <c r="AY275" s="647"/>
      <c r="AZ275" s="647"/>
      <c r="BA275" s="647"/>
      <c r="BB275" s="648"/>
      <c r="BC275" s="647"/>
      <c r="BD275" s="647"/>
      <c r="BE275" s="647"/>
      <c r="BF275" s="647"/>
      <c r="BG275" s="648"/>
      <c r="BH275" s="648"/>
      <c r="BI275" s="649"/>
      <c r="BJ275" s="649"/>
      <c r="BK275" s="649"/>
      <c r="BL275" s="648"/>
      <c r="BM275" s="648"/>
      <c r="BN275" s="648"/>
      <c r="BO275" s="648"/>
      <c r="BP275" s="648"/>
      <c r="BQ275" s="648"/>
      <c r="BR275" s="648"/>
      <c r="BS275" s="648"/>
      <c r="BT275" s="651"/>
      <c r="BU275" s="652"/>
      <c r="BV275" s="650"/>
      <c r="BW275" s="653"/>
    </row>
    <row r="276" spans="2:75" ht="15.75" customHeight="1">
      <c r="B276" s="353" t="s">
        <v>38</v>
      </c>
      <c r="C276" s="354">
        <v>17517577000178</v>
      </c>
      <c r="D276" s="355" t="s">
        <v>11</v>
      </c>
      <c r="E276" s="355" t="s">
        <v>621</v>
      </c>
      <c r="F276" s="355" t="s">
        <v>672</v>
      </c>
      <c r="G276" s="356" t="s">
        <v>738</v>
      </c>
      <c r="H276" s="356" t="s">
        <v>34</v>
      </c>
      <c r="I276" s="356"/>
      <c r="J276" s="356" t="s">
        <v>608</v>
      </c>
      <c r="K276" s="357" t="s">
        <v>48</v>
      </c>
      <c r="L276" s="358"/>
      <c r="M276" s="358" t="s">
        <v>34</v>
      </c>
      <c r="N276" s="357">
        <v>348430</v>
      </c>
      <c r="O276" s="357" t="s">
        <v>1320</v>
      </c>
      <c r="P276" s="361">
        <v>41513</v>
      </c>
      <c r="Q276" s="362">
        <v>469779600.69</v>
      </c>
      <c r="R276" s="362">
        <v>787295987.14412677</v>
      </c>
      <c r="S276" s="357">
        <v>1</v>
      </c>
      <c r="T276" s="359">
        <v>5.3084415074470037E-2</v>
      </c>
      <c r="U276" s="359">
        <v>0.68623259475642884</v>
      </c>
      <c r="V276" s="359">
        <v>7.5682586094880433E-2</v>
      </c>
      <c r="W276" s="359">
        <v>0.7419424062640223</v>
      </c>
      <c r="X276" s="359">
        <v>9.0412167132698285E-2</v>
      </c>
      <c r="Y276" s="359">
        <v>0.68561188769125003</v>
      </c>
      <c r="Z276" s="359">
        <v>0.22296000077318467</v>
      </c>
      <c r="AA276" s="359">
        <v>1.2673769254100227</v>
      </c>
      <c r="AB276" s="359">
        <v>3.3685203020445045E-2</v>
      </c>
      <c r="AC276" s="363">
        <v>-0.70123674446598405</v>
      </c>
      <c r="AD276" s="526">
        <v>0</v>
      </c>
      <c r="AE276" s="360" t="s">
        <v>2340</v>
      </c>
      <c r="AF276" s="360" t="s">
        <v>728</v>
      </c>
      <c r="AG276" s="364" t="s">
        <v>728</v>
      </c>
      <c r="AH276" s="364" t="s">
        <v>2147</v>
      </c>
      <c r="AI276" s="364">
        <v>1000</v>
      </c>
      <c r="AJ276" s="364">
        <v>100</v>
      </c>
      <c r="AK276" s="364">
        <v>500</v>
      </c>
      <c r="AL276" s="359">
        <v>4.0000000000000001E-3</v>
      </c>
      <c r="AM276" s="359" t="s">
        <v>34</v>
      </c>
      <c r="AN276" s="359" t="s">
        <v>636</v>
      </c>
      <c r="AO276" s="357" t="s">
        <v>1323</v>
      </c>
      <c r="AP276" s="360" t="s">
        <v>11</v>
      </c>
      <c r="AQ276" s="366" t="s">
        <v>680</v>
      </c>
      <c r="AR276" s="359">
        <v>1.0666666666666667E-3</v>
      </c>
      <c r="AS276" s="359">
        <v>1.0666666666666667E-3</v>
      </c>
      <c r="AT276" s="359"/>
      <c r="AW276" s="646"/>
      <c r="AX276" s="646"/>
      <c r="AY276" s="647"/>
      <c r="AZ276" s="647"/>
      <c r="BA276" s="647"/>
      <c r="BB276" s="648"/>
      <c r="BC276" s="647"/>
      <c r="BD276" s="647"/>
      <c r="BE276" s="647"/>
      <c r="BF276" s="647"/>
      <c r="BG276" s="648"/>
      <c r="BH276" s="648"/>
      <c r="BI276" s="649"/>
      <c r="BJ276" s="649"/>
      <c r="BK276" s="649"/>
      <c r="BL276" s="218"/>
      <c r="BM276" s="648"/>
      <c r="BN276" s="648"/>
      <c r="BO276" s="648"/>
      <c r="BP276" s="648"/>
      <c r="BQ276" s="648"/>
      <c r="BR276" s="648"/>
      <c r="BS276" s="648"/>
      <c r="BT276" s="651"/>
      <c r="BU276" s="652"/>
      <c r="BV276" s="650"/>
      <c r="BW276" s="653"/>
    </row>
    <row r="277" spans="2:75" ht="15.75" customHeight="1">
      <c r="B277" s="353" t="s">
        <v>1519</v>
      </c>
      <c r="C277" s="354">
        <v>42870660000173</v>
      </c>
      <c r="D277" s="355" t="s">
        <v>14</v>
      </c>
      <c r="E277" s="355" t="s">
        <v>607</v>
      </c>
      <c r="F277" s="355"/>
      <c r="G277" s="356"/>
      <c r="H277" s="356" t="s">
        <v>34</v>
      </c>
      <c r="I277" s="356" t="s">
        <v>34</v>
      </c>
      <c r="J277" s="356" t="s">
        <v>608</v>
      </c>
      <c r="K277" s="357" t="s">
        <v>48</v>
      </c>
      <c r="L277" s="358"/>
      <c r="M277" s="358"/>
      <c r="N277" s="357">
        <v>617539</v>
      </c>
      <c r="O277" s="357" t="s">
        <v>1320</v>
      </c>
      <c r="P277" s="361">
        <v>44487</v>
      </c>
      <c r="Q277" s="362">
        <v>344978460.38999999</v>
      </c>
      <c r="R277" s="362" t="s">
        <v>1417</v>
      </c>
      <c r="S277" s="357">
        <v>1</v>
      </c>
      <c r="T277" s="359">
        <v>-4.1329559972799079E-2</v>
      </c>
      <c r="U277" s="359">
        <v>-0.46487131647957536</v>
      </c>
      <c r="V277" s="359" t="s">
        <v>1417</v>
      </c>
      <c r="W277" s="359" t="s">
        <v>1417</v>
      </c>
      <c r="X277" s="359" t="s">
        <v>1417</v>
      </c>
      <c r="Y277" s="359" t="s">
        <v>1417</v>
      </c>
      <c r="Z277" s="359" t="s">
        <v>1417</v>
      </c>
      <c r="AA277" s="359" t="s">
        <v>1417</v>
      </c>
      <c r="AB277" s="359" t="s">
        <v>1417</v>
      </c>
      <c r="AC277" s="363" t="s">
        <v>1417</v>
      </c>
      <c r="AD277" s="526">
        <v>0</v>
      </c>
      <c r="AE277" s="360" t="s">
        <v>2214</v>
      </c>
      <c r="AF277" s="360" t="s">
        <v>2152</v>
      </c>
      <c r="AG277" s="364" t="s">
        <v>1436</v>
      </c>
      <c r="AH277" s="364" t="s">
        <v>2165</v>
      </c>
      <c r="AI277" s="364">
        <v>0</v>
      </c>
      <c r="AJ277" s="364">
        <v>0</v>
      </c>
      <c r="AK277" s="364">
        <v>0</v>
      </c>
      <c r="AL277" s="359">
        <v>2.9999999999999997E-4</v>
      </c>
      <c r="AM277" s="359" t="s">
        <v>34</v>
      </c>
      <c r="AN277" s="359" t="s">
        <v>2161</v>
      </c>
      <c r="AO277" s="357" t="s">
        <v>1323</v>
      </c>
      <c r="AP277" s="360" t="s">
        <v>716</v>
      </c>
      <c r="AQ277" s="366" t="s">
        <v>2215</v>
      </c>
      <c r="AR277" s="359" t="s">
        <v>34</v>
      </c>
      <c r="AS277" s="359" t="s">
        <v>34</v>
      </c>
      <c r="AT277" s="359"/>
      <c r="AW277" s="646"/>
      <c r="AX277" s="646"/>
      <c r="AY277" s="647"/>
      <c r="AZ277" s="647"/>
      <c r="BA277" s="647"/>
      <c r="BB277" s="648"/>
      <c r="BC277" s="647"/>
      <c r="BD277" s="647"/>
      <c r="BE277" s="647"/>
      <c r="BF277" s="647"/>
      <c r="BG277" s="648"/>
      <c r="BH277" s="648"/>
      <c r="BI277" s="649"/>
      <c r="BJ277" s="649"/>
      <c r="BK277" s="649"/>
      <c r="BL277" s="648"/>
      <c r="BM277" s="648"/>
      <c r="BN277" s="648"/>
      <c r="BO277" s="648"/>
      <c r="BP277" s="648"/>
      <c r="BQ277" s="648"/>
      <c r="BR277" s="648"/>
      <c r="BS277" s="648"/>
      <c r="BT277" s="651"/>
      <c r="BU277" s="652"/>
      <c r="BV277" s="650"/>
      <c r="BW277" s="653"/>
    </row>
    <row r="278" spans="2:75" ht="15.75" customHeight="1">
      <c r="B278" s="353" t="s">
        <v>1549</v>
      </c>
      <c r="C278" s="354">
        <v>19729259000104</v>
      </c>
      <c r="D278" s="355" t="s">
        <v>13</v>
      </c>
      <c r="E278" s="355"/>
      <c r="F278" s="355"/>
      <c r="G278" s="356"/>
      <c r="H278" s="356" t="s">
        <v>1337</v>
      </c>
      <c r="I278" s="356"/>
      <c r="J278" s="356"/>
      <c r="K278" s="357"/>
      <c r="L278" s="358"/>
      <c r="M278" s="358"/>
      <c r="N278" s="357">
        <v>367745</v>
      </c>
      <c r="O278" s="357" t="s">
        <v>1323</v>
      </c>
      <c r="P278" s="361">
        <v>41782</v>
      </c>
      <c r="Q278" s="362" t="s">
        <v>1391</v>
      </c>
      <c r="R278" s="362" t="s">
        <v>1417</v>
      </c>
      <c r="S278" s="357">
        <v>1</v>
      </c>
      <c r="T278" s="359" t="s">
        <v>1417</v>
      </c>
      <c r="U278" s="359" t="s">
        <v>1417</v>
      </c>
      <c r="V278" s="359" t="s">
        <v>1417</v>
      </c>
      <c r="W278" s="359" t="s">
        <v>1417</v>
      </c>
      <c r="X278" s="359" t="s">
        <v>1417</v>
      </c>
      <c r="Y278" s="359" t="s">
        <v>1417</v>
      </c>
      <c r="Z278" s="359" t="s">
        <v>1417</v>
      </c>
      <c r="AA278" s="359" t="s">
        <v>1417</v>
      </c>
      <c r="AB278" s="359" t="s">
        <v>1417</v>
      </c>
      <c r="AC278" s="363" t="s">
        <v>1417</v>
      </c>
      <c r="AD278" s="526">
        <v>0</v>
      </c>
      <c r="AE278" s="360" t="s">
        <v>2237</v>
      </c>
      <c r="AF278" s="360" t="s">
        <v>2143</v>
      </c>
      <c r="AG278" s="364" t="s">
        <v>1435</v>
      </c>
      <c r="AH278" s="364" t="s">
        <v>2165</v>
      </c>
      <c r="AI278" s="364">
        <v>1000000</v>
      </c>
      <c r="AJ278" s="364" t="s">
        <v>2238</v>
      </c>
      <c r="AK278" s="364">
        <v>1000000</v>
      </c>
      <c r="AL278" s="359">
        <v>3.0000000000000001E-3</v>
      </c>
      <c r="AM278" s="359">
        <v>0.1</v>
      </c>
      <c r="AN278" s="359" t="s">
        <v>64</v>
      </c>
      <c r="AO278" s="357" t="s">
        <v>1323</v>
      </c>
      <c r="AP278" s="360" t="s">
        <v>13</v>
      </c>
      <c r="AQ278" s="366" t="s">
        <v>679</v>
      </c>
      <c r="AR278" s="359" t="s">
        <v>34</v>
      </c>
      <c r="AS278" s="359" t="s">
        <v>34</v>
      </c>
      <c r="AT278" s="359"/>
      <c r="AW278" s="646"/>
      <c r="AX278" s="646"/>
      <c r="AY278" s="647"/>
      <c r="AZ278" s="647"/>
      <c r="BA278" s="647"/>
      <c r="BB278" s="648"/>
      <c r="BC278" s="647"/>
      <c r="BD278" s="647"/>
      <c r="BE278" s="647"/>
      <c r="BF278" s="647"/>
      <c r="BG278" s="648"/>
      <c r="BH278" s="648"/>
      <c r="BI278" s="649"/>
      <c r="BJ278" s="649"/>
      <c r="BK278" s="649"/>
      <c r="BL278" s="648"/>
      <c r="BM278" s="648"/>
      <c r="BN278" s="648"/>
      <c r="BO278" s="648"/>
      <c r="BP278" s="648"/>
      <c r="BQ278" s="648"/>
      <c r="BR278" s="648"/>
      <c r="BS278" s="648"/>
      <c r="BT278" s="651"/>
      <c r="BU278" s="652"/>
      <c r="BV278" s="650"/>
      <c r="BW278" s="653"/>
    </row>
    <row r="279" spans="2:75" ht="15.75" customHeight="1">
      <c r="B279" s="353" t="s">
        <v>1584</v>
      </c>
      <c r="C279" s="354">
        <v>13703754000150</v>
      </c>
      <c r="D279" s="355" t="s">
        <v>11</v>
      </c>
      <c r="E279" s="355"/>
      <c r="F279" s="355"/>
      <c r="G279" s="356"/>
      <c r="H279" s="356" t="s">
        <v>34</v>
      </c>
      <c r="I279" s="356"/>
      <c r="J279" s="356"/>
      <c r="K279" s="357"/>
      <c r="L279" s="358"/>
      <c r="M279" s="358"/>
      <c r="N279" s="357">
        <v>286109</v>
      </c>
      <c r="O279" s="357" t="s">
        <v>1320</v>
      </c>
      <c r="P279" s="361">
        <v>40801</v>
      </c>
      <c r="Q279" s="362">
        <v>184497618.53</v>
      </c>
      <c r="R279" s="362">
        <v>194571180.16908738</v>
      </c>
      <c r="S279" s="357">
        <v>1</v>
      </c>
      <c r="T279" s="359">
        <v>6.6743838243742415E-2</v>
      </c>
      <c r="U279" s="359">
        <v>0.7507289206971689</v>
      </c>
      <c r="V279" s="359">
        <v>8.5765208056240994E-2</v>
      </c>
      <c r="W279" s="359">
        <v>0.78712807144540786</v>
      </c>
      <c r="X279" s="359">
        <v>0.14925216947207831</v>
      </c>
      <c r="Y279" s="359">
        <v>1.0495099797577485</v>
      </c>
      <c r="Z279" s="359">
        <v>0.23012828625757398</v>
      </c>
      <c r="AA279" s="359">
        <v>1.2575506768725297</v>
      </c>
      <c r="AB279" s="359">
        <v>2.7527188296858483E-2</v>
      </c>
      <c r="AC279" s="363">
        <v>-0.75448458426624654</v>
      </c>
      <c r="AD279" s="526">
        <v>31552311000197</v>
      </c>
      <c r="AE279" s="360" t="s">
        <v>1557</v>
      </c>
      <c r="AF279" s="360" t="s">
        <v>2155</v>
      </c>
      <c r="AG279" s="364" t="s">
        <v>59</v>
      </c>
      <c r="AH279" s="364" t="s">
        <v>2144</v>
      </c>
      <c r="AI279" s="364">
        <v>100000</v>
      </c>
      <c r="AJ279" s="364">
        <v>50000</v>
      </c>
      <c r="AK279" s="364">
        <v>100000</v>
      </c>
      <c r="AL279" s="359">
        <v>4.0000000000000001E-3</v>
      </c>
      <c r="AM279" s="359" t="s">
        <v>34</v>
      </c>
      <c r="AN279" s="359" t="s">
        <v>636</v>
      </c>
      <c r="AO279" s="357" t="s">
        <v>1323</v>
      </c>
      <c r="AP279" s="360" t="s">
        <v>11</v>
      </c>
      <c r="AQ279" s="366" t="s">
        <v>662</v>
      </c>
      <c r="AR279" s="359" t="s">
        <v>34</v>
      </c>
      <c r="AS279" s="359" t="s">
        <v>34</v>
      </c>
      <c r="AT279" s="359"/>
      <c r="AW279" s="646"/>
      <c r="AX279" s="646"/>
      <c r="AY279" s="647"/>
      <c r="AZ279" s="647"/>
      <c r="BA279" s="647"/>
      <c r="BB279" s="648"/>
      <c r="BC279" s="647"/>
      <c r="BD279" s="647"/>
      <c r="BE279" s="647"/>
      <c r="BF279" s="647"/>
      <c r="BG279" s="648"/>
      <c r="BH279" s="648"/>
      <c r="BI279" s="649"/>
      <c r="BJ279" s="649"/>
      <c r="BK279" s="649"/>
      <c r="BL279" s="648"/>
      <c r="BM279" s="648"/>
      <c r="BN279" s="648"/>
      <c r="BO279" s="648"/>
      <c r="BP279" s="648"/>
      <c r="BQ279" s="648"/>
      <c r="BR279" s="648"/>
      <c r="BS279" s="648"/>
      <c r="BT279" s="651"/>
      <c r="BU279" s="652"/>
      <c r="BV279" s="650"/>
      <c r="BW279" s="653"/>
    </row>
    <row r="280" spans="2:75" ht="15.75" customHeight="1">
      <c r="B280" s="353" t="s">
        <v>1585</v>
      </c>
      <c r="C280" s="354">
        <v>9463987000155</v>
      </c>
      <c r="D280" s="355" t="s">
        <v>11</v>
      </c>
      <c r="E280" s="355"/>
      <c r="F280" s="355"/>
      <c r="G280" s="356"/>
      <c r="H280" s="356" t="s">
        <v>34</v>
      </c>
      <c r="I280" s="356"/>
      <c r="J280" s="356"/>
      <c r="K280" s="357"/>
      <c r="L280" s="358"/>
      <c r="M280" s="358"/>
      <c r="N280" s="357">
        <v>210587</v>
      </c>
      <c r="O280" s="357" t="s">
        <v>1320</v>
      </c>
      <c r="P280" s="361">
        <v>39595</v>
      </c>
      <c r="Q280" s="362">
        <v>89711787.989999995</v>
      </c>
      <c r="R280" s="362">
        <v>92751520.538849205</v>
      </c>
      <c r="S280" s="357">
        <v>1</v>
      </c>
      <c r="T280" s="359">
        <v>5.9087415063382887E-2</v>
      </c>
      <c r="U280" s="359">
        <v>0.66461013487605247</v>
      </c>
      <c r="V280" s="359">
        <v>6.6828167992638576E-2</v>
      </c>
      <c r="W280" s="359">
        <v>0.61332943955293717</v>
      </c>
      <c r="X280" s="359">
        <v>0.12126088274690106</v>
      </c>
      <c r="Y280" s="359">
        <v>0.85268111711377936</v>
      </c>
      <c r="Z280" s="359">
        <v>0.14460803091245689</v>
      </c>
      <c r="AA280" s="359">
        <v>0.79021979484792149</v>
      </c>
      <c r="AB280" s="359">
        <v>5.5088118432756419E-2</v>
      </c>
      <c r="AC280" s="363">
        <v>-0.67598062075117782</v>
      </c>
      <c r="AD280" s="526">
        <v>31552352000183</v>
      </c>
      <c r="AE280" s="360" t="s">
        <v>1557</v>
      </c>
      <c r="AF280" s="360" t="s">
        <v>2155</v>
      </c>
      <c r="AG280" s="364" t="s">
        <v>59</v>
      </c>
      <c r="AH280" s="364" t="s">
        <v>2144</v>
      </c>
      <c r="AI280" s="364">
        <v>100000</v>
      </c>
      <c r="AJ280" s="364">
        <v>50000</v>
      </c>
      <c r="AK280" s="364">
        <v>100000</v>
      </c>
      <c r="AL280" s="359">
        <v>4.0000000000000001E-3</v>
      </c>
      <c r="AM280" s="359" t="s">
        <v>34</v>
      </c>
      <c r="AN280" s="359" t="s">
        <v>150</v>
      </c>
      <c r="AO280" s="357" t="s">
        <v>1323</v>
      </c>
      <c r="AP280" s="360" t="s">
        <v>11</v>
      </c>
      <c r="AQ280" s="366" t="s">
        <v>662</v>
      </c>
      <c r="AR280" s="359" t="s">
        <v>34</v>
      </c>
      <c r="AS280" s="359" t="s">
        <v>34</v>
      </c>
      <c r="AT280" s="359"/>
      <c r="AW280" s="646"/>
      <c r="AX280" s="646"/>
      <c r="AY280" s="647"/>
      <c r="AZ280" s="647"/>
      <c r="BA280" s="647"/>
      <c r="BB280" s="648"/>
      <c r="BC280" s="647"/>
      <c r="BD280" s="647"/>
      <c r="BE280" s="647"/>
      <c r="BF280" s="647"/>
      <c r="BG280" s="648"/>
      <c r="BH280" s="648"/>
      <c r="BI280" s="649"/>
      <c r="BJ280" s="649"/>
      <c r="BK280" s="649"/>
      <c r="BL280" s="648"/>
      <c r="BM280" s="648"/>
      <c r="BN280" s="648"/>
      <c r="BO280" s="648"/>
      <c r="BP280" s="648"/>
      <c r="BQ280" s="648"/>
      <c r="BR280" s="648"/>
      <c r="BS280" s="648"/>
      <c r="BT280" s="651"/>
      <c r="BU280" s="652"/>
      <c r="BV280" s="650"/>
      <c r="BW280" s="653"/>
    </row>
    <row r="281" spans="2:75" ht="15.75" customHeight="1">
      <c r="B281" s="353" t="s">
        <v>1589</v>
      </c>
      <c r="C281" s="354">
        <v>25247292000192</v>
      </c>
      <c r="D281" s="355" t="s">
        <v>11</v>
      </c>
      <c r="E281" s="355"/>
      <c r="F281" s="355"/>
      <c r="G281" s="356"/>
      <c r="H281" s="356" t="s">
        <v>34</v>
      </c>
      <c r="I281" s="356"/>
      <c r="J281" s="356"/>
      <c r="K281" s="357"/>
      <c r="L281" s="358"/>
      <c r="M281" s="358"/>
      <c r="N281" s="357">
        <v>423637</v>
      </c>
      <c r="O281" s="357" t="s">
        <v>1320</v>
      </c>
      <c r="P281" s="361">
        <v>42622</v>
      </c>
      <c r="Q281" s="362">
        <v>4866315.41</v>
      </c>
      <c r="R281" s="362">
        <v>8320910.6443650797</v>
      </c>
      <c r="S281" s="357">
        <v>1</v>
      </c>
      <c r="T281" s="359">
        <v>4.2050940007343884E-2</v>
      </c>
      <c r="U281" s="359">
        <v>0.4729853367246889</v>
      </c>
      <c r="V281" s="359">
        <v>6.3168852784514451E-2</v>
      </c>
      <c r="W281" s="359">
        <v>0.57974531158471965</v>
      </c>
      <c r="X281" s="359">
        <v>1.3195261609360021E-2</v>
      </c>
      <c r="Y281" s="359">
        <v>9.2786314554230878E-2</v>
      </c>
      <c r="Z281" s="359">
        <v>9.449358966295085E-2</v>
      </c>
      <c r="AA281" s="359">
        <v>0.51636623890622646</v>
      </c>
      <c r="AB281" s="359">
        <v>7.0727118370564862E-2</v>
      </c>
      <c r="AC281" s="363">
        <v>-0.56115065559137922</v>
      </c>
      <c r="AD281" s="526">
        <v>31552347000170</v>
      </c>
      <c r="AE281" s="360" t="s">
        <v>1557</v>
      </c>
      <c r="AF281" s="360" t="s">
        <v>2155</v>
      </c>
      <c r="AG281" s="364" t="s">
        <v>59</v>
      </c>
      <c r="AH281" s="364" t="s">
        <v>2144</v>
      </c>
      <c r="AI281" s="364">
        <v>100000</v>
      </c>
      <c r="AJ281" s="364">
        <v>50000</v>
      </c>
      <c r="AK281" s="364">
        <v>100000</v>
      </c>
      <c r="AL281" s="359">
        <v>4.0000000000000001E-3</v>
      </c>
      <c r="AM281" s="359" t="s">
        <v>34</v>
      </c>
      <c r="AN281" s="359" t="s">
        <v>2156</v>
      </c>
      <c r="AO281" s="357" t="s">
        <v>1323</v>
      </c>
      <c r="AP281" s="360" t="s">
        <v>11</v>
      </c>
      <c r="AQ281" s="366" t="s">
        <v>675</v>
      </c>
      <c r="AR281" s="359" t="s">
        <v>34</v>
      </c>
      <c r="AS281" s="359" t="s">
        <v>34</v>
      </c>
      <c r="AT281" s="359"/>
      <c r="AW281" s="646"/>
      <c r="AX281" s="646"/>
      <c r="AY281" s="647"/>
      <c r="AZ281" s="647"/>
      <c r="BA281" s="647"/>
      <c r="BB281" s="648"/>
      <c r="BC281" s="647"/>
      <c r="BD281" s="647"/>
      <c r="BE281" s="647"/>
      <c r="BF281" s="647"/>
      <c r="BG281" s="648"/>
      <c r="BH281" s="648"/>
      <c r="BI281" s="649"/>
      <c r="BJ281" s="649"/>
      <c r="BK281" s="649"/>
      <c r="BL281" s="648"/>
      <c r="BM281" s="648"/>
      <c r="BN281" s="648"/>
      <c r="BO281" s="648"/>
      <c r="BP281" s="648"/>
      <c r="BQ281" s="648"/>
      <c r="BR281" s="648"/>
      <c r="BS281" s="648"/>
      <c r="BT281" s="651"/>
      <c r="BU281" s="652"/>
      <c r="BV281" s="650"/>
      <c r="BW281" s="653"/>
    </row>
    <row r="282" spans="2:75" ht="15.75" customHeight="1">
      <c r="B282" s="353" t="s">
        <v>1697</v>
      </c>
      <c r="C282" s="354">
        <v>31964487000156</v>
      </c>
      <c r="D282" s="355"/>
      <c r="E282" s="355"/>
      <c r="F282" s="355"/>
      <c r="G282" s="356"/>
      <c r="H282" s="356" t="s">
        <v>34</v>
      </c>
      <c r="I282" s="356"/>
      <c r="J282" s="356"/>
      <c r="K282" s="357"/>
      <c r="L282" s="358"/>
      <c r="M282" s="358"/>
      <c r="N282" s="357">
        <v>482765</v>
      </c>
      <c r="O282" s="357" t="s">
        <v>1320</v>
      </c>
      <c r="P282" s="361">
        <v>43461</v>
      </c>
      <c r="Q282" s="362">
        <v>143869716.03999999</v>
      </c>
      <c r="R282" s="362">
        <v>150517776.48051581</v>
      </c>
      <c r="S282" s="357">
        <v>1</v>
      </c>
      <c r="T282" s="359">
        <v>0.10662493105241033</v>
      </c>
      <c r="U282" s="359">
        <v>1.1993080037750274</v>
      </c>
      <c r="V282" s="359">
        <v>0.12869284381007007</v>
      </c>
      <c r="W282" s="359">
        <v>1.18110539521596</v>
      </c>
      <c r="X282" s="359">
        <v>0.59305771282189013</v>
      </c>
      <c r="Y282" s="359">
        <v>4.1702575606133436</v>
      </c>
      <c r="Z282" s="359">
        <v>0.14906051678849042</v>
      </c>
      <c r="AA282" s="359">
        <v>0.8145506874914461</v>
      </c>
      <c r="AB282" s="359">
        <v>9.2681953983241819E-2</v>
      </c>
      <c r="AC282" s="363">
        <v>0.23657779843308399</v>
      </c>
      <c r="AD282" s="526">
        <v>0</v>
      </c>
      <c r="AE282" s="360" t="s">
        <v>2157</v>
      </c>
      <c r="AF282" s="360" t="s">
        <v>2143</v>
      </c>
      <c r="AG282" s="364" t="s">
        <v>1435</v>
      </c>
      <c r="AH282" s="364" t="s">
        <v>2204</v>
      </c>
      <c r="AI282" s="364">
        <v>0</v>
      </c>
      <c r="AJ282" s="364">
        <v>0</v>
      </c>
      <c r="AK282" s="364">
        <v>0</v>
      </c>
      <c r="AL282" s="359">
        <v>1E-3</v>
      </c>
      <c r="AM282" s="359">
        <v>0.1</v>
      </c>
      <c r="AN282" s="359" t="s">
        <v>34</v>
      </c>
      <c r="AO282" s="357" t="s">
        <v>1323</v>
      </c>
      <c r="AP282" s="360" t="s">
        <v>13</v>
      </c>
      <c r="AQ282" s="366" t="s">
        <v>668</v>
      </c>
      <c r="AR282" s="359" t="s">
        <v>34</v>
      </c>
      <c r="AS282" s="359" t="s">
        <v>34</v>
      </c>
      <c r="AT282" s="359"/>
      <c r="AW282" s="646"/>
      <c r="AX282" s="646"/>
      <c r="AY282" s="647"/>
      <c r="AZ282" s="647"/>
      <c r="BA282" s="647"/>
      <c r="BB282" s="648"/>
      <c r="BC282" s="647"/>
      <c r="BD282" s="647"/>
      <c r="BE282" s="647"/>
      <c r="BF282" s="647"/>
      <c r="BG282" s="648"/>
      <c r="BH282" s="648"/>
      <c r="BI282" s="649"/>
      <c r="BJ282" s="649"/>
      <c r="BK282" s="649"/>
      <c r="BL282" s="648"/>
      <c r="BM282" s="648"/>
      <c r="BN282" s="648"/>
      <c r="BO282" s="648"/>
      <c r="BP282" s="648"/>
      <c r="BQ282" s="648"/>
      <c r="BR282" s="648"/>
      <c r="BS282" s="648"/>
      <c r="BT282" s="651"/>
      <c r="BU282" s="652"/>
      <c r="BV282" s="650"/>
      <c r="BW282" s="653"/>
    </row>
    <row r="283" spans="2:75" ht="15.75" customHeight="1">
      <c r="B283" s="353" t="s">
        <v>1698</v>
      </c>
      <c r="C283" s="354">
        <v>27249854000162</v>
      </c>
      <c r="D283" s="355" t="s">
        <v>13</v>
      </c>
      <c r="E283" s="355"/>
      <c r="F283" s="355"/>
      <c r="G283" s="356"/>
      <c r="H283" s="356" t="s">
        <v>1337</v>
      </c>
      <c r="I283" s="356"/>
      <c r="J283" s="356"/>
      <c r="K283" s="357"/>
      <c r="L283" s="358"/>
      <c r="M283" s="358"/>
      <c r="N283" s="357">
        <v>446750</v>
      </c>
      <c r="O283" s="357" t="s">
        <v>1320</v>
      </c>
      <c r="P283" s="361">
        <v>42961</v>
      </c>
      <c r="Q283" s="362" t="s">
        <v>1391</v>
      </c>
      <c r="R283" s="362" t="s">
        <v>1417</v>
      </c>
      <c r="S283" s="357">
        <v>1</v>
      </c>
      <c r="T283" s="359" t="s">
        <v>1417</v>
      </c>
      <c r="U283" s="359" t="s">
        <v>1417</v>
      </c>
      <c r="V283" s="359" t="s">
        <v>1417</v>
      </c>
      <c r="W283" s="359" t="s">
        <v>1417</v>
      </c>
      <c r="X283" s="359" t="s">
        <v>1417</v>
      </c>
      <c r="Y283" s="359" t="s">
        <v>1417</v>
      </c>
      <c r="Z283" s="359" t="s">
        <v>1417</v>
      </c>
      <c r="AA283" s="359" t="s">
        <v>1417</v>
      </c>
      <c r="AB283" s="359" t="s">
        <v>1417</v>
      </c>
      <c r="AC283" s="363" t="s">
        <v>1417</v>
      </c>
      <c r="AD283" s="526">
        <v>0</v>
      </c>
      <c r="AE283" s="360" t="s">
        <v>2237</v>
      </c>
      <c r="AF283" s="360" t="s">
        <v>2143</v>
      </c>
      <c r="AG283" s="364" t="s">
        <v>1435</v>
      </c>
      <c r="AH283" s="364" t="s">
        <v>2165</v>
      </c>
      <c r="AI283" s="364">
        <v>0</v>
      </c>
      <c r="AJ283" s="364">
        <v>0</v>
      </c>
      <c r="AK283" s="364">
        <v>0</v>
      </c>
      <c r="AL283" s="359">
        <v>5.5000000000000005E-3</v>
      </c>
      <c r="AM283" s="359">
        <v>0.15</v>
      </c>
      <c r="AN283" s="359" t="s">
        <v>2161</v>
      </c>
      <c r="AO283" s="357" t="s">
        <v>1323</v>
      </c>
      <c r="AP283" s="360" t="s">
        <v>13</v>
      </c>
      <c r="AQ283" s="366" t="s">
        <v>679</v>
      </c>
      <c r="AR283" s="359" t="s">
        <v>34</v>
      </c>
      <c r="AS283" s="359" t="s">
        <v>34</v>
      </c>
      <c r="AT283" s="359"/>
      <c r="AW283" s="646"/>
      <c r="AX283" s="646"/>
      <c r="AY283" s="647"/>
      <c r="AZ283" s="647"/>
      <c r="BA283" s="647"/>
      <c r="BB283" s="648"/>
      <c r="BC283" s="647"/>
      <c r="BD283" s="647"/>
      <c r="BE283" s="647"/>
      <c r="BF283" s="647"/>
      <c r="BG283" s="648"/>
      <c r="BH283" s="648"/>
      <c r="BI283" s="649"/>
      <c r="BJ283" s="649"/>
      <c r="BK283" s="649"/>
      <c r="BL283" s="648"/>
      <c r="BM283" s="648"/>
      <c r="BN283" s="648"/>
      <c r="BO283" s="648"/>
      <c r="BP283" s="648"/>
      <c r="BQ283" s="648"/>
      <c r="BR283" s="648"/>
      <c r="BS283" s="648"/>
      <c r="BT283" s="651"/>
      <c r="BU283" s="652"/>
      <c r="BV283" s="650"/>
      <c r="BW283" s="653"/>
    </row>
    <row r="284" spans="2:75" ht="15.75" customHeight="1">
      <c r="B284" s="353" t="s">
        <v>1202</v>
      </c>
      <c r="C284" s="354">
        <v>9326708000101</v>
      </c>
      <c r="D284" s="355" t="s">
        <v>11</v>
      </c>
      <c r="E284" s="355" t="s">
        <v>621</v>
      </c>
      <c r="F284" s="355" t="s">
        <v>663</v>
      </c>
      <c r="G284" s="356" t="s">
        <v>865</v>
      </c>
      <c r="H284" s="356" t="s">
        <v>34</v>
      </c>
      <c r="I284" s="356"/>
      <c r="J284" s="356" t="s">
        <v>608</v>
      </c>
      <c r="K284" s="357" t="s">
        <v>48</v>
      </c>
      <c r="L284" s="358"/>
      <c r="M284" s="358" t="s">
        <v>34</v>
      </c>
      <c r="N284" s="357">
        <v>212873</v>
      </c>
      <c r="O284" s="357" t="s">
        <v>1320</v>
      </c>
      <c r="P284" s="361">
        <v>39640</v>
      </c>
      <c r="Q284" s="362">
        <v>259420110.06999999</v>
      </c>
      <c r="R284" s="362">
        <v>493471879.89373028</v>
      </c>
      <c r="S284" s="357">
        <v>2</v>
      </c>
      <c r="T284" s="359">
        <v>5.0884823613504437E-2</v>
      </c>
      <c r="U284" s="359">
        <v>0.65779804662125607</v>
      </c>
      <c r="V284" s="359">
        <v>2.7417799889529526E-2</v>
      </c>
      <c r="W284" s="359">
        <v>0.2687861167825375</v>
      </c>
      <c r="X284" s="359">
        <v>4.3303380649352574E-2</v>
      </c>
      <c r="Y284" s="359">
        <v>0.32837740197998183</v>
      </c>
      <c r="Z284" s="359">
        <v>0.11020741186504779</v>
      </c>
      <c r="AA284" s="359">
        <v>0.62645465699029057</v>
      </c>
      <c r="AB284" s="359">
        <v>5.6562151058118987E-2</v>
      </c>
      <c r="AC284" s="363">
        <v>-1.2112413036403691</v>
      </c>
      <c r="AD284" s="526">
        <v>0</v>
      </c>
      <c r="AE284" s="360" t="s">
        <v>2323</v>
      </c>
      <c r="AF284" s="360" t="s">
        <v>2149</v>
      </c>
      <c r="AG284" s="364" t="s">
        <v>719</v>
      </c>
      <c r="AH284" s="364" t="s">
        <v>2147</v>
      </c>
      <c r="AI284" s="364">
        <v>5000</v>
      </c>
      <c r="AJ284" s="364">
        <v>2500</v>
      </c>
      <c r="AK284" s="364">
        <v>2500</v>
      </c>
      <c r="AL284" s="359">
        <v>4.0000000000000001E-3</v>
      </c>
      <c r="AM284" s="359">
        <v>0.2</v>
      </c>
      <c r="AN284" s="359" t="s">
        <v>2156</v>
      </c>
      <c r="AO284" s="357" t="s">
        <v>1323</v>
      </c>
      <c r="AP284" s="360" t="s">
        <v>11</v>
      </c>
      <c r="AQ284" s="366" t="s">
        <v>683</v>
      </c>
      <c r="AR284" s="359">
        <v>1.4399999999999999E-3</v>
      </c>
      <c r="AS284" s="359">
        <v>1.4399999999999999E-3</v>
      </c>
      <c r="AT284" s="359"/>
      <c r="AW284" s="646"/>
      <c r="AX284" s="646"/>
      <c r="AY284" s="647"/>
      <c r="AZ284" s="647"/>
      <c r="BA284" s="647"/>
      <c r="BB284" s="648"/>
      <c r="BC284" s="647"/>
      <c r="BD284" s="647"/>
      <c r="BE284" s="647"/>
      <c r="BF284" s="647"/>
      <c r="BG284" s="648"/>
      <c r="BH284" s="648"/>
      <c r="BI284" s="649"/>
      <c r="BJ284" s="649"/>
      <c r="BK284" s="649"/>
      <c r="BL284" s="648"/>
      <c r="BM284" s="648"/>
      <c r="BN284" s="648"/>
      <c r="BO284" s="648"/>
      <c r="BP284" s="648"/>
      <c r="BQ284" s="648"/>
      <c r="BR284" s="648"/>
      <c r="BS284" s="648"/>
      <c r="BT284" s="651"/>
      <c r="BU284" s="652"/>
      <c r="BV284" s="650"/>
      <c r="BW284" s="653"/>
    </row>
    <row r="285" spans="2:75" ht="15.75" customHeight="1">
      <c r="B285" s="353" t="s">
        <v>91</v>
      </c>
      <c r="C285" s="354">
        <v>9625909000100</v>
      </c>
      <c r="D285" s="355" t="s">
        <v>11</v>
      </c>
      <c r="E285" s="355" t="s">
        <v>620</v>
      </c>
      <c r="F285" s="355" t="s">
        <v>685</v>
      </c>
      <c r="G285" s="356" t="s">
        <v>738</v>
      </c>
      <c r="H285" s="356" t="s">
        <v>34</v>
      </c>
      <c r="I285" s="356" t="s">
        <v>1303</v>
      </c>
      <c r="J285" s="356" t="s">
        <v>608</v>
      </c>
      <c r="K285" s="357" t="s">
        <v>48</v>
      </c>
      <c r="L285" s="358"/>
      <c r="M285" s="358" t="s">
        <v>34</v>
      </c>
      <c r="N285" s="357">
        <v>221201</v>
      </c>
      <c r="O285" s="357" t="s">
        <v>1320</v>
      </c>
      <c r="P285" s="361">
        <v>39791</v>
      </c>
      <c r="Q285" s="362">
        <v>358640650.20999998</v>
      </c>
      <c r="R285" s="362">
        <v>368469655.09357131</v>
      </c>
      <c r="S285" s="357">
        <v>2</v>
      </c>
      <c r="T285" s="359">
        <v>7.5730387443456948E-2</v>
      </c>
      <c r="U285" s="359">
        <v>0.97898149964218972</v>
      </c>
      <c r="V285" s="359">
        <v>0.10089061528942267</v>
      </c>
      <c r="W285" s="359">
        <v>0.98906538134742206</v>
      </c>
      <c r="X285" s="359">
        <v>0.1442085179478485</v>
      </c>
      <c r="Y285" s="359">
        <v>1.0935593885972057</v>
      </c>
      <c r="Z285" s="359">
        <v>0.22535403241466812</v>
      </c>
      <c r="AA285" s="359">
        <v>1.2809853773771724</v>
      </c>
      <c r="AB285" s="359">
        <v>6.4658879218129168E-3</v>
      </c>
      <c r="AC285" s="363">
        <v>-0.15364088142132418</v>
      </c>
      <c r="AD285" s="526">
        <v>22099999000100</v>
      </c>
      <c r="AE285" s="360" t="s">
        <v>2184</v>
      </c>
      <c r="AF285" s="360" t="s">
        <v>2143</v>
      </c>
      <c r="AG285" s="364" t="s">
        <v>1435</v>
      </c>
      <c r="AH285" s="364" t="s">
        <v>2147</v>
      </c>
      <c r="AI285" s="364">
        <v>100</v>
      </c>
      <c r="AJ285" s="364">
        <v>100</v>
      </c>
      <c r="AK285" s="364">
        <v>100</v>
      </c>
      <c r="AL285" s="657">
        <v>0.02</v>
      </c>
      <c r="AM285" s="657">
        <v>0.2</v>
      </c>
      <c r="AN285" s="359" t="s">
        <v>64</v>
      </c>
      <c r="AO285" s="357" t="s">
        <v>1323</v>
      </c>
      <c r="AP285" s="360" t="s">
        <v>13</v>
      </c>
      <c r="AQ285" s="366" t="s">
        <v>668</v>
      </c>
      <c r="AR285" s="359">
        <v>6.6666666666666662E-3</v>
      </c>
      <c r="AS285" s="359">
        <v>6.6666666666666662E-3</v>
      </c>
      <c r="AT285" s="359"/>
      <c r="AW285" s="646"/>
      <c r="AX285" s="646"/>
      <c r="AY285" s="647"/>
      <c r="AZ285" s="647"/>
      <c r="BA285" s="647"/>
      <c r="BB285" s="647"/>
      <c r="BC285" s="647"/>
      <c r="BD285" s="647"/>
      <c r="BE285" s="647"/>
      <c r="BF285" s="647"/>
      <c r="BG285" s="648"/>
      <c r="BH285" s="648"/>
      <c r="BI285" s="649"/>
      <c r="BJ285" s="649"/>
      <c r="BK285" s="649"/>
      <c r="BL285" s="218"/>
      <c r="BM285" s="648"/>
      <c r="BN285" s="648"/>
      <c r="BO285" s="648"/>
      <c r="BP285" s="648"/>
      <c r="BQ285" s="648"/>
      <c r="BR285" s="648"/>
      <c r="BS285" s="648"/>
      <c r="BT285" s="648"/>
      <c r="BU285" s="648"/>
      <c r="BV285" s="650"/>
      <c r="BW285" s="647"/>
    </row>
    <row r="286" spans="2:75" ht="15.75" customHeight="1">
      <c r="B286" s="353" t="s">
        <v>1286</v>
      </c>
      <c r="C286" s="354">
        <v>44315932000107</v>
      </c>
      <c r="D286" s="355" t="s">
        <v>11</v>
      </c>
      <c r="E286" s="355" t="s">
        <v>620</v>
      </c>
      <c r="F286" s="355" t="s">
        <v>619</v>
      </c>
      <c r="G286" s="356" t="s">
        <v>738</v>
      </c>
      <c r="H286" s="356" t="s">
        <v>34</v>
      </c>
      <c r="I286" s="356"/>
      <c r="J286" s="356" t="s">
        <v>608</v>
      </c>
      <c r="K286" s="357" t="s">
        <v>48</v>
      </c>
      <c r="L286" s="358"/>
      <c r="M286" s="358" t="s">
        <v>34</v>
      </c>
      <c r="N286" s="357">
        <v>644498</v>
      </c>
      <c r="O286" s="357" t="s">
        <v>1320</v>
      </c>
      <c r="P286" s="361">
        <v>44651</v>
      </c>
      <c r="Q286" s="362">
        <v>5896445.3099999996</v>
      </c>
      <c r="R286" s="362" t="s">
        <v>1417</v>
      </c>
      <c r="S286" s="357">
        <v>2</v>
      </c>
      <c r="T286" s="359" t="s">
        <v>1417</v>
      </c>
      <c r="U286" s="359" t="s">
        <v>1417</v>
      </c>
      <c r="V286" s="359" t="s">
        <v>1417</v>
      </c>
      <c r="W286" s="359" t="s">
        <v>1417</v>
      </c>
      <c r="X286" s="359" t="s">
        <v>1417</v>
      </c>
      <c r="Y286" s="359" t="s">
        <v>1417</v>
      </c>
      <c r="Z286" s="359" t="s">
        <v>1417</v>
      </c>
      <c r="AA286" s="359" t="s">
        <v>1417</v>
      </c>
      <c r="AB286" s="359" t="s">
        <v>1417</v>
      </c>
      <c r="AC286" s="363" t="s">
        <v>1417</v>
      </c>
      <c r="AD286" s="526">
        <v>0</v>
      </c>
      <c r="AE286" s="360" t="s">
        <v>2203</v>
      </c>
      <c r="AF286" s="360" t="s">
        <v>2203</v>
      </c>
      <c r="AG286" s="364" t="s">
        <v>1438</v>
      </c>
      <c r="AH286" s="364" t="s">
        <v>2147</v>
      </c>
      <c r="AI286" s="364">
        <v>200</v>
      </c>
      <c r="AJ286" s="364">
        <v>200</v>
      </c>
      <c r="AK286" s="364">
        <v>200</v>
      </c>
      <c r="AL286" s="359">
        <v>9.0000000000000011E-3</v>
      </c>
      <c r="AM286" s="359">
        <v>0.2</v>
      </c>
      <c r="AN286" s="359" t="s">
        <v>64</v>
      </c>
      <c r="AO286" s="357" t="s">
        <v>1323</v>
      </c>
      <c r="AP286" s="360" t="s">
        <v>11</v>
      </c>
      <c r="AQ286" s="366" t="s">
        <v>669</v>
      </c>
      <c r="AR286" s="359">
        <v>2.9999999999999996E-3</v>
      </c>
      <c r="AS286" s="359">
        <v>2.9999999999999996E-3</v>
      </c>
      <c r="AT286" s="359"/>
      <c r="AW286" s="646"/>
      <c r="AX286" s="646"/>
      <c r="AY286" s="647"/>
      <c r="AZ286" s="647"/>
      <c r="BA286" s="647"/>
      <c r="BB286" s="648"/>
      <c r="BC286" s="647"/>
      <c r="BD286" s="647"/>
      <c r="BE286" s="647"/>
      <c r="BF286" s="647"/>
      <c r="BG286" s="648"/>
      <c r="BH286" s="648"/>
      <c r="BI286" s="649"/>
      <c r="BJ286" s="649"/>
      <c r="BK286" s="649"/>
      <c r="BL286" s="648"/>
      <c r="BM286" s="648"/>
      <c r="BN286" s="648"/>
      <c r="BO286" s="648"/>
      <c r="BP286" s="648"/>
      <c r="BQ286" s="648"/>
      <c r="BR286" s="648"/>
      <c r="BS286" s="648"/>
      <c r="BT286" s="651"/>
      <c r="BU286" s="652"/>
      <c r="BV286" s="650"/>
      <c r="BW286" s="653"/>
    </row>
    <row r="287" spans="2:75" ht="15.75" customHeight="1">
      <c r="B287" s="353" t="s">
        <v>819</v>
      </c>
      <c r="C287" s="354">
        <v>32158424000175</v>
      </c>
      <c r="D287" s="355" t="s">
        <v>13</v>
      </c>
      <c r="E287" s="355" t="s">
        <v>615</v>
      </c>
      <c r="F287" s="355" t="s">
        <v>619</v>
      </c>
      <c r="G287" s="356" t="s">
        <v>34</v>
      </c>
      <c r="H287" s="356" t="s">
        <v>1336</v>
      </c>
      <c r="I287" s="356" t="s">
        <v>34</v>
      </c>
      <c r="J287" s="356"/>
      <c r="K287" s="357" t="s">
        <v>48</v>
      </c>
      <c r="L287" s="358"/>
      <c r="M287" s="358" t="s">
        <v>1414</v>
      </c>
      <c r="N287" s="357">
        <v>483214</v>
      </c>
      <c r="O287" s="357" t="s">
        <v>1320</v>
      </c>
      <c r="P287" s="361">
        <v>43462</v>
      </c>
      <c r="Q287" s="362">
        <v>12171750.109999999</v>
      </c>
      <c r="R287" s="362">
        <v>12101828.656428577</v>
      </c>
      <c r="S287" s="357">
        <v>2</v>
      </c>
      <c r="T287" s="359">
        <v>5.9840502781523863E-2</v>
      </c>
      <c r="U287" s="359">
        <v>0.77356985920795485</v>
      </c>
      <c r="V287" s="359">
        <v>7.6146212742636665E-2</v>
      </c>
      <c r="W287" s="359">
        <v>0.74648749765681832</v>
      </c>
      <c r="X287" s="359">
        <v>7.4026455118536116E-2</v>
      </c>
      <c r="Y287" s="359">
        <v>0.56135605685040335</v>
      </c>
      <c r="Z287" s="359">
        <v>0.13821023763157902</v>
      </c>
      <c r="AA287" s="359">
        <v>0.78563179683468232</v>
      </c>
      <c r="AB287" s="359">
        <v>1.2985107802596645E-2</v>
      </c>
      <c r="AC287" s="363">
        <v>-1.822941936581683</v>
      </c>
      <c r="AD287" s="526">
        <v>0</v>
      </c>
      <c r="AE287" s="360" t="s">
        <v>2213</v>
      </c>
      <c r="AF287" s="360" t="s">
        <v>2149</v>
      </c>
      <c r="AG287" s="364" t="s">
        <v>719</v>
      </c>
      <c r="AH287" s="364" t="s">
        <v>2147</v>
      </c>
      <c r="AI287" s="364">
        <v>100</v>
      </c>
      <c r="AJ287" s="364">
        <v>100</v>
      </c>
      <c r="AK287" s="364">
        <v>100</v>
      </c>
      <c r="AL287" s="359">
        <v>0.01</v>
      </c>
      <c r="AM287" s="359">
        <v>0.2</v>
      </c>
      <c r="AN287" s="359" t="s">
        <v>64</v>
      </c>
      <c r="AO287" s="357" t="s">
        <v>1323</v>
      </c>
      <c r="AP287" s="360" t="s">
        <v>13</v>
      </c>
      <c r="AQ287" s="366" t="s">
        <v>668</v>
      </c>
      <c r="AR287" s="359">
        <v>2.6666666666666666E-3</v>
      </c>
      <c r="AS287" s="359">
        <v>2.6666666666666666E-3</v>
      </c>
      <c r="AT287" s="359"/>
      <c r="AW287" s="646"/>
      <c r="AX287" s="646"/>
      <c r="AY287" s="647"/>
      <c r="AZ287" s="647"/>
      <c r="BA287" s="647"/>
      <c r="BB287" s="648"/>
      <c r="BC287" s="647"/>
      <c r="BD287" s="647"/>
      <c r="BE287" s="647"/>
      <c r="BF287" s="647"/>
      <c r="BG287" s="648"/>
      <c r="BH287" s="648"/>
      <c r="BI287" s="649"/>
      <c r="BJ287" s="649"/>
      <c r="BK287" s="649"/>
      <c r="BL287" s="648"/>
      <c r="BM287" s="648"/>
      <c r="BN287" s="648"/>
      <c r="BO287" s="648"/>
      <c r="BP287" s="648"/>
      <c r="BQ287" s="648"/>
      <c r="BR287" s="648"/>
      <c r="BS287" s="648"/>
      <c r="BT287" s="651"/>
      <c r="BU287" s="652"/>
      <c r="BV287" s="650"/>
      <c r="BW287" s="653"/>
    </row>
    <row r="288" spans="2:75" ht="15.75" customHeight="1">
      <c r="B288" s="353" t="s">
        <v>924</v>
      </c>
      <c r="C288" s="354">
        <v>44489239000142</v>
      </c>
      <c r="D288" s="355" t="s">
        <v>13</v>
      </c>
      <c r="E288" s="355" t="s">
        <v>615</v>
      </c>
      <c r="F288" s="355" t="s">
        <v>619</v>
      </c>
      <c r="G288" s="356" t="s">
        <v>34</v>
      </c>
      <c r="H288" s="356" t="s">
        <v>1337</v>
      </c>
      <c r="I288" s="356" t="s">
        <v>34</v>
      </c>
      <c r="J288" s="356"/>
      <c r="K288" s="357" t="s">
        <v>48</v>
      </c>
      <c r="L288" s="358"/>
      <c r="M288" s="358" t="s">
        <v>1414</v>
      </c>
      <c r="N288" s="357">
        <v>644651</v>
      </c>
      <c r="O288" s="357" t="s">
        <v>1320</v>
      </c>
      <c r="P288" s="361">
        <v>44651</v>
      </c>
      <c r="Q288" s="362">
        <v>10435264.699999999</v>
      </c>
      <c r="R288" s="362" t="s">
        <v>1417</v>
      </c>
      <c r="S288" s="357">
        <v>2</v>
      </c>
      <c r="T288" s="359" t="s">
        <v>1417</v>
      </c>
      <c r="U288" s="359" t="s">
        <v>1417</v>
      </c>
      <c r="V288" s="359" t="s">
        <v>1417</v>
      </c>
      <c r="W288" s="359" t="s">
        <v>1417</v>
      </c>
      <c r="X288" s="359" t="s">
        <v>1417</v>
      </c>
      <c r="Y288" s="359" t="s">
        <v>1417</v>
      </c>
      <c r="Z288" s="359" t="s">
        <v>1417</v>
      </c>
      <c r="AA288" s="359" t="s">
        <v>1417</v>
      </c>
      <c r="AB288" s="359" t="s">
        <v>1417</v>
      </c>
      <c r="AC288" s="363" t="s">
        <v>1417</v>
      </c>
      <c r="AD288" s="526">
        <v>0</v>
      </c>
      <c r="AE288" s="360" t="s">
        <v>2266</v>
      </c>
      <c r="AF288" s="360" t="s">
        <v>2152</v>
      </c>
      <c r="AG288" s="364" t="s">
        <v>1436</v>
      </c>
      <c r="AH288" s="364" t="s">
        <v>2147</v>
      </c>
      <c r="AI288" s="364">
        <v>5000</v>
      </c>
      <c r="AJ288" s="364">
        <v>0</v>
      </c>
      <c r="AK288" s="364">
        <v>5000</v>
      </c>
      <c r="AL288" s="359">
        <v>0.02</v>
      </c>
      <c r="AM288" s="359">
        <v>0.2</v>
      </c>
      <c r="AN288" s="359" t="s">
        <v>64</v>
      </c>
      <c r="AO288" s="357" t="s">
        <v>1323</v>
      </c>
      <c r="AP288" s="360" t="s">
        <v>13</v>
      </c>
      <c r="AQ288" s="366" t="s">
        <v>668</v>
      </c>
      <c r="AR288" s="359">
        <v>3.3333333333333331E-3</v>
      </c>
      <c r="AS288" s="359">
        <v>3.3333333333333331E-3</v>
      </c>
      <c r="AT288" s="359"/>
      <c r="AW288" s="646"/>
      <c r="AX288" s="646"/>
      <c r="AY288" s="647"/>
      <c r="AZ288" s="647"/>
      <c r="BA288" s="647"/>
      <c r="BB288" s="648"/>
      <c r="BC288" s="647"/>
      <c r="BD288" s="647"/>
      <c r="BE288" s="647"/>
      <c r="BF288" s="647"/>
      <c r="BG288" s="648"/>
      <c r="BH288" s="648"/>
      <c r="BI288" s="649"/>
      <c r="BJ288" s="649"/>
      <c r="BK288" s="649"/>
      <c r="BL288" s="218"/>
      <c r="BM288" s="648"/>
      <c r="BN288" s="648"/>
      <c r="BO288" s="648"/>
      <c r="BP288" s="648"/>
      <c r="BQ288" s="648"/>
      <c r="BR288" s="648"/>
      <c r="BS288" s="648"/>
      <c r="BT288" s="651"/>
      <c r="BU288" s="652"/>
      <c r="BV288" s="650"/>
      <c r="BW288" s="653"/>
    </row>
    <row r="289" spans="2:75" ht="15.75" customHeight="1">
      <c r="B289" s="353" t="s">
        <v>981</v>
      </c>
      <c r="C289" s="354">
        <v>22504092000180</v>
      </c>
      <c r="D289" s="355" t="s">
        <v>13</v>
      </c>
      <c r="E289" s="355" t="s">
        <v>615</v>
      </c>
      <c r="F289" s="355" t="s">
        <v>619</v>
      </c>
      <c r="G289" s="356" t="s">
        <v>34</v>
      </c>
      <c r="H289" s="356" t="s">
        <v>1336</v>
      </c>
      <c r="I289" s="356" t="s">
        <v>34</v>
      </c>
      <c r="J289" s="356"/>
      <c r="K289" s="357" t="s">
        <v>48</v>
      </c>
      <c r="L289" s="358"/>
      <c r="M289" s="358" t="s">
        <v>1414</v>
      </c>
      <c r="N289" s="357">
        <v>402354</v>
      </c>
      <c r="O289" s="357" t="s">
        <v>1320</v>
      </c>
      <c r="P289" s="361">
        <v>42237</v>
      </c>
      <c r="Q289" s="362">
        <v>89777530.439999998</v>
      </c>
      <c r="R289" s="362">
        <v>113899150.89571418</v>
      </c>
      <c r="S289" s="357">
        <v>2</v>
      </c>
      <c r="T289" s="359">
        <v>8.5689926305503983E-2</v>
      </c>
      <c r="U289" s="359">
        <v>1.1077304024282917</v>
      </c>
      <c r="V289" s="359">
        <v>0.12512873229305388</v>
      </c>
      <c r="W289" s="359">
        <v>1.2266799738302698</v>
      </c>
      <c r="X289" s="359">
        <v>0.15087985010365013</v>
      </c>
      <c r="Y289" s="359">
        <v>1.1441493122525175</v>
      </c>
      <c r="Z289" s="359">
        <v>0.19463239011052447</v>
      </c>
      <c r="AA289" s="359">
        <v>1.1063536029245826</v>
      </c>
      <c r="AB289" s="359">
        <v>2.1639529309446223E-2</v>
      </c>
      <c r="AC289" s="363">
        <v>0.9707275082387633</v>
      </c>
      <c r="AD289" s="526">
        <v>0</v>
      </c>
      <c r="AE289" s="360" t="s">
        <v>2309</v>
      </c>
      <c r="AF289" s="360" t="s">
        <v>2149</v>
      </c>
      <c r="AG289" s="364" t="s">
        <v>719</v>
      </c>
      <c r="AH289" s="364" t="s">
        <v>2147</v>
      </c>
      <c r="AI289" s="364">
        <v>500</v>
      </c>
      <c r="AJ289" s="364">
        <v>500</v>
      </c>
      <c r="AK289" s="364">
        <v>500</v>
      </c>
      <c r="AL289" s="359">
        <v>1.4999999999999999E-2</v>
      </c>
      <c r="AM289" s="359">
        <v>0.2</v>
      </c>
      <c r="AN289" s="359" t="s">
        <v>64</v>
      </c>
      <c r="AO289" s="357" t="s">
        <v>1323</v>
      </c>
      <c r="AP289" s="360" t="s">
        <v>13</v>
      </c>
      <c r="AQ289" s="366" t="s">
        <v>664</v>
      </c>
      <c r="AR289" s="359">
        <v>2.9999999999999996E-3</v>
      </c>
      <c r="AS289" s="359">
        <v>2.9999999999999996E-3</v>
      </c>
      <c r="AT289" s="359"/>
      <c r="AW289" s="646"/>
      <c r="AX289" s="646"/>
      <c r="AY289" s="647"/>
      <c r="AZ289" s="647"/>
      <c r="BA289" s="647"/>
      <c r="BB289" s="648"/>
      <c r="BC289" s="647"/>
      <c r="BD289" s="647"/>
      <c r="BE289" s="647"/>
      <c r="BF289" s="647"/>
      <c r="BG289" s="648"/>
      <c r="BH289" s="648"/>
      <c r="BI289" s="649"/>
      <c r="BJ289" s="649"/>
      <c r="BK289" s="649"/>
      <c r="BL289" s="218"/>
      <c r="BM289" s="648"/>
      <c r="BN289" s="648"/>
      <c r="BO289" s="648"/>
      <c r="BP289" s="648"/>
      <c r="BQ289" s="648"/>
      <c r="BR289" s="648"/>
      <c r="BS289" s="648"/>
      <c r="BT289" s="651"/>
      <c r="BU289" s="652"/>
      <c r="BV289" s="650"/>
      <c r="BW289" s="653"/>
    </row>
    <row r="290" spans="2:75" ht="15.75" customHeight="1">
      <c r="B290" s="353" t="s">
        <v>1075</v>
      </c>
      <c r="C290" s="354">
        <v>18908578000106</v>
      </c>
      <c r="D290" s="355" t="s">
        <v>13</v>
      </c>
      <c r="E290" s="355" t="s">
        <v>615</v>
      </c>
      <c r="F290" s="355" t="s">
        <v>619</v>
      </c>
      <c r="G290" s="356" t="s">
        <v>34</v>
      </c>
      <c r="H290" s="356" t="s">
        <v>1336</v>
      </c>
      <c r="I290" s="356" t="s">
        <v>34</v>
      </c>
      <c r="J290" s="356"/>
      <c r="K290" s="357" t="s">
        <v>48</v>
      </c>
      <c r="L290" s="358"/>
      <c r="M290" s="358" t="s">
        <v>34</v>
      </c>
      <c r="N290" s="357">
        <v>354341</v>
      </c>
      <c r="O290" s="357" t="s">
        <v>1320</v>
      </c>
      <c r="P290" s="361">
        <v>41607</v>
      </c>
      <c r="Q290" s="362">
        <v>23131314.260000002</v>
      </c>
      <c r="R290" s="362">
        <v>42049778.428730175</v>
      </c>
      <c r="S290" s="357">
        <v>2</v>
      </c>
      <c r="T290" s="359">
        <v>1.5887572846261966E-2</v>
      </c>
      <c r="U290" s="359">
        <v>0.20538175514183105</v>
      </c>
      <c r="V290" s="359">
        <v>-2.203359333553101E-2</v>
      </c>
      <c r="W290" s="359">
        <v>-0.21600288919187244</v>
      </c>
      <c r="X290" s="359">
        <v>-4.4191237933379868E-2</v>
      </c>
      <c r="Y290" s="359">
        <v>-0.33511018505340323</v>
      </c>
      <c r="Z290" s="359">
        <v>-3.4977483648334751E-2</v>
      </c>
      <c r="AA290" s="359">
        <v>-0.19882335634678266</v>
      </c>
      <c r="AB290" s="359">
        <v>3.8629652801593251E-2</v>
      </c>
      <c r="AC290" s="363">
        <v>-3.0724369198713717</v>
      </c>
      <c r="AD290" s="526">
        <v>0</v>
      </c>
      <c r="AE290" s="360" t="s">
        <v>2162</v>
      </c>
      <c r="AF290" s="360" t="s">
        <v>736</v>
      </c>
      <c r="AG290" s="364" t="s">
        <v>736</v>
      </c>
      <c r="AH290" s="364" t="s">
        <v>2147</v>
      </c>
      <c r="AI290" s="364">
        <v>500</v>
      </c>
      <c r="AJ290" s="364">
        <v>100</v>
      </c>
      <c r="AK290" s="364">
        <v>100</v>
      </c>
      <c r="AL290" s="359">
        <v>1.4999999999999999E-2</v>
      </c>
      <c r="AM290" s="359">
        <v>0.2</v>
      </c>
      <c r="AN290" s="359" t="s">
        <v>64</v>
      </c>
      <c r="AO290" s="357" t="s">
        <v>1323</v>
      </c>
      <c r="AP290" s="360" t="s">
        <v>13</v>
      </c>
      <c r="AQ290" s="366" t="s">
        <v>664</v>
      </c>
      <c r="AR290" s="359">
        <v>5.2499999999999995E-3</v>
      </c>
      <c r="AS290" s="359">
        <v>5.2499999999999995E-3</v>
      </c>
      <c r="AT290" s="359"/>
      <c r="AW290" s="646"/>
      <c r="AX290" s="646"/>
      <c r="AY290" s="647"/>
      <c r="AZ290" s="647"/>
      <c r="BA290" s="647"/>
      <c r="BB290" s="648"/>
      <c r="BC290" s="647"/>
      <c r="BD290" s="647"/>
      <c r="BE290" s="647"/>
      <c r="BF290" s="647"/>
      <c r="BG290" s="648"/>
      <c r="BH290" s="648"/>
      <c r="BI290" s="649"/>
      <c r="BJ290" s="649"/>
      <c r="BK290" s="649"/>
      <c r="BL290" s="218"/>
      <c r="BM290" s="648"/>
      <c r="BN290" s="648"/>
      <c r="BO290" s="648"/>
      <c r="BP290" s="648"/>
      <c r="BQ290" s="648"/>
      <c r="BR290" s="648"/>
      <c r="BS290" s="648"/>
      <c r="BT290" s="651"/>
      <c r="BU290" s="652"/>
      <c r="BV290" s="650"/>
      <c r="BW290" s="653"/>
    </row>
    <row r="291" spans="2:75" ht="15.75" customHeight="1">
      <c r="B291" s="353" t="s">
        <v>863</v>
      </c>
      <c r="C291" s="354">
        <v>32743215000199</v>
      </c>
      <c r="D291" s="355" t="s">
        <v>14</v>
      </c>
      <c r="E291" s="355" t="s">
        <v>607</v>
      </c>
      <c r="F291" s="355" t="s">
        <v>672</v>
      </c>
      <c r="G291" s="356"/>
      <c r="H291" s="356" t="s">
        <v>34</v>
      </c>
      <c r="I291" s="356" t="s">
        <v>34</v>
      </c>
      <c r="J291" s="356" t="s">
        <v>608</v>
      </c>
      <c r="K291" s="357" t="s">
        <v>48</v>
      </c>
      <c r="L291" s="358"/>
      <c r="M291" s="358" t="s">
        <v>1414</v>
      </c>
      <c r="N291" s="357">
        <v>490164</v>
      </c>
      <c r="O291" s="357" t="s">
        <v>1320</v>
      </c>
      <c r="P291" s="361">
        <v>43539</v>
      </c>
      <c r="Q291" s="362">
        <v>83480351.019999996</v>
      </c>
      <c r="R291" s="362">
        <v>74340752.937341288</v>
      </c>
      <c r="S291" s="357">
        <v>2</v>
      </c>
      <c r="T291" s="359">
        <v>3.5936361578431164E-2</v>
      </c>
      <c r="U291" s="359">
        <v>0.46455636023259417</v>
      </c>
      <c r="V291" s="359">
        <v>-7.3502711981270674E-2</v>
      </c>
      <c r="W291" s="359">
        <v>-0.72057235102863859</v>
      </c>
      <c r="X291" s="359">
        <v>7.4403358341049941E-2</v>
      </c>
      <c r="Y291" s="359">
        <v>0.5642141824551723</v>
      </c>
      <c r="Z291" s="359">
        <v>9.0583606064500666E-2</v>
      </c>
      <c r="AA291" s="359">
        <v>0.51490658301247605</v>
      </c>
      <c r="AB291" s="359">
        <v>0.20197253627279324</v>
      </c>
      <c r="AC291" s="363">
        <v>-0.75799125467858008</v>
      </c>
      <c r="AD291" s="526">
        <v>42427783000134</v>
      </c>
      <c r="AE291" s="360" t="s">
        <v>2178</v>
      </c>
      <c r="AF291" s="360" t="s">
        <v>2143</v>
      </c>
      <c r="AG291" s="364" t="s">
        <v>1435</v>
      </c>
      <c r="AH291" s="364" t="s">
        <v>2147</v>
      </c>
      <c r="AI291" s="364">
        <v>500</v>
      </c>
      <c r="AJ291" s="364">
        <v>500</v>
      </c>
      <c r="AK291" s="364">
        <v>500</v>
      </c>
      <c r="AL291" s="359">
        <v>1E-3</v>
      </c>
      <c r="AM291" s="359" t="s">
        <v>34</v>
      </c>
      <c r="AN291" s="359" t="s">
        <v>666</v>
      </c>
      <c r="AO291" s="357" t="s">
        <v>1323</v>
      </c>
      <c r="AP291" s="360" t="s">
        <v>716</v>
      </c>
      <c r="AQ291" s="366" t="s">
        <v>697</v>
      </c>
      <c r="AR291" s="359">
        <v>3.5E-4</v>
      </c>
      <c r="AS291" s="359">
        <v>3.5E-4</v>
      </c>
      <c r="AT291" s="359"/>
      <c r="AW291" s="646"/>
      <c r="AX291" s="646"/>
      <c r="AY291" s="647"/>
      <c r="AZ291" s="647"/>
      <c r="BA291" s="647"/>
      <c r="BB291" s="648"/>
      <c r="BC291" s="647"/>
      <c r="BD291" s="647"/>
      <c r="BE291" s="647"/>
      <c r="BF291" s="647"/>
      <c r="BG291" s="648"/>
      <c r="BH291" s="648"/>
      <c r="BI291" s="649"/>
      <c r="BJ291" s="649"/>
      <c r="BK291" s="649"/>
      <c r="BL291" s="218"/>
      <c r="BM291" s="648"/>
      <c r="BN291" s="648"/>
      <c r="BO291" s="648"/>
      <c r="BP291" s="648"/>
      <c r="BQ291" s="648"/>
      <c r="BR291" s="648"/>
      <c r="BS291" s="648"/>
      <c r="BT291" s="651"/>
      <c r="BU291" s="652"/>
      <c r="BV291" s="650"/>
      <c r="BW291" s="653"/>
    </row>
    <row r="292" spans="2:75" ht="15.75" customHeight="1">
      <c r="B292" s="353" t="s">
        <v>154</v>
      </c>
      <c r="C292" s="354">
        <v>36499594000174</v>
      </c>
      <c r="D292" s="355" t="s">
        <v>14</v>
      </c>
      <c r="E292" s="355" t="s">
        <v>607</v>
      </c>
      <c r="F292" s="355" t="s">
        <v>672</v>
      </c>
      <c r="G292" s="356"/>
      <c r="H292" s="356" t="s">
        <v>34</v>
      </c>
      <c r="I292" s="356" t="s">
        <v>34</v>
      </c>
      <c r="J292" s="356" t="s">
        <v>611</v>
      </c>
      <c r="K292" s="357" t="s">
        <v>48</v>
      </c>
      <c r="L292" s="358"/>
      <c r="M292" s="358" t="s">
        <v>1414</v>
      </c>
      <c r="N292" s="357">
        <v>533718</v>
      </c>
      <c r="O292" s="357" t="s">
        <v>1320</v>
      </c>
      <c r="P292" s="361">
        <v>43923</v>
      </c>
      <c r="Q292" s="362">
        <v>415457333.77999997</v>
      </c>
      <c r="R292" s="362">
        <v>370490083.31404734</v>
      </c>
      <c r="S292" s="357">
        <v>2</v>
      </c>
      <c r="T292" s="359">
        <v>-0.11921526975553864</v>
      </c>
      <c r="U292" s="359">
        <v>-1.5411190607292877</v>
      </c>
      <c r="V292" s="359">
        <v>-4.9190664195650546E-2</v>
      </c>
      <c r="W292" s="359">
        <v>-0.48223298967733447</v>
      </c>
      <c r="X292" s="359">
        <v>0.25001472643557832</v>
      </c>
      <c r="Y292" s="359">
        <v>1.8959070883736775</v>
      </c>
      <c r="Z292" s="359" t="s">
        <v>1417</v>
      </c>
      <c r="AA292" s="359" t="s">
        <v>1417</v>
      </c>
      <c r="AB292" s="359">
        <v>0.211479762437913</v>
      </c>
      <c r="AC292" s="363">
        <v>-0.59216837657162114</v>
      </c>
      <c r="AD292" s="526">
        <v>0</v>
      </c>
      <c r="AE292" s="360" t="s">
        <v>2178</v>
      </c>
      <c r="AF292" s="360" t="s">
        <v>2143</v>
      </c>
      <c r="AG292" s="364" t="s">
        <v>1435</v>
      </c>
      <c r="AH292" s="364" t="s">
        <v>2147</v>
      </c>
      <c r="AI292" s="364">
        <v>500</v>
      </c>
      <c r="AJ292" s="364">
        <v>100</v>
      </c>
      <c r="AK292" s="364">
        <v>100</v>
      </c>
      <c r="AL292" s="359">
        <v>2E-3</v>
      </c>
      <c r="AM292" s="359" t="s">
        <v>34</v>
      </c>
      <c r="AN292" s="359" t="s">
        <v>2156</v>
      </c>
      <c r="AO292" s="357" t="s">
        <v>1323</v>
      </c>
      <c r="AP292" s="360" t="s">
        <v>13</v>
      </c>
      <c r="AQ292" s="366" t="s">
        <v>668</v>
      </c>
      <c r="AR292" s="359">
        <v>6.9999999999999999E-4</v>
      </c>
      <c r="AS292" s="359">
        <v>6.9999999999999999E-4</v>
      </c>
      <c r="AT292" s="359"/>
      <c r="AW292" s="646"/>
      <c r="AX292" s="646"/>
      <c r="AY292" s="647"/>
      <c r="AZ292" s="647"/>
      <c r="BA292" s="647"/>
      <c r="BB292" s="648"/>
      <c r="BC292" s="647"/>
      <c r="BD292" s="647"/>
      <c r="BE292" s="647"/>
      <c r="BF292" s="647"/>
      <c r="BG292" s="648"/>
      <c r="BH292" s="648"/>
      <c r="BI292" s="649"/>
      <c r="BJ292" s="649"/>
      <c r="BK292" s="649"/>
      <c r="BL292" s="218"/>
      <c r="BM292" s="648"/>
      <c r="BN292" s="648"/>
      <c r="BO292" s="648"/>
      <c r="BP292" s="648"/>
      <c r="BQ292" s="648"/>
      <c r="BR292" s="648"/>
      <c r="BS292" s="648"/>
      <c r="BT292" s="651"/>
      <c r="BU292" s="652"/>
      <c r="BV292" s="650"/>
      <c r="BW292" s="653"/>
    </row>
    <row r="293" spans="2:75" ht="15.75" customHeight="1">
      <c r="B293" s="353" t="s">
        <v>867</v>
      </c>
      <c r="C293" s="354">
        <v>43140671000160</v>
      </c>
      <c r="D293" s="355" t="s">
        <v>11</v>
      </c>
      <c r="E293" s="355" t="s">
        <v>661</v>
      </c>
      <c r="F293" s="355" t="s">
        <v>672</v>
      </c>
      <c r="G293" s="356" t="s">
        <v>865</v>
      </c>
      <c r="H293" s="356" t="s">
        <v>34</v>
      </c>
      <c r="I293" s="356"/>
      <c r="J293" s="356" t="s">
        <v>608</v>
      </c>
      <c r="K293" s="357" t="s">
        <v>48</v>
      </c>
      <c r="L293" s="358"/>
      <c r="M293" s="358" t="s">
        <v>1414</v>
      </c>
      <c r="N293" s="357">
        <v>631264</v>
      </c>
      <c r="O293" s="357" t="s">
        <v>1320</v>
      </c>
      <c r="P293" s="361">
        <v>44558</v>
      </c>
      <c r="Q293" s="362">
        <v>143180143.41</v>
      </c>
      <c r="R293" s="362" t="s">
        <v>1417</v>
      </c>
      <c r="S293" s="357">
        <v>2</v>
      </c>
      <c r="T293" s="359">
        <v>4.225253185511435E-2</v>
      </c>
      <c r="U293" s="359">
        <v>0.5462067261980329</v>
      </c>
      <c r="V293" s="359" t="s">
        <v>1417</v>
      </c>
      <c r="W293" s="359" t="s">
        <v>1417</v>
      </c>
      <c r="X293" s="359" t="s">
        <v>1417</v>
      </c>
      <c r="Y293" s="359" t="s">
        <v>1417</v>
      </c>
      <c r="Z293" s="359" t="s">
        <v>1417</v>
      </c>
      <c r="AA293" s="359" t="s">
        <v>1417</v>
      </c>
      <c r="AB293" s="359" t="s">
        <v>1417</v>
      </c>
      <c r="AC293" s="363" t="s">
        <v>1417</v>
      </c>
      <c r="AD293" s="526">
        <v>0</v>
      </c>
      <c r="AE293" s="360" t="s">
        <v>2178</v>
      </c>
      <c r="AF293" s="360" t="s">
        <v>2143</v>
      </c>
      <c r="AG293" s="364" t="s">
        <v>1435</v>
      </c>
      <c r="AH293" s="364" t="s">
        <v>2147</v>
      </c>
      <c r="AI293" s="364">
        <v>3000</v>
      </c>
      <c r="AJ293" s="364">
        <v>1000</v>
      </c>
      <c r="AK293" s="364">
        <v>1000</v>
      </c>
      <c r="AL293" s="359">
        <v>2E-3</v>
      </c>
      <c r="AM293" s="359" t="s">
        <v>34</v>
      </c>
      <c r="AN293" s="359" t="s">
        <v>633</v>
      </c>
      <c r="AO293" s="357" t="s">
        <v>1323</v>
      </c>
      <c r="AP293" s="360" t="s">
        <v>11</v>
      </c>
      <c r="AQ293" s="366" t="s">
        <v>680</v>
      </c>
      <c r="AR293" s="359">
        <v>6.9999999999999999E-4</v>
      </c>
      <c r="AS293" s="359">
        <v>6.9999999999999999E-4</v>
      </c>
      <c r="AT293" s="359"/>
      <c r="AW293" s="646"/>
      <c r="AX293" s="646"/>
      <c r="AY293" s="647"/>
      <c r="AZ293" s="647"/>
      <c r="BA293" s="647"/>
      <c r="BB293" s="648"/>
      <c r="BC293" s="647"/>
      <c r="BD293" s="647"/>
      <c r="BE293" s="647"/>
      <c r="BF293" s="647"/>
      <c r="BG293" s="648"/>
      <c r="BH293" s="648"/>
      <c r="BI293" s="649"/>
      <c r="BJ293" s="649"/>
      <c r="BK293" s="649"/>
      <c r="BL293" s="218"/>
      <c r="BM293" s="648"/>
      <c r="BN293" s="648"/>
      <c r="BO293" s="648"/>
      <c r="BP293" s="648"/>
      <c r="BQ293" s="648"/>
      <c r="BR293" s="648"/>
      <c r="BS293" s="648"/>
      <c r="BT293" s="651"/>
      <c r="BU293" s="652"/>
      <c r="BV293" s="650"/>
      <c r="BW293" s="653"/>
    </row>
    <row r="294" spans="2:75" ht="15.75" customHeight="1">
      <c r="B294" s="353" t="s">
        <v>1385</v>
      </c>
      <c r="C294" s="354">
        <v>16892116000112</v>
      </c>
      <c r="D294" s="355" t="s">
        <v>11</v>
      </c>
      <c r="E294" s="355" t="s">
        <v>621</v>
      </c>
      <c r="F294" s="355" t="s">
        <v>672</v>
      </c>
      <c r="G294" s="356" t="s">
        <v>738</v>
      </c>
      <c r="H294" s="356" t="s">
        <v>34</v>
      </c>
      <c r="I294" s="356"/>
      <c r="J294" s="356" t="s">
        <v>608</v>
      </c>
      <c r="K294" s="357" t="s">
        <v>48</v>
      </c>
      <c r="L294" s="358"/>
      <c r="M294" s="358" t="s">
        <v>1414</v>
      </c>
      <c r="N294" s="357">
        <v>329355</v>
      </c>
      <c r="O294" s="357" t="s">
        <v>1320</v>
      </c>
      <c r="P294" s="361">
        <v>41332</v>
      </c>
      <c r="Q294" s="362">
        <v>26422984.280000001</v>
      </c>
      <c r="R294" s="362">
        <v>96552052.144722253</v>
      </c>
      <c r="S294" s="357">
        <v>2</v>
      </c>
      <c r="T294" s="359">
        <v>7.1167943341137185E-2</v>
      </c>
      <c r="U294" s="359">
        <v>0.92000189422742074</v>
      </c>
      <c r="V294" s="359">
        <v>7.5889569585004368E-2</v>
      </c>
      <c r="W294" s="359">
        <v>0.74397153656523785</v>
      </c>
      <c r="X294" s="359">
        <v>8.9314119764022815E-2</v>
      </c>
      <c r="Y294" s="359">
        <v>0.67728519502269513</v>
      </c>
      <c r="Z294" s="359">
        <v>0.19082040097068731</v>
      </c>
      <c r="AA294" s="359">
        <v>1.0846850208516126</v>
      </c>
      <c r="AB294" s="359">
        <v>3.5488753975560609E-2</v>
      </c>
      <c r="AC294" s="363">
        <v>-0.65840858069880592</v>
      </c>
      <c r="AD294" s="526">
        <v>0</v>
      </c>
      <c r="AE294" s="360" t="s">
        <v>2323</v>
      </c>
      <c r="AF294" s="360" t="s">
        <v>2149</v>
      </c>
      <c r="AG294" s="364" t="s">
        <v>719</v>
      </c>
      <c r="AH294" s="364" t="s">
        <v>2147</v>
      </c>
      <c r="AI294" s="364">
        <v>5000</v>
      </c>
      <c r="AJ294" s="364">
        <v>2500</v>
      </c>
      <c r="AK294" s="364">
        <v>2500</v>
      </c>
      <c r="AL294" s="359">
        <v>2.5000000000000001E-3</v>
      </c>
      <c r="AM294" s="359">
        <v>0.2</v>
      </c>
      <c r="AN294" s="359" t="s">
        <v>636</v>
      </c>
      <c r="AO294" s="357" t="s">
        <v>1323</v>
      </c>
      <c r="AP294" s="360" t="s">
        <v>11</v>
      </c>
      <c r="AQ294" s="366" t="s">
        <v>680</v>
      </c>
      <c r="AR294" s="359">
        <v>8.3333333333333328E-4</v>
      </c>
      <c r="AS294" s="359">
        <v>8.3333333333333328E-4</v>
      </c>
      <c r="AT294" s="359"/>
      <c r="AW294" s="646"/>
      <c r="AX294" s="646"/>
      <c r="AY294" s="647"/>
      <c r="AZ294" s="647"/>
      <c r="BA294" s="647"/>
      <c r="BB294" s="648"/>
      <c r="BC294" s="647"/>
      <c r="BD294" s="647"/>
      <c r="BE294" s="647"/>
      <c r="BF294" s="647"/>
      <c r="BG294" s="648"/>
      <c r="BH294" s="648"/>
      <c r="BI294" s="649"/>
      <c r="BJ294" s="649"/>
      <c r="BK294" s="649"/>
      <c r="BL294" s="218"/>
      <c r="BM294" s="648"/>
      <c r="BN294" s="648"/>
      <c r="BO294" s="648"/>
      <c r="BP294" s="648"/>
      <c r="BQ294" s="648"/>
      <c r="BR294" s="648"/>
      <c r="BS294" s="648"/>
      <c r="BT294" s="651"/>
      <c r="BU294" s="652"/>
      <c r="BV294" s="650"/>
      <c r="BW294" s="653"/>
    </row>
    <row r="295" spans="2:75" ht="15.75" customHeight="1">
      <c r="B295" s="353" t="s">
        <v>1719</v>
      </c>
      <c r="C295" s="354">
        <v>33796273000143</v>
      </c>
      <c r="D295" s="355" t="s">
        <v>11</v>
      </c>
      <c r="E295" s="355" t="s">
        <v>621</v>
      </c>
      <c r="F295" s="355" t="s">
        <v>672</v>
      </c>
      <c r="G295" s="356" t="s">
        <v>738</v>
      </c>
      <c r="H295" s="356" t="s">
        <v>34</v>
      </c>
      <c r="I295" s="356" t="s">
        <v>34</v>
      </c>
      <c r="J295" s="356" t="s">
        <v>608</v>
      </c>
      <c r="K295" s="357" t="s">
        <v>48</v>
      </c>
      <c r="L295" s="358"/>
      <c r="M295" s="358"/>
      <c r="N295" s="357">
        <v>527971</v>
      </c>
      <c r="O295" s="357" t="s">
        <v>1320</v>
      </c>
      <c r="P295" s="361">
        <v>43889</v>
      </c>
      <c r="Q295" s="362">
        <v>208466102.31999999</v>
      </c>
      <c r="R295" s="362">
        <v>205754798.08218238</v>
      </c>
      <c r="S295" s="357">
        <v>2</v>
      </c>
      <c r="T295" s="359">
        <v>8.0472648666306323E-2</v>
      </c>
      <c r="U295" s="359">
        <v>0.90514939309116915</v>
      </c>
      <c r="V295" s="359">
        <v>8.4541275100216806E-2</v>
      </c>
      <c r="W295" s="359">
        <v>0.77589517165902777</v>
      </c>
      <c r="X295" s="359">
        <v>0.14738683336452318</v>
      </c>
      <c r="Y295" s="359">
        <v>1.0363933271328243</v>
      </c>
      <c r="Z295" s="359" t="s">
        <v>1417</v>
      </c>
      <c r="AA295" s="359" t="s">
        <v>1417</v>
      </c>
      <c r="AB295" s="359">
        <v>2.0140468910568286E-2</v>
      </c>
      <c r="AC295" s="363">
        <v>-1.0959173113838703</v>
      </c>
      <c r="AD295" s="526">
        <v>0</v>
      </c>
      <c r="AE295" s="360" t="s">
        <v>2466</v>
      </c>
      <c r="AF295" s="360" t="s">
        <v>2152</v>
      </c>
      <c r="AG295" s="364" t="s">
        <v>1436</v>
      </c>
      <c r="AH295" s="364" t="s">
        <v>2153</v>
      </c>
      <c r="AI295" s="364">
        <v>0</v>
      </c>
      <c r="AJ295" s="364">
        <v>0</v>
      </c>
      <c r="AK295" s="364">
        <v>0</v>
      </c>
      <c r="AL295" s="359">
        <v>0.01</v>
      </c>
      <c r="AM295" s="359">
        <v>0.2</v>
      </c>
      <c r="AN295" s="359" t="s">
        <v>635</v>
      </c>
      <c r="AO295" s="357" t="s">
        <v>1320</v>
      </c>
      <c r="AP295" s="360" t="s">
        <v>13</v>
      </c>
      <c r="AQ295" s="366" t="s">
        <v>2467</v>
      </c>
      <c r="AR295" s="359" t="s">
        <v>34</v>
      </c>
      <c r="AS295" s="359" t="s">
        <v>34</v>
      </c>
      <c r="AT295" s="359"/>
      <c r="AW295" s="646"/>
      <c r="AX295" s="646"/>
      <c r="AY295" s="647"/>
      <c r="AZ295" s="647"/>
      <c r="BA295" s="647"/>
      <c r="BB295" s="648"/>
      <c r="BC295" s="647"/>
      <c r="BD295" s="647"/>
      <c r="BE295" s="647"/>
      <c r="BF295" s="647"/>
      <c r="BG295" s="648"/>
      <c r="BH295" s="648"/>
      <c r="BI295" s="649"/>
      <c r="BJ295" s="649"/>
      <c r="BK295" s="649"/>
      <c r="BL295" s="218"/>
      <c r="BM295" s="648"/>
      <c r="BN295" s="648"/>
      <c r="BO295" s="648"/>
      <c r="BP295" s="648"/>
      <c r="BQ295" s="648"/>
      <c r="BR295" s="648"/>
      <c r="BS295" s="648"/>
      <c r="BT295" s="651"/>
      <c r="BU295" s="652"/>
      <c r="BV295" s="650"/>
      <c r="BW295" s="653"/>
    </row>
    <row r="296" spans="2:75" ht="15.75" customHeight="1">
      <c r="B296" s="353" t="s">
        <v>191</v>
      </c>
      <c r="C296" s="354">
        <v>37532896000160</v>
      </c>
      <c r="D296" s="355" t="s">
        <v>14</v>
      </c>
      <c r="E296" s="355" t="s">
        <v>607</v>
      </c>
      <c r="F296" s="355"/>
      <c r="G296" s="356"/>
      <c r="H296" s="356" t="s">
        <v>34</v>
      </c>
      <c r="I296" s="356" t="s">
        <v>34</v>
      </c>
      <c r="J296" s="356" t="s">
        <v>608</v>
      </c>
      <c r="K296" s="357" t="s">
        <v>48</v>
      </c>
      <c r="L296" s="358"/>
      <c r="M296" s="358" t="s">
        <v>1414</v>
      </c>
      <c r="N296" s="357">
        <v>547409</v>
      </c>
      <c r="O296" s="357" t="s">
        <v>1320</v>
      </c>
      <c r="P296" s="361">
        <v>44050</v>
      </c>
      <c r="Q296" s="362">
        <v>11024623.67</v>
      </c>
      <c r="R296" s="362">
        <v>12291953.680595241</v>
      </c>
      <c r="S296" s="357">
        <v>2</v>
      </c>
      <c r="T296" s="359">
        <v>-0.13886914437638875</v>
      </c>
      <c r="U296" s="359">
        <v>-1.7951885340231524</v>
      </c>
      <c r="V296" s="359">
        <v>-0.39544245286859059</v>
      </c>
      <c r="W296" s="359">
        <v>-3.8766582929982114</v>
      </c>
      <c r="X296" s="359">
        <v>-0.31127514236123033</v>
      </c>
      <c r="Y296" s="359">
        <v>-2.3604559509387411</v>
      </c>
      <c r="Z296" s="359" t="s">
        <v>1417</v>
      </c>
      <c r="AA296" s="359" t="s">
        <v>1417</v>
      </c>
      <c r="AB296" s="359">
        <v>0.28275589710498711</v>
      </c>
      <c r="AC296" s="363">
        <v>-1.9804122488114342</v>
      </c>
      <c r="AD296" s="526">
        <v>0</v>
      </c>
      <c r="AE296" s="360" t="s">
        <v>2266</v>
      </c>
      <c r="AF296" s="360" t="s">
        <v>2152</v>
      </c>
      <c r="AG296" s="364" t="s">
        <v>1436</v>
      </c>
      <c r="AH296" s="364" t="s">
        <v>2144</v>
      </c>
      <c r="AI296" s="364">
        <v>5000</v>
      </c>
      <c r="AJ296" s="364">
        <v>1000</v>
      </c>
      <c r="AK296" s="364">
        <v>5000</v>
      </c>
      <c r="AL296" s="359">
        <v>0.02</v>
      </c>
      <c r="AM296" s="359">
        <v>0.2</v>
      </c>
      <c r="AN296" s="359" t="s">
        <v>34</v>
      </c>
      <c r="AO296" s="357" t="s">
        <v>1323</v>
      </c>
      <c r="AP296" s="360" t="s">
        <v>716</v>
      </c>
      <c r="AQ296" s="366" t="s">
        <v>665</v>
      </c>
      <c r="AR296" s="359">
        <v>2.6666666666666666E-3</v>
      </c>
      <c r="AS296" s="359">
        <v>2.6666666666666666E-3</v>
      </c>
      <c r="AT296" s="359"/>
      <c r="AW296" s="646"/>
      <c r="AX296" s="646"/>
      <c r="AY296" s="647"/>
      <c r="AZ296" s="647"/>
      <c r="BA296" s="647"/>
      <c r="BB296" s="648"/>
      <c r="BC296" s="647"/>
      <c r="BD296" s="647"/>
      <c r="BE296" s="647"/>
      <c r="BF296" s="647"/>
      <c r="BG296" s="648"/>
      <c r="BH296" s="648"/>
      <c r="BI296" s="649"/>
      <c r="BJ296" s="649"/>
      <c r="BK296" s="649"/>
      <c r="BL296" s="218"/>
      <c r="BM296" s="648"/>
      <c r="BN296" s="648"/>
      <c r="BO296" s="648"/>
      <c r="BP296" s="648"/>
      <c r="BQ296" s="648"/>
      <c r="BR296" s="648"/>
      <c r="BS296" s="648"/>
      <c r="BT296" s="651"/>
      <c r="BU296" s="652"/>
      <c r="BV296" s="650"/>
      <c r="BW296" s="653"/>
    </row>
    <row r="297" spans="2:75" ht="15.75" customHeight="1">
      <c r="B297" s="353" t="s">
        <v>1186</v>
      </c>
      <c r="C297" s="354">
        <v>35726822000139</v>
      </c>
      <c r="D297" s="355" t="s">
        <v>14</v>
      </c>
      <c r="E297" s="355" t="s">
        <v>607</v>
      </c>
      <c r="F297" s="355"/>
      <c r="G297" s="356"/>
      <c r="H297" s="356" t="s">
        <v>34</v>
      </c>
      <c r="I297" s="356" t="s">
        <v>34</v>
      </c>
      <c r="J297" s="356" t="s">
        <v>608</v>
      </c>
      <c r="K297" s="357" t="s">
        <v>48</v>
      </c>
      <c r="L297" s="358"/>
      <c r="M297" s="358" t="s">
        <v>1414</v>
      </c>
      <c r="N297" s="357">
        <v>528854</v>
      </c>
      <c r="O297" s="357" t="s">
        <v>1320</v>
      </c>
      <c r="P297" s="361">
        <v>43892</v>
      </c>
      <c r="Q297" s="362">
        <v>8736896.9499999993</v>
      </c>
      <c r="R297" s="362">
        <v>10135274.986468244</v>
      </c>
      <c r="S297" s="357">
        <v>2</v>
      </c>
      <c r="T297" s="359">
        <v>5.0928716915881411E-2</v>
      </c>
      <c r="U297" s="359">
        <v>0.65836546390823802</v>
      </c>
      <c r="V297" s="359">
        <v>-7.2788039290268447E-2</v>
      </c>
      <c r="W297" s="359">
        <v>-0.71356616898051695</v>
      </c>
      <c r="X297" s="359">
        <v>0.10488864237626427</v>
      </c>
      <c r="Y297" s="359">
        <v>0.79538962926766421</v>
      </c>
      <c r="Z297" s="359" t="s">
        <v>1417</v>
      </c>
      <c r="AA297" s="359" t="s">
        <v>1417</v>
      </c>
      <c r="AB297" s="359">
        <v>0.19821249094598095</v>
      </c>
      <c r="AC297" s="363">
        <v>-0.77235929403745907</v>
      </c>
      <c r="AD297" s="526">
        <v>0</v>
      </c>
      <c r="AE297" s="360" t="s">
        <v>2428</v>
      </c>
      <c r="AF297" s="360" t="s">
        <v>2143</v>
      </c>
      <c r="AG297" s="364" t="s">
        <v>1435</v>
      </c>
      <c r="AH297" s="364" t="s">
        <v>2147</v>
      </c>
      <c r="AI297" s="364">
        <v>500</v>
      </c>
      <c r="AJ297" s="364">
        <v>100</v>
      </c>
      <c r="AK297" s="364">
        <v>100</v>
      </c>
      <c r="AL297" s="359">
        <v>1.4999999999999999E-2</v>
      </c>
      <c r="AM297" s="359">
        <v>0.2</v>
      </c>
      <c r="AN297" s="359" t="s">
        <v>2161</v>
      </c>
      <c r="AO297" s="357" t="s">
        <v>1323</v>
      </c>
      <c r="AP297" s="360" t="s">
        <v>716</v>
      </c>
      <c r="AQ297" s="366" t="s">
        <v>659</v>
      </c>
      <c r="AR297" s="359">
        <v>1E-3</v>
      </c>
      <c r="AS297" s="359">
        <v>1E-3</v>
      </c>
      <c r="AT297" s="359"/>
      <c r="AW297" s="646"/>
      <c r="AX297" s="646"/>
      <c r="AY297" s="647"/>
      <c r="AZ297" s="647"/>
      <c r="BA297" s="647"/>
      <c r="BB297" s="648"/>
      <c r="BC297" s="647"/>
      <c r="BD297" s="647"/>
      <c r="BE297" s="647"/>
      <c r="BF297" s="647"/>
      <c r="BG297" s="648"/>
      <c r="BH297" s="648"/>
      <c r="BI297" s="649"/>
      <c r="BJ297" s="649"/>
      <c r="BK297" s="649"/>
      <c r="BL297" s="648"/>
      <c r="BM297" s="648"/>
      <c r="BN297" s="648"/>
      <c r="BO297" s="648"/>
      <c r="BP297" s="648"/>
      <c r="BQ297" s="648"/>
      <c r="BR297" s="648"/>
      <c r="BS297" s="648"/>
      <c r="BT297" s="651"/>
      <c r="BU297" s="652"/>
      <c r="BV297" s="650"/>
      <c r="BW297" s="653"/>
    </row>
    <row r="298" spans="2:75" ht="15.75" customHeight="1">
      <c r="B298" s="353" t="s">
        <v>550</v>
      </c>
      <c r="C298" s="354">
        <v>20077065000142</v>
      </c>
      <c r="D298" s="355" t="s">
        <v>14</v>
      </c>
      <c r="E298" s="355" t="s">
        <v>15</v>
      </c>
      <c r="F298" s="355" t="s">
        <v>17</v>
      </c>
      <c r="G298" s="356"/>
      <c r="H298" s="356" t="s">
        <v>34</v>
      </c>
      <c r="I298" s="356" t="s">
        <v>34</v>
      </c>
      <c r="J298" s="356" t="s">
        <v>611</v>
      </c>
      <c r="K298" s="357" t="s">
        <v>49</v>
      </c>
      <c r="L298" s="358"/>
      <c r="M298" s="358" t="s">
        <v>1414</v>
      </c>
      <c r="N298" s="357">
        <v>367044</v>
      </c>
      <c r="O298" s="357" t="s">
        <v>1320</v>
      </c>
      <c r="P298" s="361">
        <v>41774</v>
      </c>
      <c r="Q298" s="362">
        <v>13904308.9</v>
      </c>
      <c r="R298" s="362">
        <v>13449171.167261917</v>
      </c>
      <c r="S298" s="357">
        <v>3</v>
      </c>
      <c r="T298" s="359">
        <v>-6.2457374740868876E-2</v>
      </c>
      <c r="U298" s="359">
        <v>-0.80739867379105668</v>
      </c>
      <c r="V298" s="359">
        <v>1.2268100672079729E-2</v>
      </c>
      <c r="W298" s="359">
        <v>0.12026840786757716</v>
      </c>
      <c r="X298" s="359">
        <v>-1.6195100056115463E-2</v>
      </c>
      <c r="Y298" s="359">
        <v>-0.12281038573630543</v>
      </c>
      <c r="Z298" s="359">
        <v>0.27653374264900554</v>
      </c>
      <c r="AA298" s="359">
        <v>1.5719074422104788</v>
      </c>
      <c r="AB298" s="359">
        <v>0.16026457612036854</v>
      </c>
      <c r="AC298" s="363">
        <v>-0.45045915356589594</v>
      </c>
      <c r="AD298" s="526">
        <v>0</v>
      </c>
      <c r="AE298" s="360" t="s">
        <v>2354</v>
      </c>
      <c r="AF298" s="360" t="s">
        <v>2152</v>
      </c>
      <c r="AG298" s="364" t="s">
        <v>1436</v>
      </c>
      <c r="AH298" s="364" t="s">
        <v>2147</v>
      </c>
      <c r="AI298" s="364">
        <v>500</v>
      </c>
      <c r="AJ298" s="364">
        <v>0</v>
      </c>
      <c r="AK298" s="364">
        <v>0</v>
      </c>
      <c r="AL298" s="359">
        <v>1.7000000000000001E-3</v>
      </c>
      <c r="AM298" s="359" t="s">
        <v>34</v>
      </c>
      <c r="AN298" s="359" t="s">
        <v>34</v>
      </c>
      <c r="AO298" s="357" t="s">
        <v>1323</v>
      </c>
      <c r="AP298" s="360" t="s">
        <v>17</v>
      </c>
      <c r="AQ298" s="366" t="s">
        <v>17</v>
      </c>
      <c r="AR298" s="359">
        <v>5.666666666666666E-4</v>
      </c>
      <c r="AS298" s="359">
        <v>5.666666666666666E-4</v>
      </c>
      <c r="AT298" s="359"/>
      <c r="AW298" s="646"/>
      <c r="AX298" s="646"/>
      <c r="AY298" s="647"/>
      <c r="AZ298" s="647"/>
      <c r="BA298" s="647"/>
      <c r="BB298" s="648"/>
      <c r="BC298" s="647"/>
      <c r="BD298" s="647"/>
      <c r="BE298" s="647"/>
      <c r="BF298" s="647"/>
      <c r="BG298" s="648"/>
      <c r="BH298" s="648"/>
      <c r="BI298" s="649"/>
      <c r="BJ298" s="649"/>
      <c r="BK298" s="649"/>
      <c r="BL298" s="648"/>
      <c r="BM298" s="648"/>
      <c r="BN298" s="648"/>
      <c r="BO298" s="648"/>
      <c r="BP298" s="648"/>
      <c r="BQ298" s="648"/>
      <c r="BR298" s="648"/>
      <c r="BS298" s="648"/>
      <c r="BT298" s="651"/>
      <c r="BU298" s="652"/>
      <c r="BV298" s="650"/>
      <c r="BW298" s="653"/>
    </row>
    <row r="299" spans="2:75" ht="15.75" customHeight="1">
      <c r="B299" s="353" t="s">
        <v>326</v>
      </c>
      <c r="C299" s="354">
        <v>23970201000117</v>
      </c>
      <c r="D299" s="355" t="s">
        <v>11</v>
      </c>
      <c r="E299" s="355" t="s">
        <v>620</v>
      </c>
      <c r="F299" s="355" t="s">
        <v>663</v>
      </c>
      <c r="G299" s="356" t="s">
        <v>738</v>
      </c>
      <c r="H299" s="356" t="s">
        <v>34</v>
      </c>
      <c r="I299" s="356"/>
      <c r="J299" s="356" t="s">
        <v>608</v>
      </c>
      <c r="K299" s="357" t="s">
        <v>48</v>
      </c>
      <c r="L299" s="358"/>
      <c r="M299" s="358" t="s">
        <v>1414</v>
      </c>
      <c r="N299" s="357">
        <v>422991</v>
      </c>
      <c r="O299" s="357" t="s">
        <v>1320</v>
      </c>
      <c r="P299" s="361">
        <v>42621</v>
      </c>
      <c r="Q299" s="362">
        <v>107710970.29000001</v>
      </c>
      <c r="R299" s="362">
        <v>106311071.86845236</v>
      </c>
      <c r="S299" s="357">
        <v>3</v>
      </c>
      <c r="T299" s="359">
        <v>8.2282258592376811E-2</v>
      </c>
      <c r="U299" s="359">
        <v>1.0636788167874507</v>
      </c>
      <c r="V299" s="359">
        <v>0.11119504632800381</v>
      </c>
      <c r="W299" s="359">
        <v>1.0900832608152558</v>
      </c>
      <c r="X299" s="359">
        <v>0.15032917711589899</v>
      </c>
      <c r="Y299" s="359">
        <v>1.1399734589508428</v>
      </c>
      <c r="Z299" s="359">
        <v>0.19923078433870889</v>
      </c>
      <c r="AA299" s="359">
        <v>1.1324923664630178</v>
      </c>
      <c r="AB299" s="359">
        <v>1.4340968569625033E-3</v>
      </c>
      <c r="AC299" s="363">
        <v>5.7925422335620631</v>
      </c>
      <c r="AD299" s="526">
        <v>0</v>
      </c>
      <c r="AE299" s="360" t="s">
        <v>2387</v>
      </c>
      <c r="AF299" s="360" t="s">
        <v>741</v>
      </c>
      <c r="AG299" s="364" t="s">
        <v>741</v>
      </c>
      <c r="AH299" s="364" t="s">
        <v>2147</v>
      </c>
      <c r="AI299" s="364">
        <v>0</v>
      </c>
      <c r="AJ299" s="364">
        <v>0</v>
      </c>
      <c r="AK299" s="364">
        <v>0</v>
      </c>
      <c r="AL299" s="359">
        <v>6.0000000000000001E-3</v>
      </c>
      <c r="AM299" s="359" t="s">
        <v>34</v>
      </c>
      <c r="AN299" s="359" t="s">
        <v>64</v>
      </c>
      <c r="AO299" s="357" t="s">
        <v>1323</v>
      </c>
      <c r="AP299" s="360" t="s">
        <v>11</v>
      </c>
      <c r="AQ299" s="366" t="s">
        <v>675</v>
      </c>
      <c r="AR299" s="359">
        <v>1.6000000000000001E-3</v>
      </c>
      <c r="AS299" s="359">
        <v>1.6000000000000001E-3</v>
      </c>
      <c r="AT299" s="359"/>
      <c r="AW299" s="646"/>
      <c r="AX299" s="646"/>
      <c r="AY299" s="647"/>
      <c r="AZ299" s="647"/>
      <c r="BA299" s="647"/>
      <c r="BB299" s="648"/>
      <c r="BC299" s="647"/>
      <c r="BD299" s="647"/>
      <c r="BE299" s="647"/>
      <c r="BF299" s="647"/>
      <c r="BG299" s="648"/>
      <c r="BH299" s="648"/>
      <c r="BI299" s="649"/>
      <c r="BJ299" s="649"/>
      <c r="BK299" s="649"/>
      <c r="BL299" s="648"/>
      <c r="BM299" s="648"/>
      <c r="BN299" s="648"/>
      <c r="BO299" s="648"/>
      <c r="BP299" s="648"/>
      <c r="BQ299" s="648"/>
      <c r="BR299" s="648"/>
      <c r="BS299" s="648"/>
      <c r="BT299" s="651"/>
      <c r="BU299" s="652"/>
      <c r="BV299" s="650"/>
      <c r="BW299" s="653"/>
    </row>
    <row r="300" spans="2:75" ht="15.75" customHeight="1">
      <c r="B300" s="353" t="s">
        <v>374</v>
      </c>
      <c r="C300" s="354">
        <v>28579477000192</v>
      </c>
      <c r="D300" s="355" t="s">
        <v>11</v>
      </c>
      <c r="E300" s="355" t="s">
        <v>620</v>
      </c>
      <c r="F300" s="355" t="s">
        <v>663</v>
      </c>
      <c r="G300" s="356" t="s">
        <v>738</v>
      </c>
      <c r="H300" s="356" t="s">
        <v>34</v>
      </c>
      <c r="I300" s="356"/>
      <c r="J300" s="356" t="s">
        <v>608</v>
      </c>
      <c r="K300" s="357" t="s">
        <v>48</v>
      </c>
      <c r="L300" s="358"/>
      <c r="M300" s="358" t="s">
        <v>1414</v>
      </c>
      <c r="N300" s="357">
        <v>453791</v>
      </c>
      <c r="O300" s="357" t="s">
        <v>1320</v>
      </c>
      <c r="P300" s="361">
        <v>43066</v>
      </c>
      <c r="Q300" s="362">
        <v>11385344.279999999</v>
      </c>
      <c r="R300" s="362">
        <v>10520212.859365087</v>
      </c>
      <c r="S300" s="357">
        <v>3</v>
      </c>
      <c r="T300" s="359">
        <v>5.8025511396484486E-2</v>
      </c>
      <c r="U300" s="359">
        <v>0.75010711132104924</v>
      </c>
      <c r="V300" s="359">
        <v>8.8492291301787152E-2</v>
      </c>
      <c r="W300" s="359">
        <v>0.86752034955510193</v>
      </c>
      <c r="X300" s="359">
        <v>0.13248156789937671</v>
      </c>
      <c r="Y300" s="359">
        <v>1.0046317960554496</v>
      </c>
      <c r="Z300" s="359">
        <v>0.23298028065453447</v>
      </c>
      <c r="AA300" s="359">
        <v>1.3243354447127387</v>
      </c>
      <c r="AB300" s="359">
        <v>2.7944343876041312E-2</v>
      </c>
      <c r="AC300" s="363">
        <v>-0.42783758090165858</v>
      </c>
      <c r="AD300" s="526">
        <v>0</v>
      </c>
      <c r="AE300" s="360" t="s">
        <v>2277</v>
      </c>
      <c r="AF300" s="360" t="s">
        <v>2143</v>
      </c>
      <c r="AG300" s="364" t="s">
        <v>1435</v>
      </c>
      <c r="AH300" s="364" t="s">
        <v>2147</v>
      </c>
      <c r="AI300" s="364">
        <v>25000</v>
      </c>
      <c r="AJ300" s="364">
        <v>1000</v>
      </c>
      <c r="AK300" s="364">
        <v>1000</v>
      </c>
      <c r="AL300" s="359">
        <v>8.0000000000000002E-3</v>
      </c>
      <c r="AM300" s="359" t="s">
        <v>34</v>
      </c>
      <c r="AN300" s="359" t="s">
        <v>34</v>
      </c>
      <c r="AO300" s="357" t="s">
        <v>1323</v>
      </c>
      <c r="AP300" s="360" t="s">
        <v>13</v>
      </c>
      <c r="AQ300" s="366" t="s">
        <v>668</v>
      </c>
      <c r="AR300" s="359">
        <v>1.5999999999999999E-3</v>
      </c>
      <c r="AS300" s="359">
        <v>1.5999999999999999E-3</v>
      </c>
      <c r="AT300" s="359"/>
      <c r="AW300" s="646"/>
      <c r="AX300" s="646"/>
      <c r="AY300" s="647"/>
      <c r="AZ300" s="647"/>
      <c r="BA300" s="647"/>
      <c r="BB300" s="648"/>
      <c r="BC300" s="647"/>
      <c r="BD300" s="647"/>
      <c r="BE300" s="647"/>
      <c r="BF300" s="647"/>
      <c r="BG300" s="648"/>
      <c r="BH300" s="648"/>
      <c r="BI300" s="649"/>
      <c r="BJ300" s="649"/>
      <c r="BK300" s="649"/>
      <c r="BL300" s="648"/>
      <c r="BM300" s="648"/>
      <c r="BN300" s="648"/>
      <c r="BO300" s="648"/>
      <c r="BP300" s="648"/>
      <c r="BQ300" s="648"/>
      <c r="BR300" s="648"/>
      <c r="BS300" s="648"/>
      <c r="BT300" s="651"/>
      <c r="BU300" s="652"/>
      <c r="BV300" s="650"/>
      <c r="BW300" s="653"/>
    </row>
    <row r="301" spans="2:75" ht="15.75" customHeight="1">
      <c r="B301" s="353" t="s">
        <v>861</v>
      </c>
      <c r="C301" s="354">
        <v>40916758000199</v>
      </c>
      <c r="D301" s="355" t="s">
        <v>14</v>
      </c>
      <c r="E301" s="355" t="s">
        <v>15</v>
      </c>
      <c r="F301" s="355" t="s">
        <v>701</v>
      </c>
      <c r="G301" s="356"/>
      <c r="H301" s="356" t="s">
        <v>34</v>
      </c>
      <c r="I301" s="356" t="s">
        <v>34</v>
      </c>
      <c r="J301" s="356" t="s">
        <v>611</v>
      </c>
      <c r="K301" s="357" t="s">
        <v>49</v>
      </c>
      <c r="L301" s="358"/>
      <c r="M301" s="358" t="s">
        <v>1414</v>
      </c>
      <c r="N301" s="357">
        <v>582425</v>
      </c>
      <c r="O301" s="357" t="s">
        <v>1320</v>
      </c>
      <c r="P301" s="361">
        <v>44287</v>
      </c>
      <c r="Q301" s="362">
        <v>10748833.039999999</v>
      </c>
      <c r="R301" s="362">
        <v>12684972.112976197</v>
      </c>
      <c r="S301" s="357">
        <v>3</v>
      </c>
      <c r="T301" s="359">
        <v>-8.8677969144826396E-2</v>
      </c>
      <c r="U301" s="359">
        <v>-1.1463574154225016</v>
      </c>
      <c r="V301" s="359">
        <v>-7.3024993247410075E-2</v>
      </c>
      <c r="W301" s="359">
        <v>-0.71588911007181422</v>
      </c>
      <c r="X301" s="359" t="s">
        <v>1417</v>
      </c>
      <c r="Y301" s="359" t="s">
        <v>1417</v>
      </c>
      <c r="Z301" s="359" t="s">
        <v>1417</v>
      </c>
      <c r="AA301" s="359" t="s">
        <v>1417</v>
      </c>
      <c r="AB301" s="359">
        <v>0.11345103820928543</v>
      </c>
      <c r="AC301" s="363">
        <v>-1.4680445513358578</v>
      </c>
      <c r="AD301" s="526">
        <v>0</v>
      </c>
      <c r="AE301" s="360" t="s">
        <v>2178</v>
      </c>
      <c r="AF301" s="360" t="s">
        <v>2143</v>
      </c>
      <c r="AG301" s="364" t="s">
        <v>1435</v>
      </c>
      <c r="AH301" s="364" t="s">
        <v>2147</v>
      </c>
      <c r="AI301" s="364">
        <v>1</v>
      </c>
      <c r="AJ301" s="364">
        <v>1</v>
      </c>
      <c r="AK301" s="364">
        <v>1</v>
      </c>
      <c r="AL301" s="359">
        <v>5.0000000000000001E-3</v>
      </c>
      <c r="AM301" s="359" t="s">
        <v>34</v>
      </c>
      <c r="AN301" s="359" t="s">
        <v>34</v>
      </c>
      <c r="AO301" s="357" t="s">
        <v>1323</v>
      </c>
      <c r="AP301" s="360" t="s">
        <v>13</v>
      </c>
      <c r="AQ301" s="366" t="s">
        <v>668</v>
      </c>
      <c r="AR301" s="359">
        <v>1.7499999999999998E-3</v>
      </c>
      <c r="AS301" s="359">
        <v>1.7499999999999998E-3</v>
      </c>
      <c r="AT301" s="359"/>
      <c r="AW301" s="646"/>
      <c r="AX301" s="646"/>
      <c r="AY301" s="647"/>
      <c r="AZ301" s="647"/>
      <c r="BA301" s="647"/>
      <c r="BB301" s="648"/>
      <c r="BC301" s="647"/>
      <c r="BD301" s="647"/>
      <c r="BE301" s="647"/>
      <c r="BF301" s="647"/>
      <c r="BG301" s="648"/>
      <c r="BH301" s="648"/>
      <c r="BI301" s="649"/>
      <c r="BJ301" s="649"/>
      <c r="BK301" s="649"/>
      <c r="BL301" s="648"/>
      <c r="BM301" s="648"/>
      <c r="BN301" s="648"/>
      <c r="BO301" s="648"/>
      <c r="BP301" s="648"/>
      <c r="BQ301" s="648"/>
      <c r="BR301" s="648"/>
      <c r="BS301" s="648"/>
      <c r="BT301" s="651"/>
      <c r="BU301" s="652"/>
      <c r="BV301" s="650"/>
      <c r="BW301" s="653"/>
    </row>
    <row r="302" spans="2:75" ht="15.75" customHeight="1">
      <c r="B302" s="353" t="s">
        <v>862</v>
      </c>
      <c r="C302" s="354">
        <v>44347311000105</v>
      </c>
      <c r="D302" s="355" t="s">
        <v>14</v>
      </c>
      <c r="E302" s="355" t="s">
        <v>15</v>
      </c>
      <c r="F302" s="355" t="s">
        <v>701</v>
      </c>
      <c r="G302" s="356"/>
      <c r="H302" s="356" t="s">
        <v>34</v>
      </c>
      <c r="I302" s="356" t="s">
        <v>34</v>
      </c>
      <c r="J302" s="356" t="s">
        <v>611</v>
      </c>
      <c r="K302" s="357" t="s">
        <v>49</v>
      </c>
      <c r="L302" s="358"/>
      <c r="M302" s="358" t="s">
        <v>1414</v>
      </c>
      <c r="N302" s="357">
        <v>626198</v>
      </c>
      <c r="O302" s="357" t="s">
        <v>1320</v>
      </c>
      <c r="P302" s="361">
        <v>44532</v>
      </c>
      <c r="Q302" s="362">
        <v>9915886.6899999995</v>
      </c>
      <c r="R302" s="362" t="s">
        <v>1417</v>
      </c>
      <c r="S302" s="357">
        <v>3</v>
      </c>
      <c r="T302" s="359">
        <v>-5.6220644845948575E-2</v>
      </c>
      <c r="U302" s="359">
        <v>-0.72677524914594915</v>
      </c>
      <c r="V302" s="359" t="s">
        <v>1417</v>
      </c>
      <c r="W302" s="359" t="s">
        <v>1417</v>
      </c>
      <c r="X302" s="359" t="s">
        <v>1417</v>
      </c>
      <c r="Y302" s="359" t="s">
        <v>1417</v>
      </c>
      <c r="Z302" s="359" t="s">
        <v>1417</v>
      </c>
      <c r="AA302" s="359" t="s">
        <v>1417</v>
      </c>
      <c r="AB302" s="359" t="s">
        <v>1417</v>
      </c>
      <c r="AC302" s="363" t="s">
        <v>1417</v>
      </c>
      <c r="AD302" s="526">
        <v>0</v>
      </c>
      <c r="AE302" s="360" t="s">
        <v>2178</v>
      </c>
      <c r="AF302" s="360" t="s">
        <v>2143</v>
      </c>
      <c r="AG302" s="364" t="s">
        <v>1435</v>
      </c>
      <c r="AH302" s="364" t="s">
        <v>2147</v>
      </c>
      <c r="AI302" s="364">
        <v>1</v>
      </c>
      <c r="AJ302" s="364">
        <v>1</v>
      </c>
      <c r="AK302" s="364">
        <v>1</v>
      </c>
      <c r="AL302" s="359">
        <v>5.0000000000000001E-3</v>
      </c>
      <c r="AM302" s="359" t="s">
        <v>34</v>
      </c>
      <c r="AN302" s="359" t="s">
        <v>2161</v>
      </c>
      <c r="AO302" s="357" t="s">
        <v>1323</v>
      </c>
      <c r="AP302" s="360" t="s">
        <v>13</v>
      </c>
      <c r="AQ302" s="366" t="s">
        <v>668</v>
      </c>
      <c r="AR302" s="359">
        <v>1.7499999999999998E-3</v>
      </c>
      <c r="AS302" s="359">
        <v>1.7499999999999998E-3</v>
      </c>
      <c r="AT302" s="359"/>
      <c r="AW302" s="646"/>
      <c r="AX302" s="646"/>
      <c r="AY302" s="647"/>
      <c r="AZ302" s="647"/>
      <c r="BA302" s="647"/>
      <c r="BB302" s="648"/>
      <c r="BC302" s="647"/>
      <c r="BD302" s="647"/>
      <c r="BE302" s="647"/>
      <c r="BF302" s="647"/>
      <c r="BG302" s="648"/>
      <c r="BH302" s="648"/>
      <c r="BI302" s="649"/>
      <c r="BJ302" s="649"/>
      <c r="BK302" s="649"/>
      <c r="BL302" s="648"/>
      <c r="BM302" s="648"/>
      <c r="BN302" s="648"/>
      <c r="BO302" s="648"/>
      <c r="BP302" s="648"/>
      <c r="BQ302" s="648"/>
      <c r="BR302" s="648"/>
      <c r="BS302" s="648"/>
      <c r="BT302" s="651"/>
      <c r="BU302" s="652"/>
      <c r="BV302" s="650"/>
      <c r="BW302" s="653"/>
    </row>
    <row r="303" spans="2:75" ht="15.75" customHeight="1">
      <c r="B303" s="353" t="s">
        <v>1388</v>
      </c>
      <c r="C303" s="354">
        <v>18956729000100</v>
      </c>
      <c r="D303" s="355" t="s">
        <v>13</v>
      </c>
      <c r="E303" s="355" t="s">
        <v>616</v>
      </c>
      <c r="F303" s="355" t="s">
        <v>617</v>
      </c>
      <c r="G303" s="356" t="s">
        <v>34</v>
      </c>
      <c r="H303" s="356" t="s">
        <v>1337</v>
      </c>
      <c r="I303" s="356" t="s">
        <v>34</v>
      </c>
      <c r="J303" s="356" t="s">
        <v>608</v>
      </c>
      <c r="K303" s="357" t="s">
        <v>48</v>
      </c>
      <c r="L303" s="358"/>
      <c r="M303" s="358" t="s">
        <v>1414</v>
      </c>
      <c r="N303" s="357">
        <v>352691</v>
      </c>
      <c r="O303" s="357" t="s">
        <v>1320</v>
      </c>
      <c r="P303" s="361">
        <v>41579</v>
      </c>
      <c r="Q303" s="362">
        <v>171472496.72999999</v>
      </c>
      <c r="R303" s="362">
        <v>223634643.09630981</v>
      </c>
      <c r="S303" s="357">
        <v>3</v>
      </c>
      <c r="T303" s="359">
        <v>0.12163598683071908</v>
      </c>
      <c r="U303" s="359">
        <v>1.5724121428390154</v>
      </c>
      <c r="V303" s="359">
        <v>0.10366133145380774</v>
      </c>
      <c r="W303" s="359">
        <v>1.0162276642998216</v>
      </c>
      <c r="X303" s="359">
        <v>0.23082748137724263</v>
      </c>
      <c r="Y303" s="359">
        <v>1.7504067235308296</v>
      </c>
      <c r="Z303" s="359">
        <v>0.39822312170356633</v>
      </c>
      <c r="AA303" s="359">
        <v>2.2636293230249538</v>
      </c>
      <c r="AB303" s="359">
        <v>0.10953873543332432</v>
      </c>
      <c r="AC303" s="363">
        <v>6.8234462814633343E-2</v>
      </c>
      <c r="AD303" s="526">
        <v>0</v>
      </c>
      <c r="AE303" s="360" t="s">
        <v>2254</v>
      </c>
      <c r="AF303" s="360" t="s">
        <v>741</v>
      </c>
      <c r="AG303" s="364" t="s">
        <v>741</v>
      </c>
      <c r="AH303" s="364" t="s">
        <v>2147</v>
      </c>
      <c r="AI303" s="364">
        <v>2000</v>
      </c>
      <c r="AJ303" s="364">
        <v>0</v>
      </c>
      <c r="AK303" s="364">
        <v>1000</v>
      </c>
      <c r="AL303" s="359">
        <v>1.3000000000000001E-2</v>
      </c>
      <c r="AM303" s="359">
        <v>0.2</v>
      </c>
      <c r="AN303" s="359" t="s">
        <v>2156</v>
      </c>
      <c r="AO303" s="357" t="s">
        <v>1323</v>
      </c>
      <c r="AP303" s="360" t="s">
        <v>13</v>
      </c>
      <c r="AQ303" s="366" t="s">
        <v>668</v>
      </c>
      <c r="AR303" s="359">
        <v>2.5999999999999999E-3</v>
      </c>
      <c r="AS303" s="359">
        <v>2.5999999999999999E-3</v>
      </c>
      <c r="AT303" s="359"/>
      <c r="AW303" s="646"/>
      <c r="AX303" s="646"/>
      <c r="AY303" s="647"/>
      <c r="AZ303" s="647"/>
      <c r="BA303" s="647"/>
      <c r="BB303" s="648"/>
      <c r="BC303" s="647"/>
      <c r="BD303" s="647"/>
      <c r="BE303" s="647"/>
      <c r="BF303" s="647"/>
      <c r="BG303" s="648"/>
      <c r="BH303" s="648"/>
      <c r="BI303" s="649"/>
      <c r="BJ303" s="649"/>
      <c r="BK303" s="649"/>
      <c r="BL303" s="648"/>
      <c r="BM303" s="648"/>
      <c r="BN303" s="648"/>
      <c r="BO303" s="648"/>
      <c r="BP303" s="648"/>
      <c r="BQ303" s="648"/>
      <c r="BR303" s="648"/>
      <c r="BS303" s="648"/>
      <c r="BT303" s="651"/>
      <c r="BU303" s="652"/>
      <c r="BV303" s="650"/>
      <c r="BW303" s="653"/>
    </row>
    <row r="304" spans="2:75" ht="15.75" customHeight="1">
      <c r="B304" s="353" t="s">
        <v>511</v>
      </c>
      <c r="C304" s="354">
        <v>38860877000125</v>
      </c>
      <c r="D304" s="355" t="s">
        <v>13</v>
      </c>
      <c r="E304" s="355" t="s">
        <v>616</v>
      </c>
      <c r="F304" s="355" t="s">
        <v>619</v>
      </c>
      <c r="G304" s="356"/>
      <c r="H304" s="356" t="s">
        <v>865</v>
      </c>
      <c r="I304" s="356" t="s">
        <v>34</v>
      </c>
      <c r="J304" s="356" t="s">
        <v>611</v>
      </c>
      <c r="K304" s="357"/>
      <c r="L304" s="358"/>
      <c r="M304" s="358" t="s">
        <v>1414</v>
      </c>
      <c r="N304" s="357">
        <v>563153</v>
      </c>
      <c r="O304" s="357" t="s">
        <v>1320</v>
      </c>
      <c r="P304" s="361">
        <v>44162</v>
      </c>
      <c r="Q304" s="362">
        <v>16149486.039999999</v>
      </c>
      <c r="R304" s="362">
        <v>17215751.785119049</v>
      </c>
      <c r="S304" s="357">
        <v>3</v>
      </c>
      <c r="T304" s="359">
        <v>-6.0440552461631381E-3</v>
      </c>
      <c r="U304" s="359">
        <v>-7.8132681854122213E-2</v>
      </c>
      <c r="V304" s="359">
        <v>-3.1576015385792466E-4</v>
      </c>
      <c r="W304" s="359">
        <v>-3.0955053261782525E-3</v>
      </c>
      <c r="X304" s="359" t="s">
        <v>1417</v>
      </c>
      <c r="Y304" s="359" t="s">
        <v>1417</v>
      </c>
      <c r="Z304" s="359" t="s">
        <v>1417</v>
      </c>
      <c r="AA304" s="359" t="s">
        <v>1417</v>
      </c>
      <c r="AB304" s="359">
        <v>5.4855327928405632E-2</v>
      </c>
      <c r="AC304" s="363">
        <v>-1.7495007690415298</v>
      </c>
      <c r="AD304" s="526">
        <v>0</v>
      </c>
      <c r="AE304" s="360" t="s">
        <v>2213</v>
      </c>
      <c r="AF304" s="360" t="s">
        <v>719</v>
      </c>
      <c r="AG304" s="364" t="s">
        <v>719</v>
      </c>
      <c r="AH304" s="364" t="s">
        <v>2147</v>
      </c>
      <c r="AI304" s="364">
        <v>100</v>
      </c>
      <c r="AJ304" s="364">
        <v>100</v>
      </c>
      <c r="AK304" s="364">
        <v>100</v>
      </c>
      <c r="AL304" s="359">
        <v>2.5000000000000001E-3</v>
      </c>
      <c r="AM304" s="359" t="s">
        <v>34</v>
      </c>
      <c r="AN304" s="359" t="s">
        <v>2156</v>
      </c>
      <c r="AO304" s="357" t="s">
        <v>1323</v>
      </c>
      <c r="AP304" s="360" t="s">
        <v>13</v>
      </c>
      <c r="AQ304" s="366" t="s">
        <v>668</v>
      </c>
      <c r="AR304" s="359" t="s">
        <v>34</v>
      </c>
      <c r="AS304" s="359" t="s">
        <v>34</v>
      </c>
      <c r="AT304" s="359"/>
      <c r="AW304" s="646"/>
      <c r="AX304" s="646"/>
      <c r="AY304" s="647"/>
      <c r="AZ304" s="647"/>
      <c r="BA304" s="647"/>
      <c r="BB304" s="648"/>
      <c r="BC304" s="647"/>
      <c r="BD304" s="647"/>
      <c r="BE304" s="647"/>
      <c r="BF304" s="647"/>
      <c r="BG304" s="648"/>
      <c r="BH304" s="648"/>
      <c r="BI304" s="649"/>
      <c r="BJ304" s="649"/>
      <c r="BK304" s="649"/>
      <c r="BL304" s="648"/>
      <c r="BM304" s="648"/>
      <c r="BN304" s="648"/>
      <c r="BO304" s="648"/>
      <c r="BP304" s="648"/>
      <c r="BQ304" s="648"/>
      <c r="BR304" s="648"/>
      <c r="BS304" s="648"/>
      <c r="BT304" s="651"/>
      <c r="BU304" s="652"/>
      <c r="BV304" s="650"/>
      <c r="BW304" s="653"/>
    </row>
    <row r="305" spans="2:75" ht="15.75" customHeight="1">
      <c r="B305" s="353" t="s">
        <v>825</v>
      </c>
      <c r="C305" s="354">
        <v>35847901000106</v>
      </c>
      <c r="D305" s="355" t="s">
        <v>13</v>
      </c>
      <c r="E305" s="355" t="s">
        <v>615</v>
      </c>
      <c r="F305" s="355" t="s">
        <v>619</v>
      </c>
      <c r="G305" s="356" t="s">
        <v>34</v>
      </c>
      <c r="H305" s="356" t="s">
        <v>1336</v>
      </c>
      <c r="I305" s="356" t="s">
        <v>34</v>
      </c>
      <c r="J305" s="356"/>
      <c r="K305" s="357" t="s">
        <v>48</v>
      </c>
      <c r="L305" s="358"/>
      <c r="M305" s="358" t="s">
        <v>1414</v>
      </c>
      <c r="N305" s="357">
        <v>531626</v>
      </c>
      <c r="O305" s="357" t="s">
        <v>1320</v>
      </c>
      <c r="P305" s="361">
        <v>43921</v>
      </c>
      <c r="Q305" s="362">
        <v>53500113.259999998</v>
      </c>
      <c r="R305" s="362">
        <v>68287806.664999977</v>
      </c>
      <c r="S305" s="357">
        <v>3</v>
      </c>
      <c r="T305" s="359">
        <v>7.331909331099884E-2</v>
      </c>
      <c r="U305" s="359">
        <v>0.94781022975221629</v>
      </c>
      <c r="V305" s="359">
        <v>7.4426912460505923E-2</v>
      </c>
      <c r="W305" s="359">
        <v>0.72963260600690438</v>
      </c>
      <c r="X305" s="359">
        <v>8.6990190768906572E-2</v>
      </c>
      <c r="Y305" s="359">
        <v>0.65966241928650948</v>
      </c>
      <c r="Z305" s="359" t="s">
        <v>1417</v>
      </c>
      <c r="AA305" s="359" t="s">
        <v>1417</v>
      </c>
      <c r="AB305" s="359">
        <v>2.1225580064202922E-2</v>
      </c>
      <c r="AC305" s="363">
        <v>-1.1839451413876576</v>
      </c>
      <c r="AD305" s="526">
        <v>0</v>
      </c>
      <c r="AE305" s="360" t="s">
        <v>2213</v>
      </c>
      <c r="AF305" s="360" t="s">
        <v>719</v>
      </c>
      <c r="AG305" s="364" t="s">
        <v>719</v>
      </c>
      <c r="AH305" s="364" t="s">
        <v>2147</v>
      </c>
      <c r="AI305" s="364">
        <v>100</v>
      </c>
      <c r="AJ305" s="364">
        <v>100</v>
      </c>
      <c r="AK305" s="364">
        <v>100</v>
      </c>
      <c r="AL305" s="359">
        <v>0.01</v>
      </c>
      <c r="AM305" s="359">
        <v>0.3</v>
      </c>
      <c r="AN305" s="359" t="s">
        <v>2156</v>
      </c>
      <c r="AO305" s="357" t="s">
        <v>1323</v>
      </c>
      <c r="AP305" s="360" t="s">
        <v>13</v>
      </c>
      <c r="AQ305" s="366" t="s">
        <v>668</v>
      </c>
      <c r="AR305" s="359">
        <v>2.6666666666666666E-3</v>
      </c>
      <c r="AS305" s="359">
        <v>2.6666666666666666E-3</v>
      </c>
      <c r="AT305" s="359"/>
      <c r="AW305" s="646"/>
      <c r="AX305" s="646"/>
      <c r="AY305" s="647"/>
      <c r="AZ305" s="647"/>
      <c r="BA305" s="647"/>
      <c r="BB305" s="648"/>
      <c r="BC305" s="647"/>
      <c r="BD305" s="647"/>
      <c r="BE305" s="647"/>
      <c r="BF305" s="647"/>
      <c r="BG305" s="648"/>
      <c r="BH305" s="648"/>
      <c r="BI305" s="649"/>
      <c r="BJ305" s="649"/>
      <c r="BK305" s="649"/>
      <c r="BL305" s="648"/>
      <c r="BM305" s="648"/>
      <c r="BN305" s="648"/>
      <c r="BO305" s="648"/>
      <c r="BP305" s="648"/>
      <c r="BQ305" s="648"/>
      <c r="BR305" s="648"/>
      <c r="BS305" s="648"/>
      <c r="BT305" s="651"/>
      <c r="BU305" s="652"/>
      <c r="BV305" s="650"/>
      <c r="BW305" s="653"/>
    </row>
    <row r="306" spans="2:75" ht="15.75" customHeight="1">
      <c r="B306" s="353" t="s">
        <v>852</v>
      </c>
      <c r="C306" s="354">
        <v>11952873000110</v>
      </c>
      <c r="D306" s="355" t="s">
        <v>13</v>
      </c>
      <c r="E306" s="355" t="s">
        <v>615</v>
      </c>
      <c r="F306" s="355" t="s">
        <v>619</v>
      </c>
      <c r="G306" s="356" t="s">
        <v>34</v>
      </c>
      <c r="H306" s="356" t="s">
        <v>1336</v>
      </c>
      <c r="I306" s="356" t="s">
        <v>34</v>
      </c>
      <c r="J306" s="356"/>
      <c r="K306" s="357" t="s">
        <v>48</v>
      </c>
      <c r="L306" s="358"/>
      <c r="M306" s="358" t="s">
        <v>34</v>
      </c>
      <c r="N306" s="357">
        <v>249378</v>
      </c>
      <c r="O306" s="357" t="s">
        <v>1320</v>
      </c>
      <c r="P306" s="361">
        <v>40330</v>
      </c>
      <c r="Q306" s="362">
        <v>139644007.13999999</v>
      </c>
      <c r="R306" s="362">
        <v>70034949.857698366</v>
      </c>
      <c r="S306" s="357">
        <v>3</v>
      </c>
      <c r="T306" s="359">
        <v>0.13176763749650244</v>
      </c>
      <c r="U306" s="359">
        <v>1.7033859685050343</v>
      </c>
      <c r="V306" s="359">
        <v>0.15190551570832422</v>
      </c>
      <c r="W306" s="359">
        <v>1.489181985775659</v>
      </c>
      <c r="X306" s="359">
        <v>0.21004412149872387</v>
      </c>
      <c r="Y306" s="359">
        <v>1.5928027300554377</v>
      </c>
      <c r="Z306" s="359">
        <v>0.24415698511675132</v>
      </c>
      <c r="AA306" s="359">
        <v>1.3878674562323785</v>
      </c>
      <c r="AB306" s="359">
        <v>3.2727123473399108E-2</v>
      </c>
      <c r="AC306" s="363">
        <v>1.3700852728707009</v>
      </c>
      <c r="AD306" s="526">
        <v>0</v>
      </c>
      <c r="AE306" s="360" t="s">
        <v>2178</v>
      </c>
      <c r="AF306" s="360" t="s">
        <v>2143</v>
      </c>
      <c r="AG306" s="364" t="s">
        <v>1435</v>
      </c>
      <c r="AH306" s="364" t="s">
        <v>2147</v>
      </c>
      <c r="AI306" s="364">
        <v>5000</v>
      </c>
      <c r="AJ306" s="364">
        <v>1000</v>
      </c>
      <c r="AK306" s="364">
        <v>1000</v>
      </c>
      <c r="AL306" s="359">
        <v>1.2500000000000001E-2</v>
      </c>
      <c r="AM306" s="359">
        <v>0.2</v>
      </c>
      <c r="AN306" s="359" t="s">
        <v>2161</v>
      </c>
      <c r="AO306" s="357" t="s">
        <v>1323</v>
      </c>
      <c r="AP306" s="360" t="s">
        <v>11</v>
      </c>
      <c r="AQ306" s="366" t="s">
        <v>688</v>
      </c>
      <c r="AR306" s="359">
        <v>4.3749999999999995E-3</v>
      </c>
      <c r="AS306" s="359">
        <v>4.3749999999999995E-3</v>
      </c>
      <c r="AT306" s="359"/>
      <c r="AW306" s="646"/>
      <c r="AX306" s="646"/>
      <c r="AY306" s="647"/>
      <c r="AZ306" s="647"/>
      <c r="BA306" s="647"/>
      <c r="BB306" s="648"/>
      <c r="BC306" s="647"/>
      <c r="BD306" s="647"/>
      <c r="BE306" s="647"/>
      <c r="BF306" s="647"/>
      <c r="BG306" s="648"/>
      <c r="BH306" s="648"/>
      <c r="BI306" s="649"/>
      <c r="BJ306" s="649"/>
      <c r="BK306" s="649"/>
      <c r="BL306" s="648"/>
      <c r="BM306" s="648"/>
      <c r="BN306" s="648"/>
      <c r="BO306" s="648"/>
      <c r="BP306" s="648"/>
      <c r="BQ306" s="648"/>
      <c r="BR306" s="648"/>
      <c r="BS306" s="648"/>
      <c r="BT306" s="651"/>
      <c r="BU306" s="652"/>
      <c r="BV306" s="650"/>
      <c r="BW306" s="653"/>
    </row>
    <row r="307" spans="2:75" ht="15.75" customHeight="1">
      <c r="B307" s="353" t="s">
        <v>512</v>
      </c>
      <c r="C307" s="354">
        <v>12672120000114</v>
      </c>
      <c r="D307" s="355" t="s">
        <v>13</v>
      </c>
      <c r="E307" s="355" t="s">
        <v>615</v>
      </c>
      <c r="F307" s="355" t="s">
        <v>619</v>
      </c>
      <c r="G307" s="356" t="s">
        <v>34</v>
      </c>
      <c r="H307" s="356" t="s">
        <v>1336</v>
      </c>
      <c r="I307" s="356" t="s">
        <v>34</v>
      </c>
      <c r="J307" s="356"/>
      <c r="K307" s="357" t="s">
        <v>48</v>
      </c>
      <c r="L307" s="358"/>
      <c r="M307" s="358" t="s">
        <v>1414</v>
      </c>
      <c r="N307" s="357">
        <v>403679</v>
      </c>
      <c r="O307" s="357" t="s">
        <v>1320</v>
      </c>
      <c r="P307" s="361">
        <v>42199</v>
      </c>
      <c r="Q307" s="362">
        <v>178351074.72999999</v>
      </c>
      <c r="R307" s="362">
        <v>145298474.96234128</v>
      </c>
      <c r="S307" s="357">
        <v>3</v>
      </c>
      <c r="T307" s="359">
        <v>6.167042060029515E-2</v>
      </c>
      <c r="U307" s="359">
        <v>0.79722556401707445</v>
      </c>
      <c r="V307" s="359">
        <v>9.0583148238009725E-2</v>
      </c>
      <c r="W307" s="359">
        <v>0.88801773880221357</v>
      </c>
      <c r="X307" s="359">
        <v>0.13216995250107821</v>
      </c>
      <c r="Y307" s="359">
        <v>1.0022687598819275</v>
      </c>
      <c r="Z307" s="359">
        <v>0.23054571466852281</v>
      </c>
      <c r="AA307" s="359">
        <v>1.3104965823905315</v>
      </c>
      <c r="AB307" s="359">
        <v>2.6975459011612673E-2</v>
      </c>
      <c r="AC307" s="363">
        <v>-0.37302063573785382</v>
      </c>
      <c r="AD307" s="526">
        <v>0</v>
      </c>
      <c r="AE307" s="360" t="s">
        <v>2258</v>
      </c>
      <c r="AF307" s="360" t="s">
        <v>741</v>
      </c>
      <c r="AG307" s="364" t="s">
        <v>741</v>
      </c>
      <c r="AH307" s="364" t="s">
        <v>2147</v>
      </c>
      <c r="AI307" s="364">
        <v>500</v>
      </c>
      <c r="AJ307" s="364">
        <v>500</v>
      </c>
      <c r="AK307" s="364">
        <v>500</v>
      </c>
      <c r="AL307" s="359">
        <v>5.0000000000000001E-3</v>
      </c>
      <c r="AM307" s="359" t="s">
        <v>34</v>
      </c>
      <c r="AN307" s="359" t="s">
        <v>636</v>
      </c>
      <c r="AO307" s="357" t="s">
        <v>1323</v>
      </c>
      <c r="AP307" s="360" t="s">
        <v>11</v>
      </c>
      <c r="AQ307" s="366" t="s">
        <v>676</v>
      </c>
      <c r="AR307" s="359">
        <v>6.6666666666666664E-4</v>
      </c>
      <c r="AS307" s="359">
        <v>6.6666666666666664E-4</v>
      </c>
      <c r="AT307" s="359"/>
      <c r="AW307" s="646"/>
      <c r="AX307" s="646"/>
      <c r="AY307" s="647"/>
      <c r="AZ307" s="647"/>
      <c r="BA307" s="647"/>
      <c r="BB307" s="648"/>
      <c r="BC307" s="647"/>
      <c r="BD307" s="647"/>
      <c r="BE307" s="647"/>
      <c r="BF307" s="647"/>
      <c r="BG307" s="648"/>
      <c r="BH307" s="648"/>
      <c r="BI307" s="649"/>
      <c r="BJ307" s="649"/>
      <c r="BK307" s="649"/>
      <c r="BL307" s="648"/>
      <c r="BM307" s="648"/>
      <c r="BN307" s="648"/>
      <c r="BO307" s="648"/>
      <c r="BP307" s="648"/>
      <c r="BQ307" s="648"/>
      <c r="BR307" s="648"/>
      <c r="BS307" s="648"/>
      <c r="BT307" s="651"/>
      <c r="BU307" s="652"/>
      <c r="BV307" s="650"/>
      <c r="BW307" s="653"/>
    </row>
    <row r="308" spans="2:75" ht="15.75" customHeight="1">
      <c r="B308" s="353" t="s">
        <v>1612</v>
      </c>
      <c r="C308" s="354">
        <v>38075290000105</v>
      </c>
      <c r="D308" s="355" t="s">
        <v>13</v>
      </c>
      <c r="E308" s="355" t="s">
        <v>615</v>
      </c>
      <c r="F308" s="355" t="s">
        <v>619</v>
      </c>
      <c r="G308" s="356" t="s">
        <v>34</v>
      </c>
      <c r="H308" s="356" t="s">
        <v>1336</v>
      </c>
      <c r="I308" s="356" t="s">
        <v>34</v>
      </c>
      <c r="J308" s="356" t="s">
        <v>611</v>
      </c>
      <c r="K308" s="357" t="s">
        <v>48</v>
      </c>
      <c r="L308" s="358"/>
      <c r="M308" s="358"/>
      <c r="N308" s="357">
        <v>564461</v>
      </c>
      <c r="O308" s="357" t="s">
        <v>1320</v>
      </c>
      <c r="P308" s="361">
        <v>44167</v>
      </c>
      <c r="Q308" s="362">
        <v>52332885.119999997</v>
      </c>
      <c r="R308" s="362">
        <v>67283887.010634959</v>
      </c>
      <c r="S308" s="357">
        <v>3</v>
      </c>
      <c r="T308" s="359">
        <v>0.11068492536294339</v>
      </c>
      <c r="U308" s="359">
        <v>1.2449744686800315</v>
      </c>
      <c r="V308" s="359">
        <v>0.10151266815900639</v>
      </c>
      <c r="W308" s="359">
        <v>0.93165366850015963</v>
      </c>
      <c r="X308" s="359" t="s">
        <v>1417</v>
      </c>
      <c r="Y308" s="359" t="s">
        <v>1417</v>
      </c>
      <c r="Z308" s="359" t="s">
        <v>1417</v>
      </c>
      <c r="AA308" s="359" t="s">
        <v>1417</v>
      </c>
      <c r="AB308" s="359">
        <v>3.1862115500958396E-2</v>
      </c>
      <c r="AC308" s="363">
        <v>-0.19571625690090483</v>
      </c>
      <c r="AD308" s="526">
        <v>36977246000165</v>
      </c>
      <c r="AE308" s="360" t="s">
        <v>2322</v>
      </c>
      <c r="AF308" s="360" t="s">
        <v>2323</v>
      </c>
      <c r="AG308" s="364" t="s">
        <v>719</v>
      </c>
      <c r="AH308" s="364" t="s">
        <v>2153</v>
      </c>
      <c r="AI308" s="364" t="s">
        <v>1427</v>
      </c>
      <c r="AJ308" s="364" t="s">
        <v>1427</v>
      </c>
      <c r="AK308" s="364" t="s">
        <v>1427</v>
      </c>
      <c r="AL308" s="359">
        <v>0.02</v>
      </c>
      <c r="AM308" s="359" t="s">
        <v>34</v>
      </c>
      <c r="AN308" s="359" t="s">
        <v>64</v>
      </c>
      <c r="AO308" s="357" t="s">
        <v>1320</v>
      </c>
      <c r="AP308" s="360" t="s">
        <v>13</v>
      </c>
      <c r="AQ308" s="366" t="s">
        <v>2211</v>
      </c>
      <c r="AR308" s="359" t="s">
        <v>34</v>
      </c>
      <c r="AS308" s="359" t="s">
        <v>34</v>
      </c>
      <c r="AT308" s="359"/>
      <c r="AW308" s="646"/>
      <c r="AX308" s="646"/>
      <c r="AY308" s="647"/>
      <c r="AZ308" s="647"/>
      <c r="BA308" s="647"/>
      <c r="BB308" s="648"/>
      <c r="BC308" s="647"/>
      <c r="BD308" s="647"/>
      <c r="BE308" s="647"/>
      <c r="BF308" s="647"/>
      <c r="BG308" s="648"/>
      <c r="BH308" s="648"/>
      <c r="BI308" s="649"/>
      <c r="BJ308" s="649"/>
      <c r="BK308" s="649"/>
      <c r="BL308" s="648"/>
      <c r="BM308" s="648"/>
      <c r="BN308" s="648"/>
      <c r="BO308" s="648"/>
      <c r="BP308" s="648"/>
      <c r="BQ308" s="648"/>
      <c r="BR308" s="648"/>
      <c r="BS308" s="648"/>
      <c r="BT308" s="651"/>
      <c r="BU308" s="652"/>
      <c r="BV308" s="650"/>
      <c r="BW308" s="653"/>
    </row>
    <row r="309" spans="2:75" ht="15.75" customHeight="1">
      <c r="B309" s="353" t="s">
        <v>323</v>
      </c>
      <c r="C309" s="354">
        <v>5448587000110</v>
      </c>
      <c r="D309" s="355" t="s">
        <v>13</v>
      </c>
      <c r="E309" s="355" t="s">
        <v>615</v>
      </c>
      <c r="F309" s="355" t="s">
        <v>619</v>
      </c>
      <c r="G309" s="356"/>
      <c r="H309" s="356" t="s">
        <v>1336</v>
      </c>
      <c r="I309" s="356" t="s">
        <v>34</v>
      </c>
      <c r="J309" s="356" t="s">
        <v>608</v>
      </c>
      <c r="K309" s="357" t="s">
        <v>48</v>
      </c>
      <c r="L309" s="358"/>
      <c r="M309" s="358" t="s">
        <v>34</v>
      </c>
      <c r="N309" s="357">
        <v>114995</v>
      </c>
      <c r="O309" s="357" t="s">
        <v>1320</v>
      </c>
      <c r="P309" s="361">
        <v>37749</v>
      </c>
      <c r="Q309" s="362">
        <v>1191347548.6099999</v>
      </c>
      <c r="R309" s="362">
        <v>1208367091.9415476</v>
      </c>
      <c r="S309" s="357">
        <v>3</v>
      </c>
      <c r="T309" s="359">
        <v>9.4882305109494247E-2</v>
      </c>
      <c r="U309" s="359">
        <v>1.2265620774085442</v>
      </c>
      <c r="V309" s="359">
        <v>0.13030037009250761</v>
      </c>
      <c r="W309" s="359">
        <v>1.2773793168527492</v>
      </c>
      <c r="X309" s="359">
        <v>0.17772589964366792</v>
      </c>
      <c r="Y309" s="359">
        <v>1.3477277827825944</v>
      </c>
      <c r="Z309" s="359">
        <v>0.24791678932336492</v>
      </c>
      <c r="AA309" s="359">
        <v>1.4092394022271628</v>
      </c>
      <c r="AB309" s="359">
        <v>2.5040911223186007E-2</v>
      </c>
      <c r="AC309" s="363">
        <v>1.0252463020922884</v>
      </c>
      <c r="AD309" s="526">
        <v>0</v>
      </c>
      <c r="AE309" s="360" t="s">
        <v>2382</v>
      </c>
      <c r="AF309" s="360" t="s">
        <v>2152</v>
      </c>
      <c r="AG309" s="364" t="s">
        <v>1436</v>
      </c>
      <c r="AH309" s="364" t="s">
        <v>2147</v>
      </c>
      <c r="AI309" s="364">
        <v>50000</v>
      </c>
      <c r="AJ309" s="364">
        <v>5000</v>
      </c>
      <c r="AK309" s="364">
        <v>25000</v>
      </c>
      <c r="AL309" s="359">
        <v>0.02</v>
      </c>
      <c r="AM309" s="359">
        <v>0.2</v>
      </c>
      <c r="AN309" s="359" t="s">
        <v>64</v>
      </c>
      <c r="AO309" s="357" t="s">
        <v>1323</v>
      </c>
      <c r="AP309" s="360" t="s">
        <v>13</v>
      </c>
      <c r="AQ309" s="366" t="s">
        <v>664</v>
      </c>
      <c r="AR309" s="359">
        <v>5.3333333333333332E-3</v>
      </c>
      <c r="AS309" s="359">
        <v>5.3333333333333332E-3</v>
      </c>
      <c r="AT309" s="359"/>
      <c r="AW309" s="646"/>
      <c r="AX309" s="646"/>
      <c r="AY309" s="647"/>
      <c r="AZ309" s="647"/>
      <c r="BA309" s="647"/>
      <c r="BB309" s="648"/>
      <c r="BC309" s="647"/>
      <c r="BD309" s="647"/>
      <c r="BE309" s="647"/>
      <c r="BF309" s="647"/>
      <c r="BG309" s="648"/>
      <c r="BH309" s="648"/>
      <c r="BI309" s="649"/>
      <c r="BJ309" s="649"/>
      <c r="BK309" s="649"/>
      <c r="BL309" s="648"/>
      <c r="BM309" s="648"/>
      <c r="BN309" s="648"/>
      <c r="BO309" s="648"/>
      <c r="BP309" s="648"/>
      <c r="BQ309" s="648"/>
      <c r="BR309" s="648"/>
      <c r="BS309" s="648"/>
      <c r="BT309" s="651"/>
      <c r="BU309" s="652"/>
      <c r="BV309" s="650"/>
      <c r="BW309" s="653"/>
    </row>
    <row r="310" spans="2:75" ht="15.75" customHeight="1">
      <c r="B310" s="353" t="s">
        <v>1695</v>
      </c>
      <c r="C310" s="354">
        <v>23339998000159</v>
      </c>
      <c r="D310" s="355" t="s">
        <v>13</v>
      </c>
      <c r="E310" s="355" t="s">
        <v>615</v>
      </c>
      <c r="F310" s="355" t="s">
        <v>619</v>
      </c>
      <c r="G310" s="356" t="s">
        <v>34</v>
      </c>
      <c r="H310" s="356" t="s">
        <v>1336</v>
      </c>
      <c r="I310" s="356"/>
      <c r="J310" s="356" t="s">
        <v>608</v>
      </c>
      <c r="K310" s="357" t="s">
        <v>48</v>
      </c>
      <c r="L310" s="358"/>
      <c r="M310" s="358"/>
      <c r="N310" s="357">
        <v>410349</v>
      </c>
      <c r="O310" s="357" t="s">
        <v>1320</v>
      </c>
      <c r="P310" s="361">
        <v>42359</v>
      </c>
      <c r="Q310" s="362">
        <v>24019429.440000001</v>
      </c>
      <c r="R310" s="362">
        <v>22425489.773809507</v>
      </c>
      <c r="S310" s="357">
        <v>3</v>
      </c>
      <c r="T310" s="359">
        <v>0.12446916647728501</v>
      </c>
      <c r="U310" s="359">
        <v>1.4000184207016164</v>
      </c>
      <c r="V310" s="359">
        <v>0.11397145132086339</v>
      </c>
      <c r="W310" s="359">
        <v>1.0459967475295751</v>
      </c>
      <c r="X310" s="359">
        <v>0.15224599217318757</v>
      </c>
      <c r="Y310" s="359">
        <v>1.0705619136328357</v>
      </c>
      <c r="Z310" s="359">
        <v>0.16818753943214348</v>
      </c>
      <c r="AA310" s="359">
        <v>0.91907152090677113</v>
      </c>
      <c r="AB310" s="359">
        <v>3.685027158611049E-2</v>
      </c>
      <c r="AC310" s="363">
        <v>0.14074673491976344</v>
      </c>
      <c r="AD310" s="526">
        <v>22918586000100</v>
      </c>
      <c r="AE310" s="360" t="s">
        <v>2288</v>
      </c>
      <c r="AF310" s="360" t="s">
        <v>2155</v>
      </c>
      <c r="AG310" s="364" t="s">
        <v>59</v>
      </c>
      <c r="AH310" s="364" t="s">
        <v>2147</v>
      </c>
      <c r="AI310" s="364">
        <v>50000</v>
      </c>
      <c r="AJ310" s="364">
        <v>50000</v>
      </c>
      <c r="AK310" s="364">
        <v>50000</v>
      </c>
      <c r="AL310" s="359">
        <v>4.5000000000000005E-3</v>
      </c>
      <c r="AM310" s="359">
        <v>0.2</v>
      </c>
      <c r="AN310" s="359" t="s">
        <v>64</v>
      </c>
      <c r="AO310" s="357" t="s">
        <v>1323</v>
      </c>
      <c r="AP310" s="360" t="s">
        <v>13</v>
      </c>
      <c r="AQ310" s="366" t="s">
        <v>664</v>
      </c>
      <c r="AR310" s="359" t="s">
        <v>34</v>
      </c>
      <c r="AS310" s="359" t="s">
        <v>34</v>
      </c>
      <c r="AT310" s="359"/>
      <c r="AW310" s="646"/>
      <c r="AX310" s="646"/>
      <c r="AY310" s="647"/>
      <c r="AZ310" s="647"/>
      <c r="BA310" s="647"/>
      <c r="BB310" s="648"/>
      <c r="BC310" s="647"/>
      <c r="BD310" s="647"/>
      <c r="BE310" s="647"/>
      <c r="BF310" s="647"/>
      <c r="BG310" s="648"/>
      <c r="BH310" s="648"/>
      <c r="BI310" s="649"/>
      <c r="BJ310" s="649"/>
      <c r="BK310" s="649"/>
      <c r="BL310" s="218"/>
      <c r="BM310" s="648"/>
      <c r="BN310" s="648"/>
      <c r="BO310" s="648"/>
      <c r="BP310" s="648"/>
      <c r="BQ310" s="648"/>
      <c r="BR310" s="648"/>
      <c r="BS310" s="648"/>
      <c r="BT310" s="651"/>
      <c r="BU310" s="652"/>
      <c r="BV310" s="650"/>
      <c r="BW310" s="653"/>
    </row>
    <row r="311" spans="2:75" ht="15.75" customHeight="1">
      <c r="B311" s="353" t="s">
        <v>537</v>
      </c>
      <c r="C311" s="354">
        <v>25108749000188</v>
      </c>
      <c r="D311" s="355" t="s">
        <v>13</v>
      </c>
      <c r="E311" s="355" t="s">
        <v>615</v>
      </c>
      <c r="F311" s="355" t="s">
        <v>619</v>
      </c>
      <c r="G311" s="356" t="s">
        <v>34</v>
      </c>
      <c r="H311" s="356" t="s">
        <v>1337</v>
      </c>
      <c r="I311" s="356" t="s">
        <v>34</v>
      </c>
      <c r="J311" s="356"/>
      <c r="K311" s="357" t="s">
        <v>48</v>
      </c>
      <c r="L311" s="358"/>
      <c r="M311" s="358" t="s">
        <v>1414</v>
      </c>
      <c r="N311" s="357">
        <v>422754</v>
      </c>
      <c r="O311" s="357" t="s">
        <v>1320</v>
      </c>
      <c r="P311" s="361">
        <v>42577</v>
      </c>
      <c r="Q311" s="362">
        <v>13471268.300000001</v>
      </c>
      <c r="R311" s="362">
        <v>15022467.452500008</v>
      </c>
      <c r="S311" s="357">
        <v>3</v>
      </c>
      <c r="T311" s="359">
        <v>0.10419342007650489</v>
      </c>
      <c r="U311" s="359">
        <v>1.3469286779432479</v>
      </c>
      <c r="V311" s="359">
        <v>6.380511705880143E-2</v>
      </c>
      <c r="W311" s="359">
        <v>0.62550349459804011</v>
      </c>
      <c r="X311" s="359">
        <v>7.8396175477246643E-2</v>
      </c>
      <c r="Y311" s="359">
        <v>0.59449244013630853</v>
      </c>
      <c r="Z311" s="359">
        <v>-1.1003118399311895E-2</v>
      </c>
      <c r="AA311" s="359">
        <v>-6.2545292063523938E-2</v>
      </c>
      <c r="AB311" s="359">
        <v>0.14581596671802108</v>
      </c>
      <c r="AC311" s="363">
        <v>-0.16964327828212664</v>
      </c>
      <c r="AD311" s="526">
        <v>0</v>
      </c>
      <c r="AE311" s="360" t="s">
        <v>2406</v>
      </c>
      <c r="AF311" s="360" t="s">
        <v>2143</v>
      </c>
      <c r="AG311" s="364" t="s">
        <v>741</v>
      </c>
      <c r="AH311" s="364" t="s">
        <v>2147</v>
      </c>
      <c r="AI311" s="364">
        <v>5000</v>
      </c>
      <c r="AJ311" s="364">
        <v>5000</v>
      </c>
      <c r="AK311" s="364">
        <v>5000</v>
      </c>
      <c r="AL311" s="359">
        <v>7.4999999999999997E-3</v>
      </c>
      <c r="AM311" s="359" t="s">
        <v>34</v>
      </c>
      <c r="AN311" s="359" t="s">
        <v>2161</v>
      </c>
      <c r="AO311" s="357" t="s">
        <v>1323</v>
      </c>
      <c r="AP311" s="360" t="s">
        <v>13</v>
      </c>
      <c r="AQ311" s="366" t="s">
        <v>668</v>
      </c>
      <c r="AR311" s="359" t="s">
        <v>34</v>
      </c>
      <c r="AS311" s="359" t="s">
        <v>34</v>
      </c>
      <c r="AT311" s="359"/>
      <c r="AW311" s="646"/>
      <c r="AX311" s="646"/>
      <c r="AY311" s="647"/>
      <c r="AZ311" s="647"/>
      <c r="BA311" s="647"/>
      <c r="BB311" s="647"/>
      <c r="BC311" s="647"/>
      <c r="BD311" s="647"/>
      <c r="BE311" s="647"/>
      <c r="BF311" s="647"/>
      <c r="BG311" s="648"/>
      <c r="BH311" s="648"/>
      <c r="BI311" s="649"/>
      <c r="BJ311" s="649"/>
      <c r="BK311" s="649"/>
      <c r="BL311" s="218"/>
      <c r="BM311" s="648"/>
      <c r="BN311" s="648"/>
      <c r="BO311" s="648"/>
      <c r="BP311" s="648"/>
      <c r="BQ311" s="648"/>
      <c r="BR311" s="648"/>
      <c r="BS311" s="648"/>
      <c r="BT311" s="648"/>
      <c r="BU311" s="648"/>
      <c r="BV311" s="650"/>
      <c r="BW311" s="647"/>
    </row>
    <row r="312" spans="2:75" ht="15.75" customHeight="1">
      <c r="B312" s="353" t="s">
        <v>1201</v>
      </c>
      <c r="C312" s="354">
        <v>4066545000151</v>
      </c>
      <c r="D312" s="355" t="s">
        <v>13</v>
      </c>
      <c r="E312" s="355" t="s">
        <v>615</v>
      </c>
      <c r="F312" s="355" t="s">
        <v>619</v>
      </c>
      <c r="G312" s="356" t="s">
        <v>34</v>
      </c>
      <c r="H312" s="356" t="s">
        <v>1336</v>
      </c>
      <c r="I312" s="356" t="s">
        <v>34</v>
      </c>
      <c r="J312" s="356"/>
      <c r="K312" s="357" t="s">
        <v>48</v>
      </c>
      <c r="L312" s="358"/>
      <c r="M312" s="358" t="s">
        <v>1414</v>
      </c>
      <c r="N312" s="357">
        <v>95141</v>
      </c>
      <c r="O312" s="357" t="s">
        <v>1320</v>
      </c>
      <c r="P312" s="361">
        <v>37043</v>
      </c>
      <c r="Q312" s="362">
        <v>38390969.270000003</v>
      </c>
      <c r="R312" s="362">
        <v>41798285.735158756</v>
      </c>
      <c r="S312" s="357">
        <v>3</v>
      </c>
      <c r="T312" s="359">
        <v>8.7471736481803397E-2</v>
      </c>
      <c r="U312" s="359">
        <v>1.1307642103534621</v>
      </c>
      <c r="V312" s="359">
        <v>9.8692711765663965E-2</v>
      </c>
      <c r="W312" s="359">
        <v>0.96751857760700366</v>
      </c>
      <c r="X312" s="359">
        <v>0.14316804421907592</v>
      </c>
      <c r="Y312" s="359">
        <v>1.0856692872988936</v>
      </c>
      <c r="Z312" s="359">
        <v>0.20412238402755256</v>
      </c>
      <c r="AA312" s="359">
        <v>1.1602978048936088</v>
      </c>
      <c r="AB312" s="359">
        <v>3.3929286987082516E-2</v>
      </c>
      <c r="AC312" s="363">
        <v>-7.191711930143746E-2</v>
      </c>
      <c r="AD312" s="526">
        <v>0</v>
      </c>
      <c r="AE312" s="360" t="s">
        <v>2438</v>
      </c>
      <c r="AF312" s="360" t="s">
        <v>2323</v>
      </c>
      <c r="AG312" s="364" t="s">
        <v>719</v>
      </c>
      <c r="AH312" s="364" t="s">
        <v>2147</v>
      </c>
      <c r="AI312" s="364">
        <v>1000</v>
      </c>
      <c r="AJ312" s="364">
        <v>1000</v>
      </c>
      <c r="AK312" s="364">
        <v>1000</v>
      </c>
      <c r="AL312" s="359">
        <v>5.0000000000000001E-3</v>
      </c>
      <c r="AM312" s="359" t="s">
        <v>34</v>
      </c>
      <c r="AN312" s="359" t="s">
        <v>64</v>
      </c>
      <c r="AO312" s="357" t="s">
        <v>1323</v>
      </c>
      <c r="AP312" s="360" t="s">
        <v>13</v>
      </c>
      <c r="AQ312" s="366" t="s">
        <v>668</v>
      </c>
      <c r="AR312" s="359">
        <v>1E-3</v>
      </c>
      <c r="AS312" s="359">
        <v>1E-3</v>
      </c>
      <c r="AT312" s="359"/>
      <c r="AW312" s="646"/>
      <c r="AX312" s="646"/>
      <c r="AY312" s="647"/>
      <c r="AZ312" s="647"/>
      <c r="BA312" s="647"/>
      <c r="BB312" s="647"/>
      <c r="BC312" s="647"/>
      <c r="BD312" s="647"/>
      <c r="BE312" s="647"/>
      <c r="BF312" s="647"/>
      <c r="BG312" s="648"/>
      <c r="BH312" s="648"/>
      <c r="BI312" s="649"/>
      <c r="BJ312" s="649"/>
      <c r="BK312" s="649"/>
      <c r="BL312" s="218"/>
      <c r="BM312" s="648"/>
      <c r="BN312" s="648"/>
      <c r="BO312" s="648"/>
      <c r="BP312" s="648"/>
      <c r="BQ312" s="648"/>
      <c r="BR312" s="648"/>
      <c r="BS312" s="648"/>
      <c r="BT312" s="648"/>
      <c r="BU312" s="648"/>
      <c r="BV312" s="650"/>
      <c r="BW312" s="647"/>
    </row>
    <row r="313" spans="2:75" ht="15.75" customHeight="1">
      <c r="B313" s="353" t="s">
        <v>409</v>
      </c>
      <c r="C313" s="354">
        <v>31951995000108</v>
      </c>
      <c r="D313" s="355" t="s">
        <v>13</v>
      </c>
      <c r="E313" s="355" t="s">
        <v>615</v>
      </c>
      <c r="F313" s="355" t="s">
        <v>619</v>
      </c>
      <c r="G313" s="356" t="s">
        <v>34</v>
      </c>
      <c r="H313" s="356" t="s">
        <v>1336</v>
      </c>
      <c r="I313" s="356" t="s">
        <v>34</v>
      </c>
      <c r="J313" s="356"/>
      <c r="K313" s="357" t="s">
        <v>48</v>
      </c>
      <c r="L313" s="358"/>
      <c r="M313" s="358" t="s">
        <v>1414</v>
      </c>
      <c r="N313" s="357">
        <v>481025</v>
      </c>
      <c r="O313" s="357" t="s">
        <v>1320</v>
      </c>
      <c r="P313" s="361">
        <v>43437</v>
      </c>
      <c r="Q313" s="362">
        <v>39912420.039999999</v>
      </c>
      <c r="R313" s="362">
        <v>39051353.127539657</v>
      </c>
      <c r="S313" s="357">
        <v>3</v>
      </c>
      <c r="T313" s="359">
        <v>3.7925411552397259E-2</v>
      </c>
      <c r="U313" s="359">
        <v>0.49026919747154885</v>
      </c>
      <c r="V313" s="359">
        <v>4.4456028160231531E-2</v>
      </c>
      <c r="W313" s="359">
        <v>0.43581772516061679</v>
      </c>
      <c r="X313" s="359">
        <v>6.2485999237017698E-2</v>
      </c>
      <c r="Y313" s="359">
        <v>0.47384268345528763</v>
      </c>
      <c r="Z313" s="359">
        <v>1.9121156896784841E-2</v>
      </c>
      <c r="AA313" s="359">
        <v>0.10869085465595496</v>
      </c>
      <c r="AB313" s="359">
        <v>3.6458545162737097E-2</v>
      </c>
      <c r="AC313" s="363">
        <v>-1.453429630443974</v>
      </c>
      <c r="AD313" s="526">
        <v>0</v>
      </c>
      <c r="AE313" s="360" t="s">
        <v>2450</v>
      </c>
      <c r="AF313" s="360" t="s">
        <v>2143</v>
      </c>
      <c r="AG313" s="364" t="s">
        <v>1435</v>
      </c>
      <c r="AH313" s="364" t="s">
        <v>2147</v>
      </c>
      <c r="AI313" s="364">
        <v>1000</v>
      </c>
      <c r="AJ313" s="364">
        <v>1000</v>
      </c>
      <c r="AK313" s="364">
        <v>1000</v>
      </c>
      <c r="AL313" s="359">
        <v>0.02</v>
      </c>
      <c r="AM313" s="359">
        <v>0.2</v>
      </c>
      <c r="AN313" s="359" t="s">
        <v>34</v>
      </c>
      <c r="AO313" s="357" t="s">
        <v>1323</v>
      </c>
      <c r="AP313" s="360" t="s">
        <v>13</v>
      </c>
      <c r="AQ313" s="366" t="s">
        <v>664</v>
      </c>
      <c r="AR313" s="359">
        <v>2.6666666666666666E-3</v>
      </c>
      <c r="AS313" s="359">
        <v>2.6666666666666666E-3</v>
      </c>
      <c r="AT313" s="359"/>
      <c r="AW313" s="646"/>
      <c r="AX313" s="646"/>
      <c r="AY313" s="647"/>
      <c r="AZ313" s="647"/>
      <c r="BA313" s="647"/>
      <c r="BB313" s="647"/>
      <c r="BC313" s="647"/>
      <c r="BD313" s="647"/>
      <c r="BE313" s="647"/>
      <c r="BF313" s="647"/>
      <c r="BG313" s="648"/>
      <c r="BH313" s="648"/>
      <c r="BI313" s="649"/>
      <c r="BJ313" s="649"/>
      <c r="BK313" s="649"/>
      <c r="BL313" s="218"/>
      <c r="BM313" s="648"/>
      <c r="BN313" s="648"/>
      <c r="BO313" s="648"/>
      <c r="BP313" s="648"/>
      <c r="BQ313" s="648"/>
      <c r="BR313" s="648"/>
      <c r="BS313" s="648"/>
      <c r="BT313" s="648"/>
      <c r="BU313" s="648"/>
      <c r="BV313" s="650"/>
      <c r="BW313" s="647"/>
    </row>
    <row r="314" spans="2:75" ht="15.75" customHeight="1">
      <c r="B314" s="353" t="s">
        <v>1229</v>
      </c>
      <c r="C314" s="354">
        <v>31533459000184</v>
      </c>
      <c r="D314" s="355" t="s">
        <v>13</v>
      </c>
      <c r="E314" s="355" t="s">
        <v>615</v>
      </c>
      <c r="F314" s="355" t="s">
        <v>619</v>
      </c>
      <c r="G314" s="356" t="s">
        <v>34</v>
      </c>
      <c r="H314" s="356" t="s">
        <v>1336</v>
      </c>
      <c r="I314" s="356" t="s">
        <v>34</v>
      </c>
      <c r="J314" s="356"/>
      <c r="K314" s="357" t="s">
        <v>48</v>
      </c>
      <c r="L314" s="358"/>
      <c r="M314" s="358" t="s">
        <v>34</v>
      </c>
      <c r="N314" s="357">
        <v>479764</v>
      </c>
      <c r="O314" s="357" t="s">
        <v>1320</v>
      </c>
      <c r="P314" s="361">
        <v>43426</v>
      </c>
      <c r="Q314" s="362">
        <v>81234912.439999998</v>
      </c>
      <c r="R314" s="362">
        <v>115204213.58142854</v>
      </c>
      <c r="S314" s="357">
        <v>3</v>
      </c>
      <c r="T314" s="359">
        <v>8.1445073996872175E-2</v>
      </c>
      <c r="U314" s="359">
        <v>1.0528563681185277</v>
      </c>
      <c r="V314" s="359">
        <v>0.10469041471263441</v>
      </c>
      <c r="W314" s="359">
        <v>1.0263161212183349</v>
      </c>
      <c r="X314" s="359">
        <v>0.14075513387422744</v>
      </c>
      <c r="Y314" s="359">
        <v>1.0673717498232875</v>
      </c>
      <c r="Z314" s="359">
        <v>0.20012493236218987</v>
      </c>
      <c r="AA314" s="359">
        <v>1.1375749937007775</v>
      </c>
      <c r="AB314" s="359">
        <v>9.9762763925005209E-3</v>
      </c>
      <c r="AC314" s="363">
        <v>0.24881689031205872</v>
      </c>
      <c r="AD314" s="526">
        <v>0</v>
      </c>
      <c r="AE314" s="360" t="s">
        <v>2451</v>
      </c>
      <c r="AF314" s="360" t="s">
        <v>2143</v>
      </c>
      <c r="AG314" s="364" t="s">
        <v>1435</v>
      </c>
      <c r="AH314" s="364" t="s">
        <v>2147</v>
      </c>
      <c r="AI314" s="364">
        <v>1000</v>
      </c>
      <c r="AJ314" s="364">
        <v>1000</v>
      </c>
      <c r="AK314" s="364">
        <v>1000</v>
      </c>
      <c r="AL314" s="359">
        <v>0.02</v>
      </c>
      <c r="AM314" s="359">
        <v>0.2</v>
      </c>
      <c r="AN314" s="359" t="s">
        <v>64</v>
      </c>
      <c r="AO314" s="357" t="s">
        <v>1323</v>
      </c>
      <c r="AP314" s="360" t="s">
        <v>13</v>
      </c>
      <c r="AQ314" s="366" t="s">
        <v>668</v>
      </c>
      <c r="AR314" s="359">
        <v>4.0000000000000001E-3</v>
      </c>
      <c r="AS314" s="359">
        <v>4.0000000000000001E-3</v>
      </c>
      <c r="AT314" s="359"/>
      <c r="AW314" s="646"/>
      <c r="AX314" s="646"/>
      <c r="AY314" s="647"/>
      <c r="AZ314" s="647"/>
      <c r="BA314" s="647"/>
      <c r="BB314" s="647"/>
      <c r="BC314" s="647"/>
      <c r="BD314" s="647"/>
      <c r="BE314" s="647"/>
      <c r="BF314" s="647"/>
      <c r="BG314" s="648"/>
      <c r="BH314" s="648"/>
      <c r="BI314" s="649"/>
      <c r="BJ314" s="649"/>
      <c r="BK314" s="649"/>
      <c r="BL314" s="218"/>
      <c r="BM314" s="648"/>
      <c r="BN314" s="648"/>
      <c r="BO314" s="648"/>
      <c r="BP314" s="648"/>
      <c r="BQ314" s="648"/>
      <c r="BR314" s="648"/>
      <c r="BS314" s="648"/>
      <c r="BT314" s="648"/>
      <c r="BU314" s="648"/>
      <c r="BV314" s="650"/>
      <c r="BW314" s="647"/>
    </row>
    <row r="315" spans="2:75" ht="15.75" customHeight="1">
      <c r="B315" s="353" t="s">
        <v>809</v>
      </c>
      <c r="C315" s="354">
        <v>5104498000156</v>
      </c>
      <c r="D315" s="355" t="s">
        <v>11</v>
      </c>
      <c r="E315" s="355" t="s">
        <v>621</v>
      </c>
      <c r="F315" s="355" t="s">
        <v>672</v>
      </c>
      <c r="G315" s="356" t="s">
        <v>865</v>
      </c>
      <c r="H315" s="356" t="s">
        <v>34</v>
      </c>
      <c r="I315" s="356"/>
      <c r="J315" s="356" t="s">
        <v>608</v>
      </c>
      <c r="K315" s="357" t="s">
        <v>48</v>
      </c>
      <c r="L315" s="358"/>
      <c r="M315" s="358" t="s">
        <v>1414</v>
      </c>
      <c r="N315" s="357">
        <v>107816</v>
      </c>
      <c r="O315" s="357" t="s">
        <v>1320</v>
      </c>
      <c r="P315" s="361">
        <v>37536</v>
      </c>
      <c r="Q315" s="362">
        <v>85348361.390000001</v>
      </c>
      <c r="R315" s="362">
        <v>122265005.12444444</v>
      </c>
      <c r="S315" s="357">
        <v>3</v>
      </c>
      <c r="T315" s="359">
        <v>4.1237345241207146E-2</v>
      </c>
      <c r="U315" s="359">
        <v>0.53308321069454245</v>
      </c>
      <c r="V315" s="359">
        <v>4.5247776064356593E-2</v>
      </c>
      <c r="W315" s="359">
        <v>0.44357950201645263</v>
      </c>
      <c r="X315" s="359">
        <v>6.0057765437360411E-2</v>
      </c>
      <c r="Y315" s="359">
        <v>0.45542894543819906</v>
      </c>
      <c r="Z315" s="359">
        <v>0.14131868160018191</v>
      </c>
      <c r="AA315" s="359">
        <v>0.80330120007327011</v>
      </c>
      <c r="AB315" s="359">
        <v>5.5799258341438888E-2</v>
      </c>
      <c r="AC315" s="363">
        <v>-0.92020955028450002</v>
      </c>
      <c r="AD315" s="526">
        <v>14951623000154</v>
      </c>
      <c r="AE315" s="360" t="s">
        <v>2162</v>
      </c>
      <c r="AF315" s="360" t="s">
        <v>728</v>
      </c>
      <c r="AG315" s="364" t="s">
        <v>728</v>
      </c>
      <c r="AH315" s="364" t="s">
        <v>2147</v>
      </c>
      <c r="AI315" s="364">
        <v>1000</v>
      </c>
      <c r="AJ315" s="364">
        <v>1000</v>
      </c>
      <c r="AK315" s="364">
        <v>1000</v>
      </c>
      <c r="AL315" s="359">
        <v>5.0000000000000001E-3</v>
      </c>
      <c r="AM315" s="359" t="s">
        <v>34</v>
      </c>
      <c r="AN315" s="359" t="s">
        <v>34</v>
      </c>
      <c r="AO315" s="357" t="s">
        <v>1323</v>
      </c>
      <c r="AP315" s="360" t="s">
        <v>11</v>
      </c>
      <c r="AQ315" s="366" t="s">
        <v>673</v>
      </c>
      <c r="AR315" s="359">
        <v>1.6000000000000001E-3</v>
      </c>
      <c r="AS315" s="359">
        <v>1.6000000000000001E-3</v>
      </c>
      <c r="AT315" s="359"/>
      <c r="AW315" s="646"/>
      <c r="AX315" s="646"/>
      <c r="AY315" s="647"/>
      <c r="AZ315" s="647"/>
      <c r="BA315" s="647"/>
      <c r="BB315" s="647"/>
      <c r="BC315" s="647"/>
      <c r="BD315" s="647"/>
      <c r="BE315" s="647"/>
      <c r="BF315" s="647"/>
      <c r="BG315" s="648"/>
      <c r="BH315" s="648"/>
      <c r="BI315" s="649"/>
      <c r="BJ315" s="649"/>
      <c r="BK315" s="649"/>
      <c r="BL315" s="218"/>
      <c r="BM315" s="648"/>
      <c r="BN315" s="648"/>
      <c r="BO315" s="648"/>
      <c r="BP315" s="648"/>
      <c r="BQ315" s="648"/>
      <c r="BR315" s="648"/>
      <c r="BS315" s="648"/>
      <c r="BT315" s="648"/>
      <c r="BU315" s="648"/>
      <c r="BV315" s="650"/>
      <c r="BW315" s="647"/>
    </row>
    <row r="316" spans="2:75" ht="15.75" customHeight="1">
      <c r="B316" s="353" t="s">
        <v>470</v>
      </c>
      <c r="C316" s="354">
        <v>14115118000170</v>
      </c>
      <c r="D316" s="355" t="s">
        <v>11</v>
      </c>
      <c r="E316" s="355" t="s">
        <v>621</v>
      </c>
      <c r="F316" s="355" t="s">
        <v>672</v>
      </c>
      <c r="G316" s="356" t="s">
        <v>865</v>
      </c>
      <c r="H316" s="356" t="s">
        <v>34</v>
      </c>
      <c r="I316" s="356"/>
      <c r="J316" s="356" t="s">
        <v>608</v>
      </c>
      <c r="K316" s="357" t="s">
        <v>48</v>
      </c>
      <c r="L316" s="358"/>
      <c r="M316" s="358" t="s">
        <v>1414</v>
      </c>
      <c r="N316" s="357">
        <v>293458</v>
      </c>
      <c r="O316" s="357" t="s">
        <v>1320</v>
      </c>
      <c r="P316" s="361">
        <v>40900</v>
      </c>
      <c r="Q316" s="362">
        <v>174324130.41</v>
      </c>
      <c r="R316" s="362">
        <v>213369642.53376982</v>
      </c>
      <c r="S316" s="357">
        <v>3</v>
      </c>
      <c r="T316" s="359">
        <v>4.428429559520719E-2</v>
      </c>
      <c r="U316" s="359">
        <v>0.57247173262863937</v>
      </c>
      <c r="V316" s="359">
        <v>5.2035360763265537E-2</v>
      </c>
      <c r="W316" s="359">
        <v>0.51012052795227247</v>
      </c>
      <c r="X316" s="359">
        <v>7.5098548524387576E-2</v>
      </c>
      <c r="Y316" s="359">
        <v>0.56948593590405261</v>
      </c>
      <c r="Z316" s="359">
        <v>0.16107496995511106</v>
      </c>
      <c r="AA316" s="359">
        <v>0.91560234783948113</v>
      </c>
      <c r="AB316" s="359">
        <v>5.6274208982945294E-2</v>
      </c>
      <c r="AC316" s="363">
        <v>-0.79693375435530056</v>
      </c>
      <c r="AD316" s="526">
        <v>0</v>
      </c>
      <c r="AE316" s="360" t="s">
        <v>2351</v>
      </c>
      <c r="AF316" s="360" t="s">
        <v>2149</v>
      </c>
      <c r="AG316" s="364" t="s">
        <v>719</v>
      </c>
      <c r="AH316" s="364" t="s">
        <v>2147</v>
      </c>
      <c r="AI316" s="364">
        <v>1000</v>
      </c>
      <c r="AJ316" s="364">
        <v>500</v>
      </c>
      <c r="AK316" s="364">
        <v>500</v>
      </c>
      <c r="AL316" s="359">
        <v>5.0000000000000001E-3</v>
      </c>
      <c r="AM316" s="359">
        <v>0.2</v>
      </c>
      <c r="AN316" s="359" t="s">
        <v>150</v>
      </c>
      <c r="AO316" s="357" t="s">
        <v>1323</v>
      </c>
      <c r="AP316" s="360" t="s">
        <v>11</v>
      </c>
      <c r="AQ316" s="366" t="s">
        <v>673</v>
      </c>
      <c r="AR316" s="359">
        <v>1.7333333333333335E-3</v>
      </c>
      <c r="AS316" s="359">
        <v>1.7333333333333335E-3</v>
      </c>
      <c r="AT316" s="359"/>
      <c r="AW316" s="646"/>
      <c r="AX316" s="646"/>
      <c r="AY316" s="647"/>
      <c r="AZ316" s="647"/>
      <c r="BA316" s="647"/>
      <c r="BB316" s="647"/>
      <c r="BC316" s="647"/>
      <c r="BD316" s="647"/>
      <c r="BE316" s="647"/>
      <c r="BF316" s="647"/>
      <c r="BG316" s="648"/>
      <c r="BH316" s="648"/>
      <c r="BI316" s="649"/>
      <c r="BJ316" s="649"/>
      <c r="BK316" s="649"/>
      <c r="BL316" s="218"/>
      <c r="BM316" s="648"/>
      <c r="BN316" s="648"/>
      <c r="BO316" s="648"/>
      <c r="BP316" s="648"/>
      <c r="BQ316" s="648"/>
      <c r="BR316" s="648"/>
      <c r="BS316" s="648"/>
      <c r="BT316" s="648"/>
      <c r="BU316" s="648"/>
      <c r="BV316" s="650"/>
      <c r="BW316" s="647"/>
    </row>
    <row r="317" spans="2:75" ht="15.75" customHeight="1">
      <c r="B317" s="353" t="s">
        <v>1242</v>
      </c>
      <c r="C317" s="354">
        <v>37240657000136</v>
      </c>
      <c r="D317" s="355" t="s">
        <v>11</v>
      </c>
      <c r="E317" s="355" t="s">
        <v>621</v>
      </c>
      <c r="F317" s="355" t="s">
        <v>672</v>
      </c>
      <c r="G317" s="356" t="s">
        <v>738</v>
      </c>
      <c r="H317" s="356" t="s">
        <v>34</v>
      </c>
      <c r="I317" s="356"/>
      <c r="J317" s="356" t="s">
        <v>608</v>
      </c>
      <c r="K317" s="357" t="s">
        <v>48</v>
      </c>
      <c r="L317" s="358"/>
      <c r="M317" s="358" t="s">
        <v>1414</v>
      </c>
      <c r="N317" s="357">
        <v>539929</v>
      </c>
      <c r="O317" s="357" t="s">
        <v>1320</v>
      </c>
      <c r="P317" s="361">
        <v>43999</v>
      </c>
      <c r="Q317" s="362">
        <v>28374047.5</v>
      </c>
      <c r="R317" s="362">
        <v>30941838.875436515</v>
      </c>
      <c r="S317" s="357">
        <v>3</v>
      </c>
      <c r="T317" s="359">
        <v>9.0102013342772791E-2</v>
      </c>
      <c r="U317" s="359">
        <v>1.1647663127162493</v>
      </c>
      <c r="V317" s="359">
        <v>1.1022363314028505E-2</v>
      </c>
      <c r="W317" s="359">
        <v>0.10805601634270519</v>
      </c>
      <c r="X317" s="359">
        <v>-1.0882319780688099E-2</v>
      </c>
      <c r="Y317" s="359">
        <v>-8.2522607785153398E-2</v>
      </c>
      <c r="Z317" s="359" t="s">
        <v>1417</v>
      </c>
      <c r="AA317" s="359" t="s">
        <v>1417</v>
      </c>
      <c r="AB317" s="359">
        <v>3.9621397574926706E-2</v>
      </c>
      <c r="AC317" s="363">
        <v>-2.1555544981859778</v>
      </c>
      <c r="AD317" s="526">
        <v>0</v>
      </c>
      <c r="AE317" s="360" t="s">
        <v>2456</v>
      </c>
      <c r="AF317" s="360" t="s">
        <v>2143</v>
      </c>
      <c r="AG317" s="364" t="s">
        <v>1435</v>
      </c>
      <c r="AH317" s="364" t="s">
        <v>2147</v>
      </c>
      <c r="AI317" s="364">
        <v>1000</v>
      </c>
      <c r="AJ317" s="364">
        <v>100</v>
      </c>
      <c r="AK317" s="364">
        <v>500</v>
      </c>
      <c r="AL317" s="359">
        <v>5.5000000000000005E-3</v>
      </c>
      <c r="AM317" s="359" t="s">
        <v>34</v>
      </c>
      <c r="AN317" s="359" t="s">
        <v>2252</v>
      </c>
      <c r="AO317" s="357" t="s">
        <v>1323</v>
      </c>
      <c r="AP317" s="360" t="s">
        <v>11</v>
      </c>
      <c r="AQ317" s="366" t="s">
        <v>676</v>
      </c>
      <c r="AR317" s="359">
        <v>7.3333333333333323E-4</v>
      </c>
      <c r="AS317" s="359">
        <v>7.3333333333333323E-4</v>
      </c>
      <c r="AT317" s="359"/>
      <c r="AW317" s="646"/>
      <c r="AX317" s="646"/>
      <c r="AY317" s="647"/>
      <c r="AZ317" s="647"/>
      <c r="BA317" s="647"/>
      <c r="BB317" s="647"/>
      <c r="BC317" s="647"/>
      <c r="BD317" s="647"/>
      <c r="BE317" s="647"/>
      <c r="BF317" s="647"/>
      <c r="BG317" s="648"/>
      <c r="BH317" s="648"/>
      <c r="BI317" s="649"/>
      <c r="BJ317" s="649"/>
      <c r="BK317" s="649"/>
      <c r="BL317" s="218"/>
      <c r="BM317" s="648"/>
      <c r="BN317" s="648"/>
      <c r="BO317" s="648"/>
      <c r="BP317" s="648"/>
      <c r="BQ317" s="648"/>
      <c r="BR317" s="648"/>
      <c r="BS317" s="648"/>
      <c r="BT317" s="648"/>
      <c r="BU317" s="648"/>
      <c r="BV317" s="650"/>
      <c r="BW317" s="647"/>
    </row>
    <row r="318" spans="2:75" ht="15.75" customHeight="1">
      <c r="B318" s="353" t="s">
        <v>793</v>
      </c>
      <c r="C318" s="354">
        <v>38110723000116</v>
      </c>
      <c r="D318" s="355" t="s">
        <v>14</v>
      </c>
      <c r="E318" s="355" t="s">
        <v>607</v>
      </c>
      <c r="F318" s="355" t="s">
        <v>860</v>
      </c>
      <c r="G318" s="356" t="s">
        <v>866</v>
      </c>
      <c r="H318" s="356" t="s">
        <v>34</v>
      </c>
      <c r="I318" s="356" t="s">
        <v>34</v>
      </c>
      <c r="J318" s="356" t="s">
        <v>690</v>
      </c>
      <c r="K318" s="357"/>
      <c r="L318" s="358"/>
      <c r="M318" s="358" t="s">
        <v>1414</v>
      </c>
      <c r="N318" s="357">
        <v>553875</v>
      </c>
      <c r="O318" s="357" t="s">
        <v>1320</v>
      </c>
      <c r="P318" s="361">
        <v>44105</v>
      </c>
      <c r="Q318" s="362">
        <v>1560426.28</v>
      </c>
      <c r="R318" s="362">
        <v>1937108.3844047626</v>
      </c>
      <c r="S318" s="357">
        <v>3</v>
      </c>
      <c r="T318" s="359">
        <v>-0.13996492757527546</v>
      </c>
      <c r="U318" s="359">
        <v>-1.8093539373116245</v>
      </c>
      <c r="V318" s="359">
        <v>-0.19192841427177731</v>
      </c>
      <c r="W318" s="359">
        <v>-1.8815402176759557</v>
      </c>
      <c r="X318" s="359" t="s">
        <v>1417</v>
      </c>
      <c r="Y318" s="359" t="s">
        <v>1417</v>
      </c>
      <c r="Z318" s="359" t="s">
        <v>1417</v>
      </c>
      <c r="AA318" s="359" t="s">
        <v>1417</v>
      </c>
      <c r="AB318" s="359">
        <v>0.21627228328266032</v>
      </c>
      <c r="AC318" s="363">
        <v>-1.3262785928980925</v>
      </c>
      <c r="AD318" s="526">
        <v>37174238000143</v>
      </c>
      <c r="AE318" s="360" t="s">
        <v>2203</v>
      </c>
      <c r="AF318" s="360" t="s">
        <v>2203</v>
      </c>
      <c r="AG318" s="364" t="s">
        <v>1438</v>
      </c>
      <c r="AH318" s="364" t="s">
        <v>2147</v>
      </c>
      <c r="AI318" s="364">
        <v>200</v>
      </c>
      <c r="AJ318" s="364">
        <v>200</v>
      </c>
      <c r="AK318" s="364">
        <v>200</v>
      </c>
      <c r="AL318" s="359">
        <v>0.01</v>
      </c>
      <c r="AM318" s="359">
        <v>0.2</v>
      </c>
      <c r="AN318" s="359" t="s">
        <v>2156</v>
      </c>
      <c r="AO318" s="357" t="s">
        <v>1323</v>
      </c>
      <c r="AP318" s="360" t="s">
        <v>716</v>
      </c>
      <c r="AQ318" s="366" t="s">
        <v>694</v>
      </c>
      <c r="AR318" s="359">
        <v>3.333E-3</v>
      </c>
      <c r="AS318" s="359">
        <v>3.333E-3</v>
      </c>
      <c r="AT318" s="359"/>
      <c r="AW318" s="646"/>
      <c r="AX318" s="646"/>
      <c r="AY318" s="647"/>
      <c r="AZ318" s="647"/>
      <c r="BA318" s="647"/>
      <c r="BB318" s="647"/>
      <c r="BC318" s="647"/>
      <c r="BD318" s="647"/>
      <c r="BE318" s="647"/>
      <c r="BF318" s="647"/>
      <c r="BG318" s="648"/>
      <c r="BH318" s="648"/>
      <c r="BI318" s="649"/>
      <c r="BJ318" s="649"/>
      <c r="BK318" s="649"/>
      <c r="BL318" s="218"/>
      <c r="BM318" s="648"/>
      <c r="BN318" s="648"/>
      <c r="BO318" s="648"/>
      <c r="BP318" s="648"/>
      <c r="BQ318" s="648"/>
      <c r="BR318" s="648"/>
      <c r="BS318" s="648"/>
      <c r="BT318" s="648"/>
      <c r="BU318" s="648"/>
      <c r="BV318" s="650"/>
      <c r="BW318" s="647"/>
    </row>
    <row r="319" spans="2:75" ht="15.75" customHeight="1">
      <c r="B319" s="353" t="s">
        <v>78</v>
      </c>
      <c r="C319" s="354">
        <v>575922000127</v>
      </c>
      <c r="D319" s="355" t="s">
        <v>14</v>
      </c>
      <c r="E319" s="355" t="s">
        <v>607</v>
      </c>
      <c r="F319" s="355"/>
      <c r="G319" s="356"/>
      <c r="H319" s="356" t="s">
        <v>34</v>
      </c>
      <c r="I319" s="356" t="s">
        <v>34</v>
      </c>
      <c r="J319" s="356" t="s">
        <v>608</v>
      </c>
      <c r="K319" s="357" t="s">
        <v>48</v>
      </c>
      <c r="L319" s="358"/>
      <c r="M319" s="358" t="s">
        <v>34</v>
      </c>
      <c r="N319" s="357">
        <v>190330</v>
      </c>
      <c r="O319" s="357" t="s">
        <v>1320</v>
      </c>
      <c r="P319" s="361">
        <v>34822</v>
      </c>
      <c r="Q319" s="362">
        <v>29382263.300000001</v>
      </c>
      <c r="R319" s="362">
        <v>43324546.131984122</v>
      </c>
      <c r="S319" s="357">
        <v>3</v>
      </c>
      <c r="T319" s="359">
        <v>-0.1623901019010181</v>
      </c>
      <c r="U319" s="359">
        <v>-2.0992485427967029</v>
      </c>
      <c r="V319" s="359">
        <v>-0.36176446697932829</v>
      </c>
      <c r="W319" s="359">
        <v>-3.5465014210134242</v>
      </c>
      <c r="X319" s="359">
        <v>-0.29386777600938208</v>
      </c>
      <c r="Y319" s="359">
        <v>-2.228452729660932</v>
      </c>
      <c r="Z319" s="359">
        <v>-0.28585359723106696</v>
      </c>
      <c r="AA319" s="359">
        <v>-1.6248845170423789</v>
      </c>
      <c r="AB319" s="359">
        <v>0.22716282683718511</v>
      </c>
      <c r="AC319" s="363">
        <v>-2.2888440407134332</v>
      </c>
      <c r="AD319" s="526">
        <v>0</v>
      </c>
      <c r="AE319" s="360" t="s">
        <v>2170</v>
      </c>
      <c r="AF319" s="360" t="s">
        <v>2170</v>
      </c>
      <c r="AG319" s="364" t="s">
        <v>719</v>
      </c>
      <c r="AH319" s="364" t="s">
        <v>2147</v>
      </c>
      <c r="AI319" s="364">
        <v>1000</v>
      </c>
      <c r="AJ319" s="364">
        <v>100</v>
      </c>
      <c r="AK319" s="364">
        <v>100</v>
      </c>
      <c r="AL319" s="657">
        <v>0.02</v>
      </c>
      <c r="AM319" s="657" t="s">
        <v>34</v>
      </c>
      <c r="AN319" s="359" t="s">
        <v>666</v>
      </c>
      <c r="AO319" s="357" t="s">
        <v>1323</v>
      </c>
      <c r="AP319" s="360" t="s">
        <v>716</v>
      </c>
      <c r="AQ319" s="366" t="s">
        <v>670</v>
      </c>
      <c r="AR319" s="359">
        <v>4.0000000000000001E-3</v>
      </c>
      <c r="AS319" s="359">
        <v>4.0000000000000001E-3</v>
      </c>
      <c r="AT319" s="359"/>
      <c r="AW319" s="646"/>
      <c r="AX319" s="646"/>
      <c r="AY319" s="647"/>
      <c r="AZ319" s="647"/>
      <c r="BA319" s="647"/>
      <c r="BB319" s="648"/>
      <c r="BC319" s="647"/>
      <c r="BD319" s="647"/>
      <c r="BE319" s="647"/>
      <c r="BF319" s="647"/>
      <c r="BG319" s="648"/>
      <c r="BH319" s="648"/>
      <c r="BI319" s="649"/>
      <c r="BJ319" s="649"/>
      <c r="BK319" s="649"/>
      <c r="BL319" s="648"/>
      <c r="BM319" s="648"/>
      <c r="BN319" s="648"/>
      <c r="BO319" s="648"/>
      <c r="BP319" s="648"/>
      <c r="BQ319" s="648"/>
      <c r="BR319" s="648"/>
      <c r="BS319" s="648"/>
      <c r="BT319" s="651"/>
      <c r="BU319" s="652"/>
      <c r="BV319" s="650"/>
      <c r="BW319" s="653"/>
    </row>
    <row r="320" spans="2:75" ht="15.75" customHeight="1">
      <c r="B320" s="353" t="s">
        <v>1505</v>
      </c>
      <c r="C320" s="354">
        <v>4515848000104</v>
      </c>
      <c r="D320" s="355" t="s">
        <v>14</v>
      </c>
      <c r="E320" s="355" t="s">
        <v>607</v>
      </c>
      <c r="F320" s="355"/>
      <c r="G320" s="356"/>
      <c r="H320" s="356" t="s">
        <v>34</v>
      </c>
      <c r="I320" s="356" t="s">
        <v>34</v>
      </c>
      <c r="J320" s="356" t="s">
        <v>608</v>
      </c>
      <c r="K320" s="357" t="s">
        <v>48</v>
      </c>
      <c r="L320" s="358"/>
      <c r="M320" s="358"/>
      <c r="N320" s="357">
        <v>93386</v>
      </c>
      <c r="O320" s="357" t="s">
        <v>1320</v>
      </c>
      <c r="P320" s="361">
        <v>37090</v>
      </c>
      <c r="Q320" s="362" t="s">
        <v>1391</v>
      </c>
      <c r="R320" s="362" t="s">
        <v>1417</v>
      </c>
      <c r="S320" s="357">
        <v>3</v>
      </c>
      <c r="T320" s="359" t="s">
        <v>1417</v>
      </c>
      <c r="U320" s="359" t="s">
        <v>1417</v>
      </c>
      <c r="V320" s="359" t="s">
        <v>1417</v>
      </c>
      <c r="W320" s="359" t="s">
        <v>1417</v>
      </c>
      <c r="X320" s="359" t="s">
        <v>1417</v>
      </c>
      <c r="Y320" s="359" t="s">
        <v>1417</v>
      </c>
      <c r="Z320" s="359" t="s">
        <v>1417</v>
      </c>
      <c r="AA320" s="359" t="s">
        <v>1417</v>
      </c>
      <c r="AB320" s="359" t="s">
        <v>1417</v>
      </c>
      <c r="AC320" s="363" t="s">
        <v>1417</v>
      </c>
      <c r="AD320" s="526">
        <v>0</v>
      </c>
      <c r="AE320" s="360" t="s">
        <v>2186</v>
      </c>
      <c r="AF320" s="360" t="s">
        <v>2152</v>
      </c>
      <c r="AG320" s="364" t="s">
        <v>1436</v>
      </c>
      <c r="AH320" s="364" t="s">
        <v>2147</v>
      </c>
      <c r="AI320" s="364">
        <v>500</v>
      </c>
      <c r="AJ320" s="364">
        <v>100</v>
      </c>
      <c r="AK320" s="364">
        <v>100</v>
      </c>
      <c r="AL320" s="657">
        <v>2.9350000000000001E-2</v>
      </c>
      <c r="AM320" s="657" t="s">
        <v>34</v>
      </c>
      <c r="AN320" s="359" t="s">
        <v>2161</v>
      </c>
      <c r="AO320" s="357" t="s">
        <v>1323</v>
      </c>
      <c r="AP320" s="360" t="s">
        <v>716</v>
      </c>
      <c r="AQ320" s="366" t="s">
        <v>670</v>
      </c>
      <c r="AR320" s="359">
        <v>3.4999999999999996E-3</v>
      </c>
      <c r="AS320" s="359">
        <v>3.4999999999999996E-3</v>
      </c>
      <c r="AT320" s="359"/>
      <c r="AW320" s="646"/>
      <c r="AX320" s="646"/>
      <c r="AY320" s="647"/>
      <c r="AZ320" s="647"/>
      <c r="BA320" s="647"/>
      <c r="BB320" s="648"/>
      <c r="BC320" s="647"/>
      <c r="BD320" s="647"/>
      <c r="BE320" s="647"/>
      <c r="BF320" s="647"/>
      <c r="BG320" s="648"/>
      <c r="BH320" s="648"/>
      <c r="BI320" s="649"/>
      <c r="BJ320" s="649"/>
      <c r="BK320" s="649"/>
      <c r="BL320" s="648"/>
      <c r="BM320" s="648"/>
      <c r="BN320" s="648"/>
      <c r="BO320" s="648"/>
      <c r="BP320" s="648"/>
      <c r="BQ320" s="648"/>
      <c r="BR320" s="648"/>
      <c r="BS320" s="648"/>
      <c r="BT320" s="651"/>
      <c r="BU320" s="652"/>
      <c r="BV320" s="650"/>
      <c r="BW320" s="653"/>
    </row>
    <row r="321" spans="2:75" ht="15.75" customHeight="1">
      <c r="B321" s="353" t="s">
        <v>784</v>
      </c>
      <c r="C321" s="354">
        <v>7279657000189</v>
      </c>
      <c r="D321" s="355" t="s">
        <v>14</v>
      </c>
      <c r="E321" s="355" t="s">
        <v>607</v>
      </c>
      <c r="F321" s="355"/>
      <c r="G321" s="356"/>
      <c r="H321" s="356" t="s">
        <v>34</v>
      </c>
      <c r="I321" s="356" t="s">
        <v>34</v>
      </c>
      <c r="J321" s="356" t="s">
        <v>608</v>
      </c>
      <c r="K321" s="357" t="s">
        <v>48</v>
      </c>
      <c r="L321" s="358"/>
      <c r="M321" s="358" t="s">
        <v>34</v>
      </c>
      <c r="N321" s="357">
        <v>145327</v>
      </c>
      <c r="O321" s="357" t="s">
        <v>1320</v>
      </c>
      <c r="P321" s="361">
        <v>38504</v>
      </c>
      <c r="Q321" s="362">
        <v>329231681.22000003</v>
      </c>
      <c r="R321" s="362">
        <v>402148181.60384899</v>
      </c>
      <c r="S321" s="357">
        <v>3</v>
      </c>
      <c r="T321" s="359">
        <v>3.4392679662710091E-2</v>
      </c>
      <c r="U321" s="359">
        <v>0.44460088281011972</v>
      </c>
      <c r="V321" s="359">
        <v>-0.1087990053952016</v>
      </c>
      <c r="W321" s="359">
        <v>-1.0665940479471634</v>
      </c>
      <c r="X321" s="359">
        <v>-7.6029557968020356E-2</v>
      </c>
      <c r="Y321" s="359">
        <v>-0.57654594964280748</v>
      </c>
      <c r="Z321" s="359">
        <v>-7.0313807565300701E-2</v>
      </c>
      <c r="AA321" s="359">
        <v>-0.39968647711226829</v>
      </c>
      <c r="AB321" s="359">
        <v>0.17759800112469787</v>
      </c>
      <c r="AC321" s="363">
        <v>-1.1068108056395125</v>
      </c>
      <c r="AD321" s="526">
        <v>11977607000142</v>
      </c>
      <c r="AE321" s="360" t="s">
        <v>2198</v>
      </c>
      <c r="AF321" s="360" t="s">
        <v>2149</v>
      </c>
      <c r="AG321" s="364" t="s">
        <v>719</v>
      </c>
      <c r="AH321" s="364" t="s">
        <v>2147</v>
      </c>
      <c r="AI321" s="364">
        <v>1000</v>
      </c>
      <c r="AJ321" s="364">
        <v>500</v>
      </c>
      <c r="AK321" s="364">
        <v>500</v>
      </c>
      <c r="AL321" s="657">
        <v>0.02</v>
      </c>
      <c r="AM321" s="657">
        <v>0.2</v>
      </c>
      <c r="AN321" s="359" t="s">
        <v>666</v>
      </c>
      <c r="AO321" s="357" t="s">
        <v>1323</v>
      </c>
      <c r="AP321" s="360" t="s">
        <v>716</v>
      </c>
      <c r="AQ321" s="366" t="s">
        <v>659</v>
      </c>
      <c r="AR321" s="359">
        <v>5.6000000000000008E-3</v>
      </c>
      <c r="AS321" s="359">
        <v>5.6000000000000008E-3</v>
      </c>
      <c r="AT321" s="359"/>
      <c r="AW321" s="646"/>
      <c r="AX321" s="646"/>
      <c r="AY321" s="647"/>
      <c r="AZ321" s="647"/>
      <c r="BA321" s="647"/>
      <c r="BB321" s="648"/>
      <c r="BC321" s="647"/>
      <c r="BD321" s="647"/>
      <c r="BE321" s="647"/>
      <c r="BF321" s="647"/>
      <c r="BG321" s="648"/>
      <c r="BH321" s="648"/>
      <c r="BI321" s="649"/>
      <c r="BJ321" s="649"/>
      <c r="BK321" s="649"/>
      <c r="BL321" s="648"/>
      <c r="BM321" s="648"/>
      <c r="BN321" s="648"/>
      <c r="BO321" s="648"/>
      <c r="BP321" s="648"/>
      <c r="BQ321" s="648"/>
      <c r="BR321" s="648"/>
      <c r="BS321" s="648"/>
      <c r="BT321" s="651"/>
      <c r="BU321" s="652"/>
      <c r="BV321" s="650"/>
      <c r="BW321" s="653"/>
    </row>
    <row r="322" spans="2:75" ht="15.75" customHeight="1">
      <c r="B322" s="353" t="s">
        <v>794</v>
      </c>
      <c r="C322" s="354">
        <v>33824951000134</v>
      </c>
      <c r="D322" s="355" t="s">
        <v>14</v>
      </c>
      <c r="E322" s="355" t="s">
        <v>607</v>
      </c>
      <c r="F322" s="355"/>
      <c r="G322" s="356"/>
      <c r="H322" s="356" t="s">
        <v>34</v>
      </c>
      <c r="I322" s="356" t="s">
        <v>34</v>
      </c>
      <c r="J322" s="356" t="s">
        <v>608</v>
      </c>
      <c r="K322" s="357" t="s">
        <v>48</v>
      </c>
      <c r="L322" s="358"/>
      <c r="M322" s="358" t="s">
        <v>34</v>
      </c>
      <c r="N322" s="357">
        <v>505341</v>
      </c>
      <c r="O322" s="357" t="s">
        <v>1320</v>
      </c>
      <c r="P322" s="361">
        <v>43699</v>
      </c>
      <c r="Q322" s="362">
        <v>2059092.65</v>
      </c>
      <c r="R322" s="362">
        <v>2336816.5617460329</v>
      </c>
      <c r="S322" s="357">
        <v>3</v>
      </c>
      <c r="T322" s="359">
        <v>-2.1703337147348845E-2</v>
      </c>
      <c r="U322" s="359">
        <v>-0.28056327539081349</v>
      </c>
      <c r="V322" s="359">
        <v>-0.16642456171843245</v>
      </c>
      <c r="W322" s="359">
        <v>-1.6315171845212848</v>
      </c>
      <c r="X322" s="359">
        <v>-6.0718734402128605E-2</v>
      </c>
      <c r="Y322" s="359">
        <v>-0.46044119317002191</v>
      </c>
      <c r="Z322" s="359">
        <v>-3.6573635439676955E-2</v>
      </c>
      <c r="AA322" s="359">
        <v>-0.20789640058244757</v>
      </c>
      <c r="AB322" s="359">
        <v>0.18542624431035282</v>
      </c>
      <c r="AC322" s="363">
        <v>-1.4125378230300758</v>
      </c>
      <c r="AD322" s="526">
        <v>30530788000109</v>
      </c>
      <c r="AE322" s="360" t="s">
        <v>2203</v>
      </c>
      <c r="AF322" s="360" t="s">
        <v>2203</v>
      </c>
      <c r="AG322" s="364" t="s">
        <v>1438</v>
      </c>
      <c r="AH322" s="364" t="s">
        <v>2147</v>
      </c>
      <c r="AI322" s="364">
        <v>200</v>
      </c>
      <c r="AJ322" s="364">
        <v>200</v>
      </c>
      <c r="AK322" s="364">
        <v>200</v>
      </c>
      <c r="AL322" s="359">
        <v>0.01</v>
      </c>
      <c r="AM322" s="359">
        <v>0.2</v>
      </c>
      <c r="AN322" s="359" t="s">
        <v>666</v>
      </c>
      <c r="AO322" s="357" t="s">
        <v>1323</v>
      </c>
      <c r="AP322" s="360" t="s">
        <v>716</v>
      </c>
      <c r="AQ322" s="366" t="s">
        <v>659</v>
      </c>
      <c r="AR322" s="359">
        <v>4.9994999999999996E-3</v>
      </c>
      <c r="AS322" s="359">
        <v>4.9994999999999996E-3</v>
      </c>
      <c r="AT322" s="359"/>
      <c r="AW322" s="646"/>
      <c r="AX322" s="646"/>
      <c r="AY322" s="647"/>
      <c r="AZ322" s="647"/>
      <c r="BA322" s="647"/>
      <c r="BB322" s="648"/>
      <c r="BC322" s="647"/>
      <c r="BD322" s="647"/>
      <c r="BE322" s="647"/>
      <c r="BF322" s="647"/>
      <c r="BG322" s="648"/>
      <c r="BH322" s="648"/>
      <c r="BI322" s="649"/>
      <c r="BJ322" s="649"/>
      <c r="BK322" s="649"/>
      <c r="BL322" s="648"/>
      <c r="BM322" s="648"/>
      <c r="BN322" s="648"/>
      <c r="BO322" s="648"/>
      <c r="BP322" s="648"/>
      <c r="BQ322" s="648"/>
      <c r="BR322" s="648"/>
      <c r="BS322" s="648"/>
      <c r="BT322" s="651"/>
      <c r="BU322" s="652"/>
      <c r="BV322" s="650"/>
      <c r="BW322" s="653"/>
    </row>
    <row r="323" spans="2:75" ht="15.75" customHeight="1">
      <c r="B323" s="353" t="s">
        <v>124</v>
      </c>
      <c r="C323" s="354">
        <v>37830181000193</v>
      </c>
      <c r="D323" s="355" t="s">
        <v>14</v>
      </c>
      <c r="E323" s="355" t="s">
        <v>607</v>
      </c>
      <c r="F323" s="355"/>
      <c r="G323" s="356"/>
      <c r="H323" s="356" t="s">
        <v>34</v>
      </c>
      <c r="I323" s="356" t="s">
        <v>34</v>
      </c>
      <c r="J323" s="356" t="s">
        <v>608</v>
      </c>
      <c r="K323" s="357" t="s">
        <v>48</v>
      </c>
      <c r="L323" s="358"/>
      <c r="M323" s="358" t="s">
        <v>34</v>
      </c>
      <c r="N323" s="357">
        <v>548936</v>
      </c>
      <c r="O323" s="357" t="s">
        <v>1320</v>
      </c>
      <c r="P323" s="361">
        <v>44061</v>
      </c>
      <c r="Q323" s="362">
        <v>7956940.3799999999</v>
      </c>
      <c r="R323" s="362">
        <v>6340732.0498412699</v>
      </c>
      <c r="S323" s="357">
        <v>3</v>
      </c>
      <c r="T323" s="359">
        <v>0.11463865279781582</v>
      </c>
      <c r="U323" s="359">
        <v>1.4819562400464459</v>
      </c>
      <c r="V323" s="359">
        <v>-6.2057420976768807E-4</v>
      </c>
      <c r="W323" s="359">
        <v>-6.0837022916104943E-3</v>
      </c>
      <c r="X323" s="359">
        <v>0.31578286521978205</v>
      </c>
      <c r="Y323" s="359">
        <v>2.3946388322505521</v>
      </c>
      <c r="Z323" s="359" t="s">
        <v>1417</v>
      </c>
      <c r="AA323" s="359" t="s">
        <v>1417</v>
      </c>
      <c r="AB323" s="359">
        <v>0.2230154368695946</v>
      </c>
      <c r="AC323" s="363">
        <v>-0.32688128448373122</v>
      </c>
      <c r="AD323" s="526">
        <v>37830134000140</v>
      </c>
      <c r="AE323" s="360" t="s">
        <v>2207</v>
      </c>
      <c r="AF323" s="360" t="s">
        <v>2149</v>
      </c>
      <c r="AG323" s="364" t="s">
        <v>719</v>
      </c>
      <c r="AH323" s="364" t="s">
        <v>2147</v>
      </c>
      <c r="AI323" s="364">
        <v>5000</v>
      </c>
      <c r="AJ323" s="364">
        <v>5000</v>
      </c>
      <c r="AK323" s="364">
        <v>5000</v>
      </c>
      <c r="AL323" s="359">
        <v>0.02</v>
      </c>
      <c r="AM323" s="359">
        <v>0.2</v>
      </c>
      <c r="AN323" s="359" t="s">
        <v>666</v>
      </c>
      <c r="AO323" s="357" t="s">
        <v>1323</v>
      </c>
      <c r="AP323" s="360" t="s">
        <v>716</v>
      </c>
      <c r="AQ323" s="366" t="s">
        <v>659</v>
      </c>
      <c r="AR323" s="359">
        <v>4.0000000000000001E-3</v>
      </c>
      <c r="AS323" s="359">
        <v>4.0000000000000001E-3</v>
      </c>
      <c r="AT323" s="359"/>
      <c r="AW323" s="646"/>
      <c r="AX323" s="646"/>
      <c r="AY323" s="647"/>
      <c r="AZ323" s="647"/>
      <c r="BA323" s="647"/>
      <c r="BB323" s="648"/>
      <c r="BC323" s="647"/>
      <c r="BD323" s="647"/>
      <c r="BE323" s="647"/>
      <c r="BF323" s="647"/>
      <c r="BG323" s="648"/>
      <c r="BH323" s="648"/>
      <c r="BI323" s="649"/>
      <c r="BJ323" s="649"/>
      <c r="BK323" s="649"/>
      <c r="BL323" s="218"/>
      <c r="BM323" s="648"/>
      <c r="BN323" s="648"/>
      <c r="BO323" s="648"/>
      <c r="BP323" s="648"/>
      <c r="BQ323" s="648"/>
      <c r="BR323" s="648"/>
      <c r="BS323" s="648"/>
      <c r="BT323" s="651"/>
      <c r="BU323" s="652"/>
      <c r="BV323" s="650"/>
      <c r="BW323" s="653"/>
    </row>
    <row r="324" spans="2:75" ht="15.75" customHeight="1">
      <c r="B324" s="353" t="s">
        <v>817</v>
      </c>
      <c r="C324" s="354">
        <v>32158441000102</v>
      </c>
      <c r="D324" s="355" t="s">
        <v>14</v>
      </c>
      <c r="E324" s="355" t="s">
        <v>607</v>
      </c>
      <c r="F324" s="355"/>
      <c r="G324" s="356"/>
      <c r="H324" s="356" t="s">
        <v>34</v>
      </c>
      <c r="I324" s="356" t="s">
        <v>34</v>
      </c>
      <c r="J324" s="356" t="s">
        <v>608</v>
      </c>
      <c r="K324" s="357" t="s">
        <v>48</v>
      </c>
      <c r="L324" s="358"/>
      <c r="M324" s="358" t="s">
        <v>34</v>
      </c>
      <c r="N324" s="357">
        <v>485683</v>
      </c>
      <c r="O324" s="357" t="s">
        <v>1320</v>
      </c>
      <c r="P324" s="361">
        <v>43462</v>
      </c>
      <c r="Q324" s="362">
        <v>11478421.640000001</v>
      </c>
      <c r="R324" s="362">
        <v>11189192.903134927</v>
      </c>
      <c r="S324" s="357">
        <v>3</v>
      </c>
      <c r="T324" s="359">
        <v>8.9488673898310722E-2</v>
      </c>
      <c r="U324" s="359">
        <v>1.1568375540052562</v>
      </c>
      <c r="V324" s="359">
        <v>-8.5149435428399034E-2</v>
      </c>
      <c r="W324" s="359">
        <v>-0.83474918437073498</v>
      </c>
      <c r="X324" s="359">
        <v>-2.1100967877544008E-2</v>
      </c>
      <c r="Y324" s="359">
        <v>-0.16001247262884424</v>
      </c>
      <c r="Z324" s="359">
        <v>-4.5260984990651343E-2</v>
      </c>
      <c r="AA324" s="359">
        <v>-0.25727811176694199</v>
      </c>
      <c r="AB324" s="359">
        <v>0.2077824557297426</v>
      </c>
      <c r="AC324" s="363">
        <v>-0.7919648560858974</v>
      </c>
      <c r="AD324" s="526">
        <v>24752576000173</v>
      </c>
      <c r="AE324" s="360" t="s">
        <v>2213</v>
      </c>
      <c r="AF324" s="360" t="s">
        <v>2149</v>
      </c>
      <c r="AG324" s="364" t="s">
        <v>719</v>
      </c>
      <c r="AH324" s="364" t="s">
        <v>2147</v>
      </c>
      <c r="AI324" s="364">
        <v>100</v>
      </c>
      <c r="AJ324" s="364">
        <v>100</v>
      </c>
      <c r="AK324" s="364">
        <v>100</v>
      </c>
      <c r="AL324" s="359">
        <v>1.4999999999999999E-2</v>
      </c>
      <c r="AM324" s="359">
        <v>0.2</v>
      </c>
      <c r="AN324" s="359" t="s">
        <v>666</v>
      </c>
      <c r="AO324" s="357" t="s">
        <v>1323</v>
      </c>
      <c r="AP324" s="360" t="s">
        <v>716</v>
      </c>
      <c r="AQ324" s="366" t="s">
        <v>670</v>
      </c>
      <c r="AR324" s="359">
        <v>4.0000000000000001E-3</v>
      </c>
      <c r="AS324" s="359">
        <v>4.0000000000000001E-3</v>
      </c>
      <c r="AT324" s="359"/>
      <c r="AW324" s="646"/>
      <c r="AX324" s="646"/>
      <c r="AY324" s="647"/>
      <c r="AZ324" s="647"/>
      <c r="BA324" s="647"/>
      <c r="BB324" s="648"/>
      <c r="BC324" s="647"/>
      <c r="BD324" s="647"/>
      <c r="BE324" s="647"/>
      <c r="BF324" s="647"/>
      <c r="BG324" s="648"/>
      <c r="BH324" s="648"/>
      <c r="BI324" s="649"/>
      <c r="BJ324" s="649"/>
      <c r="BK324" s="649"/>
      <c r="BL324" s="648"/>
      <c r="BM324" s="648"/>
      <c r="BN324" s="648"/>
      <c r="BO324" s="648"/>
      <c r="BP324" s="648"/>
      <c r="BQ324" s="648"/>
      <c r="BR324" s="648"/>
      <c r="BS324" s="648"/>
      <c r="BT324" s="651"/>
      <c r="BU324" s="652"/>
      <c r="BV324" s="650"/>
      <c r="BW324" s="653"/>
    </row>
    <row r="325" spans="2:75" ht="15.75" customHeight="1">
      <c r="B325" s="353" t="s">
        <v>134</v>
      </c>
      <c r="C325" s="354">
        <v>39345047000122</v>
      </c>
      <c r="D325" s="355" t="s">
        <v>14</v>
      </c>
      <c r="E325" s="355" t="s">
        <v>607</v>
      </c>
      <c r="F325" s="355"/>
      <c r="G325" s="356"/>
      <c r="H325" s="356" t="s">
        <v>34</v>
      </c>
      <c r="I325" s="356" t="s">
        <v>34</v>
      </c>
      <c r="J325" s="356" t="s">
        <v>611</v>
      </c>
      <c r="K325" s="357"/>
      <c r="L325" s="358"/>
      <c r="M325" s="358" t="s">
        <v>1414</v>
      </c>
      <c r="N325" s="357">
        <v>563188</v>
      </c>
      <c r="O325" s="357" t="s">
        <v>1320</v>
      </c>
      <c r="P325" s="361">
        <v>44162</v>
      </c>
      <c r="Q325" s="362">
        <v>12698892.49</v>
      </c>
      <c r="R325" s="362">
        <v>14407258.911944453</v>
      </c>
      <c r="S325" s="357">
        <v>3</v>
      </c>
      <c r="T325" s="359">
        <v>-6.3915519300079771E-2</v>
      </c>
      <c r="U325" s="359">
        <v>-0.82624839311062581</v>
      </c>
      <c r="V325" s="359">
        <v>-0.12869189437356632</v>
      </c>
      <c r="W325" s="359">
        <v>-1.2616108764900951</v>
      </c>
      <c r="X325" s="359" t="s">
        <v>1417</v>
      </c>
      <c r="Y325" s="359" t="s">
        <v>1417</v>
      </c>
      <c r="Z325" s="359" t="s">
        <v>1417</v>
      </c>
      <c r="AA325" s="359" t="s">
        <v>1417</v>
      </c>
      <c r="AB325" s="359">
        <v>0.18313471050863306</v>
      </c>
      <c r="AC325" s="363">
        <v>-1.1910667155789556</v>
      </c>
      <c r="AD325" s="526">
        <v>39152933000130</v>
      </c>
      <c r="AE325" s="360" t="s">
        <v>2213</v>
      </c>
      <c r="AF325" s="360" t="s">
        <v>2149</v>
      </c>
      <c r="AG325" s="364" t="s">
        <v>719</v>
      </c>
      <c r="AH325" s="364" t="s">
        <v>2147</v>
      </c>
      <c r="AI325" s="364">
        <v>100</v>
      </c>
      <c r="AJ325" s="364">
        <v>100</v>
      </c>
      <c r="AK325" s="364">
        <v>100</v>
      </c>
      <c r="AL325" s="359">
        <v>0.01</v>
      </c>
      <c r="AM325" s="359" t="s">
        <v>34</v>
      </c>
      <c r="AN325" s="359" t="s">
        <v>2156</v>
      </c>
      <c r="AO325" s="357" t="s">
        <v>1323</v>
      </c>
      <c r="AP325" s="360" t="s">
        <v>716</v>
      </c>
      <c r="AQ325" s="366" t="s">
        <v>659</v>
      </c>
      <c r="AR325" s="359" t="s">
        <v>34</v>
      </c>
      <c r="AS325" s="359" t="s">
        <v>34</v>
      </c>
      <c r="AT325" s="359"/>
      <c r="AW325" s="646"/>
      <c r="AX325" s="646"/>
      <c r="AY325" s="647"/>
      <c r="AZ325" s="647"/>
      <c r="BA325" s="647"/>
      <c r="BB325" s="648"/>
      <c r="BC325" s="647"/>
      <c r="BD325" s="647"/>
      <c r="BE325" s="647"/>
      <c r="BF325" s="647"/>
      <c r="BG325" s="648"/>
      <c r="BH325" s="648"/>
      <c r="BI325" s="649"/>
      <c r="BJ325" s="649"/>
      <c r="BK325" s="649"/>
      <c r="BL325" s="648"/>
      <c r="BM325" s="648"/>
      <c r="BN325" s="648"/>
      <c r="BO325" s="648"/>
      <c r="BP325" s="648"/>
      <c r="BQ325" s="648"/>
      <c r="BR325" s="648"/>
      <c r="BS325" s="648"/>
      <c r="BT325" s="651"/>
      <c r="BU325" s="652"/>
      <c r="BV325" s="650"/>
      <c r="BW325" s="653"/>
    </row>
    <row r="326" spans="2:75" ht="15.75" customHeight="1">
      <c r="B326" s="353" t="s">
        <v>826</v>
      </c>
      <c r="C326" s="354">
        <v>7187751000108</v>
      </c>
      <c r="D326" s="355" t="s">
        <v>14</v>
      </c>
      <c r="E326" s="355" t="s">
        <v>607</v>
      </c>
      <c r="F326" s="355"/>
      <c r="G326" s="356"/>
      <c r="H326" s="356" t="s">
        <v>34</v>
      </c>
      <c r="I326" s="356" t="s">
        <v>34</v>
      </c>
      <c r="J326" s="356" t="s">
        <v>608</v>
      </c>
      <c r="K326" s="357" t="s">
        <v>48</v>
      </c>
      <c r="L326" s="358"/>
      <c r="M326" s="358" t="s">
        <v>1414</v>
      </c>
      <c r="N326" s="357">
        <v>198935</v>
      </c>
      <c r="O326" s="357" t="s">
        <v>1320</v>
      </c>
      <c r="P326" s="361">
        <v>39416</v>
      </c>
      <c r="Q326" s="362">
        <v>22713828.02</v>
      </c>
      <c r="R326" s="362">
        <v>28997768.342976209</v>
      </c>
      <c r="S326" s="357">
        <v>3</v>
      </c>
      <c r="T326" s="359">
        <v>-2.0178376565090694E-2</v>
      </c>
      <c r="U326" s="359">
        <v>-0.26084981230006976</v>
      </c>
      <c r="V326" s="359">
        <v>-0.18742772480547321</v>
      </c>
      <c r="W326" s="359">
        <v>-1.8374184117919639</v>
      </c>
      <c r="X326" s="359">
        <v>-8.8392307125404135E-2</v>
      </c>
      <c r="Y326" s="359">
        <v>-0.67029492232705878</v>
      </c>
      <c r="Z326" s="359">
        <v>-3.5710471924777831E-2</v>
      </c>
      <c r="AA326" s="359">
        <v>-0.20298989933628087</v>
      </c>
      <c r="AB326" s="359">
        <v>0.2145393072789224</v>
      </c>
      <c r="AC326" s="363">
        <v>-1.3127646867881551</v>
      </c>
      <c r="AD326" s="526">
        <v>0</v>
      </c>
      <c r="AE326" s="360" t="s">
        <v>2213</v>
      </c>
      <c r="AF326" s="360" t="s">
        <v>2149</v>
      </c>
      <c r="AG326" s="364" t="s">
        <v>719</v>
      </c>
      <c r="AH326" s="364" t="s">
        <v>2147</v>
      </c>
      <c r="AI326" s="364">
        <v>1000</v>
      </c>
      <c r="AJ326" s="364">
        <v>100</v>
      </c>
      <c r="AK326" s="364">
        <v>100</v>
      </c>
      <c r="AL326" s="359">
        <v>0.01</v>
      </c>
      <c r="AM326" s="359" t="s">
        <v>34</v>
      </c>
      <c r="AN326" s="359" t="s">
        <v>2156</v>
      </c>
      <c r="AO326" s="357" t="s">
        <v>1323</v>
      </c>
      <c r="AP326" s="360" t="s">
        <v>716</v>
      </c>
      <c r="AQ326" s="366" t="s">
        <v>682</v>
      </c>
      <c r="AR326" s="359" t="s">
        <v>34</v>
      </c>
      <c r="AS326" s="359" t="s">
        <v>34</v>
      </c>
      <c r="AT326" s="359"/>
      <c r="AW326" s="646"/>
      <c r="AX326" s="646"/>
      <c r="AY326" s="647"/>
      <c r="AZ326" s="647"/>
      <c r="BA326" s="647"/>
      <c r="BB326" s="648"/>
      <c r="BC326" s="647"/>
      <c r="BD326" s="647"/>
      <c r="BE326" s="647"/>
      <c r="BF326" s="647"/>
      <c r="BG326" s="648"/>
      <c r="BH326" s="648"/>
      <c r="BI326" s="649"/>
      <c r="BJ326" s="649"/>
      <c r="BK326" s="649"/>
      <c r="BL326" s="648"/>
      <c r="BM326" s="648"/>
      <c r="BN326" s="648"/>
      <c r="BO326" s="648"/>
      <c r="BP326" s="648"/>
      <c r="BQ326" s="648"/>
      <c r="BR326" s="648"/>
      <c r="BS326" s="648"/>
      <c r="BT326" s="651"/>
      <c r="BU326" s="652"/>
      <c r="BV326" s="650"/>
      <c r="BW326" s="653"/>
    </row>
    <row r="327" spans="2:75" ht="15.75" customHeight="1">
      <c r="B327" s="353" t="s">
        <v>1521</v>
      </c>
      <c r="C327" s="354">
        <v>8621010000156</v>
      </c>
      <c r="D327" s="355" t="s">
        <v>14</v>
      </c>
      <c r="E327" s="355" t="s">
        <v>607</v>
      </c>
      <c r="F327" s="355"/>
      <c r="G327" s="356"/>
      <c r="H327" s="356" t="s">
        <v>34</v>
      </c>
      <c r="I327" s="356" t="s">
        <v>34</v>
      </c>
      <c r="J327" s="356" t="s">
        <v>608</v>
      </c>
      <c r="K327" s="357" t="s">
        <v>48</v>
      </c>
      <c r="L327" s="358"/>
      <c r="M327" s="358"/>
      <c r="N327" s="357">
        <v>180246</v>
      </c>
      <c r="O327" s="357" t="s">
        <v>1320</v>
      </c>
      <c r="P327" s="361">
        <v>39160</v>
      </c>
      <c r="Q327" s="362" t="s">
        <v>1391</v>
      </c>
      <c r="R327" s="362" t="s">
        <v>1417</v>
      </c>
      <c r="S327" s="357">
        <v>3</v>
      </c>
      <c r="T327" s="359" t="s">
        <v>1417</v>
      </c>
      <c r="U327" s="359" t="s">
        <v>1417</v>
      </c>
      <c r="V327" s="359" t="s">
        <v>1417</v>
      </c>
      <c r="W327" s="359" t="s">
        <v>1417</v>
      </c>
      <c r="X327" s="359" t="s">
        <v>1417</v>
      </c>
      <c r="Y327" s="359" t="s">
        <v>1417</v>
      </c>
      <c r="Z327" s="359" t="s">
        <v>1417</v>
      </c>
      <c r="AA327" s="359" t="s">
        <v>1417</v>
      </c>
      <c r="AB327" s="359" t="s">
        <v>1417</v>
      </c>
      <c r="AC327" s="363" t="s">
        <v>1417</v>
      </c>
      <c r="AD327" s="526">
        <v>9075535000104</v>
      </c>
      <c r="AE327" s="360" t="s">
        <v>2218</v>
      </c>
      <c r="AF327" s="360" t="s">
        <v>2149</v>
      </c>
      <c r="AG327" s="364" t="s">
        <v>719</v>
      </c>
      <c r="AH327" s="364" t="s">
        <v>2147</v>
      </c>
      <c r="AI327" s="364">
        <v>0</v>
      </c>
      <c r="AJ327" s="364">
        <v>0</v>
      </c>
      <c r="AK327" s="364">
        <v>0</v>
      </c>
      <c r="AL327" s="359">
        <v>1.975E-2</v>
      </c>
      <c r="AM327" s="359">
        <v>0.2</v>
      </c>
      <c r="AN327" s="359" t="s">
        <v>2194</v>
      </c>
      <c r="AO327" s="357" t="s">
        <v>1323</v>
      </c>
      <c r="AP327" s="360" t="s">
        <v>716</v>
      </c>
      <c r="AQ327" s="366" t="s">
        <v>659</v>
      </c>
      <c r="AR327" s="359">
        <v>3.9500000000000004E-3</v>
      </c>
      <c r="AS327" s="359">
        <v>3.9500000000000004E-3</v>
      </c>
      <c r="AT327" s="359"/>
      <c r="AW327" s="646"/>
      <c r="AX327" s="646"/>
      <c r="AY327" s="647"/>
      <c r="AZ327" s="647"/>
      <c r="BA327" s="647"/>
      <c r="BB327" s="648"/>
      <c r="BC327" s="647"/>
      <c r="BD327" s="647"/>
      <c r="BE327" s="647"/>
      <c r="BF327" s="647"/>
      <c r="BG327" s="648"/>
      <c r="BH327" s="648"/>
      <c r="BI327" s="649"/>
      <c r="BJ327" s="649"/>
      <c r="BK327" s="649"/>
      <c r="BL327" s="648"/>
      <c r="BM327" s="648"/>
      <c r="BN327" s="648"/>
      <c r="BO327" s="648"/>
      <c r="BP327" s="648"/>
      <c r="BQ327" s="648"/>
      <c r="BR327" s="648"/>
      <c r="BS327" s="648"/>
      <c r="BT327" s="651"/>
      <c r="BU327" s="652"/>
      <c r="BV327" s="650"/>
      <c r="BW327" s="653"/>
    </row>
    <row r="328" spans="2:75" ht="15.75" customHeight="1">
      <c r="B328" s="353" t="s">
        <v>841</v>
      </c>
      <c r="C328" s="354">
        <v>40428039000129</v>
      </c>
      <c r="D328" s="355" t="s">
        <v>14</v>
      </c>
      <c r="E328" s="355" t="s">
        <v>607</v>
      </c>
      <c r="F328" s="355"/>
      <c r="G328" s="356"/>
      <c r="H328" s="356" t="s">
        <v>34</v>
      </c>
      <c r="I328" s="356" t="s">
        <v>34</v>
      </c>
      <c r="J328" s="356" t="s">
        <v>608</v>
      </c>
      <c r="K328" s="357" t="s">
        <v>48</v>
      </c>
      <c r="L328" s="358"/>
      <c r="M328" s="358" t="s">
        <v>34</v>
      </c>
      <c r="N328" s="357">
        <v>108081</v>
      </c>
      <c r="O328" s="357" t="s">
        <v>1320</v>
      </c>
      <c r="P328" s="361">
        <v>33716</v>
      </c>
      <c r="Q328" s="362">
        <v>11438767.18</v>
      </c>
      <c r="R328" s="362">
        <v>27290522.227539673</v>
      </c>
      <c r="S328" s="357">
        <v>3</v>
      </c>
      <c r="T328" s="359">
        <v>4.9030402289939046E-2</v>
      </c>
      <c r="U328" s="359">
        <v>0.63382558022303548</v>
      </c>
      <c r="V328" s="359">
        <v>-0.14035798228728869</v>
      </c>
      <c r="W328" s="359">
        <v>-1.3759775463544632</v>
      </c>
      <c r="X328" s="359">
        <v>-4.383962358366833E-2</v>
      </c>
      <c r="Y328" s="359">
        <v>-0.33244382956508456</v>
      </c>
      <c r="Z328" s="359">
        <v>2.8949197293370865E-4</v>
      </c>
      <c r="AA328" s="359">
        <v>1.6455662240548914E-3</v>
      </c>
      <c r="AB328" s="359">
        <v>0.20486525524446708</v>
      </c>
      <c r="AC328" s="363">
        <v>-1.1098447121466479</v>
      </c>
      <c r="AD328" s="526">
        <v>0</v>
      </c>
      <c r="AE328" s="360" t="s">
        <v>2178</v>
      </c>
      <c r="AF328" s="360" t="s">
        <v>2143</v>
      </c>
      <c r="AG328" s="364" t="s">
        <v>1435</v>
      </c>
      <c r="AH328" s="364" t="s">
        <v>2147</v>
      </c>
      <c r="AI328" s="364">
        <v>1000</v>
      </c>
      <c r="AJ328" s="364">
        <v>1000</v>
      </c>
      <c r="AK328" s="364">
        <v>1000</v>
      </c>
      <c r="AL328" s="359">
        <v>1.4999999999999999E-2</v>
      </c>
      <c r="AM328" s="359" t="s">
        <v>34</v>
      </c>
      <c r="AN328" s="359" t="s">
        <v>2161</v>
      </c>
      <c r="AO328" s="357" t="s">
        <v>1323</v>
      </c>
      <c r="AP328" s="360" t="s">
        <v>716</v>
      </c>
      <c r="AQ328" s="366" t="s">
        <v>670</v>
      </c>
      <c r="AR328" s="359">
        <v>5.2499999999999995E-3</v>
      </c>
      <c r="AS328" s="359">
        <v>5.2499999999999995E-3</v>
      </c>
      <c r="AT328" s="359"/>
      <c r="AW328" s="646"/>
      <c r="AX328" s="646"/>
      <c r="AY328" s="647"/>
      <c r="AZ328" s="647"/>
      <c r="BA328" s="647"/>
      <c r="BB328" s="648"/>
      <c r="BC328" s="647"/>
      <c r="BD328" s="647"/>
      <c r="BE328" s="647"/>
      <c r="BF328" s="647"/>
      <c r="BG328" s="648"/>
      <c r="BH328" s="648"/>
      <c r="BI328" s="649"/>
      <c r="BJ328" s="649"/>
      <c r="BK328" s="649"/>
      <c r="BL328" s="648"/>
      <c r="BM328" s="648"/>
      <c r="BN328" s="648"/>
      <c r="BO328" s="648"/>
      <c r="BP328" s="648"/>
      <c r="BQ328" s="648"/>
      <c r="BR328" s="648"/>
      <c r="BS328" s="648"/>
      <c r="BT328" s="651"/>
      <c r="BU328" s="652"/>
      <c r="BV328" s="650"/>
      <c r="BW328" s="653"/>
    </row>
    <row r="329" spans="2:75" ht="15.75" customHeight="1">
      <c r="B329" s="353" t="s">
        <v>851</v>
      </c>
      <c r="C329" s="354">
        <v>9290813000138</v>
      </c>
      <c r="D329" s="355" t="s">
        <v>14</v>
      </c>
      <c r="E329" s="355" t="s">
        <v>607</v>
      </c>
      <c r="F329" s="355"/>
      <c r="G329" s="356"/>
      <c r="H329" s="356" t="s">
        <v>34</v>
      </c>
      <c r="I329" s="356" t="s">
        <v>34</v>
      </c>
      <c r="J329" s="356" t="s">
        <v>608</v>
      </c>
      <c r="K329" s="357" t="s">
        <v>48</v>
      </c>
      <c r="L329" s="358"/>
      <c r="M329" s="358" t="s">
        <v>34</v>
      </c>
      <c r="N329" s="357">
        <v>206032</v>
      </c>
      <c r="O329" s="357" t="s">
        <v>1320</v>
      </c>
      <c r="P329" s="361">
        <v>39517</v>
      </c>
      <c r="Q329" s="362">
        <v>50591954.619999997</v>
      </c>
      <c r="R329" s="362">
        <v>70547078.414285719</v>
      </c>
      <c r="S329" s="357">
        <v>3</v>
      </c>
      <c r="T329" s="359">
        <v>6.7627600996292614E-2</v>
      </c>
      <c r="U329" s="359">
        <v>0.87423519772675284</v>
      </c>
      <c r="V329" s="359">
        <v>-9.4619449361554087E-2</v>
      </c>
      <c r="W329" s="359">
        <v>-0.92758698613546842</v>
      </c>
      <c r="X329" s="359">
        <v>-6.477161327011649E-2</v>
      </c>
      <c r="Y329" s="359">
        <v>-0.49117490987417783</v>
      </c>
      <c r="Z329" s="359">
        <v>-3.6245434132032739E-2</v>
      </c>
      <c r="AA329" s="359">
        <v>-0.20603079795078619</v>
      </c>
      <c r="AB329" s="359">
        <v>0.18836319070278937</v>
      </c>
      <c r="AC329" s="363">
        <v>-0.94931645833373468</v>
      </c>
      <c r="AD329" s="526">
        <v>18969955000117</v>
      </c>
      <c r="AE329" s="360" t="s">
        <v>2178</v>
      </c>
      <c r="AF329" s="360" t="s">
        <v>2143</v>
      </c>
      <c r="AG329" s="364" t="s">
        <v>1435</v>
      </c>
      <c r="AH329" s="364" t="s">
        <v>2147</v>
      </c>
      <c r="AI329" s="364">
        <v>5000</v>
      </c>
      <c r="AJ329" s="364">
        <v>1000</v>
      </c>
      <c r="AK329" s="364">
        <v>1000</v>
      </c>
      <c r="AL329" s="359">
        <v>2.5000000000000001E-2</v>
      </c>
      <c r="AM329" s="359" t="s">
        <v>34</v>
      </c>
      <c r="AN329" s="359" t="s">
        <v>2161</v>
      </c>
      <c r="AO329" s="357" t="s">
        <v>1323</v>
      </c>
      <c r="AP329" s="360" t="s">
        <v>716</v>
      </c>
      <c r="AQ329" s="366" t="s">
        <v>667</v>
      </c>
      <c r="AR329" s="359">
        <v>8.7499999999999991E-3</v>
      </c>
      <c r="AS329" s="359">
        <v>8.7499999999999991E-3</v>
      </c>
      <c r="AT329" s="359"/>
      <c r="AW329" s="646"/>
      <c r="AX329" s="646"/>
      <c r="AY329" s="647"/>
      <c r="AZ329" s="647"/>
      <c r="BA329" s="647"/>
      <c r="BB329" s="648"/>
      <c r="BC329" s="647"/>
      <c r="BD329" s="647"/>
      <c r="BE329" s="647"/>
      <c r="BF329" s="647"/>
      <c r="BG329" s="648"/>
      <c r="BH329" s="648"/>
      <c r="BI329" s="649"/>
      <c r="BJ329" s="649"/>
      <c r="BK329" s="649"/>
      <c r="BL329" s="648"/>
      <c r="BM329" s="648"/>
      <c r="BN329" s="648"/>
      <c r="BO329" s="648"/>
      <c r="BP329" s="648"/>
      <c r="BQ329" s="648"/>
      <c r="BR329" s="648"/>
      <c r="BS329" s="648"/>
      <c r="BT329" s="651"/>
      <c r="BU329" s="652"/>
      <c r="BV329" s="650"/>
      <c r="BW329" s="653"/>
    </row>
    <row r="330" spans="2:75" ht="15.75" customHeight="1">
      <c r="B330" s="353" t="s">
        <v>575</v>
      </c>
      <c r="C330" s="354">
        <v>42730726000120</v>
      </c>
      <c r="D330" s="355" t="s">
        <v>14</v>
      </c>
      <c r="E330" s="355" t="s">
        <v>614</v>
      </c>
      <c r="F330" s="355"/>
      <c r="G330" s="356" t="s">
        <v>866</v>
      </c>
      <c r="H330" s="356" t="s">
        <v>1337</v>
      </c>
      <c r="I330" s="356" t="s">
        <v>34</v>
      </c>
      <c r="J330" s="356" t="s">
        <v>611</v>
      </c>
      <c r="K330" s="357" t="s">
        <v>48</v>
      </c>
      <c r="L330" s="358"/>
      <c r="M330" s="358" t="s">
        <v>1414</v>
      </c>
      <c r="N330" s="357">
        <v>606261</v>
      </c>
      <c r="O330" s="357" t="s">
        <v>1320</v>
      </c>
      <c r="P330" s="361">
        <v>44414</v>
      </c>
      <c r="Q330" s="362">
        <v>7532534.2400000002</v>
      </c>
      <c r="R330" s="362">
        <v>8930558.8485317472</v>
      </c>
      <c r="S330" s="357">
        <v>3</v>
      </c>
      <c r="T330" s="359">
        <v>-0.32657122263270522</v>
      </c>
      <c r="U330" s="359">
        <v>-4.2216499355909693</v>
      </c>
      <c r="V330" s="359">
        <v>-0.33004775323710156</v>
      </c>
      <c r="W330" s="359">
        <v>-3.2355715740444833</v>
      </c>
      <c r="X330" s="359" t="s">
        <v>1417</v>
      </c>
      <c r="Y330" s="359" t="s">
        <v>1417</v>
      </c>
      <c r="Z330" s="359" t="s">
        <v>1417</v>
      </c>
      <c r="AA330" s="359" t="s">
        <v>1417</v>
      </c>
      <c r="AB330" s="359">
        <v>0.31525434802157698</v>
      </c>
      <c r="AC330" s="363">
        <v>-1.4205737694676324</v>
      </c>
      <c r="AD330" s="526">
        <v>42134357000102</v>
      </c>
      <c r="AE330" s="360" t="s">
        <v>2178</v>
      </c>
      <c r="AF330" s="360" t="s">
        <v>2143</v>
      </c>
      <c r="AG330" s="364" t="s">
        <v>1435</v>
      </c>
      <c r="AH330" s="364" t="s">
        <v>2147</v>
      </c>
      <c r="AI330" s="364">
        <v>0</v>
      </c>
      <c r="AJ330" s="364">
        <v>0</v>
      </c>
      <c r="AK330" s="364">
        <v>0</v>
      </c>
      <c r="AL330" s="359">
        <v>0</v>
      </c>
      <c r="AM330" s="359" t="s">
        <v>34</v>
      </c>
      <c r="AN330" s="359" t="s">
        <v>34</v>
      </c>
      <c r="AO330" s="357" t="s">
        <v>1323</v>
      </c>
      <c r="AP330" s="360" t="s">
        <v>716</v>
      </c>
      <c r="AQ330" s="366" t="s">
        <v>659</v>
      </c>
      <c r="AR330" s="359">
        <v>0</v>
      </c>
      <c r="AS330" s="359">
        <v>0</v>
      </c>
      <c r="AT330" s="359"/>
      <c r="AW330" s="646"/>
      <c r="AX330" s="646"/>
      <c r="AY330" s="647"/>
      <c r="AZ330" s="647"/>
      <c r="BA330" s="647"/>
      <c r="BB330" s="648"/>
      <c r="BC330" s="647"/>
      <c r="BD330" s="647"/>
      <c r="BE330" s="647"/>
      <c r="BF330" s="647"/>
      <c r="BG330" s="648"/>
      <c r="BH330" s="648"/>
      <c r="BI330" s="649"/>
      <c r="BJ330" s="649"/>
      <c r="BK330" s="649"/>
      <c r="BL330" s="648"/>
      <c r="BM330" s="648"/>
      <c r="BN330" s="648"/>
      <c r="BO330" s="648"/>
      <c r="BP330" s="648"/>
      <c r="BQ330" s="648"/>
      <c r="BR330" s="648"/>
      <c r="BS330" s="648"/>
      <c r="BT330" s="651"/>
      <c r="BU330" s="652"/>
      <c r="BV330" s="650"/>
      <c r="BW330" s="653"/>
    </row>
    <row r="331" spans="2:75" ht="15.75" customHeight="1">
      <c r="B331" s="353" t="s">
        <v>876</v>
      </c>
      <c r="C331" s="354">
        <v>39958394000120</v>
      </c>
      <c r="D331" s="355" t="s">
        <v>14</v>
      </c>
      <c r="E331" s="355" t="s">
        <v>607</v>
      </c>
      <c r="F331" s="355"/>
      <c r="G331" s="356"/>
      <c r="H331" s="356" t="s">
        <v>34</v>
      </c>
      <c r="I331" s="356" t="s">
        <v>34</v>
      </c>
      <c r="J331" s="356" t="s">
        <v>608</v>
      </c>
      <c r="K331" s="357" t="s">
        <v>48</v>
      </c>
      <c r="L331" s="358"/>
      <c r="M331" s="358" t="s">
        <v>1414</v>
      </c>
      <c r="N331" s="357">
        <v>588857</v>
      </c>
      <c r="O331" s="357" t="s">
        <v>1320</v>
      </c>
      <c r="P331" s="361">
        <v>44174</v>
      </c>
      <c r="Q331" s="362">
        <v>3369878.49</v>
      </c>
      <c r="R331" s="362">
        <v>3433212.7842063466</v>
      </c>
      <c r="S331" s="357">
        <v>3</v>
      </c>
      <c r="T331" s="359">
        <v>-1.1786665928805617E-2</v>
      </c>
      <c r="U331" s="359">
        <v>-0.15236853099925057</v>
      </c>
      <c r="V331" s="359">
        <v>-0.11808786752261147</v>
      </c>
      <c r="W331" s="359">
        <v>-1.1576559562919078</v>
      </c>
      <c r="X331" s="359" t="s">
        <v>1417</v>
      </c>
      <c r="Y331" s="359" t="s">
        <v>1417</v>
      </c>
      <c r="Z331" s="359" t="s">
        <v>1417</v>
      </c>
      <c r="AA331" s="359" t="s">
        <v>1417</v>
      </c>
      <c r="AB331" s="359">
        <v>0.23102900143561372</v>
      </c>
      <c r="AC331" s="363">
        <v>-0.84920179282725605</v>
      </c>
      <c r="AD331" s="526">
        <v>37843293000189</v>
      </c>
      <c r="AE331" s="360" t="s">
        <v>2178</v>
      </c>
      <c r="AF331" s="360" t="s">
        <v>2143</v>
      </c>
      <c r="AG331" s="364" t="s">
        <v>1435</v>
      </c>
      <c r="AH331" s="364" t="s">
        <v>2147</v>
      </c>
      <c r="AI331" s="364">
        <v>1</v>
      </c>
      <c r="AJ331" s="364">
        <v>1</v>
      </c>
      <c r="AK331" s="364">
        <v>1</v>
      </c>
      <c r="AL331" s="359">
        <v>0</v>
      </c>
      <c r="AM331" s="359" t="s">
        <v>34</v>
      </c>
      <c r="AN331" s="359" t="s">
        <v>34</v>
      </c>
      <c r="AO331" s="357" t="s">
        <v>1323</v>
      </c>
      <c r="AP331" s="360" t="s">
        <v>716</v>
      </c>
      <c r="AQ331" s="366" t="s">
        <v>694</v>
      </c>
      <c r="AR331" s="359" t="s">
        <v>34</v>
      </c>
      <c r="AS331" s="359" t="s">
        <v>34</v>
      </c>
      <c r="AT331" s="359"/>
      <c r="AW331" s="646"/>
      <c r="AX331" s="646"/>
      <c r="AY331" s="647"/>
      <c r="AZ331" s="647"/>
      <c r="BA331" s="647"/>
      <c r="BB331" s="648"/>
      <c r="BC331" s="647"/>
      <c r="BD331" s="647"/>
      <c r="BE331" s="647"/>
      <c r="BF331" s="647"/>
      <c r="BG331" s="648"/>
      <c r="BH331" s="648"/>
      <c r="BI331" s="649"/>
      <c r="BJ331" s="649"/>
      <c r="BK331" s="649"/>
      <c r="BL331" s="648"/>
      <c r="BM331" s="648"/>
      <c r="BN331" s="648"/>
      <c r="BO331" s="648"/>
      <c r="BP331" s="648"/>
      <c r="BQ331" s="648"/>
      <c r="BR331" s="648"/>
      <c r="BS331" s="648"/>
      <c r="BT331" s="651"/>
      <c r="BU331" s="652"/>
      <c r="BV331" s="650"/>
      <c r="BW331" s="653"/>
    </row>
    <row r="332" spans="2:75" ht="15.75" customHeight="1">
      <c r="B332" s="353" t="s">
        <v>157</v>
      </c>
      <c r="C332" s="354">
        <v>22344837000190</v>
      </c>
      <c r="D332" s="355" t="s">
        <v>14</v>
      </c>
      <c r="E332" s="355" t="s">
        <v>607</v>
      </c>
      <c r="F332" s="355"/>
      <c r="G332" s="356"/>
      <c r="H332" s="356" t="s">
        <v>34</v>
      </c>
      <c r="I332" s="356" t="s">
        <v>34</v>
      </c>
      <c r="J332" s="356" t="s">
        <v>608</v>
      </c>
      <c r="K332" s="357" t="s">
        <v>48</v>
      </c>
      <c r="L332" s="358"/>
      <c r="M332" s="358" t="s">
        <v>34</v>
      </c>
      <c r="N332" s="357">
        <v>410802</v>
      </c>
      <c r="O332" s="357" t="s">
        <v>1320</v>
      </c>
      <c r="P332" s="361">
        <v>42307</v>
      </c>
      <c r="Q332" s="362">
        <v>78708435.469999999</v>
      </c>
      <c r="R332" s="362">
        <v>82807211.157063544</v>
      </c>
      <c r="S332" s="357">
        <v>3</v>
      </c>
      <c r="T332" s="359">
        <v>5.3301552388744566E-2</v>
      </c>
      <c r="U332" s="359">
        <v>0.68903957119921377</v>
      </c>
      <c r="V332" s="359">
        <v>-0.14156747844935025</v>
      </c>
      <c r="W332" s="359">
        <v>-1.3878346529776704</v>
      </c>
      <c r="X332" s="359">
        <v>-2.5903369137528887E-2</v>
      </c>
      <c r="Y332" s="359">
        <v>-0.19642995379016331</v>
      </c>
      <c r="Z332" s="359">
        <v>-5.3590803602338033E-3</v>
      </c>
      <c r="AA332" s="359">
        <v>-3.0462750118519118E-2</v>
      </c>
      <c r="AB332" s="359">
        <v>0.2411187093762644</v>
      </c>
      <c r="AC332" s="363">
        <v>-0.91530859467698766</v>
      </c>
      <c r="AD332" s="526">
        <v>22662147000180</v>
      </c>
      <c r="AE332" s="360" t="s">
        <v>2227</v>
      </c>
      <c r="AF332" s="360" t="s">
        <v>2143</v>
      </c>
      <c r="AG332" s="364" t="s">
        <v>1435</v>
      </c>
      <c r="AH332" s="364" t="s">
        <v>2147</v>
      </c>
      <c r="AI332" s="364">
        <v>100</v>
      </c>
      <c r="AJ332" s="364">
        <v>0</v>
      </c>
      <c r="AK332" s="364">
        <v>0</v>
      </c>
      <c r="AL332" s="359">
        <v>0.02</v>
      </c>
      <c r="AM332" s="359">
        <v>0.2</v>
      </c>
      <c r="AN332" s="359" t="s">
        <v>34</v>
      </c>
      <c r="AO332" s="357" t="s">
        <v>1323</v>
      </c>
      <c r="AP332" s="360" t="s">
        <v>716</v>
      </c>
      <c r="AQ332" s="366" t="s">
        <v>659</v>
      </c>
      <c r="AR332" s="359">
        <v>4.6666666666666662E-3</v>
      </c>
      <c r="AS332" s="359">
        <v>4.6666666666666662E-3</v>
      </c>
      <c r="AT332" s="359"/>
      <c r="AW332" s="646"/>
      <c r="AX332" s="646"/>
      <c r="AY332" s="647"/>
      <c r="AZ332" s="647"/>
      <c r="BA332" s="647"/>
      <c r="BB332" s="648"/>
      <c r="BC332" s="647"/>
      <c r="BD332" s="647"/>
      <c r="BE332" s="647"/>
      <c r="BF332" s="647"/>
      <c r="BG332" s="648"/>
      <c r="BH332" s="648"/>
      <c r="BI332" s="649"/>
      <c r="BJ332" s="649"/>
      <c r="BK332" s="649"/>
      <c r="BL332" s="648"/>
      <c r="BM332" s="648"/>
      <c r="BN332" s="648"/>
      <c r="BO332" s="648"/>
      <c r="BP332" s="648"/>
      <c r="BQ332" s="648"/>
      <c r="BR332" s="648"/>
      <c r="BS332" s="648"/>
      <c r="BT332" s="651"/>
      <c r="BU332" s="652"/>
      <c r="BV332" s="650"/>
      <c r="BW332" s="653"/>
    </row>
    <row r="333" spans="2:75" ht="15.75" customHeight="1">
      <c r="B333" s="353" t="s">
        <v>917</v>
      </c>
      <c r="C333" s="354">
        <v>34658753000100</v>
      </c>
      <c r="D333" s="355" t="s">
        <v>14</v>
      </c>
      <c r="E333" s="355" t="s">
        <v>607</v>
      </c>
      <c r="F333" s="355"/>
      <c r="G333" s="356"/>
      <c r="H333" s="356" t="s">
        <v>34</v>
      </c>
      <c r="I333" s="356" t="s">
        <v>34</v>
      </c>
      <c r="J333" s="356" t="s">
        <v>611</v>
      </c>
      <c r="K333" s="357"/>
      <c r="L333" s="358"/>
      <c r="M333" s="358" t="s">
        <v>1414</v>
      </c>
      <c r="N333" s="357">
        <v>524433</v>
      </c>
      <c r="O333" s="357" t="s">
        <v>1320</v>
      </c>
      <c r="P333" s="361">
        <v>43857</v>
      </c>
      <c r="Q333" s="362">
        <v>27683230.050000001</v>
      </c>
      <c r="R333" s="362">
        <v>36425219.33980158</v>
      </c>
      <c r="S333" s="357">
        <v>3</v>
      </c>
      <c r="T333" s="359">
        <v>-0.24655819513092592</v>
      </c>
      <c r="U333" s="359">
        <v>-3.1873059120233012</v>
      </c>
      <c r="V333" s="359">
        <v>-0.1540122950886984</v>
      </c>
      <c r="W333" s="359">
        <v>-1.5098354682158948</v>
      </c>
      <c r="X333" s="359">
        <v>-1.7840896806556872E-3</v>
      </c>
      <c r="Y333" s="359">
        <v>-1.3529076147124534E-2</v>
      </c>
      <c r="Z333" s="359" t="s">
        <v>1417</v>
      </c>
      <c r="AA333" s="359" t="s">
        <v>1417</v>
      </c>
      <c r="AB333" s="359">
        <v>0.21940203458076654</v>
      </c>
      <c r="AC333" s="363">
        <v>-1.0956156877714833</v>
      </c>
      <c r="AD333" s="526">
        <v>0</v>
      </c>
      <c r="AE333" s="360" t="s">
        <v>2258</v>
      </c>
      <c r="AF333" s="360" t="s">
        <v>741</v>
      </c>
      <c r="AG333" s="364" t="s">
        <v>741</v>
      </c>
      <c r="AH333" s="364" t="s">
        <v>2147</v>
      </c>
      <c r="AI333" s="364">
        <v>500</v>
      </c>
      <c r="AJ333" s="364">
        <v>0</v>
      </c>
      <c r="AK333" s="364">
        <v>500</v>
      </c>
      <c r="AL333" s="359">
        <v>0.01</v>
      </c>
      <c r="AM333" s="359" t="s">
        <v>34</v>
      </c>
      <c r="AN333" s="359" t="s">
        <v>2156</v>
      </c>
      <c r="AO333" s="357" t="s">
        <v>1323</v>
      </c>
      <c r="AP333" s="360" t="s">
        <v>716</v>
      </c>
      <c r="AQ333" s="366" t="s">
        <v>659</v>
      </c>
      <c r="AR333" s="359">
        <v>1.333E-3</v>
      </c>
      <c r="AS333" s="359">
        <v>1.333E-3</v>
      </c>
      <c r="AT333" s="359"/>
      <c r="AW333" s="646"/>
      <c r="AX333" s="646"/>
      <c r="AY333" s="647"/>
      <c r="AZ333" s="647"/>
      <c r="BA333" s="647"/>
      <c r="BB333" s="648"/>
      <c r="BC333" s="647"/>
      <c r="BD333" s="647"/>
      <c r="BE333" s="647"/>
      <c r="BF333" s="647"/>
      <c r="BG333" s="648"/>
      <c r="BH333" s="648"/>
      <c r="BI333" s="649"/>
      <c r="BJ333" s="649"/>
      <c r="BK333" s="649"/>
      <c r="BL333" s="218"/>
      <c r="BM333" s="648"/>
      <c r="BN333" s="648"/>
      <c r="BO333" s="648"/>
      <c r="BP333" s="648"/>
      <c r="BQ333" s="648"/>
      <c r="BR333" s="648"/>
      <c r="BS333" s="648"/>
      <c r="BT333" s="651"/>
      <c r="BU333" s="652"/>
      <c r="BV333" s="650"/>
      <c r="BW333" s="653"/>
    </row>
    <row r="334" spans="2:75" ht="15.75" customHeight="1">
      <c r="B334" s="353" t="s">
        <v>192</v>
      </c>
      <c r="C334" s="354">
        <v>40141528000103</v>
      </c>
      <c r="D334" s="355" t="s">
        <v>14</v>
      </c>
      <c r="E334" s="355" t="s">
        <v>607</v>
      </c>
      <c r="F334" s="355"/>
      <c r="G334" s="356"/>
      <c r="H334" s="356" t="s">
        <v>34</v>
      </c>
      <c r="I334" s="356" t="s">
        <v>34</v>
      </c>
      <c r="J334" s="356" t="s">
        <v>608</v>
      </c>
      <c r="K334" s="357" t="s">
        <v>48</v>
      </c>
      <c r="L334" s="358"/>
      <c r="M334" s="358" t="s">
        <v>34</v>
      </c>
      <c r="N334" s="357">
        <v>568872</v>
      </c>
      <c r="O334" s="357" t="s">
        <v>1320</v>
      </c>
      <c r="P334" s="361">
        <v>44195</v>
      </c>
      <c r="Q334" s="362">
        <v>2062802.71</v>
      </c>
      <c r="R334" s="362">
        <v>9278532.8414682504</v>
      </c>
      <c r="S334" s="357">
        <v>3</v>
      </c>
      <c r="T334" s="359">
        <v>-9.6536626423895822E-2</v>
      </c>
      <c r="U334" s="359">
        <v>-1.2479478119325107</v>
      </c>
      <c r="V334" s="359">
        <v>-0.25031289940524037</v>
      </c>
      <c r="W334" s="359">
        <v>-2.4539033942474004</v>
      </c>
      <c r="X334" s="359" t="s">
        <v>1417</v>
      </c>
      <c r="Y334" s="359" t="s">
        <v>1417</v>
      </c>
      <c r="Z334" s="359" t="s">
        <v>1417</v>
      </c>
      <c r="AA334" s="359" t="s">
        <v>1417</v>
      </c>
      <c r="AB334" s="359">
        <v>0.26730819183876314</v>
      </c>
      <c r="AC334" s="363">
        <v>-1.3072661054359751</v>
      </c>
      <c r="AD334" s="526">
        <v>40054213000110</v>
      </c>
      <c r="AE334" s="360" t="s">
        <v>2248</v>
      </c>
      <c r="AF334" s="360" t="s">
        <v>2143</v>
      </c>
      <c r="AG334" s="364" t="s">
        <v>1435</v>
      </c>
      <c r="AH334" s="364" t="s">
        <v>2147</v>
      </c>
      <c r="AI334" s="364">
        <v>500</v>
      </c>
      <c r="AJ334" s="364">
        <v>100</v>
      </c>
      <c r="AK334" s="364">
        <v>500</v>
      </c>
      <c r="AL334" s="359">
        <v>1.9199999999999998E-2</v>
      </c>
      <c r="AM334" s="359">
        <v>0.2</v>
      </c>
      <c r="AN334" s="359" t="s">
        <v>34</v>
      </c>
      <c r="AO334" s="357" t="s">
        <v>1323</v>
      </c>
      <c r="AP334" s="360" t="s">
        <v>716</v>
      </c>
      <c r="AQ334" s="366" t="s">
        <v>659</v>
      </c>
      <c r="AR334" s="359">
        <v>6.3999999999999994E-3</v>
      </c>
      <c r="AS334" s="359">
        <v>6.3999999999999994E-3</v>
      </c>
      <c r="AT334" s="359"/>
      <c r="AW334" s="646"/>
      <c r="AX334" s="646"/>
      <c r="AY334" s="647"/>
      <c r="AZ334" s="647"/>
      <c r="BA334" s="647"/>
      <c r="BB334" s="648"/>
      <c r="BC334" s="647"/>
      <c r="BD334" s="647"/>
      <c r="BE334" s="647"/>
      <c r="BF334" s="647"/>
      <c r="BG334" s="648"/>
      <c r="BH334" s="648"/>
      <c r="BI334" s="649"/>
      <c r="BJ334" s="649"/>
      <c r="BK334" s="649"/>
      <c r="BL334" s="648"/>
      <c r="BM334" s="648"/>
      <c r="BN334" s="648"/>
      <c r="BO334" s="648"/>
      <c r="BP334" s="648"/>
      <c r="BQ334" s="648"/>
      <c r="BR334" s="648"/>
      <c r="BS334" s="648"/>
      <c r="BT334" s="651"/>
      <c r="BU334" s="652"/>
      <c r="BV334" s="650"/>
      <c r="BW334" s="653"/>
    </row>
    <row r="335" spans="2:75" ht="15.75" customHeight="1">
      <c r="B335" s="353" t="s">
        <v>201</v>
      </c>
      <c r="C335" s="354">
        <v>11186674000149</v>
      </c>
      <c r="D335" s="355" t="s">
        <v>14</v>
      </c>
      <c r="E335" s="355" t="s">
        <v>607</v>
      </c>
      <c r="F335" s="355"/>
      <c r="G335" s="356"/>
      <c r="H335" s="356" t="s">
        <v>34</v>
      </c>
      <c r="I335" s="356" t="s">
        <v>34</v>
      </c>
      <c r="J335" s="356" t="s">
        <v>608</v>
      </c>
      <c r="K335" s="357" t="s">
        <v>48</v>
      </c>
      <c r="L335" s="358"/>
      <c r="M335" s="358" t="s">
        <v>34</v>
      </c>
      <c r="N335" s="357">
        <v>236357</v>
      </c>
      <c r="O335" s="357" t="s">
        <v>1320</v>
      </c>
      <c r="P335" s="361">
        <v>40113</v>
      </c>
      <c r="Q335" s="362">
        <v>71017168.349999994</v>
      </c>
      <c r="R335" s="362">
        <v>77773531.0565079</v>
      </c>
      <c r="S335" s="357">
        <v>3</v>
      </c>
      <c r="T335" s="359">
        <v>-1.315583945200649E-2</v>
      </c>
      <c r="U335" s="359">
        <v>-0.17006810437082959</v>
      </c>
      <c r="V335" s="359">
        <v>-0.14383528007732371</v>
      </c>
      <c r="W335" s="359">
        <v>-1.4100666918601514</v>
      </c>
      <c r="X335" s="359">
        <v>-3.4128824643743116E-2</v>
      </c>
      <c r="Y335" s="359">
        <v>-0.25880507713455625</v>
      </c>
      <c r="Z335" s="359">
        <v>0.13123704742046471</v>
      </c>
      <c r="AA335" s="359">
        <v>0.74599392304829049</v>
      </c>
      <c r="AB335" s="359">
        <v>0.23283207284716337</v>
      </c>
      <c r="AC335" s="363">
        <v>-0.96782811997768925</v>
      </c>
      <c r="AD335" s="526">
        <v>12698541000114</v>
      </c>
      <c r="AE335" s="360" t="s">
        <v>2275</v>
      </c>
      <c r="AF335" s="360" t="s">
        <v>2143</v>
      </c>
      <c r="AG335" s="364" t="s">
        <v>1435</v>
      </c>
      <c r="AH335" s="364" t="s">
        <v>2147</v>
      </c>
      <c r="AI335" s="364">
        <v>1000</v>
      </c>
      <c r="AJ335" s="364">
        <v>1000</v>
      </c>
      <c r="AK335" s="364">
        <v>1000</v>
      </c>
      <c r="AL335" s="359">
        <v>1.9E-2</v>
      </c>
      <c r="AM335" s="359">
        <v>0.2</v>
      </c>
      <c r="AN335" s="359" t="s">
        <v>2161</v>
      </c>
      <c r="AO335" s="357" t="s">
        <v>1323</v>
      </c>
      <c r="AP335" s="360" t="s">
        <v>716</v>
      </c>
      <c r="AQ335" s="366" t="s">
        <v>659</v>
      </c>
      <c r="AR335" s="359">
        <v>5.0666666666666664E-3</v>
      </c>
      <c r="AS335" s="359">
        <v>5.0666666666666664E-3</v>
      </c>
      <c r="AT335" s="359"/>
      <c r="AW335" s="646"/>
      <c r="AX335" s="646"/>
      <c r="AY335" s="647"/>
      <c r="AZ335" s="647"/>
      <c r="BA335" s="647"/>
      <c r="BB335" s="648"/>
      <c r="BC335" s="647"/>
      <c r="BD335" s="647"/>
      <c r="BE335" s="647"/>
      <c r="BF335" s="647"/>
      <c r="BG335" s="648"/>
      <c r="BH335" s="648"/>
      <c r="BI335" s="649"/>
      <c r="BJ335" s="649"/>
      <c r="BK335" s="649"/>
      <c r="BL335" s="648"/>
      <c r="BM335" s="648"/>
      <c r="BN335" s="648"/>
      <c r="BO335" s="648"/>
      <c r="BP335" s="648"/>
      <c r="BQ335" s="648"/>
      <c r="BR335" s="648"/>
      <c r="BS335" s="648"/>
      <c r="BT335" s="651"/>
      <c r="BU335" s="652"/>
      <c r="BV335" s="650"/>
      <c r="BW335" s="653"/>
    </row>
    <row r="336" spans="2:75" ht="15.75" customHeight="1">
      <c r="B336" s="353" t="s">
        <v>203</v>
      </c>
      <c r="C336" s="354">
        <v>5964067000160</v>
      </c>
      <c r="D336" s="355" t="s">
        <v>14</v>
      </c>
      <c r="E336" s="355" t="s">
        <v>607</v>
      </c>
      <c r="F336" s="355"/>
      <c r="G336" s="356"/>
      <c r="H336" s="356" t="s">
        <v>34</v>
      </c>
      <c r="I336" s="356" t="s">
        <v>34</v>
      </c>
      <c r="J336" s="356" t="s">
        <v>608</v>
      </c>
      <c r="K336" s="357" t="s">
        <v>48</v>
      </c>
      <c r="L336" s="358"/>
      <c r="M336" s="358" t="s">
        <v>34</v>
      </c>
      <c r="N336" s="357">
        <v>216178</v>
      </c>
      <c r="O336" s="357" t="s">
        <v>1320</v>
      </c>
      <c r="P336" s="361">
        <v>39692</v>
      </c>
      <c r="Q336" s="362">
        <v>202989591.13999999</v>
      </c>
      <c r="R336" s="362">
        <v>169431559.39833325</v>
      </c>
      <c r="S336" s="357">
        <v>3</v>
      </c>
      <c r="T336" s="359">
        <v>5.4772181129434605E-2</v>
      </c>
      <c r="U336" s="359">
        <v>0.70805067596944338</v>
      </c>
      <c r="V336" s="359">
        <v>-1.1911071882972912E-2</v>
      </c>
      <c r="W336" s="359">
        <v>-0.11676833192456759</v>
      </c>
      <c r="X336" s="359">
        <v>0.22332328942047175</v>
      </c>
      <c r="Y336" s="359">
        <v>1.6935010727069988</v>
      </c>
      <c r="Z336" s="359">
        <v>0.40651280956890035</v>
      </c>
      <c r="AA336" s="359">
        <v>2.3107505962710171</v>
      </c>
      <c r="AB336" s="359">
        <v>0.18857391700489909</v>
      </c>
      <c r="AC336" s="363">
        <v>-0.48460516058847347</v>
      </c>
      <c r="AD336" s="526">
        <v>0</v>
      </c>
      <c r="AE336" s="360" t="s">
        <v>2279</v>
      </c>
      <c r="AF336" s="360" t="s">
        <v>2149</v>
      </c>
      <c r="AG336" s="364" t="s">
        <v>719</v>
      </c>
      <c r="AH336" s="364" t="s">
        <v>2147</v>
      </c>
      <c r="AI336" s="364">
        <v>10000</v>
      </c>
      <c r="AJ336" s="364">
        <v>1000</v>
      </c>
      <c r="AK336" s="364">
        <v>1000</v>
      </c>
      <c r="AL336" s="359">
        <v>0.02</v>
      </c>
      <c r="AM336" s="359">
        <v>0.2</v>
      </c>
      <c r="AN336" s="359" t="s">
        <v>666</v>
      </c>
      <c r="AO336" s="357" t="s">
        <v>1323</v>
      </c>
      <c r="AP336" s="360" t="s">
        <v>716</v>
      </c>
      <c r="AQ336" s="366" t="s">
        <v>665</v>
      </c>
      <c r="AR336" s="359">
        <v>6.4840000000000002E-3</v>
      </c>
      <c r="AS336" s="359">
        <v>6.4840000000000002E-3</v>
      </c>
      <c r="AT336" s="359"/>
      <c r="AW336" s="646"/>
      <c r="AX336" s="646"/>
      <c r="AY336" s="647"/>
      <c r="AZ336" s="647"/>
      <c r="BA336" s="647"/>
      <c r="BB336" s="648"/>
      <c r="BC336" s="647"/>
      <c r="BD336" s="647"/>
      <c r="BE336" s="647"/>
      <c r="BF336" s="647"/>
      <c r="BG336" s="648"/>
      <c r="BH336" s="648"/>
      <c r="BI336" s="649"/>
      <c r="BJ336" s="649"/>
      <c r="BK336" s="649"/>
      <c r="BL336" s="648"/>
      <c r="BM336" s="648"/>
      <c r="BN336" s="648"/>
      <c r="BO336" s="648"/>
      <c r="BP336" s="648"/>
      <c r="BQ336" s="648"/>
      <c r="BR336" s="648"/>
      <c r="BS336" s="648"/>
      <c r="BT336" s="651"/>
      <c r="BU336" s="652"/>
      <c r="BV336" s="650"/>
      <c r="BW336" s="653"/>
    </row>
    <row r="337" spans="2:75" ht="15.75" customHeight="1">
      <c r="B337" s="353" t="s">
        <v>942</v>
      </c>
      <c r="C337" s="354">
        <v>2895694000106</v>
      </c>
      <c r="D337" s="355" t="s">
        <v>14</v>
      </c>
      <c r="E337" s="355" t="s">
        <v>607</v>
      </c>
      <c r="F337" s="355"/>
      <c r="G337" s="356"/>
      <c r="H337" s="356" t="s">
        <v>34</v>
      </c>
      <c r="I337" s="356" t="s">
        <v>34</v>
      </c>
      <c r="J337" s="356" t="s">
        <v>608</v>
      </c>
      <c r="K337" s="357" t="s">
        <v>48</v>
      </c>
      <c r="L337" s="358"/>
      <c r="M337" s="358" t="s">
        <v>34</v>
      </c>
      <c r="N337" s="357">
        <v>61311</v>
      </c>
      <c r="O337" s="357" t="s">
        <v>1320</v>
      </c>
      <c r="P337" s="361">
        <v>36152</v>
      </c>
      <c r="Q337" s="362">
        <v>115858391.14</v>
      </c>
      <c r="R337" s="362">
        <v>157387410.27265871</v>
      </c>
      <c r="S337" s="357">
        <v>3</v>
      </c>
      <c r="T337" s="359">
        <v>8.2636827923913136E-2</v>
      </c>
      <c r="U337" s="359">
        <v>1.068262403741548</v>
      </c>
      <c r="V337" s="359">
        <v>-9.943810335597747E-2</v>
      </c>
      <c r="W337" s="359">
        <v>-0.9748259075842437</v>
      </c>
      <c r="X337" s="359">
        <v>1.8894972954892619E-2</v>
      </c>
      <c r="Y337" s="359">
        <v>0.14328401238812805</v>
      </c>
      <c r="Z337" s="359">
        <v>-1.2710358559285151E-2</v>
      </c>
      <c r="AA337" s="359">
        <v>-7.224979860003293E-2</v>
      </c>
      <c r="AB337" s="359">
        <v>0.21922660445380465</v>
      </c>
      <c r="AC337" s="363">
        <v>-0.81134595621570305</v>
      </c>
      <c r="AD337" s="526">
        <v>30506097000170</v>
      </c>
      <c r="AE337" s="360" t="s">
        <v>2281</v>
      </c>
      <c r="AF337" s="360" t="s">
        <v>2152</v>
      </c>
      <c r="AG337" s="364" t="s">
        <v>1436</v>
      </c>
      <c r="AH337" s="364" t="s">
        <v>2147</v>
      </c>
      <c r="AI337" s="364">
        <v>5000</v>
      </c>
      <c r="AJ337" s="364">
        <v>1000</v>
      </c>
      <c r="AK337" s="364">
        <v>1000</v>
      </c>
      <c r="AL337" s="359">
        <v>0.02</v>
      </c>
      <c r="AM337" s="359">
        <v>0.2</v>
      </c>
      <c r="AN337" s="359" t="s">
        <v>666</v>
      </c>
      <c r="AO337" s="357" t="s">
        <v>1323</v>
      </c>
      <c r="AP337" s="360" t="s">
        <v>716</v>
      </c>
      <c r="AQ337" s="366" t="s">
        <v>659</v>
      </c>
      <c r="AR337" s="359">
        <v>6.9999999999999993E-3</v>
      </c>
      <c r="AS337" s="359">
        <v>6.9999999999999993E-3</v>
      </c>
      <c r="AT337" s="359"/>
      <c r="AW337" s="646"/>
      <c r="AX337" s="646"/>
      <c r="AY337" s="647"/>
      <c r="AZ337" s="647"/>
      <c r="BA337" s="647"/>
      <c r="BB337" s="648"/>
      <c r="BC337" s="647"/>
      <c r="BD337" s="647"/>
      <c r="BE337" s="647"/>
      <c r="BF337" s="647"/>
      <c r="BG337" s="648"/>
      <c r="BH337" s="648"/>
      <c r="BI337" s="649"/>
      <c r="BJ337" s="649"/>
      <c r="BK337" s="649"/>
      <c r="BL337" s="648"/>
      <c r="BM337" s="648"/>
      <c r="BN337" s="648"/>
      <c r="BO337" s="648"/>
      <c r="BP337" s="648"/>
      <c r="BQ337" s="648"/>
      <c r="BR337" s="648"/>
      <c r="BS337" s="648"/>
      <c r="BT337" s="651"/>
      <c r="BU337" s="652"/>
      <c r="BV337" s="650"/>
      <c r="BW337" s="653"/>
    </row>
    <row r="338" spans="2:75" ht="15.75" customHeight="1">
      <c r="B338" s="353" t="s">
        <v>956</v>
      </c>
      <c r="C338" s="354">
        <v>28568701000140</v>
      </c>
      <c r="D338" s="355" t="s">
        <v>14</v>
      </c>
      <c r="E338" s="355" t="s">
        <v>614</v>
      </c>
      <c r="F338" s="355"/>
      <c r="G338" s="356"/>
      <c r="H338" s="356" t="s">
        <v>865</v>
      </c>
      <c r="I338" s="356" t="s">
        <v>34</v>
      </c>
      <c r="J338" s="356" t="s">
        <v>608</v>
      </c>
      <c r="K338" s="357" t="s">
        <v>48</v>
      </c>
      <c r="L338" s="358"/>
      <c r="M338" s="358" t="s">
        <v>1414</v>
      </c>
      <c r="N338" s="357">
        <v>452653</v>
      </c>
      <c r="O338" s="357" t="s">
        <v>1320</v>
      </c>
      <c r="P338" s="361">
        <v>43048</v>
      </c>
      <c r="Q338" s="362">
        <v>20247768.370000001</v>
      </c>
      <c r="R338" s="362">
        <v>29008691.277460326</v>
      </c>
      <c r="S338" s="357">
        <v>3</v>
      </c>
      <c r="T338" s="359">
        <v>9.929784717139567E-3</v>
      </c>
      <c r="U338" s="359">
        <v>0.12836426514742841</v>
      </c>
      <c r="V338" s="359">
        <v>-2.5995551847806997E-2</v>
      </c>
      <c r="W338" s="359">
        <v>-0.25484333035268414</v>
      </c>
      <c r="X338" s="359">
        <v>5.3983218531152177E-2</v>
      </c>
      <c r="Y338" s="359">
        <v>0.40936455274289069</v>
      </c>
      <c r="Z338" s="359">
        <v>0.10533419800495314</v>
      </c>
      <c r="AA338" s="359">
        <v>0.59875372957077877</v>
      </c>
      <c r="AB338" s="359">
        <v>0.11411501436978631</v>
      </c>
      <c r="AC338" s="363">
        <v>-1.0253755336577692</v>
      </c>
      <c r="AD338" s="526">
        <v>0</v>
      </c>
      <c r="AE338" s="360" t="s">
        <v>2287</v>
      </c>
      <c r="AF338" s="360" t="s">
        <v>741</v>
      </c>
      <c r="AG338" s="364" t="s">
        <v>741</v>
      </c>
      <c r="AH338" s="364" t="s">
        <v>2147</v>
      </c>
      <c r="AI338" s="364">
        <v>1000</v>
      </c>
      <c r="AJ338" s="364">
        <v>300</v>
      </c>
      <c r="AK338" s="364">
        <v>0</v>
      </c>
      <c r="AL338" s="359">
        <v>1.3000000000000001E-2</v>
      </c>
      <c r="AM338" s="359">
        <v>0.2</v>
      </c>
      <c r="AN338" s="359" t="s">
        <v>2175</v>
      </c>
      <c r="AO338" s="357" t="s">
        <v>1323</v>
      </c>
      <c r="AP338" s="360" t="s">
        <v>13</v>
      </c>
      <c r="AQ338" s="366" t="s">
        <v>668</v>
      </c>
      <c r="AR338" s="359">
        <v>3.4666666666666665E-3</v>
      </c>
      <c r="AS338" s="359">
        <v>3.4666666666666665E-3</v>
      </c>
      <c r="AT338" s="359"/>
      <c r="AW338" s="646"/>
      <c r="AX338" s="646"/>
      <c r="AY338" s="647"/>
      <c r="AZ338" s="647"/>
      <c r="BA338" s="647"/>
      <c r="BB338" s="648"/>
      <c r="BC338" s="647"/>
      <c r="BD338" s="647"/>
      <c r="BE338" s="647"/>
      <c r="BF338" s="647"/>
      <c r="BG338" s="648"/>
      <c r="BH338" s="648"/>
      <c r="BI338" s="649"/>
      <c r="BJ338" s="649"/>
      <c r="BK338" s="649"/>
      <c r="BL338" s="648"/>
      <c r="BM338" s="648"/>
      <c r="BN338" s="648"/>
      <c r="BO338" s="648"/>
      <c r="BP338" s="648"/>
      <c r="BQ338" s="648"/>
      <c r="BR338" s="648"/>
      <c r="BS338" s="648"/>
      <c r="BT338" s="651"/>
      <c r="BU338" s="652"/>
      <c r="BV338" s="650"/>
      <c r="BW338" s="653"/>
    </row>
    <row r="339" spans="2:75" ht="15.75" customHeight="1">
      <c r="B339" s="353" t="s">
        <v>215</v>
      </c>
      <c r="C339" s="354">
        <v>18889810000106</v>
      </c>
      <c r="D339" s="355" t="s">
        <v>14</v>
      </c>
      <c r="E339" s="355" t="s">
        <v>614</v>
      </c>
      <c r="F339" s="355"/>
      <c r="G339" s="356"/>
      <c r="H339" s="356" t="s">
        <v>1337</v>
      </c>
      <c r="I339" s="356" t="s">
        <v>34</v>
      </c>
      <c r="J339" s="356" t="s">
        <v>608</v>
      </c>
      <c r="K339" s="357" t="s">
        <v>48</v>
      </c>
      <c r="L339" s="358"/>
      <c r="M339" s="358" t="s">
        <v>34</v>
      </c>
      <c r="N339" s="357">
        <v>361402</v>
      </c>
      <c r="O339" s="357" t="s">
        <v>1320</v>
      </c>
      <c r="P339" s="361">
        <v>41698</v>
      </c>
      <c r="Q339" s="362">
        <v>50736262.840000004</v>
      </c>
      <c r="R339" s="362">
        <v>47445713.505317479</v>
      </c>
      <c r="S339" s="357">
        <v>3</v>
      </c>
      <c r="T339" s="359">
        <v>6.6281340429101165E-2</v>
      </c>
      <c r="U339" s="359">
        <v>0.85683182460968976</v>
      </c>
      <c r="V339" s="359">
        <v>-7.640916616416249E-2</v>
      </c>
      <c r="W339" s="359">
        <v>-0.74906532043440732</v>
      </c>
      <c r="X339" s="359">
        <v>0.10197712648597146</v>
      </c>
      <c r="Y339" s="359">
        <v>0.77331107536399613</v>
      </c>
      <c r="Z339" s="359">
        <v>0.23045279224283011</v>
      </c>
      <c r="AA339" s="359">
        <v>1.3099683811985345</v>
      </c>
      <c r="AB339" s="359">
        <v>0.23965725385852915</v>
      </c>
      <c r="AC339" s="363">
        <v>-0.61713550898345171</v>
      </c>
      <c r="AD339" s="526">
        <v>26946245000108</v>
      </c>
      <c r="AE339" s="360" t="s">
        <v>2163</v>
      </c>
      <c r="AF339" s="360" t="s">
        <v>2152</v>
      </c>
      <c r="AG339" s="364" t="s">
        <v>1436</v>
      </c>
      <c r="AH339" s="364" t="s">
        <v>2147</v>
      </c>
      <c r="AI339" s="364">
        <v>5000</v>
      </c>
      <c r="AJ339" s="364">
        <v>1000</v>
      </c>
      <c r="AK339" s="364">
        <v>5000</v>
      </c>
      <c r="AL339" s="359">
        <v>0.02</v>
      </c>
      <c r="AM339" s="359">
        <v>0.2</v>
      </c>
      <c r="AN339" s="359" t="s">
        <v>2161</v>
      </c>
      <c r="AO339" s="357" t="s">
        <v>1323</v>
      </c>
      <c r="AP339" s="360" t="s">
        <v>13</v>
      </c>
      <c r="AQ339" s="366" t="s">
        <v>668</v>
      </c>
      <c r="AR339" s="359">
        <v>4.0000000000000001E-3</v>
      </c>
      <c r="AS339" s="359">
        <v>4.0000000000000001E-3</v>
      </c>
      <c r="AT339" s="359"/>
      <c r="AW339" s="646"/>
      <c r="AX339" s="646"/>
      <c r="AY339" s="647"/>
      <c r="AZ339" s="647"/>
      <c r="BA339" s="647"/>
      <c r="BB339" s="648"/>
      <c r="BC339" s="647"/>
      <c r="BD339" s="647"/>
      <c r="BE339" s="647"/>
      <c r="BF339" s="647"/>
      <c r="BG339" s="648"/>
      <c r="BH339" s="648"/>
      <c r="BI339" s="649"/>
      <c r="BJ339" s="649"/>
      <c r="BK339" s="649"/>
      <c r="BL339" s="648"/>
      <c r="BM339" s="648"/>
      <c r="BN339" s="648"/>
      <c r="BO339" s="648"/>
      <c r="BP339" s="648"/>
      <c r="BQ339" s="648"/>
      <c r="BR339" s="648"/>
      <c r="BS339" s="648"/>
      <c r="BT339" s="651"/>
      <c r="BU339" s="652"/>
      <c r="BV339" s="650"/>
      <c r="BW339" s="653"/>
    </row>
    <row r="340" spans="2:75" ht="15.75" customHeight="1">
      <c r="B340" s="353" t="s">
        <v>966</v>
      </c>
      <c r="C340" s="354">
        <v>7124064000143</v>
      </c>
      <c r="D340" s="355" t="s">
        <v>14</v>
      </c>
      <c r="E340" s="355" t="s">
        <v>607</v>
      </c>
      <c r="F340" s="355"/>
      <c r="G340" s="356"/>
      <c r="H340" s="356" t="s">
        <v>34</v>
      </c>
      <c r="I340" s="356" t="s">
        <v>34</v>
      </c>
      <c r="J340" s="356" t="s">
        <v>608</v>
      </c>
      <c r="K340" s="357" t="s">
        <v>48</v>
      </c>
      <c r="L340" s="358"/>
      <c r="M340" s="358" t="s">
        <v>34</v>
      </c>
      <c r="N340" s="357">
        <v>141720</v>
      </c>
      <c r="O340" s="357" t="s">
        <v>1320</v>
      </c>
      <c r="P340" s="361">
        <v>38357</v>
      </c>
      <c r="Q340" s="362">
        <v>50496922.850000001</v>
      </c>
      <c r="R340" s="362">
        <v>55054770.286428571</v>
      </c>
      <c r="S340" s="357">
        <v>3</v>
      </c>
      <c r="T340" s="359">
        <v>-2.3771904049708636E-2</v>
      </c>
      <c r="U340" s="359">
        <v>-0.3073040434833364</v>
      </c>
      <c r="V340" s="359">
        <v>-0.21444519195934364</v>
      </c>
      <c r="W340" s="359">
        <v>-2.1022799291583452</v>
      </c>
      <c r="X340" s="359">
        <v>-8.5351578407404927E-2</v>
      </c>
      <c r="Y340" s="359">
        <v>-0.64723652407801979</v>
      </c>
      <c r="Z340" s="359">
        <v>-2.2609914384793317E-2</v>
      </c>
      <c r="AA340" s="359">
        <v>-0.12852208323202319</v>
      </c>
      <c r="AB340" s="359">
        <v>0.23983428264047438</v>
      </c>
      <c r="AC340" s="363">
        <v>-1.2909772407871403</v>
      </c>
      <c r="AD340" s="526">
        <v>11361553000196</v>
      </c>
      <c r="AE340" s="360" t="s">
        <v>2163</v>
      </c>
      <c r="AF340" s="360" t="s">
        <v>2152</v>
      </c>
      <c r="AG340" s="364" t="s">
        <v>1436</v>
      </c>
      <c r="AH340" s="364" t="s">
        <v>2147</v>
      </c>
      <c r="AI340" s="364">
        <v>500</v>
      </c>
      <c r="AJ340" s="364">
        <v>500</v>
      </c>
      <c r="AK340" s="364">
        <v>500</v>
      </c>
      <c r="AL340" s="359">
        <v>0.02</v>
      </c>
      <c r="AM340" s="359">
        <v>0.2</v>
      </c>
      <c r="AN340" s="359" t="s">
        <v>34</v>
      </c>
      <c r="AO340" s="357" t="s">
        <v>1323</v>
      </c>
      <c r="AP340" s="360" t="s">
        <v>716</v>
      </c>
      <c r="AQ340" s="366" t="s">
        <v>659</v>
      </c>
      <c r="AR340" s="359">
        <v>4.0000000000000001E-3</v>
      </c>
      <c r="AS340" s="359">
        <v>4.0000000000000001E-3</v>
      </c>
      <c r="AT340" s="359"/>
      <c r="AW340" s="646"/>
      <c r="AX340" s="646"/>
      <c r="AY340" s="647"/>
      <c r="AZ340" s="647"/>
      <c r="BA340" s="647"/>
      <c r="BB340" s="648"/>
      <c r="BC340" s="647"/>
      <c r="BD340" s="647"/>
      <c r="BE340" s="647"/>
      <c r="BF340" s="647"/>
      <c r="BG340" s="648"/>
      <c r="BH340" s="648"/>
      <c r="BI340" s="649"/>
      <c r="BJ340" s="649"/>
      <c r="BK340" s="649"/>
      <c r="BL340" s="648"/>
      <c r="BM340" s="648"/>
      <c r="BN340" s="648"/>
      <c r="BO340" s="648"/>
      <c r="BP340" s="648"/>
      <c r="BQ340" s="648"/>
      <c r="BR340" s="648"/>
      <c r="BS340" s="648"/>
      <c r="BT340" s="651"/>
      <c r="BU340" s="652"/>
      <c r="BV340" s="650"/>
      <c r="BW340" s="653"/>
    </row>
    <row r="341" spans="2:75" ht="15.75" customHeight="1">
      <c r="B341" s="353" t="s">
        <v>219</v>
      </c>
      <c r="C341" s="354">
        <v>4437399000123</v>
      </c>
      <c r="D341" s="355" t="s">
        <v>14</v>
      </c>
      <c r="E341" s="355" t="s">
        <v>607</v>
      </c>
      <c r="F341" s="355"/>
      <c r="G341" s="356"/>
      <c r="H341" s="356" t="s">
        <v>34</v>
      </c>
      <c r="I341" s="356" t="s">
        <v>34</v>
      </c>
      <c r="J341" s="356" t="s">
        <v>608</v>
      </c>
      <c r="K341" s="357" t="s">
        <v>48</v>
      </c>
      <c r="L341" s="358"/>
      <c r="M341" s="358" t="s">
        <v>34</v>
      </c>
      <c r="N341" s="357">
        <v>349011</v>
      </c>
      <c r="O341" s="357" t="s">
        <v>1323</v>
      </c>
      <c r="P341" s="361">
        <v>41547</v>
      </c>
      <c r="Q341" s="362">
        <v>33283424.379999999</v>
      </c>
      <c r="R341" s="362">
        <v>30663798.136825386</v>
      </c>
      <c r="S341" s="357">
        <v>3</v>
      </c>
      <c r="T341" s="359">
        <v>0.10326787924707981</v>
      </c>
      <c r="U341" s="359">
        <v>1.3349640309929445</v>
      </c>
      <c r="V341" s="359">
        <v>9.1793414849193899E-2</v>
      </c>
      <c r="W341" s="359">
        <v>0.89988239840300022</v>
      </c>
      <c r="X341" s="359">
        <v>0.44408465463175295</v>
      </c>
      <c r="Y341" s="359">
        <v>3.3675746087351448</v>
      </c>
      <c r="Z341" s="359">
        <v>0.87404784433279414</v>
      </c>
      <c r="AA341" s="359">
        <v>4.9683713032395325</v>
      </c>
      <c r="AB341" s="359">
        <v>0.24835640426778866</v>
      </c>
      <c r="AC341" s="363">
        <v>8.6369834413149785E-2</v>
      </c>
      <c r="AD341" s="526">
        <v>14213077000154</v>
      </c>
      <c r="AE341" s="360" t="s">
        <v>2299</v>
      </c>
      <c r="AF341" s="360" t="s">
        <v>2143</v>
      </c>
      <c r="AG341" s="364" t="s">
        <v>1435</v>
      </c>
      <c r="AH341" s="364" t="s">
        <v>2147</v>
      </c>
      <c r="AI341" s="364">
        <v>10000</v>
      </c>
      <c r="AJ341" s="364">
        <v>1000</v>
      </c>
      <c r="AK341" s="364">
        <v>1000</v>
      </c>
      <c r="AL341" s="359">
        <v>1.9E-2</v>
      </c>
      <c r="AM341" s="359">
        <v>0.2</v>
      </c>
      <c r="AN341" s="359" t="s">
        <v>666</v>
      </c>
      <c r="AO341" s="357" t="s">
        <v>1323</v>
      </c>
      <c r="AP341" s="360" t="s">
        <v>716</v>
      </c>
      <c r="AQ341" s="366" t="s">
        <v>659</v>
      </c>
      <c r="AR341" s="359">
        <v>4.4333333333333325E-3</v>
      </c>
      <c r="AS341" s="359">
        <v>4.4333333333333325E-3</v>
      </c>
      <c r="AT341" s="359"/>
      <c r="AW341" s="646"/>
      <c r="AX341" s="646"/>
      <c r="AY341" s="647"/>
      <c r="AZ341" s="647"/>
      <c r="BA341" s="647"/>
      <c r="BB341" s="648"/>
      <c r="BC341" s="647"/>
      <c r="BD341" s="647"/>
      <c r="BE341" s="647"/>
      <c r="BF341" s="647"/>
      <c r="BG341" s="648"/>
      <c r="BH341" s="648"/>
      <c r="BI341" s="649"/>
      <c r="BJ341" s="649"/>
      <c r="BK341" s="649"/>
      <c r="BL341" s="648"/>
      <c r="BM341" s="648"/>
      <c r="BN341" s="648"/>
      <c r="BO341" s="648"/>
      <c r="BP341" s="648"/>
      <c r="BQ341" s="648"/>
      <c r="BR341" s="648"/>
      <c r="BS341" s="648"/>
      <c r="BT341" s="651"/>
      <c r="BU341" s="652"/>
      <c r="BV341" s="650"/>
      <c r="BW341" s="653"/>
    </row>
    <row r="342" spans="2:75" ht="15.75" customHeight="1">
      <c r="B342" s="353" t="s">
        <v>229</v>
      </c>
      <c r="C342" s="354">
        <v>13401715000106</v>
      </c>
      <c r="D342" s="355" t="s">
        <v>14</v>
      </c>
      <c r="E342" s="355" t="s">
        <v>607</v>
      </c>
      <c r="F342" s="355"/>
      <c r="G342" s="356"/>
      <c r="H342" s="356" t="s">
        <v>34</v>
      </c>
      <c r="I342" s="356" t="s">
        <v>34</v>
      </c>
      <c r="J342" s="356" t="s">
        <v>608</v>
      </c>
      <c r="K342" s="357" t="s">
        <v>48</v>
      </c>
      <c r="L342" s="358"/>
      <c r="M342" s="358" t="s">
        <v>34</v>
      </c>
      <c r="N342" s="357">
        <v>282219</v>
      </c>
      <c r="O342" s="357" t="s">
        <v>1323</v>
      </c>
      <c r="P342" s="361">
        <v>40753</v>
      </c>
      <c r="Q342" s="362">
        <v>48458102.740000002</v>
      </c>
      <c r="R342" s="362">
        <v>63771633.811071411</v>
      </c>
      <c r="S342" s="357">
        <v>3</v>
      </c>
      <c r="T342" s="359">
        <v>0.162679513486645</v>
      </c>
      <c r="U342" s="359">
        <v>2.1029898228518507</v>
      </c>
      <c r="V342" s="359">
        <v>6.5977127884668807E-3</v>
      </c>
      <c r="W342" s="359">
        <v>6.4679646332079579E-2</v>
      </c>
      <c r="X342" s="359">
        <v>0.14420580514038361</v>
      </c>
      <c r="Y342" s="359">
        <v>1.0935388168853895</v>
      </c>
      <c r="Z342" s="359">
        <v>0.23785500208241328</v>
      </c>
      <c r="AA342" s="359">
        <v>1.3520449416362712</v>
      </c>
      <c r="AB342" s="359">
        <v>0.20792887118283743</v>
      </c>
      <c r="AC342" s="363">
        <v>-0.33179371144479564</v>
      </c>
      <c r="AD342" s="526">
        <v>13396819000161</v>
      </c>
      <c r="AE342" s="360" t="s">
        <v>2308</v>
      </c>
      <c r="AF342" s="360" t="s">
        <v>2149</v>
      </c>
      <c r="AG342" s="364" t="s">
        <v>719</v>
      </c>
      <c r="AH342" s="364" t="s">
        <v>2147</v>
      </c>
      <c r="AI342" s="364">
        <v>30000</v>
      </c>
      <c r="AJ342" s="364">
        <v>10000</v>
      </c>
      <c r="AK342" s="364">
        <v>30000</v>
      </c>
      <c r="AL342" s="359">
        <v>1.9574999999999999E-2</v>
      </c>
      <c r="AM342" s="359">
        <v>0.2</v>
      </c>
      <c r="AN342" s="359" t="s">
        <v>2194</v>
      </c>
      <c r="AO342" s="357" t="s">
        <v>1323</v>
      </c>
      <c r="AP342" s="360" t="s">
        <v>716</v>
      </c>
      <c r="AQ342" s="366" t="s">
        <v>659</v>
      </c>
      <c r="AR342" s="359">
        <v>4.5022500000000002E-3</v>
      </c>
      <c r="AS342" s="359">
        <v>4.5022500000000002E-3</v>
      </c>
      <c r="AT342" s="359"/>
      <c r="AW342" s="646"/>
      <c r="AX342" s="646"/>
      <c r="AY342" s="647"/>
      <c r="AZ342" s="647"/>
      <c r="BA342" s="647"/>
      <c r="BB342" s="648"/>
      <c r="BC342" s="647"/>
      <c r="BD342" s="647"/>
      <c r="BE342" s="647"/>
      <c r="BF342" s="647"/>
      <c r="BG342" s="648"/>
      <c r="BH342" s="648"/>
      <c r="BI342" s="649"/>
      <c r="BJ342" s="649"/>
      <c r="BK342" s="649"/>
      <c r="BL342" s="648"/>
      <c r="BM342" s="648"/>
      <c r="BN342" s="648"/>
      <c r="BO342" s="648"/>
      <c r="BP342" s="648"/>
      <c r="BQ342" s="648"/>
      <c r="BR342" s="648"/>
      <c r="BS342" s="648"/>
      <c r="BT342" s="651"/>
      <c r="BU342" s="652"/>
      <c r="BV342" s="650"/>
      <c r="BW342" s="653"/>
    </row>
    <row r="343" spans="2:75" ht="15.75" customHeight="1">
      <c r="B343" s="353" t="s">
        <v>234</v>
      </c>
      <c r="C343" s="354">
        <v>8279304000141</v>
      </c>
      <c r="D343" s="355" t="s">
        <v>14</v>
      </c>
      <c r="E343" s="355" t="s">
        <v>607</v>
      </c>
      <c r="F343" s="355"/>
      <c r="G343" s="356"/>
      <c r="H343" s="356" t="s">
        <v>34</v>
      </c>
      <c r="I343" s="356" t="s">
        <v>34</v>
      </c>
      <c r="J343" s="356" t="s">
        <v>608</v>
      </c>
      <c r="K343" s="357" t="s">
        <v>48</v>
      </c>
      <c r="L343" s="358"/>
      <c r="M343" s="358" t="s">
        <v>34</v>
      </c>
      <c r="N343" s="357">
        <v>173126</v>
      </c>
      <c r="O343" s="357" t="s">
        <v>1320</v>
      </c>
      <c r="P343" s="361">
        <v>39014</v>
      </c>
      <c r="Q343" s="362">
        <v>957886346.38999999</v>
      </c>
      <c r="R343" s="362">
        <v>1013217244.2058729</v>
      </c>
      <c r="S343" s="357">
        <v>3</v>
      </c>
      <c r="T343" s="359">
        <v>4.4035713299779289E-2</v>
      </c>
      <c r="U343" s="359">
        <v>0.56925826077701036</v>
      </c>
      <c r="V343" s="359">
        <v>-0.10444403393760271</v>
      </c>
      <c r="W343" s="359">
        <v>-1.0239007657909314</v>
      </c>
      <c r="X343" s="359">
        <v>-5.040938983950527E-2</v>
      </c>
      <c r="Y343" s="359">
        <v>-0.3822635605504468</v>
      </c>
      <c r="Z343" s="359">
        <v>-0.11414043519340589</v>
      </c>
      <c r="AA343" s="359">
        <v>-0.6488112366286769</v>
      </c>
      <c r="AB343" s="359">
        <v>0.18742149322663448</v>
      </c>
      <c r="AC343" s="363">
        <v>-1.0131706287694835</v>
      </c>
      <c r="AD343" s="526">
        <v>0</v>
      </c>
      <c r="AE343" s="360" t="s">
        <v>2309</v>
      </c>
      <c r="AF343" s="360" t="s">
        <v>2149</v>
      </c>
      <c r="AG343" s="364" t="s">
        <v>719</v>
      </c>
      <c r="AH343" s="364" t="s">
        <v>2147</v>
      </c>
      <c r="AI343" s="364">
        <v>500</v>
      </c>
      <c r="AJ343" s="364">
        <v>500</v>
      </c>
      <c r="AK343" s="364">
        <v>500</v>
      </c>
      <c r="AL343" s="359">
        <v>0.02</v>
      </c>
      <c r="AM343" s="359" t="s">
        <v>34</v>
      </c>
      <c r="AN343" s="359" t="s">
        <v>2156</v>
      </c>
      <c r="AO343" s="357" t="s">
        <v>1323</v>
      </c>
      <c r="AP343" s="360" t="s">
        <v>716</v>
      </c>
      <c r="AQ343" s="366" t="s">
        <v>667</v>
      </c>
      <c r="AR343" s="359">
        <v>5.0000000000000001E-3</v>
      </c>
      <c r="AS343" s="359">
        <v>5.0000000000000001E-3</v>
      </c>
      <c r="AT343" s="359"/>
      <c r="AW343" s="646"/>
      <c r="AX343" s="646"/>
      <c r="AY343" s="647"/>
      <c r="AZ343" s="647"/>
      <c r="BA343" s="647"/>
      <c r="BB343" s="648"/>
      <c r="BC343" s="647"/>
      <c r="BD343" s="647"/>
      <c r="BE343" s="647"/>
      <c r="BF343" s="647"/>
      <c r="BG343" s="648"/>
      <c r="BH343" s="648"/>
      <c r="BI343" s="649"/>
      <c r="BJ343" s="649"/>
      <c r="BK343" s="649"/>
      <c r="BL343" s="648"/>
      <c r="BM343" s="648"/>
      <c r="BN343" s="648"/>
      <c r="BO343" s="648"/>
      <c r="BP343" s="648"/>
      <c r="BQ343" s="648"/>
      <c r="BR343" s="648"/>
      <c r="BS343" s="648"/>
      <c r="BT343" s="651"/>
      <c r="BU343" s="652"/>
      <c r="BV343" s="650"/>
      <c r="BW343" s="653"/>
    </row>
    <row r="344" spans="2:75" ht="15.75" customHeight="1">
      <c r="B344" s="353" t="s">
        <v>1050</v>
      </c>
      <c r="C344" s="354">
        <v>31146414000157</v>
      </c>
      <c r="D344" s="355" t="s">
        <v>14</v>
      </c>
      <c r="E344" s="355" t="s">
        <v>607</v>
      </c>
      <c r="F344" s="355"/>
      <c r="G344" s="356"/>
      <c r="H344" s="356" t="s">
        <v>34</v>
      </c>
      <c r="I344" s="356" t="s">
        <v>34</v>
      </c>
      <c r="J344" s="356" t="s">
        <v>608</v>
      </c>
      <c r="K344" s="357" t="s">
        <v>48</v>
      </c>
      <c r="L344" s="358"/>
      <c r="M344" s="358" t="s">
        <v>34</v>
      </c>
      <c r="N344" s="357">
        <v>487198</v>
      </c>
      <c r="O344" s="357" t="s">
        <v>1320</v>
      </c>
      <c r="P344" s="361">
        <v>43507</v>
      </c>
      <c r="Q344" s="362">
        <v>6596716.1100000003</v>
      </c>
      <c r="R344" s="362">
        <v>12740588.708253967</v>
      </c>
      <c r="S344" s="357">
        <v>3</v>
      </c>
      <c r="T344" s="359">
        <v>7.3437694274448795E-2</v>
      </c>
      <c r="U344" s="359">
        <v>0.94934340755543223</v>
      </c>
      <c r="V344" s="359">
        <v>-6.3071952805137221E-2</v>
      </c>
      <c r="W344" s="359">
        <v>-0.61831603340494035</v>
      </c>
      <c r="X344" s="359">
        <v>9.4924923343861822E-2</v>
      </c>
      <c r="Y344" s="359">
        <v>0.71983293783027802</v>
      </c>
      <c r="Z344" s="359">
        <v>9.4333161220910622E-2</v>
      </c>
      <c r="AA344" s="359">
        <v>0.53622027008328121</v>
      </c>
      <c r="AB344" s="359">
        <v>0.22410370713038594</v>
      </c>
      <c r="AC344" s="363">
        <v>-0.61209633956931053</v>
      </c>
      <c r="AD344" s="526">
        <v>0</v>
      </c>
      <c r="AE344" s="360" t="s">
        <v>2201</v>
      </c>
      <c r="AF344" s="360" t="s">
        <v>2143</v>
      </c>
      <c r="AG344" s="364" t="s">
        <v>1435</v>
      </c>
      <c r="AH344" s="364" t="s">
        <v>2147</v>
      </c>
      <c r="AI344" s="364">
        <v>1000</v>
      </c>
      <c r="AJ344" s="364">
        <v>0</v>
      </c>
      <c r="AK344" s="364">
        <v>0</v>
      </c>
      <c r="AL344" s="359">
        <v>0.02</v>
      </c>
      <c r="AM344" s="359">
        <v>0.2</v>
      </c>
      <c r="AN344" s="359" t="s">
        <v>34</v>
      </c>
      <c r="AO344" s="357" t="s">
        <v>1323</v>
      </c>
      <c r="AP344" s="360" t="s">
        <v>716</v>
      </c>
      <c r="AQ344" s="366" t="s">
        <v>659</v>
      </c>
      <c r="AR344" s="359">
        <v>5.3333333333333332E-3</v>
      </c>
      <c r="AS344" s="359">
        <v>5.3333333333333332E-3</v>
      </c>
      <c r="AT344" s="359"/>
      <c r="AW344" s="646"/>
      <c r="AX344" s="646"/>
      <c r="AY344" s="647"/>
      <c r="AZ344" s="647"/>
      <c r="BA344" s="647"/>
      <c r="BB344" s="648"/>
      <c r="BC344" s="647"/>
      <c r="BD344" s="647"/>
      <c r="BE344" s="647"/>
      <c r="BF344" s="647"/>
      <c r="BG344" s="648"/>
      <c r="BH344" s="648"/>
      <c r="BI344" s="649"/>
      <c r="BJ344" s="649"/>
      <c r="BK344" s="649"/>
      <c r="BL344" s="648"/>
      <c r="BM344" s="648"/>
      <c r="BN344" s="648"/>
      <c r="BO344" s="648"/>
      <c r="BP344" s="648"/>
      <c r="BQ344" s="648"/>
      <c r="BR344" s="648"/>
      <c r="BS344" s="648"/>
      <c r="BT344" s="651"/>
      <c r="BU344" s="652"/>
      <c r="BV344" s="650"/>
      <c r="BW344" s="653"/>
    </row>
    <row r="345" spans="2:75" ht="15.75" customHeight="1">
      <c r="B345" s="353" t="s">
        <v>1052</v>
      </c>
      <c r="C345" s="354">
        <v>11952816000131</v>
      </c>
      <c r="D345" s="355" t="s">
        <v>14</v>
      </c>
      <c r="E345" s="355" t="s">
        <v>607</v>
      </c>
      <c r="F345" s="355"/>
      <c r="G345" s="356"/>
      <c r="H345" s="356" t="s">
        <v>34</v>
      </c>
      <c r="I345" s="356" t="s">
        <v>34</v>
      </c>
      <c r="J345" s="356" t="s">
        <v>611</v>
      </c>
      <c r="K345" s="357"/>
      <c r="L345" s="358"/>
      <c r="M345" s="358" t="s">
        <v>1414</v>
      </c>
      <c r="N345" s="357">
        <v>354465</v>
      </c>
      <c r="O345" s="357" t="s">
        <v>1320</v>
      </c>
      <c r="P345" s="361">
        <v>40367</v>
      </c>
      <c r="Q345" s="362">
        <v>405444308.88</v>
      </c>
      <c r="R345" s="362">
        <v>431513258.24273807</v>
      </c>
      <c r="S345" s="357">
        <v>3</v>
      </c>
      <c r="T345" s="359">
        <v>-0.16753238816533322</v>
      </c>
      <c r="U345" s="359">
        <v>-2.1657238810139723</v>
      </c>
      <c r="V345" s="359">
        <v>-0.15072479474401901</v>
      </c>
      <c r="W345" s="359">
        <v>-1.4776069723071084</v>
      </c>
      <c r="X345" s="359">
        <v>6.9416379202898337E-2</v>
      </c>
      <c r="Y345" s="359">
        <v>0.52639701371319614</v>
      </c>
      <c r="Z345" s="359">
        <v>0.47367451493342738</v>
      </c>
      <c r="AA345" s="359">
        <v>2.6925195025995525</v>
      </c>
      <c r="AB345" s="359">
        <v>0.15193143847331725</v>
      </c>
      <c r="AC345" s="363">
        <v>-1.6371104176449063</v>
      </c>
      <c r="AD345" s="526">
        <v>46785338000105</v>
      </c>
      <c r="AE345" s="360" t="s">
        <v>2344</v>
      </c>
      <c r="AF345" s="360" t="s">
        <v>2143</v>
      </c>
      <c r="AG345" s="364" t="s">
        <v>1435</v>
      </c>
      <c r="AH345" s="364" t="s">
        <v>726</v>
      </c>
      <c r="AI345" s="364">
        <v>0</v>
      </c>
      <c r="AJ345" s="364">
        <v>0</v>
      </c>
      <c r="AK345" s="364">
        <v>0</v>
      </c>
      <c r="AL345" s="359">
        <v>8.6199999999999992E-3</v>
      </c>
      <c r="AM345" s="359" t="s">
        <v>34</v>
      </c>
      <c r="AN345" s="359" t="s">
        <v>34</v>
      </c>
      <c r="AO345" s="357" t="s">
        <v>1323</v>
      </c>
      <c r="AP345" s="360" t="s">
        <v>716</v>
      </c>
      <c r="AQ345" s="366" t="s">
        <v>687</v>
      </c>
      <c r="AR345" s="359" t="s">
        <v>34</v>
      </c>
      <c r="AS345" s="359" t="s">
        <v>34</v>
      </c>
      <c r="AT345" s="359"/>
      <c r="AW345" s="646"/>
      <c r="AX345" s="646"/>
      <c r="AY345" s="647"/>
      <c r="AZ345" s="647"/>
      <c r="BA345" s="647"/>
      <c r="BB345" s="648"/>
      <c r="BC345" s="647"/>
      <c r="BD345" s="647"/>
      <c r="BE345" s="647"/>
      <c r="BF345" s="647"/>
      <c r="BG345" s="648"/>
      <c r="BH345" s="648"/>
      <c r="BI345" s="649"/>
      <c r="BJ345" s="649"/>
      <c r="BK345" s="649"/>
      <c r="BL345" s="218"/>
      <c r="BM345" s="648"/>
      <c r="BN345" s="648"/>
      <c r="BO345" s="648"/>
      <c r="BP345" s="648"/>
      <c r="BQ345" s="648"/>
      <c r="BR345" s="648"/>
      <c r="BS345" s="648"/>
      <c r="BT345" s="651"/>
      <c r="BU345" s="652"/>
      <c r="BV345" s="650"/>
      <c r="BW345" s="653"/>
    </row>
    <row r="346" spans="2:75" ht="15.75" customHeight="1">
      <c r="B346" s="353" t="s">
        <v>283</v>
      </c>
      <c r="C346" s="354">
        <v>9296009000166</v>
      </c>
      <c r="D346" s="355" t="s">
        <v>14</v>
      </c>
      <c r="E346" s="355" t="s">
        <v>607</v>
      </c>
      <c r="F346" s="355"/>
      <c r="G346" s="356"/>
      <c r="H346" s="356" t="s">
        <v>34</v>
      </c>
      <c r="I346" s="356" t="s">
        <v>34</v>
      </c>
      <c r="J346" s="356" t="s">
        <v>608</v>
      </c>
      <c r="K346" s="357" t="s">
        <v>48</v>
      </c>
      <c r="L346" s="358"/>
      <c r="M346" s="358" t="s">
        <v>34</v>
      </c>
      <c r="N346" s="357">
        <v>219517</v>
      </c>
      <c r="O346" s="357" t="s">
        <v>1320</v>
      </c>
      <c r="P346" s="361">
        <v>39758</v>
      </c>
      <c r="Q346" s="362">
        <v>11291054.08</v>
      </c>
      <c r="R346" s="362">
        <v>13069632.265555562</v>
      </c>
      <c r="S346" s="357">
        <v>3</v>
      </c>
      <c r="T346" s="359">
        <v>8.7358532088828156E-2</v>
      </c>
      <c r="U346" s="359">
        <v>1.1293007950700829</v>
      </c>
      <c r="V346" s="359">
        <v>-1.0338908787900114E-2</v>
      </c>
      <c r="W346" s="359">
        <v>-0.10135587669562675</v>
      </c>
      <c r="X346" s="359">
        <v>0.39985739794322428</v>
      </c>
      <c r="Y346" s="359">
        <v>3.0321912869182612</v>
      </c>
      <c r="Z346" s="359">
        <v>0.49422099578321377</v>
      </c>
      <c r="AA346" s="359">
        <v>2.809312360677664</v>
      </c>
      <c r="AB346" s="359">
        <v>0.23365573768125128</v>
      </c>
      <c r="AC346" s="363">
        <v>-0.34375421099460035</v>
      </c>
      <c r="AD346" s="526">
        <v>0</v>
      </c>
      <c r="AE346" s="360" t="s">
        <v>2354</v>
      </c>
      <c r="AF346" s="360" t="s">
        <v>2152</v>
      </c>
      <c r="AG346" s="364" t="s">
        <v>1436</v>
      </c>
      <c r="AH346" s="364" t="s">
        <v>2147</v>
      </c>
      <c r="AI346" s="364">
        <v>500</v>
      </c>
      <c r="AJ346" s="364">
        <v>0</v>
      </c>
      <c r="AK346" s="364">
        <v>0</v>
      </c>
      <c r="AL346" s="359">
        <v>2.5000000000000001E-2</v>
      </c>
      <c r="AM346" s="359">
        <v>0.2</v>
      </c>
      <c r="AN346" s="359" t="s">
        <v>2194</v>
      </c>
      <c r="AO346" s="357" t="s">
        <v>1323</v>
      </c>
      <c r="AP346" s="360" t="s">
        <v>716</v>
      </c>
      <c r="AQ346" s="366" t="s">
        <v>670</v>
      </c>
      <c r="AR346" s="359">
        <v>8.3333333333333332E-3</v>
      </c>
      <c r="AS346" s="359">
        <v>8.3333333333333332E-3</v>
      </c>
      <c r="AT346" s="359"/>
      <c r="AW346" s="646"/>
      <c r="AX346" s="646"/>
      <c r="AY346" s="647"/>
      <c r="AZ346" s="647"/>
      <c r="BA346" s="647"/>
      <c r="BB346" s="648"/>
      <c r="BC346" s="647"/>
      <c r="BD346" s="647"/>
      <c r="BE346" s="647"/>
      <c r="BF346" s="647"/>
      <c r="BG346" s="648"/>
      <c r="BH346" s="648"/>
      <c r="BI346" s="649"/>
      <c r="BJ346" s="649"/>
      <c r="BK346" s="649"/>
      <c r="BL346" s="218"/>
      <c r="BM346" s="648"/>
      <c r="BN346" s="648"/>
      <c r="BO346" s="648"/>
      <c r="BP346" s="648"/>
      <c r="BQ346" s="648"/>
      <c r="BR346" s="648"/>
      <c r="BS346" s="648"/>
      <c r="BT346" s="651"/>
      <c r="BU346" s="652"/>
      <c r="BV346" s="650"/>
      <c r="BW346" s="653"/>
    </row>
    <row r="347" spans="2:75" ht="15.75" customHeight="1">
      <c r="B347" s="353" t="s">
        <v>1066</v>
      </c>
      <c r="C347" s="354">
        <v>9296022000115</v>
      </c>
      <c r="D347" s="355" t="s">
        <v>14</v>
      </c>
      <c r="E347" s="355" t="s">
        <v>607</v>
      </c>
      <c r="F347" s="355"/>
      <c r="G347" s="356"/>
      <c r="H347" s="356" t="s">
        <v>34</v>
      </c>
      <c r="I347" s="356" t="s">
        <v>34</v>
      </c>
      <c r="J347" s="356" t="s">
        <v>608</v>
      </c>
      <c r="K347" s="357" t="s">
        <v>48</v>
      </c>
      <c r="L347" s="358"/>
      <c r="M347" s="358" t="s">
        <v>34</v>
      </c>
      <c r="N347" s="357">
        <v>220272</v>
      </c>
      <c r="O347" s="357" t="s">
        <v>1320</v>
      </c>
      <c r="P347" s="361">
        <v>39773</v>
      </c>
      <c r="Q347" s="362">
        <v>39129294.130000003</v>
      </c>
      <c r="R347" s="362">
        <v>46430485.102936484</v>
      </c>
      <c r="S347" s="357">
        <v>3</v>
      </c>
      <c r="T347" s="359">
        <v>6.4820041114125537E-2</v>
      </c>
      <c r="U347" s="359">
        <v>0.83794132314660053</v>
      </c>
      <c r="V347" s="359">
        <v>-6.828872905458705E-2</v>
      </c>
      <c r="W347" s="359">
        <v>-0.66945788416840979</v>
      </c>
      <c r="X347" s="359">
        <v>0.3434766660151094</v>
      </c>
      <c r="Y347" s="359">
        <v>2.6046459545526006</v>
      </c>
      <c r="Z347" s="359">
        <v>0.31977684271676665</v>
      </c>
      <c r="AA347" s="359">
        <v>1.8177152419011058</v>
      </c>
      <c r="AB347" s="359">
        <v>0.25936428329552341</v>
      </c>
      <c r="AC347" s="363">
        <v>-0.51784147168722516</v>
      </c>
      <c r="AD347" s="526">
        <v>0</v>
      </c>
      <c r="AE347" s="360" t="s">
        <v>2354</v>
      </c>
      <c r="AF347" s="360" t="s">
        <v>2152</v>
      </c>
      <c r="AG347" s="364" t="s">
        <v>1436</v>
      </c>
      <c r="AH347" s="364" t="s">
        <v>2147</v>
      </c>
      <c r="AI347" s="364">
        <v>500</v>
      </c>
      <c r="AJ347" s="364">
        <v>0</v>
      </c>
      <c r="AK347" s="364">
        <v>0</v>
      </c>
      <c r="AL347" s="359">
        <v>2.5000000000000001E-2</v>
      </c>
      <c r="AM347" s="359">
        <v>0.2</v>
      </c>
      <c r="AN347" s="359" t="s">
        <v>2194</v>
      </c>
      <c r="AO347" s="357" t="s">
        <v>1323</v>
      </c>
      <c r="AP347" s="360" t="s">
        <v>716</v>
      </c>
      <c r="AQ347" s="366" t="s">
        <v>681</v>
      </c>
      <c r="AR347" s="359">
        <v>8.3333333333333332E-3</v>
      </c>
      <c r="AS347" s="359">
        <v>8.3333333333333332E-3</v>
      </c>
      <c r="AT347" s="359"/>
      <c r="AW347" s="646"/>
      <c r="AX347" s="646"/>
      <c r="AY347" s="647"/>
      <c r="AZ347" s="647"/>
      <c r="BA347" s="647"/>
      <c r="BB347" s="648"/>
      <c r="BC347" s="647"/>
      <c r="BD347" s="647"/>
      <c r="BE347" s="647"/>
      <c r="BF347" s="647"/>
      <c r="BG347" s="648"/>
      <c r="BH347" s="648"/>
      <c r="BI347" s="649"/>
      <c r="BJ347" s="649"/>
      <c r="BK347" s="649"/>
      <c r="BL347" s="218"/>
      <c r="BM347" s="648"/>
      <c r="BN347" s="648"/>
      <c r="BO347" s="648"/>
      <c r="BP347" s="648"/>
      <c r="BQ347" s="648"/>
      <c r="BR347" s="648"/>
      <c r="BS347" s="648"/>
      <c r="BT347" s="651"/>
      <c r="BU347" s="652"/>
      <c r="BV347" s="650"/>
      <c r="BW347" s="653"/>
    </row>
    <row r="348" spans="2:75" ht="15.75" customHeight="1">
      <c r="B348" s="353" t="s">
        <v>1070</v>
      </c>
      <c r="C348" s="354">
        <v>7899238000140</v>
      </c>
      <c r="D348" s="355" t="s">
        <v>14</v>
      </c>
      <c r="E348" s="355" t="s">
        <v>607</v>
      </c>
      <c r="F348" s="355"/>
      <c r="G348" s="356"/>
      <c r="H348" s="356" t="s">
        <v>34</v>
      </c>
      <c r="I348" s="356" t="s">
        <v>34</v>
      </c>
      <c r="J348" s="356" t="s">
        <v>608</v>
      </c>
      <c r="K348" s="357" t="s">
        <v>48</v>
      </c>
      <c r="L348" s="358"/>
      <c r="M348" s="358" t="s">
        <v>34</v>
      </c>
      <c r="N348" s="357">
        <v>156906</v>
      </c>
      <c r="O348" s="357" t="s">
        <v>1320</v>
      </c>
      <c r="P348" s="361">
        <v>38818</v>
      </c>
      <c r="Q348" s="362">
        <v>263782067.75999999</v>
      </c>
      <c r="R348" s="362">
        <v>262821017.44202396</v>
      </c>
      <c r="S348" s="357">
        <v>3</v>
      </c>
      <c r="T348" s="359">
        <v>9.3350381841263985E-3</v>
      </c>
      <c r="U348" s="359">
        <v>0.12067586063172524</v>
      </c>
      <c r="V348" s="359">
        <v>-0.10882123628270757</v>
      </c>
      <c r="W348" s="359">
        <v>-1.066811984978925</v>
      </c>
      <c r="X348" s="359">
        <v>-0.1630887033432582</v>
      </c>
      <c r="Y348" s="359">
        <v>-1.2367312642354586</v>
      </c>
      <c r="Z348" s="359">
        <v>-1.225025775958255E-2</v>
      </c>
      <c r="AA348" s="359">
        <v>-6.9634436495244548E-2</v>
      </c>
      <c r="AB348" s="359">
        <v>0.24563526007262046</v>
      </c>
      <c r="AC348" s="363">
        <v>-0.74171053757501104</v>
      </c>
      <c r="AD348" s="526">
        <v>0</v>
      </c>
      <c r="AE348" s="360" t="s">
        <v>2357</v>
      </c>
      <c r="AF348" s="360" t="s">
        <v>741</v>
      </c>
      <c r="AG348" s="364" t="s">
        <v>741</v>
      </c>
      <c r="AH348" s="364" t="s">
        <v>2147</v>
      </c>
      <c r="AI348" s="364">
        <v>5000</v>
      </c>
      <c r="AJ348" s="364">
        <v>0</v>
      </c>
      <c r="AK348" s="364">
        <v>5000</v>
      </c>
      <c r="AL348" s="359">
        <v>2.5000000000000001E-2</v>
      </c>
      <c r="AM348" s="359">
        <v>0.2</v>
      </c>
      <c r="AN348" s="359" t="s">
        <v>2194</v>
      </c>
      <c r="AO348" s="357" t="s">
        <v>1323</v>
      </c>
      <c r="AP348" s="360" t="s">
        <v>716</v>
      </c>
      <c r="AQ348" s="366" t="s">
        <v>670</v>
      </c>
      <c r="AR348" s="359">
        <v>8.3333333333333332E-3</v>
      </c>
      <c r="AS348" s="359">
        <v>8.3333333333333332E-3</v>
      </c>
      <c r="AT348" s="359"/>
      <c r="AW348" s="646"/>
      <c r="AX348" s="646"/>
      <c r="AY348" s="647"/>
      <c r="AZ348" s="647"/>
      <c r="BA348" s="647"/>
      <c r="BB348" s="648"/>
      <c r="BC348" s="647"/>
      <c r="BD348" s="647"/>
      <c r="BE348" s="647"/>
      <c r="BF348" s="647"/>
      <c r="BG348" s="648"/>
      <c r="BH348" s="648"/>
      <c r="BI348" s="649"/>
      <c r="BJ348" s="649"/>
      <c r="BK348" s="649"/>
      <c r="BL348" s="218"/>
      <c r="BM348" s="648"/>
      <c r="BN348" s="648"/>
      <c r="BO348" s="648"/>
      <c r="BP348" s="648"/>
      <c r="BQ348" s="648"/>
      <c r="BR348" s="648"/>
      <c r="BS348" s="648"/>
      <c r="BT348" s="651"/>
      <c r="BU348" s="652"/>
      <c r="BV348" s="650"/>
      <c r="BW348" s="653"/>
    </row>
    <row r="349" spans="2:75" ht="15.75" customHeight="1">
      <c r="B349" s="353" t="s">
        <v>1073</v>
      </c>
      <c r="C349" s="354">
        <v>9577098000119</v>
      </c>
      <c r="D349" s="355" t="s">
        <v>14</v>
      </c>
      <c r="E349" s="355" t="s">
        <v>607</v>
      </c>
      <c r="F349" s="355"/>
      <c r="G349" s="356"/>
      <c r="H349" s="356" t="s">
        <v>34</v>
      </c>
      <c r="I349" s="356" t="s">
        <v>34</v>
      </c>
      <c r="J349" s="356" t="s">
        <v>608</v>
      </c>
      <c r="K349" s="357" t="s">
        <v>48</v>
      </c>
      <c r="L349" s="358"/>
      <c r="M349" s="358" t="s">
        <v>34</v>
      </c>
      <c r="N349" s="357">
        <v>221661</v>
      </c>
      <c r="O349" s="357" t="s">
        <v>1320</v>
      </c>
      <c r="P349" s="361">
        <v>39799</v>
      </c>
      <c r="Q349" s="362">
        <v>21023006.609999999</v>
      </c>
      <c r="R349" s="362">
        <v>33810055.188095249</v>
      </c>
      <c r="S349" s="357">
        <v>3</v>
      </c>
      <c r="T349" s="359">
        <v>6.3793303248604882E-2</v>
      </c>
      <c r="U349" s="359">
        <v>0.82466848235891377</v>
      </c>
      <c r="V349" s="359">
        <v>-7.2758308879749101E-2</v>
      </c>
      <c r="W349" s="359">
        <v>-0.71327471154680444</v>
      </c>
      <c r="X349" s="359">
        <v>3.242727914108734E-2</v>
      </c>
      <c r="Y349" s="359">
        <v>0.24590194848422581</v>
      </c>
      <c r="Z349" s="359">
        <v>0.15049111161421114</v>
      </c>
      <c r="AA349" s="359">
        <v>0.85544026586716071</v>
      </c>
      <c r="AB349" s="359">
        <v>0.20986318555334998</v>
      </c>
      <c r="AC349" s="363">
        <v>-0.7179846081088046</v>
      </c>
      <c r="AD349" s="526">
        <v>0</v>
      </c>
      <c r="AE349" s="360" t="s">
        <v>2162</v>
      </c>
      <c r="AF349" s="360" t="s">
        <v>736</v>
      </c>
      <c r="AG349" s="364" t="s">
        <v>736</v>
      </c>
      <c r="AH349" s="364" t="s">
        <v>2147</v>
      </c>
      <c r="AI349" s="364">
        <v>500</v>
      </c>
      <c r="AJ349" s="364">
        <v>500</v>
      </c>
      <c r="AK349" s="364">
        <v>500</v>
      </c>
      <c r="AL349" s="359">
        <v>0.02</v>
      </c>
      <c r="AM349" s="359">
        <v>0.2</v>
      </c>
      <c r="AN349" s="359" t="s">
        <v>666</v>
      </c>
      <c r="AO349" s="357" t="s">
        <v>1323</v>
      </c>
      <c r="AP349" s="360" t="s">
        <v>716</v>
      </c>
      <c r="AQ349" s="366" t="s">
        <v>659</v>
      </c>
      <c r="AR349" s="359">
        <v>6.0000000000000001E-3</v>
      </c>
      <c r="AS349" s="359">
        <v>6.0000000000000001E-3</v>
      </c>
      <c r="AT349" s="359"/>
      <c r="AW349" s="646"/>
      <c r="AX349" s="646"/>
      <c r="AY349" s="647"/>
      <c r="AZ349" s="647"/>
      <c r="BA349" s="647"/>
      <c r="BB349" s="648"/>
      <c r="BC349" s="647"/>
      <c r="BD349" s="647"/>
      <c r="BE349" s="647"/>
      <c r="BF349" s="647"/>
      <c r="BG349" s="648"/>
      <c r="BH349" s="648"/>
      <c r="BI349" s="649"/>
      <c r="BJ349" s="649"/>
      <c r="BK349" s="649"/>
      <c r="BL349" s="218"/>
      <c r="BM349" s="648"/>
      <c r="BN349" s="648"/>
      <c r="BO349" s="648"/>
      <c r="BP349" s="648"/>
      <c r="BQ349" s="648"/>
      <c r="BR349" s="648"/>
      <c r="BS349" s="648"/>
      <c r="BT349" s="651"/>
      <c r="BU349" s="652"/>
      <c r="BV349" s="650"/>
      <c r="BW349" s="653"/>
    </row>
    <row r="350" spans="2:75" ht="15.75" customHeight="1">
      <c r="B350" s="353" t="s">
        <v>297</v>
      </c>
      <c r="C350" s="354">
        <v>33254944000144</v>
      </c>
      <c r="D350" s="355" t="s">
        <v>14</v>
      </c>
      <c r="E350" s="355" t="s">
        <v>607</v>
      </c>
      <c r="F350" s="355"/>
      <c r="G350" s="356"/>
      <c r="H350" s="356" t="s">
        <v>34</v>
      </c>
      <c r="I350" s="356" t="s">
        <v>34</v>
      </c>
      <c r="J350" s="356" t="s">
        <v>608</v>
      </c>
      <c r="K350" s="357" t="s">
        <v>48</v>
      </c>
      <c r="L350" s="358"/>
      <c r="M350" s="358" t="s">
        <v>34</v>
      </c>
      <c r="N350" s="357">
        <v>498629</v>
      </c>
      <c r="O350" s="357" t="s">
        <v>1320</v>
      </c>
      <c r="P350" s="361">
        <v>43635</v>
      </c>
      <c r="Q350" s="362">
        <v>39902531.710000001</v>
      </c>
      <c r="R350" s="362">
        <v>33864631.300714284</v>
      </c>
      <c r="S350" s="357">
        <v>3</v>
      </c>
      <c r="T350" s="359">
        <v>4.2443008392574644E-2</v>
      </c>
      <c r="U350" s="359">
        <v>0.54866905357525331</v>
      </c>
      <c r="V350" s="359">
        <v>-9.4999699161933404E-2</v>
      </c>
      <c r="W350" s="359">
        <v>-0.93131470563386343</v>
      </c>
      <c r="X350" s="359">
        <v>-8.8279225520971449E-2</v>
      </c>
      <c r="Y350" s="359">
        <v>-0.6694374039781793</v>
      </c>
      <c r="Z350" s="359">
        <v>-3.510933777195091E-2</v>
      </c>
      <c r="AA350" s="359">
        <v>-0.19957285793097615</v>
      </c>
      <c r="AB350" s="359">
        <v>0.20568422781379869</v>
      </c>
      <c r="AC350" s="363">
        <v>-0.85469741249996345</v>
      </c>
      <c r="AD350" s="526">
        <v>0</v>
      </c>
      <c r="AE350" s="360" t="s">
        <v>2362</v>
      </c>
      <c r="AF350" s="360" t="s">
        <v>2149</v>
      </c>
      <c r="AG350" s="364" t="s">
        <v>719</v>
      </c>
      <c r="AH350" s="364" t="s">
        <v>2147</v>
      </c>
      <c r="AI350" s="364">
        <v>1000</v>
      </c>
      <c r="AJ350" s="364">
        <v>1000</v>
      </c>
      <c r="AK350" s="364">
        <v>0</v>
      </c>
      <c r="AL350" s="359">
        <v>1.4999999999999999E-2</v>
      </c>
      <c r="AM350" s="359">
        <v>0.2</v>
      </c>
      <c r="AN350" s="359" t="s">
        <v>666</v>
      </c>
      <c r="AO350" s="357" t="s">
        <v>1323</v>
      </c>
      <c r="AP350" s="360" t="s">
        <v>716</v>
      </c>
      <c r="AQ350" s="366" t="s">
        <v>659</v>
      </c>
      <c r="AR350" s="359">
        <v>4.0000000000000001E-3</v>
      </c>
      <c r="AS350" s="359">
        <v>4.0000000000000001E-3</v>
      </c>
      <c r="AT350" s="359"/>
      <c r="AW350" s="646"/>
      <c r="AX350" s="646"/>
      <c r="AY350" s="647"/>
      <c r="AZ350" s="647"/>
      <c r="BA350" s="647"/>
      <c r="BB350" s="648"/>
      <c r="BC350" s="647"/>
      <c r="BD350" s="647"/>
      <c r="BE350" s="647"/>
      <c r="BF350" s="647"/>
      <c r="BG350" s="648"/>
      <c r="BH350" s="648"/>
      <c r="BI350" s="649"/>
      <c r="BJ350" s="649"/>
      <c r="BK350" s="649"/>
      <c r="BL350" s="218"/>
      <c r="BM350" s="648"/>
      <c r="BN350" s="648"/>
      <c r="BO350" s="648"/>
      <c r="BP350" s="648"/>
      <c r="BQ350" s="648"/>
      <c r="BR350" s="648"/>
      <c r="BS350" s="648"/>
      <c r="BT350" s="651"/>
      <c r="BU350" s="652"/>
      <c r="BV350" s="650"/>
      <c r="BW350" s="653"/>
    </row>
    <row r="351" spans="2:75" ht="15.75" customHeight="1">
      <c r="B351" s="353" t="s">
        <v>561</v>
      </c>
      <c r="C351" s="354">
        <v>16961689000150</v>
      </c>
      <c r="D351" s="355" t="s">
        <v>14</v>
      </c>
      <c r="E351" s="355" t="s">
        <v>607</v>
      </c>
      <c r="F351" s="355"/>
      <c r="G351" s="356"/>
      <c r="H351" s="356" t="s">
        <v>34</v>
      </c>
      <c r="I351" s="356" t="s">
        <v>34</v>
      </c>
      <c r="J351" s="356" t="s">
        <v>608</v>
      </c>
      <c r="K351" s="357" t="s">
        <v>48</v>
      </c>
      <c r="L351" s="358"/>
      <c r="M351" s="358" t="s">
        <v>1414</v>
      </c>
      <c r="N351" s="357">
        <v>348120</v>
      </c>
      <c r="O351" s="357" t="s">
        <v>1320</v>
      </c>
      <c r="P351" s="361">
        <v>41324</v>
      </c>
      <c r="Q351" s="362">
        <v>10057334.789999999</v>
      </c>
      <c r="R351" s="362">
        <v>9658041.1783333272</v>
      </c>
      <c r="S351" s="357">
        <v>3</v>
      </c>
      <c r="T351" s="359">
        <v>1.9948218564933118E-2</v>
      </c>
      <c r="U351" s="359">
        <v>0.25787451490947944</v>
      </c>
      <c r="V351" s="359">
        <v>-0.13847815169752309</v>
      </c>
      <c r="W351" s="359">
        <v>-1.3575489209188725</v>
      </c>
      <c r="X351" s="359">
        <v>-5.1866123504676231E-2</v>
      </c>
      <c r="Y351" s="359">
        <v>-0.39331023656447689</v>
      </c>
      <c r="Z351" s="359">
        <v>5.1562683000681231E-2</v>
      </c>
      <c r="AA351" s="359">
        <v>0.29309900619248008</v>
      </c>
      <c r="AB351" s="359">
        <v>0.20922991003227648</v>
      </c>
      <c r="AC351" s="363">
        <v>-1.0719543160516127</v>
      </c>
      <c r="AD351" s="526">
        <v>0</v>
      </c>
      <c r="AE351" s="360" t="s">
        <v>2351</v>
      </c>
      <c r="AF351" s="360" t="s">
        <v>2152</v>
      </c>
      <c r="AG351" s="364" t="s">
        <v>1436</v>
      </c>
      <c r="AH351" s="364" t="s">
        <v>2147</v>
      </c>
      <c r="AI351" s="364">
        <v>1000</v>
      </c>
      <c r="AJ351" s="364">
        <v>1000</v>
      </c>
      <c r="AK351" s="364">
        <v>1000</v>
      </c>
      <c r="AL351" s="359">
        <v>5.0000000000000001E-3</v>
      </c>
      <c r="AM351" s="359">
        <v>0.15</v>
      </c>
      <c r="AN351" s="359" t="s">
        <v>2161</v>
      </c>
      <c r="AO351" s="357" t="s">
        <v>1323</v>
      </c>
      <c r="AP351" s="360" t="s">
        <v>716</v>
      </c>
      <c r="AQ351" s="366" t="s">
        <v>659</v>
      </c>
      <c r="AR351" s="359">
        <v>1.7333333333333335E-3</v>
      </c>
      <c r="AS351" s="359">
        <v>1.7333333333333335E-3</v>
      </c>
      <c r="AT351" s="359"/>
      <c r="AW351" s="646"/>
      <c r="AX351" s="646"/>
      <c r="AY351" s="647"/>
      <c r="AZ351" s="647"/>
      <c r="BA351" s="647"/>
      <c r="BB351" s="648"/>
      <c r="BC351" s="647"/>
      <c r="BD351" s="647"/>
      <c r="BE351" s="647"/>
      <c r="BF351" s="647"/>
      <c r="BG351" s="648"/>
      <c r="BH351" s="648"/>
      <c r="BI351" s="649"/>
      <c r="BJ351" s="649"/>
      <c r="BK351" s="649"/>
      <c r="BL351" s="218"/>
      <c r="BM351" s="648"/>
      <c r="BN351" s="648"/>
      <c r="BO351" s="648"/>
      <c r="BP351" s="648"/>
      <c r="BQ351" s="648"/>
      <c r="BR351" s="648"/>
      <c r="BS351" s="648"/>
      <c r="BT351" s="651"/>
      <c r="BU351" s="652"/>
      <c r="BV351" s="650"/>
      <c r="BW351" s="653"/>
    </row>
    <row r="352" spans="2:75" ht="15.75" customHeight="1">
      <c r="B352" s="353" t="s">
        <v>1086</v>
      </c>
      <c r="C352" s="354">
        <v>39731692000183</v>
      </c>
      <c r="D352" s="355" t="s">
        <v>14</v>
      </c>
      <c r="E352" s="355" t="s">
        <v>607</v>
      </c>
      <c r="F352" s="355"/>
      <c r="G352" s="356"/>
      <c r="H352" s="356" t="s">
        <v>34</v>
      </c>
      <c r="I352" s="356" t="s">
        <v>34</v>
      </c>
      <c r="J352" s="356" t="s">
        <v>608</v>
      </c>
      <c r="K352" s="357" t="s">
        <v>48</v>
      </c>
      <c r="L352" s="358"/>
      <c r="M352" s="358" t="s">
        <v>1414</v>
      </c>
      <c r="N352" s="357">
        <v>566128</v>
      </c>
      <c r="O352" s="357" t="s">
        <v>1320</v>
      </c>
      <c r="P352" s="361">
        <v>44181</v>
      </c>
      <c r="Q352" s="362">
        <v>8193594.8300000001</v>
      </c>
      <c r="R352" s="362">
        <v>7288940.2263888847</v>
      </c>
      <c r="S352" s="357">
        <v>3</v>
      </c>
      <c r="T352" s="359">
        <v>-8.7737858662670587E-2</v>
      </c>
      <c r="U352" s="359">
        <v>-1.1342044237276234</v>
      </c>
      <c r="V352" s="359">
        <v>-0.2536359919672212</v>
      </c>
      <c r="W352" s="359">
        <v>-2.4864808128966942</v>
      </c>
      <c r="X352" s="359" t="s">
        <v>1417</v>
      </c>
      <c r="Y352" s="359" t="s">
        <v>1417</v>
      </c>
      <c r="Z352" s="359" t="s">
        <v>1417</v>
      </c>
      <c r="AA352" s="359" t="s">
        <v>1417</v>
      </c>
      <c r="AB352" s="359">
        <v>0.24141889177813425</v>
      </c>
      <c r="AC352" s="363">
        <v>-1.4931608391708928</v>
      </c>
      <c r="AD352" s="526">
        <v>0</v>
      </c>
      <c r="AE352" s="360" t="s">
        <v>2367</v>
      </c>
      <c r="AF352" s="360" t="s">
        <v>2143</v>
      </c>
      <c r="AG352" s="364" t="s">
        <v>1435</v>
      </c>
      <c r="AH352" s="364" t="s">
        <v>2147</v>
      </c>
      <c r="AI352" s="364">
        <v>1000</v>
      </c>
      <c r="AJ352" s="364">
        <v>1000</v>
      </c>
      <c r="AK352" s="364">
        <v>1000</v>
      </c>
      <c r="AL352" s="359">
        <v>1.46E-2</v>
      </c>
      <c r="AM352" s="359">
        <v>0.2</v>
      </c>
      <c r="AN352" s="359" t="s">
        <v>34</v>
      </c>
      <c r="AO352" s="357" t="s">
        <v>1323</v>
      </c>
      <c r="AP352" s="360" t="s">
        <v>13</v>
      </c>
      <c r="AQ352" s="366" t="s">
        <v>668</v>
      </c>
      <c r="AR352" s="359" t="s">
        <v>34</v>
      </c>
      <c r="AS352" s="359" t="s">
        <v>34</v>
      </c>
      <c r="AT352" s="359"/>
      <c r="AW352" s="646"/>
      <c r="AX352" s="646"/>
      <c r="AY352" s="647"/>
      <c r="AZ352" s="647"/>
      <c r="BA352" s="647"/>
      <c r="BB352" s="648"/>
      <c r="BC352" s="647"/>
      <c r="BD352" s="647"/>
      <c r="BE352" s="647"/>
      <c r="BF352" s="647"/>
      <c r="BG352" s="648"/>
      <c r="BH352" s="648"/>
      <c r="BI352" s="649"/>
      <c r="BJ352" s="649"/>
      <c r="BK352" s="649"/>
      <c r="BL352" s="218"/>
      <c r="BM352" s="648"/>
      <c r="BN352" s="648"/>
      <c r="BO352" s="648"/>
      <c r="BP352" s="648"/>
      <c r="BQ352" s="648"/>
      <c r="BR352" s="648"/>
      <c r="BS352" s="648"/>
      <c r="BT352" s="651"/>
      <c r="BU352" s="652"/>
      <c r="BV352" s="650"/>
      <c r="BW352" s="653"/>
    </row>
    <row r="353" spans="2:75" ht="15.75" customHeight="1">
      <c r="B353" s="353" t="s">
        <v>312</v>
      </c>
      <c r="C353" s="354">
        <v>26587503000107</v>
      </c>
      <c r="D353" s="355" t="s">
        <v>14</v>
      </c>
      <c r="E353" s="355" t="s">
        <v>607</v>
      </c>
      <c r="F353" s="355"/>
      <c r="G353" s="356"/>
      <c r="H353" s="356" t="s">
        <v>34</v>
      </c>
      <c r="I353" s="356" t="s">
        <v>34</v>
      </c>
      <c r="J353" s="356" t="s">
        <v>608</v>
      </c>
      <c r="K353" s="357" t="s">
        <v>48</v>
      </c>
      <c r="L353" s="358"/>
      <c r="M353" s="358" t="s">
        <v>34</v>
      </c>
      <c r="N353" s="357">
        <v>433977</v>
      </c>
      <c r="O353" s="357" t="s">
        <v>1320</v>
      </c>
      <c r="P353" s="361">
        <v>42767</v>
      </c>
      <c r="Q353" s="362">
        <v>5511851.5300000003</v>
      </c>
      <c r="R353" s="362">
        <v>14206436.665277794</v>
      </c>
      <c r="S353" s="357">
        <v>3</v>
      </c>
      <c r="T353" s="359">
        <v>6.3433774056016246E-2</v>
      </c>
      <c r="U353" s="359">
        <v>0.82002077831292086</v>
      </c>
      <c r="V353" s="359">
        <v>-5.9267063644537044E-2</v>
      </c>
      <c r="W353" s="359">
        <v>-0.58101539708888617</v>
      </c>
      <c r="X353" s="359">
        <v>9.1195657396364593E-2</v>
      </c>
      <c r="Y353" s="359">
        <v>0.69155323668990376</v>
      </c>
      <c r="Z353" s="359">
        <v>0.1228257764910512</v>
      </c>
      <c r="AA353" s="359">
        <v>0.69818153225019663</v>
      </c>
      <c r="AB353" s="359">
        <v>0.20897077692658431</v>
      </c>
      <c r="AC353" s="363">
        <v>-0.65283879805369271</v>
      </c>
      <c r="AD353" s="526">
        <v>0</v>
      </c>
      <c r="AE353" s="360" t="s">
        <v>2370</v>
      </c>
      <c r="AF353" s="360" t="s">
        <v>2152</v>
      </c>
      <c r="AG353" s="364" t="s">
        <v>1436</v>
      </c>
      <c r="AH353" s="364" t="s">
        <v>2147</v>
      </c>
      <c r="AI353" s="364">
        <v>10000</v>
      </c>
      <c r="AJ353" s="364">
        <v>5000</v>
      </c>
      <c r="AK353" s="364">
        <v>10000</v>
      </c>
      <c r="AL353" s="359">
        <v>1.4999999999999999E-2</v>
      </c>
      <c r="AM353" s="359">
        <v>0.2</v>
      </c>
      <c r="AN353" s="359" t="s">
        <v>666</v>
      </c>
      <c r="AO353" s="357" t="s">
        <v>1323</v>
      </c>
      <c r="AP353" s="360" t="s">
        <v>716</v>
      </c>
      <c r="AQ353" s="366" t="s">
        <v>670</v>
      </c>
      <c r="AR353" s="359">
        <v>4.9999999999999992E-3</v>
      </c>
      <c r="AS353" s="359">
        <v>4.9999999999999992E-3</v>
      </c>
      <c r="AT353" s="359"/>
      <c r="AW353" s="646"/>
      <c r="AX353" s="646"/>
      <c r="AY353" s="647"/>
      <c r="AZ353" s="647"/>
      <c r="BA353" s="647"/>
      <c r="BB353" s="648"/>
      <c r="BC353" s="647"/>
      <c r="BD353" s="647"/>
      <c r="BE353" s="647"/>
      <c r="BF353" s="647"/>
      <c r="BG353" s="648"/>
      <c r="BH353" s="648"/>
      <c r="BI353" s="649"/>
      <c r="BJ353" s="649"/>
      <c r="BK353" s="649"/>
      <c r="BL353" s="218"/>
      <c r="BM353" s="648"/>
      <c r="BN353" s="648"/>
      <c r="BO353" s="648"/>
      <c r="BP353" s="648"/>
      <c r="BQ353" s="648"/>
      <c r="BR353" s="648"/>
      <c r="BS353" s="648"/>
      <c r="BT353" s="651"/>
      <c r="BU353" s="652"/>
      <c r="BV353" s="650"/>
      <c r="BW353" s="653"/>
    </row>
    <row r="354" spans="2:75" ht="15.75" customHeight="1">
      <c r="B354" s="353" t="s">
        <v>321</v>
      </c>
      <c r="C354" s="354">
        <v>3840166000104</v>
      </c>
      <c r="D354" s="355" t="s">
        <v>14</v>
      </c>
      <c r="E354" s="355" t="s">
        <v>607</v>
      </c>
      <c r="F354" s="355"/>
      <c r="G354" s="356"/>
      <c r="H354" s="356" t="s">
        <v>34</v>
      </c>
      <c r="I354" s="356" t="s">
        <v>34</v>
      </c>
      <c r="J354" s="356" t="s">
        <v>608</v>
      </c>
      <c r="K354" s="357" t="s">
        <v>48</v>
      </c>
      <c r="L354" s="358"/>
      <c r="M354" s="358" t="s">
        <v>34</v>
      </c>
      <c r="N354" s="357">
        <v>110574</v>
      </c>
      <c r="O354" s="357" t="s">
        <v>1320</v>
      </c>
      <c r="P354" s="361">
        <v>36669</v>
      </c>
      <c r="Q354" s="362">
        <v>30782323.16</v>
      </c>
      <c r="R354" s="362">
        <v>33364882.344404764</v>
      </c>
      <c r="S354" s="357">
        <v>3</v>
      </c>
      <c r="T354" s="359">
        <v>-4.7909102093662392E-2</v>
      </c>
      <c r="U354" s="359">
        <v>-0.61933031372886094</v>
      </c>
      <c r="V354" s="359">
        <v>-0.15018975731032214</v>
      </c>
      <c r="W354" s="359">
        <v>-1.4723618164333288</v>
      </c>
      <c r="X354" s="359">
        <v>2.173844959038318E-2</v>
      </c>
      <c r="Y354" s="359">
        <v>0.16484661226258221</v>
      </c>
      <c r="Z354" s="359">
        <v>0.13088221704893455</v>
      </c>
      <c r="AA354" s="359">
        <v>0.74397695218467141</v>
      </c>
      <c r="AB354" s="359">
        <v>0.19936815721323634</v>
      </c>
      <c r="AC354" s="363">
        <v>-1.2037587361527511</v>
      </c>
      <c r="AD354" s="526">
        <v>9720835000190</v>
      </c>
      <c r="AE354" s="360" t="s">
        <v>2382</v>
      </c>
      <c r="AF354" s="360" t="s">
        <v>2152</v>
      </c>
      <c r="AG354" s="364" t="s">
        <v>1436</v>
      </c>
      <c r="AH354" s="364" t="s">
        <v>2144</v>
      </c>
      <c r="AI354" s="364">
        <v>0</v>
      </c>
      <c r="AJ354" s="364">
        <v>0</v>
      </c>
      <c r="AK354" s="364">
        <v>1000</v>
      </c>
      <c r="AL354" s="359">
        <v>0.02</v>
      </c>
      <c r="AM354" s="359">
        <v>0.2</v>
      </c>
      <c r="AN354" s="359" t="s">
        <v>2161</v>
      </c>
      <c r="AO354" s="357" t="s">
        <v>1323</v>
      </c>
      <c r="AP354" s="360" t="s">
        <v>13</v>
      </c>
      <c r="AQ354" s="366" t="s">
        <v>668</v>
      </c>
      <c r="AR354" s="359">
        <v>4.0000000000000001E-3</v>
      </c>
      <c r="AS354" s="359">
        <v>4.0000000000000001E-3</v>
      </c>
      <c r="AT354" s="359"/>
      <c r="AW354" s="646"/>
      <c r="AX354" s="646"/>
      <c r="AY354" s="647"/>
      <c r="AZ354" s="647"/>
      <c r="BA354" s="647"/>
      <c r="BB354" s="648"/>
      <c r="BC354" s="647"/>
      <c r="BD354" s="647"/>
      <c r="BE354" s="647"/>
      <c r="BF354" s="647"/>
      <c r="BG354" s="648"/>
      <c r="BH354" s="648"/>
      <c r="BI354" s="649"/>
      <c r="BJ354" s="649"/>
      <c r="BK354" s="649"/>
      <c r="BL354" s="218"/>
      <c r="BM354" s="648"/>
      <c r="BN354" s="648"/>
      <c r="BO354" s="648"/>
      <c r="BP354" s="648"/>
      <c r="BQ354" s="648"/>
      <c r="BR354" s="648"/>
      <c r="BS354" s="648"/>
      <c r="BT354" s="651"/>
      <c r="BU354" s="652"/>
      <c r="BV354" s="650"/>
      <c r="BW354" s="653"/>
    </row>
    <row r="355" spans="2:75" ht="15.75" customHeight="1">
      <c r="B355" s="353" t="s">
        <v>322</v>
      </c>
      <c r="C355" s="354">
        <v>13106983000197</v>
      </c>
      <c r="D355" s="355" t="s">
        <v>14</v>
      </c>
      <c r="E355" s="355" t="s">
        <v>607</v>
      </c>
      <c r="F355" s="355"/>
      <c r="G355" s="356"/>
      <c r="H355" s="356" t="s">
        <v>34</v>
      </c>
      <c r="I355" s="356" t="s">
        <v>34</v>
      </c>
      <c r="J355" s="356" t="s">
        <v>608</v>
      </c>
      <c r="K355" s="357" t="s">
        <v>48</v>
      </c>
      <c r="L355" s="358"/>
      <c r="M355" s="358" t="s">
        <v>34</v>
      </c>
      <c r="N355" s="357">
        <v>271063</v>
      </c>
      <c r="O355" s="357" t="s">
        <v>1320</v>
      </c>
      <c r="P355" s="361">
        <v>40639</v>
      </c>
      <c r="Q355" s="362">
        <v>163892040.27000001</v>
      </c>
      <c r="R355" s="362">
        <v>211296765.78130937</v>
      </c>
      <c r="S355" s="357">
        <v>3</v>
      </c>
      <c r="T355" s="359">
        <v>-5.9884826143020708E-2</v>
      </c>
      <c r="U355" s="359">
        <v>-0.77414283595311884</v>
      </c>
      <c r="V355" s="359">
        <v>-0.17736095535243568</v>
      </c>
      <c r="W355" s="359">
        <v>-1.7387304105398891</v>
      </c>
      <c r="X355" s="359">
        <v>-7.9420561954625102E-2</v>
      </c>
      <c r="Y355" s="359">
        <v>-0.60226054888488012</v>
      </c>
      <c r="Z355" s="359">
        <v>1.786053691699907E-2</v>
      </c>
      <c r="AA355" s="359">
        <v>0.10152508201265181</v>
      </c>
      <c r="AB355" s="359">
        <v>0.22042541583410316</v>
      </c>
      <c r="AC355" s="363">
        <v>-1.2160040567870183</v>
      </c>
      <c r="AD355" s="526">
        <v>6964937000163</v>
      </c>
      <c r="AE355" s="360" t="s">
        <v>2382</v>
      </c>
      <c r="AF355" s="360" t="s">
        <v>2152</v>
      </c>
      <c r="AG355" s="364" t="s">
        <v>1436</v>
      </c>
      <c r="AH355" s="364" t="s">
        <v>2147</v>
      </c>
      <c r="AI355" s="364">
        <v>50000</v>
      </c>
      <c r="AJ355" s="364">
        <v>5000</v>
      </c>
      <c r="AK355" s="364">
        <v>25000</v>
      </c>
      <c r="AL355" s="359">
        <v>0.02</v>
      </c>
      <c r="AM355" s="359">
        <v>0.2</v>
      </c>
      <c r="AN355" s="359" t="s">
        <v>666</v>
      </c>
      <c r="AO355" s="357" t="s">
        <v>1323</v>
      </c>
      <c r="AP355" s="360" t="s">
        <v>716</v>
      </c>
      <c r="AQ355" s="366" t="s">
        <v>659</v>
      </c>
      <c r="AR355" s="359">
        <v>5.3333333333333332E-3</v>
      </c>
      <c r="AS355" s="359">
        <v>5.3333333333333332E-3</v>
      </c>
      <c r="AT355" s="359"/>
      <c r="AW355" s="646"/>
      <c r="AX355" s="646"/>
      <c r="AY355" s="647"/>
      <c r="AZ355" s="647"/>
      <c r="BA355" s="647"/>
      <c r="BB355" s="648"/>
      <c r="BC355" s="647"/>
      <c r="BD355" s="647"/>
      <c r="BE355" s="647"/>
      <c r="BF355" s="647"/>
      <c r="BG355" s="648"/>
      <c r="BH355" s="648"/>
      <c r="BI355" s="649"/>
      <c r="BJ355" s="649"/>
      <c r="BK355" s="649"/>
      <c r="BL355" s="218"/>
      <c r="BM355" s="648"/>
      <c r="BN355" s="648"/>
      <c r="BO355" s="648"/>
      <c r="BP355" s="648"/>
      <c r="BQ355" s="648"/>
      <c r="BR355" s="648"/>
      <c r="BS355" s="648"/>
      <c r="BT355" s="651"/>
      <c r="BU355" s="652"/>
      <c r="BV355" s="650"/>
      <c r="BW355" s="653"/>
    </row>
    <row r="356" spans="2:75" ht="15.75" customHeight="1">
      <c r="B356" s="353" t="s">
        <v>325</v>
      </c>
      <c r="C356" s="354">
        <v>18628896000113</v>
      </c>
      <c r="D356" s="355" t="s">
        <v>14</v>
      </c>
      <c r="E356" s="355" t="s">
        <v>607</v>
      </c>
      <c r="F356" s="355"/>
      <c r="G356" s="356"/>
      <c r="H356" s="356" t="s">
        <v>34</v>
      </c>
      <c r="I356" s="356" t="s">
        <v>34</v>
      </c>
      <c r="J356" s="356" t="s">
        <v>611</v>
      </c>
      <c r="K356" s="357" t="s">
        <v>48</v>
      </c>
      <c r="L356" s="358"/>
      <c r="M356" s="358" t="s">
        <v>34</v>
      </c>
      <c r="N356" s="357">
        <v>487163</v>
      </c>
      <c r="O356" s="357" t="s">
        <v>1320</v>
      </c>
      <c r="P356" s="361">
        <v>43508</v>
      </c>
      <c r="Q356" s="362">
        <v>3296428.79</v>
      </c>
      <c r="R356" s="362">
        <v>2391700.754761904</v>
      </c>
      <c r="S356" s="357">
        <v>3</v>
      </c>
      <c r="T356" s="359">
        <v>-1.5168587008347334E-3</v>
      </c>
      <c r="U356" s="359">
        <v>-1.9608728488246917E-2</v>
      </c>
      <c r="V356" s="359">
        <v>-0.22828240411974188</v>
      </c>
      <c r="W356" s="359">
        <v>-2.2379308763049059</v>
      </c>
      <c r="X356" s="359">
        <v>-0.24055107619701566</v>
      </c>
      <c r="Y356" s="359">
        <v>-1.8241425094427506</v>
      </c>
      <c r="Z356" s="359">
        <v>-5.2599600935015145E-2</v>
      </c>
      <c r="AA356" s="359">
        <v>-0.29899318388785745</v>
      </c>
      <c r="AB356" s="359">
        <v>0.22246785430510241</v>
      </c>
      <c r="AC356" s="363">
        <v>-1.4890551254547266</v>
      </c>
      <c r="AD356" s="526">
        <v>0</v>
      </c>
      <c r="AE356" s="360" t="s">
        <v>2387</v>
      </c>
      <c r="AF356" s="360" t="s">
        <v>741</v>
      </c>
      <c r="AG356" s="364" t="s">
        <v>741</v>
      </c>
      <c r="AH356" s="364" t="s">
        <v>2147</v>
      </c>
      <c r="AI356" s="364">
        <v>1000</v>
      </c>
      <c r="AJ356" s="364">
        <v>1000</v>
      </c>
      <c r="AK356" s="364">
        <v>1000</v>
      </c>
      <c r="AL356" s="359">
        <v>2.5000000000000001E-2</v>
      </c>
      <c r="AM356" s="359">
        <v>0.2</v>
      </c>
      <c r="AN356" s="359" t="s">
        <v>2156</v>
      </c>
      <c r="AO356" s="357" t="s">
        <v>1323</v>
      </c>
      <c r="AP356" s="360" t="s">
        <v>13</v>
      </c>
      <c r="AQ356" s="366" t="s">
        <v>659</v>
      </c>
      <c r="AR356" s="359">
        <v>6.6666666666666662E-3</v>
      </c>
      <c r="AS356" s="359">
        <v>6.6666666666666662E-3</v>
      </c>
      <c r="AT356" s="359"/>
      <c r="AW356" s="646"/>
      <c r="AX356" s="646"/>
      <c r="AY356" s="647"/>
      <c r="AZ356" s="647"/>
      <c r="BA356" s="647"/>
      <c r="BB356" s="648"/>
      <c r="BC356" s="647"/>
      <c r="BD356" s="647"/>
      <c r="BE356" s="647"/>
      <c r="BF356" s="647"/>
      <c r="BG356" s="648"/>
      <c r="BH356" s="648"/>
      <c r="BI356" s="649"/>
      <c r="BJ356" s="649"/>
      <c r="BK356" s="649"/>
      <c r="BL356" s="218"/>
      <c r="BM356" s="648"/>
      <c r="BN356" s="648"/>
      <c r="BO356" s="648"/>
      <c r="BP356" s="648"/>
      <c r="BQ356" s="648"/>
      <c r="BR356" s="648"/>
      <c r="BS356" s="648"/>
      <c r="BT356" s="651"/>
      <c r="BU356" s="652"/>
      <c r="BV356" s="650"/>
      <c r="BW356" s="653"/>
    </row>
    <row r="357" spans="2:75" ht="15.75" customHeight="1">
      <c r="B357" s="353" t="s">
        <v>1125</v>
      </c>
      <c r="C357" s="354">
        <v>38048878000170</v>
      </c>
      <c r="D357" s="355" t="s">
        <v>14</v>
      </c>
      <c r="E357" s="355" t="s">
        <v>607</v>
      </c>
      <c r="F357" s="355"/>
      <c r="G357" s="356"/>
      <c r="H357" s="356" t="s">
        <v>34</v>
      </c>
      <c r="I357" s="356" t="s">
        <v>34</v>
      </c>
      <c r="J357" s="356" t="s">
        <v>611</v>
      </c>
      <c r="K357" s="357"/>
      <c r="L357" s="358"/>
      <c r="M357" s="358" t="s">
        <v>34</v>
      </c>
      <c r="N357" s="357">
        <v>548960</v>
      </c>
      <c r="O357" s="357" t="s">
        <v>1320</v>
      </c>
      <c r="P357" s="361">
        <v>44062</v>
      </c>
      <c r="Q357" s="362">
        <v>38127387.100000001</v>
      </c>
      <c r="R357" s="362">
        <v>55716255.942182533</v>
      </c>
      <c r="S357" s="357">
        <v>3</v>
      </c>
      <c r="T357" s="359">
        <v>-0.25407595308172515</v>
      </c>
      <c r="U357" s="359">
        <v>-3.2844894363795643</v>
      </c>
      <c r="V357" s="359">
        <v>-7.5894632923489413E-2</v>
      </c>
      <c r="W357" s="359">
        <v>-0.74402117421285496</v>
      </c>
      <c r="X357" s="359">
        <v>0.1335224127251966</v>
      </c>
      <c r="Y357" s="359">
        <v>1.0125247114500855</v>
      </c>
      <c r="Z357" s="359" t="s">
        <v>1417</v>
      </c>
      <c r="AA357" s="359" t="s">
        <v>1417</v>
      </c>
      <c r="AB357" s="359">
        <v>0.29244195903064646</v>
      </c>
      <c r="AC357" s="363">
        <v>-0.45639112171463453</v>
      </c>
      <c r="AD357" s="526">
        <v>0</v>
      </c>
      <c r="AE357" s="360" t="s">
        <v>2157</v>
      </c>
      <c r="AF357" s="360" t="s">
        <v>2143</v>
      </c>
      <c r="AG357" s="364" t="s">
        <v>1435</v>
      </c>
      <c r="AH357" s="364" t="s">
        <v>2144</v>
      </c>
      <c r="AI357" s="364">
        <v>10000</v>
      </c>
      <c r="AJ357" s="364">
        <v>10000</v>
      </c>
      <c r="AK357" s="364">
        <v>10000</v>
      </c>
      <c r="AL357" s="359">
        <v>6.5000000000000006E-3</v>
      </c>
      <c r="AM357" s="359" t="s">
        <v>34</v>
      </c>
      <c r="AN357" s="359" t="s">
        <v>34</v>
      </c>
      <c r="AO357" s="357" t="s">
        <v>1323</v>
      </c>
      <c r="AP357" s="360" t="s">
        <v>716</v>
      </c>
      <c r="AQ357" s="366" t="s">
        <v>687</v>
      </c>
      <c r="AR357" s="359">
        <v>4.3335499999999994E-3</v>
      </c>
      <c r="AS357" s="359">
        <v>4.3335499999999994E-3</v>
      </c>
      <c r="AT357" s="359"/>
      <c r="AW357" s="646"/>
      <c r="AX357" s="646"/>
      <c r="AY357" s="647"/>
      <c r="AZ357" s="647"/>
      <c r="BA357" s="647"/>
      <c r="BB357" s="648"/>
      <c r="BC357" s="647"/>
      <c r="BD357" s="647"/>
      <c r="BE357" s="647"/>
      <c r="BF357" s="647"/>
      <c r="BG357" s="648"/>
      <c r="BH357" s="648"/>
      <c r="BI357" s="649"/>
      <c r="BJ357" s="649"/>
      <c r="BK357" s="649"/>
      <c r="BL357" s="218"/>
      <c r="BM357" s="648"/>
      <c r="BN357" s="648"/>
      <c r="BO357" s="648"/>
      <c r="BP357" s="648"/>
      <c r="BQ357" s="648"/>
      <c r="BR357" s="648"/>
      <c r="BS357" s="648"/>
      <c r="BT357" s="651"/>
      <c r="BU357" s="652"/>
      <c r="BV357" s="650"/>
      <c r="BW357" s="653"/>
    </row>
    <row r="358" spans="2:75" ht="15.75" customHeight="1">
      <c r="B358" s="353" t="s">
        <v>340</v>
      </c>
      <c r="C358" s="354">
        <v>398561000190</v>
      </c>
      <c r="D358" s="355" t="s">
        <v>14</v>
      </c>
      <c r="E358" s="355" t="s">
        <v>607</v>
      </c>
      <c r="F358" s="355"/>
      <c r="G358" s="356"/>
      <c r="H358" s="356" t="s">
        <v>34</v>
      </c>
      <c r="I358" s="356" t="s">
        <v>34</v>
      </c>
      <c r="J358" s="356" t="s">
        <v>608</v>
      </c>
      <c r="K358" s="357" t="s">
        <v>48</v>
      </c>
      <c r="L358" s="358"/>
      <c r="M358" s="358" t="s">
        <v>34</v>
      </c>
      <c r="N358" s="357">
        <v>388211</v>
      </c>
      <c r="O358" s="357" t="s">
        <v>1320</v>
      </c>
      <c r="P358" s="361">
        <v>34723</v>
      </c>
      <c r="Q358" s="362">
        <v>78356254.040000007</v>
      </c>
      <c r="R358" s="362">
        <v>151871303.82202381</v>
      </c>
      <c r="S358" s="357">
        <v>3</v>
      </c>
      <c r="T358" s="359">
        <v>3.4451312398543932E-2</v>
      </c>
      <c r="U358" s="359">
        <v>0.4453588396302614</v>
      </c>
      <c r="V358" s="359">
        <v>-0.10512181002844734</v>
      </c>
      <c r="W358" s="359">
        <v>-1.0305452377850444</v>
      </c>
      <c r="X358" s="359">
        <v>2.3887476014198272E-2</v>
      </c>
      <c r="Y358" s="359">
        <v>0.18114307002769395</v>
      </c>
      <c r="Z358" s="359">
        <v>-1.1139235695161287E-2</v>
      </c>
      <c r="AA358" s="359">
        <v>-6.3319026900761508E-2</v>
      </c>
      <c r="AB358" s="359">
        <v>0.2425938494177956</v>
      </c>
      <c r="AC358" s="363">
        <v>-0.73695990702258396</v>
      </c>
      <c r="AD358" s="526">
        <v>14172679000100</v>
      </c>
      <c r="AE358" s="360" t="s">
        <v>2400</v>
      </c>
      <c r="AF358" s="360" t="s">
        <v>2146</v>
      </c>
      <c r="AG358" s="364" t="s">
        <v>59</v>
      </c>
      <c r="AH358" s="364" t="s">
        <v>2147</v>
      </c>
      <c r="AI358" s="364">
        <v>1000</v>
      </c>
      <c r="AJ358" s="364">
        <v>100</v>
      </c>
      <c r="AK358" s="364">
        <v>1000</v>
      </c>
      <c r="AL358" s="359">
        <v>0.02</v>
      </c>
      <c r="AM358" s="359">
        <v>0.2</v>
      </c>
      <c r="AN358" s="359" t="s">
        <v>666</v>
      </c>
      <c r="AO358" s="357" t="s">
        <v>1323</v>
      </c>
      <c r="AP358" s="360" t="s">
        <v>716</v>
      </c>
      <c r="AQ358" s="366" t="s">
        <v>659</v>
      </c>
      <c r="AR358" s="359">
        <v>6.0000000000000001E-3</v>
      </c>
      <c r="AS358" s="359">
        <v>6.0000000000000001E-3</v>
      </c>
      <c r="AT358" s="359"/>
      <c r="AW358" s="646"/>
      <c r="AX358" s="646"/>
      <c r="AY358" s="647"/>
      <c r="AZ358" s="647"/>
      <c r="BA358" s="647"/>
      <c r="BB358" s="648"/>
      <c r="BC358" s="647"/>
      <c r="BD358" s="647"/>
      <c r="BE358" s="647"/>
      <c r="BF358" s="647"/>
      <c r="BG358" s="648"/>
      <c r="BH358" s="648"/>
      <c r="BI358" s="649"/>
      <c r="BJ358" s="649"/>
      <c r="BK358" s="649"/>
      <c r="BL358" s="218"/>
      <c r="BM358" s="648"/>
      <c r="BN358" s="648"/>
      <c r="BO358" s="648"/>
      <c r="BP358" s="648"/>
      <c r="BQ358" s="648"/>
      <c r="BR358" s="648"/>
      <c r="BS358" s="648"/>
      <c r="BT358" s="651"/>
      <c r="BU358" s="652"/>
      <c r="BV358" s="650"/>
      <c r="BW358" s="653"/>
    </row>
    <row r="359" spans="2:75" ht="15.75" customHeight="1">
      <c r="B359" s="353" t="s">
        <v>589</v>
      </c>
      <c r="C359" s="354">
        <v>10756685000154</v>
      </c>
      <c r="D359" s="355" t="s">
        <v>14</v>
      </c>
      <c r="E359" s="355" t="s">
        <v>607</v>
      </c>
      <c r="F359" s="355"/>
      <c r="G359" s="356"/>
      <c r="H359" s="356" t="s">
        <v>34</v>
      </c>
      <c r="I359" s="356" t="s">
        <v>34</v>
      </c>
      <c r="J359" s="356" t="s">
        <v>608</v>
      </c>
      <c r="K359" s="357" t="s">
        <v>48</v>
      </c>
      <c r="L359" s="358"/>
      <c r="M359" s="358" t="s">
        <v>34</v>
      </c>
      <c r="N359" s="357">
        <v>342084</v>
      </c>
      <c r="O359" s="357" t="s">
        <v>1320</v>
      </c>
      <c r="P359" s="361">
        <v>41474</v>
      </c>
      <c r="Q359" s="362">
        <v>77692207.209999993</v>
      </c>
      <c r="R359" s="362">
        <v>83511511.86988093</v>
      </c>
      <c r="S359" s="357">
        <v>3</v>
      </c>
      <c r="T359" s="359">
        <v>1.3365247591974327E-3</v>
      </c>
      <c r="U359" s="359">
        <v>1.7277516426876104E-2</v>
      </c>
      <c r="V359" s="359">
        <v>-0.15448779286165149</v>
      </c>
      <c r="W359" s="359">
        <v>-1.5144969363295202</v>
      </c>
      <c r="X359" s="359">
        <v>1.629086461471041E-2</v>
      </c>
      <c r="Y359" s="359">
        <v>0.12353658578077328</v>
      </c>
      <c r="Z359" s="359">
        <v>5.7461400344385405E-2</v>
      </c>
      <c r="AA359" s="359">
        <v>0.32662922786902082</v>
      </c>
      <c r="AB359" s="359">
        <v>0.25385251075197585</v>
      </c>
      <c r="AC359" s="363">
        <v>-0.91657223528793774</v>
      </c>
      <c r="AD359" s="526">
        <v>0</v>
      </c>
      <c r="AE359" s="360" t="s">
        <v>2401</v>
      </c>
      <c r="AF359" s="360" t="s">
        <v>741</v>
      </c>
      <c r="AG359" s="364" t="s">
        <v>741</v>
      </c>
      <c r="AH359" s="364" t="s">
        <v>2147</v>
      </c>
      <c r="AI359" s="364">
        <v>5000</v>
      </c>
      <c r="AJ359" s="364">
        <v>1000</v>
      </c>
      <c r="AK359" s="364">
        <v>1000</v>
      </c>
      <c r="AL359" s="359">
        <v>0.03</v>
      </c>
      <c r="AM359" s="359">
        <v>0.2</v>
      </c>
      <c r="AN359" s="359" t="s">
        <v>666</v>
      </c>
      <c r="AO359" s="357" t="s">
        <v>1323</v>
      </c>
      <c r="AP359" s="360" t="s">
        <v>716</v>
      </c>
      <c r="AQ359" s="366" t="s">
        <v>665</v>
      </c>
      <c r="AR359" s="359">
        <v>9.9999999999999985E-3</v>
      </c>
      <c r="AS359" s="359">
        <v>9.9999999999999985E-3</v>
      </c>
      <c r="AT359" s="359"/>
      <c r="AW359" s="646"/>
      <c r="AX359" s="646"/>
      <c r="AY359" s="647"/>
      <c r="AZ359" s="647"/>
      <c r="BA359" s="647"/>
      <c r="BB359" s="648"/>
      <c r="BC359" s="647"/>
      <c r="BD359" s="647"/>
      <c r="BE359" s="647"/>
      <c r="BF359" s="647"/>
      <c r="BG359" s="648"/>
      <c r="BH359" s="648"/>
      <c r="BI359" s="649"/>
      <c r="BJ359" s="649"/>
      <c r="BK359" s="649"/>
      <c r="BL359" s="218"/>
      <c r="BM359" s="648"/>
      <c r="BN359" s="648"/>
      <c r="BO359" s="648"/>
      <c r="BP359" s="648"/>
      <c r="BQ359" s="648"/>
      <c r="BR359" s="648"/>
      <c r="BS359" s="648"/>
      <c r="BT359" s="651"/>
      <c r="BU359" s="652"/>
      <c r="BV359" s="650"/>
      <c r="BW359" s="653"/>
    </row>
    <row r="360" spans="2:75" ht="15.75" customHeight="1">
      <c r="B360" s="353" t="s">
        <v>1155</v>
      </c>
      <c r="C360" s="354">
        <v>13504068000150</v>
      </c>
      <c r="D360" s="355" t="s">
        <v>14</v>
      </c>
      <c r="E360" s="355" t="s">
        <v>607</v>
      </c>
      <c r="F360" s="355"/>
      <c r="G360" s="356"/>
      <c r="H360" s="356" t="s">
        <v>34</v>
      </c>
      <c r="I360" s="356" t="s">
        <v>34</v>
      </c>
      <c r="J360" s="356" t="s">
        <v>608</v>
      </c>
      <c r="K360" s="357" t="s">
        <v>48</v>
      </c>
      <c r="L360" s="358"/>
      <c r="M360" s="358" t="s">
        <v>34</v>
      </c>
      <c r="N360" s="357">
        <v>439924</v>
      </c>
      <c r="O360" s="357" t="s">
        <v>1320</v>
      </c>
      <c r="P360" s="361">
        <v>42857</v>
      </c>
      <c r="Q360" s="362">
        <v>70150873.019999996</v>
      </c>
      <c r="R360" s="362">
        <v>71691145.191706374</v>
      </c>
      <c r="S360" s="357">
        <v>3</v>
      </c>
      <c r="T360" s="359">
        <v>-8.12736970129605E-2</v>
      </c>
      <c r="U360" s="359">
        <v>-1.0506409443979072</v>
      </c>
      <c r="V360" s="359">
        <v>-0.2507605099506669</v>
      </c>
      <c r="W360" s="359">
        <v>-2.4582914742837585</v>
      </c>
      <c r="X360" s="359">
        <v>-0.12655396643124828</v>
      </c>
      <c r="Y360" s="359">
        <v>-0.95968171731128948</v>
      </c>
      <c r="Z360" s="359">
        <v>6.1982624067862258E-3</v>
      </c>
      <c r="AA360" s="359">
        <v>3.5232932924092616E-2</v>
      </c>
      <c r="AB360" s="359">
        <v>0.25652688305002153</v>
      </c>
      <c r="AC360" s="363">
        <v>-1.3754561706131543</v>
      </c>
      <c r="AD360" s="526">
        <v>36327079000107</v>
      </c>
      <c r="AE360" s="360" t="s">
        <v>2317</v>
      </c>
      <c r="AF360" s="360" t="s">
        <v>2152</v>
      </c>
      <c r="AG360" s="364" t="s">
        <v>1436</v>
      </c>
      <c r="AH360" s="364" t="s">
        <v>2144</v>
      </c>
      <c r="AI360" s="364">
        <v>500</v>
      </c>
      <c r="AJ360" s="364">
        <v>100</v>
      </c>
      <c r="AK360" s="364">
        <v>500</v>
      </c>
      <c r="AL360" s="359">
        <v>1.8000000000000002E-2</v>
      </c>
      <c r="AM360" s="359">
        <v>0.15</v>
      </c>
      <c r="AN360" s="359" t="s">
        <v>2161</v>
      </c>
      <c r="AO360" s="357" t="s">
        <v>1323</v>
      </c>
      <c r="AP360" s="360" t="s">
        <v>716</v>
      </c>
      <c r="AQ360" s="366" t="s">
        <v>659</v>
      </c>
      <c r="AR360" s="359">
        <v>4.7999999999999996E-3</v>
      </c>
      <c r="AS360" s="359">
        <v>4.7999999999999996E-3</v>
      </c>
      <c r="AT360" s="359"/>
      <c r="AW360" s="646"/>
      <c r="AX360" s="646"/>
      <c r="AY360" s="647"/>
      <c r="AZ360" s="647"/>
      <c r="BA360" s="647"/>
      <c r="BB360" s="648"/>
      <c r="BC360" s="647"/>
      <c r="BD360" s="647"/>
      <c r="BE360" s="647"/>
      <c r="BF360" s="647"/>
      <c r="BG360" s="648"/>
      <c r="BH360" s="648"/>
      <c r="BI360" s="649"/>
      <c r="BJ360" s="649"/>
      <c r="BK360" s="649"/>
      <c r="BL360" s="218"/>
      <c r="BM360" s="648"/>
      <c r="BN360" s="648"/>
      <c r="BO360" s="648"/>
      <c r="BP360" s="648"/>
      <c r="BQ360" s="648"/>
      <c r="BR360" s="648"/>
      <c r="BS360" s="648"/>
      <c r="BT360" s="651"/>
      <c r="BU360" s="652"/>
      <c r="BV360" s="650"/>
      <c r="BW360" s="653"/>
    </row>
    <row r="361" spans="2:75" ht="15.75" customHeight="1">
      <c r="B361" s="353" t="s">
        <v>1156</v>
      </c>
      <c r="C361" s="354">
        <v>27250923000158</v>
      </c>
      <c r="D361" s="355" t="s">
        <v>14</v>
      </c>
      <c r="E361" s="355" t="s">
        <v>607</v>
      </c>
      <c r="F361" s="355"/>
      <c r="G361" s="356"/>
      <c r="H361" s="356" t="s">
        <v>34</v>
      </c>
      <c r="I361" s="356" t="s">
        <v>34</v>
      </c>
      <c r="J361" s="356" t="s">
        <v>608</v>
      </c>
      <c r="K361" s="357" t="s">
        <v>48</v>
      </c>
      <c r="L361" s="358"/>
      <c r="M361" s="358" t="s">
        <v>34</v>
      </c>
      <c r="N361" s="357">
        <v>440582</v>
      </c>
      <c r="O361" s="357" t="s">
        <v>1320</v>
      </c>
      <c r="P361" s="361">
        <v>42878</v>
      </c>
      <c r="Q361" s="362">
        <v>51924793.350000001</v>
      </c>
      <c r="R361" s="362">
        <v>67039136.40075399</v>
      </c>
      <c r="S361" s="357">
        <v>3</v>
      </c>
      <c r="T361" s="359">
        <v>-8.3217585738011524E-2</v>
      </c>
      <c r="U361" s="359">
        <v>-1.0757699733575026</v>
      </c>
      <c r="V361" s="359">
        <v>-0.25490443248883288</v>
      </c>
      <c r="W361" s="359">
        <v>-2.4989157713378276</v>
      </c>
      <c r="X361" s="359">
        <v>-0.10857134183223627</v>
      </c>
      <c r="Y361" s="359">
        <v>-0.82331620824350815</v>
      </c>
      <c r="Z361" s="359">
        <v>8.7306688564783519E-2</v>
      </c>
      <c r="AA361" s="359">
        <v>0.49627952160589345</v>
      </c>
      <c r="AB361" s="359">
        <v>0.25900932526742665</v>
      </c>
      <c r="AC361" s="363">
        <v>-1.3810666903703448</v>
      </c>
      <c r="AD361" s="526">
        <v>0</v>
      </c>
      <c r="AE361" s="360" t="s">
        <v>2411</v>
      </c>
      <c r="AF361" s="360" t="s">
        <v>2149</v>
      </c>
      <c r="AG361" s="364" t="s">
        <v>719</v>
      </c>
      <c r="AH361" s="364" t="s">
        <v>2147</v>
      </c>
      <c r="AI361" s="364">
        <v>5000</v>
      </c>
      <c r="AJ361" s="364">
        <v>1000</v>
      </c>
      <c r="AK361" s="364">
        <v>5000</v>
      </c>
      <c r="AL361" s="359">
        <v>0.02</v>
      </c>
      <c r="AM361" s="359">
        <v>0.2</v>
      </c>
      <c r="AN361" s="359" t="s">
        <v>666</v>
      </c>
      <c r="AO361" s="357" t="s">
        <v>1323</v>
      </c>
      <c r="AP361" s="360" t="s">
        <v>716</v>
      </c>
      <c r="AQ361" s="366" t="s">
        <v>659</v>
      </c>
      <c r="AR361" s="359">
        <v>6.0000000000000001E-3</v>
      </c>
      <c r="AS361" s="359">
        <v>6.0000000000000001E-3</v>
      </c>
      <c r="AT361" s="359"/>
      <c r="AW361" s="646"/>
      <c r="AX361" s="646"/>
      <c r="AY361" s="647"/>
      <c r="AZ361" s="647"/>
      <c r="BA361" s="647"/>
      <c r="BB361" s="648"/>
      <c r="BC361" s="647"/>
      <c r="BD361" s="647"/>
      <c r="BE361" s="647"/>
      <c r="BF361" s="647"/>
      <c r="BG361" s="648"/>
      <c r="BH361" s="648"/>
      <c r="BI361" s="649"/>
      <c r="BJ361" s="649"/>
      <c r="BK361" s="649"/>
      <c r="BL361" s="218"/>
      <c r="BM361" s="648"/>
      <c r="BN361" s="648"/>
      <c r="BO361" s="648"/>
      <c r="BP361" s="648"/>
      <c r="BQ361" s="648"/>
      <c r="BR361" s="648"/>
      <c r="BS361" s="648"/>
      <c r="BT361" s="651"/>
      <c r="BU361" s="652"/>
      <c r="BV361" s="650"/>
      <c r="BW361" s="653"/>
    </row>
    <row r="362" spans="2:75" ht="15.75" customHeight="1">
      <c r="B362" s="353" t="s">
        <v>1176</v>
      </c>
      <c r="C362" s="354">
        <v>42119554000152</v>
      </c>
      <c r="D362" s="355" t="s">
        <v>14</v>
      </c>
      <c r="E362" s="355" t="s">
        <v>614</v>
      </c>
      <c r="F362" s="355"/>
      <c r="G362" s="356"/>
      <c r="H362" s="356" t="s">
        <v>1337</v>
      </c>
      <c r="I362" s="356" t="s">
        <v>34</v>
      </c>
      <c r="J362" s="356" t="s">
        <v>611</v>
      </c>
      <c r="K362" s="357" t="s">
        <v>48</v>
      </c>
      <c r="L362" s="358"/>
      <c r="M362" s="358" t="s">
        <v>34</v>
      </c>
      <c r="N362" s="357">
        <v>618098</v>
      </c>
      <c r="O362" s="357" t="s">
        <v>1320</v>
      </c>
      <c r="P362" s="361">
        <v>44498</v>
      </c>
      <c r="Q362" s="362">
        <v>9469605.9299999997</v>
      </c>
      <c r="R362" s="362" t="s">
        <v>1417</v>
      </c>
      <c r="S362" s="357">
        <v>3</v>
      </c>
      <c r="T362" s="359">
        <v>3.2731164244779176E-3</v>
      </c>
      <c r="U362" s="359">
        <v>4.2312214870567452E-2</v>
      </c>
      <c r="V362" s="359" t="s">
        <v>1417</v>
      </c>
      <c r="W362" s="359" t="s">
        <v>1417</v>
      </c>
      <c r="X362" s="359" t="s">
        <v>1417</v>
      </c>
      <c r="Y362" s="359" t="s">
        <v>1417</v>
      </c>
      <c r="Z362" s="359" t="s">
        <v>1417</v>
      </c>
      <c r="AA362" s="359" t="s">
        <v>1417</v>
      </c>
      <c r="AB362" s="359" t="s">
        <v>1417</v>
      </c>
      <c r="AC362" s="363" t="s">
        <v>1417</v>
      </c>
      <c r="AD362" s="526">
        <v>0</v>
      </c>
      <c r="AE362" s="360" t="s">
        <v>2420</v>
      </c>
      <c r="AF362" s="360" t="s">
        <v>2149</v>
      </c>
      <c r="AG362" s="364" t="s">
        <v>719</v>
      </c>
      <c r="AH362" s="364" t="s">
        <v>2147</v>
      </c>
      <c r="AI362" s="364">
        <v>5000</v>
      </c>
      <c r="AJ362" s="364">
        <v>500</v>
      </c>
      <c r="AK362" s="364">
        <v>0</v>
      </c>
      <c r="AL362" s="359">
        <v>1.4999999999999999E-2</v>
      </c>
      <c r="AM362" s="359">
        <v>0.1</v>
      </c>
      <c r="AN362" s="359" t="s">
        <v>666</v>
      </c>
      <c r="AO362" s="357" t="s">
        <v>1323</v>
      </c>
      <c r="AP362" s="360" t="s">
        <v>716</v>
      </c>
      <c r="AQ362" s="366" t="s">
        <v>659</v>
      </c>
      <c r="AR362" s="359">
        <v>4.0000000000000001E-3</v>
      </c>
      <c r="AS362" s="359">
        <v>4.0000000000000001E-3</v>
      </c>
      <c r="AT362" s="359"/>
      <c r="AW362" s="646"/>
      <c r="AX362" s="646"/>
      <c r="AY362" s="647"/>
      <c r="AZ362" s="647"/>
      <c r="BA362" s="647"/>
      <c r="BB362" s="648"/>
      <c r="BC362" s="647"/>
      <c r="BD362" s="647"/>
      <c r="BE362" s="647"/>
      <c r="BF362" s="647"/>
      <c r="BG362" s="648"/>
      <c r="BH362" s="648"/>
      <c r="BI362" s="649"/>
      <c r="BJ362" s="649"/>
      <c r="BK362" s="649"/>
      <c r="BL362" s="218"/>
      <c r="BM362" s="648"/>
      <c r="BN362" s="648"/>
      <c r="BO362" s="648"/>
      <c r="BP362" s="648"/>
      <c r="BQ362" s="648"/>
      <c r="BR362" s="648"/>
      <c r="BS362" s="648"/>
      <c r="BT362" s="651"/>
      <c r="BU362" s="652"/>
      <c r="BV362" s="650"/>
      <c r="BW362" s="653"/>
    </row>
    <row r="363" spans="2:75" ht="15.75" customHeight="1">
      <c r="B363" s="353" t="s">
        <v>367</v>
      </c>
      <c r="C363" s="354">
        <v>31923988000194</v>
      </c>
      <c r="D363" s="355" t="s">
        <v>14</v>
      </c>
      <c r="E363" s="355" t="s">
        <v>614</v>
      </c>
      <c r="F363" s="355"/>
      <c r="G363" s="356"/>
      <c r="H363" s="356" t="s">
        <v>1337</v>
      </c>
      <c r="I363" s="356" t="s">
        <v>34</v>
      </c>
      <c r="J363" s="356" t="s">
        <v>608</v>
      </c>
      <c r="K363" s="357" t="s">
        <v>48</v>
      </c>
      <c r="L363" s="358"/>
      <c r="M363" s="358" t="s">
        <v>1414</v>
      </c>
      <c r="N363" s="357">
        <v>496065</v>
      </c>
      <c r="O363" s="357" t="s">
        <v>1320</v>
      </c>
      <c r="P363" s="361">
        <v>43606</v>
      </c>
      <c r="Q363" s="362">
        <v>10091349.859999999</v>
      </c>
      <c r="R363" s="362">
        <v>23967187.067103166</v>
      </c>
      <c r="S363" s="357">
        <v>3</v>
      </c>
      <c r="T363" s="359">
        <v>9.5352622096830153E-2</v>
      </c>
      <c r="U363" s="359">
        <v>1.2326419569009484</v>
      </c>
      <c r="V363" s="359">
        <v>-5.9779095768906831E-2</v>
      </c>
      <c r="W363" s="359">
        <v>-0.58603502400759555</v>
      </c>
      <c r="X363" s="359">
        <v>8.0613174378468377E-2</v>
      </c>
      <c r="Y363" s="359">
        <v>0.61130434554551238</v>
      </c>
      <c r="Z363" s="359">
        <v>0.13612122104987368</v>
      </c>
      <c r="AA363" s="359">
        <v>0.77375714934961326</v>
      </c>
      <c r="AB363" s="359">
        <v>0.1931029568866329</v>
      </c>
      <c r="AC363" s="363">
        <v>-0.72582057545514367</v>
      </c>
      <c r="AD363" s="526">
        <v>32239786000190</v>
      </c>
      <c r="AE363" s="360" t="s">
        <v>2420</v>
      </c>
      <c r="AF363" s="360" t="s">
        <v>2152</v>
      </c>
      <c r="AG363" s="364" t="s">
        <v>1436</v>
      </c>
      <c r="AH363" s="364" t="s">
        <v>2147</v>
      </c>
      <c r="AI363" s="364">
        <v>1000</v>
      </c>
      <c r="AJ363" s="364">
        <v>0</v>
      </c>
      <c r="AK363" s="364">
        <v>0</v>
      </c>
      <c r="AL363" s="359">
        <v>0.01</v>
      </c>
      <c r="AM363" s="359" t="s">
        <v>34</v>
      </c>
      <c r="AN363" s="359" t="s">
        <v>666</v>
      </c>
      <c r="AO363" s="357" t="s">
        <v>1323</v>
      </c>
      <c r="AP363" s="360" t="s">
        <v>716</v>
      </c>
      <c r="AQ363" s="366" t="s">
        <v>670</v>
      </c>
      <c r="AR363" s="359">
        <v>2.9333333333333334E-3</v>
      </c>
      <c r="AS363" s="359">
        <v>2.9333333333333334E-3</v>
      </c>
      <c r="AT363" s="359"/>
      <c r="AW363" s="646"/>
      <c r="AX363" s="646"/>
      <c r="AY363" s="647"/>
      <c r="AZ363" s="647"/>
      <c r="BA363" s="647"/>
      <c r="BB363" s="648"/>
      <c r="BC363" s="647"/>
      <c r="BD363" s="647"/>
      <c r="BE363" s="647"/>
      <c r="BF363" s="647"/>
      <c r="BG363" s="648"/>
      <c r="BH363" s="648"/>
      <c r="BI363" s="649"/>
      <c r="BJ363" s="649"/>
      <c r="BK363" s="649"/>
      <c r="BL363" s="218"/>
      <c r="BM363" s="648"/>
      <c r="BN363" s="648"/>
      <c r="BO363" s="648"/>
      <c r="BP363" s="648"/>
      <c r="BQ363" s="648"/>
      <c r="BR363" s="648"/>
      <c r="BS363" s="648"/>
      <c r="BT363" s="651"/>
      <c r="BU363" s="652"/>
      <c r="BV363" s="650"/>
      <c r="BW363" s="653"/>
    </row>
    <row r="364" spans="2:75" ht="15.75" customHeight="1">
      <c r="B364" s="353" t="s">
        <v>1182</v>
      </c>
      <c r="C364" s="354">
        <v>8912569000135</v>
      </c>
      <c r="D364" s="355" t="s">
        <v>14</v>
      </c>
      <c r="E364" s="355" t="s">
        <v>607</v>
      </c>
      <c r="F364" s="355"/>
      <c r="G364" s="356"/>
      <c r="H364" s="356" t="s">
        <v>34</v>
      </c>
      <c r="I364" s="356" t="s">
        <v>34</v>
      </c>
      <c r="J364" s="356" t="s">
        <v>608</v>
      </c>
      <c r="K364" s="357" t="s">
        <v>48</v>
      </c>
      <c r="L364" s="358"/>
      <c r="M364" s="358" t="s">
        <v>34</v>
      </c>
      <c r="N364" s="357">
        <v>191876</v>
      </c>
      <c r="O364" s="357" t="s">
        <v>1323</v>
      </c>
      <c r="P364" s="361">
        <v>39286</v>
      </c>
      <c r="Q364" s="362">
        <v>76218869.700000003</v>
      </c>
      <c r="R364" s="362">
        <v>116569498.18000002</v>
      </c>
      <c r="S364" s="357">
        <v>3</v>
      </c>
      <c r="T364" s="359">
        <v>9.627632876634018E-2</v>
      </c>
      <c r="U364" s="359">
        <v>1.2445828933080358</v>
      </c>
      <c r="V364" s="359">
        <v>-5.3781611018096531E-2</v>
      </c>
      <c r="W364" s="359">
        <v>-0.52723961944822384</v>
      </c>
      <c r="X364" s="359">
        <v>7.8498415337501459E-2</v>
      </c>
      <c r="Y364" s="359">
        <v>0.59526774356957002</v>
      </c>
      <c r="Z364" s="359">
        <v>0.11463986293554096</v>
      </c>
      <c r="AA364" s="359">
        <v>0.65165014582358449</v>
      </c>
      <c r="AB364" s="359">
        <v>0.19721302348009151</v>
      </c>
      <c r="AC364" s="363">
        <v>-0.67440971007268902</v>
      </c>
      <c r="AD364" s="526">
        <v>32318881000180</v>
      </c>
      <c r="AE364" s="360" t="s">
        <v>2425</v>
      </c>
      <c r="AF364" s="360" t="s">
        <v>2152</v>
      </c>
      <c r="AG364" s="364" t="s">
        <v>1436</v>
      </c>
      <c r="AH364" s="364" t="s">
        <v>2147</v>
      </c>
      <c r="AI364" s="364">
        <v>20000</v>
      </c>
      <c r="AJ364" s="364">
        <v>5000</v>
      </c>
      <c r="AK364" s="364">
        <v>5000</v>
      </c>
      <c r="AL364" s="359">
        <v>1.9450000000000002E-2</v>
      </c>
      <c r="AM364" s="359">
        <v>0.2</v>
      </c>
      <c r="AN364" s="359" t="s">
        <v>666</v>
      </c>
      <c r="AO364" s="357" t="s">
        <v>1323</v>
      </c>
      <c r="AP364" s="360" t="s">
        <v>716</v>
      </c>
      <c r="AQ364" s="366" t="s">
        <v>670</v>
      </c>
      <c r="AR364" s="359">
        <v>6.8899999999999994E-3</v>
      </c>
      <c r="AS364" s="359">
        <v>6.8899999999999994E-3</v>
      </c>
      <c r="AT364" s="359"/>
      <c r="AW364" s="646"/>
      <c r="AX364" s="646"/>
      <c r="AY364" s="647"/>
      <c r="AZ364" s="647"/>
      <c r="BA364" s="647"/>
      <c r="BB364" s="648"/>
      <c r="BC364" s="647"/>
      <c r="BD364" s="647"/>
      <c r="BE364" s="647"/>
      <c r="BF364" s="647"/>
      <c r="BG364" s="648"/>
      <c r="BH364" s="648"/>
      <c r="BI364" s="649"/>
      <c r="BJ364" s="649"/>
      <c r="BK364" s="649"/>
      <c r="BL364" s="218"/>
      <c r="BM364" s="648"/>
      <c r="BN364" s="648"/>
      <c r="BO364" s="648"/>
      <c r="BP364" s="648"/>
      <c r="BQ364" s="648"/>
      <c r="BR364" s="648"/>
      <c r="BS364" s="648"/>
      <c r="BT364" s="651"/>
      <c r="BU364" s="652"/>
      <c r="BV364" s="650"/>
      <c r="BW364" s="653"/>
    </row>
    <row r="365" spans="2:75" ht="15.75" customHeight="1">
      <c r="B365" s="353" t="s">
        <v>373</v>
      </c>
      <c r="C365" s="354">
        <v>5969595000101</v>
      </c>
      <c r="D365" s="355" t="s">
        <v>14</v>
      </c>
      <c r="E365" s="355" t="s">
        <v>607</v>
      </c>
      <c r="F365" s="355"/>
      <c r="G365" s="356"/>
      <c r="H365" s="356" t="s">
        <v>34</v>
      </c>
      <c r="I365" s="356" t="s">
        <v>34</v>
      </c>
      <c r="J365" s="356" t="s">
        <v>608</v>
      </c>
      <c r="K365" s="357" t="s">
        <v>48</v>
      </c>
      <c r="L365" s="358"/>
      <c r="M365" s="358" t="s">
        <v>1414</v>
      </c>
      <c r="N365" s="357">
        <v>321265</v>
      </c>
      <c r="O365" s="357" t="s">
        <v>1320</v>
      </c>
      <c r="P365" s="361">
        <v>41225</v>
      </c>
      <c r="Q365" s="362">
        <v>32688895.18</v>
      </c>
      <c r="R365" s="362">
        <v>39064582.683373027</v>
      </c>
      <c r="S365" s="357">
        <v>3</v>
      </c>
      <c r="T365" s="359">
        <v>-0.1074639318529873</v>
      </c>
      <c r="U365" s="359">
        <v>-1.3892072220207985</v>
      </c>
      <c r="V365" s="359">
        <v>-0.20809353580430712</v>
      </c>
      <c r="W365" s="359">
        <v>-2.0400124605821324</v>
      </c>
      <c r="X365" s="359">
        <v>-0.1111081663809953</v>
      </c>
      <c r="Y365" s="359">
        <v>-0.84255340963769043</v>
      </c>
      <c r="Z365" s="359">
        <v>0.12653568362420176</v>
      </c>
      <c r="AA365" s="359">
        <v>0.71926984710337172</v>
      </c>
      <c r="AB365" s="359">
        <v>0.18461991193099805</v>
      </c>
      <c r="AC365" s="363">
        <v>-1.6973615984448336</v>
      </c>
      <c r="AD365" s="526">
        <v>0</v>
      </c>
      <c r="AE365" s="360" t="s">
        <v>2428</v>
      </c>
      <c r="AF365" s="360" t="s">
        <v>2143</v>
      </c>
      <c r="AG365" s="364" t="s">
        <v>1435</v>
      </c>
      <c r="AH365" s="364" t="s">
        <v>2147</v>
      </c>
      <c r="AI365" s="364">
        <v>1000</v>
      </c>
      <c r="AJ365" s="364">
        <v>100</v>
      </c>
      <c r="AK365" s="364">
        <v>1000</v>
      </c>
      <c r="AL365" s="359">
        <v>0.02</v>
      </c>
      <c r="AM365" s="359">
        <v>0.2</v>
      </c>
      <c r="AN365" s="359" t="s">
        <v>34</v>
      </c>
      <c r="AO365" s="357" t="s">
        <v>1323</v>
      </c>
      <c r="AP365" s="360" t="s">
        <v>716</v>
      </c>
      <c r="AQ365" s="366" t="s">
        <v>665</v>
      </c>
      <c r="AR365" s="359">
        <v>2.6666666666666666E-3</v>
      </c>
      <c r="AS365" s="359">
        <v>2.6666666666666666E-3</v>
      </c>
      <c r="AT365" s="359"/>
      <c r="AW365" s="646"/>
      <c r="AX365" s="646"/>
      <c r="AY365" s="647"/>
      <c r="AZ365" s="647"/>
      <c r="BA365" s="647"/>
      <c r="BB365" s="648"/>
      <c r="BC365" s="647"/>
      <c r="BD365" s="647"/>
      <c r="BE365" s="647"/>
      <c r="BF365" s="647"/>
      <c r="BG365" s="648"/>
      <c r="BH365" s="648"/>
      <c r="BI365" s="649"/>
      <c r="BJ365" s="649"/>
      <c r="BK365" s="649"/>
      <c r="BL365" s="218"/>
      <c r="BM365" s="648"/>
      <c r="BN365" s="648"/>
      <c r="BO365" s="648"/>
      <c r="BP365" s="648"/>
      <c r="BQ365" s="648"/>
      <c r="BR365" s="648"/>
      <c r="BS365" s="648"/>
      <c r="BT365" s="651"/>
      <c r="BU365" s="652"/>
      <c r="BV365" s="650"/>
      <c r="BW365" s="653"/>
    </row>
    <row r="366" spans="2:75" ht="15.75" customHeight="1">
      <c r="B366" s="353" t="s">
        <v>1189</v>
      </c>
      <c r="C366" s="354">
        <v>14550994000124</v>
      </c>
      <c r="D366" s="355" t="s">
        <v>14</v>
      </c>
      <c r="E366" s="355" t="s">
        <v>607</v>
      </c>
      <c r="F366" s="355"/>
      <c r="G366" s="356"/>
      <c r="H366" s="356" t="s">
        <v>34</v>
      </c>
      <c r="I366" s="356" t="s">
        <v>34</v>
      </c>
      <c r="J366" s="356" t="s">
        <v>608</v>
      </c>
      <c r="K366" s="357" t="s">
        <v>48</v>
      </c>
      <c r="L366" s="358"/>
      <c r="M366" s="358" t="s">
        <v>34</v>
      </c>
      <c r="N366" s="357">
        <v>292966</v>
      </c>
      <c r="O366" s="357" t="s">
        <v>1320</v>
      </c>
      <c r="P366" s="361">
        <v>40893</v>
      </c>
      <c r="Q366" s="362">
        <v>343553111.38</v>
      </c>
      <c r="R366" s="362">
        <v>342992366.87</v>
      </c>
      <c r="S366" s="357">
        <v>3</v>
      </c>
      <c r="T366" s="359">
        <v>1.3555454574188053E-2</v>
      </c>
      <c r="U366" s="359">
        <v>0.17523400705269687</v>
      </c>
      <c r="V366" s="359">
        <v>-0.11486476674455048</v>
      </c>
      <c r="W366" s="359">
        <v>-1.1260587914710853</v>
      </c>
      <c r="X366" s="359">
        <v>4.6181944000915909E-3</v>
      </c>
      <c r="Y366" s="359">
        <v>3.5020607079628799E-2</v>
      </c>
      <c r="Z366" s="359">
        <v>-8.2731127365343049E-3</v>
      </c>
      <c r="AA366" s="359">
        <v>-4.7027054840503894E-2</v>
      </c>
      <c r="AB366" s="359">
        <v>0.20393382918150199</v>
      </c>
      <c r="AC366" s="363">
        <v>-0.97269262854411587</v>
      </c>
      <c r="AD366" s="526">
        <v>0</v>
      </c>
      <c r="AE366" s="360" t="s">
        <v>2431</v>
      </c>
      <c r="AF366" s="360" t="s">
        <v>2149</v>
      </c>
      <c r="AG366" s="364" t="s">
        <v>719</v>
      </c>
      <c r="AH366" s="364" t="s">
        <v>2147</v>
      </c>
      <c r="AI366" s="364">
        <v>5000</v>
      </c>
      <c r="AJ366" s="364">
        <v>300</v>
      </c>
      <c r="AK366" s="364">
        <v>300</v>
      </c>
      <c r="AL366" s="359">
        <v>0.02</v>
      </c>
      <c r="AM366" s="359">
        <v>0.2</v>
      </c>
      <c r="AN366" s="359" t="s">
        <v>666</v>
      </c>
      <c r="AO366" s="357" t="s">
        <v>1323</v>
      </c>
      <c r="AP366" s="360" t="s">
        <v>716</v>
      </c>
      <c r="AQ366" s="366" t="s">
        <v>670</v>
      </c>
      <c r="AR366" s="359">
        <v>4.0000000000000001E-3</v>
      </c>
      <c r="AS366" s="359">
        <v>4.0000000000000001E-3</v>
      </c>
      <c r="AT366" s="359"/>
      <c r="AW366" s="646"/>
      <c r="AX366" s="646"/>
      <c r="AY366" s="647"/>
      <c r="AZ366" s="647"/>
      <c r="BA366" s="647"/>
      <c r="BB366" s="647"/>
      <c r="BC366" s="647"/>
      <c r="BD366" s="647"/>
      <c r="BE366" s="647"/>
      <c r="BF366" s="647"/>
      <c r="BG366" s="648"/>
      <c r="BH366" s="648"/>
      <c r="BI366" s="649"/>
      <c r="BJ366" s="649"/>
      <c r="BK366" s="649"/>
      <c r="BL366" s="218"/>
      <c r="BM366" s="648"/>
      <c r="BN366" s="648"/>
      <c r="BO366" s="648"/>
      <c r="BP366" s="648"/>
      <c r="BQ366" s="648"/>
      <c r="BR366" s="648"/>
      <c r="BS366" s="648"/>
      <c r="BT366" s="648"/>
      <c r="BU366" s="648"/>
      <c r="BV366" s="650"/>
      <c r="BW366" s="647"/>
    </row>
    <row r="367" spans="2:75" ht="15.75" customHeight="1">
      <c r="B367" s="353" t="s">
        <v>377</v>
      </c>
      <c r="C367" s="354">
        <v>29722466000182</v>
      </c>
      <c r="D367" s="355" t="s">
        <v>14</v>
      </c>
      <c r="E367" s="355" t="s">
        <v>607</v>
      </c>
      <c r="F367" s="355"/>
      <c r="G367" s="356"/>
      <c r="H367" s="356" t="s">
        <v>34</v>
      </c>
      <c r="I367" s="356" t="s">
        <v>34</v>
      </c>
      <c r="J367" s="356" t="s">
        <v>608</v>
      </c>
      <c r="K367" s="357" t="s">
        <v>48</v>
      </c>
      <c r="L367" s="358"/>
      <c r="M367" s="358" t="s">
        <v>34</v>
      </c>
      <c r="N367" s="357">
        <v>466352</v>
      </c>
      <c r="O367" s="357" t="s">
        <v>1320</v>
      </c>
      <c r="P367" s="361">
        <v>43249</v>
      </c>
      <c r="Q367" s="362">
        <v>13558017.65</v>
      </c>
      <c r="R367" s="362">
        <v>13806224.811944446</v>
      </c>
      <c r="S367" s="357">
        <v>3</v>
      </c>
      <c r="T367" s="359">
        <v>7.4355281295230391E-2</v>
      </c>
      <c r="U367" s="359">
        <v>0.96120523406896585</v>
      </c>
      <c r="V367" s="359">
        <v>-4.5209994007946674E-2</v>
      </c>
      <c r="W367" s="359">
        <v>-0.44320911153043996</v>
      </c>
      <c r="X367" s="359">
        <v>5.9895001958977012E-2</v>
      </c>
      <c r="Y367" s="359">
        <v>0.45419468041391475</v>
      </c>
      <c r="Z367" s="359">
        <v>-2.556214057018058E-2</v>
      </c>
      <c r="AA367" s="359">
        <v>-0.14530349394684172</v>
      </c>
      <c r="AB367" s="359">
        <v>0.20573006766140792</v>
      </c>
      <c r="AC367" s="363">
        <v>-0.59423063051985214</v>
      </c>
      <c r="AD367" s="526">
        <v>0</v>
      </c>
      <c r="AE367" s="360" t="s">
        <v>2431</v>
      </c>
      <c r="AF367" s="360" t="s">
        <v>2149</v>
      </c>
      <c r="AG367" s="364" t="s">
        <v>719</v>
      </c>
      <c r="AH367" s="364" t="s">
        <v>2147</v>
      </c>
      <c r="AI367" s="364">
        <v>1000</v>
      </c>
      <c r="AJ367" s="364">
        <v>1000</v>
      </c>
      <c r="AK367" s="364">
        <v>1000</v>
      </c>
      <c r="AL367" s="359">
        <v>1.95E-2</v>
      </c>
      <c r="AM367" s="359">
        <v>0.2</v>
      </c>
      <c r="AN367" s="359" t="s">
        <v>666</v>
      </c>
      <c r="AO367" s="357" t="s">
        <v>1323</v>
      </c>
      <c r="AP367" s="360" t="s">
        <v>716</v>
      </c>
      <c r="AQ367" s="366" t="s">
        <v>670</v>
      </c>
      <c r="AR367" s="359">
        <v>3.8999999999999998E-3</v>
      </c>
      <c r="AS367" s="359">
        <v>3.8999999999999998E-3</v>
      </c>
      <c r="AT367" s="359"/>
      <c r="AW367" s="646"/>
      <c r="AX367" s="646"/>
      <c r="AY367" s="647"/>
      <c r="AZ367" s="647"/>
      <c r="BA367" s="647"/>
      <c r="BB367" s="647"/>
      <c r="BC367" s="647"/>
      <c r="BD367" s="647"/>
      <c r="BE367" s="647"/>
      <c r="BF367" s="647"/>
      <c r="BG367" s="648"/>
      <c r="BH367" s="648"/>
      <c r="BI367" s="649"/>
      <c r="BJ367" s="649"/>
      <c r="BK367" s="649"/>
      <c r="BL367" s="218"/>
      <c r="BM367" s="648"/>
      <c r="BN367" s="648"/>
      <c r="BO367" s="648"/>
      <c r="BP367" s="648"/>
      <c r="BQ367" s="648"/>
      <c r="BR367" s="648"/>
      <c r="BS367" s="648"/>
      <c r="BT367" s="648"/>
      <c r="BU367" s="648"/>
      <c r="BV367" s="650"/>
      <c r="BW367" s="647"/>
    </row>
    <row r="368" spans="2:75" ht="15.75" customHeight="1">
      <c r="B368" s="353" t="s">
        <v>391</v>
      </c>
      <c r="C368" s="354">
        <v>11458144000102</v>
      </c>
      <c r="D368" s="355" t="s">
        <v>14</v>
      </c>
      <c r="E368" s="355" t="s">
        <v>607</v>
      </c>
      <c r="F368" s="355"/>
      <c r="G368" s="356"/>
      <c r="H368" s="356" t="s">
        <v>34</v>
      </c>
      <c r="I368" s="356" t="s">
        <v>34</v>
      </c>
      <c r="J368" s="356" t="s">
        <v>608</v>
      </c>
      <c r="K368" s="357" t="s">
        <v>48</v>
      </c>
      <c r="L368" s="358"/>
      <c r="M368" s="358" t="s">
        <v>34</v>
      </c>
      <c r="N368" s="357">
        <v>255173</v>
      </c>
      <c r="O368" s="357" t="s">
        <v>1320</v>
      </c>
      <c r="P368" s="361">
        <v>40415</v>
      </c>
      <c r="Q368" s="362">
        <v>200598727.78999999</v>
      </c>
      <c r="R368" s="362">
        <v>335982273.00142843</v>
      </c>
      <c r="S368" s="357">
        <v>3</v>
      </c>
      <c r="T368" s="359">
        <v>-2.3236761473670708E-2</v>
      </c>
      <c r="U368" s="359">
        <v>-0.300386150953034</v>
      </c>
      <c r="V368" s="359">
        <v>-0.20750930506090437</v>
      </c>
      <c r="W368" s="359">
        <v>-2.0342850457838293</v>
      </c>
      <c r="X368" s="359">
        <v>-0.18178576348990427</v>
      </c>
      <c r="Y368" s="359">
        <v>-1.3785144678457035</v>
      </c>
      <c r="Z368" s="359">
        <v>-0.20765629592358636</v>
      </c>
      <c r="AA368" s="359">
        <v>-1.1803857057634219</v>
      </c>
      <c r="AB368" s="359">
        <v>0.21530920805332507</v>
      </c>
      <c r="AC368" s="363">
        <v>-1.4231947998668795</v>
      </c>
      <c r="AD368" s="526">
        <v>0</v>
      </c>
      <c r="AE368" s="360" t="s">
        <v>2323</v>
      </c>
      <c r="AF368" s="360" t="s">
        <v>2149</v>
      </c>
      <c r="AG368" s="364" t="s">
        <v>719</v>
      </c>
      <c r="AH368" s="364" t="s">
        <v>2147</v>
      </c>
      <c r="AI368" s="364">
        <v>2500</v>
      </c>
      <c r="AJ368" s="364">
        <v>2500</v>
      </c>
      <c r="AK368" s="364">
        <v>2500</v>
      </c>
      <c r="AL368" s="359">
        <v>1.4999999999999999E-2</v>
      </c>
      <c r="AM368" s="359">
        <v>0.2</v>
      </c>
      <c r="AN368" s="359" t="s">
        <v>666</v>
      </c>
      <c r="AO368" s="357" t="s">
        <v>1323</v>
      </c>
      <c r="AP368" s="360" t="s">
        <v>716</v>
      </c>
      <c r="AQ368" s="366" t="s">
        <v>665</v>
      </c>
      <c r="AR368" s="359">
        <v>5.8500000000000002E-3</v>
      </c>
      <c r="AS368" s="359">
        <v>5.8500000000000002E-3</v>
      </c>
      <c r="AT368" s="359"/>
      <c r="AW368" s="646"/>
      <c r="AX368" s="646"/>
      <c r="AY368" s="647"/>
      <c r="AZ368" s="647"/>
      <c r="BA368" s="647"/>
      <c r="BB368" s="647"/>
      <c r="BC368" s="647"/>
      <c r="BD368" s="647"/>
      <c r="BE368" s="647"/>
      <c r="BF368" s="647"/>
      <c r="BG368" s="648"/>
      <c r="BH368" s="648"/>
      <c r="BI368" s="649"/>
      <c r="BJ368" s="649"/>
      <c r="BK368" s="649"/>
      <c r="BL368" s="218"/>
      <c r="BM368" s="648"/>
      <c r="BN368" s="648"/>
      <c r="BO368" s="648"/>
      <c r="BP368" s="648"/>
      <c r="BQ368" s="648"/>
      <c r="BR368" s="648"/>
      <c r="BS368" s="648"/>
      <c r="BT368" s="648"/>
      <c r="BU368" s="648"/>
      <c r="BV368" s="650"/>
      <c r="BW368" s="647"/>
    </row>
    <row r="369" spans="2:75" ht="15.75" customHeight="1">
      <c r="B369" s="353" t="s">
        <v>551</v>
      </c>
      <c r="C369" s="354">
        <v>13001237000139</v>
      </c>
      <c r="D369" s="355" t="s">
        <v>14</v>
      </c>
      <c r="E369" s="355" t="s">
        <v>607</v>
      </c>
      <c r="F369" s="355"/>
      <c r="G369" s="356"/>
      <c r="H369" s="356" t="s">
        <v>34</v>
      </c>
      <c r="I369" s="356" t="s">
        <v>34</v>
      </c>
      <c r="J369" s="356" t="s">
        <v>608</v>
      </c>
      <c r="K369" s="357" t="s">
        <v>48</v>
      </c>
      <c r="L369" s="358"/>
      <c r="M369" s="358" t="s">
        <v>1414</v>
      </c>
      <c r="N369" s="357">
        <v>372994</v>
      </c>
      <c r="O369" s="357" t="s">
        <v>1320</v>
      </c>
      <c r="P369" s="361">
        <v>40595</v>
      </c>
      <c r="Q369" s="362">
        <v>25376966.190000001</v>
      </c>
      <c r="R369" s="362">
        <v>26815706.384246029</v>
      </c>
      <c r="S369" s="357">
        <v>3</v>
      </c>
      <c r="T369" s="359">
        <v>2.0558805717368456E-2</v>
      </c>
      <c r="U369" s="359">
        <v>0.26576769420424678</v>
      </c>
      <c r="V369" s="359">
        <v>-5.3033302223194689E-2</v>
      </c>
      <c r="W369" s="359">
        <v>-0.51990369111165813</v>
      </c>
      <c r="X369" s="359">
        <v>0.10915874284274318</v>
      </c>
      <c r="Y369" s="359">
        <v>0.82777057681377264</v>
      </c>
      <c r="Z369" s="359">
        <v>0.150151111771061</v>
      </c>
      <c r="AA369" s="359">
        <v>0.85350759653473696</v>
      </c>
      <c r="AB369" s="359">
        <v>0.20302133646540613</v>
      </c>
      <c r="AC369" s="363">
        <v>-0.64553965356288823</v>
      </c>
      <c r="AD369" s="526">
        <v>0</v>
      </c>
      <c r="AE369" s="360" t="s">
        <v>2323</v>
      </c>
      <c r="AF369" s="360" t="s">
        <v>2323</v>
      </c>
      <c r="AG369" s="364" t="s">
        <v>719</v>
      </c>
      <c r="AH369" s="364" t="s">
        <v>2147</v>
      </c>
      <c r="AI369" s="364">
        <v>1000</v>
      </c>
      <c r="AJ369" s="364">
        <v>1000</v>
      </c>
      <c r="AK369" s="364">
        <v>1000</v>
      </c>
      <c r="AL369" s="359">
        <v>0.01</v>
      </c>
      <c r="AM369" s="359" t="s">
        <v>34</v>
      </c>
      <c r="AN369" s="359" t="s">
        <v>666</v>
      </c>
      <c r="AO369" s="357" t="s">
        <v>1323</v>
      </c>
      <c r="AP369" s="360" t="s">
        <v>716</v>
      </c>
      <c r="AQ369" s="366" t="s">
        <v>659</v>
      </c>
      <c r="AR369" s="359">
        <v>3.3333333333333331E-3</v>
      </c>
      <c r="AS369" s="359">
        <v>3.3333333333333331E-3</v>
      </c>
      <c r="AT369" s="359"/>
      <c r="AW369" s="646"/>
      <c r="AX369" s="646"/>
      <c r="AY369" s="647"/>
      <c r="AZ369" s="647"/>
      <c r="BA369" s="647"/>
      <c r="BB369" s="647"/>
      <c r="BC369" s="647"/>
      <c r="BD369" s="647"/>
      <c r="BE369" s="647"/>
      <c r="BF369" s="647"/>
      <c r="BG369" s="648"/>
      <c r="BH369" s="648"/>
      <c r="BI369" s="649"/>
      <c r="BJ369" s="649"/>
      <c r="BK369" s="649"/>
      <c r="BL369" s="218"/>
      <c r="BM369" s="648"/>
      <c r="BN369" s="648"/>
      <c r="BO369" s="648"/>
      <c r="BP369" s="648"/>
      <c r="BQ369" s="648"/>
      <c r="BR369" s="648"/>
      <c r="BS369" s="648"/>
      <c r="BT369" s="648"/>
      <c r="BU369" s="648"/>
      <c r="BV369" s="650"/>
      <c r="BW369" s="647"/>
    </row>
    <row r="370" spans="2:75" ht="15.75" customHeight="1">
      <c r="B370" s="353" t="s">
        <v>1204</v>
      </c>
      <c r="C370" s="354">
        <v>17797426000110</v>
      </c>
      <c r="D370" s="355" t="s">
        <v>14</v>
      </c>
      <c r="E370" s="355" t="s">
        <v>607</v>
      </c>
      <c r="F370" s="355"/>
      <c r="G370" s="356"/>
      <c r="H370" s="356" t="s">
        <v>34</v>
      </c>
      <c r="I370" s="356" t="s">
        <v>34</v>
      </c>
      <c r="J370" s="356" t="s">
        <v>608</v>
      </c>
      <c r="K370" s="357" t="s">
        <v>48</v>
      </c>
      <c r="L370" s="358"/>
      <c r="M370" s="358" t="s">
        <v>1414</v>
      </c>
      <c r="N370" s="357">
        <v>435430</v>
      </c>
      <c r="O370" s="357" t="s">
        <v>1320</v>
      </c>
      <c r="P370" s="361">
        <v>42766</v>
      </c>
      <c r="Q370" s="362">
        <v>14077225.789999999</v>
      </c>
      <c r="R370" s="362">
        <v>14972358.933055563</v>
      </c>
      <c r="S370" s="357">
        <v>3</v>
      </c>
      <c r="T370" s="359">
        <v>4.0975650176909184E-2</v>
      </c>
      <c r="U370" s="359">
        <v>0.52970022752036194</v>
      </c>
      <c r="V370" s="359">
        <v>-1.5075302354760511E-2</v>
      </c>
      <c r="W370" s="359">
        <v>-0.14778837089718988</v>
      </c>
      <c r="X370" s="359">
        <v>4.253479733137544E-2</v>
      </c>
      <c r="Y370" s="359">
        <v>0.32254909505849305</v>
      </c>
      <c r="Z370" s="359">
        <v>0.10456033302721179</v>
      </c>
      <c r="AA370" s="359">
        <v>0.59435483015935453</v>
      </c>
      <c r="AB370" s="359">
        <v>0.18352732540915331</v>
      </c>
      <c r="AC370" s="363">
        <v>-0.52055245527499916</v>
      </c>
      <c r="AD370" s="526">
        <v>0</v>
      </c>
      <c r="AE370" s="360" t="s">
        <v>2323</v>
      </c>
      <c r="AF370" s="360" t="s">
        <v>2323</v>
      </c>
      <c r="AG370" s="364" t="s">
        <v>719</v>
      </c>
      <c r="AH370" s="364" t="s">
        <v>2147</v>
      </c>
      <c r="AI370" s="364">
        <v>100</v>
      </c>
      <c r="AJ370" s="364">
        <v>100</v>
      </c>
      <c r="AK370" s="364">
        <v>100</v>
      </c>
      <c r="AL370" s="359">
        <v>1.2E-2</v>
      </c>
      <c r="AM370" s="359" t="s">
        <v>34</v>
      </c>
      <c r="AN370" s="359" t="s">
        <v>2156</v>
      </c>
      <c r="AO370" s="357" t="s">
        <v>1323</v>
      </c>
      <c r="AP370" s="360" t="s">
        <v>716</v>
      </c>
      <c r="AQ370" s="366" t="s">
        <v>659</v>
      </c>
      <c r="AR370" s="359" t="s">
        <v>34</v>
      </c>
      <c r="AS370" s="359" t="s">
        <v>34</v>
      </c>
      <c r="AT370" s="359"/>
      <c r="AW370" s="646"/>
      <c r="AX370" s="646"/>
      <c r="AY370" s="647"/>
      <c r="AZ370" s="647"/>
      <c r="BA370" s="647"/>
      <c r="BB370" s="647"/>
      <c r="BC370" s="647"/>
      <c r="BD370" s="647"/>
      <c r="BE370" s="647"/>
      <c r="BF370" s="647"/>
      <c r="BG370" s="648"/>
      <c r="BH370" s="648"/>
      <c r="BI370" s="649"/>
      <c r="BJ370" s="649"/>
      <c r="BK370" s="649"/>
      <c r="BL370" s="218"/>
      <c r="BM370" s="648"/>
      <c r="BN370" s="648"/>
      <c r="BO370" s="648"/>
      <c r="BP370" s="648"/>
      <c r="BQ370" s="648"/>
      <c r="BR370" s="648"/>
      <c r="BS370" s="648"/>
      <c r="BT370" s="648"/>
      <c r="BU370" s="648"/>
      <c r="BV370" s="650"/>
      <c r="BW370" s="647"/>
    </row>
    <row r="371" spans="2:75" ht="15.75" customHeight="1">
      <c r="B371" s="353" t="s">
        <v>408</v>
      </c>
      <c r="C371" s="354">
        <v>36492413000188</v>
      </c>
      <c r="D371" s="355" t="s">
        <v>14</v>
      </c>
      <c r="E371" s="355" t="s">
        <v>607</v>
      </c>
      <c r="F371" s="355"/>
      <c r="G371" s="356"/>
      <c r="H371" s="356" t="s">
        <v>34</v>
      </c>
      <c r="I371" s="356" t="s">
        <v>34</v>
      </c>
      <c r="J371" s="356" t="s">
        <v>608</v>
      </c>
      <c r="K371" s="357" t="s">
        <v>48</v>
      </c>
      <c r="L371" s="358"/>
      <c r="M371" s="358" t="s">
        <v>1414</v>
      </c>
      <c r="N371" s="357">
        <v>536830</v>
      </c>
      <c r="O371" s="357" t="s">
        <v>1320</v>
      </c>
      <c r="P371" s="361">
        <v>43938</v>
      </c>
      <c r="Q371" s="362">
        <v>145753010.94999999</v>
      </c>
      <c r="R371" s="362">
        <v>154767078.86511895</v>
      </c>
      <c r="S371" s="357">
        <v>3</v>
      </c>
      <c r="T371" s="359">
        <v>-8.1911802313621496E-2</v>
      </c>
      <c r="U371" s="359">
        <v>-1.0588898561658175</v>
      </c>
      <c r="V371" s="359">
        <v>-0.19253177157154056</v>
      </c>
      <c r="W371" s="359">
        <v>-1.8874551366807331</v>
      </c>
      <c r="X371" s="359">
        <v>-0.1503905644867608</v>
      </c>
      <c r="Y371" s="359">
        <v>-1.1404389705357516</v>
      </c>
      <c r="Z371" s="359" t="s">
        <v>1417</v>
      </c>
      <c r="AA371" s="359" t="s">
        <v>1417</v>
      </c>
      <c r="AB371" s="359">
        <v>0.20547425247186274</v>
      </c>
      <c r="AC371" s="363">
        <v>-1.4106686439403897</v>
      </c>
      <c r="AD371" s="526">
        <v>36247991000159</v>
      </c>
      <c r="AE371" s="360" t="s">
        <v>2449</v>
      </c>
      <c r="AF371" s="360" t="s">
        <v>2143</v>
      </c>
      <c r="AG371" s="364" t="s">
        <v>1435</v>
      </c>
      <c r="AH371" s="364" t="s">
        <v>2147</v>
      </c>
      <c r="AI371" s="364">
        <v>1000</v>
      </c>
      <c r="AJ371" s="364">
        <v>500</v>
      </c>
      <c r="AK371" s="364">
        <v>0</v>
      </c>
      <c r="AL371" s="359">
        <v>1.4999999999999999E-2</v>
      </c>
      <c r="AM371" s="359">
        <v>0.2</v>
      </c>
      <c r="AN371" s="359" t="s">
        <v>34</v>
      </c>
      <c r="AO371" s="357" t="s">
        <v>1323</v>
      </c>
      <c r="AP371" s="360" t="s">
        <v>716</v>
      </c>
      <c r="AQ371" s="366" t="s">
        <v>659</v>
      </c>
      <c r="AR371" s="359">
        <v>2.9999999999999996E-3</v>
      </c>
      <c r="AS371" s="359">
        <v>2.9999999999999996E-3</v>
      </c>
      <c r="AT371" s="359"/>
      <c r="AW371" s="646"/>
      <c r="AX371" s="646"/>
      <c r="AY371" s="647"/>
      <c r="AZ371" s="647"/>
      <c r="BA371" s="647"/>
      <c r="BB371" s="647"/>
      <c r="BC371" s="647"/>
      <c r="BD371" s="647"/>
      <c r="BE371" s="647"/>
      <c r="BF371" s="647"/>
      <c r="BG371" s="648"/>
      <c r="BH371" s="648"/>
      <c r="BI371" s="649"/>
      <c r="BJ371" s="649"/>
      <c r="BK371" s="649"/>
      <c r="BL371" s="218"/>
      <c r="BM371" s="648"/>
      <c r="BN371" s="648"/>
      <c r="BO371" s="648"/>
      <c r="BP371" s="648"/>
      <c r="BQ371" s="648"/>
      <c r="BR371" s="648"/>
      <c r="BS371" s="648"/>
      <c r="BT371" s="648"/>
      <c r="BU371" s="648"/>
      <c r="BV371" s="650"/>
      <c r="BW371" s="647"/>
    </row>
    <row r="372" spans="2:75" ht="15.75" customHeight="1">
      <c r="B372" s="353" t="s">
        <v>410</v>
      </c>
      <c r="C372" s="354">
        <v>31907986000101</v>
      </c>
      <c r="D372" s="355" t="s">
        <v>14</v>
      </c>
      <c r="E372" s="355" t="s">
        <v>607</v>
      </c>
      <c r="F372" s="355"/>
      <c r="G372" s="356"/>
      <c r="H372" s="356" t="s">
        <v>34</v>
      </c>
      <c r="I372" s="356" t="s">
        <v>34</v>
      </c>
      <c r="J372" s="356" t="s">
        <v>608</v>
      </c>
      <c r="K372" s="357" t="s">
        <v>48</v>
      </c>
      <c r="L372" s="358"/>
      <c r="M372" s="358" t="s">
        <v>1414</v>
      </c>
      <c r="N372" s="357">
        <v>483801</v>
      </c>
      <c r="O372" s="357" t="s">
        <v>1320</v>
      </c>
      <c r="P372" s="361">
        <v>43437</v>
      </c>
      <c r="Q372" s="362">
        <v>3380525.36</v>
      </c>
      <c r="R372" s="362">
        <v>3563162.4878174602</v>
      </c>
      <c r="S372" s="357">
        <v>3</v>
      </c>
      <c r="T372" s="359">
        <v>-0.10122891808369849</v>
      </c>
      <c r="U372" s="359">
        <v>-1.3086059820666851</v>
      </c>
      <c r="V372" s="359">
        <v>-0.23363635753065015</v>
      </c>
      <c r="W372" s="359">
        <v>-2.2904175219347844</v>
      </c>
      <c r="X372" s="359">
        <v>-0.13899838162785683</v>
      </c>
      <c r="Y372" s="359">
        <v>-1.0540499784064798</v>
      </c>
      <c r="Z372" s="359">
        <v>-0.13275185406062162</v>
      </c>
      <c r="AA372" s="359">
        <v>-0.75460457507347489</v>
      </c>
      <c r="AB372" s="359">
        <v>0.29455608446101861</v>
      </c>
      <c r="AC372" s="363">
        <v>-1.0855108376103244</v>
      </c>
      <c r="AD372" s="526">
        <v>0</v>
      </c>
      <c r="AE372" s="360" t="s">
        <v>2450</v>
      </c>
      <c r="AF372" s="360" t="s">
        <v>2143</v>
      </c>
      <c r="AG372" s="364" t="s">
        <v>1435</v>
      </c>
      <c r="AH372" s="364" t="s">
        <v>2147</v>
      </c>
      <c r="AI372" s="364">
        <v>1000</v>
      </c>
      <c r="AJ372" s="364">
        <v>1000</v>
      </c>
      <c r="AK372" s="364">
        <v>1000</v>
      </c>
      <c r="AL372" s="359">
        <v>0.02</v>
      </c>
      <c r="AM372" s="359">
        <v>0.2</v>
      </c>
      <c r="AN372" s="359" t="s">
        <v>34</v>
      </c>
      <c r="AO372" s="357" t="s">
        <v>1323</v>
      </c>
      <c r="AP372" s="360" t="s">
        <v>716</v>
      </c>
      <c r="AQ372" s="366" t="s">
        <v>659</v>
      </c>
      <c r="AR372" s="359">
        <v>2.6666666666666666E-3</v>
      </c>
      <c r="AS372" s="359">
        <v>2.6666666666666666E-3</v>
      </c>
      <c r="AT372" s="359"/>
      <c r="AW372" s="646"/>
      <c r="AX372" s="646"/>
      <c r="AY372" s="647"/>
      <c r="AZ372" s="647"/>
      <c r="BA372" s="647"/>
      <c r="BB372" s="647"/>
      <c r="BC372" s="647"/>
      <c r="BD372" s="647"/>
      <c r="BE372" s="647"/>
      <c r="BF372" s="647"/>
      <c r="BG372" s="648"/>
      <c r="BH372" s="648"/>
      <c r="BI372" s="649"/>
      <c r="BJ372" s="649"/>
      <c r="BK372" s="649"/>
      <c r="BL372" s="218"/>
      <c r="BM372" s="648"/>
      <c r="BN372" s="648"/>
      <c r="BO372" s="648"/>
      <c r="BP372" s="648"/>
      <c r="BQ372" s="648"/>
      <c r="BR372" s="648"/>
      <c r="BS372" s="648"/>
      <c r="BT372" s="648"/>
      <c r="BU372" s="648"/>
      <c r="BV372" s="650"/>
      <c r="BW372" s="647"/>
    </row>
    <row r="373" spans="2:75" ht="15.75" customHeight="1">
      <c r="B373" s="353" t="s">
        <v>1249</v>
      </c>
      <c r="C373" s="354">
        <v>37099014000114</v>
      </c>
      <c r="D373" s="355" t="s">
        <v>14</v>
      </c>
      <c r="E373" s="355" t="s">
        <v>607</v>
      </c>
      <c r="F373" s="355"/>
      <c r="G373" s="356"/>
      <c r="H373" s="356" t="s">
        <v>34</v>
      </c>
      <c r="I373" s="356" t="s">
        <v>34</v>
      </c>
      <c r="J373" s="356" t="s">
        <v>608</v>
      </c>
      <c r="K373" s="357" t="s">
        <v>48</v>
      </c>
      <c r="L373" s="358"/>
      <c r="M373" s="358" t="s">
        <v>34</v>
      </c>
      <c r="N373" s="357">
        <v>538108</v>
      </c>
      <c r="O373" s="357" t="s">
        <v>1320</v>
      </c>
      <c r="P373" s="361">
        <v>43978</v>
      </c>
      <c r="Q373" s="362">
        <v>2094731.01</v>
      </c>
      <c r="R373" s="362">
        <v>2487665.1694444446</v>
      </c>
      <c r="S373" s="357">
        <v>3</v>
      </c>
      <c r="T373" s="359">
        <v>5.2375191054474746E-2</v>
      </c>
      <c r="U373" s="359">
        <v>0.67706431742263529</v>
      </c>
      <c r="V373" s="359">
        <v>-8.1653068428957365E-2</v>
      </c>
      <c r="W373" s="359">
        <v>-0.80047309685047319</v>
      </c>
      <c r="X373" s="359">
        <v>-2.6542357214520695E-4</v>
      </c>
      <c r="Y373" s="359">
        <v>-2.0127551645691766E-3</v>
      </c>
      <c r="Z373" s="359" t="s">
        <v>1417</v>
      </c>
      <c r="AA373" s="359" t="s">
        <v>1417</v>
      </c>
      <c r="AB373" s="359">
        <v>0.20740309011264507</v>
      </c>
      <c r="AC373" s="363">
        <v>-0.7754194457668584</v>
      </c>
      <c r="AD373" s="526">
        <v>0</v>
      </c>
      <c r="AE373" s="360" t="s">
        <v>2461</v>
      </c>
      <c r="AF373" s="360" t="s">
        <v>2143</v>
      </c>
      <c r="AG373" s="364" t="s">
        <v>1435</v>
      </c>
      <c r="AH373" s="364" t="s">
        <v>2147</v>
      </c>
      <c r="AI373" s="364">
        <v>5000</v>
      </c>
      <c r="AJ373" s="364">
        <v>1000</v>
      </c>
      <c r="AK373" s="364">
        <v>1000</v>
      </c>
      <c r="AL373" s="359">
        <v>0.02</v>
      </c>
      <c r="AM373" s="359">
        <v>0.2</v>
      </c>
      <c r="AN373" s="359" t="s">
        <v>666</v>
      </c>
      <c r="AO373" s="357" t="s">
        <v>1323</v>
      </c>
      <c r="AP373" s="360" t="s">
        <v>716</v>
      </c>
      <c r="AQ373" s="366" t="s">
        <v>670</v>
      </c>
      <c r="AR373" s="359">
        <v>6.0000000000000001E-3</v>
      </c>
      <c r="AS373" s="359">
        <v>6.0000000000000001E-3</v>
      </c>
      <c r="AT373" s="359"/>
      <c r="AW373" s="646"/>
      <c r="AX373" s="646"/>
      <c r="AY373" s="647"/>
      <c r="AZ373" s="647"/>
      <c r="BA373" s="647"/>
      <c r="BB373" s="647"/>
      <c r="BC373" s="647"/>
      <c r="BD373" s="647"/>
      <c r="BE373" s="647"/>
      <c r="BF373" s="647"/>
      <c r="BG373" s="648"/>
      <c r="BH373" s="648"/>
      <c r="BI373" s="649"/>
      <c r="BJ373" s="649"/>
      <c r="BK373" s="649"/>
      <c r="BL373" s="218"/>
      <c r="BM373" s="648"/>
      <c r="BN373" s="648"/>
      <c r="BO373" s="648"/>
      <c r="BP373" s="648"/>
      <c r="BQ373" s="648"/>
      <c r="BR373" s="648"/>
      <c r="BS373" s="648"/>
      <c r="BT373" s="648"/>
      <c r="BU373" s="648"/>
      <c r="BV373" s="650"/>
      <c r="BW373" s="647"/>
    </row>
    <row r="374" spans="2:75" ht="15.75" customHeight="1">
      <c r="B374" s="353" t="s">
        <v>1275</v>
      </c>
      <c r="C374" s="354">
        <v>9087483000188</v>
      </c>
      <c r="D374" s="355" t="s">
        <v>14</v>
      </c>
      <c r="E374" s="355" t="s">
        <v>607</v>
      </c>
      <c r="F374" s="355"/>
      <c r="G374" s="356"/>
      <c r="H374" s="356" t="s">
        <v>34</v>
      </c>
      <c r="I374" s="356" t="s">
        <v>34</v>
      </c>
      <c r="J374" s="356" t="s">
        <v>608</v>
      </c>
      <c r="K374" s="357" t="s">
        <v>48</v>
      </c>
      <c r="L374" s="358"/>
      <c r="M374" s="358" t="s">
        <v>34</v>
      </c>
      <c r="N374" s="357">
        <v>251127</v>
      </c>
      <c r="O374" s="357" t="s">
        <v>1320</v>
      </c>
      <c r="P374" s="361">
        <v>40361</v>
      </c>
      <c r="Q374" s="362">
        <v>22503597.620000001</v>
      </c>
      <c r="R374" s="362">
        <v>27267896.511190478</v>
      </c>
      <c r="S374" s="357">
        <v>3</v>
      </c>
      <c r="T374" s="359">
        <v>5.5437086536175739E-2</v>
      </c>
      <c r="U374" s="359">
        <v>0.71664603793953285</v>
      </c>
      <c r="V374" s="359">
        <v>-8.0940417918649477E-2</v>
      </c>
      <c r="W374" s="359">
        <v>-0.79348673893479293</v>
      </c>
      <c r="X374" s="359">
        <v>-8.997800167860448E-3</v>
      </c>
      <c r="Y374" s="359">
        <v>-6.8231953218212155E-2</v>
      </c>
      <c r="Z374" s="359">
        <v>-5.0713500302912662E-2</v>
      </c>
      <c r="AA374" s="359">
        <v>-0.28827197644330027</v>
      </c>
      <c r="AB374" s="359">
        <v>0.17823388504786997</v>
      </c>
      <c r="AC374" s="363">
        <v>-0.92957496257878514</v>
      </c>
      <c r="AD374" s="526">
        <v>0</v>
      </c>
      <c r="AE374" s="360" t="s">
        <v>2340</v>
      </c>
      <c r="AF374" s="360" t="s">
        <v>728</v>
      </c>
      <c r="AG374" s="364" t="s">
        <v>728</v>
      </c>
      <c r="AH374" s="364" t="s">
        <v>2147</v>
      </c>
      <c r="AI374" s="364">
        <v>5000</v>
      </c>
      <c r="AJ374" s="364">
        <v>100</v>
      </c>
      <c r="AK374" s="364">
        <v>1000</v>
      </c>
      <c r="AL374" s="359">
        <v>0.02</v>
      </c>
      <c r="AM374" s="359" t="s">
        <v>34</v>
      </c>
      <c r="AN374" s="359" t="s">
        <v>2161</v>
      </c>
      <c r="AO374" s="357" t="s">
        <v>1323</v>
      </c>
      <c r="AP374" s="360" t="s">
        <v>716</v>
      </c>
      <c r="AQ374" s="366" t="s">
        <v>667</v>
      </c>
      <c r="AR374" s="359">
        <v>5.3333333333333332E-3</v>
      </c>
      <c r="AS374" s="359">
        <v>5.3333333333333332E-3</v>
      </c>
      <c r="AT374" s="359"/>
      <c r="AW374" s="646"/>
      <c r="AX374" s="646"/>
      <c r="AY374" s="647"/>
      <c r="AZ374" s="647"/>
      <c r="BA374" s="647"/>
      <c r="BB374" s="647"/>
      <c r="BC374" s="647"/>
      <c r="BD374" s="647"/>
      <c r="BE374" s="647"/>
      <c r="BF374" s="647"/>
      <c r="BG374" s="648"/>
      <c r="BH374" s="648"/>
      <c r="BI374" s="649"/>
      <c r="BJ374" s="649"/>
      <c r="BK374" s="649"/>
      <c r="BL374" s="218"/>
      <c r="BM374" s="648"/>
      <c r="BN374" s="648"/>
      <c r="BO374" s="648"/>
      <c r="BP374" s="648"/>
      <c r="BQ374" s="648"/>
      <c r="BR374" s="648"/>
      <c r="BS374" s="648"/>
      <c r="BT374" s="648"/>
      <c r="BU374" s="648"/>
      <c r="BV374" s="650"/>
      <c r="BW374" s="647"/>
    </row>
    <row r="375" spans="2:75" ht="15.75" customHeight="1">
      <c r="B375" s="353" t="s">
        <v>440</v>
      </c>
      <c r="C375" s="354">
        <v>9087523000191</v>
      </c>
      <c r="D375" s="355" t="s">
        <v>14</v>
      </c>
      <c r="E375" s="355" t="s">
        <v>607</v>
      </c>
      <c r="F375" s="355"/>
      <c r="G375" s="356"/>
      <c r="H375" s="356" t="s">
        <v>34</v>
      </c>
      <c r="I375" s="356" t="s">
        <v>34</v>
      </c>
      <c r="J375" s="356" t="s">
        <v>608</v>
      </c>
      <c r="K375" s="357" t="s">
        <v>48</v>
      </c>
      <c r="L375" s="358"/>
      <c r="M375" s="358" t="s">
        <v>34</v>
      </c>
      <c r="N375" s="357">
        <v>250686</v>
      </c>
      <c r="O375" s="357" t="s">
        <v>1320</v>
      </c>
      <c r="P375" s="361">
        <v>40354</v>
      </c>
      <c r="Q375" s="362">
        <v>79273710.5</v>
      </c>
      <c r="R375" s="362">
        <v>96534581.822698399</v>
      </c>
      <c r="S375" s="357">
        <v>3</v>
      </c>
      <c r="T375" s="359">
        <v>3.4351565795883721E-2</v>
      </c>
      <c r="U375" s="359">
        <v>0.44406939582899446</v>
      </c>
      <c r="V375" s="359">
        <v>-0.18102694009976172</v>
      </c>
      <c r="W375" s="359">
        <v>-1.7746693191462677</v>
      </c>
      <c r="X375" s="359">
        <v>-0.15458156526359934</v>
      </c>
      <c r="Y375" s="359">
        <v>-1.1722200907660238</v>
      </c>
      <c r="Z375" s="359">
        <v>-0.11291896218853059</v>
      </c>
      <c r="AA375" s="359">
        <v>-0.6418679880817546</v>
      </c>
      <c r="AB375" s="359">
        <v>0.21940472509667455</v>
      </c>
      <c r="AC375" s="363">
        <v>-1.2430161946288947</v>
      </c>
      <c r="AD375" s="526">
        <v>0</v>
      </c>
      <c r="AE375" s="360" t="s">
        <v>2340</v>
      </c>
      <c r="AF375" s="360" t="s">
        <v>728</v>
      </c>
      <c r="AG375" s="364" t="s">
        <v>728</v>
      </c>
      <c r="AH375" s="364" t="s">
        <v>2147</v>
      </c>
      <c r="AI375" s="364">
        <v>1000</v>
      </c>
      <c r="AJ375" s="364">
        <v>100</v>
      </c>
      <c r="AK375" s="364">
        <v>500</v>
      </c>
      <c r="AL375" s="359">
        <v>2.5000000000000001E-2</v>
      </c>
      <c r="AM375" s="359" t="s">
        <v>34</v>
      </c>
      <c r="AN375" s="359" t="s">
        <v>34</v>
      </c>
      <c r="AO375" s="357" t="s">
        <v>1323</v>
      </c>
      <c r="AP375" s="360" t="s">
        <v>716</v>
      </c>
      <c r="AQ375" s="366" t="s">
        <v>659</v>
      </c>
      <c r="AR375" s="359">
        <v>6.6666666666666671E-3</v>
      </c>
      <c r="AS375" s="359">
        <v>6.6666666666666671E-3</v>
      </c>
      <c r="AT375" s="359"/>
      <c r="AW375" s="646"/>
      <c r="AX375" s="646"/>
      <c r="AY375" s="647"/>
      <c r="AZ375" s="647"/>
      <c r="BA375" s="647"/>
      <c r="BB375" s="647"/>
      <c r="BC375" s="647"/>
      <c r="BD375" s="647"/>
      <c r="BE375" s="647"/>
      <c r="BF375" s="647"/>
      <c r="BG375" s="648"/>
      <c r="BH375" s="648"/>
      <c r="BI375" s="649"/>
      <c r="BJ375" s="649"/>
      <c r="BK375" s="649"/>
      <c r="BL375" s="218"/>
      <c r="BM375" s="648"/>
      <c r="BN375" s="648"/>
      <c r="BO375" s="648"/>
      <c r="BP375" s="648"/>
      <c r="BQ375" s="648"/>
      <c r="BR375" s="648"/>
      <c r="BS375" s="648"/>
      <c r="BT375" s="648"/>
      <c r="BU375" s="648"/>
      <c r="BV375" s="650"/>
      <c r="BW375" s="647"/>
    </row>
    <row r="376" spans="2:75" ht="15.75" customHeight="1">
      <c r="B376" s="353" t="s">
        <v>1112</v>
      </c>
      <c r="C376" s="354">
        <v>9601190000177</v>
      </c>
      <c r="D376" s="355" t="s">
        <v>14</v>
      </c>
      <c r="E376" s="355" t="s">
        <v>15</v>
      </c>
      <c r="F376" s="355" t="s">
        <v>699</v>
      </c>
      <c r="G376" s="356"/>
      <c r="H376" s="356" t="s">
        <v>34</v>
      </c>
      <c r="I376" s="356" t="s">
        <v>34</v>
      </c>
      <c r="J376" s="356" t="s">
        <v>611</v>
      </c>
      <c r="K376" s="357"/>
      <c r="L376" s="358"/>
      <c r="M376" s="358" t="s">
        <v>1414</v>
      </c>
      <c r="N376" s="357">
        <v>318396</v>
      </c>
      <c r="O376" s="357" t="s">
        <v>1320</v>
      </c>
      <c r="P376" s="361">
        <v>39660</v>
      </c>
      <c r="Q376" s="362">
        <v>124575161.98</v>
      </c>
      <c r="R376" s="362">
        <v>170450805.75535721</v>
      </c>
      <c r="S376" s="357">
        <v>4</v>
      </c>
      <c r="T376" s="359">
        <v>-0.14265145898425236</v>
      </c>
      <c r="U376" s="359">
        <v>-1.8440832531963445</v>
      </c>
      <c r="V376" s="359">
        <v>-6.7936424861587463E-2</v>
      </c>
      <c r="W376" s="359">
        <v>-0.66600412506504991</v>
      </c>
      <c r="X376" s="359">
        <v>-0.20811211663462503</v>
      </c>
      <c r="Y376" s="359">
        <v>-1.5781519862019102</v>
      </c>
      <c r="Z376" s="359">
        <v>0.19766145916078415</v>
      </c>
      <c r="AA376" s="359">
        <v>1.1235718133948909</v>
      </c>
      <c r="AB376" s="359">
        <v>0.16121815708580869</v>
      </c>
      <c r="AC376" s="363">
        <v>-0.95871560799267841</v>
      </c>
      <c r="AD376" s="526">
        <v>0</v>
      </c>
      <c r="AE376" s="360" t="s">
        <v>2383</v>
      </c>
      <c r="AF376" s="360" t="s">
        <v>2143</v>
      </c>
      <c r="AG376" s="364" t="s">
        <v>1435</v>
      </c>
      <c r="AH376" s="364" t="s">
        <v>2147</v>
      </c>
      <c r="AI376" s="364">
        <v>0</v>
      </c>
      <c r="AJ376" s="364">
        <v>0</v>
      </c>
      <c r="AK376" s="364">
        <v>0</v>
      </c>
      <c r="AL376" s="359">
        <v>6.0000000000000001E-3</v>
      </c>
      <c r="AM376" s="359" t="s">
        <v>34</v>
      </c>
      <c r="AN376" s="359" t="s">
        <v>2384</v>
      </c>
      <c r="AO376" s="357" t="s">
        <v>1323</v>
      </c>
      <c r="AP376" s="360" t="s">
        <v>13</v>
      </c>
      <c r="AQ376" s="366" t="s">
        <v>671</v>
      </c>
      <c r="AR376" s="359">
        <v>1.1999999999999999E-3</v>
      </c>
      <c r="AS376" s="359">
        <v>1.1999999999999999E-3</v>
      </c>
      <c r="AT376" s="359"/>
      <c r="AW376" s="646"/>
      <c r="AX376" s="646"/>
      <c r="AY376" s="647"/>
      <c r="AZ376" s="647"/>
      <c r="BA376" s="647"/>
      <c r="BB376" s="647"/>
      <c r="BC376" s="647"/>
      <c r="BD376" s="647"/>
      <c r="BE376" s="647"/>
      <c r="BF376" s="647"/>
      <c r="BG376" s="648"/>
      <c r="BH376" s="648"/>
      <c r="BI376" s="649"/>
      <c r="BJ376" s="649"/>
      <c r="BK376" s="649"/>
      <c r="BL376" s="218"/>
      <c r="BM376" s="648"/>
      <c r="BN376" s="648"/>
      <c r="BO376" s="648"/>
      <c r="BP376" s="648"/>
      <c r="BQ376" s="648"/>
      <c r="BR376" s="648"/>
      <c r="BS376" s="648"/>
      <c r="BT376" s="648"/>
      <c r="BU376" s="648"/>
      <c r="BV376" s="650"/>
      <c r="BW376" s="647"/>
    </row>
    <row r="377" spans="2:75" ht="15.75" customHeight="1">
      <c r="B377" s="353" t="s">
        <v>859</v>
      </c>
      <c r="C377" s="354">
        <v>41771697000181</v>
      </c>
      <c r="D377" s="355" t="s">
        <v>14</v>
      </c>
      <c r="E377" s="355" t="s">
        <v>15</v>
      </c>
      <c r="F377" s="355" t="s">
        <v>701</v>
      </c>
      <c r="G377" s="356"/>
      <c r="H377" s="356" t="s">
        <v>34</v>
      </c>
      <c r="I377" s="356" t="s">
        <v>34</v>
      </c>
      <c r="J377" s="356" t="s">
        <v>611</v>
      </c>
      <c r="K377" s="357" t="s">
        <v>49</v>
      </c>
      <c r="L377" s="358"/>
      <c r="M377" s="358" t="s">
        <v>34</v>
      </c>
      <c r="N377" s="357">
        <v>589421</v>
      </c>
      <c r="O377" s="357" t="s">
        <v>1320</v>
      </c>
      <c r="P377" s="361">
        <v>44329</v>
      </c>
      <c r="Q377" s="362">
        <v>5408156.8799999999</v>
      </c>
      <c r="R377" s="362">
        <v>10004022.569603171</v>
      </c>
      <c r="S377" s="357">
        <v>4</v>
      </c>
      <c r="T377" s="359">
        <v>-0.57917345552029087</v>
      </c>
      <c r="U377" s="359">
        <v>-7.4870883033781688</v>
      </c>
      <c r="V377" s="359">
        <v>-0.56615005870307544</v>
      </c>
      <c r="W377" s="359">
        <v>-5.5501636312225822</v>
      </c>
      <c r="X377" s="359" t="s">
        <v>1417</v>
      </c>
      <c r="Y377" s="359" t="s">
        <v>1417</v>
      </c>
      <c r="Z377" s="359" t="s">
        <v>1417</v>
      </c>
      <c r="AA377" s="359" t="s">
        <v>1417</v>
      </c>
      <c r="AB377" s="359">
        <v>0.58934259046747828</v>
      </c>
      <c r="AC377" s="363">
        <v>-1.2829378853585569</v>
      </c>
      <c r="AD377" s="526">
        <v>41673090000169</v>
      </c>
      <c r="AE377" s="360" t="s">
        <v>2178</v>
      </c>
      <c r="AF377" s="360" t="s">
        <v>2143</v>
      </c>
      <c r="AG377" s="364" t="s">
        <v>1435</v>
      </c>
      <c r="AH377" s="364" t="s">
        <v>2144</v>
      </c>
      <c r="AI377" s="364">
        <v>1000</v>
      </c>
      <c r="AJ377" s="364">
        <v>100</v>
      </c>
      <c r="AK377" s="364">
        <v>100</v>
      </c>
      <c r="AL377" s="359">
        <v>5.0000000000000001E-3</v>
      </c>
      <c r="AM377" s="359" t="s">
        <v>34</v>
      </c>
      <c r="AN377" s="359" t="s">
        <v>34</v>
      </c>
      <c r="AO377" s="357" t="s">
        <v>1323</v>
      </c>
      <c r="AP377" s="360" t="s">
        <v>13</v>
      </c>
      <c r="AQ377" s="366" t="s">
        <v>679</v>
      </c>
      <c r="AR377" s="359">
        <v>5.2499999999999995E-3</v>
      </c>
      <c r="AS377" s="359">
        <v>5.2499999999999995E-3</v>
      </c>
      <c r="AT377" s="359"/>
      <c r="AW377" s="646"/>
      <c r="AX377" s="646"/>
      <c r="AY377" s="647"/>
      <c r="AZ377" s="647"/>
      <c r="BA377" s="647"/>
      <c r="BB377" s="647"/>
      <c r="BC377" s="647"/>
      <c r="BD377" s="647"/>
      <c r="BE377" s="647"/>
      <c r="BF377" s="647"/>
      <c r="BG377" s="648"/>
      <c r="BH377" s="648"/>
      <c r="BI377" s="649"/>
      <c r="BJ377" s="649"/>
      <c r="BK377" s="649"/>
      <c r="BL377" s="218"/>
      <c r="BM377" s="648"/>
      <c r="BN377" s="648"/>
      <c r="BO377" s="648"/>
      <c r="BP377" s="648"/>
      <c r="BQ377" s="648"/>
      <c r="BR377" s="648"/>
      <c r="BS377" s="648"/>
      <c r="BT377" s="648"/>
      <c r="BU377" s="648"/>
      <c r="BV377" s="650"/>
      <c r="BW377" s="647"/>
    </row>
    <row r="378" spans="2:75" ht="15.75" customHeight="1">
      <c r="B378" s="353" t="s">
        <v>1535</v>
      </c>
      <c r="C378" s="354">
        <v>41673090000169</v>
      </c>
      <c r="D378" s="355" t="s">
        <v>14</v>
      </c>
      <c r="E378" s="355" t="s">
        <v>15</v>
      </c>
      <c r="F378" s="355" t="s">
        <v>701</v>
      </c>
      <c r="G378" s="356"/>
      <c r="H378" s="356" t="s">
        <v>34</v>
      </c>
      <c r="I378" s="356" t="s">
        <v>34</v>
      </c>
      <c r="J378" s="356" t="s">
        <v>611</v>
      </c>
      <c r="K378" s="357" t="s">
        <v>49</v>
      </c>
      <c r="L378" s="358"/>
      <c r="M378" s="358"/>
      <c r="N378" s="357">
        <v>589381</v>
      </c>
      <c r="O378" s="357" t="s">
        <v>1320</v>
      </c>
      <c r="P378" s="361">
        <v>44329</v>
      </c>
      <c r="Q378" s="362">
        <v>6374432.4900000002</v>
      </c>
      <c r="R378" s="362">
        <v>10628243.000992067</v>
      </c>
      <c r="S378" s="357">
        <v>4</v>
      </c>
      <c r="T378" s="359">
        <v>-0.5833931028475694</v>
      </c>
      <c r="U378" s="359">
        <v>-6.5619551702061454</v>
      </c>
      <c r="V378" s="359">
        <v>-0.55915631870843563</v>
      </c>
      <c r="W378" s="359">
        <v>-5.1317736499032192</v>
      </c>
      <c r="X378" s="359" t="s">
        <v>1417</v>
      </c>
      <c r="Y378" s="359" t="s">
        <v>1417</v>
      </c>
      <c r="Z378" s="359" t="s">
        <v>1417</v>
      </c>
      <c r="AA378" s="359" t="s">
        <v>1417</v>
      </c>
      <c r="AB378" s="359">
        <v>0.58948110569783685</v>
      </c>
      <c r="AC378" s="363">
        <v>-1.2664473345299925</v>
      </c>
      <c r="AD378" s="526">
        <v>0</v>
      </c>
      <c r="AE378" s="360" t="s">
        <v>2178</v>
      </c>
      <c r="AF378" s="360" t="s">
        <v>2143</v>
      </c>
      <c r="AG378" s="364" t="s">
        <v>1435</v>
      </c>
      <c r="AH378" s="364" t="s">
        <v>2204</v>
      </c>
      <c r="AI378" s="364">
        <v>1000</v>
      </c>
      <c r="AJ378" s="364">
        <v>100</v>
      </c>
      <c r="AK378" s="364">
        <v>100</v>
      </c>
      <c r="AL378" s="359">
        <v>0.01</v>
      </c>
      <c r="AM378" s="359" t="s">
        <v>34</v>
      </c>
      <c r="AN378" s="359" t="s">
        <v>34</v>
      </c>
      <c r="AO378" s="357" t="s">
        <v>1323</v>
      </c>
      <c r="AP378" s="360" t="s">
        <v>13</v>
      </c>
      <c r="AQ378" s="366" t="s">
        <v>679</v>
      </c>
      <c r="AR378" s="359" t="s">
        <v>34</v>
      </c>
      <c r="AS378" s="359" t="s">
        <v>34</v>
      </c>
      <c r="AT378" s="359"/>
      <c r="AW378" s="646"/>
      <c r="AX378" s="646"/>
      <c r="AY378" s="647"/>
      <c r="AZ378" s="647"/>
      <c r="BA378" s="647"/>
      <c r="BB378" s="647"/>
      <c r="BC378" s="647"/>
      <c r="BD378" s="647"/>
      <c r="BE378" s="647"/>
      <c r="BF378" s="647"/>
      <c r="BG378" s="648"/>
      <c r="BH378" s="648"/>
      <c r="BI378" s="649"/>
      <c r="BJ378" s="649"/>
      <c r="BK378" s="649"/>
      <c r="BL378" s="218"/>
      <c r="BM378" s="648"/>
      <c r="BN378" s="648"/>
      <c r="BO378" s="648"/>
      <c r="BP378" s="648"/>
      <c r="BQ378" s="648"/>
      <c r="BR378" s="648"/>
      <c r="BS378" s="648"/>
      <c r="BT378" s="648"/>
      <c r="BU378" s="648"/>
      <c r="BV378" s="650"/>
      <c r="BW378" s="647"/>
    </row>
    <row r="379" spans="2:75" ht="15.75" customHeight="1">
      <c r="B379" s="353" t="s">
        <v>463</v>
      </c>
      <c r="C379" s="354">
        <v>22232929000189</v>
      </c>
      <c r="D379" s="355" t="s">
        <v>13</v>
      </c>
      <c r="E379" s="355" t="s">
        <v>616</v>
      </c>
      <c r="F379" s="355" t="s">
        <v>617</v>
      </c>
      <c r="G379" s="356" t="s">
        <v>34</v>
      </c>
      <c r="H379" s="356" t="s">
        <v>1336</v>
      </c>
      <c r="I379" s="356" t="s">
        <v>34</v>
      </c>
      <c r="J379" s="356" t="s">
        <v>608</v>
      </c>
      <c r="K379" s="357" t="s">
        <v>48</v>
      </c>
      <c r="L379" s="358"/>
      <c r="M379" s="358" t="s">
        <v>1414</v>
      </c>
      <c r="N379" s="357">
        <v>400531</v>
      </c>
      <c r="O379" s="357" t="s">
        <v>1320</v>
      </c>
      <c r="P379" s="361">
        <v>42191</v>
      </c>
      <c r="Q379" s="362">
        <v>101476445.78</v>
      </c>
      <c r="R379" s="362">
        <v>100975083.49694449</v>
      </c>
      <c r="S379" s="357">
        <v>4</v>
      </c>
      <c r="T379" s="359">
        <v>8.9902572050221563E-2</v>
      </c>
      <c r="U379" s="359">
        <v>1.1621880962002153</v>
      </c>
      <c r="V379" s="359">
        <v>0.11621671294090308</v>
      </c>
      <c r="W379" s="359">
        <v>1.139312384745552</v>
      </c>
      <c r="X379" s="359">
        <v>0.16656391404993331</v>
      </c>
      <c r="Y379" s="359">
        <v>1.263084418332864</v>
      </c>
      <c r="Z379" s="359">
        <v>0.33779012818577625</v>
      </c>
      <c r="AA379" s="359">
        <v>1.9201085962026732</v>
      </c>
      <c r="AB379" s="359">
        <v>2.2606600383819335E-2</v>
      </c>
      <c r="AC379" s="363">
        <v>0.57821109393683534</v>
      </c>
      <c r="AD379" s="526">
        <v>0</v>
      </c>
      <c r="AE379" s="360" t="s">
        <v>2145</v>
      </c>
      <c r="AF379" s="360" t="s">
        <v>2146</v>
      </c>
      <c r="AG379" s="364" t="s">
        <v>59</v>
      </c>
      <c r="AH379" s="364" t="s">
        <v>2147</v>
      </c>
      <c r="AI379" s="364">
        <v>5000</v>
      </c>
      <c r="AJ379" s="364">
        <v>0</v>
      </c>
      <c r="AK379" s="364">
        <v>1000</v>
      </c>
      <c r="AL379" s="657">
        <v>1.4999999999999999E-2</v>
      </c>
      <c r="AM379" s="657">
        <v>0.2</v>
      </c>
      <c r="AN379" s="359" t="s">
        <v>64</v>
      </c>
      <c r="AO379" s="357" t="s">
        <v>1323</v>
      </c>
      <c r="AP379" s="360" t="s">
        <v>13</v>
      </c>
      <c r="AQ379" s="366" t="s">
        <v>668</v>
      </c>
      <c r="AR379" s="359">
        <v>2.9999999999999996E-3</v>
      </c>
      <c r="AS379" s="359">
        <v>2.9999999999999996E-3</v>
      </c>
      <c r="AT379" s="359"/>
      <c r="AW379" s="646"/>
      <c r="AX379" s="646"/>
      <c r="AY379" s="647"/>
      <c r="AZ379" s="647"/>
      <c r="BA379" s="647"/>
      <c r="BB379" s="647"/>
      <c r="BC379" s="647"/>
      <c r="BD379" s="647"/>
      <c r="BE379" s="647"/>
      <c r="BF379" s="647"/>
      <c r="BG379" s="648"/>
      <c r="BH379" s="648"/>
      <c r="BI379" s="649"/>
      <c r="BJ379" s="649"/>
      <c r="BK379" s="649"/>
      <c r="BL379" s="218"/>
      <c r="BM379" s="648"/>
      <c r="BN379" s="648"/>
      <c r="BO379" s="648"/>
      <c r="BP379" s="648"/>
      <c r="BQ379" s="648"/>
      <c r="BR379" s="648"/>
      <c r="BS379" s="648"/>
      <c r="BT379" s="648"/>
      <c r="BU379" s="648"/>
      <c r="BV379" s="650"/>
      <c r="BW379" s="647"/>
    </row>
    <row r="380" spans="2:75" ht="15.75" customHeight="1">
      <c r="B380" s="353" t="s">
        <v>903</v>
      </c>
      <c r="C380" s="354">
        <v>5488919000190</v>
      </c>
      <c r="D380" s="355" t="s">
        <v>13</v>
      </c>
      <c r="E380" s="355" t="s">
        <v>616</v>
      </c>
      <c r="F380" s="355" t="s">
        <v>617</v>
      </c>
      <c r="G380" s="356" t="s">
        <v>34</v>
      </c>
      <c r="H380" s="356" t="s">
        <v>1336</v>
      </c>
      <c r="I380" s="356" t="s">
        <v>34</v>
      </c>
      <c r="J380" s="356" t="s">
        <v>608</v>
      </c>
      <c r="K380" s="357" t="s">
        <v>48</v>
      </c>
      <c r="L380" s="358"/>
      <c r="M380" s="358" t="s">
        <v>34</v>
      </c>
      <c r="N380" s="357">
        <v>113190</v>
      </c>
      <c r="O380" s="357" t="s">
        <v>1320</v>
      </c>
      <c r="P380" s="361">
        <v>37649</v>
      </c>
      <c r="Q380" s="362">
        <v>20150380.699999999</v>
      </c>
      <c r="R380" s="362">
        <v>31211416.970873009</v>
      </c>
      <c r="S380" s="357">
        <v>4</v>
      </c>
      <c r="T380" s="359">
        <v>7.2555150127670665E-2</v>
      </c>
      <c r="U380" s="359">
        <v>0.93793458711385735</v>
      </c>
      <c r="V380" s="359">
        <v>7.8863936819528302E-2</v>
      </c>
      <c r="W380" s="359">
        <v>0.77313028096026903</v>
      </c>
      <c r="X380" s="359">
        <v>9.0518712564755521E-2</v>
      </c>
      <c r="Y380" s="359">
        <v>0.68641984105764176</v>
      </c>
      <c r="Z380" s="359">
        <v>0.18950077516041208</v>
      </c>
      <c r="AA380" s="359">
        <v>1.0771838399388096</v>
      </c>
      <c r="AB380" s="359">
        <v>2.3175174292694219E-2</v>
      </c>
      <c r="AC380" s="363">
        <v>-0.90461530887663277</v>
      </c>
      <c r="AD380" s="526">
        <v>12219403000105</v>
      </c>
      <c r="AE380" s="360" t="s">
        <v>2243</v>
      </c>
      <c r="AF380" s="360" t="s">
        <v>2152</v>
      </c>
      <c r="AG380" s="364" t="s">
        <v>1436</v>
      </c>
      <c r="AH380" s="364" t="s">
        <v>2147</v>
      </c>
      <c r="AI380" s="364">
        <v>1000</v>
      </c>
      <c r="AJ380" s="364">
        <v>1</v>
      </c>
      <c r="AK380" s="364">
        <v>1000</v>
      </c>
      <c r="AL380" s="359">
        <v>1.4999999999999999E-2</v>
      </c>
      <c r="AM380" s="359">
        <v>0.2</v>
      </c>
      <c r="AN380" s="359" t="s">
        <v>64</v>
      </c>
      <c r="AO380" s="357" t="s">
        <v>1323</v>
      </c>
      <c r="AP380" s="360" t="s">
        <v>13</v>
      </c>
      <c r="AQ380" s="366" t="s">
        <v>664</v>
      </c>
      <c r="AR380" s="359">
        <v>4.9999999999999992E-3</v>
      </c>
      <c r="AS380" s="359">
        <v>4.9999999999999992E-3</v>
      </c>
      <c r="AT380" s="359"/>
      <c r="AW380" s="646"/>
      <c r="AX380" s="646"/>
      <c r="AY380" s="647"/>
      <c r="AZ380" s="647"/>
      <c r="BA380" s="647"/>
      <c r="BB380" s="647"/>
      <c r="BC380" s="647"/>
      <c r="BD380" s="647"/>
      <c r="BE380" s="647"/>
      <c r="BF380" s="647"/>
      <c r="BG380" s="648"/>
      <c r="BH380" s="648"/>
      <c r="BI380" s="649"/>
      <c r="BJ380" s="649"/>
      <c r="BK380" s="649"/>
      <c r="BL380" s="218"/>
      <c r="BM380" s="648"/>
      <c r="BN380" s="648"/>
      <c r="BO380" s="648"/>
      <c r="BP380" s="648"/>
      <c r="BQ380" s="648"/>
      <c r="BR380" s="648"/>
      <c r="BS380" s="648"/>
      <c r="BT380" s="648"/>
      <c r="BU380" s="648"/>
      <c r="BV380" s="650"/>
      <c r="BW380" s="647"/>
    </row>
    <row r="381" spans="2:75" ht="15.75" customHeight="1">
      <c r="B381" s="353" t="s">
        <v>1700</v>
      </c>
      <c r="C381" s="354">
        <v>22654439000170</v>
      </c>
      <c r="D381" s="355" t="s">
        <v>13</v>
      </c>
      <c r="E381" s="355" t="s">
        <v>616</v>
      </c>
      <c r="F381" s="355" t="s">
        <v>617</v>
      </c>
      <c r="G381" s="356" t="s">
        <v>34</v>
      </c>
      <c r="H381" s="356" t="s">
        <v>1336</v>
      </c>
      <c r="I381" s="356" t="s">
        <v>34</v>
      </c>
      <c r="J381" s="356" t="s">
        <v>608</v>
      </c>
      <c r="K381" s="357" t="s">
        <v>48</v>
      </c>
      <c r="L381" s="358"/>
      <c r="M381" s="358"/>
      <c r="N381" s="357">
        <v>418439</v>
      </c>
      <c r="O381" s="357" t="s">
        <v>1320</v>
      </c>
      <c r="P381" s="361">
        <v>42382</v>
      </c>
      <c r="Q381" s="362">
        <v>18555099.719999999</v>
      </c>
      <c r="R381" s="362">
        <v>29245687.020595253</v>
      </c>
      <c r="S381" s="357">
        <v>4</v>
      </c>
      <c r="T381" s="359">
        <v>0.11155606115163441</v>
      </c>
      <c r="U381" s="359">
        <v>1.2547729286972154</v>
      </c>
      <c r="V381" s="359">
        <v>7.2116910542065593E-2</v>
      </c>
      <c r="W381" s="359">
        <v>0.66186797653837648</v>
      </c>
      <c r="X381" s="359">
        <v>3.7306993412265621E-2</v>
      </c>
      <c r="Y381" s="359">
        <v>0.26233495995014122</v>
      </c>
      <c r="Z381" s="359">
        <v>0.12034507533198946</v>
      </c>
      <c r="AA381" s="359">
        <v>0.65763332879744163</v>
      </c>
      <c r="AB381" s="359">
        <v>4.3199346862699078E-2</v>
      </c>
      <c r="AC381" s="363">
        <v>-0.76089805924767218</v>
      </c>
      <c r="AD381" s="526">
        <v>13608337000128</v>
      </c>
      <c r="AE381" s="360" t="s">
        <v>2352</v>
      </c>
      <c r="AF381" s="360" t="s">
        <v>2352</v>
      </c>
      <c r="AG381" s="364" t="s">
        <v>1439</v>
      </c>
      <c r="AH381" s="364" t="s">
        <v>2353</v>
      </c>
      <c r="AI381" s="364">
        <v>5000</v>
      </c>
      <c r="AJ381" s="364">
        <v>5000</v>
      </c>
      <c r="AK381" s="364">
        <v>0</v>
      </c>
      <c r="AL381" s="359">
        <v>0</v>
      </c>
      <c r="AM381" s="359" t="s">
        <v>34</v>
      </c>
      <c r="AN381" s="359" t="s">
        <v>64</v>
      </c>
      <c r="AO381" s="357" t="s">
        <v>1323</v>
      </c>
      <c r="AP381" s="360" t="s">
        <v>13</v>
      </c>
      <c r="AQ381" s="366" t="s">
        <v>674</v>
      </c>
      <c r="AR381" s="359" t="s">
        <v>34</v>
      </c>
      <c r="AS381" s="359" t="s">
        <v>34</v>
      </c>
      <c r="AT381" s="359"/>
      <c r="AW381" s="646"/>
      <c r="AX381" s="646"/>
      <c r="AY381" s="647"/>
      <c r="AZ381" s="647"/>
      <c r="BA381" s="647"/>
      <c r="BB381" s="647"/>
      <c r="BC381" s="647"/>
      <c r="BD381" s="647"/>
      <c r="BE381" s="647"/>
      <c r="BF381" s="647"/>
      <c r="BG381" s="648"/>
      <c r="BH381" s="648"/>
      <c r="BI381" s="649"/>
      <c r="BJ381" s="649"/>
      <c r="BK381" s="649"/>
      <c r="BL381" s="218"/>
      <c r="BM381" s="648"/>
      <c r="BN381" s="648"/>
      <c r="BO381" s="648"/>
      <c r="BP381" s="648"/>
      <c r="BQ381" s="648"/>
      <c r="BR381" s="648"/>
      <c r="BS381" s="648"/>
      <c r="BT381" s="648"/>
      <c r="BU381" s="648"/>
      <c r="BV381" s="650"/>
      <c r="BW381" s="647"/>
    </row>
    <row r="382" spans="2:75" ht="15.75" customHeight="1">
      <c r="B382" s="353" t="s">
        <v>1386</v>
      </c>
      <c r="C382" s="354">
        <v>33824969000136</v>
      </c>
      <c r="D382" s="355" t="s">
        <v>13</v>
      </c>
      <c r="E382" s="355" t="s">
        <v>615</v>
      </c>
      <c r="F382" s="355" t="s">
        <v>619</v>
      </c>
      <c r="G382" s="356" t="s">
        <v>34</v>
      </c>
      <c r="H382" s="356" t="s">
        <v>1336</v>
      </c>
      <c r="I382" s="356" t="s">
        <v>34</v>
      </c>
      <c r="J382" s="356"/>
      <c r="K382" s="357" t="s">
        <v>48</v>
      </c>
      <c r="L382" s="358"/>
      <c r="M382" s="358" t="s">
        <v>1414</v>
      </c>
      <c r="N382" s="357">
        <v>505234</v>
      </c>
      <c r="O382" s="357" t="s">
        <v>1320</v>
      </c>
      <c r="P382" s="361">
        <v>43699</v>
      </c>
      <c r="Q382" s="362">
        <v>1706605.54</v>
      </c>
      <c r="R382" s="362">
        <v>1603647.2507142865</v>
      </c>
      <c r="S382" s="357">
        <v>4</v>
      </c>
      <c r="T382" s="359">
        <v>8.5750695670646415E-2</v>
      </c>
      <c r="U382" s="359">
        <v>1.1085159798725357</v>
      </c>
      <c r="V382" s="359">
        <v>8.0449292430016417E-2</v>
      </c>
      <c r="W382" s="359">
        <v>0.78867206695255931</v>
      </c>
      <c r="X382" s="359">
        <v>0.11251317601348632</v>
      </c>
      <c r="Y382" s="359">
        <v>0.85320785291569223</v>
      </c>
      <c r="Z382" s="359">
        <v>0.16497217414537357</v>
      </c>
      <c r="AA382" s="359">
        <v>0.93775531988478811</v>
      </c>
      <c r="AB382" s="359">
        <v>3.6336521993351238E-2</v>
      </c>
      <c r="AC382" s="363">
        <v>-0.52579208978987191</v>
      </c>
      <c r="AD382" s="526">
        <v>9605786000145</v>
      </c>
      <c r="AE382" s="360" t="s">
        <v>2203</v>
      </c>
      <c r="AF382" s="360" t="s">
        <v>2203</v>
      </c>
      <c r="AG382" s="364" t="s">
        <v>1438</v>
      </c>
      <c r="AH382" s="364" t="s">
        <v>2147</v>
      </c>
      <c r="AI382" s="364">
        <v>200</v>
      </c>
      <c r="AJ382" s="364">
        <v>100</v>
      </c>
      <c r="AK382" s="364">
        <v>200</v>
      </c>
      <c r="AL382" s="359">
        <v>0.01</v>
      </c>
      <c r="AM382" s="359" t="s">
        <v>34</v>
      </c>
      <c r="AN382" s="359" t="s">
        <v>64</v>
      </c>
      <c r="AO382" s="357" t="s">
        <v>1323</v>
      </c>
      <c r="AP382" s="360" t="s">
        <v>13</v>
      </c>
      <c r="AQ382" s="366" t="s">
        <v>668</v>
      </c>
      <c r="AR382" s="359">
        <v>3.3333333333333331E-3</v>
      </c>
      <c r="AS382" s="359">
        <v>3.3333333333333331E-3</v>
      </c>
      <c r="AT382" s="359"/>
      <c r="AW382" s="646"/>
      <c r="AX382" s="646"/>
      <c r="AY382" s="647"/>
      <c r="AZ382" s="647"/>
      <c r="BA382" s="647"/>
      <c r="BB382" s="647"/>
      <c r="BC382" s="647"/>
      <c r="BD382" s="647"/>
      <c r="BE382" s="647"/>
      <c r="BF382" s="647"/>
      <c r="BG382" s="648"/>
      <c r="BH382" s="648"/>
      <c r="BI382" s="649"/>
      <c r="BJ382" s="649"/>
      <c r="BK382" s="649"/>
      <c r="BL382" s="218"/>
      <c r="BM382" s="648"/>
      <c r="BN382" s="648"/>
      <c r="BO382" s="648"/>
      <c r="BP382" s="648"/>
      <c r="BQ382" s="648"/>
      <c r="BR382" s="648"/>
      <c r="BS382" s="648"/>
      <c r="BT382" s="648"/>
      <c r="BU382" s="648"/>
      <c r="BV382" s="650"/>
      <c r="BW382" s="647"/>
    </row>
    <row r="383" spans="2:75" ht="15.75" customHeight="1">
      <c r="B383" s="353" t="s">
        <v>938</v>
      </c>
      <c r="C383" s="354">
        <v>19038997000105</v>
      </c>
      <c r="D383" s="355" t="s">
        <v>13</v>
      </c>
      <c r="E383" s="355" t="s">
        <v>615</v>
      </c>
      <c r="F383" s="355" t="s">
        <v>619</v>
      </c>
      <c r="G383" s="356" t="s">
        <v>34</v>
      </c>
      <c r="H383" s="356" t="s">
        <v>1336</v>
      </c>
      <c r="I383" s="356" t="s">
        <v>34</v>
      </c>
      <c r="J383" s="356"/>
      <c r="K383" s="357" t="s">
        <v>48</v>
      </c>
      <c r="L383" s="358"/>
      <c r="M383" s="358" t="s">
        <v>1414</v>
      </c>
      <c r="N383" s="357">
        <v>360600</v>
      </c>
      <c r="O383" s="357" t="s">
        <v>1320</v>
      </c>
      <c r="P383" s="361">
        <v>41600</v>
      </c>
      <c r="Q383" s="362">
        <v>58867262.369999997</v>
      </c>
      <c r="R383" s="362">
        <v>58116649.713888898</v>
      </c>
      <c r="S383" s="357">
        <v>4</v>
      </c>
      <c r="T383" s="359">
        <v>5.4730361733146049E-2</v>
      </c>
      <c r="U383" s="359">
        <v>0.70751006847125419</v>
      </c>
      <c r="V383" s="359">
        <v>5.6123809017974313E-2</v>
      </c>
      <c r="W383" s="359">
        <v>0.55020099153714153</v>
      </c>
      <c r="X383" s="359">
        <v>0.10959729281700925</v>
      </c>
      <c r="Y383" s="359">
        <v>0.83109618093586179</v>
      </c>
      <c r="Z383" s="359">
        <v>0.15853570829105879</v>
      </c>
      <c r="AA383" s="359">
        <v>0.90116836134218137</v>
      </c>
      <c r="AB383" s="359">
        <v>4.3369317036012371E-2</v>
      </c>
      <c r="AC383" s="363">
        <v>-0.95931226599073016</v>
      </c>
      <c r="AD383" s="526">
        <v>0</v>
      </c>
      <c r="AE383" s="360" t="s">
        <v>2279</v>
      </c>
      <c r="AF383" s="360" t="s">
        <v>2149</v>
      </c>
      <c r="AG383" s="364" t="s">
        <v>719</v>
      </c>
      <c r="AH383" s="364" t="s">
        <v>2147</v>
      </c>
      <c r="AI383" s="364">
        <v>1000</v>
      </c>
      <c r="AJ383" s="364">
        <v>500</v>
      </c>
      <c r="AK383" s="364">
        <v>500</v>
      </c>
      <c r="AL383" s="359">
        <v>8.5000000000000006E-3</v>
      </c>
      <c r="AM383" s="359">
        <v>0.2</v>
      </c>
      <c r="AN383" s="359" t="s">
        <v>64</v>
      </c>
      <c r="AO383" s="357" t="s">
        <v>1323</v>
      </c>
      <c r="AP383" s="360" t="s">
        <v>13</v>
      </c>
      <c r="AQ383" s="366" t="s">
        <v>686</v>
      </c>
      <c r="AR383" s="359">
        <v>2.6503E-3</v>
      </c>
      <c r="AS383" s="359">
        <v>2.6503E-3</v>
      </c>
      <c r="AT383" s="359"/>
      <c r="AW383" s="646"/>
      <c r="AX383" s="646"/>
      <c r="AY383" s="647"/>
      <c r="AZ383" s="647"/>
      <c r="BA383" s="647"/>
      <c r="BB383" s="647"/>
      <c r="BC383" s="647"/>
      <c r="BD383" s="647"/>
      <c r="BE383" s="647"/>
      <c r="BF383" s="647"/>
      <c r="BG383" s="648"/>
      <c r="BH383" s="648"/>
      <c r="BI383" s="649"/>
      <c r="BJ383" s="649"/>
      <c r="BK383" s="649"/>
      <c r="BL383" s="218"/>
      <c r="BM383" s="648"/>
      <c r="BN383" s="648"/>
      <c r="BO383" s="648"/>
      <c r="BP383" s="648"/>
      <c r="BQ383" s="648"/>
      <c r="BR383" s="648"/>
      <c r="BS383" s="648"/>
      <c r="BT383" s="648"/>
      <c r="BU383" s="648"/>
      <c r="BV383" s="650"/>
      <c r="BW383" s="647"/>
    </row>
    <row r="384" spans="2:75" ht="15.75" customHeight="1">
      <c r="B384" s="353" t="s">
        <v>1616</v>
      </c>
      <c r="C384" s="354">
        <v>37829233000101</v>
      </c>
      <c r="D384" s="355" t="s">
        <v>13</v>
      </c>
      <c r="E384" s="355" t="s">
        <v>615</v>
      </c>
      <c r="F384" s="355" t="s">
        <v>619</v>
      </c>
      <c r="G384" s="356" t="s">
        <v>34</v>
      </c>
      <c r="H384" s="356" t="s">
        <v>1336</v>
      </c>
      <c r="I384" s="356" t="s">
        <v>34</v>
      </c>
      <c r="J384" s="356" t="s">
        <v>611</v>
      </c>
      <c r="K384" s="357" t="s">
        <v>48</v>
      </c>
      <c r="L384" s="358"/>
      <c r="M384" s="358"/>
      <c r="N384" s="357">
        <v>587771</v>
      </c>
      <c r="O384" s="357" t="s">
        <v>1320</v>
      </c>
      <c r="P384" s="361">
        <v>44236</v>
      </c>
      <c r="Q384" s="362">
        <v>186625302.77000001</v>
      </c>
      <c r="R384" s="362">
        <v>86640671.4724603</v>
      </c>
      <c r="S384" s="357">
        <v>4</v>
      </c>
      <c r="T384" s="359">
        <v>0.15806177462763982</v>
      </c>
      <c r="U384" s="359">
        <v>1.7778651721578558</v>
      </c>
      <c r="V384" s="359">
        <v>0.17633834883812494</v>
      </c>
      <c r="W384" s="359">
        <v>1.6183819475118799</v>
      </c>
      <c r="X384" s="359" t="s">
        <v>1417</v>
      </c>
      <c r="Y384" s="359" t="s">
        <v>1417</v>
      </c>
      <c r="Z384" s="359" t="s">
        <v>1417</v>
      </c>
      <c r="AA384" s="359" t="s">
        <v>1417</v>
      </c>
      <c r="AB384" s="359">
        <v>4.1343919390951736E-2</v>
      </c>
      <c r="AC384" s="363">
        <v>1.4479800027451046</v>
      </c>
      <c r="AD384" s="526">
        <v>37368165000120</v>
      </c>
      <c r="AE384" s="360" t="s">
        <v>2339</v>
      </c>
      <c r="AF384" s="360" t="s">
        <v>2152</v>
      </c>
      <c r="AG384" s="364" t="s">
        <v>1436</v>
      </c>
      <c r="AH384" s="364" t="s">
        <v>2153</v>
      </c>
      <c r="AI384" s="364">
        <v>500</v>
      </c>
      <c r="AJ384" s="364">
        <v>100</v>
      </c>
      <c r="AK384" s="364">
        <v>100</v>
      </c>
      <c r="AL384" s="359">
        <v>1.95E-2</v>
      </c>
      <c r="AM384" s="359">
        <v>0.2</v>
      </c>
      <c r="AN384" s="359" t="s">
        <v>34</v>
      </c>
      <c r="AO384" s="357" t="s">
        <v>1320</v>
      </c>
      <c r="AP384" s="360" t="s">
        <v>13</v>
      </c>
      <c r="AQ384" s="366" t="s">
        <v>2211</v>
      </c>
      <c r="AR384" s="359" t="s">
        <v>34</v>
      </c>
      <c r="AS384" s="359" t="s">
        <v>34</v>
      </c>
      <c r="AT384" s="359"/>
      <c r="AW384" s="646"/>
      <c r="AX384" s="646"/>
      <c r="AY384" s="647"/>
      <c r="AZ384" s="647"/>
      <c r="BA384" s="647"/>
      <c r="BB384" s="647"/>
      <c r="BC384" s="647"/>
      <c r="BD384" s="647"/>
      <c r="BE384" s="647"/>
      <c r="BF384" s="647"/>
      <c r="BG384" s="648"/>
      <c r="BH384" s="648"/>
      <c r="BI384" s="649"/>
      <c r="BJ384" s="649"/>
      <c r="BK384" s="649"/>
      <c r="BL384" s="218"/>
      <c r="BM384" s="648"/>
      <c r="BN384" s="648"/>
      <c r="BO384" s="648"/>
      <c r="BP384" s="648"/>
      <c r="BQ384" s="648"/>
      <c r="BR384" s="648"/>
      <c r="BS384" s="648"/>
      <c r="BT384" s="648"/>
      <c r="BU384" s="648"/>
      <c r="BV384" s="650"/>
      <c r="BW384" s="647"/>
    </row>
    <row r="385" spans="2:75" ht="15.75" customHeight="1">
      <c r="B385" s="353" t="s">
        <v>1617</v>
      </c>
      <c r="C385" s="354">
        <v>37367841000141</v>
      </c>
      <c r="D385" s="355" t="s">
        <v>13</v>
      </c>
      <c r="E385" s="355" t="s">
        <v>615</v>
      </c>
      <c r="F385" s="355" t="s">
        <v>619</v>
      </c>
      <c r="G385" s="356" t="s">
        <v>34</v>
      </c>
      <c r="H385" s="356" t="s">
        <v>1336</v>
      </c>
      <c r="I385" s="356" t="s">
        <v>34</v>
      </c>
      <c r="J385" s="356" t="s">
        <v>611</v>
      </c>
      <c r="K385" s="357" t="s">
        <v>48</v>
      </c>
      <c r="L385" s="358"/>
      <c r="M385" s="358"/>
      <c r="N385" s="357">
        <v>562033</v>
      </c>
      <c r="O385" s="357" t="s">
        <v>1320</v>
      </c>
      <c r="P385" s="361">
        <v>44161</v>
      </c>
      <c r="Q385" s="362">
        <v>80069662.159999996</v>
      </c>
      <c r="R385" s="362">
        <v>38431091.079444453</v>
      </c>
      <c r="S385" s="357">
        <v>4</v>
      </c>
      <c r="T385" s="359">
        <v>0.15878443039063583</v>
      </c>
      <c r="U385" s="359">
        <v>1.7859935416862662</v>
      </c>
      <c r="V385" s="359">
        <v>0.17701944636952649</v>
      </c>
      <c r="W385" s="359">
        <v>1.6246328620553014</v>
      </c>
      <c r="X385" s="359" t="s">
        <v>1417</v>
      </c>
      <c r="Y385" s="359" t="s">
        <v>1417</v>
      </c>
      <c r="Z385" s="359" t="s">
        <v>1417</v>
      </c>
      <c r="AA385" s="359" t="s">
        <v>1417</v>
      </c>
      <c r="AB385" s="359">
        <v>4.1891637910041031E-2</v>
      </c>
      <c r="AC385" s="363">
        <v>1.4434155902782912</v>
      </c>
      <c r="AD385" s="526">
        <v>37368165000120</v>
      </c>
      <c r="AE385" s="360" t="s">
        <v>2339</v>
      </c>
      <c r="AF385" s="360" t="s">
        <v>2152</v>
      </c>
      <c r="AG385" s="364" t="s">
        <v>1436</v>
      </c>
      <c r="AH385" s="364" t="s">
        <v>2153</v>
      </c>
      <c r="AI385" s="364">
        <v>500</v>
      </c>
      <c r="AJ385" s="364">
        <v>100</v>
      </c>
      <c r="AK385" s="364">
        <v>100</v>
      </c>
      <c r="AL385" s="359">
        <v>1.95E-2</v>
      </c>
      <c r="AM385" s="359">
        <v>0.2</v>
      </c>
      <c r="AN385" s="359" t="s">
        <v>34</v>
      </c>
      <c r="AO385" s="357" t="s">
        <v>1320</v>
      </c>
      <c r="AP385" s="360" t="s">
        <v>13</v>
      </c>
      <c r="AQ385" s="366" t="s">
        <v>2211</v>
      </c>
      <c r="AR385" s="359" t="s">
        <v>34</v>
      </c>
      <c r="AS385" s="359" t="s">
        <v>34</v>
      </c>
      <c r="AT385" s="359"/>
      <c r="AW385" s="646"/>
      <c r="AX385" s="646"/>
      <c r="AY385" s="647"/>
      <c r="AZ385" s="647"/>
      <c r="BA385" s="647"/>
      <c r="BB385" s="647"/>
      <c r="BC385" s="647"/>
      <c r="BD385" s="647"/>
      <c r="BE385" s="647"/>
      <c r="BF385" s="647"/>
      <c r="BG385" s="648"/>
      <c r="BH385" s="648"/>
      <c r="BI385" s="649"/>
      <c r="BJ385" s="649"/>
      <c r="BK385" s="649"/>
      <c r="BL385" s="218"/>
      <c r="BM385" s="648"/>
      <c r="BN385" s="648"/>
      <c r="BO385" s="648"/>
      <c r="BP385" s="648"/>
      <c r="BQ385" s="648"/>
      <c r="BR385" s="648"/>
      <c r="BS385" s="648"/>
      <c r="BT385" s="648"/>
      <c r="BU385" s="648"/>
      <c r="BV385" s="650"/>
      <c r="BW385" s="647"/>
    </row>
    <row r="386" spans="2:75" ht="15.75" customHeight="1">
      <c r="B386" s="353" t="s">
        <v>311</v>
      </c>
      <c r="C386" s="354">
        <v>35726270000169</v>
      </c>
      <c r="D386" s="355" t="s">
        <v>13</v>
      </c>
      <c r="E386" s="355" t="s">
        <v>615</v>
      </c>
      <c r="F386" s="355" t="s">
        <v>619</v>
      </c>
      <c r="G386" s="356" t="s">
        <v>34</v>
      </c>
      <c r="H386" s="356" t="s">
        <v>1336</v>
      </c>
      <c r="I386" s="356" t="s">
        <v>34</v>
      </c>
      <c r="J386" s="356"/>
      <c r="K386" s="357" t="s">
        <v>48</v>
      </c>
      <c r="L386" s="358"/>
      <c r="M386" s="358" t="s">
        <v>34</v>
      </c>
      <c r="N386" s="357">
        <v>528846</v>
      </c>
      <c r="O386" s="357" t="s">
        <v>1320</v>
      </c>
      <c r="P386" s="361">
        <v>43889</v>
      </c>
      <c r="Q386" s="362">
        <v>18776165.379999999</v>
      </c>
      <c r="R386" s="362">
        <v>17813739.521111116</v>
      </c>
      <c r="S386" s="357">
        <v>4</v>
      </c>
      <c r="T386" s="359">
        <v>7.1648325164728632E-2</v>
      </c>
      <c r="U386" s="359">
        <v>0.92621188382256892</v>
      </c>
      <c r="V386" s="359">
        <v>9.7402436501366374E-2</v>
      </c>
      <c r="W386" s="359">
        <v>0.95486956567794834</v>
      </c>
      <c r="X386" s="359">
        <v>0.11126432662771357</v>
      </c>
      <c r="Y386" s="359">
        <v>0.84373760115671137</v>
      </c>
      <c r="Z386" s="359" t="s">
        <v>1417</v>
      </c>
      <c r="AA386" s="359" t="s">
        <v>1417</v>
      </c>
      <c r="AB386" s="359">
        <v>1.1243088129209487E-2</v>
      </c>
      <c r="AC386" s="363">
        <v>-0.36698432600267383</v>
      </c>
      <c r="AD386" s="526">
        <v>0</v>
      </c>
      <c r="AE386" s="360" t="s">
        <v>2369</v>
      </c>
      <c r="AF386" s="360" t="s">
        <v>2143</v>
      </c>
      <c r="AG386" s="364" t="s">
        <v>1435</v>
      </c>
      <c r="AH386" s="364" t="s">
        <v>2147</v>
      </c>
      <c r="AI386" s="364">
        <v>30</v>
      </c>
      <c r="AJ386" s="364">
        <v>30</v>
      </c>
      <c r="AK386" s="364">
        <v>30</v>
      </c>
      <c r="AL386" s="359">
        <v>1.4999999999999999E-2</v>
      </c>
      <c r="AM386" s="359">
        <v>0.2</v>
      </c>
      <c r="AN386" s="359" t="s">
        <v>34</v>
      </c>
      <c r="AO386" s="357" t="s">
        <v>1323</v>
      </c>
      <c r="AP386" s="360" t="s">
        <v>13</v>
      </c>
      <c r="AQ386" s="366" t="s">
        <v>664</v>
      </c>
      <c r="AR386" s="359">
        <v>5.3333333333333332E-3</v>
      </c>
      <c r="AS386" s="359">
        <v>5.3333333333333332E-3</v>
      </c>
      <c r="AT386" s="359"/>
      <c r="AW386" s="646"/>
      <c r="AX386" s="646"/>
      <c r="AY386" s="647"/>
      <c r="AZ386" s="647"/>
      <c r="BA386" s="647"/>
      <c r="BB386" s="647"/>
      <c r="BC386" s="647"/>
      <c r="BD386" s="647"/>
      <c r="BE386" s="647"/>
      <c r="BF386" s="647"/>
      <c r="BG386" s="648"/>
      <c r="BH386" s="648"/>
      <c r="BI386" s="649"/>
      <c r="BJ386" s="649"/>
      <c r="BK386" s="649"/>
      <c r="BL386" s="218"/>
      <c r="BM386" s="648"/>
      <c r="BN386" s="648"/>
      <c r="BO386" s="648"/>
      <c r="BP386" s="648"/>
      <c r="BQ386" s="648"/>
      <c r="BR386" s="648"/>
      <c r="BS386" s="648"/>
      <c r="BT386" s="648"/>
      <c r="BU386" s="648"/>
      <c r="BV386" s="650"/>
      <c r="BW386" s="647"/>
    </row>
    <row r="387" spans="2:75" ht="15.75" customHeight="1">
      <c r="B387" s="353" t="s">
        <v>352</v>
      </c>
      <c r="C387" s="354">
        <v>17155131000140</v>
      </c>
      <c r="D387" s="355" t="s">
        <v>13</v>
      </c>
      <c r="E387" s="355" t="s">
        <v>615</v>
      </c>
      <c r="F387" s="355" t="s">
        <v>619</v>
      </c>
      <c r="G387" s="356" t="s">
        <v>34</v>
      </c>
      <c r="H387" s="356" t="s">
        <v>1337</v>
      </c>
      <c r="I387" s="356" t="s">
        <v>34</v>
      </c>
      <c r="J387" s="356"/>
      <c r="K387" s="357" t="s">
        <v>48</v>
      </c>
      <c r="L387" s="358"/>
      <c r="M387" s="358" t="s">
        <v>34</v>
      </c>
      <c r="N387" s="357">
        <v>386278</v>
      </c>
      <c r="O387" s="357" t="s">
        <v>1320</v>
      </c>
      <c r="P387" s="361">
        <v>41269</v>
      </c>
      <c r="Q387" s="362">
        <v>61993222.350000001</v>
      </c>
      <c r="R387" s="362">
        <v>92906936.276587233</v>
      </c>
      <c r="S387" s="357">
        <v>4</v>
      </c>
      <c r="T387" s="359">
        <v>6.8097836959517544E-3</v>
      </c>
      <c r="U387" s="359">
        <v>8.8031402980466009E-2</v>
      </c>
      <c r="V387" s="359">
        <v>-3.1830323647685899E-2</v>
      </c>
      <c r="W387" s="359">
        <v>-0.31204360392389152</v>
      </c>
      <c r="X387" s="359">
        <v>3.453717460603456E-2</v>
      </c>
      <c r="Y387" s="359">
        <v>0.26190166907969098</v>
      </c>
      <c r="Z387" s="359">
        <v>0.14284666939234159</v>
      </c>
      <c r="AA387" s="359">
        <v>0.81198677803961306</v>
      </c>
      <c r="AB387" s="359">
        <v>8.8067816560702256E-2</v>
      </c>
      <c r="AC387" s="363">
        <v>-1.4265864358337881</v>
      </c>
      <c r="AD387" s="526">
        <v>0</v>
      </c>
      <c r="AE387" s="360" t="s">
        <v>2411</v>
      </c>
      <c r="AF387" s="360" t="s">
        <v>2149</v>
      </c>
      <c r="AG387" s="364" t="s">
        <v>719</v>
      </c>
      <c r="AH387" s="364" t="s">
        <v>2147</v>
      </c>
      <c r="AI387" s="364">
        <v>10000</v>
      </c>
      <c r="AJ387" s="364">
        <v>1000</v>
      </c>
      <c r="AK387" s="364">
        <v>10000</v>
      </c>
      <c r="AL387" s="359">
        <v>0.02</v>
      </c>
      <c r="AM387" s="359">
        <v>0.2</v>
      </c>
      <c r="AN387" s="359" t="s">
        <v>64</v>
      </c>
      <c r="AO387" s="357" t="s">
        <v>1323</v>
      </c>
      <c r="AP387" s="360" t="s">
        <v>13</v>
      </c>
      <c r="AQ387" s="366" t="s">
        <v>678</v>
      </c>
      <c r="AR387" s="359">
        <v>6.0000000000000001E-3</v>
      </c>
      <c r="AS387" s="359">
        <v>6.0000000000000001E-3</v>
      </c>
      <c r="AT387" s="359"/>
      <c r="AW387" s="646"/>
      <c r="AX387" s="646"/>
      <c r="AY387" s="647"/>
      <c r="AZ387" s="647"/>
      <c r="BA387" s="647"/>
      <c r="BB387" s="647"/>
      <c r="BC387" s="647"/>
      <c r="BD387" s="647"/>
      <c r="BE387" s="647"/>
      <c r="BF387" s="647"/>
      <c r="BG387" s="648"/>
      <c r="BH387" s="648"/>
      <c r="BI387" s="649"/>
      <c r="BJ387" s="649"/>
      <c r="BK387" s="649"/>
      <c r="BL387" s="218"/>
      <c r="BM387" s="648"/>
      <c r="BN387" s="648"/>
      <c r="BO387" s="648"/>
      <c r="BP387" s="648"/>
      <c r="BQ387" s="648"/>
      <c r="BR387" s="648"/>
      <c r="BS387" s="648"/>
      <c r="BT387" s="648"/>
      <c r="BU387" s="648"/>
      <c r="BV387" s="650"/>
      <c r="BW387" s="647"/>
    </row>
    <row r="388" spans="2:75" ht="15.75" customHeight="1">
      <c r="B388" s="353" t="s">
        <v>379</v>
      </c>
      <c r="C388" s="354">
        <v>7552643000197</v>
      </c>
      <c r="D388" s="355" t="s">
        <v>13</v>
      </c>
      <c r="E388" s="355" t="s">
        <v>615</v>
      </c>
      <c r="F388" s="355" t="s">
        <v>619</v>
      </c>
      <c r="G388" s="356" t="s">
        <v>34</v>
      </c>
      <c r="H388" s="356" t="s">
        <v>1337</v>
      </c>
      <c r="I388" s="356" t="s">
        <v>34</v>
      </c>
      <c r="J388" s="356"/>
      <c r="K388" s="357" t="s">
        <v>48</v>
      </c>
      <c r="L388" s="358"/>
      <c r="M388" s="358" t="s">
        <v>34</v>
      </c>
      <c r="N388" s="357">
        <v>160253</v>
      </c>
      <c r="O388" s="357" t="s">
        <v>1320</v>
      </c>
      <c r="P388" s="361">
        <v>38644</v>
      </c>
      <c r="Q388" s="362">
        <v>62476183.460000001</v>
      </c>
      <c r="R388" s="362">
        <v>62884290.630952351</v>
      </c>
      <c r="S388" s="357">
        <v>4</v>
      </c>
      <c r="T388" s="359">
        <v>7.7188445461813915E-2</v>
      </c>
      <c r="U388" s="359">
        <v>0.99783010023124896</v>
      </c>
      <c r="V388" s="359">
        <v>0.13920771019283573</v>
      </c>
      <c r="W388" s="359">
        <v>1.3647010336234253</v>
      </c>
      <c r="X388" s="359">
        <v>0.3607737904204551</v>
      </c>
      <c r="Y388" s="359">
        <v>2.735813191123468</v>
      </c>
      <c r="Z388" s="359">
        <v>0.37326990538937999</v>
      </c>
      <c r="AA388" s="359">
        <v>2.1217871519552798</v>
      </c>
      <c r="AB388" s="359">
        <v>0.1937875536367436</v>
      </c>
      <c r="AC388" s="363">
        <v>0.26796273699240886</v>
      </c>
      <c r="AD388" s="526">
        <v>44836341000177</v>
      </c>
      <c r="AE388" s="360" t="s">
        <v>2432</v>
      </c>
      <c r="AF388" s="360" t="s">
        <v>2152</v>
      </c>
      <c r="AG388" s="364" t="s">
        <v>1436</v>
      </c>
      <c r="AH388" s="364" t="s">
        <v>2147</v>
      </c>
      <c r="AI388" s="364">
        <v>1000</v>
      </c>
      <c r="AJ388" s="364">
        <v>100</v>
      </c>
      <c r="AK388" s="364">
        <v>100</v>
      </c>
      <c r="AL388" s="359">
        <v>0.02</v>
      </c>
      <c r="AM388" s="359">
        <v>0.2</v>
      </c>
      <c r="AN388" s="359" t="s">
        <v>64</v>
      </c>
      <c r="AO388" s="357" t="s">
        <v>1323</v>
      </c>
      <c r="AP388" s="360" t="s">
        <v>13</v>
      </c>
      <c r="AQ388" s="366" t="s">
        <v>664</v>
      </c>
      <c r="AR388" s="359">
        <v>5.0000000000000001E-3</v>
      </c>
      <c r="AS388" s="359">
        <v>5.0000000000000001E-3</v>
      </c>
      <c r="AT388" s="359"/>
      <c r="AW388" s="646"/>
      <c r="AX388" s="646"/>
      <c r="AY388" s="647"/>
      <c r="AZ388" s="647"/>
      <c r="BA388" s="647"/>
      <c r="BB388" s="647"/>
      <c r="BC388" s="647"/>
      <c r="BD388" s="647"/>
      <c r="BE388" s="647"/>
      <c r="BF388" s="647"/>
      <c r="BG388" s="648"/>
      <c r="BH388" s="648"/>
      <c r="BI388" s="649"/>
      <c r="BJ388" s="649"/>
      <c r="BK388" s="649"/>
      <c r="BL388" s="218"/>
      <c r="BM388" s="648"/>
      <c r="BN388" s="648"/>
      <c r="BO388" s="648"/>
      <c r="BP388" s="648"/>
      <c r="BQ388" s="648"/>
      <c r="BR388" s="648"/>
      <c r="BS388" s="648"/>
      <c r="BT388" s="648"/>
      <c r="BU388" s="648"/>
      <c r="BV388" s="650"/>
      <c r="BW388" s="647"/>
    </row>
    <row r="389" spans="2:75" ht="15.75" customHeight="1">
      <c r="B389" s="353" t="s">
        <v>1193</v>
      </c>
      <c r="C389" s="354">
        <v>14180011000105</v>
      </c>
      <c r="D389" s="355" t="s">
        <v>13</v>
      </c>
      <c r="E389" s="355" t="s">
        <v>616</v>
      </c>
      <c r="F389" s="355" t="s">
        <v>619</v>
      </c>
      <c r="G389" s="356" t="s">
        <v>34</v>
      </c>
      <c r="H389" s="356" t="s">
        <v>1336</v>
      </c>
      <c r="I389" s="356" t="s">
        <v>34</v>
      </c>
      <c r="J389" s="356"/>
      <c r="K389" s="357" t="s">
        <v>48</v>
      </c>
      <c r="L389" s="358"/>
      <c r="M389" s="358" t="s">
        <v>1414</v>
      </c>
      <c r="N389" s="357">
        <v>298875</v>
      </c>
      <c r="O389" s="357" t="s">
        <v>1320</v>
      </c>
      <c r="P389" s="361">
        <v>40968</v>
      </c>
      <c r="Q389" s="362">
        <v>87913046.189999998</v>
      </c>
      <c r="R389" s="362">
        <v>93224606.216587335</v>
      </c>
      <c r="S389" s="357">
        <v>4</v>
      </c>
      <c r="T389" s="359">
        <v>8.0008120965840313E-2</v>
      </c>
      <c r="U389" s="359">
        <v>1.0342805958199204</v>
      </c>
      <c r="V389" s="359">
        <v>0.11091972597330613</v>
      </c>
      <c r="W389" s="359">
        <v>1.0873842007408314</v>
      </c>
      <c r="X389" s="359">
        <v>0.14356280447654113</v>
      </c>
      <c r="Y389" s="359">
        <v>1.0886628260436177</v>
      </c>
      <c r="Z389" s="359">
        <v>0.2537524218422591</v>
      </c>
      <c r="AA389" s="359">
        <v>1.4424110293081238</v>
      </c>
      <c r="AB389" s="359">
        <v>6.3581173062287211E-3</v>
      </c>
      <c r="AC389" s="363">
        <v>1.2705436424780994</v>
      </c>
      <c r="AD389" s="526">
        <v>14083541000135</v>
      </c>
      <c r="AE389" s="360" t="s">
        <v>2432</v>
      </c>
      <c r="AF389" s="360" t="s">
        <v>2152</v>
      </c>
      <c r="AG389" s="364" t="s">
        <v>1436</v>
      </c>
      <c r="AH389" s="364" t="s">
        <v>2147</v>
      </c>
      <c r="AI389" s="364">
        <v>5000</v>
      </c>
      <c r="AJ389" s="364">
        <v>3000</v>
      </c>
      <c r="AK389" s="364">
        <v>5000</v>
      </c>
      <c r="AL389" s="359">
        <v>0.02</v>
      </c>
      <c r="AM389" s="359">
        <v>0.2</v>
      </c>
      <c r="AN389" s="359" t="s">
        <v>64</v>
      </c>
      <c r="AO389" s="357" t="s">
        <v>1323</v>
      </c>
      <c r="AP389" s="360" t="s">
        <v>13</v>
      </c>
      <c r="AQ389" s="366" t="s">
        <v>668</v>
      </c>
      <c r="AR389" s="359" t="s">
        <v>34</v>
      </c>
      <c r="AS389" s="359" t="s">
        <v>34</v>
      </c>
      <c r="AT389" s="359"/>
      <c r="AW389" s="646"/>
      <c r="AX389" s="646"/>
      <c r="AY389" s="647"/>
      <c r="AZ389" s="647"/>
      <c r="BA389" s="647"/>
      <c r="BB389" s="647"/>
      <c r="BC389" s="647"/>
      <c r="BD389" s="647"/>
      <c r="BE389" s="647"/>
      <c r="BF389" s="647"/>
      <c r="BG389" s="648"/>
      <c r="BH389" s="648"/>
      <c r="BI389" s="649"/>
      <c r="BJ389" s="649"/>
      <c r="BK389" s="649"/>
      <c r="BL389" s="218"/>
      <c r="BM389" s="648"/>
      <c r="BN389" s="648"/>
      <c r="BO389" s="648"/>
      <c r="BP389" s="648"/>
      <c r="BQ389" s="648"/>
      <c r="BR389" s="648"/>
      <c r="BS389" s="648"/>
      <c r="BT389" s="648"/>
      <c r="BU389" s="648"/>
      <c r="BV389" s="650"/>
      <c r="BW389" s="647"/>
    </row>
    <row r="390" spans="2:75" ht="15.75" customHeight="1">
      <c r="B390" s="353" t="s">
        <v>542</v>
      </c>
      <c r="C390" s="354">
        <v>29562681000163</v>
      </c>
      <c r="D390" s="355" t="s">
        <v>13</v>
      </c>
      <c r="E390" s="355" t="s">
        <v>615</v>
      </c>
      <c r="F390" s="355" t="s">
        <v>619</v>
      </c>
      <c r="G390" s="356" t="s">
        <v>34</v>
      </c>
      <c r="H390" s="356" t="s">
        <v>1337</v>
      </c>
      <c r="I390" s="356" t="s">
        <v>34</v>
      </c>
      <c r="J390" s="356"/>
      <c r="K390" s="357" t="s">
        <v>48</v>
      </c>
      <c r="L390" s="358"/>
      <c r="M390" s="358" t="s">
        <v>1414</v>
      </c>
      <c r="N390" s="357">
        <v>477461</v>
      </c>
      <c r="O390" s="357" t="s">
        <v>1320</v>
      </c>
      <c r="P390" s="361">
        <v>43392</v>
      </c>
      <c r="Q390" s="362">
        <v>10218200.16</v>
      </c>
      <c r="R390" s="362">
        <v>7421501.6461111093</v>
      </c>
      <c r="S390" s="357">
        <v>4</v>
      </c>
      <c r="T390" s="359">
        <v>0.19953596935499207</v>
      </c>
      <c r="U390" s="359">
        <v>2.5794404215554501</v>
      </c>
      <c r="V390" s="359">
        <v>0.22828768556420775</v>
      </c>
      <c r="W390" s="359">
        <v>2.2379826521204236</v>
      </c>
      <c r="X390" s="359">
        <v>0.23671507318728779</v>
      </c>
      <c r="Y390" s="359">
        <v>1.7950534017695681</v>
      </c>
      <c r="Z390" s="359">
        <v>0.25640973620821739</v>
      </c>
      <c r="AA390" s="359">
        <v>1.4575160656343578</v>
      </c>
      <c r="AB390" s="359">
        <v>7.6321849313561105E-2</v>
      </c>
      <c r="AC390" s="363">
        <v>1.4602890455596764</v>
      </c>
      <c r="AD390" s="526">
        <v>0</v>
      </c>
      <c r="AE390" s="360" t="s">
        <v>2453</v>
      </c>
      <c r="AF390" s="360" t="s">
        <v>2143</v>
      </c>
      <c r="AG390" s="364" t="s">
        <v>1435</v>
      </c>
      <c r="AH390" s="364" t="s">
        <v>2147</v>
      </c>
      <c r="AI390" s="364">
        <v>5000</v>
      </c>
      <c r="AJ390" s="364">
        <v>1000</v>
      </c>
      <c r="AK390" s="364">
        <v>5000</v>
      </c>
      <c r="AL390" s="359">
        <v>0.02</v>
      </c>
      <c r="AM390" s="359">
        <v>0.2</v>
      </c>
      <c r="AN390" s="359" t="s">
        <v>34</v>
      </c>
      <c r="AO390" s="357" t="s">
        <v>1323</v>
      </c>
      <c r="AP390" s="360" t="s">
        <v>13</v>
      </c>
      <c r="AQ390" s="366" t="s">
        <v>668</v>
      </c>
      <c r="AR390" s="359">
        <v>2.666E-3</v>
      </c>
      <c r="AS390" s="359">
        <v>2.666E-3</v>
      </c>
      <c r="AT390" s="359"/>
      <c r="AW390" s="646"/>
      <c r="AX390" s="646"/>
      <c r="AY390" s="647"/>
      <c r="AZ390" s="647"/>
      <c r="BA390" s="647"/>
      <c r="BB390" s="647"/>
      <c r="BC390" s="647"/>
      <c r="BD390" s="647"/>
      <c r="BE390" s="647"/>
      <c r="BF390" s="647"/>
      <c r="BG390" s="648"/>
      <c r="BH390" s="648"/>
      <c r="BI390" s="649"/>
      <c r="BJ390" s="649"/>
      <c r="BK390" s="649"/>
      <c r="BL390" s="218"/>
      <c r="BM390" s="648"/>
      <c r="BN390" s="648"/>
      <c r="BO390" s="648"/>
      <c r="BP390" s="648"/>
      <c r="BQ390" s="648"/>
      <c r="BR390" s="648"/>
      <c r="BS390" s="648"/>
      <c r="BT390" s="648"/>
      <c r="BU390" s="648"/>
      <c r="BV390" s="650"/>
      <c r="BW390" s="647"/>
    </row>
    <row r="391" spans="2:75" ht="15.75" customHeight="1">
      <c r="B391" s="353" t="s">
        <v>329</v>
      </c>
      <c r="C391" s="354">
        <v>24140265000153</v>
      </c>
      <c r="D391" s="355" t="s">
        <v>13</v>
      </c>
      <c r="E391" s="355" t="s">
        <v>616</v>
      </c>
      <c r="F391" s="355" t="s">
        <v>610</v>
      </c>
      <c r="G391" s="356" t="s">
        <v>34</v>
      </c>
      <c r="H391" s="356" t="s">
        <v>1336</v>
      </c>
      <c r="I391" s="356" t="s">
        <v>34</v>
      </c>
      <c r="J391" s="356"/>
      <c r="K391" s="357" t="s">
        <v>48</v>
      </c>
      <c r="L391" s="358"/>
      <c r="M391" s="358" t="s">
        <v>34</v>
      </c>
      <c r="N391" s="357">
        <v>418803</v>
      </c>
      <c r="O391" s="357" t="s">
        <v>1320</v>
      </c>
      <c r="P391" s="361">
        <v>42528</v>
      </c>
      <c r="Q391" s="362">
        <v>136220835.22</v>
      </c>
      <c r="R391" s="362">
        <v>193615616.95527789</v>
      </c>
      <c r="S391" s="357">
        <v>4</v>
      </c>
      <c r="T391" s="359">
        <v>3.3693634583066068E-2</v>
      </c>
      <c r="U391" s="359">
        <v>0.43556419062498647</v>
      </c>
      <c r="V391" s="359">
        <v>5.230326101969518E-2</v>
      </c>
      <c r="W391" s="359">
        <v>0.51274684625282552</v>
      </c>
      <c r="X391" s="359">
        <v>7.6119581016614202E-2</v>
      </c>
      <c r="Y391" s="359">
        <v>0.57722861077393106</v>
      </c>
      <c r="Z391" s="359">
        <v>0.16688403753486769</v>
      </c>
      <c r="AA391" s="359">
        <v>0.9486229711943428</v>
      </c>
      <c r="AB391" s="359">
        <v>4.4216449300098992E-2</v>
      </c>
      <c r="AC391" s="363">
        <v>-1.0220803511706851</v>
      </c>
      <c r="AD391" s="526">
        <v>28078762000120</v>
      </c>
      <c r="AE391" s="360" t="s">
        <v>2390</v>
      </c>
      <c r="AF391" s="360" t="s">
        <v>2143</v>
      </c>
      <c r="AG391" s="364" t="s">
        <v>1435</v>
      </c>
      <c r="AH391" s="364" t="s">
        <v>2147</v>
      </c>
      <c r="AI391" s="364">
        <v>500</v>
      </c>
      <c r="AJ391" s="364">
        <v>100</v>
      </c>
      <c r="AK391" s="364">
        <v>500</v>
      </c>
      <c r="AL391" s="359">
        <v>1.3999999999999999E-2</v>
      </c>
      <c r="AM391" s="359">
        <v>0.2</v>
      </c>
      <c r="AN391" s="359" t="s">
        <v>34</v>
      </c>
      <c r="AO391" s="357" t="s">
        <v>1323</v>
      </c>
      <c r="AP391" s="360" t="s">
        <v>13</v>
      </c>
      <c r="AQ391" s="366" t="s">
        <v>664</v>
      </c>
      <c r="AR391" s="359">
        <v>4.6666666666666662E-3</v>
      </c>
      <c r="AS391" s="359">
        <v>4.6666666666666662E-3</v>
      </c>
      <c r="AT391" s="359"/>
      <c r="AW391" s="646"/>
      <c r="AX391" s="646"/>
      <c r="AY391" s="647"/>
      <c r="AZ391" s="647"/>
      <c r="BA391" s="647"/>
      <c r="BB391" s="647"/>
      <c r="BC391" s="647"/>
      <c r="BD391" s="647"/>
      <c r="BE391" s="647"/>
      <c r="BF391" s="647"/>
      <c r="BG391" s="648"/>
      <c r="BH391" s="648"/>
      <c r="BI391" s="649"/>
      <c r="BJ391" s="649"/>
      <c r="BK391" s="649"/>
      <c r="BL391" s="218"/>
      <c r="BM391" s="648"/>
      <c r="BN391" s="648"/>
      <c r="BO391" s="648"/>
      <c r="BP391" s="648"/>
      <c r="BQ391" s="648"/>
      <c r="BR391" s="648"/>
      <c r="BS391" s="648"/>
      <c r="BT391" s="648"/>
      <c r="BU391" s="648"/>
      <c r="BV391" s="650"/>
      <c r="BW391" s="647"/>
    </row>
    <row r="392" spans="2:75" ht="15.75" customHeight="1">
      <c r="B392" s="353" t="s">
        <v>330</v>
      </c>
      <c r="C392" s="354">
        <v>26344639000188</v>
      </c>
      <c r="D392" s="355" t="s">
        <v>13</v>
      </c>
      <c r="E392" s="355" t="s">
        <v>616</v>
      </c>
      <c r="F392" s="355" t="s">
        <v>610</v>
      </c>
      <c r="G392" s="356" t="s">
        <v>34</v>
      </c>
      <c r="H392" s="356" t="s">
        <v>1336</v>
      </c>
      <c r="I392" s="356" t="s">
        <v>34</v>
      </c>
      <c r="J392" s="356"/>
      <c r="K392" s="357" t="s">
        <v>48</v>
      </c>
      <c r="L392" s="358"/>
      <c r="M392" s="358" t="s">
        <v>1414</v>
      </c>
      <c r="N392" s="357">
        <v>438448</v>
      </c>
      <c r="O392" s="357" t="s">
        <v>1323</v>
      </c>
      <c r="P392" s="361">
        <v>42850</v>
      </c>
      <c r="Q392" s="362">
        <v>15702086.9</v>
      </c>
      <c r="R392" s="362">
        <v>31711854.220674604</v>
      </c>
      <c r="S392" s="357">
        <v>4</v>
      </c>
      <c r="T392" s="359">
        <v>3.6538443582393665E-2</v>
      </c>
      <c r="U392" s="359">
        <v>0.47233959181300661</v>
      </c>
      <c r="V392" s="359">
        <v>5.688335343851314E-2</v>
      </c>
      <c r="W392" s="359">
        <v>0.55764706657390772</v>
      </c>
      <c r="X392" s="359">
        <v>8.5651636298475831E-2</v>
      </c>
      <c r="Y392" s="359">
        <v>0.64951191757469195</v>
      </c>
      <c r="Z392" s="359">
        <v>0.18183467192960556</v>
      </c>
      <c r="AA392" s="359">
        <v>1.0336072239142196</v>
      </c>
      <c r="AB392" s="359">
        <v>4.471983124588684E-2</v>
      </c>
      <c r="AC392" s="363">
        <v>-0.91294214787979044</v>
      </c>
      <c r="AD392" s="526">
        <v>28078762000120</v>
      </c>
      <c r="AE392" s="360" t="s">
        <v>2390</v>
      </c>
      <c r="AF392" s="360" t="s">
        <v>2143</v>
      </c>
      <c r="AG392" s="364" t="s">
        <v>1435</v>
      </c>
      <c r="AH392" s="364" t="s">
        <v>2147</v>
      </c>
      <c r="AI392" s="364">
        <v>50000</v>
      </c>
      <c r="AJ392" s="364">
        <v>10000</v>
      </c>
      <c r="AK392" s="364">
        <v>50000</v>
      </c>
      <c r="AL392" s="359">
        <v>9.0000000000000011E-3</v>
      </c>
      <c r="AM392" s="359">
        <v>0.2</v>
      </c>
      <c r="AN392" s="359" t="s">
        <v>34</v>
      </c>
      <c r="AO392" s="357" t="s">
        <v>1323</v>
      </c>
      <c r="AP392" s="360" t="s">
        <v>13</v>
      </c>
      <c r="AQ392" s="366" t="s">
        <v>664</v>
      </c>
      <c r="AR392" s="359" t="s">
        <v>34</v>
      </c>
      <c r="AS392" s="359" t="s">
        <v>34</v>
      </c>
      <c r="AT392" s="359"/>
      <c r="AW392" s="646"/>
      <c r="AX392" s="646"/>
      <c r="AY392" s="647"/>
      <c r="AZ392" s="647"/>
      <c r="BA392" s="647"/>
      <c r="BB392" s="648"/>
      <c r="BC392" s="647"/>
      <c r="BD392" s="647"/>
      <c r="BE392" s="647"/>
      <c r="BF392" s="647"/>
      <c r="BG392" s="648"/>
      <c r="BH392" s="648"/>
      <c r="BI392" s="649"/>
      <c r="BJ392" s="649"/>
      <c r="BK392" s="649"/>
      <c r="BL392" s="648"/>
      <c r="BM392" s="648"/>
      <c r="BN392" s="648"/>
      <c r="BO392" s="648"/>
      <c r="BP392" s="648"/>
      <c r="BQ392" s="648"/>
      <c r="BR392" s="648"/>
      <c r="BS392" s="648"/>
      <c r="BT392" s="651"/>
      <c r="BU392" s="652"/>
      <c r="BV392" s="650"/>
      <c r="BW392" s="653"/>
    </row>
    <row r="393" spans="2:75" ht="15.75" customHeight="1">
      <c r="B393" s="353" t="s">
        <v>722</v>
      </c>
      <c r="C393" s="354">
        <v>36318507000135</v>
      </c>
      <c r="D393" s="355" t="s">
        <v>14</v>
      </c>
      <c r="E393" s="355" t="s">
        <v>607</v>
      </c>
      <c r="F393" s="355" t="s">
        <v>672</v>
      </c>
      <c r="G393" s="356"/>
      <c r="H393" s="356" t="s">
        <v>34</v>
      </c>
      <c r="I393" s="356" t="s">
        <v>34</v>
      </c>
      <c r="J393" s="356" t="s">
        <v>612</v>
      </c>
      <c r="K393" s="357" t="s">
        <v>723</v>
      </c>
      <c r="L393" s="358"/>
      <c r="M393" s="358" t="s">
        <v>1414</v>
      </c>
      <c r="N393" s="357">
        <v>569062</v>
      </c>
      <c r="O393" s="357" t="s">
        <v>1320</v>
      </c>
      <c r="P393" s="361">
        <v>44200</v>
      </c>
      <c r="Q393" s="362">
        <v>10924061.109999999</v>
      </c>
      <c r="R393" s="362">
        <v>18558380.661468245</v>
      </c>
      <c r="S393" s="357">
        <v>4</v>
      </c>
      <c r="T393" s="359">
        <v>-0.28744427051262655</v>
      </c>
      <c r="U393" s="359">
        <v>-3.7158481886826711</v>
      </c>
      <c r="V393" s="359">
        <v>-0.21514534323539525</v>
      </c>
      <c r="W393" s="359">
        <v>-2.109143752784183</v>
      </c>
      <c r="X393" s="359" t="s">
        <v>1417</v>
      </c>
      <c r="Y393" s="359" t="s">
        <v>1417</v>
      </c>
      <c r="Z393" s="359" t="s">
        <v>1417</v>
      </c>
      <c r="AA393" s="359" t="s">
        <v>1417</v>
      </c>
      <c r="AB393" s="359">
        <v>0.22893987308735067</v>
      </c>
      <c r="AC393" s="363">
        <v>-1.36789519565226</v>
      </c>
      <c r="AD393" s="526">
        <v>38032334000110</v>
      </c>
      <c r="AE393" s="360" t="s">
        <v>2160</v>
      </c>
      <c r="AF393" s="360" t="s">
        <v>2152</v>
      </c>
      <c r="AG393" s="364" t="s">
        <v>1436</v>
      </c>
      <c r="AH393" s="364" t="s">
        <v>2144</v>
      </c>
      <c r="AI393" s="364">
        <v>0</v>
      </c>
      <c r="AJ393" s="364">
        <v>0</v>
      </c>
      <c r="AK393" s="364">
        <v>0</v>
      </c>
      <c r="AL393" s="657">
        <v>5.5000000000000005E-3</v>
      </c>
      <c r="AM393" s="657" t="s">
        <v>34</v>
      </c>
      <c r="AN393" s="359" t="s">
        <v>34</v>
      </c>
      <c r="AO393" s="357" t="s">
        <v>1323</v>
      </c>
      <c r="AP393" s="360" t="s">
        <v>716</v>
      </c>
      <c r="AQ393" s="366" t="s">
        <v>687</v>
      </c>
      <c r="AR393" s="359">
        <v>3.6666666666666662E-3</v>
      </c>
      <c r="AS393" s="359">
        <v>3.6666666666666662E-3</v>
      </c>
      <c r="AT393" s="359"/>
      <c r="AW393" s="646"/>
      <c r="AX393" s="646"/>
      <c r="AY393" s="647"/>
      <c r="AZ393" s="647"/>
      <c r="BA393" s="647"/>
      <c r="BB393" s="648"/>
      <c r="BC393" s="647"/>
      <c r="BD393" s="647"/>
      <c r="BE393" s="647"/>
      <c r="BF393" s="647"/>
      <c r="BG393" s="648"/>
      <c r="BH393" s="648"/>
      <c r="BI393" s="649"/>
      <c r="BJ393" s="649"/>
      <c r="BK393" s="649"/>
      <c r="BL393" s="648"/>
      <c r="BM393" s="648"/>
      <c r="BN393" s="648"/>
      <c r="BO393" s="648"/>
      <c r="BP393" s="648"/>
      <c r="BQ393" s="648"/>
      <c r="BR393" s="648"/>
      <c r="BS393" s="648"/>
      <c r="BT393" s="651"/>
      <c r="BU393" s="652"/>
      <c r="BV393" s="650"/>
      <c r="BW393" s="653"/>
    </row>
    <row r="394" spans="2:75" ht="15.75" customHeight="1">
      <c r="B394" s="353" t="s">
        <v>1080</v>
      </c>
      <c r="C394" s="354">
        <v>19620324000150</v>
      </c>
      <c r="D394" s="355" t="s">
        <v>11</v>
      </c>
      <c r="E394" s="355" t="s">
        <v>621</v>
      </c>
      <c r="F394" s="355" t="s">
        <v>672</v>
      </c>
      <c r="G394" s="356" t="s">
        <v>738</v>
      </c>
      <c r="H394" s="356" t="s">
        <v>34</v>
      </c>
      <c r="I394" s="356"/>
      <c r="J394" s="356" t="s">
        <v>608</v>
      </c>
      <c r="K394" s="357" t="s">
        <v>48</v>
      </c>
      <c r="L394" s="358"/>
      <c r="M394" s="358" t="s">
        <v>34</v>
      </c>
      <c r="N394" s="357">
        <v>379018</v>
      </c>
      <c r="O394" s="357" t="s">
        <v>1320</v>
      </c>
      <c r="P394" s="361">
        <v>41716</v>
      </c>
      <c r="Q394" s="362">
        <v>47229547.789999999</v>
      </c>
      <c r="R394" s="362">
        <v>77636211.290674552</v>
      </c>
      <c r="S394" s="357">
        <v>4</v>
      </c>
      <c r="T394" s="359">
        <v>6.8188457600881325E-2</v>
      </c>
      <c r="U394" s="359">
        <v>0.88148550052303054</v>
      </c>
      <c r="V394" s="359">
        <v>9.6582696578902727E-2</v>
      </c>
      <c r="W394" s="359">
        <v>0.9468333734444947</v>
      </c>
      <c r="X394" s="359">
        <v>0.13638424269946414</v>
      </c>
      <c r="Y394" s="359">
        <v>1.034226488026563</v>
      </c>
      <c r="Z394" s="359">
        <v>0.26826920331937298</v>
      </c>
      <c r="AA394" s="359">
        <v>1.5249291213942022</v>
      </c>
      <c r="AB394" s="359">
        <v>4.2601565981920157E-2</v>
      </c>
      <c r="AC394" s="363">
        <v>-9.4691954752388341E-2</v>
      </c>
      <c r="AD394" s="526">
        <v>0</v>
      </c>
      <c r="AE394" s="360" t="s">
        <v>2345</v>
      </c>
      <c r="AF394" s="360" t="s">
        <v>2143</v>
      </c>
      <c r="AG394" s="364" t="s">
        <v>1435</v>
      </c>
      <c r="AH394" s="364" t="s">
        <v>2144</v>
      </c>
      <c r="AI394" s="364">
        <v>5000</v>
      </c>
      <c r="AJ394" s="364">
        <v>0</v>
      </c>
      <c r="AK394" s="364">
        <v>0</v>
      </c>
      <c r="AL394" s="359">
        <v>6.9999999999999993E-3</v>
      </c>
      <c r="AM394" s="359">
        <v>0.2</v>
      </c>
      <c r="AN394" s="359" t="s">
        <v>636</v>
      </c>
      <c r="AO394" s="357" t="s">
        <v>1320</v>
      </c>
      <c r="AP394" s="360" t="s">
        <v>11</v>
      </c>
      <c r="AQ394" s="366" t="s">
        <v>676</v>
      </c>
      <c r="AR394" s="359">
        <v>2.3333333333333331E-3</v>
      </c>
      <c r="AS394" s="359">
        <v>2.3333333333333331E-3</v>
      </c>
      <c r="AT394" s="359"/>
      <c r="AW394" s="646"/>
      <c r="AX394" s="646"/>
      <c r="AY394" s="647"/>
      <c r="AZ394" s="647"/>
      <c r="BA394" s="647"/>
      <c r="BB394" s="648"/>
      <c r="BC394" s="647"/>
      <c r="BD394" s="647"/>
      <c r="BE394" s="647"/>
      <c r="BF394" s="647"/>
      <c r="BG394" s="648"/>
      <c r="BH394" s="648"/>
      <c r="BI394" s="649"/>
      <c r="BJ394" s="649"/>
      <c r="BK394" s="649"/>
      <c r="BL394" s="648"/>
      <c r="BM394" s="648"/>
      <c r="BN394" s="648"/>
      <c r="BO394" s="648"/>
      <c r="BP394" s="648"/>
      <c r="BQ394" s="648"/>
      <c r="BR394" s="648"/>
      <c r="BS394" s="648"/>
      <c r="BT394" s="651"/>
      <c r="BU394" s="652"/>
      <c r="BV394" s="650"/>
      <c r="BW394" s="653"/>
    </row>
    <row r="395" spans="2:75" ht="15.75" customHeight="1">
      <c r="B395" s="353" t="s">
        <v>1171</v>
      </c>
      <c r="C395" s="354">
        <v>19436818000180</v>
      </c>
      <c r="D395" s="355" t="s">
        <v>14</v>
      </c>
      <c r="E395" s="355" t="s">
        <v>607</v>
      </c>
      <c r="F395" s="355" t="s">
        <v>860</v>
      </c>
      <c r="G395" s="356"/>
      <c r="H395" s="356" t="s">
        <v>34</v>
      </c>
      <c r="I395" s="356" t="s">
        <v>34</v>
      </c>
      <c r="J395" s="356" t="s">
        <v>611</v>
      </c>
      <c r="K395" s="357"/>
      <c r="L395" s="358"/>
      <c r="M395" s="358" t="s">
        <v>1414</v>
      </c>
      <c r="N395" s="357">
        <v>359130</v>
      </c>
      <c r="O395" s="357" t="s">
        <v>1320</v>
      </c>
      <c r="P395" s="361">
        <v>41670</v>
      </c>
      <c r="Q395" s="362">
        <v>1277029987.1600001</v>
      </c>
      <c r="R395" s="362">
        <v>2649838477.315475</v>
      </c>
      <c r="S395" s="357">
        <v>4</v>
      </c>
      <c r="T395" s="359">
        <v>-0.28082646923804577</v>
      </c>
      <c r="U395" s="359">
        <v>-3.6302985799346592</v>
      </c>
      <c r="V395" s="359">
        <v>-0.19743965258995377</v>
      </c>
      <c r="W395" s="359">
        <v>-1.9355687813161577</v>
      </c>
      <c r="X395" s="359">
        <v>-4.0600863937092169E-2</v>
      </c>
      <c r="Y395" s="359">
        <v>-0.30788372681023912</v>
      </c>
      <c r="Z395" s="359">
        <v>0.45180769042745106</v>
      </c>
      <c r="AA395" s="359">
        <v>2.5682213831397416</v>
      </c>
      <c r="AB395" s="359">
        <v>0.22935586199498431</v>
      </c>
      <c r="AC395" s="363">
        <v>-1.2678594917507495</v>
      </c>
      <c r="AD395" s="526">
        <v>0</v>
      </c>
      <c r="AE395" s="360" t="s">
        <v>2352</v>
      </c>
      <c r="AF395" s="360" t="s">
        <v>2352</v>
      </c>
      <c r="AG395" s="364" t="s">
        <v>1439</v>
      </c>
      <c r="AH395" s="364" t="s">
        <v>2147</v>
      </c>
      <c r="AI395" s="364">
        <v>50000</v>
      </c>
      <c r="AJ395" s="364">
        <v>1000</v>
      </c>
      <c r="AK395" s="364">
        <v>1000</v>
      </c>
      <c r="AL395" s="359">
        <v>1.4999999999999999E-2</v>
      </c>
      <c r="AM395" s="359" t="s">
        <v>34</v>
      </c>
      <c r="AN395" s="359" t="s">
        <v>2156</v>
      </c>
      <c r="AO395" s="357" t="s">
        <v>1323</v>
      </c>
      <c r="AP395" s="360" t="s">
        <v>716</v>
      </c>
      <c r="AQ395" s="366" t="s">
        <v>659</v>
      </c>
      <c r="AR395" s="359">
        <v>2E-3</v>
      </c>
      <c r="AS395" s="359">
        <v>2E-3</v>
      </c>
      <c r="AT395" s="359"/>
      <c r="AW395" s="646"/>
      <c r="AX395" s="646"/>
      <c r="AY395" s="647"/>
      <c r="AZ395" s="647"/>
      <c r="BA395" s="647"/>
      <c r="BB395" s="648"/>
      <c r="BC395" s="647"/>
      <c r="BD395" s="647"/>
      <c r="BE395" s="647"/>
      <c r="BF395" s="647"/>
      <c r="BG395" s="648"/>
      <c r="BH395" s="648"/>
      <c r="BI395" s="649"/>
      <c r="BJ395" s="649"/>
      <c r="BK395" s="649"/>
      <c r="BL395" s="648"/>
      <c r="BM395" s="648"/>
      <c r="BN395" s="648"/>
      <c r="BO395" s="648"/>
      <c r="BP395" s="648"/>
      <c r="BQ395" s="648"/>
      <c r="BR395" s="648"/>
      <c r="BS395" s="648"/>
      <c r="BT395" s="651"/>
      <c r="BU395" s="652"/>
      <c r="BV395" s="650"/>
      <c r="BW395" s="653"/>
    </row>
    <row r="396" spans="2:75" ht="15.75" customHeight="1">
      <c r="B396" s="353" t="s">
        <v>1172</v>
      </c>
      <c r="C396" s="354">
        <v>19436835000117</v>
      </c>
      <c r="D396" s="355" t="s">
        <v>14</v>
      </c>
      <c r="E396" s="355" t="s">
        <v>607</v>
      </c>
      <c r="F396" s="355" t="s">
        <v>860</v>
      </c>
      <c r="G396" s="356"/>
      <c r="H396" s="356" t="s">
        <v>34</v>
      </c>
      <c r="I396" s="356" t="s">
        <v>34</v>
      </c>
      <c r="J396" s="356" t="s">
        <v>611</v>
      </c>
      <c r="K396" s="357"/>
      <c r="L396" s="358"/>
      <c r="M396" s="358" t="s">
        <v>1414</v>
      </c>
      <c r="N396" s="357">
        <v>359149</v>
      </c>
      <c r="O396" s="357" t="s">
        <v>1320</v>
      </c>
      <c r="P396" s="361">
        <v>41670</v>
      </c>
      <c r="Q396" s="362">
        <v>739098509.38999999</v>
      </c>
      <c r="R396" s="362">
        <v>1657396422.6554742</v>
      </c>
      <c r="S396" s="357">
        <v>4</v>
      </c>
      <c r="T396" s="359">
        <v>-0.28547091615770948</v>
      </c>
      <c r="U396" s="359">
        <v>-3.6903382517746555</v>
      </c>
      <c r="V396" s="359">
        <v>-0.20534785767952102</v>
      </c>
      <c r="W396" s="359">
        <v>-2.0130956341383794</v>
      </c>
      <c r="X396" s="359">
        <v>-5.9878884314048419E-2</v>
      </c>
      <c r="Y396" s="359">
        <v>-0.45407245738448099</v>
      </c>
      <c r="Z396" s="359">
        <v>0.40771547897062232</v>
      </c>
      <c r="AA396" s="359">
        <v>2.3175869590417086</v>
      </c>
      <c r="AB396" s="359">
        <v>0.22891247963794098</v>
      </c>
      <c r="AC396" s="363">
        <v>-1.3139744907119468</v>
      </c>
      <c r="AD396" s="526">
        <v>19436818000180</v>
      </c>
      <c r="AE396" s="360" t="s">
        <v>2352</v>
      </c>
      <c r="AF396" s="360" t="s">
        <v>2352</v>
      </c>
      <c r="AG396" s="364" t="s">
        <v>1439</v>
      </c>
      <c r="AH396" s="364" t="s">
        <v>2147</v>
      </c>
      <c r="AI396" s="364">
        <v>1000</v>
      </c>
      <c r="AJ396" s="364">
        <v>100</v>
      </c>
      <c r="AK396" s="364">
        <v>100</v>
      </c>
      <c r="AL396" s="359">
        <v>0.01</v>
      </c>
      <c r="AM396" s="359" t="s">
        <v>34</v>
      </c>
      <c r="AN396" s="359" t="s">
        <v>2156</v>
      </c>
      <c r="AO396" s="357" t="s">
        <v>1323</v>
      </c>
      <c r="AP396" s="360" t="s">
        <v>716</v>
      </c>
      <c r="AQ396" s="366" t="s">
        <v>659</v>
      </c>
      <c r="AR396" s="359">
        <v>2.9999999999999996E-3</v>
      </c>
      <c r="AS396" s="359">
        <v>2.9999999999999996E-3</v>
      </c>
      <c r="AT396" s="359"/>
      <c r="AW396" s="646"/>
      <c r="AX396" s="646"/>
      <c r="AY396" s="647"/>
      <c r="AZ396" s="647"/>
      <c r="BA396" s="647"/>
      <c r="BB396" s="648"/>
      <c r="BC396" s="647"/>
      <c r="BD396" s="647"/>
      <c r="BE396" s="647"/>
      <c r="BF396" s="647"/>
      <c r="BG396" s="648"/>
      <c r="BH396" s="648"/>
      <c r="BI396" s="649"/>
      <c r="BJ396" s="649"/>
      <c r="BK396" s="649"/>
      <c r="BL396" s="648"/>
      <c r="BM396" s="648"/>
      <c r="BN396" s="648"/>
      <c r="BO396" s="648"/>
      <c r="BP396" s="648"/>
      <c r="BQ396" s="648"/>
      <c r="BR396" s="648"/>
      <c r="BS396" s="648"/>
      <c r="BT396" s="651"/>
      <c r="BU396" s="652"/>
      <c r="BV396" s="650"/>
      <c r="BW396" s="653"/>
    </row>
    <row r="397" spans="2:75" ht="15.75" customHeight="1">
      <c r="B397" s="353" t="s">
        <v>61</v>
      </c>
      <c r="C397" s="354">
        <v>9599346000122</v>
      </c>
      <c r="D397" s="355" t="s">
        <v>14</v>
      </c>
      <c r="E397" s="355" t="s">
        <v>607</v>
      </c>
      <c r="F397" s="355"/>
      <c r="G397" s="356"/>
      <c r="H397" s="356" t="s">
        <v>34</v>
      </c>
      <c r="I397" s="356" t="s">
        <v>34</v>
      </c>
      <c r="J397" s="356" t="s">
        <v>608</v>
      </c>
      <c r="K397" s="357" t="s">
        <v>48</v>
      </c>
      <c r="L397" s="358"/>
      <c r="M397" s="358" t="s">
        <v>1414</v>
      </c>
      <c r="N397" s="357">
        <v>213705</v>
      </c>
      <c r="O397" s="357" t="s">
        <v>1320</v>
      </c>
      <c r="P397" s="361">
        <v>39629</v>
      </c>
      <c r="Q397" s="362">
        <v>197356987.77000001</v>
      </c>
      <c r="R397" s="362">
        <v>217644640.14107138</v>
      </c>
      <c r="S397" s="357">
        <v>4</v>
      </c>
      <c r="T397" s="359">
        <v>7.9195086974791717E-2</v>
      </c>
      <c r="U397" s="359">
        <v>1.0237703467285486</v>
      </c>
      <c r="V397" s="359">
        <v>-1.4266389219254716E-2</v>
      </c>
      <c r="W397" s="359">
        <v>-0.13985831737783291</v>
      </c>
      <c r="X397" s="359">
        <v>0.18828697723049315</v>
      </c>
      <c r="Y397" s="359">
        <v>1.4278143526546521</v>
      </c>
      <c r="Z397" s="359">
        <v>0.18282984477085007</v>
      </c>
      <c r="AA397" s="359">
        <v>1.0392641089672074</v>
      </c>
      <c r="AB397" s="359">
        <v>0.17089280801770934</v>
      </c>
      <c r="AC397" s="363">
        <v>-0.56731288329794505</v>
      </c>
      <c r="AD397" s="526">
        <v>0</v>
      </c>
      <c r="AE397" s="360" t="s">
        <v>2148</v>
      </c>
      <c r="AF397" s="360" t="s">
        <v>2149</v>
      </c>
      <c r="AG397" s="364" t="s">
        <v>719</v>
      </c>
      <c r="AH397" s="364" t="s">
        <v>2147</v>
      </c>
      <c r="AI397" s="364">
        <v>500</v>
      </c>
      <c r="AJ397" s="364">
        <v>100</v>
      </c>
      <c r="AK397" s="364">
        <v>500</v>
      </c>
      <c r="AL397" s="657">
        <v>0.02</v>
      </c>
      <c r="AM397" s="657">
        <v>0.2</v>
      </c>
      <c r="AN397" s="359" t="s">
        <v>666</v>
      </c>
      <c r="AO397" s="357" t="s">
        <v>1323</v>
      </c>
      <c r="AP397" s="360" t="s">
        <v>716</v>
      </c>
      <c r="AQ397" s="366" t="s">
        <v>667</v>
      </c>
      <c r="AR397" s="359">
        <v>3.3333333333333331E-3</v>
      </c>
      <c r="AS397" s="359">
        <v>3.3333333333333331E-3</v>
      </c>
      <c r="AT397" s="359"/>
      <c r="AW397" s="646"/>
      <c r="AX397" s="646"/>
      <c r="AY397" s="647"/>
      <c r="AZ397" s="647"/>
      <c r="BA397" s="647"/>
      <c r="BB397" s="648"/>
      <c r="BC397" s="647"/>
      <c r="BD397" s="647"/>
      <c r="BE397" s="647"/>
      <c r="BF397" s="647"/>
      <c r="BG397" s="648"/>
      <c r="BH397" s="648"/>
      <c r="BI397" s="649"/>
      <c r="BJ397" s="649"/>
      <c r="BK397" s="649"/>
      <c r="BL397" s="648"/>
      <c r="BM397" s="648"/>
      <c r="BN397" s="648"/>
      <c r="BO397" s="648"/>
      <c r="BP397" s="648"/>
      <c r="BQ397" s="648"/>
      <c r="BR397" s="648"/>
      <c r="BS397" s="648"/>
      <c r="BT397" s="651"/>
      <c r="BU397" s="652"/>
      <c r="BV397" s="650"/>
      <c r="BW397" s="653"/>
    </row>
    <row r="398" spans="2:75" ht="15.75" customHeight="1">
      <c r="B398" s="353" t="s">
        <v>797</v>
      </c>
      <c r="C398" s="354">
        <v>43617048000156</v>
      </c>
      <c r="D398" s="355" t="s">
        <v>14</v>
      </c>
      <c r="E398" s="355" t="s">
        <v>607</v>
      </c>
      <c r="F398" s="355"/>
      <c r="G398" s="356"/>
      <c r="H398" s="356" t="s">
        <v>34</v>
      </c>
      <c r="I398" s="356" t="s">
        <v>34</v>
      </c>
      <c r="J398" s="356" t="s">
        <v>608</v>
      </c>
      <c r="K398" s="357" t="s">
        <v>48</v>
      </c>
      <c r="L398" s="358"/>
      <c r="M398" s="358" t="s">
        <v>1414</v>
      </c>
      <c r="N398" s="357">
        <v>621285</v>
      </c>
      <c r="O398" s="357" t="s">
        <v>1320</v>
      </c>
      <c r="P398" s="361">
        <v>44498</v>
      </c>
      <c r="Q398" s="362">
        <v>5010839.71</v>
      </c>
      <c r="R398" s="362" t="s">
        <v>1417</v>
      </c>
      <c r="S398" s="357">
        <v>4</v>
      </c>
      <c r="T398" s="359">
        <v>2.3880516396122653E-2</v>
      </c>
      <c r="U398" s="359">
        <v>0.30870809648453673</v>
      </c>
      <c r="V398" s="359" t="s">
        <v>1417</v>
      </c>
      <c r="W398" s="359" t="s">
        <v>1417</v>
      </c>
      <c r="X398" s="359" t="s">
        <v>1417</v>
      </c>
      <c r="Y398" s="359" t="s">
        <v>1417</v>
      </c>
      <c r="Z398" s="359" t="s">
        <v>1417</v>
      </c>
      <c r="AA398" s="359" t="s">
        <v>1417</v>
      </c>
      <c r="AB398" s="359" t="s">
        <v>1417</v>
      </c>
      <c r="AC398" s="363" t="s">
        <v>1417</v>
      </c>
      <c r="AD398" s="526">
        <v>40054367000102</v>
      </c>
      <c r="AE398" s="360" t="s">
        <v>2203</v>
      </c>
      <c r="AF398" s="360" t="s">
        <v>2203</v>
      </c>
      <c r="AG398" s="364" t="s">
        <v>1438</v>
      </c>
      <c r="AH398" s="364" t="s">
        <v>2147</v>
      </c>
      <c r="AI398" s="364">
        <v>200</v>
      </c>
      <c r="AJ398" s="364">
        <v>200</v>
      </c>
      <c r="AK398" s="364">
        <v>200</v>
      </c>
      <c r="AL398" s="359">
        <v>0.01</v>
      </c>
      <c r="AM398" s="359">
        <v>0.2</v>
      </c>
      <c r="AN398" s="359" t="s">
        <v>2156</v>
      </c>
      <c r="AO398" s="357" t="s">
        <v>1323</v>
      </c>
      <c r="AP398" s="360" t="s">
        <v>716</v>
      </c>
      <c r="AQ398" s="366" t="s">
        <v>659</v>
      </c>
      <c r="AR398" s="359">
        <v>3.3333333333333331E-3</v>
      </c>
      <c r="AS398" s="359">
        <v>3.3333333333333331E-3</v>
      </c>
      <c r="AT398" s="359"/>
      <c r="AW398" s="646"/>
      <c r="AX398" s="646"/>
      <c r="AY398" s="647"/>
      <c r="AZ398" s="647"/>
      <c r="BA398" s="647"/>
      <c r="BB398" s="648"/>
      <c r="BC398" s="647"/>
      <c r="BD398" s="647"/>
      <c r="BE398" s="647"/>
      <c r="BF398" s="647"/>
      <c r="BG398" s="648"/>
      <c r="BH398" s="648"/>
      <c r="BI398" s="649"/>
      <c r="BJ398" s="649"/>
      <c r="BK398" s="649"/>
      <c r="BL398" s="648"/>
      <c r="BM398" s="648"/>
      <c r="BN398" s="648"/>
      <c r="BO398" s="648"/>
      <c r="BP398" s="648"/>
      <c r="BQ398" s="648"/>
      <c r="BR398" s="648"/>
      <c r="BS398" s="648"/>
      <c r="BT398" s="651"/>
      <c r="BU398" s="652"/>
      <c r="BV398" s="650"/>
      <c r="BW398" s="653"/>
    </row>
    <row r="399" spans="2:75" ht="15.75" customHeight="1">
      <c r="B399" s="353" t="s">
        <v>478</v>
      </c>
      <c r="C399" s="354">
        <v>74326471000120</v>
      </c>
      <c r="D399" s="355" t="s">
        <v>11</v>
      </c>
      <c r="E399" s="355" t="s">
        <v>661</v>
      </c>
      <c r="F399" s="355"/>
      <c r="G399" s="356"/>
      <c r="H399" s="356" t="s">
        <v>34</v>
      </c>
      <c r="I399" s="356" t="s">
        <v>34</v>
      </c>
      <c r="J399" s="356" t="s">
        <v>611</v>
      </c>
      <c r="K399" s="357" t="s">
        <v>48</v>
      </c>
      <c r="L399" s="358"/>
      <c r="M399" s="358" t="s">
        <v>1414</v>
      </c>
      <c r="N399" s="357">
        <v>14761</v>
      </c>
      <c r="O399" s="357" t="s">
        <v>1320</v>
      </c>
      <c r="P399" s="361">
        <v>34611</v>
      </c>
      <c r="Q399" s="362">
        <v>14818223.59</v>
      </c>
      <c r="R399" s="362">
        <v>24609498.371388879</v>
      </c>
      <c r="S399" s="357">
        <v>4</v>
      </c>
      <c r="T399" s="359">
        <v>-0.1473521213438046</v>
      </c>
      <c r="U399" s="359">
        <v>-1.9048496329999864</v>
      </c>
      <c r="V399" s="359">
        <v>-9.5815147411615231E-2</v>
      </c>
      <c r="W399" s="359">
        <v>-0.9393088251238374</v>
      </c>
      <c r="X399" s="359">
        <v>-0.12949243023772061</v>
      </c>
      <c r="Y399" s="359">
        <v>-0.98196462215872016</v>
      </c>
      <c r="Z399" s="359">
        <v>0.19554848258388646</v>
      </c>
      <c r="AA399" s="359">
        <v>1.1115609695295994</v>
      </c>
      <c r="AB399" s="359">
        <v>0.13883333428519498</v>
      </c>
      <c r="AC399" s="363">
        <v>-1.3560542348094724</v>
      </c>
      <c r="AD399" s="526">
        <v>0</v>
      </c>
      <c r="AE399" s="360" t="s">
        <v>2213</v>
      </c>
      <c r="AF399" s="360" t="s">
        <v>719</v>
      </c>
      <c r="AG399" s="364" t="s">
        <v>719</v>
      </c>
      <c r="AH399" s="364" t="s">
        <v>2147</v>
      </c>
      <c r="AI399" s="364">
        <v>100</v>
      </c>
      <c r="AJ399" s="364">
        <v>100</v>
      </c>
      <c r="AK399" s="364">
        <v>100</v>
      </c>
      <c r="AL399" s="359">
        <v>5.0000000000000001E-3</v>
      </c>
      <c r="AM399" s="359" t="s">
        <v>34</v>
      </c>
      <c r="AN399" s="359" t="s">
        <v>2156</v>
      </c>
      <c r="AO399" s="357" t="s">
        <v>1323</v>
      </c>
      <c r="AP399" s="360" t="s">
        <v>11</v>
      </c>
      <c r="AQ399" s="366" t="s">
        <v>660</v>
      </c>
      <c r="AR399" s="359">
        <v>1.3333333333333333E-3</v>
      </c>
      <c r="AS399" s="359">
        <v>1.3333333333333333E-3</v>
      </c>
      <c r="AT399" s="359"/>
      <c r="AW399" s="646"/>
      <c r="AX399" s="646"/>
      <c r="AY399" s="647"/>
      <c r="AZ399" s="647"/>
      <c r="BA399" s="647"/>
      <c r="BB399" s="648"/>
      <c r="BC399" s="647"/>
      <c r="BD399" s="647"/>
      <c r="BE399" s="647"/>
      <c r="BF399" s="647"/>
      <c r="BG399" s="648"/>
      <c r="BH399" s="648"/>
      <c r="BI399" s="649"/>
      <c r="BJ399" s="649"/>
      <c r="BK399" s="649"/>
      <c r="BL399" s="648"/>
      <c r="BM399" s="648"/>
      <c r="BN399" s="648"/>
      <c r="BO399" s="648"/>
      <c r="BP399" s="648"/>
      <c r="BQ399" s="648"/>
      <c r="BR399" s="648"/>
      <c r="BS399" s="648"/>
      <c r="BT399" s="651"/>
      <c r="BU399" s="652"/>
      <c r="BV399" s="650"/>
      <c r="BW399" s="653"/>
    </row>
    <row r="400" spans="2:75" ht="15.75" customHeight="1">
      <c r="B400" s="353" t="s">
        <v>579</v>
      </c>
      <c r="C400" s="354">
        <v>37703644000156</v>
      </c>
      <c r="D400" s="355" t="s">
        <v>14</v>
      </c>
      <c r="E400" s="355" t="s">
        <v>607</v>
      </c>
      <c r="F400" s="355"/>
      <c r="G400" s="356"/>
      <c r="H400" s="356" t="s">
        <v>34</v>
      </c>
      <c r="I400" s="356" t="s">
        <v>34</v>
      </c>
      <c r="J400" s="356" t="s">
        <v>611</v>
      </c>
      <c r="K400" s="357" t="s">
        <v>49</v>
      </c>
      <c r="L400" s="358"/>
      <c r="M400" s="358" t="s">
        <v>1414</v>
      </c>
      <c r="N400" s="357">
        <v>557821</v>
      </c>
      <c r="O400" s="357" t="s">
        <v>1320</v>
      </c>
      <c r="P400" s="361">
        <v>44133</v>
      </c>
      <c r="Q400" s="362">
        <v>29130486.140000001</v>
      </c>
      <c r="R400" s="362">
        <v>109762567.85055558</v>
      </c>
      <c r="S400" s="357">
        <v>4</v>
      </c>
      <c r="T400" s="359">
        <v>-0.27404401744539408</v>
      </c>
      <c r="U400" s="359">
        <v>-3.5426205018028316</v>
      </c>
      <c r="V400" s="359">
        <v>-0.19911956983717594</v>
      </c>
      <c r="W400" s="359">
        <v>-1.952037587537524</v>
      </c>
      <c r="X400" s="359" t="s">
        <v>1417</v>
      </c>
      <c r="Y400" s="359" t="s">
        <v>1417</v>
      </c>
      <c r="Z400" s="359" t="s">
        <v>1417</v>
      </c>
      <c r="AA400" s="359" t="s">
        <v>1417</v>
      </c>
      <c r="AB400" s="359">
        <v>0.1909022834003295</v>
      </c>
      <c r="AC400" s="363">
        <v>-1.5762518141483379</v>
      </c>
      <c r="AD400" s="526">
        <v>0</v>
      </c>
      <c r="AE400" s="360" t="s">
        <v>2213</v>
      </c>
      <c r="AF400" s="360" t="s">
        <v>719</v>
      </c>
      <c r="AG400" s="364" t="s">
        <v>719</v>
      </c>
      <c r="AH400" s="364" t="s">
        <v>2147</v>
      </c>
      <c r="AI400" s="364">
        <v>1000</v>
      </c>
      <c r="AJ400" s="364">
        <v>500</v>
      </c>
      <c r="AK400" s="364">
        <v>500</v>
      </c>
      <c r="AL400" s="359">
        <v>5.0000000000000001E-3</v>
      </c>
      <c r="AM400" s="359" t="s">
        <v>34</v>
      </c>
      <c r="AN400" s="359" t="s">
        <v>2156</v>
      </c>
      <c r="AO400" s="357" t="s">
        <v>1323</v>
      </c>
      <c r="AP400" s="360" t="s">
        <v>716</v>
      </c>
      <c r="AQ400" s="366" t="s">
        <v>687</v>
      </c>
      <c r="AR400" s="359" t="s">
        <v>34</v>
      </c>
      <c r="AS400" s="359" t="s">
        <v>34</v>
      </c>
      <c r="AT400" s="359"/>
      <c r="AW400" s="646"/>
      <c r="AX400" s="646"/>
      <c r="AY400" s="647"/>
      <c r="AZ400" s="647"/>
      <c r="BA400" s="647"/>
      <c r="BB400" s="648"/>
      <c r="BC400" s="647"/>
      <c r="BD400" s="647"/>
      <c r="BE400" s="647"/>
      <c r="BF400" s="647"/>
      <c r="BG400" s="648"/>
      <c r="BH400" s="648"/>
      <c r="BI400" s="649"/>
      <c r="BJ400" s="649"/>
      <c r="BK400" s="649"/>
      <c r="BL400" s="648"/>
      <c r="BM400" s="648"/>
      <c r="BN400" s="648"/>
      <c r="BO400" s="648"/>
      <c r="BP400" s="648"/>
      <c r="BQ400" s="648"/>
      <c r="BR400" s="648"/>
      <c r="BS400" s="648"/>
      <c r="BT400" s="651"/>
      <c r="BU400" s="652"/>
      <c r="BV400" s="650"/>
      <c r="BW400" s="653"/>
    </row>
    <row r="401" spans="2:75" ht="15.75" customHeight="1">
      <c r="B401" s="353" t="s">
        <v>135</v>
      </c>
      <c r="C401" s="354">
        <v>38389079000167</v>
      </c>
      <c r="D401" s="355" t="s">
        <v>11</v>
      </c>
      <c r="E401" s="355" t="s">
        <v>661</v>
      </c>
      <c r="F401" s="355"/>
      <c r="G401" s="356"/>
      <c r="H401" s="356" t="s">
        <v>34</v>
      </c>
      <c r="I401" s="356" t="s">
        <v>34</v>
      </c>
      <c r="J401" s="356" t="s">
        <v>611</v>
      </c>
      <c r="K401" s="357" t="s">
        <v>49</v>
      </c>
      <c r="L401" s="358"/>
      <c r="M401" s="358" t="s">
        <v>1414</v>
      </c>
      <c r="N401" s="357">
        <v>557471</v>
      </c>
      <c r="O401" s="357" t="s">
        <v>1320</v>
      </c>
      <c r="P401" s="361">
        <v>44133</v>
      </c>
      <c r="Q401" s="362">
        <v>9998851.1099999994</v>
      </c>
      <c r="R401" s="362">
        <v>45393176.890396841</v>
      </c>
      <c r="S401" s="357">
        <v>4</v>
      </c>
      <c r="T401" s="359">
        <v>-0.16632213838632359</v>
      </c>
      <c r="U401" s="359">
        <v>-2.150078745902507</v>
      </c>
      <c r="V401" s="359">
        <v>-0.11738070748299023</v>
      </c>
      <c r="W401" s="359">
        <v>-1.1507234233476373</v>
      </c>
      <c r="X401" s="359" t="s">
        <v>1417</v>
      </c>
      <c r="Y401" s="359" t="s">
        <v>1417</v>
      </c>
      <c r="Z401" s="359" t="s">
        <v>1417</v>
      </c>
      <c r="AA401" s="359" t="s">
        <v>1417</v>
      </c>
      <c r="AB401" s="359">
        <v>0.15506753556688282</v>
      </c>
      <c r="AC401" s="363">
        <v>-1.3543472753168979</v>
      </c>
      <c r="AD401" s="526">
        <v>0</v>
      </c>
      <c r="AE401" s="360" t="s">
        <v>2213</v>
      </c>
      <c r="AF401" s="360" t="s">
        <v>719</v>
      </c>
      <c r="AG401" s="364" t="s">
        <v>719</v>
      </c>
      <c r="AH401" s="364" t="s">
        <v>2147</v>
      </c>
      <c r="AI401" s="364">
        <v>1000</v>
      </c>
      <c r="AJ401" s="364">
        <v>500</v>
      </c>
      <c r="AK401" s="364">
        <v>500</v>
      </c>
      <c r="AL401" s="359">
        <v>5.0000000000000001E-3</v>
      </c>
      <c r="AM401" s="359" t="s">
        <v>34</v>
      </c>
      <c r="AN401" s="359" t="s">
        <v>2156</v>
      </c>
      <c r="AO401" s="357" t="s">
        <v>1323</v>
      </c>
      <c r="AP401" s="360" t="s">
        <v>13</v>
      </c>
      <c r="AQ401" s="366" t="s">
        <v>679</v>
      </c>
      <c r="AR401" s="359" t="s">
        <v>34</v>
      </c>
      <c r="AS401" s="359" t="s">
        <v>34</v>
      </c>
      <c r="AT401" s="359"/>
      <c r="AW401" s="646"/>
      <c r="AX401" s="646"/>
      <c r="AY401" s="647"/>
      <c r="AZ401" s="647"/>
      <c r="BA401" s="647"/>
      <c r="BB401" s="648"/>
      <c r="BC401" s="647"/>
      <c r="BD401" s="647"/>
      <c r="BE401" s="647"/>
      <c r="BF401" s="647"/>
      <c r="BG401" s="648"/>
      <c r="BH401" s="648"/>
      <c r="BI401" s="649"/>
      <c r="BJ401" s="649"/>
      <c r="BK401" s="649"/>
      <c r="BL401" s="218"/>
      <c r="BM401" s="648"/>
      <c r="BN401" s="648"/>
      <c r="BO401" s="648"/>
      <c r="BP401" s="648"/>
      <c r="BQ401" s="648"/>
      <c r="BR401" s="648"/>
      <c r="BS401" s="648"/>
      <c r="BT401" s="651"/>
      <c r="BU401" s="652"/>
      <c r="BV401" s="650"/>
      <c r="BW401" s="653"/>
    </row>
    <row r="402" spans="2:75" ht="15.75" customHeight="1">
      <c r="B402" s="353" t="s">
        <v>850</v>
      </c>
      <c r="C402" s="354">
        <v>39800632000175</v>
      </c>
      <c r="D402" s="355" t="s">
        <v>14</v>
      </c>
      <c r="E402" s="355" t="s">
        <v>607</v>
      </c>
      <c r="F402" s="355"/>
      <c r="G402" s="356"/>
      <c r="H402" s="356" t="s">
        <v>34</v>
      </c>
      <c r="I402" s="356" t="s">
        <v>34</v>
      </c>
      <c r="J402" s="356" t="s">
        <v>611</v>
      </c>
      <c r="K402" s="357"/>
      <c r="L402" s="358"/>
      <c r="M402" s="358" t="s">
        <v>34</v>
      </c>
      <c r="N402" s="357">
        <v>563242</v>
      </c>
      <c r="O402" s="357" t="s">
        <v>1320</v>
      </c>
      <c r="P402" s="361">
        <v>44165</v>
      </c>
      <c r="Q402" s="362">
        <v>28667748.18</v>
      </c>
      <c r="R402" s="362">
        <v>54481852.701904781</v>
      </c>
      <c r="S402" s="357">
        <v>4</v>
      </c>
      <c r="T402" s="359">
        <v>-0.13301518709609206</v>
      </c>
      <c r="U402" s="359">
        <v>-1.7195132856773667</v>
      </c>
      <c r="V402" s="359">
        <v>-0.10684640891760999</v>
      </c>
      <c r="W402" s="359">
        <v>-1.0474520735010104</v>
      </c>
      <c r="X402" s="359" t="s">
        <v>1417</v>
      </c>
      <c r="Y402" s="359" t="s">
        <v>1417</v>
      </c>
      <c r="Z402" s="359" t="s">
        <v>1417</v>
      </c>
      <c r="AA402" s="359" t="s">
        <v>1417</v>
      </c>
      <c r="AB402" s="359">
        <v>0.19856623500177184</v>
      </c>
      <c r="AC402" s="363">
        <v>-0.95905829516029484</v>
      </c>
      <c r="AD402" s="526">
        <v>0</v>
      </c>
      <c r="AE402" s="360" t="s">
        <v>2157</v>
      </c>
      <c r="AF402" s="360" t="s">
        <v>2143</v>
      </c>
      <c r="AG402" s="364" t="s">
        <v>1435</v>
      </c>
      <c r="AH402" s="364" t="s">
        <v>726</v>
      </c>
      <c r="AI402" s="364">
        <v>1</v>
      </c>
      <c r="AJ402" s="364">
        <v>1</v>
      </c>
      <c r="AK402" s="364">
        <v>1</v>
      </c>
      <c r="AL402" s="359">
        <v>0.01</v>
      </c>
      <c r="AM402" s="359" t="s">
        <v>34</v>
      </c>
      <c r="AN402" s="359" t="s">
        <v>34</v>
      </c>
      <c r="AO402" s="357" t="s">
        <v>1323</v>
      </c>
      <c r="AP402" s="360" t="s">
        <v>716</v>
      </c>
      <c r="AQ402" s="366" t="s">
        <v>659</v>
      </c>
      <c r="AR402" s="359">
        <v>6.6666666666666662E-3</v>
      </c>
      <c r="AS402" s="359">
        <v>6.6666666666666662E-3</v>
      </c>
      <c r="AT402" s="359"/>
      <c r="AW402" s="646"/>
      <c r="AX402" s="646"/>
      <c r="AY402" s="647"/>
      <c r="AZ402" s="647"/>
      <c r="BA402" s="647"/>
      <c r="BB402" s="648"/>
      <c r="BC402" s="647"/>
      <c r="BD402" s="647"/>
      <c r="BE402" s="647"/>
      <c r="BF402" s="647"/>
      <c r="BG402" s="648"/>
      <c r="BH402" s="648"/>
      <c r="BI402" s="649"/>
      <c r="BJ402" s="649"/>
      <c r="BK402" s="649"/>
      <c r="BL402" s="648"/>
      <c r="BM402" s="648"/>
      <c r="BN402" s="648"/>
      <c r="BO402" s="648"/>
      <c r="BP402" s="648"/>
      <c r="BQ402" s="648"/>
      <c r="BR402" s="648"/>
      <c r="BS402" s="648"/>
      <c r="BT402" s="651"/>
      <c r="BU402" s="652"/>
      <c r="BV402" s="650"/>
      <c r="BW402" s="653"/>
    </row>
    <row r="403" spans="2:75" ht="15.75" customHeight="1">
      <c r="B403" s="353" t="s">
        <v>602</v>
      </c>
      <c r="C403" s="354">
        <v>43508596000148</v>
      </c>
      <c r="D403" s="355" t="s">
        <v>14</v>
      </c>
      <c r="E403" s="355" t="s">
        <v>607</v>
      </c>
      <c r="F403" s="355"/>
      <c r="G403" s="356" t="s">
        <v>866</v>
      </c>
      <c r="H403" s="356" t="s">
        <v>34</v>
      </c>
      <c r="I403" s="356" t="s">
        <v>34</v>
      </c>
      <c r="J403" s="356" t="s">
        <v>611</v>
      </c>
      <c r="K403" s="357"/>
      <c r="L403" s="358"/>
      <c r="M403" s="358" t="s">
        <v>1414</v>
      </c>
      <c r="N403" s="357">
        <v>617083</v>
      </c>
      <c r="O403" s="357" t="s">
        <v>1320</v>
      </c>
      <c r="P403" s="361">
        <v>44484</v>
      </c>
      <c r="Q403" s="362">
        <v>3906481.16</v>
      </c>
      <c r="R403" s="362" t="s">
        <v>1417</v>
      </c>
      <c r="S403" s="357">
        <v>4</v>
      </c>
      <c r="T403" s="359">
        <v>-0.25406542629310647</v>
      </c>
      <c r="U403" s="359">
        <v>-3.2843533545284576</v>
      </c>
      <c r="V403" s="359" t="s">
        <v>1417</v>
      </c>
      <c r="W403" s="359" t="s">
        <v>1417</v>
      </c>
      <c r="X403" s="359" t="s">
        <v>1417</v>
      </c>
      <c r="Y403" s="359" t="s">
        <v>1417</v>
      </c>
      <c r="Z403" s="359" t="s">
        <v>1417</v>
      </c>
      <c r="AA403" s="359" t="s">
        <v>1417</v>
      </c>
      <c r="AB403" s="359" t="s">
        <v>1417</v>
      </c>
      <c r="AC403" s="363" t="s">
        <v>1417</v>
      </c>
      <c r="AD403" s="526">
        <v>0</v>
      </c>
      <c r="AE403" s="360" t="s">
        <v>2178</v>
      </c>
      <c r="AF403" s="360" t="s">
        <v>2143</v>
      </c>
      <c r="AG403" s="364" t="s">
        <v>1435</v>
      </c>
      <c r="AH403" s="364" t="s">
        <v>2147</v>
      </c>
      <c r="AI403" s="364">
        <v>0</v>
      </c>
      <c r="AJ403" s="364">
        <v>0</v>
      </c>
      <c r="AK403" s="364">
        <v>0</v>
      </c>
      <c r="AL403" s="359">
        <v>2.5000000000000001E-3</v>
      </c>
      <c r="AM403" s="359" t="s">
        <v>34</v>
      </c>
      <c r="AN403" s="359" t="s">
        <v>2161</v>
      </c>
      <c r="AO403" s="357" t="s">
        <v>1323</v>
      </c>
      <c r="AP403" s="360" t="s">
        <v>13</v>
      </c>
      <c r="AQ403" s="366" t="s">
        <v>671</v>
      </c>
      <c r="AR403" s="359">
        <v>8.3325000000000001E-4</v>
      </c>
      <c r="AS403" s="359">
        <v>8.3325000000000001E-4</v>
      </c>
      <c r="AT403" s="359"/>
      <c r="AW403" s="646"/>
      <c r="AX403" s="646"/>
      <c r="AY403" s="647"/>
      <c r="AZ403" s="647"/>
      <c r="BA403" s="647"/>
      <c r="BB403" s="648"/>
      <c r="BC403" s="647"/>
      <c r="BD403" s="647"/>
      <c r="BE403" s="647"/>
      <c r="BF403" s="647"/>
      <c r="BG403" s="648"/>
      <c r="BH403" s="648"/>
      <c r="BI403" s="649"/>
      <c r="BJ403" s="649"/>
      <c r="BK403" s="649"/>
      <c r="BL403" s="648"/>
      <c r="BM403" s="648"/>
      <c r="BN403" s="648"/>
      <c r="BO403" s="648"/>
      <c r="BP403" s="648"/>
      <c r="BQ403" s="648"/>
      <c r="BR403" s="648"/>
      <c r="BS403" s="648"/>
      <c r="BT403" s="651"/>
      <c r="BU403" s="652"/>
      <c r="BV403" s="650"/>
      <c r="BW403" s="653"/>
    </row>
    <row r="404" spans="2:75" ht="15.75" customHeight="1">
      <c r="B404" s="353" t="s">
        <v>497</v>
      </c>
      <c r="C404" s="354">
        <v>43274439000115</v>
      </c>
      <c r="D404" s="355" t="s">
        <v>14</v>
      </c>
      <c r="E404" s="355" t="s">
        <v>607</v>
      </c>
      <c r="F404" s="355"/>
      <c r="G404" s="356"/>
      <c r="H404" s="356" t="s">
        <v>34</v>
      </c>
      <c r="I404" s="356" t="s">
        <v>34</v>
      </c>
      <c r="J404" s="356" t="s">
        <v>611</v>
      </c>
      <c r="K404" s="357"/>
      <c r="L404" s="358"/>
      <c r="M404" s="358" t="s">
        <v>1414</v>
      </c>
      <c r="N404" s="357">
        <v>611301</v>
      </c>
      <c r="O404" s="357" t="s">
        <v>1320</v>
      </c>
      <c r="P404" s="361">
        <v>44442</v>
      </c>
      <c r="Q404" s="362">
        <v>5341347.12</v>
      </c>
      <c r="R404" s="362" t="s">
        <v>1417</v>
      </c>
      <c r="S404" s="357">
        <v>4</v>
      </c>
      <c r="T404" s="359">
        <v>-0.38398101623803849</v>
      </c>
      <c r="U404" s="359">
        <v>-4.9637975428491661</v>
      </c>
      <c r="V404" s="359" t="s">
        <v>1417</v>
      </c>
      <c r="W404" s="359" t="s">
        <v>1417</v>
      </c>
      <c r="X404" s="359" t="s">
        <v>1417</v>
      </c>
      <c r="Y404" s="359" t="s">
        <v>1417</v>
      </c>
      <c r="Z404" s="359" t="s">
        <v>1417</v>
      </c>
      <c r="AA404" s="359" t="s">
        <v>1417</v>
      </c>
      <c r="AB404" s="359" t="s">
        <v>1417</v>
      </c>
      <c r="AC404" s="363" t="s">
        <v>1417</v>
      </c>
      <c r="AD404" s="526">
        <v>0</v>
      </c>
      <c r="AE404" s="360" t="s">
        <v>2178</v>
      </c>
      <c r="AF404" s="360" t="s">
        <v>2143</v>
      </c>
      <c r="AG404" s="364" t="s">
        <v>1435</v>
      </c>
      <c r="AH404" s="364" t="s">
        <v>2147</v>
      </c>
      <c r="AI404" s="364">
        <v>0</v>
      </c>
      <c r="AJ404" s="364">
        <v>0</v>
      </c>
      <c r="AK404" s="364">
        <v>0</v>
      </c>
      <c r="AL404" s="359">
        <v>2.5000000000000001E-3</v>
      </c>
      <c r="AM404" s="359" t="s">
        <v>34</v>
      </c>
      <c r="AN404" s="359" t="s">
        <v>34</v>
      </c>
      <c r="AO404" s="357" t="s">
        <v>1323</v>
      </c>
      <c r="AP404" s="360" t="s">
        <v>13</v>
      </c>
      <c r="AQ404" s="366" t="s">
        <v>671</v>
      </c>
      <c r="AR404" s="359">
        <v>8.3325000000000001E-4</v>
      </c>
      <c r="AS404" s="359">
        <v>8.3325000000000001E-4</v>
      </c>
      <c r="AT404" s="359"/>
      <c r="AW404" s="646"/>
      <c r="AX404" s="646"/>
      <c r="AY404" s="647"/>
      <c r="AZ404" s="647"/>
      <c r="BA404" s="647"/>
      <c r="BB404" s="648"/>
      <c r="BC404" s="647"/>
      <c r="BD404" s="647"/>
      <c r="BE404" s="647"/>
      <c r="BF404" s="647"/>
      <c r="BG404" s="648"/>
      <c r="BH404" s="648"/>
      <c r="BI404" s="649"/>
      <c r="BJ404" s="649"/>
      <c r="BK404" s="649"/>
      <c r="BL404" s="648"/>
      <c r="BM404" s="648"/>
      <c r="BN404" s="648"/>
      <c r="BO404" s="648"/>
      <c r="BP404" s="648"/>
      <c r="BQ404" s="648"/>
      <c r="BR404" s="648"/>
      <c r="BS404" s="648"/>
      <c r="BT404" s="651"/>
      <c r="BU404" s="652"/>
      <c r="BV404" s="650"/>
      <c r="BW404" s="653"/>
    </row>
    <row r="405" spans="2:75" ht="15.75" customHeight="1">
      <c r="B405" s="353" t="s">
        <v>965</v>
      </c>
      <c r="C405" s="354">
        <v>38318112000168</v>
      </c>
      <c r="D405" s="355" t="s">
        <v>14</v>
      </c>
      <c r="E405" s="355" t="s">
        <v>607</v>
      </c>
      <c r="F405" s="355"/>
      <c r="G405" s="356"/>
      <c r="H405" s="356" t="s">
        <v>34</v>
      </c>
      <c r="I405" s="356" t="s">
        <v>34</v>
      </c>
      <c r="J405" s="356" t="s">
        <v>611</v>
      </c>
      <c r="K405" s="357" t="s">
        <v>49</v>
      </c>
      <c r="L405" s="358"/>
      <c r="M405" s="358" t="s">
        <v>1414</v>
      </c>
      <c r="N405" s="357">
        <v>555959</v>
      </c>
      <c r="O405" s="357" t="s">
        <v>1320</v>
      </c>
      <c r="P405" s="361">
        <v>44123</v>
      </c>
      <c r="Q405" s="362">
        <v>9292934.5700000003</v>
      </c>
      <c r="R405" s="362">
        <v>16038176.545992063</v>
      </c>
      <c r="S405" s="357">
        <v>4</v>
      </c>
      <c r="T405" s="359">
        <v>-0.24508117547014885</v>
      </c>
      <c r="U405" s="359">
        <v>-3.168212190581718</v>
      </c>
      <c r="V405" s="359">
        <v>-0.22253696503611065</v>
      </c>
      <c r="W405" s="359">
        <v>-2.1816063620578818</v>
      </c>
      <c r="X405" s="359" t="s">
        <v>1417</v>
      </c>
      <c r="Y405" s="359" t="s">
        <v>1417</v>
      </c>
      <c r="Z405" s="359" t="s">
        <v>1417</v>
      </c>
      <c r="AA405" s="359" t="s">
        <v>1417</v>
      </c>
      <c r="AB405" s="359">
        <v>0.16961819614311521</v>
      </c>
      <c r="AC405" s="363">
        <v>-1.9714594844426199</v>
      </c>
      <c r="AD405" s="526">
        <v>38418180000107</v>
      </c>
      <c r="AE405" s="360" t="s">
        <v>2157</v>
      </c>
      <c r="AF405" s="360" t="s">
        <v>2143</v>
      </c>
      <c r="AG405" s="364" t="s">
        <v>1435</v>
      </c>
      <c r="AH405" s="364" t="s">
        <v>2144</v>
      </c>
      <c r="AI405" s="364">
        <v>10000</v>
      </c>
      <c r="AJ405" s="364">
        <v>10000</v>
      </c>
      <c r="AK405" s="364">
        <v>10000</v>
      </c>
      <c r="AL405" s="359">
        <v>5.0000000000000001E-3</v>
      </c>
      <c r="AM405" s="359" t="s">
        <v>34</v>
      </c>
      <c r="AN405" s="359" t="s">
        <v>34</v>
      </c>
      <c r="AO405" s="357" t="s">
        <v>1323</v>
      </c>
      <c r="AP405" s="360" t="s">
        <v>716</v>
      </c>
      <c r="AQ405" s="366" t="s">
        <v>687</v>
      </c>
      <c r="AR405" s="359">
        <v>3.3E-3</v>
      </c>
      <c r="AS405" s="359">
        <v>3.3E-3</v>
      </c>
      <c r="AT405" s="359"/>
      <c r="AW405" s="646"/>
      <c r="AX405" s="646"/>
      <c r="AY405" s="647"/>
      <c r="AZ405" s="647"/>
      <c r="BA405" s="647"/>
      <c r="BB405" s="648"/>
      <c r="BC405" s="647"/>
      <c r="BD405" s="647"/>
      <c r="BE405" s="647"/>
      <c r="BF405" s="647"/>
      <c r="BG405" s="648"/>
      <c r="BH405" s="648"/>
      <c r="BI405" s="649"/>
      <c r="BJ405" s="649"/>
      <c r="BK405" s="649"/>
      <c r="BL405" s="648"/>
      <c r="BM405" s="648"/>
      <c r="BN405" s="648"/>
      <c r="BO405" s="648"/>
      <c r="BP405" s="648"/>
      <c r="BQ405" s="648"/>
      <c r="BR405" s="648"/>
      <c r="BS405" s="648"/>
      <c r="BT405" s="651"/>
      <c r="BU405" s="652"/>
      <c r="BV405" s="650"/>
      <c r="BW405" s="653"/>
    </row>
    <row r="406" spans="2:75" ht="15.75" customHeight="1">
      <c r="B406" s="353" t="s">
        <v>983</v>
      </c>
      <c r="C406" s="354">
        <v>8140054000164</v>
      </c>
      <c r="D406" s="355" t="s">
        <v>14</v>
      </c>
      <c r="E406" s="355" t="s">
        <v>607</v>
      </c>
      <c r="F406" s="355"/>
      <c r="G406" s="356"/>
      <c r="H406" s="356" t="s">
        <v>34</v>
      </c>
      <c r="I406" s="356" t="s">
        <v>34</v>
      </c>
      <c r="J406" s="356" t="s">
        <v>608</v>
      </c>
      <c r="K406" s="357" t="s">
        <v>48</v>
      </c>
      <c r="L406" s="358"/>
      <c r="M406" s="358" t="s">
        <v>34</v>
      </c>
      <c r="N406" s="357">
        <v>171751</v>
      </c>
      <c r="O406" s="357" t="s">
        <v>1320</v>
      </c>
      <c r="P406" s="361">
        <v>38989</v>
      </c>
      <c r="Q406" s="362">
        <v>94697227.439999998</v>
      </c>
      <c r="R406" s="362">
        <v>104236003.17710321</v>
      </c>
      <c r="S406" s="357">
        <v>4</v>
      </c>
      <c r="T406" s="359">
        <v>1.5317927777944718E-3</v>
      </c>
      <c r="U406" s="359">
        <v>1.9801784215959028E-2</v>
      </c>
      <c r="V406" s="359">
        <v>-0.15806569529141179</v>
      </c>
      <c r="W406" s="359">
        <v>-1.5495723436998006</v>
      </c>
      <c r="X406" s="359">
        <v>1.2393823807989035E-2</v>
      </c>
      <c r="Y406" s="359">
        <v>9.3984617404829163E-2</v>
      </c>
      <c r="Z406" s="359">
        <v>0.31937775522826883</v>
      </c>
      <c r="AA406" s="359">
        <v>1.8154466992370046</v>
      </c>
      <c r="AB406" s="359">
        <v>0.24350769212291512</v>
      </c>
      <c r="AC406" s="363">
        <v>-0.98367537585425269</v>
      </c>
      <c r="AD406" s="526">
        <v>0</v>
      </c>
      <c r="AE406" s="360" t="s">
        <v>2310</v>
      </c>
      <c r="AF406" s="360" t="s">
        <v>736</v>
      </c>
      <c r="AG406" s="364" t="s">
        <v>736</v>
      </c>
      <c r="AH406" s="364" t="s">
        <v>2147</v>
      </c>
      <c r="AI406" s="364">
        <v>5000</v>
      </c>
      <c r="AJ406" s="364">
        <v>1000</v>
      </c>
      <c r="AK406" s="364">
        <v>1000</v>
      </c>
      <c r="AL406" s="359">
        <v>0.02</v>
      </c>
      <c r="AM406" s="359">
        <v>0.2</v>
      </c>
      <c r="AN406" s="359" t="s">
        <v>666</v>
      </c>
      <c r="AO406" s="357" t="s">
        <v>1323</v>
      </c>
      <c r="AP406" s="360" t="s">
        <v>716</v>
      </c>
      <c r="AQ406" s="366" t="s">
        <v>659</v>
      </c>
      <c r="AR406" s="359">
        <v>4.0000000000000001E-3</v>
      </c>
      <c r="AS406" s="359">
        <v>4.0000000000000001E-3</v>
      </c>
      <c r="AT406" s="359"/>
      <c r="AW406" s="646"/>
      <c r="AX406" s="646"/>
      <c r="AY406" s="647"/>
      <c r="AZ406" s="647"/>
      <c r="BA406" s="647"/>
      <c r="BB406" s="648"/>
      <c r="BC406" s="647"/>
      <c r="BD406" s="647"/>
      <c r="BE406" s="647"/>
      <c r="BF406" s="647"/>
      <c r="BG406" s="648"/>
      <c r="BH406" s="648"/>
      <c r="BI406" s="649"/>
      <c r="BJ406" s="649"/>
      <c r="BK406" s="649"/>
      <c r="BL406" s="648"/>
      <c r="BM406" s="648"/>
      <c r="BN406" s="648"/>
      <c r="BO406" s="648"/>
      <c r="BP406" s="648"/>
      <c r="BQ406" s="648"/>
      <c r="BR406" s="648"/>
      <c r="BS406" s="648"/>
      <c r="BT406" s="651"/>
      <c r="BU406" s="652"/>
      <c r="BV406" s="650"/>
      <c r="BW406" s="653"/>
    </row>
    <row r="407" spans="2:75" ht="15.75" customHeight="1">
      <c r="B407" s="353" t="s">
        <v>558</v>
      </c>
      <c r="C407" s="354">
        <v>41956196000170</v>
      </c>
      <c r="D407" s="355" t="s">
        <v>14</v>
      </c>
      <c r="E407" s="355" t="s">
        <v>607</v>
      </c>
      <c r="F407" s="355"/>
      <c r="G407" s="356"/>
      <c r="H407" s="356" t="s">
        <v>34</v>
      </c>
      <c r="I407" s="356" t="s">
        <v>34</v>
      </c>
      <c r="J407" s="356" t="s">
        <v>608</v>
      </c>
      <c r="K407" s="357" t="s">
        <v>48</v>
      </c>
      <c r="L407" s="358"/>
      <c r="M407" s="358" t="s">
        <v>1414</v>
      </c>
      <c r="N407" s="357">
        <v>624489</v>
      </c>
      <c r="O407" s="357" t="s">
        <v>1320</v>
      </c>
      <c r="P407" s="361">
        <v>44497</v>
      </c>
      <c r="Q407" s="362">
        <v>108864359.34999999</v>
      </c>
      <c r="R407" s="362" t="s">
        <v>1417</v>
      </c>
      <c r="S407" s="357">
        <v>4</v>
      </c>
      <c r="T407" s="359">
        <v>-0.16372640698569108</v>
      </c>
      <c r="U407" s="359">
        <v>-2.1165232194481249</v>
      </c>
      <c r="V407" s="359" t="s">
        <v>1417</v>
      </c>
      <c r="W407" s="359" t="s">
        <v>1417</v>
      </c>
      <c r="X407" s="359" t="s">
        <v>1417</v>
      </c>
      <c r="Y407" s="359" t="s">
        <v>1417</v>
      </c>
      <c r="Z407" s="359" t="s">
        <v>1417</v>
      </c>
      <c r="AA407" s="359" t="s">
        <v>1417</v>
      </c>
      <c r="AB407" s="359" t="s">
        <v>1417</v>
      </c>
      <c r="AC407" s="363" t="s">
        <v>1417</v>
      </c>
      <c r="AD407" s="526">
        <v>42196278000126</v>
      </c>
      <c r="AE407" s="360" t="s">
        <v>2324</v>
      </c>
      <c r="AF407" s="360" t="s">
        <v>928</v>
      </c>
      <c r="AG407" s="364" t="s">
        <v>928</v>
      </c>
      <c r="AH407" s="364" t="s">
        <v>2147</v>
      </c>
      <c r="AI407" s="364">
        <v>0</v>
      </c>
      <c r="AJ407" s="364">
        <v>0</v>
      </c>
      <c r="AK407" s="364">
        <v>0</v>
      </c>
      <c r="AL407" s="359">
        <v>1.3500000000000002E-2</v>
      </c>
      <c r="AM407" s="359">
        <v>0.2</v>
      </c>
      <c r="AN407" s="359" t="s">
        <v>666</v>
      </c>
      <c r="AO407" s="357" t="s">
        <v>1323</v>
      </c>
      <c r="AP407" s="360" t="s">
        <v>716</v>
      </c>
      <c r="AQ407" s="366" t="s">
        <v>659</v>
      </c>
      <c r="AR407" s="359">
        <v>3.1499999999999996E-3</v>
      </c>
      <c r="AS407" s="359">
        <v>3.1499999999999996E-3</v>
      </c>
      <c r="AT407" s="359"/>
      <c r="AW407" s="646"/>
      <c r="AX407" s="646"/>
      <c r="AY407" s="647"/>
      <c r="AZ407" s="647"/>
      <c r="BA407" s="647"/>
      <c r="BB407" s="648"/>
      <c r="BC407" s="647"/>
      <c r="BD407" s="647"/>
      <c r="BE407" s="647"/>
      <c r="BF407" s="647"/>
      <c r="BG407" s="648"/>
      <c r="BH407" s="648"/>
      <c r="BI407" s="649"/>
      <c r="BJ407" s="649"/>
      <c r="BK407" s="649"/>
      <c r="BL407" s="648"/>
      <c r="BM407" s="648"/>
      <c r="BN407" s="648"/>
      <c r="BO407" s="648"/>
      <c r="BP407" s="648"/>
      <c r="BQ407" s="648"/>
      <c r="BR407" s="648"/>
      <c r="BS407" s="648"/>
      <c r="BT407" s="651"/>
      <c r="BU407" s="652"/>
      <c r="BV407" s="650"/>
      <c r="BW407" s="653"/>
    </row>
    <row r="408" spans="2:75" ht="15.75" customHeight="1">
      <c r="B408" s="353" t="s">
        <v>1060</v>
      </c>
      <c r="C408" s="354">
        <v>38001966000116</v>
      </c>
      <c r="D408" s="355" t="s">
        <v>14</v>
      </c>
      <c r="E408" s="355" t="s">
        <v>607</v>
      </c>
      <c r="F408" s="355"/>
      <c r="G408" s="356"/>
      <c r="H408" s="356" t="s">
        <v>34</v>
      </c>
      <c r="I408" s="356" t="s">
        <v>34</v>
      </c>
      <c r="J408" s="356" t="s">
        <v>611</v>
      </c>
      <c r="K408" s="357"/>
      <c r="L408" s="358"/>
      <c r="M408" s="358" t="s">
        <v>1414</v>
      </c>
      <c r="N408" s="357">
        <v>555568</v>
      </c>
      <c r="O408" s="357" t="s">
        <v>1320</v>
      </c>
      <c r="P408" s="361">
        <v>44118</v>
      </c>
      <c r="Q408" s="362">
        <v>66694208.93</v>
      </c>
      <c r="R408" s="362">
        <v>84125032.318412706</v>
      </c>
      <c r="S408" s="357">
        <v>4</v>
      </c>
      <c r="T408" s="359">
        <v>-0.38375040352985879</v>
      </c>
      <c r="U408" s="359">
        <v>-4.9608163673592234</v>
      </c>
      <c r="V408" s="359">
        <v>-0.34339413623672743</v>
      </c>
      <c r="W408" s="359">
        <v>-3.3664107542126871</v>
      </c>
      <c r="X408" s="359" t="s">
        <v>1417</v>
      </c>
      <c r="Y408" s="359" t="s">
        <v>1417</v>
      </c>
      <c r="Z408" s="359" t="s">
        <v>1417</v>
      </c>
      <c r="AA408" s="359" t="s">
        <v>1417</v>
      </c>
      <c r="AB408" s="359">
        <v>0.28289934287283935</v>
      </c>
      <c r="AC408" s="363">
        <v>-1.688249244424501</v>
      </c>
      <c r="AD408" s="526">
        <v>38012975000102</v>
      </c>
      <c r="AE408" s="360" t="s">
        <v>2351</v>
      </c>
      <c r="AF408" s="360" t="s">
        <v>2149</v>
      </c>
      <c r="AG408" s="364" t="s">
        <v>719</v>
      </c>
      <c r="AH408" s="364" t="s">
        <v>2144</v>
      </c>
      <c r="AI408" s="364">
        <v>1000</v>
      </c>
      <c r="AJ408" s="364">
        <v>500</v>
      </c>
      <c r="AK408" s="364">
        <v>500</v>
      </c>
      <c r="AL408" s="359">
        <v>6.9999999999999993E-3</v>
      </c>
      <c r="AM408" s="359" t="s">
        <v>34</v>
      </c>
      <c r="AN408" s="359" t="s">
        <v>2156</v>
      </c>
      <c r="AO408" s="357" t="s">
        <v>1323</v>
      </c>
      <c r="AP408" s="360" t="s">
        <v>13</v>
      </c>
      <c r="AQ408" s="366" t="s">
        <v>679</v>
      </c>
      <c r="AR408" s="359">
        <v>1.8666666666666666E-3</v>
      </c>
      <c r="AS408" s="359">
        <v>1.8666666666666666E-3</v>
      </c>
      <c r="AT408" s="359"/>
      <c r="AW408" s="646"/>
      <c r="AX408" s="646"/>
      <c r="AY408" s="647"/>
      <c r="AZ408" s="647"/>
      <c r="BA408" s="647"/>
      <c r="BB408" s="648"/>
      <c r="BC408" s="647"/>
      <c r="BD408" s="647"/>
      <c r="BE408" s="647"/>
      <c r="BF408" s="647"/>
      <c r="BG408" s="648"/>
      <c r="BH408" s="648"/>
      <c r="BI408" s="649"/>
      <c r="BJ408" s="649"/>
      <c r="BK408" s="649"/>
      <c r="BL408" s="648"/>
      <c r="BM408" s="648"/>
      <c r="BN408" s="648"/>
      <c r="BO408" s="648"/>
      <c r="BP408" s="648"/>
      <c r="BQ408" s="648"/>
      <c r="BR408" s="648"/>
      <c r="BS408" s="648"/>
      <c r="BT408" s="651"/>
      <c r="BU408" s="652"/>
      <c r="BV408" s="650"/>
      <c r="BW408" s="653"/>
    </row>
    <row r="409" spans="2:75" ht="15.75" customHeight="1">
      <c r="B409" s="353" t="s">
        <v>1177</v>
      </c>
      <c r="C409" s="354">
        <v>37308394000150</v>
      </c>
      <c r="D409" s="355" t="s">
        <v>14</v>
      </c>
      <c r="E409" s="355" t="s">
        <v>607</v>
      </c>
      <c r="F409" s="355"/>
      <c r="G409" s="356"/>
      <c r="H409" s="356" t="s">
        <v>34</v>
      </c>
      <c r="I409" s="356" t="s">
        <v>34</v>
      </c>
      <c r="J409" s="356" t="s">
        <v>611</v>
      </c>
      <c r="K409" s="357" t="s">
        <v>48</v>
      </c>
      <c r="L409" s="358"/>
      <c r="M409" s="358" t="s">
        <v>34</v>
      </c>
      <c r="N409" s="357">
        <v>548049</v>
      </c>
      <c r="O409" s="357" t="s">
        <v>1320</v>
      </c>
      <c r="P409" s="361">
        <v>44053</v>
      </c>
      <c r="Q409" s="362">
        <v>280161681.20999998</v>
      </c>
      <c r="R409" s="362">
        <v>297831158.04920614</v>
      </c>
      <c r="S409" s="357">
        <v>4</v>
      </c>
      <c r="T409" s="359">
        <v>-0.24542685930095154</v>
      </c>
      <c r="U409" s="359">
        <v>-3.1726809129335476</v>
      </c>
      <c r="V409" s="359">
        <v>-0.18253869682230917</v>
      </c>
      <c r="W409" s="359">
        <v>-1.7894895899415404</v>
      </c>
      <c r="X409" s="359">
        <v>5.1732423295131724E-2</v>
      </c>
      <c r="Y409" s="359">
        <v>0.39229636358744729</v>
      </c>
      <c r="Z409" s="359" t="s">
        <v>1417</v>
      </c>
      <c r="AA409" s="359" t="s">
        <v>1417</v>
      </c>
      <c r="AB409" s="359">
        <v>0.21381421874313392</v>
      </c>
      <c r="AC409" s="363">
        <v>-1.2899816743565506</v>
      </c>
      <c r="AD409" s="526">
        <v>37308317000108</v>
      </c>
      <c r="AE409" s="360" t="s">
        <v>2420</v>
      </c>
      <c r="AF409" s="360" t="s">
        <v>2149</v>
      </c>
      <c r="AG409" s="364" t="s">
        <v>719</v>
      </c>
      <c r="AH409" s="364" t="s">
        <v>2144</v>
      </c>
      <c r="AI409" s="364">
        <v>5000</v>
      </c>
      <c r="AJ409" s="364">
        <v>500</v>
      </c>
      <c r="AK409" s="364">
        <v>500</v>
      </c>
      <c r="AL409" s="359">
        <v>8.5000000000000006E-3</v>
      </c>
      <c r="AM409" s="359" t="s">
        <v>34</v>
      </c>
      <c r="AN409" s="359" t="s">
        <v>2156</v>
      </c>
      <c r="AO409" s="357" t="s">
        <v>1323</v>
      </c>
      <c r="AP409" s="360" t="s">
        <v>716</v>
      </c>
      <c r="AQ409" s="366" t="s">
        <v>687</v>
      </c>
      <c r="AR409" s="359">
        <v>4.0233333333333328E-3</v>
      </c>
      <c r="AS409" s="359">
        <v>4.0233333333333328E-3</v>
      </c>
      <c r="AT409" s="359"/>
      <c r="AW409" s="646"/>
      <c r="AX409" s="646"/>
      <c r="AY409" s="647"/>
      <c r="AZ409" s="647"/>
      <c r="BA409" s="647"/>
      <c r="BB409" s="648"/>
      <c r="BC409" s="647"/>
      <c r="BD409" s="647"/>
      <c r="BE409" s="647"/>
      <c r="BF409" s="647"/>
      <c r="BG409" s="648"/>
      <c r="BH409" s="648"/>
      <c r="BI409" s="649"/>
      <c r="BJ409" s="649"/>
      <c r="BK409" s="649"/>
      <c r="BL409" s="648"/>
      <c r="BM409" s="648"/>
      <c r="BN409" s="648"/>
      <c r="BO409" s="648"/>
      <c r="BP409" s="648"/>
      <c r="BQ409" s="648"/>
      <c r="BR409" s="648"/>
      <c r="BS409" s="648"/>
      <c r="BT409" s="651"/>
      <c r="BU409" s="652"/>
      <c r="BV409" s="650"/>
      <c r="BW409" s="653"/>
    </row>
    <row r="410" spans="2:75" ht="15.75" customHeight="1">
      <c r="B410" s="353" t="s">
        <v>1701</v>
      </c>
      <c r="C410" s="354">
        <v>37308317000108</v>
      </c>
      <c r="D410" s="355" t="s">
        <v>14</v>
      </c>
      <c r="E410" s="355" t="s">
        <v>607</v>
      </c>
      <c r="F410" s="355"/>
      <c r="G410" s="356"/>
      <c r="H410" s="356" t="s">
        <v>34</v>
      </c>
      <c r="I410" s="356" t="s">
        <v>34</v>
      </c>
      <c r="J410" s="356" t="s">
        <v>611</v>
      </c>
      <c r="K410" s="357" t="s">
        <v>49</v>
      </c>
      <c r="L410" s="358"/>
      <c r="M410" s="358"/>
      <c r="N410" s="357">
        <v>549622</v>
      </c>
      <c r="O410" s="357" t="s">
        <v>1320</v>
      </c>
      <c r="P410" s="361">
        <v>44053</v>
      </c>
      <c r="Q410" s="362">
        <v>310795492.83999997</v>
      </c>
      <c r="R410" s="362">
        <v>359650280.17448407</v>
      </c>
      <c r="S410" s="357">
        <v>4</v>
      </c>
      <c r="T410" s="359">
        <v>-0.2911534088975869</v>
      </c>
      <c r="U410" s="359">
        <v>-3.2748683649382371</v>
      </c>
      <c r="V410" s="359">
        <v>-0.24104858689067288</v>
      </c>
      <c r="W410" s="359">
        <v>-2.212273643637356</v>
      </c>
      <c r="X410" s="359">
        <v>-8.0940674025968828E-3</v>
      </c>
      <c r="Y410" s="359">
        <v>-5.6915785853595198E-2</v>
      </c>
      <c r="Z410" s="359" t="s">
        <v>1417</v>
      </c>
      <c r="AA410" s="359" t="s">
        <v>1417</v>
      </c>
      <c r="AB410" s="359">
        <v>0.21948552444762937</v>
      </c>
      <c r="AC410" s="363">
        <v>-1.6178035698000561</v>
      </c>
      <c r="AD410" s="526">
        <v>0</v>
      </c>
      <c r="AE410" s="360" t="s">
        <v>2420</v>
      </c>
      <c r="AF410" s="360" t="s">
        <v>2149</v>
      </c>
      <c r="AG410" s="364" t="s">
        <v>719</v>
      </c>
      <c r="AH410" s="364" t="s">
        <v>2204</v>
      </c>
      <c r="AI410" s="364">
        <v>5000</v>
      </c>
      <c r="AJ410" s="364">
        <v>500</v>
      </c>
      <c r="AK410" s="364">
        <v>500</v>
      </c>
      <c r="AL410" s="359">
        <v>1.5E-3</v>
      </c>
      <c r="AM410" s="359" t="s">
        <v>34</v>
      </c>
      <c r="AN410" s="359" t="s">
        <v>2156</v>
      </c>
      <c r="AO410" s="357" t="s">
        <v>1323</v>
      </c>
      <c r="AP410" s="360" t="s">
        <v>716</v>
      </c>
      <c r="AQ410" s="366" t="s">
        <v>687</v>
      </c>
      <c r="AR410" s="359" t="s">
        <v>34</v>
      </c>
      <c r="AS410" s="359" t="s">
        <v>34</v>
      </c>
      <c r="AT410" s="359"/>
      <c r="AW410" s="646"/>
      <c r="AX410" s="646"/>
      <c r="AY410" s="647"/>
      <c r="AZ410" s="647"/>
      <c r="BA410" s="647"/>
      <c r="BB410" s="648"/>
      <c r="BC410" s="647"/>
      <c r="BD410" s="647"/>
      <c r="BE410" s="647"/>
      <c r="BF410" s="647"/>
      <c r="BG410" s="648"/>
      <c r="BH410" s="648"/>
      <c r="BI410" s="649"/>
      <c r="BJ410" s="649"/>
      <c r="BK410" s="649"/>
      <c r="BL410" s="648"/>
      <c r="BM410" s="648"/>
      <c r="BN410" s="648"/>
      <c r="BO410" s="648"/>
      <c r="BP410" s="648"/>
      <c r="BQ410" s="648"/>
      <c r="BR410" s="648"/>
      <c r="BS410" s="648"/>
      <c r="BT410" s="651"/>
      <c r="BU410" s="652"/>
      <c r="BV410" s="650"/>
      <c r="BW410" s="653"/>
    </row>
    <row r="411" spans="2:75" ht="15.75" customHeight="1">
      <c r="B411" s="353" t="s">
        <v>1276</v>
      </c>
      <c r="C411" s="354">
        <v>19831126000136</v>
      </c>
      <c r="D411" s="355" t="s">
        <v>14</v>
      </c>
      <c r="E411" s="355" t="s">
        <v>607</v>
      </c>
      <c r="F411" s="355"/>
      <c r="G411" s="356"/>
      <c r="H411" s="356" t="s">
        <v>34</v>
      </c>
      <c r="I411" s="356" t="s">
        <v>34</v>
      </c>
      <c r="J411" s="356" t="s">
        <v>611</v>
      </c>
      <c r="K411" s="357"/>
      <c r="L411" s="358"/>
      <c r="M411" s="358" t="s">
        <v>34</v>
      </c>
      <c r="N411" s="357">
        <v>367222</v>
      </c>
      <c r="O411" s="357" t="s">
        <v>1320</v>
      </c>
      <c r="P411" s="361">
        <v>41765</v>
      </c>
      <c r="Q411" s="362">
        <v>1758618657.0599999</v>
      </c>
      <c r="R411" s="362">
        <v>3061751918.0788121</v>
      </c>
      <c r="S411" s="357">
        <v>4</v>
      </c>
      <c r="T411" s="359">
        <v>-0.33565100725964025</v>
      </c>
      <c r="U411" s="359">
        <v>-4.3390260836681431</v>
      </c>
      <c r="V411" s="359">
        <v>-0.2660256101950047</v>
      </c>
      <c r="W411" s="359">
        <v>-2.6079404991327078</v>
      </c>
      <c r="X411" s="359">
        <v>-0.13821115285353502</v>
      </c>
      <c r="Y411" s="359">
        <v>-1.0480802796023856</v>
      </c>
      <c r="Z411" s="359">
        <v>0.5000011392775725</v>
      </c>
      <c r="AA411" s="359">
        <v>2.8421685701542749</v>
      </c>
      <c r="AB411" s="359">
        <v>0.26239756550321319</v>
      </c>
      <c r="AC411" s="363">
        <v>-1.4175929041082311</v>
      </c>
      <c r="AD411" s="526">
        <v>0</v>
      </c>
      <c r="AE411" s="360" t="s">
        <v>2340</v>
      </c>
      <c r="AF411" s="360" t="s">
        <v>728</v>
      </c>
      <c r="AG411" s="364" t="s">
        <v>728</v>
      </c>
      <c r="AH411" s="364" t="s">
        <v>2147</v>
      </c>
      <c r="AI411" s="364">
        <v>1000</v>
      </c>
      <c r="AJ411" s="364">
        <v>100</v>
      </c>
      <c r="AK411" s="364">
        <v>500</v>
      </c>
      <c r="AL411" s="359">
        <v>1.4999999999999999E-2</v>
      </c>
      <c r="AM411" s="359" t="s">
        <v>34</v>
      </c>
      <c r="AN411" s="359" t="s">
        <v>2156</v>
      </c>
      <c r="AO411" s="357" t="s">
        <v>1323</v>
      </c>
      <c r="AP411" s="360" t="s">
        <v>716</v>
      </c>
      <c r="AQ411" s="366" t="s">
        <v>659</v>
      </c>
      <c r="AR411" s="359">
        <v>4.0000000000000001E-3</v>
      </c>
      <c r="AS411" s="359">
        <v>4.0000000000000001E-3</v>
      </c>
      <c r="AT411" s="359"/>
      <c r="AW411" s="646"/>
      <c r="AX411" s="646"/>
      <c r="AY411" s="647"/>
      <c r="AZ411" s="647"/>
      <c r="BA411" s="647"/>
      <c r="BB411" s="648"/>
      <c r="BC411" s="647"/>
      <c r="BD411" s="647"/>
      <c r="BE411" s="647"/>
      <c r="BF411" s="647"/>
      <c r="BG411" s="648"/>
      <c r="BH411" s="648"/>
      <c r="BI411" s="649"/>
      <c r="BJ411" s="649"/>
      <c r="BK411" s="649"/>
      <c r="BL411" s="648"/>
      <c r="BM411" s="648"/>
      <c r="BN411" s="648"/>
      <c r="BO411" s="648"/>
      <c r="BP411" s="648"/>
      <c r="BQ411" s="648"/>
      <c r="BR411" s="648"/>
      <c r="BS411" s="648"/>
      <c r="BT411" s="651"/>
      <c r="BU411" s="652"/>
      <c r="BV411" s="650"/>
      <c r="BW411" s="653"/>
    </row>
    <row r="412" spans="2:75" ht="15.75" customHeight="1">
      <c r="B412" s="353" t="s">
        <v>858</v>
      </c>
      <c r="C412" s="354">
        <v>34979818000110</v>
      </c>
      <c r="D412" s="355" t="s">
        <v>14</v>
      </c>
      <c r="E412" s="355" t="s">
        <v>15</v>
      </c>
      <c r="F412" s="355" t="s">
        <v>699</v>
      </c>
      <c r="G412" s="356"/>
      <c r="H412" s="356" t="s">
        <v>34</v>
      </c>
      <c r="I412" s="356" t="s">
        <v>34</v>
      </c>
      <c r="J412" s="356" t="s">
        <v>611</v>
      </c>
      <c r="K412" s="357" t="s">
        <v>49</v>
      </c>
      <c r="L412" s="358"/>
      <c r="M412" s="358" t="s">
        <v>1414</v>
      </c>
      <c r="N412" s="357">
        <v>534341</v>
      </c>
      <c r="O412" s="357" t="s">
        <v>1320</v>
      </c>
      <c r="P412" s="361">
        <v>43790</v>
      </c>
      <c r="Q412" s="362">
        <v>81703464.569999993</v>
      </c>
      <c r="R412" s="362">
        <v>107946993.30019853</v>
      </c>
      <c r="S412" s="357">
        <v>5</v>
      </c>
      <c r="T412" s="359">
        <v>-0.13456704515905349</v>
      </c>
      <c r="U412" s="359">
        <v>-1.7395744577510488</v>
      </c>
      <c r="V412" s="359">
        <v>-6.3489372141012135E-2</v>
      </c>
      <c r="W412" s="359">
        <v>-0.62240813863627986</v>
      </c>
      <c r="X412" s="359">
        <v>-0.19663968986569613</v>
      </c>
      <c r="Y412" s="359">
        <v>-1.4911544899257667</v>
      </c>
      <c r="Z412" s="359" t="s">
        <v>1417</v>
      </c>
      <c r="AA412" s="359" t="s">
        <v>1417</v>
      </c>
      <c r="AB412" s="359">
        <v>0.19274729941459146</v>
      </c>
      <c r="AC412" s="363">
        <v>-0.74828198444364991</v>
      </c>
      <c r="AD412" s="526">
        <v>0</v>
      </c>
      <c r="AE412" s="360" t="s">
        <v>2178</v>
      </c>
      <c r="AF412" s="360" t="s">
        <v>2143</v>
      </c>
      <c r="AG412" s="364" t="s">
        <v>1435</v>
      </c>
      <c r="AH412" s="364" t="s">
        <v>2147</v>
      </c>
      <c r="AI412" s="364">
        <v>500</v>
      </c>
      <c r="AJ412" s="364">
        <v>500</v>
      </c>
      <c r="AK412" s="364">
        <v>500</v>
      </c>
      <c r="AL412" s="359">
        <v>1E-3</v>
      </c>
      <c r="AM412" s="359" t="s">
        <v>34</v>
      </c>
      <c r="AN412" s="359" t="s">
        <v>34</v>
      </c>
      <c r="AO412" s="357" t="s">
        <v>1323</v>
      </c>
      <c r="AP412" s="360" t="s">
        <v>13</v>
      </c>
      <c r="AQ412" s="366" t="s">
        <v>671</v>
      </c>
      <c r="AR412" s="359">
        <v>3.5E-4</v>
      </c>
      <c r="AS412" s="359">
        <v>3.5E-4</v>
      </c>
      <c r="AT412" s="359"/>
      <c r="AW412" s="646"/>
      <c r="AX412" s="646"/>
      <c r="AY412" s="647"/>
      <c r="AZ412" s="647"/>
      <c r="BA412" s="647"/>
      <c r="BB412" s="648"/>
      <c r="BC412" s="647"/>
      <c r="BD412" s="647"/>
      <c r="BE412" s="647"/>
      <c r="BF412" s="647"/>
      <c r="BG412" s="648"/>
      <c r="BH412" s="648"/>
      <c r="BI412" s="649"/>
      <c r="BJ412" s="649"/>
      <c r="BK412" s="649"/>
      <c r="BL412" s="648"/>
      <c r="BM412" s="648"/>
      <c r="BN412" s="648"/>
      <c r="BO412" s="648"/>
      <c r="BP412" s="648"/>
      <c r="BQ412" s="648"/>
      <c r="BR412" s="648"/>
      <c r="BS412" s="648"/>
      <c r="BT412" s="651"/>
      <c r="BU412" s="652"/>
      <c r="BV412" s="650"/>
      <c r="BW412" s="653"/>
    </row>
    <row r="413" spans="2:75" ht="15.75" customHeight="1">
      <c r="B413" s="353" t="s">
        <v>1537</v>
      </c>
      <c r="C413" s="354">
        <v>36727910000118</v>
      </c>
      <c r="D413" s="355" t="s">
        <v>14</v>
      </c>
      <c r="E413" s="355" t="s">
        <v>15</v>
      </c>
      <c r="F413" s="355" t="s">
        <v>699</v>
      </c>
      <c r="G413" s="356"/>
      <c r="H413" s="356" t="s">
        <v>34</v>
      </c>
      <c r="I413" s="356" t="s">
        <v>34</v>
      </c>
      <c r="J413" s="356" t="s">
        <v>611</v>
      </c>
      <c r="K413" s="357" t="s">
        <v>49</v>
      </c>
      <c r="L413" s="358"/>
      <c r="M413" s="358"/>
      <c r="N413" s="357">
        <v>534803</v>
      </c>
      <c r="O413" s="357" t="s">
        <v>1320</v>
      </c>
      <c r="P413" s="361">
        <v>43941</v>
      </c>
      <c r="Q413" s="362">
        <v>10651881.77</v>
      </c>
      <c r="R413" s="362">
        <v>15533949.157142855</v>
      </c>
      <c r="S413" s="357">
        <v>5</v>
      </c>
      <c r="T413" s="359">
        <v>-0.13823613010169311</v>
      </c>
      <c r="U413" s="359">
        <v>-1.5548680370105508</v>
      </c>
      <c r="V413" s="359">
        <v>-8.222266671661338E-2</v>
      </c>
      <c r="W413" s="359">
        <v>-0.75461565999240721</v>
      </c>
      <c r="X413" s="359">
        <v>-0.19983620942516767</v>
      </c>
      <c r="Y413" s="359">
        <v>-1.4052063487620436</v>
      </c>
      <c r="Z413" s="359" t="s">
        <v>1417</v>
      </c>
      <c r="AA413" s="359" t="s">
        <v>1417</v>
      </c>
      <c r="AB413" s="359">
        <v>0.18996639070640456</v>
      </c>
      <c r="AC413" s="363">
        <v>-0.90146846247728718</v>
      </c>
      <c r="AD413" s="526">
        <v>34979818000110</v>
      </c>
      <c r="AE413" s="360" t="s">
        <v>2178</v>
      </c>
      <c r="AF413" s="360" t="s">
        <v>2143</v>
      </c>
      <c r="AG413" s="364" t="s">
        <v>1435</v>
      </c>
      <c r="AH413" s="364" t="s">
        <v>2147</v>
      </c>
      <c r="AI413" s="364">
        <v>500</v>
      </c>
      <c r="AJ413" s="364">
        <v>500</v>
      </c>
      <c r="AK413" s="364">
        <v>500</v>
      </c>
      <c r="AL413" s="359">
        <v>2E-3</v>
      </c>
      <c r="AM413" s="359" t="s">
        <v>34</v>
      </c>
      <c r="AN413" s="359" t="s">
        <v>34</v>
      </c>
      <c r="AO413" s="357" t="s">
        <v>1323</v>
      </c>
      <c r="AP413" s="360" t="s">
        <v>13</v>
      </c>
      <c r="AQ413" s="366" t="s">
        <v>671</v>
      </c>
      <c r="AR413" s="359" t="s">
        <v>34</v>
      </c>
      <c r="AS413" s="359" t="s">
        <v>34</v>
      </c>
      <c r="AT413" s="359"/>
      <c r="AW413" s="646"/>
      <c r="AX413" s="646"/>
      <c r="AY413" s="647"/>
      <c r="AZ413" s="647"/>
      <c r="BA413" s="647"/>
      <c r="BB413" s="648"/>
      <c r="BC413" s="647"/>
      <c r="BD413" s="647"/>
      <c r="BE413" s="647"/>
      <c r="BF413" s="647"/>
      <c r="BG413" s="648"/>
      <c r="BH413" s="648"/>
      <c r="BI413" s="649"/>
      <c r="BJ413" s="649"/>
      <c r="BK413" s="649"/>
      <c r="BL413" s="218"/>
      <c r="BM413" s="648"/>
      <c r="BN413" s="648"/>
      <c r="BO413" s="648"/>
      <c r="BP413" s="648"/>
      <c r="BQ413" s="648"/>
      <c r="BR413" s="648"/>
      <c r="BS413" s="648"/>
      <c r="BT413" s="651"/>
      <c r="BU413" s="652"/>
      <c r="BV413" s="650"/>
      <c r="BW413" s="653"/>
    </row>
    <row r="414" spans="2:75" ht="15.75" customHeight="1">
      <c r="B414" s="353" t="s">
        <v>1139</v>
      </c>
      <c r="C414" s="354">
        <v>38120941000131</v>
      </c>
      <c r="D414" s="355" t="s">
        <v>14</v>
      </c>
      <c r="E414" s="355" t="s">
        <v>15</v>
      </c>
      <c r="F414" s="355" t="s">
        <v>699</v>
      </c>
      <c r="G414" s="356"/>
      <c r="H414" s="356" t="s">
        <v>34</v>
      </c>
      <c r="I414" s="356" t="s">
        <v>34</v>
      </c>
      <c r="J414" s="356" t="s">
        <v>611</v>
      </c>
      <c r="K414" s="357"/>
      <c r="L414" s="358"/>
      <c r="M414" s="358" t="s">
        <v>1414</v>
      </c>
      <c r="N414" s="357">
        <v>550752</v>
      </c>
      <c r="O414" s="357" t="s">
        <v>1320</v>
      </c>
      <c r="P414" s="361">
        <v>44074</v>
      </c>
      <c r="Q414" s="362">
        <v>4321907.0999999996</v>
      </c>
      <c r="R414" s="362">
        <v>7034150.4769841302</v>
      </c>
      <c r="S414" s="357">
        <v>5</v>
      </c>
      <c r="T414" s="359">
        <v>-0.18877664935951277</v>
      </c>
      <c r="U414" s="359">
        <v>-2.4403525919550937</v>
      </c>
      <c r="V414" s="359">
        <v>-0.2036292371428623</v>
      </c>
      <c r="W414" s="359">
        <v>-1.9962474062669802</v>
      </c>
      <c r="X414" s="359" t="s">
        <v>1417</v>
      </c>
      <c r="Y414" s="359" t="s">
        <v>1417</v>
      </c>
      <c r="Z414" s="359" t="s">
        <v>1417</v>
      </c>
      <c r="AA414" s="359" t="s">
        <v>1417</v>
      </c>
      <c r="AB414" s="359">
        <v>0.27618292677638162</v>
      </c>
      <c r="AC414" s="363">
        <v>-1.0382383569188014</v>
      </c>
      <c r="AD414" s="526">
        <v>0</v>
      </c>
      <c r="AE414" s="360" t="s">
        <v>2178</v>
      </c>
      <c r="AF414" s="360" t="s">
        <v>2143</v>
      </c>
      <c r="AG414" s="364" t="s">
        <v>1435</v>
      </c>
      <c r="AH414" s="364" t="s">
        <v>2147</v>
      </c>
      <c r="AI414" s="364">
        <v>500</v>
      </c>
      <c r="AJ414" s="364">
        <v>500</v>
      </c>
      <c r="AK414" s="364">
        <v>500</v>
      </c>
      <c r="AL414" s="359">
        <v>1E-3</v>
      </c>
      <c r="AM414" s="359" t="s">
        <v>34</v>
      </c>
      <c r="AN414" s="359" t="s">
        <v>64</v>
      </c>
      <c r="AO414" s="357" t="s">
        <v>1323</v>
      </c>
      <c r="AP414" s="360" t="s">
        <v>13</v>
      </c>
      <c r="AQ414" s="366" t="s">
        <v>671</v>
      </c>
      <c r="AR414" s="359">
        <v>3.5E-4</v>
      </c>
      <c r="AS414" s="359">
        <v>3.5E-4</v>
      </c>
      <c r="AT414" s="359"/>
      <c r="AW414" s="646"/>
      <c r="AX414" s="646"/>
      <c r="AY414" s="647"/>
      <c r="AZ414" s="647"/>
      <c r="BA414" s="647"/>
      <c r="BB414" s="648"/>
      <c r="BC414" s="647"/>
      <c r="BD414" s="647"/>
      <c r="BE414" s="647"/>
      <c r="BF414" s="647"/>
      <c r="BG414" s="648"/>
      <c r="BH414" s="648"/>
      <c r="BI414" s="649"/>
      <c r="BJ414" s="649"/>
      <c r="BK414" s="649"/>
      <c r="BL414" s="648"/>
      <c r="BM414" s="648"/>
      <c r="BN414" s="648"/>
      <c r="BO414" s="648"/>
      <c r="BP414" s="648"/>
      <c r="BQ414" s="648"/>
      <c r="BR414" s="648"/>
      <c r="BS414" s="648"/>
      <c r="BT414" s="651"/>
      <c r="BU414" s="652"/>
      <c r="BV414" s="650"/>
      <c r="BW414" s="653"/>
    </row>
    <row r="415" spans="2:75" ht="15.75" customHeight="1">
      <c r="B415" s="353" t="s">
        <v>114</v>
      </c>
      <c r="C415" s="354">
        <v>19782311000188</v>
      </c>
      <c r="D415" s="355" t="s">
        <v>11</v>
      </c>
      <c r="E415" s="355" t="s">
        <v>620</v>
      </c>
      <c r="F415" s="355" t="s">
        <v>663</v>
      </c>
      <c r="G415" s="356" t="s">
        <v>738</v>
      </c>
      <c r="H415" s="356" t="s">
        <v>34</v>
      </c>
      <c r="I415" s="356"/>
      <c r="J415" s="356" t="s">
        <v>608</v>
      </c>
      <c r="K415" s="357" t="s">
        <v>48</v>
      </c>
      <c r="L415" s="358"/>
      <c r="M415" s="358" t="s">
        <v>34</v>
      </c>
      <c r="N415" s="357">
        <v>369888</v>
      </c>
      <c r="O415" s="357" t="s">
        <v>1320</v>
      </c>
      <c r="P415" s="361">
        <v>41757</v>
      </c>
      <c r="Q415" s="362">
        <v>760786987.98000002</v>
      </c>
      <c r="R415" s="362">
        <v>501577342.89007944</v>
      </c>
      <c r="S415" s="357">
        <v>5</v>
      </c>
      <c r="T415" s="359">
        <v>8.289653371521899E-2</v>
      </c>
      <c r="U415" s="359">
        <v>1.0716196711954904</v>
      </c>
      <c r="V415" s="359">
        <v>0.11195885854814969</v>
      </c>
      <c r="W415" s="359">
        <v>1.097571174558563</v>
      </c>
      <c r="X415" s="359">
        <v>0.17284857200397075</v>
      </c>
      <c r="Y415" s="359">
        <v>1.3107421212727497</v>
      </c>
      <c r="Z415" s="359">
        <v>0.17148970875523406</v>
      </c>
      <c r="AA415" s="359">
        <v>0.97480309951545552</v>
      </c>
      <c r="AB415" s="359">
        <v>3.4425611580745715E-3</v>
      </c>
      <c r="AC415" s="363">
        <v>2.6141522228830016</v>
      </c>
      <c r="AD415" s="526">
        <v>0</v>
      </c>
      <c r="AE415" s="360" t="s">
        <v>2198</v>
      </c>
      <c r="AF415" s="360" t="s">
        <v>2152</v>
      </c>
      <c r="AG415" s="364" t="s">
        <v>1436</v>
      </c>
      <c r="AH415" s="364" t="s">
        <v>2147</v>
      </c>
      <c r="AI415" s="364">
        <v>5000</v>
      </c>
      <c r="AJ415" s="364">
        <v>2500</v>
      </c>
      <c r="AK415" s="364">
        <v>5000</v>
      </c>
      <c r="AL415" s="359">
        <v>0.01</v>
      </c>
      <c r="AM415" s="359" t="s">
        <v>34</v>
      </c>
      <c r="AN415" s="359" t="s">
        <v>2161</v>
      </c>
      <c r="AO415" s="357" t="s">
        <v>1323</v>
      </c>
      <c r="AP415" s="360" t="s">
        <v>11</v>
      </c>
      <c r="AQ415" s="366" t="s">
        <v>669</v>
      </c>
      <c r="AR415" s="359">
        <v>3.0000000000000001E-3</v>
      </c>
      <c r="AS415" s="359">
        <v>3.0000000000000001E-3</v>
      </c>
      <c r="AT415" s="359"/>
      <c r="AW415" s="646"/>
      <c r="AX415" s="646"/>
      <c r="AY415" s="647"/>
      <c r="AZ415" s="647"/>
      <c r="BA415" s="647"/>
      <c r="BB415" s="648"/>
      <c r="BC415" s="647"/>
      <c r="BD415" s="647"/>
      <c r="BE415" s="647"/>
      <c r="BF415" s="647"/>
      <c r="BG415" s="648"/>
      <c r="BH415" s="648"/>
      <c r="BI415" s="649"/>
      <c r="BJ415" s="649"/>
      <c r="BK415" s="649"/>
      <c r="BL415" s="218"/>
      <c r="BM415" s="648"/>
      <c r="BN415" s="648"/>
      <c r="BO415" s="648"/>
      <c r="BP415" s="648"/>
      <c r="BQ415" s="648"/>
      <c r="BR415" s="648"/>
      <c r="BS415" s="648"/>
      <c r="BT415" s="651"/>
      <c r="BU415" s="652"/>
      <c r="BV415" s="650"/>
      <c r="BW415" s="653"/>
    </row>
    <row r="416" spans="2:75" ht="15.75" customHeight="1">
      <c r="B416" s="353" t="s">
        <v>800</v>
      </c>
      <c r="C416" s="354">
        <v>33361798000156</v>
      </c>
      <c r="D416" s="355" t="s">
        <v>11</v>
      </c>
      <c r="E416" s="355" t="s">
        <v>661</v>
      </c>
      <c r="F416" s="355" t="s">
        <v>663</v>
      </c>
      <c r="G416" s="356"/>
      <c r="H416" s="356" t="s">
        <v>34</v>
      </c>
      <c r="I416" s="356"/>
      <c r="J416" s="356" t="s">
        <v>611</v>
      </c>
      <c r="K416" s="357" t="s">
        <v>48</v>
      </c>
      <c r="L416" s="358"/>
      <c r="M416" s="358" t="s">
        <v>34</v>
      </c>
      <c r="N416" s="357">
        <v>501859</v>
      </c>
      <c r="O416" s="357" t="s">
        <v>1320</v>
      </c>
      <c r="P416" s="361">
        <v>43643</v>
      </c>
      <c r="Q416" s="362">
        <v>28564914.18</v>
      </c>
      <c r="R416" s="362">
        <v>47216349.616825424</v>
      </c>
      <c r="S416" s="357">
        <v>5</v>
      </c>
      <c r="T416" s="359">
        <v>-1.6590494031271108E-2</v>
      </c>
      <c r="U416" s="359">
        <v>-0.21446855449756275</v>
      </c>
      <c r="V416" s="359">
        <v>-1.6577260537070093E-2</v>
      </c>
      <c r="W416" s="359">
        <v>-0.16251258323440665</v>
      </c>
      <c r="X416" s="359">
        <v>4.2949298204509212E-2</v>
      </c>
      <c r="Y416" s="359">
        <v>0.32569233047792295</v>
      </c>
      <c r="Z416" s="359">
        <v>5.6719600375438661E-2</v>
      </c>
      <c r="AA416" s="359">
        <v>0.32241259636268449</v>
      </c>
      <c r="AB416" s="359">
        <v>2.7715465201511427E-2</v>
      </c>
      <c r="AC416" s="363">
        <v>-4.0946421844254033</v>
      </c>
      <c r="AD416" s="526">
        <v>33361923000128</v>
      </c>
      <c r="AE416" s="360" t="s">
        <v>2206</v>
      </c>
      <c r="AF416" s="360" t="s">
        <v>728</v>
      </c>
      <c r="AG416" s="364" t="s">
        <v>728</v>
      </c>
      <c r="AH416" s="364" t="s">
        <v>2144</v>
      </c>
      <c r="AI416" s="364">
        <v>10000</v>
      </c>
      <c r="AJ416" s="364">
        <v>5000</v>
      </c>
      <c r="AK416" s="364">
        <v>5000</v>
      </c>
      <c r="AL416" s="359">
        <v>8.0000000000000002E-3</v>
      </c>
      <c r="AM416" s="359" t="s">
        <v>34</v>
      </c>
      <c r="AN416" s="359" t="s">
        <v>34</v>
      </c>
      <c r="AO416" s="357" t="s">
        <v>1323</v>
      </c>
      <c r="AP416" s="360" t="s">
        <v>13</v>
      </c>
      <c r="AQ416" s="366" t="s">
        <v>679</v>
      </c>
      <c r="AR416" s="359">
        <v>4.6666666666666662E-3</v>
      </c>
      <c r="AS416" s="359">
        <v>4.6666666666666662E-3</v>
      </c>
      <c r="AT416" s="359"/>
      <c r="AW416" s="646"/>
      <c r="AX416" s="646"/>
      <c r="AY416" s="647"/>
      <c r="AZ416" s="647"/>
      <c r="BA416" s="647"/>
      <c r="BB416" s="648"/>
      <c r="BC416" s="647"/>
      <c r="BD416" s="647"/>
      <c r="BE416" s="647"/>
      <c r="BF416" s="647"/>
      <c r="BG416" s="648"/>
      <c r="BH416" s="648"/>
      <c r="BI416" s="649"/>
      <c r="BJ416" s="649"/>
      <c r="BK416" s="649"/>
      <c r="BL416" s="648"/>
      <c r="BM416" s="648"/>
      <c r="BN416" s="648"/>
      <c r="BO416" s="648"/>
      <c r="BP416" s="648"/>
      <c r="BQ416" s="648"/>
      <c r="BR416" s="648"/>
      <c r="BS416" s="648"/>
      <c r="BT416" s="651"/>
      <c r="BU416" s="652"/>
      <c r="BV416" s="650"/>
      <c r="BW416" s="653"/>
    </row>
    <row r="417" spans="2:75" ht="15.75" customHeight="1">
      <c r="B417" s="353" t="s">
        <v>869</v>
      </c>
      <c r="C417" s="354">
        <v>32295478000182</v>
      </c>
      <c r="D417" s="355" t="s">
        <v>11</v>
      </c>
      <c r="E417" s="355" t="s">
        <v>620</v>
      </c>
      <c r="F417" s="355" t="s">
        <v>663</v>
      </c>
      <c r="G417" s="356" t="s">
        <v>738</v>
      </c>
      <c r="H417" s="356" t="s">
        <v>34</v>
      </c>
      <c r="I417" s="356"/>
      <c r="J417" s="356" t="s">
        <v>608</v>
      </c>
      <c r="K417" s="357" t="s">
        <v>48</v>
      </c>
      <c r="L417" s="358"/>
      <c r="M417" s="358" t="s">
        <v>34</v>
      </c>
      <c r="N417" s="357">
        <v>491225</v>
      </c>
      <c r="O417" s="357" t="s">
        <v>1320</v>
      </c>
      <c r="P417" s="361">
        <v>43553</v>
      </c>
      <c r="Q417" s="362">
        <v>65618971.259999998</v>
      </c>
      <c r="R417" s="362">
        <v>39205909.48595237</v>
      </c>
      <c r="S417" s="357">
        <v>5</v>
      </c>
      <c r="T417" s="359">
        <v>8.3648963673595089E-2</v>
      </c>
      <c r="U417" s="359">
        <v>1.0813464801277268</v>
      </c>
      <c r="V417" s="359">
        <v>0.11082565876051698</v>
      </c>
      <c r="W417" s="359">
        <v>1.0864620275196384</v>
      </c>
      <c r="X417" s="359">
        <v>0.15252908302782475</v>
      </c>
      <c r="Y417" s="359">
        <v>1.1566557451170936</v>
      </c>
      <c r="Z417" s="359">
        <v>0.16541204165534795</v>
      </c>
      <c r="AA417" s="359">
        <v>0.94025566941136618</v>
      </c>
      <c r="AB417" s="359">
        <v>1.7482439727436905E-3</v>
      </c>
      <c r="AC417" s="363">
        <v>4.5616896217792808</v>
      </c>
      <c r="AD417" s="526">
        <v>0</v>
      </c>
      <c r="AE417" s="360" t="s">
        <v>2178</v>
      </c>
      <c r="AF417" s="360" t="s">
        <v>2143</v>
      </c>
      <c r="AG417" s="364" t="s">
        <v>1435</v>
      </c>
      <c r="AH417" s="364" t="s">
        <v>2147</v>
      </c>
      <c r="AI417" s="364">
        <v>1000</v>
      </c>
      <c r="AJ417" s="364">
        <v>1000</v>
      </c>
      <c r="AK417" s="364">
        <v>1000</v>
      </c>
      <c r="AL417" s="359">
        <v>4.0000000000000001E-3</v>
      </c>
      <c r="AM417" s="359" t="s">
        <v>34</v>
      </c>
      <c r="AN417" s="359" t="s">
        <v>34</v>
      </c>
      <c r="AO417" s="357" t="s">
        <v>1323</v>
      </c>
      <c r="AP417" s="360" t="s">
        <v>11</v>
      </c>
      <c r="AQ417" s="366" t="s">
        <v>669</v>
      </c>
      <c r="AR417" s="359">
        <v>1.7499999999999998E-3</v>
      </c>
      <c r="AS417" s="359">
        <v>1.7499999999999998E-3</v>
      </c>
      <c r="AT417" s="359"/>
      <c r="AW417" s="646"/>
      <c r="AX417" s="646"/>
      <c r="AY417" s="647"/>
      <c r="AZ417" s="647"/>
      <c r="BA417" s="647"/>
      <c r="BB417" s="648"/>
      <c r="BC417" s="647"/>
      <c r="BD417" s="647"/>
      <c r="BE417" s="647"/>
      <c r="BF417" s="647"/>
      <c r="BG417" s="648"/>
      <c r="BH417" s="648"/>
      <c r="BI417" s="649"/>
      <c r="BJ417" s="649"/>
      <c r="BK417" s="649"/>
      <c r="BL417" s="648"/>
      <c r="BM417" s="648"/>
      <c r="BN417" s="648"/>
      <c r="BO417" s="648"/>
      <c r="BP417" s="648"/>
      <c r="BQ417" s="648"/>
      <c r="BR417" s="648"/>
      <c r="BS417" s="648"/>
      <c r="BT417" s="651"/>
      <c r="BU417" s="652"/>
      <c r="BV417" s="650"/>
      <c r="BW417" s="653"/>
    </row>
    <row r="418" spans="2:75" ht="15.75" customHeight="1">
      <c r="B418" s="353" t="s">
        <v>158</v>
      </c>
      <c r="C418" s="354">
        <v>12796232000187</v>
      </c>
      <c r="D418" s="355" t="s">
        <v>11</v>
      </c>
      <c r="E418" s="355" t="s">
        <v>620</v>
      </c>
      <c r="F418" s="355" t="s">
        <v>663</v>
      </c>
      <c r="G418" s="356" t="s">
        <v>738</v>
      </c>
      <c r="H418" s="356" t="s">
        <v>34</v>
      </c>
      <c r="I418" s="356" t="s">
        <v>1303</v>
      </c>
      <c r="J418" s="356" t="s">
        <v>608</v>
      </c>
      <c r="K418" s="357" t="s">
        <v>48</v>
      </c>
      <c r="L418" s="358"/>
      <c r="M418" s="358" t="s">
        <v>1414</v>
      </c>
      <c r="N418" s="357">
        <v>412171</v>
      </c>
      <c r="O418" s="357" t="s">
        <v>1320</v>
      </c>
      <c r="P418" s="361">
        <v>42390</v>
      </c>
      <c r="Q418" s="362">
        <v>1413798622.79</v>
      </c>
      <c r="R418" s="362">
        <v>739604804.45396841</v>
      </c>
      <c r="S418" s="357">
        <v>5</v>
      </c>
      <c r="T418" s="359">
        <v>9.2784528855867521E-2</v>
      </c>
      <c r="U418" s="359">
        <v>1.1994437143310726</v>
      </c>
      <c r="V418" s="359">
        <v>0.13351492020821554</v>
      </c>
      <c r="W418" s="359">
        <v>1.3088926565913601</v>
      </c>
      <c r="X418" s="359">
        <v>0.20492068950091236</v>
      </c>
      <c r="Y418" s="359">
        <v>1.5539508144905589</v>
      </c>
      <c r="Z418" s="359">
        <v>0.1776189800701331</v>
      </c>
      <c r="AA418" s="359">
        <v>1.0096438647071593</v>
      </c>
      <c r="AB418" s="359">
        <v>7.9798189253412477E-3</v>
      </c>
      <c r="AC418" s="363">
        <v>3.5381863156013429</v>
      </c>
      <c r="AD418" s="526">
        <v>0</v>
      </c>
      <c r="AE418" s="360" t="s">
        <v>2229</v>
      </c>
      <c r="AF418" s="360" t="s">
        <v>2229</v>
      </c>
      <c r="AG418" s="364" t="s">
        <v>719</v>
      </c>
      <c r="AH418" s="364" t="s">
        <v>2147</v>
      </c>
      <c r="AI418" s="364">
        <v>1000</v>
      </c>
      <c r="AJ418" s="364">
        <v>1000</v>
      </c>
      <c r="AK418" s="364">
        <v>1000</v>
      </c>
      <c r="AL418" s="359">
        <v>5.0000000000000001E-3</v>
      </c>
      <c r="AM418" s="359" t="s">
        <v>34</v>
      </c>
      <c r="AN418" s="359" t="s">
        <v>64</v>
      </c>
      <c r="AO418" s="357" t="s">
        <v>1323</v>
      </c>
      <c r="AP418" s="360" t="s">
        <v>11</v>
      </c>
      <c r="AQ418" s="366" t="s">
        <v>662</v>
      </c>
      <c r="AR418" s="359">
        <v>1.5E-3</v>
      </c>
      <c r="AS418" s="359">
        <v>1.5E-3</v>
      </c>
      <c r="AT418" s="359"/>
      <c r="AW418" s="646"/>
      <c r="AX418" s="646"/>
      <c r="AY418" s="647"/>
      <c r="AZ418" s="647"/>
      <c r="BA418" s="647"/>
      <c r="BB418" s="648"/>
      <c r="BC418" s="647"/>
      <c r="BD418" s="647"/>
      <c r="BE418" s="647"/>
      <c r="BF418" s="647"/>
      <c r="BG418" s="648"/>
      <c r="BH418" s="648"/>
      <c r="BI418" s="649"/>
      <c r="BJ418" s="649"/>
      <c r="BK418" s="649"/>
      <c r="BL418" s="648"/>
      <c r="BM418" s="648"/>
      <c r="BN418" s="648"/>
      <c r="BO418" s="648"/>
      <c r="BP418" s="648"/>
      <c r="BQ418" s="648"/>
      <c r="BR418" s="648"/>
      <c r="BS418" s="648"/>
      <c r="BT418" s="651"/>
      <c r="BU418" s="652"/>
      <c r="BV418" s="650"/>
      <c r="BW418" s="653"/>
    </row>
    <row r="419" spans="2:75" ht="15.75" customHeight="1">
      <c r="B419" s="353" t="s">
        <v>184</v>
      </c>
      <c r="C419" s="354">
        <v>10783480000168</v>
      </c>
      <c r="D419" s="355" t="s">
        <v>11</v>
      </c>
      <c r="E419" s="355" t="s">
        <v>620</v>
      </c>
      <c r="F419" s="355" t="s">
        <v>663</v>
      </c>
      <c r="G419" s="356" t="s">
        <v>738</v>
      </c>
      <c r="H419" s="356" t="s">
        <v>34</v>
      </c>
      <c r="I419" s="356"/>
      <c r="J419" s="356" t="s">
        <v>608</v>
      </c>
      <c r="K419" s="357" t="s">
        <v>48</v>
      </c>
      <c r="L419" s="358"/>
      <c r="M419" s="358" t="s">
        <v>1414</v>
      </c>
      <c r="N419" s="357">
        <v>259624</v>
      </c>
      <c r="O419" s="357" t="s">
        <v>1320</v>
      </c>
      <c r="P419" s="361">
        <v>39931</v>
      </c>
      <c r="Q419" s="362">
        <v>1521023677.28</v>
      </c>
      <c r="R419" s="362">
        <v>1111161828.3398409</v>
      </c>
      <c r="S419" s="357">
        <v>5</v>
      </c>
      <c r="T419" s="359">
        <v>8.6691409097946703E-2</v>
      </c>
      <c r="U419" s="359">
        <v>1.1206767659569803</v>
      </c>
      <c r="V419" s="359">
        <v>0.11919231576884171</v>
      </c>
      <c r="W419" s="359">
        <v>1.1684832420875444</v>
      </c>
      <c r="X419" s="359">
        <v>0.17320454911417671</v>
      </c>
      <c r="Y419" s="359">
        <v>1.3134415603664391</v>
      </c>
      <c r="Z419" s="359">
        <v>0.19678621082460435</v>
      </c>
      <c r="AA419" s="359">
        <v>1.1185966181068074</v>
      </c>
      <c r="AB419" s="359">
        <v>2.7708619413541304E-3</v>
      </c>
      <c r="AC419" s="363">
        <v>5.5882217377019368</v>
      </c>
      <c r="AD419" s="526">
        <v>0</v>
      </c>
      <c r="AE419" s="360" t="s">
        <v>2258</v>
      </c>
      <c r="AF419" s="360" t="s">
        <v>741</v>
      </c>
      <c r="AG419" s="364" t="s">
        <v>741</v>
      </c>
      <c r="AH419" s="364" t="s">
        <v>2147</v>
      </c>
      <c r="AI419" s="364">
        <v>100</v>
      </c>
      <c r="AJ419" s="364">
        <v>100</v>
      </c>
      <c r="AK419" s="364">
        <v>100</v>
      </c>
      <c r="AL419" s="359">
        <v>3.4999999999999996E-3</v>
      </c>
      <c r="AM419" s="359" t="s">
        <v>34</v>
      </c>
      <c r="AN419" s="359" t="s">
        <v>64</v>
      </c>
      <c r="AO419" s="357" t="s">
        <v>1323</v>
      </c>
      <c r="AP419" s="360" t="s">
        <v>11</v>
      </c>
      <c r="AQ419" s="366" t="s">
        <v>662</v>
      </c>
      <c r="AR419" s="359">
        <v>7.000000000000001E-4</v>
      </c>
      <c r="AS419" s="359">
        <v>7.000000000000001E-4</v>
      </c>
      <c r="AT419" s="359"/>
      <c r="AW419" s="646"/>
      <c r="AX419" s="646"/>
      <c r="AY419" s="647"/>
      <c r="AZ419" s="647"/>
      <c r="BA419" s="647"/>
      <c r="BB419" s="648"/>
      <c r="BC419" s="647"/>
      <c r="BD419" s="647"/>
      <c r="BE419" s="647"/>
      <c r="BF419" s="647"/>
      <c r="BG419" s="648"/>
      <c r="BH419" s="648"/>
      <c r="BI419" s="649"/>
      <c r="BJ419" s="649"/>
      <c r="BK419" s="649"/>
      <c r="BL419" s="218"/>
      <c r="BM419" s="648"/>
      <c r="BN419" s="648"/>
      <c r="BO419" s="648"/>
      <c r="BP419" s="648"/>
      <c r="BQ419" s="648"/>
      <c r="BR419" s="648"/>
      <c r="BS419" s="648"/>
      <c r="BT419" s="651"/>
      <c r="BU419" s="652"/>
      <c r="BV419" s="650"/>
      <c r="BW419" s="653"/>
    </row>
    <row r="420" spans="2:75" ht="15.75" customHeight="1">
      <c r="B420" s="353" t="s">
        <v>1380</v>
      </c>
      <c r="C420" s="354">
        <v>23600995000127</v>
      </c>
      <c r="D420" s="355" t="s">
        <v>11</v>
      </c>
      <c r="E420" s="355" t="s">
        <v>620</v>
      </c>
      <c r="F420" s="355" t="s">
        <v>663</v>
      </c>
      <c r="G420" s="356" t="s">
        <v>738</v>
      </c>
      <c r="H420" s="356" t="s">
        <v>34</v>
      </c>
      <c r="I420" s="356"/>
      <c r="J420" s="356" t="s">
        <v>608</v>
      </c>
      <c r="K420" s="357" t="s">
        <v>48</v>
      </c>
      <c r="L420" s="358"/>
      <c r="M420" s="358" t="s">
        <v>34</v>
      </c>
      <c r="N420" s="357">
        <v>415359</v>
      </c>
      <c r="O420" s="357" t="s">
        <v>1320</v>
      </c>
      <c r="P420" s="361">
        <v>42458</v>
      </c>
      <c r="Q420" s="362">
        <v>73102718.969999999</v>
      </c>
      <c r="R420" s="362">
        <v>57790734.033968262</v>
      </c>
      <c r="S420" s="357">
        <v>5</v>
      </c>
      <c r="T420" s="359">
        <v>8.3759447875848547E-2</v>
      </c>
      <c r="U420" s="359">
        <v>1.0827747309747151</v>
      </c>
      <c r="V420" s="359">
        <v>0.11015277008969493</v>
      </c>
      <c r="W420" s="359">
        <v>1.0798654685839855</v>
      </c>
      <c r="X420" s="359">
        <v>0.15862281409939682</v>
      </c>
      <c r="Y420" s="359">
        <v>1.2028656148233621</v>
      </c>
      <c r="Z420" s="359">
        <v>0.17990053581462839</v>
      </c>
      <c r="AA420" s="359">
        <v>1.0226129672124629</v>
      </c>
      <c r="AB420" s="359">
        <v>4.6916927327580573E-3</v>
      </c>
      <c r="AC420" s="363">
        <v>1.5726080414809989</v>
      </c>
      <c r="AD420" s="526">
        <v>0</v>
      </c>
      <c r="AE420" s="360" t="s">
        <v>2345</v>
      </c>
      <c r="AF420" s="360" t="s">
        <v>2143</v>
      </c>
      <c r="AG420" s="364" t="s">
        <v>1435</v>
      </c>
      <c r="AH420" s="364" t="s">
        <v>2147</v>
      </c>
      <c r="AI420" s="364">
        <v>100</v>
      </c>
      <c r="AJ420" s="364">
        <v>100</v>
      </c>
      <c r="AK420" s="364">
        <v>100</v>
      </c>
      <c r="AL420" s="359">
        <v>8.0000000000000002E-3</v>
      </c>
      <c r="AM420" s="359">
        <v>0.2</v>
      </c>
      <c r="AN420" s="359" t="s">
        <v>34</v>
      </c>
      <c r="AO420" s="357" t="s">
        <v>1323</v>
      </c>
      <c r="AP420" s="360" t="s">
        <v>11</v>
      </c>
      <c r="AQ420" s="366" t="s">
        <v>675</v>
      </c>
      <c r="AR420" s="359">
        <v>2.6663999999999998E-3</v>
      </c>
      <c r="AS420" s="359">
        <v>2.6663999999999998E-3</v>
      </c>
      <c r="AT420" s="359"/>
      <c r="AW420" s="646"/>
      <c r="AX420" s="646"/>
      <c r="AY420" s="647"/>
      <c r="AZ420" s="647"/>
      <c r="BA420" s="647"/>
      <c r="BB420" s="648"/>
      <c r="BC420" s="647"/>
      <c r="BD420" s="647"/>
      <c r="BE420" s="647"/>
      <c r="BF420" s="647"/>
      <c r="BG420" s="648"/>
      <c r="BH420" s="648"/>
      <c r="BI420" s="649"/>
      <c r="BJ420" s="649"/>
      <c r="BK420" s="649"/>
      <c r="BL420" s="648"/>
      <c r="BM420" s="648"/>
      <c r="BN420" s="648"/>
      <c r="BO420" s="648"/>
      <c r="BP420" s="648"/>
      <c r="BQ420" s="648"/>
      <c r="BR420" s="648"/>
      <c r="BS420" s="648"/>
      <c r="BT420" s="651"/>
      <c r="BU420" s="652"/>
      <c r="BV420" s="650"/>
      <c r="BW420" s="653"/>
    </row>
    <row r="421" spans="2:75" ht="15.75" customHeight="1">
      <c r="B421" s="353" t="s">
        <v>1300</v>
      </c>
      <c r="C421" s="354">
        <v>42102422000118</v>
      </c>
      <c r="D421" s="355" t="s">
        <v>11</v>
      </c>
      <c r="E421" s="355" t="s">
        <v>620</v>
      </c>
      <c r="F421" s="355" t="s">
        <v>663</v>
      </c>
      <c r="G421" s="356" t="s">
        <v>738</v>
      </c>
      <c r="H421" s="356" t="s">
        <v>34</v>
      </c>
      <c r="I421" s="356" t="s">
        <v>1303</v>
      </c>
      <c r="J421" s="356" t="s">
        <v>608</v>
      </c>
      <c r="K421" s="357" t="s">
        <v>48</v>
      </c>
      <c r="L421" s="358"/>
      <c r="M421" s="358" t="s">
        <v>1414</v>
      </c>
      <c r="N421" s="357">
        <v>615315</v>
      </c>
      <c r="O421" s="357" t="s">
        <v>1320</v>
      </c>
      <c r="P421" s="361">
        <v>44445</v>
      </c>
      <c r="Q421" s="362">
        <v>48929389.25</v>
      </c>
      <c r="R421" s="362" t="s">
        <v>1417</v>
      </c>
      <c r="S421" s="357">
        <v>5</v>
      </c>
      <c r="T421" s="359">
        <v>8.4390019060108568E-2</v>
      </c>
      <c r="U421" s="359">
        <v>1.0909262477493906</v>
      </c>
      <c r="V421" s="359" t="s">
        <v>1417</v>
      </c>
      <c r="W421" s="359" t="s">
        <v>1417</v>
      </c>
      <c r="X421" s="359" t="s">
        <v>1417</v>
      </c>
      <c r="Y421" s="359" t="s">
        <v>1417</v>
      </c>
      <c r="Z421" s="359" t="s">
        <v>1417</v>
      </c>
      <c r="AA421" s="359" t="s">
        <v>1417</v>
      </c>
      <c r="AB421" s="359" t="s">
        <v>1417</v>
      </c>
      <c r="AC421" s="363" t="s">
        <v>1417</v>
      </c>
      <c r="AD421" s="526">
        <v>0</v>
      </c>
      <c r="AE421" s="360" t="s">
        <v>2370</v>
      </c>
      <c r="AF421" s="360" t="s">
        <v>928</v>
      </c>
      <c r="AG421" s="364" t="s">
        <v>928</v>
      </c>
      <c r="AH421" s="364" t="s">
        <v>726</v>
      </c>
      <c r="AI421" s="364">
        <v>0</v>
      </c>
      <c r="AJ421" s="364">
        <v>0</v>
      </c>
      <c r="AK421" s="364">
        <v>0</v>
      </c>
      <c r="AL421" s="359">
        <v>4.0000000000000001E-3</v>
      </c>
      <c r="AM421" s="359" t="s">
        <v>34</v>
      </c>
      <c r="AN421" s="359" t="s">
        <v>64</v>
      </c>
      <c r="AO421" s="357" t="s">
        <v>1323</v>
      </c>
      <c r="AP421" s="360" t="s">
        <v>11</v>
      </c>
      <c r="AQ421" s="366" t="s">
        <v>677</v>
      </c>
      <c r="AR421" s="359" t="s">
        <v>34</v>
      </c>
      <c r="AS421" s="359" t="s">
        <v>34</v>
      </c>
      <c r="AT421" s="359"/>
      <c r="AW421" s="646"/>
      <c r="AX421" s="646"/>
      <c r="AY421" s="647"/>
      <c r="AZ421" s="647"/>
      <c r="BA421" s="647"/>
      <c r="BB421" s="648"/>
      <c r="BC421" s="647"/>
      <c r="BD421" s="647"/>
      <c r="BE421" s="647"/>
      <c r="BF421" s="647"/>
      <c r="BG421" s="648"/>
      <c r="BH421" s="648"/>
      <c r="BI421" s="649"/>
      <c r="BJ421" s="649"/>
      <c r="BK421" s="649"/>
      <c r="BL421" s="648"/>
      <c r="BM421" s="648"/>
      <c r="BN421" s="648"/>
      <c r="BO421" s="648"/>
      <c r="BP421" s="648"/>
      <c r="BQ421" s="648"/>
      <c r="BR421" s="648"/>
      <c r="BS421" s="648"/>
      <c r="BT421" s="651"/>
      <c r="BU421" s="652"/>
      <c r="BV421" s="650"/>
      <c r="BW421" s="653"/>
    </row>
    <row r="422" spans="2:75" ht="15.75" customHeight="1">
      <c r="B422" s="353" t="s">
        <v>1150</v>
      </c>
      <c r="C422" s="354">
        <v>27717045000138</v>
      </c>
      <c r="D422" s="355" t="s">
        <v>11</v>
      </c>
      <c r="E422" s="355" t="s">
        <v>620</v>
      </c>
      <c r="F422" s="355" t="s">
        <v>692</v>
      </c>
      <c r="G422" s="356" t="s">
        <v>738</v>
      </c>
      <c r="H422" s="356" t="s">
        <v>34</v>
      </c>
      <c r="I422" s="356"/>
      <c r="J422" s="356" t="s">
        <v>608</v>
      </c>
      <c r="K422" s="357" t="s">
        <v>48</v>
      </c>
      <c r="L422" s="358"/>
      <c r="M422" s="358" t="s">
        <v>1414</v>
      </c>
      <c r="N422" s="357">
        <v>447137</v>
      </c>
      <c r="O422" s="357" t="s">
        <v>1320</v>
      </c>
      <c r="P422" s="361">
        <v>42962</v>
      </c>
      <c r="Q422" s="362">
        <v>56166471.100000001</v>
      </c>
      <c r="R422" s="362">
        <v>49928076.76932539</v>
      </c>
      <c r="S422" s="357">
        <v>5</v>
      </c>
      <c r="T422" s="359">
        <v>8.7263017372144702E-2</v>
      </c>
      <c r="U422" s="359">
        <v>1.1280660576848227</v>
      </c>
      <c r="V422" s="359">
        <v>0.11782768806263344</v>
      </c>
      <c r="W422" s="359">
        <v>1.1551053276128802</v>
      </c>
      <c r="X422" s="359">
        <v>0.18262055910708463</v>
      </c>
      <c r="Y422" s="359">
        <v>1.3848448746602131</v>
      </c>
      <c r="Z422" s="359">
        <v>0.14759233760775459</v>
      </c>
      <c r="AA422" s="359">
        <v>0.83896269466595341</v>
      </c>
      <c r="AB422" s="359">
        <v>1.0866143213588074E-2</v>
      </c>
      <c r="AC422" s="363">
        <v>1.3177226618216757</v>
      </c>
      <c r="AD422" s="526">
        <v>26751126000191</v>
      </c>
      <c r="AE422" s="360" t="s">
        <v>2407</v>
      </c>
      <c r="AF422" s="360" t="s">
        <v>2152</v>
      </c>
      <c r="AG422" s="364" t="s">
        <v>1436</v>
      </c>
      <c r="AH422" s="364" t="s">
        <v>2147</v>
      </c>
      <c r="AI422" s="364">
        <v>100</v>
      </c>
      <c r="AJ422" s="364">
        <v>100</v>
      </c>
      <c r="AK422" s="364">
        <v>100</v>
      </c>
      <c r="AL422" s="359">
        <v>2E-3</v>
      </c>
      <c r="AM422" s="359" t="s">
        <v>34</v>
      </c>
      <c r="AN422" s="359" t="s">
        <v>64</v>
      </c>
      <c r="AO422" s="357" t="s">
        <v>1323</v>
      </c>
      <c r="AP422" s="360" t="s">
        <v>11</v>
      </c>
      <c r="AQ422" s="366" t="s">
        <v>675</v>
      </c>
      <c r="AR422" s="359">
        <v>3.9999999999999996E-4</v>
      </c>
      <c r="AS422" s="359">
        <v>3.9999999999999996E-4</v>
      </c>
      <c r="AT422" s="359"/>
      <c r="AW422" s="646"/>
      <c r="AX422" s="646"/>
      <c r="AY422" s="647"/>
      <c r="AZ422" s="647"/>
      <c r="BA422" s="647"/>
      <c r="BB422" s="648"/>
      <c r="BC422" s="647"/>
      <c r="BD422" s="647"/>
      <c r="BE422" s="647"/>
      <c r="BF422" s="647"/>
      <c r="BG422" s="648"/>
      <c r="BH422" s="648"/>
      <c r="BI422" s="649"/>
      <c r="BJ422" s="649"/>
      <c r="BK422" s="649"/>
      <c r="BL422" s="648"/>
      <c r="BM422" s="648"/>
      <c r="BN422" s="648"/>
      <c r="BO422" s="648"/>
      <c r="BP422" s="648"/>
      <c r="BQ422" s="648"/>
      <c r="BR422" s="648"/>
      <c r="BS422" s="648"/>
      <c r="BT422" s="651"/>
      <c r="BU422" s="652"/>
      <c r="BV422" s="650"/>
      <c r="BW422" s="653"/>
    </row>
    <row r="423" spans="2:75" ht="15.75" customHeight="1">
      <c r="B423" s="353" t="s">
        <v>798</v>
      </c>
      <c r="C423" s="354">
        <v>39293607000142</v>
      </c>
      <c r="D423" s="355" t="s">
        <v>13</v>
      </c>
      <c r="E423" s="355" t="s">
        <v>616</v>
      </c>
      <c r="F423" s="355" t="s">
        <v>617</v>
      </c>
      <c r="G423" s="356" t="s">
        <v>34</v>
      </c>
      <c r="H423" s="356" t="s">
        <v>1337</v>
      </c>
      <c r="I423" s="356" t="s">
        <v>34</v>
      </c>
      <c r="J423" s="356" t="s">
        <v>608</v>
      </c>
      <c r="K423" s="357" t="s">
        <v>48</v>
      </c>
      <c r="L423" s="358"/>
      <c r="M423" s="358" t="s">
        <v>1414</v>
      </c>
      <c r="N423" s="357">
        <v>570461</v>
      </c>
      <c r="O423" s="357" t="s">
        <v>1320</v>
      </c>
      <c r="P423" s="361">
        <v>44193</v>
      </c>
      <c r="Q423" s="362">
        <v>8890469.0999999996</v>
      </c>
      <c r="R423" s="362">
        <v>8000072.7381746089</v>
      </c>
      <c r="S423" s="357">
        <v>5</v>
      </c>
      <c r="T423" s="359">
        <v>2.0080565737590206E-3</v>
      </c>
      <c r="U423" s="359">
        <v>2.5958539264211985E-2</v>
      </c>
      <c r="V423" s="359">
        <v>4.6962487153429988E-2</v>
      </c>
      <c r="W423" s="359">
        <v>0.46038940422935781</v>
      </c>
      <c r="X423" s="359" t="s">
        <v>1417</v>
      </c>
      <c r="Y423" s="359" t="s">
        <v>1417</v>
      </c>
      <c r="Z423" s="359" t="s">
        <v>1417</v>
      </c>
      <c r="AA423" s="359" t="s">
        <v>1417</v>
      </c>
      <c r="AB423" s="359">
        <v>9.6185107615107346E-2</v>
      </c>
      <c r="AC423" s="363">
        <v>-0.48498152279108692</v>
      </c>
      <c r="AD423" s="526">
        <v>37243087000138</v>
      </c>
      <c r="AE423" s="360" t="s">
        <v>2203</v>
      </c>
      <c r="AF423" s="360" t="s">
        <v>2203</v>
      </c>
      <c r="AG423" s="364" t="s">
        <v>1438</v>
      </c>
      <c r="AH423" s="364" t="s">
        <v>2144</v>
      </c>
      <c r="AI423" s="364">
        <v>1000</v>
      </c>
      <c r="AJ423" s="364" t="s">
        <v>1427</v>
      </c>
      <c r="AK423" s="364" t="s">
        <v>1427</v>
      </c>
      <c r="AL423" s="359">
        <v>6.0000000000000001E-3</v>
      </c>
      <c r="AM423" s="359" t="s">
        <v>34</v>
      </c>
      <c r="AN423" s="359" t="s">
        <v>64</v>
      </c>
      <c r="AO423" s="357" t="s">
        <v>1323</v>
      </c>
      <c r="AP423" s="360" t="s">
        <v>13</v>
      </c>
      <c r="AQ423" s="366" t="s">
        <v>679</v>
      </c>
      <c r="AR423" s="359">
        <v>1.9997999999999999E-3</v>
      </c>
      <c r="AS423" s="359">
        <v>1.9997999999999999E-3</v>
      </c>
      <c r="AT423" s="359"/>
      <c r="AW423" s="646"/>
      <c r="AX423" s="646"/>
      <c r="AY423" s="647"/>
      <c r="AZ423" s="647"/>
      <c r="BA423" s="647"/>
      <c r="BB423" s="648"/>
      <c r="BC423" s="647"/>
      <c r="BD423" s="647"/>
      <c r="BE423" s="647"/>
      <c r="BF423" s="647"/>
      <c r="BG423" s="648"/>
      <c r="BH423" s="648"/>
      <c r="BI423" s="649"/>
      <c r="BJ423" s="649"/>
      <c r="BK423" s="649"/>
      <c r="BL423" s="648"/>
      <c r="BM423" s="648"/>
      <c r="BN423" s="648"/>
      <c r="BO423" s="648"/>
      <c r="BP423" s="648"/>
      <c r="BQ423" s="648"/>
      <c r="BR423" s="648"/>
      <c r="BS423" s="648"/>
      <c r="BT423" s="651"/>
      <c r="BU423" s="652"/>
      <c r="BV423" s="650"/>
      <c r="BW423" s="653"/>
    </row>
    <row r="424" spans="2:75" ht="15.75" customHeight="1">
      <c r="B424" s="353" t="s">
        <v>92</v>
      </c>
      <c r="C424" s="354">
        <v>6041290000106</v>
      </c>
      <c r="D424" s="355" t="s">
        <v>13</v>
      </c>
      <c r="E424" s="355" t="s">
        <v>615</v>
      </c>
      <c r="F424" s="355" t="s">
        <v>619</v>
      </c>
      <c r="G424" s="356" t="s">
        <v>34</v>
      </c>
      <c r="H424" s="356" t="s">
        <v>1337</v>
      </c>
      <c r="I424" s="356" t="s">
        <v>34</v>
      </c>
      <c r="J424" s="356" t="s">
        <v>611</v>
      </c>
      <c r="K424" s="357" t="s">
        <v>48</v>
      </c>
      <c r="L424" s="358"/>
      <c r="M424" s="358" t="s">
        <v>34</v>
      </c>
      <c r="N424" s="357">
        <v>129925</v>
      </c>
      <c r="O424" s="357" t="s">
        <v>1320</v>
      </c>
      <c r="P424" s="361">
        <v>37978</v>
      </c>
      <c r="Q424" s="362">
        <v>332928355.56</v>
      </c>
      <c r="R424" s="362">
        <v>497741328.2280553</v>
      </c>
      <c r="S424" s="357">
        <v>5</v>
      </c>
      <c r="T424" s="359">
        <v>3.0209691174335029E-2</v>
      </c>
      <c r="U424" s="359">
        <v>0.39052657417947972</v>
      </c>
      <c r="V424" s="359">
        <v>4.8027881976268727E-2</v>
      </c>
      <c r="W424" s="359">
        <v>0.47083383589144762</v>
      </c>
      <c r="X424" s="359">
        <v>0.15521125514350254</v>
      </c>
      <c r="Y424" s="359">
        <v>1.1769951435151396</v>
      </c>
      <c r="Z424" s="359">
        <v>0.32501724685685618</v>
      </c>
      <c r="AA424" s="359">
        <v>1.8475033979108872</v>
      </c>
      <c r="AB424" s="359">
        <v>0.10869833116264545</v>
      </c>
      <c r="AC424" s="363">
        <v>-0.40801654383757613</v>
      </c>
      <c r="AD424" s="526">
        <v>22118342000143</v>
      </c>
      <c r="AE424" s="360" t="s">
        <v>2186</v>
      </c>
      <c r="AF424" s="360" t="s">
        <v>2152</v>
      </c>
      <c r="AG424" s="364" t="s">
        <v>1436</v>
      </c>
      <c r="AH424" s="364" t="s">
        <v>2147</v>
      </c>
      <c r="AI424" s="364">
        <v>1000</v>
      </c>
      <c r="AJ424" s="364">
        <v>1000</v>
      </c>
      <c r="AK424" s="364">
        <v>1000</v>
      </c>
      <c r="AL424" s="657">
        <v>0.02</v>
      </c>
      <c r="AM424" s="657">
        <v>0.2</v>
      </c>
      <c r="AN424" s="359" t="s">
        <v>64</v>
      </c>
      <c r="AO424" s="357" t="s">
        <v>1323</v>
      </c>
      <c r="AP424" s="360" t="s">
        <v>13</v>
      </c>
      <c r="AQ424" s="366" t="s">
        <v>668</v>
      </c>
      <c r="AR424" s="359">
        <v>5.0000000000000001E-3</v>
      </c>
      <c r="AS424" s="359">
        <v>5.0000000000000001E-3</v>
      </c>
      <c r="AT424" s="359"/>
      <c r="AW424" s="646"/>
      <c r="AX424" s="646"/>
      <c r="AY424" s="647"/>
      <c r="AZ424" s="647"/>
      <c r="BA424" s="647"/>
      <c r="BB424" s="648"/>
      <c r="BC424" s="647"/>
      <c r="BD424" s="647"/>
      <c r="BE424" s="647"/>
      <c r="BF424" s="647"/>
      <c r="BG424" s="648"/>
      <c r="BH424" s="648"/>
      <c r="BI424" s="649"/>
      <c r="BJ424" s="649"/>
      <c r="BK424" s="649"/>
      <c r="BL424" s="648"/>
      <c r="BM424" s="648"/>
      <c r="BN424" s="648"/>
      <c r="BO424" s="648"/>
      <c r="BP424" s="648"/>
      <c r="BQ424" s="648"/>
      <c r="BR424" s="648"/>
      <c r="BS424" s="648"/>
      <c r="BT424" s="651"/>
      <c r="BU424" s="652"/>
      <c r="BV424" s="650"/>
      <c r="BW424" s="653"/>
    </row>
    <row r="425" spans="2:75" ht="15.75" customHeight="1">
      <c r="B425" s="353" t="s">
        <v>496</v>
      </c>
      <c r="C425" s="354">
        <v>33361831000148</v>
      </c>
      <c r="D425" s="355" t="s">
        <v>13</v>
      </c>
      <c r="E425" s="355" t="s">
        <v>615</v>
      </c>
      <c r="F425" s="355" t="s">
        <v>619</v>
      </c>
      <c r="G425" s="356" t="s">
        <v>34</v>
      </c>
      <c r="H425" s="356" t="s">
        <v>1337</v>
      </c>
      <c r="I425" s="356" t="s">
        <v>34</v>
      </c>
      <c r="J425" s="356"/>
      <c r="K425" s="357" t="s">
        <v>48</v>
      </c>
      <c r="L425" s="358"/>
      <c r="M425" s="358" t="s">
        <v>34</v>
      </c>
      <c r="N425" s="357">
        <v>501794</v>
      </c>
      <c r="O425" s="357" t="s">
        <v>1320</v>
      </c>
      <c r="P425" s="361">
        <v>43642</v>
      </c>
      <c r="Q425" s="362">
        <v>50529733.439999998</v>
      </c>
      <c r="R425" s="362">
        <v>105104654.4744841</v>
      </c>
      <c r="S425" s="357">
        <v>5</v>
      </c>
      <c r="T425" s="359">
        <v>-0.11119188626024934</v>
      </c>
      <c r="U425" s="359">
        <v>-1.4373992162707161</v>
      </c>
      <c r="V425" s="359">
        <v>-8.9601632226958383E-2</v>
      </c>
      <c r="W425" s="359">
        <v>-0.87839559996418359</v>
      </c>
      <c r="X425" s="359">
        <v>7.7666367614138476E-2</v>
      </c>
      <c r="Y425" s="359">
        <v>0.58895817453306154</v>
      </c>
      <c r="Z425" s="359">
        <v>9.4085493922897445E-2</v>
      </c>
      <c r="AA425" s="359">
        <v>0.53481244887054336</v>
      </c>
      <c r="AB425" s="359">
        <v>0.11397298252817935</v>
      </c>
      <c r="AC425" s="363">
        <v>-1.6189911362629164</v>
      </c>
      <c r="AD425" s="526">
        <v>32222759000105</v>
      </c>
      <c r="AE425" s="360" t="s">
        <v>2206</v>
      </c>
      <c r="AF425" s="360" t="s">
        <v>728</v>
      </c>
      <c r="AG425" s="364" t="s">
        <v>728</v>
      </c>
      <c r="AH425" s="364" t="s">
        <v>2144</v>
      </c>
      <c r="AI425" s="364">
        <v>10000</v>
      </c>
      <c r="AJ425" s="364">
        <v>5000</v>
      </c>
      <c r="AK425" s="364">
        <v>5000</v>
      </c>
      <c r="AL425" s="359">
        <v>9.0000000000000011E-3</v>
      </c>
      <c r="AM425" s="359" t="s">
        <v>34</v>
      </c>
      <c r="AN425" s="359" t="s">
        <v>34</v>
      </c>
      <c r="AO425" s="357" t="s">
        <v>1323</v>
      </c>
      <c r="AP425" s="360" t="s">
        <v>13</v>
      </c>
      <c r="AQ425" s="366" t="s">
        <v>679</v>
      </c>
      <c r="AR425" s="359">
        <v>5.3333999999999994E-3</v>
      </c>
      <c r="AS425" s="359">
        <v>5.3333999999999994E-3</v>
      </c>
      <c r="AT425" s="359"/>
      <c r="AW425" s="646"/>
      <c r="AX425" s="646"/>
      <c r="AY425" s="647"/>
      <c r="AZ425" s="647"/>
      <c r="BA425" s="647"/>
      <c r="BB425" s="648"/>
      <c r="BC425" s="647"/>
      <c r="BD425" s="647"/>
      <c r="BE425" s="647"/>
      <c r="BF425" s="647"/>
      <c r="BG425" s="648"/>
      <c r="BH425" s="648"/>
      <c r="BI425" s="649"/>
      <c r="BJ425" s="649"/>
      <c r="BK425" s="649"/>
      <c r="BL425" s="648"/>
      <c r="BM425" s="648"/>
      <c r="BN425" s="648"/>
      <c r="BO425" s="648"/>
      <c r="BP425" s="648"/>
      <c r="BQ425" s="648"/>
      <c r="BR425" s="648"/>
      <c r="BS425" s="648"/>
      <c r="BT425" s="651"/>
      <c r="BU425" s="652"/>
      <c r="BV425" s="650"/>
      <c r="BW425" s="653"/>
    </row>
    <row r="426" spans="2:75" ht="15.75" customHeight="1">
      <c r="B426" s="353" t="s">
        <v>807</v>
      </c>
      <c r="C426" s="354">
        <v>26845868000186</v>
      </c>
      <c r="D426" s="355" t="s">
        <v>13</v>
      </c>
      <c r="E426" s="355" t="s">
        <v>615</v>
      </c>
      <c r="F426" s="355" t="s">
        <v>619</v>
      </c>
      <c r="G426" s="356" t="s">
        <v>34</v>
      </c>
      <c r="H426" s="356" t="s">
        <v>1337</v>
      </c>
      <c r="I426" s="356" t="s">
        <v>34</v>
      </c>
      <c r="J426" s="356"/>
      <c r="K426" s="357" t="s">
        <v>48</v>
      </c>
      <c r="L426" s="358"/>
      <c r="M426" s="358" t="s">
        <v>34</v>
      </c>
      <c r="N426" s="357">
        <v>459453</v>
      </c>
      <c r="O426" s="357" t="s">
        <v>1320</v>
      </c>
      <c r="P426" s="361">
        <v>43153</v>
      </c>
      <c r="Q426" s="362">
        <v>35382378.710000001</v>
      </c>
      <c r="R426" s="362">
        <v>104408577.59702383</v>
      </c>
      <c r="S426" s="357">
        <v>5</v>
      </c>
      <c r="T426" s="359">
        <v>-9.2823772168551089E-2</v>
      </c>
      <c r="U426" s="359">
        <v>-1.1999510202936965</v>
      </c>
      <c r="V426" s="359">
        <v>-7.4030549366697507E-2</v>
      </c>
      <c r="W426" s="359">
        <v>-0.72574692235431626</v>
      </c>
      <c r="X426" s="359">
        <v>3.6914392377587424E-2</v>
      </c>
      <c r="Y426" s="359">
        <v>0.27992854328806394</v>
      </c>
      <c r="Z426" s="359">
        <v>4.8819613549762497E-2</v>
      </c>
      <c r="AA426" s="359">
        <v>0.27750651016253897</v>
      </c>
      <c r="AB426" s="359">
        <v>7.8978902493760356E-2</v>
      </c>
      <c r="AC426" s="363">
        <v>-2.1643337522034689</v>
      </c>
      <c r="AD426" s="526">
        <v>0</v>
      </c>
      <c r="AE426" s="360" t="s">
        <v>2162</v>
      </c>
      <c r="AF426" s="360" t="s">
        <v>728</v>
      </c>
      <c r="AG426" s="364" t="s">
        <v>728</v>
      </c>
      <c r="AH426" s="364" t="s">
        <v>2144</v>
      </c>
      <c r="AI426" s="364">
        <v>25000</v>
      </c>
      <c r="AJ426" s="364">
        <v>5000</v>
      </c>
      <c r="AK426" s="364">
        <v>5000</v>
      </c>
      <c r="AL426" s="359">
        <v>1.5149999999999999E-2</v>
      </c>
      <c r="AM426" s="359" t="s">
        <v>34</v>
      </c>
      <c r="AN426" s="359" t="s">
        <v>34</v>
      </c>
      <c r="AO426" s="357" t="s">
        <v>1323</v>
      </c>
      <c r="AP426" s="360" t="s">
        <v>13</v>
      </c>
      <c r="AQ426" s="366" t="s">
        <v>679</v>
      </c>
      <c r="AR426" s="359">
        <v>4.0400000000000002E-3</v>
      </c>
      <c r="AS426" s="359">
        <v>4.0400000000000002E-3</v>
      </c>
      <c r="AT426" s="359"/>
      <c r="AW426" s="646"/>
      <c r="AX426" s="646"/>
      <c r="AY426" s="647"/>
      <c r="AZ426" s="647"/>
      <c r="BA426" s="647"/>
      <c r="BB426" s="648"/>
      <c r="BC426" s="647"/>
      <c r="BD426" s="647"/>
      <c r="BE426" s="647"/>
      <c r="BF426" s="647"/>
      <c r="BG426" s="648"/>
      <c r="BH426" s="648"/>
      <c r="BI426" s="649"/>
      <c r="BJ426" s="649"/>
      <c r="BK426" s="649"/>
      <c r="BL426" s="648"/>
      <c r="BM426" s="648"/>
      <c r="BN426" s="648"/>
      <c r="BO426" s="648"/>
      <c r="BP426" s="648"/>
      <c r="BQ426" s="648"/>
      <c r="BR426" s="648"/>
      <c r="BS426" s="648"/>
      <c r="BT426" s="651"/>
      <c r="BU426" s="652"/>
      <c r="BV426" s="650"/>
      <c r="BW426" s="653"/>
    </row>
    <row r="427" spans="2:75" ht="15.75" customHeight="1">
      <c r="B427" s="353" t="s">
        <v>873</v>
      </c>
      <c r="C427" s="354">
        <v>29177909000100</v>
      </c>
      <c r="D427" s="355" t="s">
        <v>13</v>
      </c>
      <c r="E427" s="355" t="s">
        <v>615</v>
      </c>
      <c r="F427" s="355" t="s">
        <v>619</v>
      </c>
      <c r="G427" s="356" t="s">
        <v>34</v>
      </c>
      <c r="H427" s="356" t="s">
        <v>1337</v>
      </c>
      <c r="I427" s="356" t="s">
        <v>34</v>
      </c>
      <c r="J427" s="356" t="s">
        <v>611</v>
      </c>
      <c r="K427" s="357" t="s">
        <v>48</v>
      </c>
      <c r="L427" s="358"/>
      <c r="M427" s="358" t="s">
        <v>34</v>
      </c>
      <c r="N427" s="357">
        <v>483516</v>
      </c>
      <c r="O427" s="357" t="s">
        <v>1320</v>
      </c>
      <c r="P427" s="361">
        <v>43461</v>
      </c>
      <c r="Q427" s="362">
        <v>67472161.900000006</v>
      </c>
      <c r="R427" s="362">
        <v>210755342.80599198</v>
      </c>
      <c r="S427" s="357">
        <v>5</v>
      </c>
      <c r="T427" s="359">
        <v>-7.9559223830031556E-2</v>
      </c>
      <c r="U427" s="359">
        <v>-1.0284776149289636</v>
      </c>
      <c r="V427" s="359">
        <v>-7.2442548837581944E-2</v>
      </c>
      <c r="W427" s="359">
        <v>-0.71017920731556916</v>
      </c>
      <c r="X427" s="359">
        <v>-2.2593670481535821E-2</v>
      </c>
      <c r="Y427" s="359">
        <v>-0.17133190764009004</v>
      </c>
      <c r="Z427" s="359">
        <v>9.9273148546701773E-2</v>
      </c>
      <c r="AA427" s="359">
        <v>0.56430075952898573</v>
      </c>
      <c r="AB427" s="359">
        <v>9.3647347219050728E-2</v>
      </c>
      <c r="AC427" s="363">
        <v>-1.79375731271054</v>
      </c>
      <c r="AD427" s="526">
        <v>31964457000140</v>
      </c>
      <c r="AE427" s="360" t="s">
        <v>2178</v>
      </c>
      <c r="AF427" s="360" t="s">
        <v>2143</v>
      </c>
      <c r="AG427" s="364" t="s">
        <v>1435</v>
      </c>
      <c r="AH427" s="364" t="s">
        <v>2144</v>
      </c>
      <c r="AI427" s="364">
        <v>5000</v>
      </c>
      <c r="AJ427" s="364">
        <v>5000</v>
      </c>
      <c r="AK427" s="364">
        <v>5000</v>
      </c>
      <c r="AL427" s="359">
        <v>0.01</v>
      </c>
      <c r="AM427" s="359" t="s">
        <v>34</v>
      </c>
      <c r="AN427" s="359" t="s">
        <v>34</v>
      </c>
      <c r="AO427" s="357" t="s">
        <v>1323</v>
      </c>
      <c r="AP427" s="360" t="s">
        <v>13</v>
      </c>
      <c r="AQ427" s="366" t="s">
        <v>679</v>
      </c>
      <c r="AR427" s="359">
        <v>8.0000000000000002E-3</v>
      </c>
      <c r="AS427" s="359">
        <v>8.0000000000000002E-3</v>
      </c>
      <c r="AT427" s="359"/>
      <c r="AW427" s="646"/>
      <c r="AX427" s="646"/>
      <c r="AY427" s="647"/>
      <c r="AZ427" s="647"/>
      <c r="BA427" s="647"/>
      <c r="BB427" s="648"/>
      <c r="BC427" s="647"/>
      <c r="BD427" s="647"/>
      <c r="BE427" s="647"/>
      <c r="BF427" s="647"/>
      <c r="BG427" s="648"/>
      <c r="BH427" s="648"/>
      <c r="BI427" s="649"/>
      <c r="BJ427" s="649"/>
      <c r="BK427" s="649"/>
      <c r="BL427" s="648"/>
      <c r="BM427" s="648"/>
      <c r="BN427" s="648"/>
      <c r="BO427" s="648"/>
      <c r="BP427" s="648"/>
      <c r="BQ427" s="648"/>
      <c r="BR427" s="648"/>
      <c r="BS427" s="648"/>
      <c r="BT427" s="651"/>
      <c r="BU427" s="652"/>
      <c r="BV427" s="650"/>
      <c r="BW427" s="653"/>
    </row>
    <row r="428" spans="2:75" ht="15.75" customHeight="1">
      <c r="B428" s="353" t="s">
        <v>188</v>
      </c>
      <c r="C428" s="354">
        <v>27011904000179</v>
      </c>
      <c r="D428" s="355" t="s">
        <v>13</v>
      </c>
      <c r="E428" s="355" t="s">
        <v>615</v>
      </c>
      <c r="F428" s="355" t="s">
        <v>619</v>
      </c>
      <c r="G428" s="356" t="s">
        <v>34</v>
      </c>
      <c r="H428" s="356" t="s">
        <v>1336</v>
      </c>
      <c r="I428" s="356" t="s">
        <v>34</v>
      </c>
      <c r="J428" s="356"/>
      <c r="K428" s="357" t="s">
        <v>48</v>
      </c>
      <c r="L428" s="358"/>
      <c r="M428" s="358" t="s">
        <v>1414</v>
      </c>
      <c r="N428" s="357">
        <v>443328</v>
      </c>
      <c r="O428" s="357" t="s">
        <v>1320</v>
      </c>
      <c r="P428" s="361">
        <v>42893</v>
      </c>
      <c r="Q428" s="362">
        <v>59343565.219999999</v>
      </c>
      <c r="R428" s="362">
        <v>67584561.996706352</v>
      </c>
      <c r="S428" s="357">
        <v>5</v>
      </c>
      <c r="T428" s="359">
        <v>7.6321203846366092E-2</v>
      </c>
      <c r="U428" s="359">
        <v>0.98661909859895003</v>
      </c>
      <c r="V428" s="359">
        <v>0.11363610952324787</v>
      </c>
      <c r="W428" s="359">
        <v>1.1140138423978059</v>
      </c>
      <c r="X428" s="359">
        <v>0.16725124040590833</v>
      </c>
      <c r="Y428" s="359">
        <v>1.2682965389503063</v>
      </c>
      <c r="Z428" s="359">
        <v>0.47918896391430454</v>
      </c>
      <c r="AA428" s="359">
        <v>2.7238654183264916</v>
      </c>
      <c r="AB428" s="359">
        <v>3.7144487905189955E-2</v>
      </c>
      <c r="AC428" s="363">
        <v>0.30120933150205464</v>
      </c>
      <c r="AD428" s="526">
        <v>0</v>
      </c>
      <c r="AE428" s="360" t="s">
        <v>2260</v>
      </c>
      <c r="AF428" s="360" t="s">
        <v>2261</v>
      </c>
      <c r="AG428" s="364" t="s">
        <v>1437</v>
      </c>
      <c r="AH428" s="364" t="s">
        <v>2144</v>
      </c>
      <c r="AI428" s="364">
        <v>50000</v>
      </c>
      <c r="AJ428" s="364">
        <v>1000</v>
      </c>
      <c r="AK428" s="364">
        <v>50000</v>
      </c>
      <c r="AL428" s="359">
        <v>1.4999999999999999E-2</v>
      </c>
      <c r="AM428" s="359">
        <v>0.5</v>
      </c>
      <c r="AN428" s="359" t="s">
        <v>2156</v>
      </c>
      <c r="AO428" s="357" t="s">
        <v>1323</v>
      </c>
      <c r="AP428" s="360" t="s">
        <v>13</v>
      </c>
      <c r="AQ428" s="366" t="s">
        <v>668</v>
      </c>
      <c r="AR428" s="359">
        <v>2.9999999999999996E-3</v>
      </c>
      <c r="AS428" s="359">
        <v>2.9999999999999996E-3</v>
      </c>
      <c r="AT428" s="359"/>
      <c r="AW428" s="646"/>
      <c r="AX428" s="646"/>
      <c r="AY428" s="647"/>
      <c r="AZ428" s="647"/>
      <c r="BA428" s="647"/>
      <c r="BB428" s="648"/>
      <c r="BC428" s="647"/>
      <c r="BD428" s="647"/>
      <c r="BE428" s="647"/>
      <c r="BF428" s="647"/>
      <c r="BG428" s="648"/>
      <c r="BH428" s="648"/>
      <c r="BI428" s="649"/>
      <c r="BJ428" s="649"/>
      <c r="BK428" s="649"/>
      <c r="BL428" s="648"/>
      <c r="BM428" s="648"/>
      <c r="BN428" s="648"/>
      <c r="BO428" s="648"/>
      <c r="BP428" s="648"/>
      <c r="BQ428" s="648"/>
      <c r="BR428" s="648"/>
      <c r="BS428" s="648"/>
      <c r="BT428" s="651"/>
      <c r="BU428" s="652"/>
      <c r="BV428" s="650"/>
      <c r="BW428" s="653"/>
    </row>
    <row r="429" spans="2:75" ht="15.75" customHeight="1">
      <c r="B429" s="353" t="s">
        <v>189</v>
      </c>
      <c r="C429" s="354">
        <v>12813445000170</v>
      </c>
      <c r="D429" s="355" t="s">
        <v>13</v>
      </c>
      <c r="E429" s="355" t="s">
        <v>615</v>
      </c>
      <c r="F429" s="355" t="s">
        <v>619</v>
      </c>
      <c r="G429" s="356" t="s">
        <v>34</v>
      </c>
      <c r="H429" s="356" t="s">
        <v>1336</v>
      </c>
      <c r="I429" s="356" t="s">
        <v>34</v>
      </c>
      <c r="J429" s="356"/>
      <c r="K429" s="357" t="s">
        <v>48</v>
      </c>
      <c r="L429" s="358"/>
      <c r="M429" s="358" t="s">
        <v>1414</v>
      </c>
      <c r="N429" s="357">
        <v>263168</v>
      </c>
      <c r="O429" s="357" t="s">
        <v>1320</v>
      </c>
      <c r="P429" s="361">
        <v>40519</v>
      </c>
      <c r="Q429" s="362">
        <v>28443796.699999999</v>
      </c>
      <c r="R429" s="362">
        <v>27720198.450992063</v>
      </c>
      <c r="S429" s="357">
        <v>5</v>
      </c>
      <c r="T429" s="359">
        <v>6.5232075836155756E-2</v>
      </c>
      <c r="U429" s="359">
        <v>0.8432677764197859</v>
      </c>
      <c r="V429" s="359">
        <v>9.2728359458042142E-2</v>
      </c>
      <c r="W429" s="359">
        <v>0.90904798177699864</v>
      </c>
      <c r="X429" s="359">
        <v>0.118646526425076</v>
      </c>
      <c r="Y429" s="359">
        <v>0.89971816327458531</v>
      </c>
      <c r="Z429" s="359">
        <v>0.16213026729676616</v>
      </c>
      <c r="AA429" s="359">
        <v>0.92160100004446033</v>
      </c>
      <c r="AB429" s="359">
        <v>1.8744639873164142E-2</v>
      </c>
      <c r="AC429" s="363">
        <v>-0.44193792559189954</v>
      </c>
      <c r="AD429" s="526">
        <v>0</v>
      </c>
      <c r="AE429" s="360" t="s">
        <v>2260</v>
      </c>
      <c r="AF429" s="360" t="s">
        <v>2261</v>
      </c>
      <c r="AG429" s="364" t="s">
        <v>1437</v>
      </c>
      <c r="AH429" s="364" t="s">
        <v>2147</v>
      </c>
      <c r="AI429" s="364">
        <v>20000</v>
      </c>
      <c r="AJ429" s="364">
        <v>5000</v>
      </c>
      <c r="AK429" s="364">
        <v>20000</v>
      </c>
      <c r="AL429" s="359">
        <v>6.0000000000000001E-3</v>
      </c>
      <c r="AM429" s="359">
        <v>0.2</v>
      </c>
      <c r="AN429" s="359" t="s">
        <v>2161</v>
      </c>
      <c r="AO429" s="357" t="s">
        <v>1323</v>
      </c>
      <c r="AP429" s="360" t="s">
        <v>13</v>
      </c>
      <c r="AQ429" s="366" t="s">
        <v>668</v>
      </c>
      <c r="AR429" s="359">
        <v>2.3999999999999998E-3</v>
      </c>
      <c r="AS429" s="359">
        <v>2.3999999999999998E-3</v>
      </c>
      <c r="AT429" s="359"/>
      <c r="AW429" s="646"/>
      <c r="AX429" s="646"/>
      <c r="AY429" s="647"/>
      <c r="AZ429" s="647"/>
      <c r="BA429" s="647"/>
      <c r="BB429" s="648"/>
      <c r="BC429" s="647"/>
      <c r="BD429" s="647"/>
      <c r="BE429" s="647"/>
      <c r="BF429" s="647"/>
      <c r="BG429" s="648"/>
      <c r="BH429" s="648"/>
      <c r="BI429" s="649"/>
      <c r="BJ429" s="649"/>
      <c r="BK429" s="649"/>
      <c r="BL429" s="648"/>
      <c r="BM429" s="648"/>
      <c r="BN429" s="648"/>
      <c r="BO429" s="648"/>
      <c r="BP429" s="648"/>
      <c r="BQ429" s="648"/>
      <c r="BR429" s="648"/>
      <c r="BS429" s="648"/>
      <c r="BT429" s="651"/>
      <c r="BU429" s="652"/>
      <c r="BV429" s="650"/>
      <c r="BW429" s="653"/>
    </row>
    <row r="430" spans="2:75" ht="15.75" customHeight="1">
      <c r="B430" s="353" t="s">
        <v>941</v>
      </c>
      <c r="C430" s="354">
        <v>30294047000176</v>
      </c>
      <c r="D430" s="355" t="s">
        <v>13</v>
      </c>
      <c r="E430" s="355" t="s">
        <v>615</v>
      </c>
      <c r="F430" s="355" t="s">
        <v>619</v>
      </c>
      <c r="G430" s="356" t="s">
        <v>34</v>
      </c>
      <c r="H430" s="356" t="s">
        <v>1336</v>
      </c>
      <c r="I430" s="356" t="s">
        <v>34</v>
      </c>
      <c r="J430" s="356"/>
      <c r="K430" s="357" t="s">
        <v>48</v>
      </c>
      <c r="L430" s="358"/>
      <c r="M430" s="358" t="s">
        <v>34</v>
      </c>
      <c r="N430" s="357">
        <v>470627</v>
      </c>
      <c r="O430" s="357" t="s">
        <v>1320</v>
      </c>
      <c r="P430" s="361">
        <v>43292</v>
      </c>
      <c r="Q430" s="362">
        <v>13124726.890000001</v>
      </c>
      <c r="R430" s="362">
        <v>14737894.786309537</v>
      </c>
      <c r="S430" s="357">
        <v>5</v>
      </c>
      <c r="T430" s="359">
        <v>-2.2292890356473305E-2</v>
      </c>
      <c r="U430" s="359">
        <v>-0.2881845447949673</v>
      </c>
      <c r="V430" s="359">
        <v>-1.3877807609739223E-2</v>
      </c>
      <c r="W430" s="359">
        <v>-0.13604891829053911</v>
      </c>
      <c r="X430" s="359">
        <v>7.9882788163218033E-2</v>
      </c>
      <c r="Y430" s="359">
        <v>0.6057656941929076</v>
      </c>
      <c r="Z430" s="359">
        <v>9.4645350394289673E-2</v>
      </c>
      <c r="AA430" s="359">
        <v>0.53799485455283347</v>
      </c>
      <c r="AB430" s="359">
        <v>4.6819792741653647E-2</v>
      </c>
      <c r="AC430" s="363">
        <v>-2.3501696473754565</v>
      </c>
      <c r="AD430" s="526">
        <v>30294098000106</v>
      </c>
      <c r="AE430" s="360" t="s">
        <v>2281</v>
      </c>
      <c r="AF430" s="360" t="s">
        <v>2152</v>
      </c>
      <c r="AG430" s="364" t="s">
        <v>1436</v>
      </c>
      <c r="AH430" s="364" t="s">
        <v>2144</v>
      </c>
      <c r="AI430" s="364">
        <v>5000</v>
      </c>
      <c r="AJ430" s="364">
        <v>0</v>
      </c>
      <c r="AK430" s="364">
        <v>100</v>
      </c>
      <c r="AL430" s="359">
        <v>9.300000000000001E-3</v>
      </c>
      <c r="AM430" s="359" t="s">
        <v>34</v>
      </c>
      <c r="AN430" s="359" t="s">
        <v>34</v>
      </c>
      <c r="AO430" s="357" t="s">
        <v>1323</v>
      </c>
      <c r="AP430" s="360" t="s">
        <v>13</v>
      </c>
      <c r="AQ430" s="366" t="s">
        <v>679</v>
      </c>
      <c r="AR430" s="359">
        <v>4.6499999999999996E-3</v>
      </c>
      <c r="AS430" s="359">
        <v>4.6499999999999996E-3</v>
      </c>
      <c r="AT430" s="359"/>
      <c r="AW430" s="646"/>
      <c r="AX430" s="646"/>
      <c r="AY430" s="647"/>
      <c r="AZ430" s="647"/>
      <c r="BA430" s="647"/>
      <c r="BB430" s="648"/>
      <c r="BC430" s="647"/>
      <c r="BD430" s="647"/>
      <c r="BE430" s="647"/>
      <c r="BF430" s="647"/>
      <c r="BG430" s="648"/>
      <c r="BH430" s="648"/>
      <c r="BI430" s="649"/>
      <c r="BJ430" s="649"/>
      <c r="BK430" s="649"/>
      <c r="BL430" s="648"/>
      <c r="BM430" s="648"/>
      <c r="BN430" s="648"/>
      <c r="BO430" s="648"/>
      <c r="BP430" s="648"/>
      <c r="BQ430" s="648"/>
      <c r="BR430" s="648"/>
      <c r="BS430" s="648"/>
      <c r="BT430" s="651"/>
      <c r="BU430" s="652"/>
      <c r="BV430" s="650"/>
      <c r="BW430" s="653"/>
    </row>
    <row r="431" spans="2:75" ht="15.75" customHeight="1">
      <c r="B431" s="353" t="s">
        <v>957</v>
      </c>
      <c r="C431" s="354">
        <v>10447046000107</v>
      </c>
      <c r="D431" s="355" t="s">
        <v>13</v>
      </c>
      <c r="E431" s="355" t="s">
        <v>615</v>
      </c>
      <c r="F431" s="355" t="s">
        <v>619</v>
      </c>
      <c r="G431" s="356" t="s">
        <v>34</v>
      </c>
      <c r="H431" s="356" t="s">
        <v>1336</v>
      </c>
      <c r="I431" s="356" t="s">
        <v>34</v>
      </c>
      <c r="J431" s="356" t="s">
        <v>608</v>
      </c>
      <c r="K431" s="357" t="s">
        <v>48</v>
      </c>
      <c r="L431" s="358"/>
      <c r="M431" s="358" t="s">
        <v>34</v>
      </c>
      <c r="N431" s="357">
        <v>226025</v>
      </c>
      <c r="O431" s="357" t="s">
        <v>1320</v>
      </c>
      <c r="P431" s="361">
        <v>39923</v>
      </c>
      <c r="Q431" s="362">
        <v>68928854.260000005</v>
      </c>
      <c r="R431" s="362">
        <v>88178523.034960374</v>
      </c>
      <c r="S431" s="357">
        <v>5</v>
      </c>
      <c r="T431" s="359">
        <v>5.8881148698946895E-2</v>
      </c>
      <c r="U431" s="359">
        <v>0.76116810173444005</v>
      </c>
      <c r="V431" s="359">
        <v>6.3684592385137462E-2</v>
      </c>
      <c r="W431" s="359">
        <v>0.62432194979352829</v>
      </c>
      <c r="X431" s="359">
        <v>5.5828863536999451E-2</v>
      </c>
      <c r="Y431" s="359">
        <v>0.4233604141031172</v>
      </c>
      <c r="Z431" s="359">
        <v>0.16993039060246762</v>
      </c>
      <c r="AA431" s="359">
        <v>0.96593942962248858</v>
      </c>
      <c r="AB431" s="359">
        <v>3.7224673662236314E-2</v>
      </c>
      <c r="AC431" s="363">
        <v>-0.93260531149885673</v>
      </c>
      <c r="AD431" s="526">
        <v>0</v>
      </c>
      <c r="AE431" s="360" t="s">
        <v>2287</v>
      </c>
      <c r="AF431" s="360" t="s">
        <v>2143</v>
      </c>
      <c r="AG431" s="364" t="s">
        <v>1435</v>
      </c>
      <c r="AH431" s="364" t="s">
        <v>2147</v>
      </c>
      <c r="AI431" s="364">
        <v>1000</v>
      </c>
      <c r="AJ431" s="364">
        <v>300</v>
      </c>
      <c r="AK431" s="364">
        <v>0</v>
      </c>
      <c r="AL431" s="359">
        <v>1.4999999999999999E-2</v>
      </c>
      <c r="AM431" s="359">
        <v>0.2</v>
      </c>
      <c r="AN431" s="359" t="s">
        <v>34</v>
      </c>
      <c r="AO431" s="357" t="s">
        <v>1323</v>
      </c>
      <c r="AP431" s="360" t="s">
        <v>13</v>
      </c>
      <c r="AQ431" s="366" t="s">
        <v>668</v>
      </c>
      <c r="AR431" s="359">
        <v>4.0000000000000001E-3</v>
      </c>
      <c r="AS431" s="359">
        <v>4.0000000000000001E-3</v>
      </c>
      <c r="AT431" s="359"/>
      <c r="AW431" s="646"/>
      <c r="AX431" s="646"/>
      <c r="AY431" s="647"/>
      <c r="AZ431" s="647"/>
      <c r="BA431" s="647"/>
      <c r="BB431" s="648"/>
      <c r="BC431" s="647"/>
      <c r="BD431" s="647"/>
      <c r="BE431" s="647"/>
      <c r="BF431" s="647"/>
      <c r="BG431" s="648"/>
      <c r="BH431" s="648"/>
      <c r="BI431" s="649"/>
      <c r="BJ431" s="649"/>
      <c r="BK431" s="649"/>
      <c r="BL431" s="648"/>
      <c r="BM431" s="648"/>
      <c r="BN431" s="648"/>
      <c r="BO431" s="648"/>
      <c r="BP431" s="648"/>
      <c r="BQ431" s="648"/>
      <c r="BR431" s="648"/>
      <c r="BS431" s="648"/>
      <c r="BT431" s="651"/>
      <c r="BU431" s="652"/>
      <c r="BV431" s="650"/>
      <c r="BW431" s="653"/>
    </row>
    <row r="432" spans="2:75" ht="15.75" customHeight="1">
      <c r="B432" s="353" t="s">
        <v>968</v>
      </c>
      <c r="C432" s="354">
        <v>42084858000121</v>
      </c>
      <c r="D432" s="355" t="s">
        <v>13</v>
      </c>
      <c r="E432" s="355" t="s">
        <v>616</v>
      </c>
      <c r="F432" s="355" t="s">
        <v>619</v>
      </c>
      <c r="G432" s="356" t="s">
        <v>34</v>
      </c>
      <c r="H432" s="356" t="s">
        <v>865</v>
      </c>
      <c r="I432" s="356" t="s">
        <v>34</v>
      </c>
      <c r="J432" s="356"/>
      <c r="K432" s="357"/>
      <c r="L432" s="358"/>
      <c r="M432" s="358" t="s">
        <v>34</v>
      </c>
      <c r="N432" s="357">
        <v>602701</v>
      </c>
      <c r="O432" s="357" t="s">
        <v>1320</v>
      </c>
      <c r="P432" s="361">
        <v>44399</v>
      </c>
      <c r="Q432" s="362">
        <v>3666758.9</v>
      </c>
      <c r="R432" s="362">
        <v>4291488.8526190501</v>
      </c>
      <c r="S432" s="357">
        <v>5</v>
      </c>
      <c r="T432" s="359">
        <v>-4.9725429464746784E-2</v>
      </c>
      <c r="U432" s="359">
        <v>-0.64281033216812988</v>
      </c>
      <c r="V432" s="359">
        <v>-3.8301410628871602E-2</v>
      </c>
      <c r="W432" s="359">
        <v>-0.37548189394143472</v>
      </c>
      <c r="X432" s="359" t="s">
        <v>1417</v>
      </c>
      <c r="Y432" s="359" t="s">
        <v>1417</v>
      </c>
      <c r="Z432" s="359" t="s">
        <v>1417</v>
      </c>
      <c r="AA432" s="359" t="s">
        <v>1417</v>
      </c>
      <c r="AB432" s="359">
        <v>5.32450577240327E-2</v>
      </c>
      <c r="AC432" s="363">
        <v>-2.5315423291696564</v>
      </c>
      <c r="AD432" s="526">
        <v>42084903000148</v>
      </c>
      <c r="AE432" s="360" t="s">
        <v>2300</v>
      </c>
      <c r="AF432" s="360" t="s">
        <v>2149</v>
      </c>
      <c r="AG432" s="364" t="s">
        <v>719</v>
      </c>
      <c r="AH432" s="364" t="s">
        <v>2147</v>
      </c>
      <c r="AI432" s="364">
        <v>10000</v>
      </c>
      <c r="AJ432" s="364">
        <v>5000</v>
      </c>
      <c r="AK432" s="364">
        <v>5000</v>
      </c>
      <c r="AL432" s="359">
        <v>1.8700000000000001E-2</v>
      </c>
      <c r="AM432" s="359">
        <v>0.2</v>
      </c>
      <c r="AN432" s="359" t="s">
        <v>64</v>
      </c>
      <c r="AO432" s="357" t="s">
        <v>1323</v>
      </c>
      <c r="AP432" s="360" t="s">
        <v>13</v>
      </c>
      <c r="AQ432" s="366" t="s">
        <v>668</v>
      </c>
      <c r="AR432" s="359">
        <v>4.9872900000000001E-3</v>
      </c>
      <c r="AS432" s="359">
        <v>4.9872900000000001E-3</v>
      </c>
      <c r="AT432" s="359"/>
      <c r="AW432" s="646"/>
      <c r="AX432" s="646"/>
      <c r="AY432" s="647"/>
      <c r="AZ432" s="647"/>
      <c r="BA432" s="647"/>
      <c r="BB432" s="648"/>
      <c r="BC432" s="647"/>
      <c r="BD432" s="647"/>
      <c r="BE432" s="647"/>
      <c r="BF432" s="647"/>
      <c r="BG432" s="648"/>
      <c r="BH432" s="648"/>
      <c r="BI432" s="649"/>
      <c r="BJ432" s="649"/>
      <c r="BK432" s="649"/>
      <c r="BL432" s="648"/>
      <c r="BM432" s="648"/>
      <c r="BN432" s="648"/>
      <c r="BO432" s="648"/>
      <c r="BP432" s="648"/>
      <c r="BQ432" s="648"/>
      <c r="BR432" s="648"/>
      <c r="BS432" s="648"/>
      <c r="BT432" s="651"/>
      <c r="BU432" s="652"/>
      <c r="BV432" s="650"/>
      <c r="BW432" s="653"/>
    </row>
    <row r="433" spans="2:75" ht="15.75" customHeight="1">
      <c r="B433" s="353" t="s">
        <v>1019</v>
      </c>
      <c r="C433" s="354">
        <v>24454718000116</v>
      </c>
      <c r="D433" s="355" t="s">
        <v>13</v>
      </c>
      <c r="E433" s="355" t="s">
        <v>615</v>
      </c>
      <c r="F433" s="355" t="s">
        <v>619</v>
      </c>
      <c r="G433" s="356" t="s">
        <v>34</v>
      </c>
      <c r="H433" s="356" t="s">
        <v>1337</v>
      </c>
      <c r="I433" s="356" t="s">
        <v>34</v>
      </c>
      <c r="J433" s="356" t="s">
        <v>611</v>
      </c>
      <c r="K433" s="357" t="s">
        <v>49</v>
      </c>
      <c r="L433" s="358"/>
      <c r="M433" s="358" t="s">
        <v>34</v>
      </c>
      <c r="N433" s="357">
        <v>419761</v>
      </c>
      <c r="O433" s="357" t="s">
        <v>1320</v>
      </c>
      <c r="P433" s="361">
        <v>42507</v>
      </c>
      <c r="Q433" s="362">
        <v>317731322.10000002</v>
      </c>
      <c r="R433" s="362">
        <v>447266059.92456347</v>
      </c>
      <c r="S433" s="357">
        <v>5</v>
      </c>
      <c r="T433" s="359">
        <v>-0.164808158542467</v>
      </c>
      <c r="U433" s="359">
        <v>-2.1305072329603156</v>
      </c>
      <c r="V433" s="359">
        <v>-0.10350709806739378</v>
      </c>
      <c r="W433" s="359">
        <v>-1.0147156613973471</v>
      </c>
      <c r="X433" s="359">
        <v>-5.5920395719560867E-2</v>
      </c>
      <c r="Y433" s="359">
        <v>-0.42405451927126708</v>
      </c>
      <c r="Z433" s="359">
        <v>0.28865549472169461</v>
      </c>
      <c r="AA433" s="359">
        <v>1.6408114107213854</v>
      </c>
      <c r="AB433" s="359">
        <v>0.16533522004868925</v>
      </c>
      <c r="AC433" s="363">
        <v>-1.166097446215469</v>
      </c>
      <c r="AD433" s="526">
        <v>0</v>
      </c>
      <c r="AE433" s="360" t="s">
        <v>2326</v>
      </c>
      <c r="AF433" s="360" t="s">
        <v>2152</v>
      </c>
      <c r="AG433" s="364" t="s">
        <v>1436</v>
      </c>
      <c r="AH433" s="364" t="s">
        <v>2144</v>
      </c>
      <c r="AI433" s="364">
        <v>5000</v>
      </c>
      <c r="AJ433" s="364">
        <v>1000</v>
      </c>
      <c r="AK433" s="364">
        <v>1000</v>
      </c>
      <c r="AL433" s="359">
        <v>1.3999999999999999E-2</v>
      </c>
      <c r="AM433" s="359" t="s">
        <v>34</v>
      </c>
      <c r="AN433" s="359" t="s">
        <v>2156</v>
      </c>
      <c r="AO433" s="357" t="s">
        <v>1323</v>
      </c>
      <c r="AP433" s="360" t="s">
        <v>13</v>
      </c>
      <c r="AQ433" s="366" t="s">
        <v>679</v>
      </c>
      <c r="AR433" s="359">
        <v>7.4666666666666666E-3</v>
      </c>
      <c r="AS433" s="359">
        <v>7.4666666666666666E-3</v>
      </c>
      <c r="AT433" s="359"/>
      <c r="AW433" s="646"/>
      <c r="AX433" s="646"/>
      <c r="AY433" s="647"/>
      <c r="AZ433" s="647"/>
      <c r="BA433" s="647"/>
      <c r="BB433" s="648"/>
      <c r="BC433" s="647"/>
      <c r="BD433" s="647"/>
      <c r="BE433" s="647"/>
      <c r="BF433" s="647"/>
      <c r="BG433" s="648"/>
      <c r="BH433" s="648"/>
      <c r="BI433" s="649"/>
      <c r="BJ433" s="649"/>
      <c r="BK433" s="649"/>
      <c r="BL433" s="648"/>
      <c r="BM433" s="648"/>
      <c r="BN433" s="648"/>
      <c r="BO433" s="648"/>
      <c r="BP433" s="648"/>
      <c r="BQ433" s="648"/>
      <c r="BR433" s="648"/>
      <c r="BS433" s="648"/>
      <c r="BT433" s="651"/>
      <c r="BU433" s="652"/>
      <c r="BV433" s="650"/>
      <c r="BW433" s="653"/>
    </row>
    <row r="434" spans="2:75" ht="15.75" customHeight="1">
      <c r="B434" s="353" t="s">
        <v>1022</v>
      </c>
      <c r="C434" s="354">
        <v>19821469000110</v>
      </c>
      <c r="D434" s="355" t="s">
        <v>13</v>
      </c>
      <c r="E434" s="355" t="s">
        <v>615</v>
      </c>
      <c r="F434" s="355" t="s">
        <v>619</v>
      </c>
      <c r="G434" s="356" t="s">
        <v>34</v>
      </c>
      <c r="H434" s="356" t="s">
        <v>865</v>
      </c>
      <c r="I434" s="356" t="s">
        <v>34</v>
      </c>
      <c r="J434" s="356" t="s">
        <v>611</v>
      </c>
      <c r="K434" s="357" t="s">
        <v>48</v>
      </c>
      <c r="L434" s="358"/>
      <c r="M434" s="358" t="s">
        <v>34</v>
      </c>
      <c r="N434" s="357">
        <v>405396</v>
      </c>
      <c r="O434" s="357" t="s">
        <v>1320</v>
      </c>
      <c r="P434" s="361">
        <v>42278</v>
      </c>
      <c r="Q434" s="362">
        <v>141407282.68000001</v>
      </c>
      <c r="R434" s="362">
        <v>305718147.38376975</v>
      </c>
      <c r="S434" s="357">
        <v>5</v>
      </c>
      <c r="T434" s="359">
        <v>-4.7418961286600392E-2</v>
      </c>
      <c r="U434" s="359">
        <v>-0.61299416784961724</v>
      </c>
      <c r="V434" s="359">
        <v>-3.0633695315779308E-2</v>
      </c>
      <c r="W434" s="359">
        <v>-0.30031264506282085</v>
      </c>
      <c r="X434" s="359">
        <v>7.9819700652395742E-2</v>
      </c>
      <c r="Y434" s="359">
        <v>0.60528729013783023</v>
      </c>
      <c r="Z434" s="359">
        <v>0.15170635879501715</v>
      </c>
      <c r="AA434" s="359">
        <v>0.86234812481173406</v>
      </c>
      <c r="AB434" s="359">
        <v>6.0989216688994832E-2</v>
      </c>
      <c r="AC434" s="363">
        <v>-2.072635455927208</v>
      </c>
      <c r="AD434" s="526">
        <v>26094770000134</v>
      </c>
      <c r="AE434" s="360" t="s">
        <v>2326</v>
      </c>
      <c r="AF434" s="360" t="s">
        <v>2152</v>
      </c>
      <c r="AG434" s="364" t="s">
        <v>1436</v>
      </c>
      <c r="AH434" s="364" t="s">
        <v>2144</v>
      </c>
      <c r="AI434" s="364">
        <v>10000</v>
      </c>
      <c r="AJ434" s="364">
        <v>1000</v>
      </c>
      <c r="AK434" s="364">
        <v>1000</v>
      </c>
      <c r="AL434" s="359">
        <v>1.2500000000000001E-2</v>
      </c>
      <c r="AM434" s="359" t="s">
        <v>34</v>
      </c>
      <c r="AN434" s="359" t="s">
        <v>34</v>
      </c>
      <c r="AO434" s="357" t="s">
        <v>1323</v>
      </c>
      <c r="AP434" s="360" t="s">
        <v>13</v>
      </c>
      <c r="AQ434" s="366" t="s">
        <v>679</v>
      </c>
      <c r="AR434" s="359">
        <v>6.6666666666666671E-3</v>
      </c>
      <c r="AS434" s="359">
        <v>6.6666666666666671E-3</v>
      </c>
      <c r="AT434" s="359"/>
      <c r="AW434" s="646"/>
      <c r="AX434" s="646"/>
      <c r="AY434" s="647"/>
      <c r="AZ434" s="647"/>
      <c r="BA434" s="647"/>
      <c r="BB434" s="648"/>
      <c r="BC434" s="647"/>
      <c r="BD434" s="647"/>
      <c r="BE434" s="647"/>
      <c r="BF434" s="647"/>
      <c r="BG434" s="648"/>
      <c r="BH434" s="648"/>
      <c r="BI434" s="649"/>
      <c r="BJ434" s="649"/>
      <c r="BK434" s="649"/>
      <c r="BL434" s="648"/>
      <c r="BM434" s="648"/>
      <c r="BN434" s="648"/>
      <c r="BO434" s="648"/>
      <c r="BP434" s="648"/>
      <c r="BQ434" s="648"/>
      <c r="BR434" s="648"/>
      <c r="BS434" s="648"/>
      <c r="BT434" s="651"/>
      <c r="BU434" s="652"/>
      <c r="BV434" s="650"/>
      <c r="BW434" s="653"/>
    </row>
    <row r="435" spans="2:75" ht="15.75" customHeight="1">
      <c r="B435" s="353" t="s">
        <v>1036</v>
      </c>
      <c r="C435" s="354">
        <v>13503226000157</v>
      </c>
      <c r="D435" s="355" t="s">
        <v>13</v>
      </c>
      <c r="E435" s="355" t="s">
        <v>615</v>
      </c>
      <c r="F435" s="355" t="s">
        <v>619</v>
      </c>
      <c r="G435" s="356" t="s">
        <v>34</v>
      </c>
      <c r="H435" s="356" t="s">
        <v>1336</v>
      </c>
      <c r="I435" s="356" t="s">
        <v>34</v>
      </c>
      <c r="J435" s="356"/>
      <c r="K435" s="357" t="s">
        <v>48</v>
      </c>
      <c r="L435" s="358"/>
      <c r="M435" s="358" t="s">
        <v>34</v>
      </c>
      <c r="N435" s="357">
        <v>273589</v>
      </c>
      <c r="O435" s="357" t="s">
        <v>1320</v>
      </c>
      <c r="P435" s="361">
        <v>40667</v>
      </c>
      <c r="Q435" s="362">
        <v>39719860.450000003</v>
      </c>
      <c r="R435" s="362">
        <v>38368315.51920636</v>
      </c>
      <c r="S435" s="357">
        <v>5</v>
      </c>
      <c r="T435" s="359">
        <v>7.4864700011950669E-2</v>
      </c>
      <c r="U435" s="359">
        <v>0.96779058924905093</v>
      </c>
      <c r="V435" s="359">
        <v>7.7620000450792315E-2</v>
      </c>
      <c r="W435" s="359">
        <v>0.76093554515271788</v>
      </c>
      <c r="X435" s="359">
        <v>0.12193764459954304</v>
      </c>
      <c r="Y435" s="359">
        <v>0.92467531025790628</v>
      </c>
      <c r="Z435" s="359">
        <v>0.13344291935872277</v>
      </c>
      <c r="AA435" s="359">
        <v>0.75853281426314001</v>
      </c>
      <c r="AB435" s="359">
        <v>2.1940779463558671E-2</v>
      </c>
      <c r="AC435" s="363">
        <v>-1.0093704463084414</v>
      </c>
      <c r="AD435" s="526">
        <v>0</v>
      </c>
      <c r="AE435" s="360" t="s">
        <v>2330</v>
      </c>
      <c r="AF435" s="360" t="s">
        <v>2143</v>
      </c>
      <c r="AG435" s="364" t="s">
        <v>1435</v>
      </c>
      <c r="AH435" s="364" t="s">
        <v>2147</v>
      </c>
      <c r="AI435" s="364">
        <v>5000</v>
      </c>
      <c r="AJ435" s="364">
        <v>1000</v>
      </c>
      <c r="AK435" s="364">
        <v>1000</v>
      </c>
      <c r="AL435" s="359">
        <v>0.02</v>
      </c>
      <c r="AM435" s="359">
        <v>0.2</v>
      </c>
      <c r="AN435" s="359" t="s">
        <v>2161</v>
      </c>
      <c r="AO435" s="357" t="s">
        <v>1323</v>
      </c>
      <c r="AP435" s="360" t="s">
        <v>13</v>
      </c>
      <c r="AQ435" s="366" t="s">
        <v>668</v>
      </c>
      <c r="AR435" s="359">
        <v>4.0000000000000001E-3</v>
      </c>
      <c r="AS435" s="359">
        <v>4.0000000000000001E-3</v>
      </c>
      <c r="AT435" s="359"/>
      <c r="AW435" s="646"/>
      <c r="AX435" s="646"/>
      <c r="AY435" s="647"/>
      <c r="AZ435" s="647"/>
      <c r="BA435" s="647"/>
      <c r="BB435" s="648"/>
      <c r="BC435" s="647"/>
      <c r="BD435" s="647"/>
      <c r="BE435" s="647"/>
      <c r="BF435" s="647"/>
      <c r="BG435" s="648"/>
      <c r="BH435" s="648"/>
      <c r="BI435" s="649"/>
      <c r="BJ435" s="649"/>
      <c r="BK435" s="649"/>
      <c r="BL435" s="648"/>
      <c r="BM435" s="648"/>
      <c r="BN435" s="648"/>
      <c r="BO435" s="648"/>
      <c r="BP435" s="648"/>
      <c r="BQ435" s="648"/>
      <c r="BR435" s="648"/>
      <c r="BS435" s="648"/>
      <c r="BT435" s="651"/>
      <c r="BU435" s="652"/>
      <c r="BV435" s="650"/>
      <c r="BW435" s="653"/>
    </row>
    <row r="436" spans="2:75" ht="15.75" customHeight="1">
      <c r="B436" s="353" t="s">
        <v>1644</v>
      </c>
      <c r="C436" s="354">
        <v>35591389000171</v>
      </c>
      <c r="D436" s="355" t="s">
        <v>13</v>
      </c>
      <c r="E436" s="355" t="s">
        <v>615</v>
      </c>
      <c r="F436" s="355" t="s">
        <v>619</v>
      </c>
      <c r="G436" s="356"/>
      <c r="H436" s="356" t="s">
        <v>865</v>
      </c>
      <c r="I436" s="356"/>
      <c r="J436" s="356" t="s">
        <v>611</v>
      </c>
      <c r="K436" s="357" t="s">
        <v>48</v>
      </c>
      <c r="L436" s="358"/>
      <c r="M436" s="358"/>
      <c r="N436" s="357">
        <v>518433</v>
      </c>
      <c r="O436" s="357" t="s">
        <v>1320</v>
      </c>
      <c r="P436" s="361">
        <v>43826</v>
      </c>
      <c r="Q436" s="362">
        <v>111495892.54000001</v>
      </c>
      <c r="R436" s="362">
        <v>381794077.62511933</v>
      </c>
      <c r="S436" s="357">
        <v>5</v>
      </c>
      <c r="T436" s="359">
        <v>-3.6704706990031255E-2</v>
      </c>
      <c r="U436" s="359">
        <v>-0.41285137007707895</v>
      </c>
      <c r="V436" s="359">
        <v>-1.7972219765854169E-2</v>
      </c>
      <c r="W436" s="359">
        <v>-0.16494379252963778</v>
      </c>
      <c r="X436" s="359">
        <v>9.577763566194708E-2</v>
      </c>
      <c r="Y436" s="359">
        <v>0.67348826365716596</v>
      </c>
      <c r="Z436" s="359" t="s">
        <v>1417</v>
      </c>
      <c r="AA436" s="359" t="s">
        <v>1417</v>
      </c>
      <c r="AB436" s="359">
        <v>6.1213706621777171E-2</v>
      </c>
      <c r="AC436" s="363">
        <v>-1.955629433055375</v>
      </c>
      <c r="AD436" s="526">
        <v>26094770000134</v>
      </c>
      <c r="AE436" s="360" t="s">
        <v>2352</v>
      </c>
      <c r="AF436" s="360" t="s">
        <v>2352</v>
      </c>
      <c r="AG436" s="364" t="s">
        <v>1439</v>
      </c>
      <c r="AH436" s="364" t="s">
        <v>2144</v>
      </c>
      <c r="AI436" s="364">
        <v>10000</v>
      </c>
      <c r="AJ436" s="364">
        <v>1000</v>
      </c>
      <c r="AK436" s="364">
        <v>1000</v>
      </c>
      <c r="AL436" s="359">
        <v>1.2500000000000001E-2</v>
      </c>
      <c r="AM436" s="359" t="s">
        <v>34</v>
      </c>
      <c r="AN436" s="359" t="s">
        <v>64</v>
      </c>
      <c r="AO436" s="357" t="s">
        <v>1323</v>
      </c>
      <c r="AP436" s="360" t="s">
        <v>13</v>
      </c>
      <c r="AQ436" s="366" t="s">
        <v>679</v>
      </c>
      <c r="AR436" s="359" t="s">
        <v>34</v>
      </c>
      <c r="AS436" s="359" t="s">
        <v>34</v>
      </c>
      <c r="AT436" s="359"/>
      <c r="AW436" s="646"/>
      <c r="AX436" s="646"/>
      <c r="AY436" s="647"/>
      <c r="AZ436" s="647"/>
      <c r="BA436" s="647"/>
      <c r="BB436" s="648"/>
      <c r="BC436" s="647"/>
      <c r="BD436" s="647"/>
      <c r="BE436" s="647"/>
      <c r="BF436" s="647"/>
      <c r="BG436" s="648"/>
      <c r="BH436" s="648"/>
      <c r="BI436" s="649"/>
      <c r="BJ436" s="649"/>
      <c r="BK436" s="649"/>
      <c r="BL436" s="648"/>
      <c r="BM436" s="648"/>
      <c r="BN436" s="648"/>
      <c r="BO436" s="648"/>
      <c r="BP436" s="648"/>
      <c r="BQ436" s="648"/>
      <c r="BR436" s="648"/>
      <c r="BS436" s="648"/>
      <c r="BT436" s="651"/>
      <c r="BU436" s="652"/>
      <c r="BV436" s="650"/>
      <c r="BW436" s="653"/>
    </row>
    <row r="437" spans="2:75" ht="15.75" customHeight="1">
      <c r="B437" s="353" t="s">
        <v>1690</v>
      </c>
      <c r="C437" s="354">
        <v>28651543000198</v>
      </c>
      <c r="D437" s="355" t="s">
        <v>13</v>
      </c>
      <c r="E437" s="355" t="s">
        <v>615</v>
      </c>
      <c r="F437" s="355" t="s">
        <v>619</v>
      </c>
      <c r="G437" s="356" t="s">
        <v>34</v>
      </c>
      <c r="H437" s="356" t="s">
        <v>1337</v>
      </c>
      <c r="I437" s="356" t="s">
        <v>34</v>
      </c>
      <c r="J437" s="356"/>
      <c r="K437" s="357" t="s">
        <v>48</v>
      </c>
      <c r="L437" s="358"/>
      <c r="M437" s="358"/>
      <c r="N437" s="357">
        <v>459070</v>
      </c>
      <c r="O437" s="357" t="s">
        <v>1320</v>
      </c>
      <c r="P437" s="361">
        <v>43154</v>
      </c>
      <c r="Q437" s="362">
        <v>7970930.6200000001</v>
      </c>
      <c r="R437" s="362">
        <v>19776802.37376985</v>
      </c>
      <c r="S437" s="357">
        <v>5</v>
      </c>
      <c r="T437" s="359">
        <v>-0.19779917336650266</v>
      </c>
      <c r="U437" s="359">
        <v>-2.2248279967649114</v>
      </c>
      <c r="V437" s="359">
        <v>-0.18722265943290661</v>
      </c>
      <c r="W437" s="359">
        <v>-1.718274976417788</v>
      </c>
      <c r="X437" s="359">
        <v>-0.14147669824226572</v>
      </c>
      <c r="Y437" s="359">
        <v>-0.99483449542896507</v>
      </c>
      <c r="Z437" s="359">
        <v>-9.8354824683212549E-2</v>
      </c>
      <c r="AA437" s="359">
        <v>-0.53746620359226782</v>
      </c>
      <c r="AB437" s="359">
        <v>0.12861188753377359</v>
      </c>
      <c r="AC437" s="363">
        <v>-2.3499602396794312</v>
      </c>
      <c r="AD437" s="526">
        <v>22282992000120</v>
      </c>
      <c r="AE437" s="360" t="s">
        <v>2352</v>
      </c>
      <c r="AF437" s="360" t="s">
        <v>2352</v>
      </c>
      <c r="AG437" s="364" t="s">
        <v>1439</v>
      </c>
      <c r="AH437" s="364" t="s">
        <v>2144</v>
      </c>
      <c r="AI437" s="364">
        <v>1000</v>
      </c>
      <c r="AJ437" s="364">
        <v>1000</v>
      </c>
      <c r="AK437" s="364">
        <v>1000</v>
      </c>
      <c r="AL437" s="359">
        <v>9.4999999999999998E-3</v>
      </c>
      <c r="AM437" s="359" t="s">
        <v>34</v>
      </c>
      <c r="AN437" s="359" t="s">
        <v>64</v>
      </c>
      <c r="AO437" s="357" t="s">
        <v>1323</v>
      </c>
      <c r="AP437" s="360" t="s">
        <v>13</v>
      </c>
      <c r="AQ437" s="366" t="s">
        <v>679</v>
      </c>
      <c r="AR437" s="359" t="s">
        <v>34</v>
      </c>
      <c r="AS437" s="359" t="s">
        <v>34</v>
      </c>
      <c r="AT437" s="359"/>
      <c r="AW437" s="646"/>
      <c r="AX437" s="646"/>
      <c r="AY437" s="647"/>
      <c r="AZ437" s="647"/>
      <c r="BA437" s="647"/>
      <c r="BB437" s="648"/>
      <c r="BC437" s="647"/>
      <c r="BD437" s="647"/>
      <c r="BE437" s="647"/>
      <c r="BF437" s="647"/>
      <c r="BG437" s="648"/>
      <c r="BH437" s="648"/>
      <c r="BI437" s="649"/>
      <c r="BJ437" s="649"/>
      <c r="BK437" s="649"/>
      <c r="BL437" s="648"/>
      <c r="BM437" s="648"/>
      <c r="BN437" s="648"/>
      <c r="BO437" s="648"/>
      <c r="BP437" s="648"/>
      <c r="BQ437" s="648"/>
      <c r="BR437" s="648"/>
      <c r="BS437" s="648"/>
      <c r="BT437" s="651"/>
      <c r="BU437" s="652"/>
      <c r="BV437" s="650"/>
      <c r="BW437" s="653"/>
    </row>
    <row r="438" spans="2:75" ht="15.75" customHeight="1">
      <c r="B438" s="353" t="s">
        <v>1097</v>
      </c>
      <c r="C438" s="354">
        <v>14806166000104</v>
      </c>
      <c r="D438" s="355" t="s">
        <v>13</v>
      </c>
      <c r="E438" s="355" t="s">
        <v>615</v>
      </c>
      <c r="F438" s="355" t="s">
        <v>619</v>
      </c>
      <c r="G438" s="356" t="s">
        <v>34</v>
      </c>
      <c r="H438" s="356" t="s">
        <v>865</v>
      </c>
      <c r="I438" s="356" t="s">
        <v>34</v>
      </c>
      <c r="J438" s="356"/>
      <c r="K438" s="357" t="s">
        <v>48</v>
      </c>
      <c r="L438" s="358"/>
      <c r="M438" s="358" t="s">
        <v>34</v>
      </c>
      <c r="N438" s="357">
        <v>331341</v>
      </c>
      <c r="O438" s="357" t="s">
        <v>1323</v>
      </c>
      <c r="P438" s="361">
        <v>41001</v>
      </c>
      <c r="Q438" s="362">
        <v>26276422.600000001</v>
      </c>
      <c r="R438" s="362">
        <v>28344045.333373006</v>
      </c>
      <c r="S438" s="357">
        <v>5</v>
      </c>
      <c r="T438" s="359">
        <v>0.2092680755632208</v>
      </c>
      <c r="U438" s="359">
        <v>2.7052492580350265</v>
      </c>
      <c r="V438" s="359">
        <v>0.19258819590187404</v>
      </c>
      <c r="W438" s="359">
        <v>1.8880082837860257</v>
      </c>
      <c r="X438" s="359">
        <v>0.17639231383315979</v>
      </c>
      <c r="Y438" s="359">
        <v>1.3376149593215796</v>
      </c>
      <c r="Z438" s="359">
        <v>0.25394424292703976</v>
      </c>
      <c r="AA438" s="359">
        <v>1.4435014025401613</v>
      </c>
      <c r="AB438" s="359">
        <v>6.3267566495169861E-2</v>
      </c>
      <c r="AC438" s="363">
        <v>1.2806571245115701</v>
      </c>
      <c r="AD438" s="526">
        <v>14146709000104</v>
      </c>
      <c r="AE438" s="360" t="s">
        <v>2375</v>
      </c>
      <c r="AF438" s="360" t="s">
        <v>2146</v>
      </c>
      <c r="AG438" s="364" t="s">
        <v>59</v>
      </c>
      <c r="AH438" s="364" t="s">
        <v>2147</v>
      </c>
      <c r="AI438" s="364">
        <v>5000</v>
      </c>
      <c r="AJ438" s="364">
        <v>1000</v>
      </c>
      <c r="AK438" s="364">
        <v>1000</v>
      </c>
      <c r="AL438" s="359">
        <v>1.9E-2</v>
      </c>
      <c r="AM438" s="359">
        <v>0.2</v>
      </c>
      <c r="AN438" s="359" t="s">
        <v>64</v>
      </c>
      <c r="AO438" s="357" t="s">
        <v>1323</v>
      </c>
      <c r="AP438" s="360" t="s">
        <v>13</v>
      </c>
      <c r="AQ438" s="366" t="s">
        <v>664</v>
      </c>
      <c r="AR438" s="359">
        <v>6.6674166666666661E-3</v>
      </c>
      <c r="AS438" s="359">
        <v>6.6674166666666661E-3</v>
      </c>
      <c r="AT438" s="359"/>
      <c r="AW438" s="646"/>
      <c r="AX438" s="646"/>
      <c r="AY438" s="647"/>
      <c r="AZ438" s="647"/>
      <c r="BA438" s="647"/>
      <c r="BB438" s="648"/>
      <c r="BC438" s="647"/>
      <c r="BD438" s="647"/>
      <c r="BE438" s="647"/>
      <c r="BF438" s="647"/>
      <c r="BG438" s="648"/>
      <c r="BH438" s="648"/>
      <c r="BI438" s="649"/>
      <c r="BJ438" s="649"/>
      <c r="BK438" s="649"/>
      <c r="BL438" s="648"/>
      <c r="BM438" s="648"/>
      <c r="BN438" s="648"/>
      <c r="BO438" s="648"/>
      <c r="BP438" s="648"/>
      <c r="BQ438" s="648"/>
      <c r="BR438" s="648"/>
      <c r="BS438" s="648"/>
      <c r="BT438" s="651"/>
      <c r="BU438" s="652"/>
      <c r="BV438" s="650"/>
      <c r="BW438" s="653"/>
    </row>
    <row r="439" spans="2:75" ht="15.75" customHeight="1">
      <c r="B439" s="353" t="s">
        <v>1190</v>
      </c>
      <c r="C439" s="354">
        <v>10462072000104</v>
      </c>
      <c r="D439" s="355" t="s">
        <v>13</v>
      </c>
      <c r="E439" s="355" t="s">
        <v>615</v>
      </c>
      <c r="F439" s="355" t="s">
        <v>619</v>
      </c>
      <c r="G439" s="356" t="s">
        <v>34</v>
      </c>
      <c r="H439" s="356" t="s">
        <v>1336</v>
      </c>
      <c r="I439" s="356" t="s">
        <v>34</v>
      </c>
      <c r="J439" s="356"/>
      <c r="K439" s="357" t="s">
        <v>48</v>
      </c>
      <c r="L439" s="358"/>
      <c r="M439" s="358" t="s">
        <v>1414</v>
      </c>
      <c r="N439" s="357">
        <v>247995</v>
      </c>
      <c r="O439" s="357" t="s">
        <v>1320</v>
      </c>
      <c r="P439" s="361">
        <v>40304</v>
      </c>
      <c r="Q439" s="362">
        <v>33746442.549999997</v>
      </c>
      <c r="R439" s="362">
        <v>24478444.278690472</v>
      </c>
      <c r="S439" s="357">
        <v>5</v>
      </c>
      <c r="T439" s="359">
        <v>9.4115981776665913E-2</v>
      </c>
      <c r="U439" s="359">
        <v>1.2166556661130359</v>
      </c>
      <c r="V439" s="359">
        <v>0.10068458669560409</v>
      </c>
      <c r="W439" s="359">
        <v>0.98704561222291953</v>
      </c>
      <c r="X439" s="359">
        <v>0.16259854773410765</v>
      </c>
      <c r="Y439" s="359">
        <v>1.2330143252093324</v>
      </c>
      <c r="Z439" s="359">
        <v>0.19373843756893994</v>
      </c>
      <c r="AA439" s="359">
        <v>1.1012720868692951</v>
      </c>
      <c r="AB439" s="359">
        <v>3.5042492787998959E-2</v>
      </c>
      <c r="AC439" s="363">
        <v>-1.6842748119390096E-2</v>
      </c>
      <c r="AD439" s="526">
        <v>0</v>
      </c>
      <c r="AE439" s="360" t="s">
        <v>2431</v>
      </c>
      <c r="AF439" s="360" t="s">
        <v>2149</v>
      </c>
      <c r="AG439" s="364" t="s">
        <v>719</v>
      </c>
      <c r="AH439" s="364" t="s">
        <v>2147</v>
      </c>
      <c r="AI439" s="364">
        <v>1000</v>
      </c>
      <c r="AJ439" s="364">
        <v>1000</v>
      </c>
      <c r="AK439" s="364">
        <v>1000</v>
      </c>
      <c r="AL439" s="359">
        <v>8.0000000000000002E-3</v>
      </c>
      <c r="AM439" s="359">
        <v>0.2</v>
      </c>
      <c r="AN439" s="359" t="s">
        <v>64</v>
      </c>
      <c r="AO439" s="357" t="s">
        <v>1323</v>
      </c>
      <c r="AP439" s="360" t="s">
        <v>13</v>
      </c>
      <c r="AQ439" s="366" t="s">
        <v>686</v>
      </c>
      <c r="AR439" s="359">
        <v>2E-3</v>
      </c>
      <c r="AS439" s="359">
        <v>2E-3</v>
      </c>
      <c r="AT439" s="359"/>
      <c r="AW439" s="646"/>
      <c r="AX439" s="646"/>
      <c r="AY439" s="647"/>
      <c r="AZ439" s="647"/>
      <c r="BA439" s="647"/>
      <c r="BB439" s="648"/>
      <c r="BC439" s="647"/>
      <c r="BD439" s="647"/>
      <c r="BE439" s="647"/>
      <c r="BF439" s="647"/>
      <c r="BG439" s="648"/>
      <c r="BH439" s="648"/>
      <c r="BI439" s="649"/>
      <c r="BJ439" s="649"/>
      <c r="BK439" s="649"/>
      <c r="BL439" s="648"/>
      <c r="BM439" s="648"/>
      <c r="BN439" s="648"/>
      <c r="BO439" s="648"/>
      <c r="BP439" s="648"/>
      <c r="BQ439" s="648"/>
      <c r="BR439" s="648"/>
      <c r="BS439" s="648"/>
      <c r="BT439" s="651"/>
      <c r="BU439" s="652"/>
      <c r="BV439" s="650"/>
      <c r="BW439" s="653"/>
    </row>
    <row r="440" spans="2:75" ht="15.75" customHeight="1">
      <c r="B440" s="353" t="s">
        <v>1218</v>
      </c>
      <c r="C440" s="354">
        <v>27528774000146</v>
      </c>
      <c r="D440" s="355" t="s">
        <v>13</v>
      </c>
      <c r="E440" s="355" t="s">
        <v>616</v>
      </c>
      <c r="F440" s="355" t="s">
        <v>619</v>
      </c>
      <c r="G440" s="356" t="s">
        <v>34</v>
      </c>
      <c r="H440" s="356" t="s">
        <v>1337</v>
      </c>
      <c r="I440" s="356" t="s">
        <v>34</v>
      </c>
      <c r="J440" s="356" t="s">
        <v>611</v>
      </c>
      <c r="K440" s="357" t="s">
        <v>48</v>
      </c>
      <c r="L440" s="358"/>
      <c r="M440" s="358" t="s">
        <v>34</v>
      </c>
      <c r="N440" s="357">
        <v>444790</v>
      </c>
      <c r="O440" s="357" t="s">
        <v>1320</v>
      </c>
      <c r="P440" s="361">
        <v>42936</v>
      </c>
      <c r="Q440" s="362">
        <v>718681.62</v>
      </c>
      <c r="R440" s="362">
        <v>1677847.5482936508</v>
      </c>
      <c r="S440" s="357">
        <v>5</v>
      </c>
      <c r="T440" s="359">
        <v>-0.11899908099925527</v>
      </c>
      <c r="U440" s="359">
        <v>-1.5383243464807952</v>
      </c>
      <c r="V440" s="359">
        <v>-0.14266988029997785</v>
      </c>
      <c r="W440" s="359">
        <v>-1.3986418772537959</v>
      </c>
      <c r="X440" s="359">
        <v>-0.1551086487913933</v>
      </c>
      <c r="Y440" s="359">
        <v>-1.1762170609075691</v>
      </c>
      <c r="Z440" s="359">
        <v>-0.1939753946267031</v>
      </c>
      <c r="AA440" s="359">
        <v>-1.1026190276043177</v>
      </c>
      <c r="AB440" s="359">
        <v>9.033504182445623E-2</v>
      </c>
      <c r="AC440" s="363">
        <v>-2.7338379559189474</v>
      </c>
      <c r="AD440" s="526">
        <v>18851134000181</v>
      </c>
      <c r="AE440" s="360" t="s">
        <v>2281</v>
      </c>
      <c r="AF440" s="360" t="s">
        <v>2152</v>
      </c>
      <c r="AG440" s="364" t="s">
        <v>1436</v>
      </c>
      <c r="AH440" s="364" t="s">
        <v>2144</v>
      </c>
      <c r="AI440" s="364">
        <v>5000</v>
      </c>
      <c r="AJ440" s="364">
        <v>0</v>
      </c>
      <c r="AK440" s="364">
        <v>0</v>
      </c>
      <c r="AL440" s="359">
        <v>9.300000000000001E-3</v>
      </c>
      <c r="AM440" s="359" t="s">
        <v>34</v>
      </c>
      <c r="AN440" s="359" t="s">
        <v>34</v>
      </c>
      <c r="AO440" s="357" t="s">
        <v>1323</v>
      </c>
      <c r="AP440" s="360" t="s">
        <v>13</v>
      </c>
      <c r="AQ440" s="366" t="s">
        <v>679</v>
      </c>
      <c r="AR440" s="359">
        <v>4.6499999999999996E-3</v>
      </c>
      <c r="AS440" s="359">
        <v>4.6499999999999996E-3</v>
      </c>
      <c r="AT440" s="359"/>
      <c r="AW440" s="646"/>
      <c r="AX440" s="646"/>
      <c r="AY440" s="647"/>
      <c r="AZ440" s="647"/>
      <c r="BA440" s="647"/>
      <c r="BB440" s="648"/>
      <c r="BC440" s="647"/>
      <c r="BD440" s="647"/>
      <c r="BE440" s="647"/>
      <c r="BF440" s="647"/>
      <c r="BG440" s="648"/>
      <c r="BH440" s="648"/>
      <c r="BI440" s="649"/>
      <c r="BJ440" s="649"/>
      <c r="BK440" s="649"/>
      <c r="BL440" s="648"/>
      <c r="BM440" s="648"/>
      <c r="BN440" s="648"/>
      <c r="BO440" s="648"/>
      <c r="BP440" s="648"/>
      <c r="BQ440" s="648"/>
      <c r="BR440" s="648"/>
      <c r="BS440" s="648"/>
      <c r="BT440" s="651"/>
      <c r="BU440" s="652"/>
      <c r="BV440" s="650"/>
      <c r="BW440" s="653"/>
    </row>
    <row r="441" spans="2:75" ht="15.75" customHeight="1">
      <c r="B441" s="353" t="s">
        <v>1279</v>
      </c>
      <c r="C441" s="354">
        <v>22773406000140</v>
      </c>
      <c r="D441" s="355" t="s">
        <v>13</v>
      </c>
      <c r="E441" s="355" t="s">
        <v>615</v>
      </c>
      <c r="F441" s="355" t="s">
        <v>619</v>
      </c>
      <c r="G441" s="356" t="s">
        <v>34</v>
      </c>
      <c r="H441" s="356" t="s">
        <v>1337</v>
      </c>
      <c r="I441" s="356" t="s">
        <v>34</v>
      </c>
      <c r="J441" s="356"/>
      <c r="K441" s="357" t="s">
        <v>48</v>
      </c>
      <c r="L441" s="358"/>
      <c r="M441" s="358" t="s">
        <v>34</v>
      </c>
      <c r="N441" s="357">
        <v>410373</v>
      </c>
      <c r="O441" s="357" t="s">
        <v>1320</v>
      </c>
      <c r="P441" s="361">
        <v>42332</v>
      </c>
      <c r="Q441" s="362">
        <v>33598761.25</v>
      </c>
      <c r="R441" s="362">
        <v>79319666.568055525</v>
      </c>
      <c r="S441" s="357">
        <v>5</v>
      </c>
      <c r="T441" s="359">
        <v>-0.14725987216704961</v>
      </c>
      <c r="U441" s="359">
        <v>-1.9036571098867541</v>
      </c>
      <c r="V441" s="359">
        <v>-0.14352155883505924</v>
      </c>
      <c r="W441" s="359">
        <v>-1.4069911746851695</v>
      </c>
      <c r="X441" s="359">
        <v>-9.4993729804991101E-2</v>
      </c>
      <c r="Y441" s="359">
        <v>-0.72035470972444082</v>
      </c>
      <c r="Z441" s="359">
        <v>-9.4958567793137494E-3</v>
      </c>
      <c r="AA441" s="359">
        <v>-5.3977528378928871E-2</v>
      </c>
      <c r="AB441" s="359">
        <v>0.12209435856975497</v>
      </c>
      <c r="AC441" s="363">
        <v>-2.0018703008799972</v>
      </c>
      <c r="AD441" s="526">
        <v>22282992000120</v>
      </c>
      <c r="AE441" s="360" t="s">
        <v>2340</v>
      </c>
      <c r="AF441" s="360" t="s">
        <v>728</v>
      </c>
      <c r="AG441" s="364" t="s">
        <v>728</v>
      </c>
      <c r="AH441" s="364" t="s">
        <v>2144</v>
      </c>
      <c r="AI441" s="364">
        <v>1000</v>
      </c>
      <c r="AJ441" s="364">
        <v>100</v>
      </c>
      <c r="AK441" s="364">
        <v>500</v>
      </c>
      <c r="AL441" s="359">
        <v>0.01</v>
      </c>
      <c r="AM441" s="359" t="s">
        <v>34</v>
      </c>
      <c r="AN441" s="359" t="s">
        <v>2161</v>
      </c>
      <c r="AO441" s="357" t="s">
        <v>1323</v>
      </c>
      <c r="AP441" s="360" t="s">
        <v>13</v>
      </c>
      <c r="AQ441" s="366" t="s">
        <v>679</v>
      </c>
      <c r="AR441" s="359">
        <v>5.5000000000000005E-3</v>
      </c>
      <c r="AS441" s="359">
        <v>5.5000000000000005E-3</v>
      </c>
      <c r="AT441" s="359"/>
      <c r="AW441" s="646"/>
      <c r="AX441" s="646"/>
      <c r="AY441" s="647"/>
      <c r="AZ441" s="647"/>
      <c r="BA441" s="647"/>
      <c r="BB441" s="648"/>
      <c r="BC441" s="647"/>
      <c r="BD441" s="647"/>
      <c r="BE441" s="647"/>
      <c r="BF441" s="647"/>
      <c r="BG441" s="648"/>
      <c r="BH441" s="648"/>
      <c r="BI441" s="649"/>
      <c r="BJ441" s="649"/>
      <c r="BK441" s="649"/>
      <c r="BL441" s="648"/>
      <c r="BM441" s="648"/>
      <c r="BN441" s="648"/>
      <c r="BO441" s="648"/>
      <c r="BP441" s="648"/>
      <c r="BQ441" s="648"/>
      <c r="BR441" s="648"/>
      <c r="BS441" s="648"/>
      <c r="BT441" s="651"/>
      <c r="BU441" s="652"/>
      <c r="BV441" s="650"/>
      <c r="BW441" s="653"/>
    </row>
    <row r="442" spans="2:75" ht="15.75" customHeight="1">
      <c r="B442" s="353" t="s">
        <v>1282</v>
      </c>
      <c r="C442" s="354">
        <v>23872712000104</v>
      </c>
      <c r="D442" s="355" t="s">
        <v>13</v>
      </c>
      <c r="E442" s="355" t="s">
        <v>615</v>
      </c>
      <c r="F442" s="355" t="s">
        <v>619</v>
      </c>
      <c r="G442" s="356" t="s">
        <v>34</v>
      </c>
      <c r="H442" s="356" t="s">
        <v>1337</v>
      </c>
      <c r="I442" s="356" t="s">
        <v>34</v>
      </c>
      <c r="J442" s="356"/>
      <c r="K442" s="357" t="s">
        <v>49</v>
      </c>
      <c r="L442" s="358"/>
      <c r="M442" s="358" t="s">
        <v>34</v>
      </c>
      <c r="N442" s="357">
        <v>421693</v>
      </c>
      <c r="O442" s="357" t="s">
        <v>1323</v>
      </c>
      <c r="P442" s="361">
        <v>42587</v>
      </c>
      <c r="Q442" s="362">
        <v>84459058.879999995</v>
      </c>
      <c r="R442" s="362">
        <v>157353061.44099188</v>
      </c>
      <c r="S442" s="357">
        <v>5</v>
      </c>
      <c r="T442" s="359">
        <v>-0.24542186745084893</v>
      </c>
      <c r="U442" s="359">
        <v>-3.1726163823129547</v>
      </c>
      <c r="V442" s="359">
        <v>-0.19708743030634213</v>
      </c>
      <c r="W442" s="359">
        <v>-1.932115825198683</v>
      </c>
      <c r="X442" s="359">
        <v>-0.19345091876125109</v>
      </c>
      <c r="Y442" s="359">
        <v>-1.4669734593668478</v>
      </c>
      <c r="Z442" s="359">
        <v>0.14005278234970886</v>
      </c>
      <c r="AA442" s="359">
        <v>0.79610541834390292</v>
      </c>
      <c r="AB442" s="359">
        <v>0.17643050712372144</v>
      </c>
      <c r="AC442" s="363">
        <v>-1.7050513324609839</v>
      </c>
      <c r="AD442" s="526">
        <v>0</v>
      </c>
      <c r="AE442" s="360" t="s">
        <v>2340</v>
      </c>
      <c r="AF442" s="360" t="s">
        <v>728</v>
      </c>
      <c r="AG442" s="364" t="s">
        <v>728</v>
      </c>
      <c r="AH442" s="364" t="s">
        <v>2144</v>
      </c>
      <c r="AI442" s="364">
        <v>1000</v>
      </c>
      <c r="AJ442" s="364">
        <v>100</v>
      </c>
      <c r="AK442" s="364">
        <v>500</v>
      </c>
      <c r="AL442" s="359">
        <v>0.01</v>
      </c>
      <c r="AM442" s="359" t="s">
        <v>34</v>
      </c>
      <c r="AN442" s="359" t="s">
        <v>2161</v>
      </c>
      <c r="AO442" s="357" t="s">
        <v>1323</v>
      </c>
      <c r="AP442" s="360" t="s">
        <v>13</v>
      </c>
      <c r="AQ442" s="366" t="s">
        <v>679</v>
      </c>
      <c r="AR442" s="359">
        <v>5.3333333333333332E-3</v>
      </c>
      <c r="AS442" s="359">
        <v>5.3333333333333332E-3</v>
      </c>
      <c r="AT442" s="359"/>
      <c r="AW442" s="646"/>
      <c r="AX442" s="646"/>
      <c r="AY442" s="647"/>
      <c r="AZ442" s="647"/>
      <c r="BA442" s="647"/>
      <c r="BB442" s="648"/>
      <c r="BC442" s="647"/>
      <c r="BD442" s="647"/>
      <c r="BE442" s="647"/>
      <c r="BF442" s="647"/>
      <c r="BG442" s="648"/>
      <c r="BH442" s="648"/>
      <c r="BI442" s="649"/>
      <c r="BJ442" s="649"/>
      <c r="BK442" s="649"/>
      <c r="BL442" s="648"/>
      <c r="BM442" s="648"/>
      <c r="BN442" s="648"/>
      <c r="BO442" s="648"/>
      <c r="BP442" s="648"/>
      <c r="BQ442" s="648"/>
      <c r="BR442" s="648"/>
      <c r="BS442" s="648"/>
      <c r="BT442" s="651"/>
      <c r="BU442" s="652"/>
      <c r="BV442" s="650"/>
      <c r="BW442" s="653"/>
    </row>
    <row r="443" spans="2:75" ht="15.75" customHeight="1">
      <c r="B443" s="353" t="s">
        <v>1528</v>
      </c>
      <c r="C443" s="354">
        <v>37681227000150</v>
      </c>
      <c r="D443" s="355" t="s">
        <v>14</v>
      </c>
      <c r="E443" s="355" t="s">
        <v>15</v>
      </c>
      <c r="F443" s="355" t="s">
        <v>1325</v>
      </c>
      <c r="G443" s="356" t="s">
        <v>866</v>
      </c>
      <c r="H443" s="356" t="s">
        <v>34</v>
      </c>
      <c r="I443" s="356" t="s">
        <v>34</v>
      </c>
      <c r="J443" s="356" t="s">
        <v>608</v>
      </c>
      <c r="K443" s="357" t="s">
        <v>48</v>
      </c>
      <c r="L443" s="358"/>
      <c r="M443" s="358"/>
      <c r="N443" s="357">
        <v>555401</v>
      </c>
      <c r="O443" s="357" t="s">
        <v>1320</v>
      </c>
      <c r="P443" s="361">
        <v>44082</v>
      </c>
      <c r="Q443" s="362">
        <v>141668649.75999999</v>
      </c>
      <c r="R443" s="362">
        <v>122229921.08031745</v>
      </c>
      <c r="S443" s="357">
        <v>5</v>
      </c>
      <c r="T443" s="359">
        <v>0.62241365607010013</v>
      </c>
      <c r="U443" s="359">
        <v>7.0008549784368084</v>
      </c>
      <c r="V443" s="359">
        <v>0.62135975986539882</v>
      </c>
      <c r="W443" s="359">
        <v>5.7026586950725981</v>
      </c>
      <c r="X443" s="359">
        <v>0.75616834189623416</v>
      </c>
      <c r="Y443" s="359">
        <v>5.3172173242375065</v>
      </c>
      <c r="Z443" s="359" t="s">
        <v>1417</v>
      </c>
      <c r="AA443" s="359" t="s">
        <v>1417</v>
      </c>
      <c r="AB443" s="359">
        <v>0.64988190068261709</v>
      </c>
      <c r="AC443" s="363">
        <v>0.82410049005062402</v>
      </c>
      <c r="AD443" s="526">
        <v>35640811000131</v>
      </c>
      <c r="AE443" s="360" t="s">
        <v>2157</v>
      </c>
      <c r="AF443" s="360" t="s">
        <v>2143</v>
      </c>
      <c r="AG443" s="364" t="s">
        <v>1435</v>
      </c>
      <c r="AH443" s="364" t="s">
        <v>2144</v>
      </c>
      <c r="AI443" s="364">
        <v>50000</v>
      </c>
      <c r="AJ443" s="364" t="s">
        <v>1427</v>
      </c>
      <c r="AK443" s="364" t="s">
        <v>1427</v>
      </c>
      <c r="AL443" s="359">
        <v>7.4999999999999997E-3</v>
      </c>
      <c r="AM443" s="359" t="s">
        <v>34</v>
      </c>
      <c r="AN443" s="359" t="s">
        <v>34</v>
      </c>
      <c r="AO443" s="357" t="s">
        <v>1323</v>
      </c>
      <c r="AP443" s="360" t="s">
        <v>13</v>
      </c>
      <c r="AQ443" s="366" t="s">
        <v>671</v>
      </c>
      <c r="AR443" s="359" t="s">
        <v>34</v>
      </c>
      <c r="AS443" s="359" t="s">
        <v>34</v>
      </c>
      <c r="AT443" s="359"/>
      <c r="AW443" s="646"/>
      <c r="AX443" s="646"/>
      <c r="AY443" s="647"/>
      <c r="AZ443" s="647"/>
      <c r="BA443" s="647"/>
      <c r="BB443" s="648"/>
      <c r="BC443" s="647"/>
      <c r="BD443" s="647"/>
      <c r="BE443" s="647"/>
      <c r="BF443" s="647"/>
      <c r="BG443" s="648"/>
      <c r="BH443" s="648"/>
      <c r="BI443" s="649"/>
      <c r="BJ443" s="649"/>
      <c r="BK443" s="649"/>
      <c r="BL443" s="648"/>
      <c r="BM443" s="648"/>
      <c r="BN443" s="648"/>
      <c r="BO443" s="648"/>
      <c r="BP443" s="648"/>
      <c r="BQ443" s="648"/>
      <c r="BR443" s="648"/>
      <c r="BS443" s="648"/>
      <c r="BT443" s="651"/>
      <c r="BU443" s="652"/>
      <c r="BV443" s="650"/>
      <c r="BW443" s="653"/>
    </row>
    <row r="444" spans="2:75" ht="15.75" customHeight="1">
      <c r="B444" s="353" t="s">
        <v>1529</v>
      </c>
      <c r="C444" s="354">
        <v>37927641000104</v>
      </c>
      <c r="D444" s="355" t="s">
        <v>14</v>
      </c>
      <c r="E444" s="355" t="s">
        <v>15</v>
      </c>
      <c r="F444" s="355" t="s">
        <v>1325</v>
      </c>
      <c r="G444" s="356" t="s">
        <v>866</v>
      </c>
      <c r="H444" s="356" t="s">
        <v>34</v>
      </c>
      <c r="I444" s="356" t="s">
        <v>34</v>
      </c>
      <c r="J444" s="356" t="s">
        <v>608</v>
      </c>
      <c r="K444" s="357" t="s">
        <v>48</v>
      </c>
      <c r="L444" s="358"/>
      <c r="M444" s="358"/>
      <c r="N444" s="357">
        <v>551252</v>
      </c>
      <c r="O444" s="357" t="s">
        <v>1320</v>
      </c>
      <c r="P444" s="361">
        <v>44082</v>
      </c>
      <c r="Q444" s="362">
        <v>238669542.97</v>
      </c>
      <c r="R444" s="362">
        <v>205734082.86805567</v>
      </c>
      <c r="S444" s="357">
        <v>5</v>
      </c>
      <c r="T444" s="359">
        <v>0.62361556592339862</v>
      </c>
      <c r="U444" s="359">
        <v>7.0143739565280434</v>
      </c>
      <c r="V444" s="359">
        <v>0.62361811467441242</v>
      </c>
      <c r="W444" s="359">
        <v>5.7233852170008452</v>
      </c>
      <c r="X444" s="359">
        <v>0.76275476138057496</v>
      </c>
      <c r="Y444" s="359">
        <v>5.3635316458593421</v>
      </c>
      <c r="Z444" s="359" t="s">
        <v>1417</v>
      </c>
      <c r="AA444" s="359" t="s">
        <v>1417</v>
      </c>
      <c r="AB444" s="359">
        <v>0.6476542442606833</v>
      </c>
      <c r="AC444" s="363">
        <v>0.8276556195553868</v>
      </c>
      <c r="AD444" s="526">
        <v>35640811000131</v>
      </c>
      <c r="AE444" s="360" t="s">
        <v>2157</v>
      </c>
      <c r="AF444" s="360" t="s">
        <v>2143</v>
      </c>
      <c r="AG444" s="364" t="s">
        <v>1435</v>
      </c>
      <c r="AH444" s="364" t="s">
        <v>2165</v>
      </c>
      <c r="AI444" s="364">
        <v>250000</v>
      </c>
      <c r="AJ444" s="364" t="s">
        <v>1427</v>
      </c>
      <c r="AK444" s="364" t="s">
        <v>1427</v>
      </c>
      <c r="AL444" s="359">
        <v>5.0000000000000001E-3</v>
      </c>
      <c r="AM444" s="359" t="s">
        <v>34</v>
      </c>
      <c r="AN444" s="359" t="s">
        <v>34</v>
      </c>
      <c r="AO444" s="357" t="s">
        <v>1323</v>
      </c>
      <c r="AP444" s="360" t="s">
        <v>13</v>
      </c>
      <c r="AQ444" s="366" t="s">
        <v>671</v>
      </c>
      <c r="AR444" s="359" t="s">
        <v>34</v>
      </c>
      <c r="AS444" s="359" t="s">
        <v>34</v>
      </c>
      <c r="AT444" s="359"/>
      <c r="AW444" s="646"/>
      <c r="AX444" s="646"/>
      <c r="AY444" s="647"/>
      <c r="AZ444" s="647"/>
      <c r="BA444" s="647"/>
      <c r="BB444" s="648"/>
      <c r="BC444" s="647"/>
      <c r="BD444" s="647"/>
      <c r="BE444" s="647"/>
      <c r="BF444" s="647"/>
      <c r="BG444" s="648"/>
      <c r="BH444" s="648"/>
      <c r="BI444" s="649"/>
      <c r="BJ444" s="649"/>
      <c r="BK444" s="649"/>
      <c r="BL444" s="648"/>
      <c r="BM444" s="648"/>
      <c r="BN444" s="648"/>
      <c r="BO444" s="648"/>
      <c r="BP444" s="648"/>
      <c r="BQ444" s="648"/>
      <c r="BR444" s="648"/>
      <c r="BS444" s="648"/>
      <c r="BT444" s="651"/>
      <c r="BU444" s="652"/>
      <c r="BV444" s="650"/>
      <c r="BW444" s="653"/>
    </row>
    <row r="445" spans="2:75" ht="15.75" customHeight="1">
      <c r="B445" s="353" t="s">
        <v>795</v>
      </c>
      <c r="C445" s="354">
        <v>39293641000117</v>
      </c>
      <c r="D445" s="355" t="s">
        <v>14</v>
      </c>
      <c r="E445" s="355" t="s">
        <v>607</v>
      </c>
      <c r="F445" s="355" t="s">
        <v>860</v>
      </c>
      <c r="G445" s="356"/>
      <c r="H445" s="356" t="s">
        <v>34</v>
      </c>
      <c r="I445" s="356" t="s">
        <v>34</v>
      </c>
      <c r="J445" s="356" t="s">
        <v>611</v>
      </c>
      <c r="K445" s="357"/>
      <c r="L445" s="358"/>
      <c r="M445" s="358" t="s">
        <v>1414</v>
      </c>
      <c r="N445" s="357">
        <v>570451</v>
      </c>
      <c r="O445" s="357" t="s">
        <v>1320</v>
      </c>
      <c r="P445" s="361">
        <v>44193</v>
      </c>
      <c r="Q445" s="362">
        <v>6533933.4199999999</v>
      </c>
      <c r="R445" s="362">
        <v>6297809.5947222253</v>
      </c>
      <c r="S445" s="357">
        <v>5</v>
      </c>
      <c r="T445" s="359">
        <v>-0.22170274015882241</v>
      </c>
      <c r="U445" s="359">
        <v>-2.8659945942772151</v>
      </c>
      <c r="V445" s="359">
        <v>-0.13631672076377477</v>
      </c>
      <c r="W445" s="359">
        <v>-1.3363596705152423</v>
      </c>
      <c r="X445" s="359" t="s">
        <v>1417</v>
      </c>
      <c r="Y445" s="359" t="s">
        <v>1417</v>
      </c>
      <c r="Z445" s="359" t="s">
        <v>1417</v>
      </c>
      <c r="AA445" s="359" t="s">
        <v>1417</v>
      </c>
      <c r="AB445" s="359">
        <v>0.19932050114807071</v>
      </c>
      <c r="AC445" s="363">
        <v>-1.1229422037456938</v>
      </c>
      <c r="AD445" s="526">
        <v>40910469000182</v>
      </c>
      <c r="AE445" s="360" t="s">
        <v>2203</v>
      </c>
      <c r="AF445" s="360" t="s">
        <v>2203</v>
      </c>
      <c r="AG445" s="364" t="s">
        <v>1438</v>
      </c>
      <c r="AH445" s="364" t="s">
        <v>2144</v>
      </c>
      <c r="AI445" s="364">
        <v>1000</v>
      </c>
      <c r="AJ445" s="364" t="s">
        <v>1427</v>
      </c>
      <c r="AK445" s="364" t="s">
        <v>1427</v>
      </c>
      <c r="AL445" s="359">
        <v>5.0000000000000001E-3</v>
      </c>
      <c r="AM445" s="359" t="s">
        <v>34</v>
      </c>
      <c r="AN445" s="359" t="s">
        <v>2156</v>
      </c>
      <c r="AO445" s="357" t="s">
        <v>1323</v>
      </c>
      <c r="AP445" s="360" t="s">
        <v>716</v>
      </c>
      <c r="AQ445" s="366" t="s">
        <v>687</v>
      </c>
      <c r="AR445" s="359">
        <v>1.6665E-3</v>
      </c>
      <c r="AS445" s="359">
        <v>1.6665E-3</v>
      </c>
      <c r="AT445" s="359"/>
      <c r="AW445" s="646"/>
      <c r="AX445" s="646"/>
      <c r="AY445" s="647"/>
      <c r="AZ445" s="647"/>
      <c r="BA445" s="647"/>
      <c r="BB445" s="648"/>
      <c r="BC445" s="647"/>
      <c r="BD445" s="647"/>
      <c r="BE445" s="647"/>
      <c r="BF445" s="647"/>
      <c r="BG445" s="648"/>
      <c r="BH445" s="648"/>
      <c r="BI445" s="649"/>
      <c r="BJ445" s="649"/>
      <c r="BK445" s="649"/>
      <c r="BL445" s="648"/>
      <c r="BM445" s="648"/>
      <c r="BN445" s="648"/>
      <c r="BO445" s="648"/>
      <c r="BP445" s="648"/>
      <c r="BQ445" s="648"/>
      <c r="BR445" s="648"/>
      <c r="BS445" s="648"/>
      <c r="BT445" s="651"/>
      <c r="BU445" s="652"/>
      <c r="BV445" s="650"/>
      <c r="BW445" s="653"/>
    </row>
    <row r="446" spans="2:75" ht="15.75" customHeight="1">
      <c r="B446" s="353" t="s">
        <v>1126</v>
      </c>
      <c r="C446" s="354">
        <v>33158068000152</v>
      </c>
      <c r="D446" s="355" t="s">
        <v>14</v>
      </c>
      <c r="E446" s="355" t="s">
        <v>607</v>
      </c>
      <c r="F446" s="355" t="s">
        <v>860</v>
      </c>
      <c r="G446" s="356"/>
      <c r="H446" s="356" t="s">
        <v>34</v>
      </c>
      <c r="I446" s="356" t="s">
        <v>34</v>
      </c>
      <c r="J446" s="356" t="s">
        <v>611</v>
      </c>
      <c r="K446" s="357"/>
      <c r="L446" s="358"/>
      <c r="M446" s="358" t="s">
        <v>34</v>
      </c>
      <c r="N446" s="357">
        <v>502243</v>
      </c>
      <c r="O446" s="357" t="s">
        <v>1320</v>
      </c>
      <c r="P446" s="361">
        <v>43668</v>
      </c>
      <c r="Q446" s="362">
        <v>20487240.98</v>
      </c>
      <c r="R446" s="362">
        <v>43816956.103928573</v>
      </c>
      <c r="S446" s="357">
        <v>5</v>
      </c>
      <c r="T446" s="359">
        <v>-0.16666518813954889</v>
      </c>
      <c r="U446" s="359">
        <v>-2.1545134170193707</v>
      </c>
      <c r="V446" s="359">
        <v>-0.14955106081726233</v>
      </c>
      <c r="W446" s="359">
        <v>-1.4661004551693373</v>
      </c>
      <c r="X446" s="359">
        <v>5.8954429513234929E-2</v>
      </c>
      <c r="Y446" s="359">
        <v>0.44706214869294486</v>
      </c>
      <c r="Z446" s="359">
        <v>0.22573617506750487</v>
      </c>
      <c r="AA446" s="359">
        <v>1.2831576001020593</v>
      </c>
      <c r="AB446" s="359">
        <v>0.23242466793422009</v>
      </c>
      <c r="AC446" s="363">
        <v>-0.99863496453259482</v>
      </c>
      <c r="AD446" s="526">
        <v>33600794000183</v>
      </c>
      <c r="AE446" s="360" t="s">
        <v>2178</v>
      </c>
      <c r="AF446" s="360" t="s">
        <v>2143</v>
      </c>
      <c r="AG446" s="364" t="s">
        <v>1435</v>
      </c>
      <c r="AH446" s="364" t="s">
        <v>2144</v>
      </c>
      <c r="AI446" s="364">
        <v>5000</v>
      </c>
      <c r="AJ446" s="364">
        <v>5000</v>
      </c>
      <c r="AK446" s="364">
        <v>5000</v>
      </c>
      <c r="AL446" s="359">
        <v>0.01</v>
      </c>
      <c r="AM446" s="359" t="s">
        <v>34</v>
      </c>
      <c r="AN446" s="359" t="s">
        <v>34</v>
      </c>
      <c r="AO446" s="357" t="s">
        <v>1323</v>
      </c>
      <c r="AP446" s="360" t="s">
        <v>13</v>
      </c>
      <c r="AQ446" s="366" t="s">
        <v>679</v>
      </c>
      <c r="AR446" s="359">
        <v>8.0000000000000002E-3</v>
      </c>
      <c r="AS446" s="359">
        <v>8.0000000000000002E-3</v>
      </c>
      <c r="AT446" s="359"/>
      <c r="AW446" s="646"/>
      <c r="AX446" s="646"/>
      <c r="AY446" s="647"/>
      <c r="AZ446" s="647"/>
      <c r="BA446" s="647"/>
      <c r="BB446" s="648"/>
      <c r="BC446" s="647"/>
      <c r="BD446" s="647"/>
      <c r="BE446" s="647"/>
      <c r="BF446" s="647"/>
      <c r="BG446" s="648"/>
      <c r="BH446" s="648"/>
      <c r="BI446" s="649"/>
      <c r="BJ446" s="649"/>
      <c r="BK446" s="649"/>
      <c r="BL446" s="648"/>
      <c r="BM446" s="648"/>
      <c r="BN446" s="648"/>
      <c r="BO446" s="648"/>
      <c r="BP446" s="648"/>
      <c r="BQ446" s="648"/>
      <c r="BR446" s="648"/>
      <c r="BS446" s="648"/>
      <c r="BT446" s="651"/>
      <c r="BU446" s="652"/>
      <c r="BV446" s="650"/>
      <c r="BW446" s="653"/>
    </row>
    <row r="447" spans="2:75" ht="15.75" customHeight="1">
      <c r="B447" s="353" t="s">
        <v>727</v>
      </c>
      <c r="C447" s="354">
        <v>7657641000162</v>
      </c>
      <c r="D447" s="355" t="s">
        <v>14</v>
      </c>
      <c r="E447" s="355" t="s">
        <v>614</v>
      </c>
      <c r="F447" s="355"/>
      <c r="G447" s="356"/>
      <c r="H447" s="356" t="s">
        <v>865</v>
      </c>
      <c r="I447" s="356" t="s">
        <v>34</v>
      </c>
      <c r="J447" s="356" t="s">
        <v>611</v>
      </c>
      <c r="K447" s="357" t="s">
        <v>48</v>
      </c>
      <c r="L447" s="358"/>
      <c r="M447" s="358" t="s">
        <v>1414</v>
      </c>
      <c r="N447" s="357">
        <v>286664</v>
      </c>
      <c r="O447" s="357" t="s">
        <v>1320</v>
      </c>
      <c r="P447" s="361">
        <v>40805</v>
      </c>
      <c r="Q447" s="362">
        <v>67246431.290000007</v>
      </c>
      <c r="R447" s="362">
        <v>142060934.03519836</v>
      </c>
      <c r="S447" s="357">
        <v>5</v>
      </c>
      <c r="T447" s="359">
        <v>-0.20619799140700967</v>
      </c>
      <c r="U447" s="359">
        <v>-2.6655616809244593</v>
      </c>
      <c r="V447" s="359">
        <v>-0.11424438035944362</v>
      </c>
      <c r="W447" s="359">
        <v>-1.1199769304891869</v>
      </c>
      <c r="X447" s="359">
        <v>3.0953757230462786E-2</v>
      </c>
      <c r="Y447" s="359">
        <v>0.23472796415515923</v>
      </c>
      <c r="Z447" s="359">
        <v>0.35239605143014008</v>
      </c>
      <c r="AA447" s="359">
        <v>2.0031333989925146</v>
      </c>
      <c r="AB447" s="359">
        <v>0.17828385175414457</v>
      </c>
      <c r="AC447" s="363">
        <v>-1.1363136746766949</v>
      </c>
      <c r="AD447" s="526">
        <v>0</v>
      </c>
      <c r="AE447" s="360" t="s">
        <v>2162</v>
      </c>
      <c r="AF447" s="360" t="s">
        <v>728</v>
      </c>
      <c r="AG447" s="364" t="s">
        <v>728</v>
      </c>
      <c r="AH447" s="364" t="s">
        <v>2144</v>
      </c>
      <c r="AI447" s="364">
        <v>25000</v>
      </c>
      <c r="AJ447" s="364">
        <v>5000</v>
      </c>
      <c r="AK447" s="364">
        <v>0</v>
      </c>
      <c r="AL447" s="657">
        <v>6.9999999999999993E-3</v>
      </c>
      <c r="AM447" s="657" t="s">
        <v>34</v>
      </c>
      <c r="AN447" s="359" t="s">
        <v>34</v>
      </c>
      <c r="AO447" s="357" t="s">
        <v>1323</v>
      </c>
      <c r="AP447" s="360" t="s">
        <v>716</v>
      </c>
      <c r="AQ447" s="366" t="s">
        <v>687</v>
      </c>
      <c r="AR447" s="359">
        <v>1.8666666666666666E-3</v>
      </c>
      <c r="AS447" s="359">
        <v>1.8666666666666666E-3</v>
      </c>
      <c r="AT447" s="359"/>
      <c r="AW447" s="646"/>
      <c r="AX447" s="646"/>
      <c r="AY447" s="647"/>
      <c r="AZ447" s="647"/>
      <c r="BA447" s="647"/>
      <c r="BB447" s="648"/>
      <c r="BC447" s="647"/>
      <c r="BD447" s="647"/>
      <c r="BE447" s="647"/>
      <c r="BF447" s="647"/>
      <c r="BG447" s="648"/>
      <c r="BH447" s="648"/>
      <c r="BI447" s="649"/>
      <c r="BJ447" s="649"/>
      <c r="BK447" s="649"/>
      <c r="BL447" s="648"/>
      <c r="BM447" s="648"/>
      <c r="BN447" s="648"/>
      <c r="BO447" s="648"/>
      <c r="BP447" s="648"/>
      <c r="BQ447" s="648"/>
      <c r="BR447" s="648"/>
      <c r="BS447" s="648"/>
      <c r="BT447" s="651"/>
      <c r="BU447" s="652"/>
      <c r="BV447" s="650"/>
      <c r="BW447" s="653"/>
    </row>
    <row r="448" spans="2:75" ht="15.75" customHeight="1">
      <c r="B448" s="353" t="s">
        <v>577</v>
      </c>
      <c r="C448" s="354">
        <v>11147668000182</v>
      </c>
      <c r="D448" s="355" t="s">
        <v>14</v>
      </c>
      <c r="E448" s="355" t="s">
        <v>607</v>
      </c>
      <c r="F448" s="355"/>
      <c r="G448" s="356"/>
      <c r="H448" s="356" t="s">
        <v>34</v>
      </c>
      <c r="I448" s="356" t="s">
        <v>34</v>
      </c>
      <c r="J448" s="356" t="s">
        <v>611</v>
      </c>
      <c r="K448" s="357"/>
      <c r="L448" s="358"/>
      <c r="M448" s="358" t="s">
        <v>1414</v>
      </c>
      <c r="N448" s="357">
        <v>253154</v>
      </c>
      <c r="O448" s="357" t="s">
        <v>1320</v>
      </c>
      <c r="P448" s="361">
        <v>40386</v>
      </c>
      <c r="Q448" s="362">
        <v>180924688.74000001</v>
      </c>
      <c r="R448" s="362">
        <v>360758390.37773812</v>
      </c>
      <c r="S448" s="357">
        <v>5</v>
      </c>
      <c r="T448" s="359">
        <v>-0.30200995276660925</v>
      </c>
      <c r="U448" s="359">
        <v>-3.9041416061296941</v>
      </c>
      <c r="V448" s="359">
        <v>-0.2254778409421746</v>
      </c>
      <c r="W448" s="359">
        <v>-2.2104367794478681</v>
      </c>
      <c r="X448" s="359">
        <v>-3.1542055709047556E-2</v>
      </c>
      <c r="Y448" s="359">
        <v>-0.23918913838889269</v>
      </c>
      <c r="Z448" s="359">
        <v>0.76281636056837199</v>
      </c>
      <c r="AA448" s="359">
        <v>4.3360954895811084</v>
      </c>
      <c r="AB448" s="359">
        <v>0.3033320944995021</v>
      </c>
      <c r="AC448" s="363">
        <v>-1.0115038358816488</v>
      </c>
      <c r="AD448" s="526">
        <v>0</v>
      </c>
      <c r="AE448" s="360" t="s">
        <v>2162</v>
      </c>
      <c r="AF448" s="360" t="s">
        <v>728</v>
      </c>
      <c r="AG448" s="364" t="s">
        <v>728</v>
      </c>
      <c r="AH448" s="364" t="s">
        <v>2144</v>
      </c>
      <c r="AI448" s="364">
        <v>25000</v>
      </c>
      <c r="AJ448" s="364">
        <v>5000</v>
      </c>
      <c r="AK448" s="364">
        <v>0</v>
      </c>
      <c r="AL448" s="657">
        <v>6.9999999999999993E-3</v>
      </c>
      <c r="AM448" s="657" t="s">
        <v>34</v>
      </c>
      <c r="AN448" s="359" t="s">
        <v>34</v>
      </c>
      <c r="AO448" s="357" t="s">
        <v>1323</v>
      </c>
      <c r="AP448" s="360" t="s">
        <v>716</v>
      </c>
      <c r="AQ448" s="366" t="s">
        <v>687</v>
      </c>
      <c r="AR448" s="359">
        <v>3.4666666666666665E-3</v>
      </c>
      <c r="AS448" s="359">
        <v>3.4666666666666665E-3</v>
      </c>
      <c r="AT448" s="359"/>
      <c r="AW448" s="646"/>
      <c r="AX448" s="646"/>
      <c r="AY448" s="647"/>
      <c r="AZ448" s="647"/>
      <c r="BA448" s="647"/>
      <c r="BB448" s="648"/>
      <c r="BC448" s="647"/>
      <c r="BD448" s="647"/>
      <c r="BE448" s="647"/>
      <c r="BF448" s="647"/>
      <c r="BG448" s="648"/>
      <c r="BH448" s="648"/>
      <c r="BI448" s="649"/>
      <c r="BJ448" s="649"/>
      <c r="BK448" s="649"/>
      <c r="BL448" s="648"/>
      <c r="BM448" s="648"/>
      <c r="BN448" s="648"/>
      <c r="BO448" s="648"/>
      <c r="BP448" s="648"/>
      <c r="BQ448" s="648"/>
      <c r="BR448" s="648"/>
      <c r="BS448" s="648"/>
      <c r="BT448" s="651"/>
      <c r="BU448" s="652"/>
      <c r="BV448" s="650"/>
      <c r="BW448" s="653"/>
    </row>
    <row r="449" spans="2:75" ht="15.75" customHeight="1">
      <c r="B449" s="353" t="s">
        <v>779</v>
      </c>
      <c r="C449" s="354">
        <v>20501989000124</v>
      </c>
      <c r="D449" s="355" t="s">
        <v>14</v>
      </c>
      <c r="E449" s="355" t="s">
        <v>614</v>
      </c>
      <c r="F449" s="355"/>
      <c r="G449" s="356"/>
      <c r="H449" s="356" t="s">
        <v>865</v>
      </c>
      <c r="I449" s="356" t="s">
        <v>34</v>
      </c>
      <c r="J449" s="356" t="s">
        <v>608</v>
      </c>
      <c r="K449" s="357" t="s">
        <v>48</v>
      </c>
      <c r="L449" s="358"/>
      <c r="M449" s="358" t="s">
        <v>34</v>
      </c>
      <c r="N449" s="357">
        <v>383651</v>
      </c>
      <c r="O449" s="357" t="s">
        <v>1320</v>
      </c>
      <c r="P449" s="361">
        <v>41920</v>
      </c>
      <c r="Q449" s="362">
        <v>87876891.379999995</v>
      </c>
      <c r="R449" s="362">
        <v>96620579.785555497</v>
      </c>
      <c r="S449" s="357">
        <v>5</v>
      </c>
      <c r="T449" s="359">
        <v>-4.0009543359968758E-2</v>
      </c>
      <c r="U449" s="359">
        <v>-0.51721117613172296</v>
      </c>
      <c r="V449" s="359">
        <v>-0.16076848111291542</v>
      </c>
      <c r="W449" s="359">
        <v>-1.5760686821508769</v>
      </c>
      <c r="X449" s="359">
        <v>-5.2387216054150643E-2</v>
      </c>
      <c r="Y449" s="359">
        <v>-0.3972617760291004</v>
      </c>
      <c r="Z449" s="359">
        <v>-1.4488411381771704E-2</v>
      </c>
      <c r="AA449" s="359">
        <v>-8.2356827266901522E-2</v>
      </c>
      <c r="AB449" s="359">
        <v>0.17253325876920345</v>
      </c>
      <c r="AC449" s="363">
        <v>-1.492624119483303</v>
      </c>
      <c r="AD449" s="526">
        <v>20355747000170</v>
      </c>
      <c r="AE449" s="360" t="s">
        <v>2191</v>
      </c>
      <c r="AF449" s="360" t="s">
        <v>2143</v>
      </c>
      <c r="AG449" s="364" t="s">
        <v>1435</v>
      </c>
      <c r="AH449" s="364" t="s">
        <v>2144</v>
      </c>
      <c r="AI449" s="364">
        <v>1000</v>
      </c>
      <c r="AJ449" s="364">
        <v>1000</v>
      </c>
      <c r="AK449" s="364">
        <v>1000</v>
      </c>
      <c r="AL449" s="657">
        <v>1.6E-2</v>
      </c>
      <c r="AM449" s="657">
        <v>0.15</v>
      </c>
      <c r="AN449" s="359" t="s">
        <v>34</v>
      </c>
      <c r="AO449" s="357" t="s">
        <v>1323</v>
      </c>
      <c r="AP449" s="360" t="s">
        <v>716</v>
      </c>
      <c r="AQ449" s="366" t="s">
        <v>659</v>
      </c>
      <c r="AR449" s="359">
        <v>4.2666666666666669E-3</v>
      </c>
      <c r="AS449" s="359">
        <v>4.2666666666666669E-3</v>
      </c>
      <c r="AT449" s="359"/>
      <c r="AW449" s="646"/>
      <c r="AX449" s="646"/>
      <c r="AY449" s="647"/>
      <c r="AZ449" s="647"/>
      <c r="BA449" s="647"/>
      <c r="BB449" s="648"/>
      <c r="BC449" s="647"/>
      <c r="BD449" s="647"/>
      <c r="BE449" s="647"/>
      <c r="BF449" s="647"/>
      <c r="BG449" s="648"/>
      <c r="BH449" s="648"/>
      <c r="BI449" s="649"/>
      <c r="BJ449" s="649"/>
      <c r="BK449" s="649"/>
      <c r="BL449" s="648"/>
      <c r="BM449" s="648"/>
      <c r="BN449" s="648"/>
      <c r="BO449" s="648"/>
      <c r="BP449" s="648"/>
      <c r="BQ449" s="648"/>
      <c r="BR449" s="648"/>
      <c r="BS449" s="648"/>
      <c r="BT449" s="651"/>
      <c r="BU449" s="652"/>
      <c r="BV449" s="650"/>
      <c r="BW449" s="653"/>
    </row>
    <row r="450" spans="2:75" ht="15.75" customHeight="1">
      <c r="B450" s="353" t="s">
        <v>785</v>
      </c>
      <c r="C450" s="354">
        <v>40102910000108</v>
      </c>
      <c r="D450" s="355" t="s">
        <v>14</v>
      </c>
      <c r="E450" s="355" t="s">
        <v>607</v>
      </c>
      <c r="F450" s="355"/>
      <c r="G450" s="356"/>
      <c r="H450" s="356" t="s">
        <v>34</v>
      </c>
      <c r="I450" s="356" t="s">
        <v>34</v>
      </c>
      <c r="J450" s="356" t="s">
        <v>612</v>
      </c>
      <c r="K450" s="357" t="s">
        <v>49</v>
      </c>
      <c r="L450" s="358"/>
      <c r="M450" s="358" t="s">
        <v>34</v>
      </c>
      <c r="N450" s="357">
        <v>578381</v>
      </c>
      <c r="O450" s="357" t="s">
        <v>1320</v>
      </c>
      <c r="P450" s="361">
        <v>44253</v>
      </c>
      <c r="Q450" s="362">
        <v>8311749.6799999997</v>
      </c>
      <c r="R450" s="362">
        <v>17020240.912579361</v>
      </c>
      <c r="S450" s="357">
        <v>5</v>
      </c>
      <c r="T450" s="359">
        <v>-0.29581713111353636</v>
      </c>
      <c r="U450" s="359">
        <v>-3.8240857918970184</v>
      </c>
      <c r="V450" s="359">
        <v>-0.23973157214441276</v>
      </c>
      <c r="W450" s="359">
        <v>-2.3501710059338805</v>
      </c>
      <c r="X450" s="359" t="s">
        <v>1417</v>
      </c>
      <c r="Y450" s="359" t="s">
        <v>1417</v>
      </c>
      <c r="Z450" s="359" t="s">
        <v>1417</v>
      </c>
      <c r="AA450" s="359" t="s">
        <v>1417</v>
      </c>
      <c r="AB450" s="359">
        <v>0.26470420786686566</v>
      </c>
      <c r="AC450" s="363">
        <v>-1.2703840074756878</v>
      </c>
      <c r="AD450" s="526">
        <v>40103126000106</v>
      </c>
      <c r="AE450" s="360" t="s">
        <v>2198</v>
      </c>
      <c r="AF450" s="360" t="s">
        <v>2149</v>
      </c>
      <c r="AG450" s="364" t="s">
        <v>719</v>
      </c>
      <c r="AH450" s="364" t="s">
        <v>2144</v>
      </c>
      <c r="AI450" s="364">
        <v>0</v>
      </c>
      <c r="AJ450" s="364">
        <v>0</v>
      </c>
      <c r="AK450" s="364">
        <v>0</v>
      </c>
      <c r="AL450" s="657">
        <v>0.01</v>
      </c>
      <c r="AM450" s="657" t="s">
        <v>34</v>
      </c>
      <c r="AN450" s="359" t="s">
        <v>2156</v>
      </c>
      <c r="AO450" s="357" t="s">
        <v>1323</v>
      </c>
      <c r="AP450" s="360" t="s">
        <v>716</v>
      </c>
      <c r="AQ450" s="366" t="s">
        <v>687</v>
      </c>
      <c r="AR450" s="359">
        <v>5.3333333333333332E-3</v>
      </c>
      <c r="AS450" s="359">
        <v>5.3333333333333332E-3</v>
      </c>
      <c r="AT450" s="359"/>
      <c r="AW450" s="646"/>
      <c r="AX450" s="646"/>
      <c r="AY450" s="647"/>
      <c r="AZ450" s="647"/>
      <c r="BA450" s="647"/>
      <c r="BB450" s="648"/>
      <c r="BC450" s="647"/>
      <c r="BD450" s="647"/>
      <c r="BE450" s="647"/>
      <c r="BF450" s="647"/>
      <c r="BG450" s="648"/>
      <c r="BH450" s="648"/>
      <c r="BI450" s="649"/>
      <c r="BJ450" s="649"/>
      <c r="BK450" s="649"/>
      <c r="BL450" s="648"/>
      <c r="BM450" s="648"/>
      <c r="BN450" s="648"/>
      <c r="BO450" s="648"/>
      <c r="BP450" s="648"/>
      <c r="BQ450" s="648"/>
      <c r="BR450" s="648"/>
      <c r="BS450" s="648"/>
      <c r="BT450" s="651"/>
      <c r="BU450" s="652"/>
      <c r="BV450" s="650"/>
      <c r="BW450" s="653"/>
    </row>
    <row r="451" spans="2:75" ht="15.75" customHeight="1">
      <c r="B451" s="353" t="s">
        <v>796</v>
      </c>
      <c r="C451" s="354">
        <v>41755418000196</v>
      </c>
      <c r="D451" s="355" t="s">
        <v>14</v>
      </c>
      <c r="E451" s="355" t="s">
        <v>607</v>
      </c>
      <c r="F451" s="355"/>
      <c r="G451" s="356"/>
      <c r="H451" s="356" t="s">
        <v>34</v>
      </c>
      <c r="I451" s="356" t="s">
        <v>34</v>
      </c>
      <c r="J451" s="356" t="s">
        <v>611</v>
      </c>
      <c r="K451" s="357"/>
      <c r="L451" s="358"/>
      <c r="M451" s="358" t="s">
        <v>1414</v>
      </c>
      <c r="N451" s="357">
        <v>613231</v>
      </c>
      <c r="O451" s="357" t="s">
        <v>1320</v>
      </c>
      <c r="P451" s="361">
        <v>44453</v>
      </c>
      <c r="Q451" s="362">
        <v>2461442.77</v>
      </c>
      <c r="R451" s="362" t="s">
        <v>1417</v>
      </c>
      <c r="S451" s="357">
        <v>5</v>
      </c>
      <c r="T451" s="359">
        <v>-0.33538200427494258</v>
      </c>
      <c r="U451" s="359">
        <v>-4.3355486295805861</v>
      </c>
      <c r="V451" s="359" t="s">
        <v>1417</v>
      </c>
      <c r="W451" s="359" t="s">
        <v>1417</v>
      </c>
      <c r="X451" s="359" t="s">
        <v>1417</v>
      </c>
      <c r="Y451" s="359" t="s">
        <v>1417</v>
      </c>
      <c r="Z451" s="359" t="s">
        <v>1417</v>
      </c>
      <c r="AA451" s="359" t="s">
        <v>1417</v>
      </c>
      <c r="AB451" s="359" t="s">
        <v>1417</v>
      </c>
      <c r="AC451" s="363" t="s">
        <v>1417</v>
      </c>
      <c r="AD451" s="526">
        <v>40904778000140</v>
      </c>
      <c r="AE451" s="360" t="s">
        <v>2203</v>
      </c>
      <c r="AF451" s="360" t="s">
        <v>2203</v>
      </c>
      <c r="AG451" s="364" t="s">
        <v>1438</v>
      </c>
      <c r="AH451" s="364" t="s">
        <v>2144</v>
      </c>
      <c r="AI451" s="364" t="s">
        <v>1427</v>
      </c>
      <c r="AJ451" s="364" t="s">
        <v>1427</v>
      </c>
      <c r="AK451" s="364" t="s">
        <v>1427</v>
      </c>
      <c r="AL451" s="359">
        <v>5.0000000000000001E-3</v>
      </c>
      <c r="AM451" s="359" t="s">
        <v>34</v>
      </c>
      <c r="AN451" s="359" t="s">
        <v>2156</v>
      </c>
      <c r="AO451" s="357" t="s">
        <v>1323</v>
      </c>
      <c r="AP451" s="360" t="s">
        <v>716</v>
      </c>
      <c r="AQ451" s="366" t="s">
        <v>687</v>
      </c>
      <c r="AR451" s="359">
        <v>1.6666666666666666E-3</v>
      </c>
      <c r="AS451" s="359">
        <v>1.6666666666666666E-3</v>
      </c>
      <c r="AT451" s="359"/>
      <c r="AW451" s="646"/>
      <c r="AX451" s="646"/>
      <c r="AY451" s="647"/>
      <c r="AZ451" s="647"/>
      <c r="BA451" s="647"/>
      <c r="BB451" s="648"/>
      <c r="BC451" s="647"/>
      <c r="BD451" s="647"/>
      <c r="BE451" s="647"/>
      <c r="BF451" s="647"/>
      <c r="BG451" s="648"/>
      <c r="BH451" s="648"/>
      <c r="BI451" s="649"/>
      <c r="BJ451" s="649"/>
      <c r="BK451" s="649"/>
      <c r="BL451" s="648"/>
      <c r="BM451" s="648"/>
      <c r="BN451" s="648"/>
      <c r="BO451" s="648"/>
      <c r="BP451" s="648"/>
      <c r="BQ451" s="648"/>
      <c r="BR451" s="648"/>
      <c r="BS451" s="648"/>
      <c r="BT451" s="651"/>
      <c r="BU451" s="652"/>
      <c r="BV451" s="650"/>
      <c r="BW451" s="653"/>
    </row>
    <row r="452" spans="2:75" ht="15.75" customHeight="1">
      <c r="B452" s="353" t="s">
        <v>802</v>
      </c>
      <c r="C452" s="354">
        <v>41673246000101</v>
      </c>
      <c r="D452" s="355" t="s">
        <v>14</v>
      </c>
      <c r="E452" s="355" t="s">
        <v>607</v>
      </c>
      <c r="F452" s="355"/>
      <c r="G452" s="356" t="s">
        <v>866</v>
      </c>
      <c r="H452" s="356" t="s">
        <v>34</v>
      </c>
      <c r="I452" s="356" t="s">
        <v>34</v>
      </c>
      <c r="J452" s="356" t="s">
        <v>611</v>
      </c>
      <c r="K452" s="357" t="s">
        <v>48</v>
      </c>
      <c r="L452" s="358"/>
      <c r="M452" s="358" t="s">
        <v>1414</v>
      </c>
      <c r="N452" s="357">
        <v>600547</v>
      </c>
      <c r="O452" s="357" t="s">
        <v>1320</v>
      </c>
      <c r="P452" s="361">
        <v>44383</v>
      </c>
      <c r="Q452" s="362">
        <v>1209595.25</v>
      </c>
      <c r="R452" s="362">
        <v>1184943.5242460307</v>
      </c>
      <c r="S452" s="357">
        <v>5</v>
      </c>
      <c r="T452" s="359">
        <v>-0.27805868065554551</v>
      </c>
      <c r="U452" s="359">
        <v>-3.5945188367079166</v>
      </c>
      <c r="V452" s="359">
        <v>-0.28350762705645505</v>
      </c>
      <c r="W452" s="359">
        <v>-2.7793227196116943</v>
      </c>
      <c r="X452" s="359" t="s">
        <v>1417</v>
      </c>
      <c r="Y452" s="359" t="s">
        <v>1417</v>
      </c>
      <c r="Z452" s="359" t="s">
        <v>1417</v>
      </c>
      <c r="AA452" s="359" t="s">
        <v>1417</v>
      </c>
      <c r="AB452" s="359">
        <v>0.34106462988470276</v>
      </c>
      <c r="AC452" s="363">
        <v>-1.0911140250371221</v>
      </c>
      <c r="AD452" s="526">
        <v>0</v>
      </c>
      <c r="AE452" s="360" t="s">
        <v>2157</v>
      </c>
      <c r="AF452" s="360" t="s">
        <v>2143</v>
      </c>
      <c r="AG452" s="364" t="s">
        <v>1435</v>
      </c>
      <c r="AH452" s="364" t="s">
        <v>2144</v>
      </c>
      <c r="AI452" s="364">
        <v>100</v>
      </c>
      <c r="AJ452" s="364">
        <v>100</v>
      </c>
      <c r="AK452" s="364">
        <v>100</v>
      </c>
      <c r="AL452" s="359">
        <v>4.0000000000000002E-4</v>
      </c>
      <c r="AM452" s="359" t="s">
        <v>34</v>
      </c>
      <c r="AN452" s="359" t="s">
        <v>34</v>
      </c>
      <c r="AO452" s="357" t="s">
        <v>1323</v>
      </c>
      <c r="AP452" s="360" t="s">
        <v>716</v>
      </c>
      <c r="AQ452" s="366" t="s">
        <v>687</v>
      </c>
      <c r="AR452" s="359" t="s">
        <v>34</v>
      </c>
      <c r="AS452" s="359" t="s">
        <v>34</v>
      </c>
      <c r="AT452" s="359"/>
      <c r="AW452" s="646"/>
      <c r="AX452" s="646"/>
      <c r="AY452" s="647"/>
      <c r="AZ452" s="647"/>
      <c r="BA452" s="647"/>
      <c r="BB452" s="648"/>
      <c r="BC452" s="647"/>
      <c r="BD452" s="647"/>
      <c r="BE452" s="647"/>
      <c r="BF452" s="647"/>
      <c r="BG452" s="648"/>
      <c r="BH452" s="648"/>
      <c r="BI452" s="649"/>
      <c r="BJ452" s="649"/>
      <c r="BK452" s="649"/>
      <c r="BL452" s="648"/>
      <c r="BM452" s="648"/>
      <c r="BN452" s="648"/>
      <c r="BO452" s="648"/>
      <c r="BP452" s="648"/>
      <c r="BQ452" s="648"/>
      <c r="BR452" s="648"/>
      <c r="BS452" s="648"/>
      <c r="BT452" s="651"/>
      <c r="BU452" s="652"/>
      <c r="BV452" s="650"/>
      <c r="BW452" s="653"/>
    </row>
    <row r="453" spans="2:75" ht="15.75" customHeight="1">
      <c r="B453" s="353" t="s">
        <v>806</v>
      </c>
      <c r="C453" s="354">
        <v>12047839000164</v>
      </c>
      <c r="D453" s="355" t="s">
        <v>14</v>
      </c>
      <c r="E453" s="355" t="s">
        <v>607</v>
      </c>
      <c r="F453" s="355"/>
      <c r="G453" s="356"/>
      <c r="H453" s="356" t="s">
        <v>34</v>
      </c>
      <c r="I453" s="356" t="s">
        <v>34</v>
      </c>
      <c r="J453" s="356" t="s">
        <v>611</v>
      </c>
      <c r="K453" s="357"/>
      <c r="L453" s="358"/>
      <c r="M453" s="358" t="s">
        <v>34</v>
      </c>
      <c r="N453" s="357">
        <v>253091</v>
      </c>
      <c r="O453" s="357" t="s">
        <v>1320</v>
      </c>
      <c r="P453" s="361">
        <v>40386</v>
      </c>
      <c r="Q453" s="362">
        <v>3479366.15</v>
      </c>
      <c r="R453" s="362">
        <v>6494276.2323809545</v>
      </c>
      <c r="S453" s="357">
        <v>5</v>
      </c>
      <c r="T453" s="359">
        <v>-0.28847773770429042</v>
      </c>
      <c r="U453" s="359">
        <v>-3.7292080207828504</v>
      </c>
      <c r="V453" s="359">
        <v>-0.2330538854522286</v>
      </c>
      <c r="W453" s="359">
        <v>-2.2847073479338071</v>
      </c>
      <c r="X453" s="359">
        <v>-0.11919756321957031</v>
      </c>
      <c r="Y453" s="359">
        <v>-0.9038967753888828</v>
      </c>
      <c r="Z453" s="359">
        <v>0.22968477859522207</v>
      </c>
      <c r="AA453" s="359">
        <v>1.3056027426445205</v>
      </c>
      <c r="AB453" s="359">
        <v>0.22467802491266095</v>
      </c>
      <c r="AC453" s="363">
        <v>-1.500935527361263</v>
      </c>
      <c r="AD453" s="526">
        <v>0</v>
      </c>
      <c r="AE453" s="360" t="s">
        <v>2162</v>
      </c>
      <c r="AF453" s="360" t="s">
        <v>728</v>
      </c>
      <c r="AG453" s="364" t="s">
        <v>728</v>
      </c>
      <c r="AH453" s="364" t="s">
        <v>2144</v>
      </c>
      <c r="AI453" s="364">
        <v>25000</v>
      </c>
      <c r="AJ453" s="364">
        <v>5000</v>
      </c>
      <c r="AK453" s="364">
        <v>0</v>
      </c>
      <c r="AL453" s="359">
        <v>1.3000000000000001E-2</v>
      </c>
      <c r="AM453" s="359" t="s">
        <v>34</v>
      </c>
      <c r="AN453" s="359" t="s">
        <v>34</v>
      </c>
      <c r="AO453" s="357" t="s">
        <v>1323</v>
      </c>
      <c r="AP453" s="360" t="s">
        <v>716</v>
      </c>
      <c r="AQ453" s="366" t="s">
        <v>687</v>
      </c>
      <c r="AR453" s="359">
        <v>4.5499999999999994E-3</v>
      </c>
      <c r="AS453" s="359">
        <v>4.5499999999999994E-3</v>
      </c>
      <c r="AT453" s="359"/>
      <c r="AW453" s="646"/>
      <c r="AX453" s="646"/>
      <c r="AY453" s="647"/>
      <c r="AZ453" s="647"/>
      <c r="BA453" s="647"/>
      <c r="BB453" s="648"/>
      <c r="BC453" s="647"/>
      <c r="BD453" s="647"/>
      <c r="BE453" s="647"/>
      <c r="BF453" s="647"/>
      <c r="BG453" s="648"/>
      <c r="BH453" s="648"/>
      <c r="BI453" s="649"/>
      <c r="BJ453" s="649"/>
      <c r="BK453" s="649"/>
      <c r="BL453" s="648"/>
      <c r="BM453" s="648"/>
      <c r="BN453" s="648"/>
      <c r="BO453" s="648"/>
      <c r="BP453" s="648"/>
      <c r="BQ453" s="648"/>
      <c r="BR453" s="648"/>
      <c r="BS453" s="648"/>
      <c r="BT453" s="651"/>
      <c r="BU453" s="652"/>
      <c r="BV453" s="650"/>
      <c r="BW453" s="653"/>
    </row>
    <row r="454" spans="2:75" ht="15.75" customHeight="1">
      <c r="B454" s="353" t="s">
        <v>1544</v>
      </c>
      <c r="C454" s="354">
        <v>30877879000115</v>
      </c>
      <c r="D454" s="355" t="s">
        <v>11</v>
      </c>
      <c r="E454" s="355" t="s">
        <v>661</v>
      </c>
      <c r="F454" s="355"/>
      <c r="G454" s="356" t="s">
        <v>738</v>
      </c>
      <c r="H454" s="356" t="s">
        <v>34</v>
      </c>
      <c r="I454" s="356" t="s">
        <v>34</v>
      </c>
      <c r="J454" s="356" t="s">
        <v>611</v>
      </c>
      <c r="K454" s="357" t="s">
        <v>48</v>
      </c>
      <c r="L454" s="358"/>
      <c r="M454" s="358"/>
      <c r="N454" s="357">
        <v>471682</v>
      </c>
      <c r="O454" s="357" t="s">
        <v>1320</v>
      </c>
      <c r="P454" s="361">
        <v>43314</v>
      </c>
      <c r="Q454" s="362">
        <v>915116.3</v>
      </c>
      <c r="R454" s="362">
        <v>1327064.5317857144</v>
      </c>
      <c r="S454" s="357">
        <v>5</v>
      </c>
      <c r="T454" s="359">
        <v>-0.11463338505839238</v>
      </c>
      <c r="U454" s="359">
        <v>-1.2893864018798518</v>
      </c>
      <c r="V454" s="359">
        <v>-0.10102466284700351</v>
      </c>
      <c r="W454" s="359">
        <v>-0.92717489804302911</v>
      </c>
      <c r="X454" s="359">
        <v>-7.3372348682412936E-2</v>
      </c>
      <c r="Y454" s="359">
        <v>-0.51593898067165822</v>
      </c>
      <c r="Z454" s="359">
        <v>1.6676360999006601E-2</v>
      </c>
      <c r="AA454" s="359">
        <v>9.1129036778203526E-2</v>
      </c>
      <c r="AB454" s="359">
        <v>8.4257650163171618E-2</v>
      </c>
      <c r="AC454" s="363">
        <v>-2.4493684111735918</v>
      </c>
      <c r="AD454" s="526">
        <v>29599922000149</v>
      </c>
      <c r="AE454" s="360" t="s">
        <v>2178</v>
      </c>
      <c r="AF454" s="360" t="s">
        <v>2143</v>
      </c>
      <c r="AG454" s="364" t="s">
        <v>1435</v>
      </c>
      <c r="AH454" s="364" t="s">
        <v>2165</v>
      </c>
      <c r="AI454" s="364">
        <v>20000</v>
      </c>
      <c r="AJ454" s="364">
        <v>10000</v>
      </c>
      <c r="AK454" s="364">
        <v>10000</v>
      </c>
      <c r="AL454" s="359">
        <v>2E-3</v>
      </c>
      <c r="AM454" s="359" t="s">
        <v>34</v>
      </c>
      <c r="AN454" s="359" t="s">
        <v>34</v>
      </c>
      <c r="AO454" s="357" t="s">
        <v>1323</v>
      </c>
      <c r="AP454" s="360" t="s">
        <v>13</v>
      </c>
      <c r="AQ454" s="366" t="s">
        <v>679</v>
      </c>
      <c r="AR454" s="359" t="s">
        <v>34</v>
      </c>
      <c r="AS454" s="359" t="s">
        <v>34</v>
      </c>
      <c r="AT454" s="359"/>
      <c r="AW454" s="646"/>
      <c r="AX454" s="646"/>
      <c r="AY454" s="647"/>
      <c r="AZ454" s="647"/>
      <c r="BA454" s="647"/>
      <c r="BB454" s="648"/>
      <c r="BC454" s="647"/>
      <c r="BD454" s="647"/>
      <c r="BE454" s="647"/>
      <c r="BF454" s="647"/>
      <c r="BG454" s="648"/>
      <c r="BH454" s="648"/>
      <c r="BI454" s="649"/>
      <c r="BJ454" s="649"/>
      <c r="BK454" s="649"/>
      <c r="BL454" s="648"/>
      <c r="BM454" s="648"/>
      <c r="BN454" s="648"/>
      <c r="BO454" s="648"/>
      <c r="BP454" s="648"/>
      <c r="BQ454" s="648"/>
      <c r="BR454" s="648"/>
      <c r="BS454" s="648"/>
      <c r="BT454" s="651"/>
      <c r="BU454" s="652"/>
      <c r="BV454" s="650"/>
      <c r="BW454" s="653"/>
    </row>
    <row r="455" spans="2:75" ht="15.75" customHeight="1">
      <c r="B455" s="353" t="s">
        <v>1596</v>
      </c>
      <c r="C455" s="354">
        <v>14485349000175</v>
      </c>
      <c r="D455" s="355" t="s">
        <v>14</v>
      </c>
      <c r="E455" s="355" t="s">
        <v>607</v>
      </c>
      <c r="F455" s="355"/>
      <c r="G455" s="356"/>
      <c r="H455" s="356" t="s">
        <v>34</v>
      </c>
      <c r="I455" s="356" t="s">
        <v>34</v>
      </c>
      <c r="J455" s="356" t="s">
        <v>611</v>
      </c>
      <c r="K455" s="357" t="s">
        <v>48</v>
      </c>
      <c r="L455" s="358"/>
      <c r="M455" s="358"/>
      <c r="N455" s="357">
        <v>308404</v>
      </c>
      <c r="O455" s="357" t="s">
        <v>1320</v>
      </c>
      <c r="P455" s="361">
        <v>41106</v>
      </c>
      <c r="Q455" s="362">
        <v>66870452.469999999</v>
      </c>
      <c r="R455" s="362">
        <v>195367873.95242083</v>
      </c>
      <c r="S455" s="357">
        <v>5</v>
      </c>
      <c r="T455" s="359">
        <v>-0.25375538655737773</v>
      </c>
      <c r="U455" s="359">
        <v>-2.8542186437588279</v>
      </c>
      <c r="V455" s="359">
        <v>-0.20379642204590842</v>
      </c>
      <c r="W455" s="359">
        <v>-1.8703841369716965</v>
      </c>
      <c r="X455" s="359">
        <v>-9.968923411818309E-2</v>
      </c>
      <c r="Y455" s="359">
        <v>-0.70099380432130154</v>
      </c>
      <c r="Z455" s="359">
        <v>0.40664012591437615</v>
      </c>
      <c r="AA455" s="359">
        <v>2.2221108665224949</v>
      </c>
      <c r="AB455" s="359">
        <v>0.21338576449957744</v>
      </c>
      <c r="AC455" s="363">
        <v>-1.4458812997913144</v>
      </c>
      <c r="AD455" s="526">
        <v>25682017000105</v>
      </c>
      <c r="AE455" s="360" t="s">
        <v>2253</v>
      </c>
      <c r="AF455" s="360" t="s">
        <v>2155</v>
      </c>
      <c r="AG455" s="364" t="s">
        <v>59</v>
      </c>
      <c r="AH455" s="364" t="s">
        <v>2144</v>
      </c>
      <c r="AI455" s="364">
        <v>25000</v>
      </c>
      <c r="AJ455" s="364">
        <v>5000</v>
      </c>
      <c r="AK455" s="364">
        <v>25000</v>
      </c>
      <c r="AL455" s="359">
        <v>1.4999999999999999E-2</v>
      </c>
      <c r="AM455" s="359">
        <v>0.1</v>
      </c>
      <c r="AN455" s="359" t="s">
        <v>2156</v>
      </c>
      <c r="AO455" s="357" t="s">
        <v>1323</v>
      </c>
      <c r="AP455" s="360" t="s">
        <v>716</v>
      </c>
      <c r="AQ455" s="366" t="s">
        <v>687</v>
      </c>
      <c r="AR455" s="359" t="s">
        <v>34</v>
      </c>
      <c r="AS455" s="359" t="s">
        <v>34</v>
      </c>
      <c r="AT455" s="359"/>
      <c r="AW455" s="646"/>
      <c r="AX455" s="646"/>
      <c r="AY455" s="647"/>
      <c r="AZ455" s="647"/>
      <c r="BA455" s="647"/>
      <c r="BB455" s="648"/>
      <c r="BC455" s="647"/>
      <c r="BD455" s="647"/>
      <c r="BE455" s="647"/>
      <c r="BF455" s="647"/>
      <c r="BG455" s="648"/>
      <c r="BH455" s="648"/>
      <c r="BI455" s="649"/>
      <c r="BJ455" s="649"/>
      <c r="BK455" s="649"/>
      <c r="BL455" s="648"/>
      <c r="BM455" s="648"/>
      <c r="BN455" s="648"/>
      <c r="BO455" s="648"/>
      <c r="BP455" s="648"/>
      <c r="BQ455" s="648"/>
      <c r="BR455" s="648"/>
      <c r="BS455" s="648"/>
      <c r="BT455" s="651"/>
      <c r="BU455" s="652"/>
      <c r="BV455" s="650"/>
      <c r="BW455" s="653"/>
    </row>
    <row r="456" spans="2:75" ht="15.75" customHeight="1">
      <c r="B456" s="353" t="s">
        <v>920</v>
      </c>
      <c r="C456" s="354">
        <v>7195440000190</v>
      </c>
      <c r="D456" s="355" t="s">
        <v>14</v>
      </c>
      <c r="E456" s="355" t="s">
        <v>607</v>
      </c>
      <c r="F456" s="355"/>
      <c r="G456" s="356"/>
      <c r="H456" s="356" t="s">
        <v>34</v>
      </c>
      <c r="I456" s="356" t="s">
        <v>34</v>
      </c>
      <c r="J456" s="356" t="s">
        <v>608</v>
      </c>
      <c r="K456" s="357" t="s">
        <v>48</v>
      </c>
      <c r="L456" s="358"/>
      <c r="M456" s="358" t="s">
        <v>1414</v>
      </c>
      <c r="N456" s="357">
        <v>287288</v>
      </c>
      <c r="O456" s="357" t="s">
        <v>1320</v>
      </c>
      <c r="P456" s="361">
        <v>40809</v>
      </c>
      <c r="Q456" s="362">
        <v>45554862.869999997</v>
      </c>
      <c r="R456" s="362">
        <v>43759699.914999984</v>
      </c>
      <c r="S456" s="357">
        <v>5</v>
      </c>
      <c r="T456" s="359">
        <v>0.1252916035636038</v>
      </c>
      <c r="U456" s="359">
        <v>1.6196690138532912</v>
      </c>
      <c r="V456" s="359">
        <v>8.0940283882524611E-3</v>
      </c>
      <c r="W456" s="359">
        <v>7.9348542493258803E-2</v>
      </c>
      <c r="X456" s="359">
        <v>0.12854817805480656</v>
      </c>
      <c r="Y456" s="359">
        <v>0.97480418632231214</v>
      </c>
      <c r="Z456" s="359">
        <v>0.22071230480987558</v>
      </c>
      <c r="AA456" s="359">
        <v>1.254600292877925</v>
      </c>
      <c r="AB456" s="359">
        <v>0.16719132574612175</v>
      </c>
      <c r="AC456" s="363">
        <v>-0.44937695858121651</v>
      </c>
      <c r="AD456" s="526">
        <v>0</v>
      </c>
      <c r="AE456" s="360" t="s">
        <v>2260</v>
      </c>
      <c r="AF456" s="360" t="s">
        <v>2261</v>
      </c>
      <c r="AG456" s="364" t="s">
        <v>1437</v>
      </c>
      <c r="AH456" s="364" t="s">
        <v>2147</v>
      </c>
      <c r="AI456" s="364">
        <v>25000</v>
      </c>
      <c r="AJ456" s="364">
        <v>5000</v>
      </c>
      <c r="AK456" s="364">
        <v>5000</v>
      </c>
      <c r="AL456" s="359">
        <v>1.2E-2</v>
      </c>
      <c r="AM456" s="359">
        <v>0.2</v>
      </c>
      <c r="AN456" s="359" t="s">
        <v>666</v>
      </c>
      <c r="AO456" s="357" t="s">
        <v>1323</v>
      </c>
      <c r="AP456" s="360" t="s">
        <v>716</v>
      </c>
      <c r="AQ456" s="366" t="s">
        <v>659</v>
      </c>
      <c r="AR456" s="359">
        <v>2.3999999999999998E-3</v>
      </c>
      <c r="AS456" s="359">
        <v>2.3999999999999998E-3</v>
      </c>
      <c r="AT456" s="359"/>
      <c r="AW456" s="646"/>
      <c r="AX456" s="646"/>
      <c r="AY456" s="647"/>
      <c r="AZ456" s="647"/>
      <c r="BA456" s="647"/>
      <c r="BB456" s="647"/>
      <c r="BC456" s="647"/>
      <c r="BD456" s="647"/>
      <c r="BE456" s="647"/>
      <c r="BF456" s="647"/>
      <c r="BG456" s="648"/>
      <c r="BH456" s="648"/>
      <c r="BI456" s="649"/>
      <c r="BJ456" s="649"/>
      <c r="BK456" s="649"/>
      <c r="BL456" s="218"/>
      <c r="BM456" s="648"/>
      <c r="BN456" s="648"/>
      <c r="BO456" s="648"/>
      <c r="BP456" s="648"/>
      <c r="BQ456" s="648"/>
      <c r="BR456" s="648"/>
      <c r="BS456" s="648"/>
      <c r="BT456" s="648"/>
      <c r="BU456" s="648"/>
      <c r="BV456" s="650"/>
      <c r="BW456" s="647"/>
    </row>
    <row r="457" spans="2:75" ht="15.75" customHeight="1">
      <c r="B457" s="353" t="s">
        <v>934</v>
      </c>
      <c r="C457" s="354">
        <v>43584074000125</v>
      </c>
      <c r="D457" s="355" t="s">
        <v>14</v>
      </c>
      <c r="E457" s="355" t="s">
        <v>607</v>
      </c>
      <c r="F457" s="355"/>
      <c r="G457" s="356"/>
      <c r="H457" s="356" t="s">
        <v>34</v>
      </c>
      <c r="I457" s="356" t="s">
        <v>34</v>
      </c>
      <c r="J457" s="356" t="s">
        <v>608</v>
      </c>
      <c r="K457" s="357" t="s">
        <v>48</v>
      </c>
      <c r="L457" s="358"/>
      <c r="M457" s="358" t="s">
        <v>34</v>
      </c>
      <c r="N457" s="357">
        <v>621692</v>
      </c>
      <c r="O457" s="357" t="s">
        <v>1320</v>
      </c>
      <c r="P457" s="361">
        <v>44508</v>
      </c>
      <c r="Q457" s="362">
        <v>1458836.08</v>
      </c>
      <c r="R457" s="362" t="s">
        <v>1417</v>
      </c>
      <c r="S457" s="357">
        <v>5</v>
      </c>
      <c r="T457" s="359">
        <v>7.2250860548218387E-2</v>
      </c>
      <c r="U457" s="359">
        <v>0.93400097632862145</v>
      </c>
      <c r="V457" s="359" t="s">
        <v>1417</v>
      </c>
      <c r="W457" s="359" t="s">
        <v>1417</v>
      </c>
      <c r="X457" s="359" t="s">
        <v>1417</v>
      </c>
      <c r="Y457" s="359" t="s">
        <v>1417</v>
      </c>
      <c r="Z457" s="359" t="s">
        <v>1417</v>
      </c>
      <c r="AA457" s="359" t="s">
        <v>1417</v>
      </c>
      <c r="AB457" s="359" t="s">
        <v>1417</v>
      </c>
      <c r="AC457" s="363" t="s">
        <v>1417</v>
      </c>
      <c r="AD457" s="526">
        <v>0</v>
      </c>
      <c r="AE457" s="360" t="s">
        <v>2277</v>
      </c>
      <c r="AF457" s="360" t="s">
        <v>2143</v>
      </c>
      <c r="AG457" s="364" t="s">
        <v>1435</v>
      </c>
      <c r="AH457" s="364" t="s">
        <v>2147</v>
      </c>
      <c r="AI457" s="364">
        <v>1000</v>
      </c>
      <c r="AJ457" s="364" t="s">
        <v>1427</v>
      </c>
      <c r="AK457" s="364">
        <v>0</v>
      </c>
      <c r="AL457" s="359">
        <v>2.5000000000000001E-2</v>
      </c>
      <c r="AM457" s="359">
        <v>0.25</v>
      </c>
      <c r="AN457" s="359" t="s">
        <v>2161</v>
      </c>
      <c r="AO457" s="357" t="s">
        <v>1323</v>
      </c>
      <c r="AP457" s="360" t="s">
        <v>716</v>
      </c>
      <c r="AQ457" s="366" t="s">
        <v>659</v>
      </c>
      <c r="AR457" s="359">
        <v>5.3333333333333332E-3</v>
      </c>
      <c r="AS457" s="359">
        <v>5.3333333333333332E-3</v>
      </c>
      <c r="AT457" s="359"/>
      <c r="AW457" s="646"/>
      <c r="AX457" s="646"/>
      <c r="AY457" s="647"/>
      <c r="AZ457" s="647"/>
      <c r="BA457" s="647"/>
      <c r="BB457" s="648"/>
      <c r="BC457" s="647"/>
      <c r="BD457" s="647"/>
      <c r="BE457" s="647"/>
      <c r="BF457" s="647"/>
      <c r="BG457" s="648"/>
      <c r="BH457" s="648"/>
      <c r="BI457" s="649"/>
      <c r="BJ457" s="649"/>
      <c r="BK457" s="649"/>
      <c r="BL457" s="648"/>
      <c r="BM457" s="648"/>
      <c r="BN457" s="648"/>
      <c r="BO457" s="648"/>
      <c r="BP457" s="648"/>
      <c r="BQ457" s="648"/>
      <c r="BR457" s="648"/>
      <c r="BS457" s="648"/>
      <c r="BT457" s="651"/>
      <c r="BU457" s="652"/>
      <c r="BV457" s="650"/>
      <c r="BW457" s="653"/>
    </row>
    <row r="458" spans="2:75" ht="15.75" customHeight="1">
      <c r="B458" s="353" t="s">
        <v>205</v>
      </c>
      <c r="C458" s="354">
        <v>38318005000130</v>
      </c>
      <c r="D458" s="355" t="s">
        <v>14</v>
      </c>
      <c r="E458" s="355" t="s">
        <v>607</v>
      </c>
      <c r="F458" s="355"/>
      <c r="G458" s="356" t="s">
        <v>866</v>
      </c>
      <c r="H458" s="356" t="s">
        <v>34</v>
      </c>
      <c r="I458" s="356" t="s">
        <v>34</v>
      </c>
      <c r="J458" s="356" t="s">
        <v>690</v>
      </c>
      <c r="K458" s="357"/>
      <c r="L458" s="358"/>
      <c r="M458" s="358" t="s">
        <v>34</v>
      </c>
      <c r="N458" s="357">
        <v>553719</v>
      </c>
      <c r="O458" s="357" t="s">
        <v>1320</v>
      </c>
      <c r="P458" s="361">
        <v>44096</v>
      </c>
      <c r="Q458" s="362">
        <v>3000163.08</v>
      </c>
      <c r="R458" s="362">
        <v>5014655.1071031755</v>
      </c>
      <c r="S458" s="357">
        <v>5</v>
      </c>
      <c r="T458" s="359">
        <v>-0.30775586588915704</v>
      </c>
      <c r="U458" s="359">
        <v>-3.9784201465600533</v>
      </c>
      <c r="V458" s="359">
        <v>-0.33466166938391717</v>
      </c>
      <c r="W458" s="359">
        <v>-3.2808033799975354</v>
      </c>
      <c r="X458" s="359" t="s">
        <v>1417</v>
      </c>
      <c r="Y458" s="359" t="s">
        <v>1417</v>
      </c>
      <c r="Z458" s="359" t="s">
        <v>1417</v>
      </c>
      <c r="AA458" s="359" t="s">
        <v>1417</v>
      </c>
      <c r="AB458" s="359">
        <v>0.36442667610430524</v>
      </c>
      <c r="AC458" s="363">
        <v>-1.2015127764004865</v>
      </c>
      <c r="AD458" s="526">
        <v>38120824000178</v>
      </c>
      <c r="AE458" s="360" t="s">
        <v>2281</v>
      </c>
      <c r="AF458" s="360" t="s">
        <v>2143</v>
      </c>
      <c r="AG458" s="364" t="s">
        <v>1435</v>
      </c>
      <c r="AH458" s="364" t="s">
        <v>2144</v>
      </c>
      <c r="AI458" s="364">
        <v>1000</v>
      </c>
      <c r="AJ458" s="364">
        <v>500</v>
      </c>
      <c r="AK458" s="364">
        <v>1000</v>
      </c>
      <c r="AL458" s="359">
        <v>1.3000000000000001E-2</v>
      </c>
      <c r="AM458" s="359" t="s">
        <v>34</v>
      </c>
      <c r="AN458" s="359" t="s">
        <v>34</v>
      </c>
      <c r="AO458" s="357" t="s">
        <v>1323</v>
      </c>
      <c r="AP458" s="360" t="s">
        <v>716</v>
      </c>
      <c r="AQ458" s="366" t="s">
        <v>687</v>
      </c>
      <c r="AR458" s="359">
        <v>7.9993333333333323E-3</v>
      </c>
      <c r="AS458" s="359">
        <v>7.9993333333333323E-3</v>
      </c>
      <c r="AT458" s="359"/>
      <c r="AW458" s="646"/>
      <c r="AX458" s="646"/>
      <c r="AY458" s="647"/>
      <c r="AZ458" s="647"/>
      <c r="BA458" s="647"/>
      <c r="BB458" s="648"/>
      <c r="BC458" s="647"/>
      <c r="BD458" s="647"/>
      <c r="BE458" s="647"/>
      <c r="BF458" s="647"/>
      <c r="BG458" s="648"/>
      <c r="BH458" s="648"/>
      <c r="BI458" s="649"/>
      <c r="BJ458" s="649"/>
      <c r="BK458" s="649"/>
      <c r="BL458" s="648"/>
      <c r="BM458" s="648"/>
      <c r="BN458" s="648"/>
      <c r="BO458" s="648"/>
      <c r="BP458" s="648"/>
      <c r="BQ458" s="648"/>
      <c r="BR458" s="648"/>
      <c r="BS458" s="648"/>
      <c r="BT458" s="651"/>
      <c r="BU458" s="652"/>
      <c r="BV458" s="650"/>
      <c r="BW458" s="653"/>
    </row>
    <row r="459" spans="2:75" ht="15.75" customHeight="1">
      <c r="B459" s="353" t="s">
        <v>47</v>
      </c>
      <c r="C459" s="354">
        <v>41686811000175</v>
      </c>
      <c r="D459" s="355" t="s">
        <v>14</v>
      </c>
      <c r="E459" s="355" t="s">
        <v>607</v>
      </c>
      <c r="F459" s="355"/>
      <c r="G459" s="356"/>
      <c r="H459" s="356" t="s">
        <v>34</v>
      </c>
      <c r="I459" s="356" t="s">
        <v>34</v>
      </c>
      <c r="J459" s="356" t="s">
        <v>611</v>
      </c>
      <c r="K459" s="357" t="s">
        <v>49</v>
      </c>
      <c r="L459" s="358"/>
      <c r="M459" s="358" t="s">
        <v>34</v>
      </c>
      <c r="N459" s="357">
        <v>75686811</v>
      </c>
      <c r="O459" s="357" t="s">
        <v>1320</v>
      </c>
      <c r="P459" s="361">
        <v>44336</v>
      </c>
      <c r="Q459" s="362">
        <v>25610798.600000001</v>
      </c>
      <c r="R459" s="362">
        <v>32009209.723571416</v>
      </c>
      <c r="S459" s="357">
        <v>5</v>
      </c>
      <c r="T459" s="359">
        <v>-0.28570901758841949</v>
      </c>
      <c r="U459" s="359">
        <v>-3.6934162354424069</v>
      </c>
      <c r="V459" s="359">
        <v>-0.22604749821603276</v>
      </c>
      <c r="W459" s="359">
        <v>-2.2160213255148098</v>
      </c>
      <c r="X459" s="359" t="s">
        <v>1417</v>
      </c>
      <c r="Y459" s="359" t="s">
        <v>1417</v>
      </c>
      <c r="Z459" s="359" t="s">
        <v>1417</v>
      </c>
      <c r="AA459" s="359" t="s">
        <v>1417</v>
      </c>
      <c r="AB459" s="359">
        <v>0.23869199924370643</v>
      </c>
      <c r="AC459" s="363">
        <v>-1.360813016990583</v>
      </c>
      <c r="AD459" s="526">
        <v>41544075000110</v>
      </c>
      <c r="AE459" s="360" t="s">
        <v>2157</v>
      </c>
      <c r="AF459" s="360" t="s">
        <v>2143</v>
      </c>
      <c r="AG459" s="364" t="s">
        <v>1435</v>
      </c>
      <c r="AH459" s="364" t="s">
        <v>2144</v>
      </c>
      <c r="AI459" s="364">
        <v>1000</v>
      </c>
      <c r="AJ459" s="364">
        <v>1000</v>
      </c>
      <c r="AK459" s="364">
        <v>1000</v>
      </c>
      <c r="AL459" s="359">
        <v>0.01</v>
      </c>
      <c r="AM459" s="359" t="s">
        <v>34</v>
      </c>
      <c r="AN459" s="359" t="s">
        <v>34</v>
      </c>
      <c r="AO459" s="357" t="s">
        <v>1323</v>
      </c>
      <c r="AP459" s="360" t="s">
        <v>716</v>
      </c>
      <c r="AQ459" s="366" t="s">
        <v>702</v>
      </c>
      <c r="AR459" s="359">
        <v>6.7000000000000002E-3</v>
      </c>
      <c r="AS459" s="359">
        <v>6.7000000000000002E-3</v>
      </c>
      <c r="AT459" s="359"/>
      <c r="AW459" s="646"/>
      <c r="AX459" s="646"/>
      <c r="AY459" s="647"/>
      <c r="AZ459" s="647"/>
      <c r="BA459" s="647"/>
      <c r="BB459" s="648"/>
      <c r="BC459" s="647"/>
      <c r="BD459" s="647"/>
      <c r="BE459" s="647"/>
      <c r="BF459" s="647"/>
      <c r="BG459" s="648"/>
      <c r="BH459" s="648"/>
      <c r="BI459" s="649"/>
      <c r="BJ459" s="649"/>
      <c r="BK459" s="649"/>
      <c r="BL459" s="648"/>
      <c r="BM459" s="648"/>
      <c r="BN459" s="648"/>
      <c r="BO459" s="648"/>
      <c r="BP459" s="648"/>
      <c r="BQ459" s="648"/>
      <c r="BR459" s="648"/>
      <c r="BS459" s="648"/>
      <c r="BT459" s="651"/>
      <c r="BU459" s="652"/>
      <c r="BV459" s="650"/>
      <c r="BW459" s="653"/>
    </row>
    <row r="460" spans="2:75" ht="15.75" customHeight="1">
      <c r="B460" s="353" t="s">
        <v>944</v>
      </c>
      <c r="C460" s="354">
        <v>41373588000106</v>
      </c>
      <c r="D460" s="355" t="s">
        <v>14</v>
      </c>
      <c r="E460" s="355" t="s">
        <v>607</v>
      </c>
      <c r="F460" s="355"/>
      <c r="G460" s="356"/>
      <c r="H460" s="356" t="s">
        <v>34</v>
      </c>
      <c r="I460" s="356" t="s">
        <v>34</v>
      </c>
      <c r="J460" s="356" t="s">
        <v>611</v>
      </c>
      <c r="K460" s="357" t="s">
        <v>48</v>
      </c>
      <c r="L460" s="358"/>
      <c r="M460" s="358" t="s">
        <v>34</v>
      </c>
      <c r="N460" s="357">
        <v>586897</v>
      </c>
      <c r="O460" s="357" t="s">
        <v>1320</v>
      </c>
      <c r="P460" s="361">
        <v>44314</v>
      </c>
      <c r="Q460" s="362">
        <v>17919264.829999998</v>
      </c>
      <c r="R460" s="362">
        <v>36369884.884603128</v>
      </c>
      <c r="S460" s="357">
        <v>5</v>
      </c>
      <c r="T460" s="359">
        <v>-0.19860808660634777</v>
      </c>
      <c r="U460" s="359">
        <v>-2.5674455001583008</v>
      </c>
      <c r="V460" s="359">
        <v>-0.180182583219199</v>
      </c>
      <c r="W460" s="359">
        <v>-1.7663917984108515</v>
      </c>
      <c r="X460" s="359" t="s">
        <v>1417</v>
      </c>
      <c r="Y460" s="359" t="s">
        <v>1417</v>
      </c>
      <c r="Z460" s="359" t="s">
        <v>1417</v>
      </c>
      <c r="AA460" s="359" t="s">
        <v>1417</v>
      </c>
      <c r="AB460" s="359">
        <v>0.20169594283970074</v>
      </c>
      <c r="AC460" s="363">
        <v>-1.3655238694363354</v>
      </c>
      <c r="AD460" s="526">
        <v>41544075000110</v>
      </c>
      <c r="AE460" s="360" t="s">
        <v>2157</v>
      </c>
      <c r="AF460" s="360" t="s">
        <v>2143</v>
      </c>
      <c r="AG460" s="364" t="s">
        <v>1435</v>
      </c>
      <c r="AH460" s="364" t="s">
        <v>2144</v>
      </c>
      <c r="AI460" s="364">
        <v>1000</v>
      </c>
      <c r="AJ460" s="364">
        <v>1000</v>
      </c>
      <c r="AK460" s="364">
        <v>1000</v>
      </c>
      <c r="AL460" s="359">
        <v>0.01</v>
      </c>
      <c r="AM460" s="359" t="s">
        <v>34</v>
      </c>
      <c r="AN460" s="359" t="s">
        <v>34</v>
      </c>
      <c r="AO460" s="357" t="s">
        <v>1323</v>
      </c>
      <c r="AP460" s="360" t="s">
        <v>716</v>
      </c>
      <c r="AQ460" s="366" t="s">
        <v>687</v>
      </c>
      <c r="AR460" s="359">
        <v>6.7000000000000002E-3</v>
      </c>
      <c r="AS460" s="359">
        <v>6.7000000000000002E-3</v>
      </c>
      <c r="AT460" s="359"/>
      <c r="AW460" s="646"/>
      <c r="AX460" s="646"/>
      <c r="AY460" s="647"/>
      <c r="AZ460" s="647"/>
      <c r="BA460" s="647"/>
      <c r="BB460" s="648"/>
      <c r="BC460" s="647"/>
      <c r="BD460" s="647"/>
      <c r="BE460" s="647"/>
      <c r="BF460" s="647"/>
      <c r="BG460" s="648"/>
      <c r="BH460" s="648"/>
      <c r="BI460" s="649"/>
      <c r="BJ460" s="649"/>
      <c r="BK460" s="649"/>
      <c r="BL460" s="648"/>
      <c r="BM460" s="648"/>
      <c r="BN460" s="648"/>
      <c r="BO460" s="648"/>
      <c r="BP460" s="648"/>
      <c r="BQ460" s="648"/>
      <c r="BR460" s="648"/>
      <c r="BS460" s="648"/>
      <c r="BT460" s="651"/>
      <c r="BU460" s="652"/>
      <c r="BV460" s="650"/>
      <c r="BW460" s="653"/>
    </row>
    <row r="461" spans="2:75" ht="15.75" customHeight="1">
      <c r="B461" s="353" t="s">
        <v>1601</v>
      </c>
      <c r="C461" s="354">
        <v>34714223000132</v>
      </c>
      <c r="D461" s="355" t="s">
        <v>13</v>
      </c>
      <c r="E461" s="355"/>
      <c r="F461" s="355"/>
      <c r="G461" s="356"/>
      <c r="H461" s="356" t="s">
        <v>34</v>
      </c>
      <c r="I461" s="356"/>
      <c r="J461" s="356"/>
      <c r="K461" s="357"/>
      <c r="L461" s="358"/>
      <c r="M461" s="358"/>
      <c r="N461" s="357">
        <v>524859</v>
      </c>
      <c r="O461" s="357" t="s">
        <v>1320</v>
      </c>
      <c r="P461" s="361">
        <v>43860</v>
      </c>
      <c r="Q461" s="362">
        <v>161816371.09</v>
      </c>
      <c r="R461" s="362">
        <v>139833860.41499999</v>
      </c>
      <c r="S461" s="357">
        <v>5</v>
      </c>
      <c r="T461" s="359">
        <v>0.14709557783581984</v>
      </c>
      <c r="U461" s="359">
        <v>1.6545183389773768</v>
      </c>
      <c r="V461" s="359">
        <v>0.36196429968068466</v>
      </c>
      <c r="W461" s="359">
        <v>3.3220027980683291</v>
      </c>
      <c r="X461" s="359">
        <v>0.58545830787427877</v>
      </c>
      <c r="Y461" s="359">
        <v>4.1168201374860995</v>
      </c>
      <c r="Z461" s="359" t="s">
        <v>1417</v>
      </c>
      <c r="AA461" s="359" t="s">
        <v>1417</v>
      </c>
      <c r="AB461" s="359">
        <v>0.26819858195815</v>
      </c>
      <c r="AC461" s="363">
        <v>0.89358043373018392</v>
      </c>
      <c r="AD461" s="526">
        <v>0</v>
      </c>
      <c r="AE461" s="360" t="s">
        <v>2284</v>
      </c>
      <c r="AF461" s="360" t="s">
        <v>2143</v>
      </c>
      <c r="AG461" s="364" t="s">
        <v>1435</v>
      </c>
      <c r="AH461" s="364" t="s">
        <v>2165</v>
      </c>
      <c r="AI461" s="364">
        <v>10000</v>
      </c>
      <c r="AJ461" s="364" t="s">
        <v>1427</v>
      </c>
      <c r="AK461" s="364" t="s">
        <v>1427</v>
      </c>
      <c r="AL461" s="359">
        <v>5.7999999999999996E-3</v>
      </c>
      <c r="AM461" s="359" t="s">
        <v>34</v>
      </c>
      <c r="AN461" s="359" t="s">
        <v>34</v>
      </c>
      <c r="AO461" s="357" t="s">
        <v>1323</v>
      </c>
      <c r="AP461" s="360" t="s">
        <v>13</v>
      </c>
      <c r="AQ461" s="366" t="s">
        <v>679</v>
      </c>
      <c r="AR461" s="359" t="s">
        <v>34</v>
      </c>
      <c r="AS461" s="359" t="s">
        <v>34</v>
      </c>
      <c r="AT461" s="359"/>
      <c r="AW461" s="646"/>
      <c r="AX461" s="646"/>
      <c r="AY461" s="647"/>
      <c r="AZ461" s="647"/>
      <c r="BA461" s="647"/>
      <c r="BB461" s="648"/>
      <c r="BC461" s="647"/>
      <c r="BD461" s="647"/>
      <c r="BE461" s="647"/>
      <c r="BF461" s="647"/>
      <c r="BG461" s="648"/>
      <c r="BH461" s="648"/>
      <c r="BI461" s="649"/>
      <c r="BJ461" s="649"/>
      <c r="BK461" s="649"/>
      <c r="BL461" s="648"/>
      <c r="BM461" s="648"/>
      <c r="BN461" s="648"/>
      <c r="BO461" s="648"/>
      <c r="BP461" s="648"/>
      <c r="BQ461" s="648"/>
      <c r="BR461" s="648"/>
      <c r="BS461" s="648"/>
      <c r="BT461" s="651"/>
      <c r="BU461" s="652"/>
      <c r="BV461" s="650"/>
      <c r="BW461" s="653"/>
    </row>
    <row r="462" spans="2:75" ht="15.75" customHeight="1">
      <c r="B462" s="353" t="s">
        <v>989</v>
      </c>
      <c r="C462" s="354">
        <v>24874367000100</v>
      </c>
      <c r="D462" s="355" t="s">
        <v>14</v>
      </c>
      <c r="E462" s="355" t="s">
        <v>607</v>
      </c>
      <c r="F462" s="355"/>
      <c r="G462" s="356"/>
      <c r="H462" s="356" t="s">
        <v>34</v>
      </c>
      <c r="I462" s="356" t="s">
        <v>34</v>
      </c>
      <c r="J462" s="356" t="s">
        <v>608</v>
      </c>
      <c r="K462" s="357" t="s">
        <v>48</v>
      </c>
      <c r="L462" s="358"/>
      <c r="M462" s="358" t="s">
        <v>34</v>
      </c>
      <c r="N462" s="357">
        <v>430595</v>
      </c>
      <c r="O462" s="357" t="s">
        <v>1320</v>
      </c>
      <c r="P462" s="361">
        <v>42587</v>
      </c>
      <c r="Q462" s="362">
        <v>55652344.060000002</v>
      </c>
      <c r="R462" s="362">
        <v>122836327.00376986</v>
      </c>
      <c r="S462" s="357">
        <v>5</v>
      </c>
      <c r="T462" s="359">
        <v>-0.37330869743285633</v>
      </c>
      <c r="U462" s="359">
        <v>-4.8258343946167921</v>
      </c>
      <c r="V462" s="359">
        <v>-0.64755180874070806</v>
      </c>
      <c r="W462" s="359">
        <v>-6.3481729674958975</v>
      </c>
      <c r="X462" s="359">
        <v>-0.53693052030025479</v>
      </c>
      <c r="Y462" s="359">
        <v>-4.0716416745304072</v>
      </c>
      <c r="Z462" s="359">
        <v>-0.11676263955958366</v>
      </c>
      <c r="AA462" s="359">
        <v>-0.66371669633390851</v>
      </c>
      <c r="AB462" s="359">
        <v>0.51435515431246126</v>
      </c>
      <c r="AC462" s="363">
        <v>-1.9555243426319839</v>
      </c>
      <c r="AD462" s="526">
        <v>0</v>
      </c>
      <c r="AE462" s="360" t="s">
        <v>2314</v>
      </c>
      <c r="AF462" s="360" t="s">
        <v>2307</v>
      </c>
      <c r="AG462" s="364" t="s">
        <v>1437</v>
      </c>
      <c r="AH462" s="364" t="s">
        <v>2147</v>
      </c>
      <c r="AI462" s="364">
        <v>10000</v>
      </c>
      <c r="AJ462" s="364">
        <v>0</v>
      </c>
      <c r="AK462" s="364">
        <v>5000</v>
      </c>
      <c r="AL462" s="359">
        <v>2.5150000000000002E-2</v>
      </c>
      <c r="AM462" s="359">
        <v>0.2</v>
      </c>
      <c r="AN462" s="359" t="s">
        <v>666</v>
      </c>
      <c r="AO462" s="357" t="s">
        <v>1323</v>
      </c>
      <c r="AP462" s="360" t="s">
        <v>716</v>
      </c>
      <c r="AQ462" s="366" t="s">
        <v>670</v>
      </c>
      <c r="AR462" s="359">
        <v>6.7200000000000003E-3</v>
      </c>
      <c r="AS462" s="359">
        <v>6.7200000000000003E-3</v>
      </c>
      <c r="AT462" s="359"/>
      <c r="AW462" s="646"/>
      <c r="AX462" s="646"/>
      <c r="AY462" s="647"/>
      <c r="AZ462" s="647"/>
      <c r="BA462" s="647"/>
      <c r="BB462" s="647"/>
      <c r="BC462" s="647"/>
      <c r="BD462" s="647"/>
      <c r="BE462" s="647"/>
      <c r="BF462" s="647"/>
      <c r="BG462" s="648"/>
      <c r="BH462" s="648"/>
      <c r="BI462" s="649"/>
      <c r="BJ462" s="649"/>
      <c r="BK462" s="649"/>
      <c r="BL462" s="218"/>
      <c r="BM462" s="648"/>
      <c r="BN462" s="648"/>
      <c r="BO462" s="648"/>
      <c r="BP462" s="648"/>
      <c r="BQ462" s="648"/>
      <c r="BR462" s="648"/>
      <c r="BS462" s="648"/>
      <c r="BT462" s="648"/>
      <c r="BU462" s="648"/>
      <c r="BV462" s="650"/>
      <c r="BW462" s="647"/>
    </row>
    <row r="463" spans="2:75" ht="15.75" customHeight="1">
      <c r="B463" s="353" t="s">
        <v>996</v>
      </c>
      <c r="C463" s="354">
        <v>41484468000186</v>
      </c>
      <c r="D463" s="355" t="s">
        <v>14</v>
      </c>
      <c r="E463" s="355" t="s">
        <v>607</v>
      </c>
      <c r="F463" s="355"/>
      <c r="G463" s="356"/>
      <c r="H463" s="356" t="s">
        <v>34</v>
      </c>
      <c r="I463" s="356" t="s">
        <v>34</v>
      </c>
      <c r="J463" s="356" t="s">
        <v>696</v>
      </c>
      <c r="K463" s="357"/>
      <c r="L463" s="358"/>
      <c r="M463" s="358" t="s">
        <v>1414</v>
      </c>
      <c r="N463" s="357">
        <v>594326</v>
      </c>
      <c r="O463" s="357" t="s">
        <v>1320</v>
      </c>
      <c r="P463" s="361">
        <v>44343</v>
      </c>
      <c r="Q463" s="362">
        <v>1296211.8999999999</v>
      </c>
      <c r="R463" s="362">
        <v>2441577.487420633</v>
      </c>
      <c r="S463" s="357">
        <v>5</v>
      </c>
      <c r="T463" s="359">
        <v>-0.23409499166021752</v>
      </c>
      <c r="U463" s="359">
        <v>-3.0261916481723503</v>
      </c>
      <c r="V463" s="359">
        <v>-0.20681649592489082</v>
      </c>
      <c r="W463" s="359">
        <v>-2.0274931996805372</v>
      </c>
      <c r="X463" s="359" t="s">
        <v>1417</v>
      </c>
      <c r="Y463" s="359" t="s">
        <v>1417</v>
      </c>
      <c r="Z463" s="359" t="s">
        <v>1417</v>
      </c>
      <c r="AA463" s="359" t="s">
        <v>1417</v>
      </c>
      <c r="AB463" s="359">
        <v>0.20209473364825217</v>
      </c>
      <c r="AC463" s="363">
        <v>-1.526215886020869</v>
      </c>
      <c r="AD463" s="526">
        <v>35412313000131</v>
      </c>
      <c r="AE463" s="360" t="s">
        <v>59</v>
      </c>
      <c r="AF463" s="360" t="s">
        <v>2146</v>
      </c>
      <c r="AG463" s="364" t="s">
        <v>59</v>
      </c>
      <c r="AH463" s="364" t="s">
        <v>2144</v>
      </c>
      <c r="AI463" s="364">
        <v>100</v>
      </c>
      <c r="AJ463" s="364" t="s">
        <v>1427</v>
      </c>
      <c r="AK463" s="364" t="s">
        <v>1427</v>
      </c>
      <c r="AL463" s="359">
        <v>8.0000000000000002E-3</v>
      </c>
      <c r="AM463" s="359" t="s">
        <v>34</v>
      </c>
      <c r="AN463" s="359" t="s">
        <v>2156</v>
      </c>
      <c r="AO463" s="357" t="s">
        <v>1323</v>
      </c>
      <c r="AP463" s="360" t="s">
        <v>716</v>
      </c>
      <c r="AQ463" s="366" t="s">
        <v>687</v>
      </c>
      <c r="AR463" s="359">
        <v>1.8666666666666664E-3</v>
      </c>
      <c r="AS463" s="359">
        <v>1.8666666666666664E-3</v>
      </c>
      <c r="AT463" s="359"/>
      <c r="AW463" s="646"/>
      <c r="AX463" s="646"/>
      <c r="AY463" s="647"/>
      <c r="AZ463" s="647"/>
      <c r="BA463" s="647"/>
      <c r="BB463" s="648"/>
      <c r="BC463" s="647"/>
      <c r="BD463" s="647"/>
      <c r="BE463" s="647"/>
      <c r="BF463" s="647"/>
      <c r="BG463" s="648"/>
      <c r="BH463" s="648"/>
      <c r="BI463" s="649"/>
      <c r="BJ463" s="649"/>
      <c r="BK463" s="649"/>
      <c r="BL463" s="648"/>
      <c r="BM463" s="648"/>
      <c r="BN463" s="648"/>
      <c r="BO463" s="648"/>
      <c r="BP463" s="648"/>
      <c r="BQ463" s="648"/>
      <c r="BR463" s="648"/>
      <c r="BS463" s="648"/>
      <c r="BT463" s="651"/>
      <c r="BU463" s="652"/>
      <c r="BV463" s="650"/>
      <c r="BW463" s="653"/>
    </row>
    <row r="464" spans="2:75" ht="15.75" customHeight="1">
      <c r="B464" s="353" t="s">
        <v>997</v>
      </c>
      <c r="C464" s="354">
        <v>41559595000105</v>
      </c>
      <c r="D464" s="355" t="s">
        <v>14</v>
      </c>
      <c r="E464" s="355" t="s">
        <v>607</v>
      </c>
      <c r="F464" s="355"/>
      <c r="G464" s="356"/>
      <c r="H464" s="356" t="s">
        <v>34</v>
      </c>
      <c r="I464" s="356" t="s">
        <v>34</v>
      </c>
      <c r="J464" s="356" t="s">
        <v>613</v>
      </c>
      <c r="K464" s="357"/>
      <c r="L464" s="358"/>
      <c r="M464" s="358" t="s">
        <v>1414</v>
      </c>
      <c r="N464" s="357">
        <v>595543</v>
      </c>
      <c r="O464" s="357" t="s">
        <v>1320</v>
      </c>
      <c r="P464" s="361">
        <v>44343</v>
      </c>
      <c r="Q464" s="362">
        <v>1098425.4099999999</v>
      </c>
      <c r="R464" s="362">
        <v>3259925.7390079387</v>
      </c>
      <c r="S464" s="357">
        <v>5</v>
      </c>
      <c r="T464" s="359">
        <v>-0.31043040286794543</v>
      </c>
      <c r="U464" s="359">
        <v>-4.0129944081046371</v>
      </c>
      <c r="V464" s="359">
        <v>-0.26391365997221639</v>
      </c>
      <c r="W464" s="359">
        <v>-2.5872363251468853</v>
      </c>
      <c r="X464" s="359" t="s">
        <v>1417</v>
      </c>
      <c r="Y464" s="359" t="s">
        <v>1417</v>
      </c>
      <c r="Z464" s="359" t="s">
        <v>1417</v>
      </c>
      <c r="AA464" s="359" t="s">
        <v>1417</v>
      </c>
      <c r="AB464" s="359">
        <v>0.25403434864407365</v>
      </c>
      <c r="AC464" s="363">
        <v>-1.4615061929309472</v>
      </c>
      <c r="AD464" s="526">
        <v>35416040000101</v>
      </c>
      <c r="AE464" s="360" t="s">
        <v>59</v>
      </c>
      <c r="AF464" s="360" t="s">
        <v>2146</v>
      </c>
      <c r="AG464" s="364" t="s">
        <v>59</v>
      </c>
      <c r="AH464" s="364" t="s">
        <v>2144</v>
      </c>
      <c r="AI464" s="364">
        <v>100</v>
      </c>
      <c r="AJ464" s="364" t="s">
        <v>1427</v>
      </c>
      <c r="AK464" s="364" t="s">
        <v>1427</v>
      </c>
      <c r="AL464" s="359">
        <v>8.0000000000000002E-3</v>
      </c>
      <c r="AM464" s="359" t="s">
        <v>34</v>
      </c>
      <c r="AN464" s="359" t="s">
        <v>666</v>
      </c>
      <c r="AO464" s="357" t="s">
        <v>1323</v>
      </c>
      <c r="AP464" s="360" t="s">
        <v>716</v>
      </c>
      <c r="AQ464" s="366" t="s">
        <v>687</v>
      </c>
      <c r="AR464" s="359">
        <v>1.8666666666666664E-3</v>
      </c>
      <c r="AS464" s="359">
        <v>1.8666666666666664E-3</v>
      </c>
      <c r="AT464" s="359"/>
      <c r="AW464" s="646"/>
      <c r="AX464" s="646"/>
      <c r="AY464" s="647"/>
      <c r="AZ464" s="647"/>
      <c r="BA464" s="647"/>
      <c r="BB464" s="648"/>
      <c r="BC464" s="647"/>
      <c r="BD464" s="647"/>
      <c r="BE464" s="647"/>
      <c r="BF464" s="647"/>
      <c r="BG464" s="648"/>
      <c r="BH464" s="648"/>
      <c r="BI464" s="649"/>
      <c r="BJ464" s="649"/>
      <c r="BK464" s="649"/>
      <c r="BL464" s="648"/>
      <c r="BM464" s="648"/>
      <c r="BN464" s="648"/>
      <c r="BO464" s="648"/>
      <c r="BP464" s="648"/>
      <c r="BQ464" s="648"/>
      <c r="BR464" s="648"/>
      <c r="BS464" s="648"/>
      <c r="BT464" s="651"/>
      <c r="BU464" s="652"/>
      <c r="BV464" s="650"/>
      <c r="BW464" s="653"/>
    </row>
    <row r="465" spans="2:75" ht="15.75" customHeight="1">
      <c r="B465" s="353" t="s">
        <v>241</v>
      </c>
      <c r="C465" s="354">
        <v>38318178000158</v>
      </c>
      <c r="D465" s="355" t="s">
        <v>14</v>
      </c>
      <c r="E465" s="355" t="s">
        <v>607</v>
      </c>
      <c r="F465" s="355"/>
      <c r="G465" s="356" t="s">
        <v>866</v>
      </c>
      <c r="H465" s="356" t="s">
        <v>34</v>
      </c>
      <c r="I465" s="356" t="s">
        <v>34</v>
      </c>
      <c r="J465" s="356" t="s">
        <v>611</v>
      </c>
      <c r="K465" s="357"/>
      <c r="L465" s="358"/>
      <c r="M465" s="358" t="s">
        <v>34</v>
      </c>
      <c r="N465" s="357">
        <v>582883</v>
      </c>
      <c r="O465" s="357" t="s">
        <v>1320</v>
      </c>
      <c r="P465" s="361">
        <v>44293</v>
      </c>
      <c r="Q465" s="362">
        <v>1192581.31</v>
      </c>
      <c r="R465" s="362">
        <v>1886302.8751587293</v>
      </c>
      <c r="S465" s="357">
        <v>5</v>
      </c>
      <c r="T465" s="359">
        <v>-0.32778975093994112</v>
      </c>
      <c r="U465" s="359">
        <v>-4.2374020888526296</v>
      </c>
      <c r="V465" s="359">
        <v>-0.26993298622158857</v>
      </c>
      <c r="W465" s="359">
        <v>-2.646245849424353</v>
      </c>
      <c r="X465" s="359" t="s">
        <v>1417</v>
      </c>
      <c r="Y465" s="359" t="s">
        <v>1417</v>
      </c>
      <c r="Z465" s="359" t="s">
        <v>1417</v>
      </c>
      <c r="AA465" s="359" t="s">
        <v>1417</v>
      </c>
      <c r="AB465" s="359">
        <v>0.26212528444425692</v>
      </c>
      <c r="AC465" s="363">
        <v>-1.4393185467319234</v>
      </c>
      <c r="AD465" s="526">
        <v>38427986000153</v>
      </c>
      <c r="AE465" s="360" t="s">
        <v>2178</v>
      </c>
      <c r="AF465" s="360" t="s">
        <v>2143</v>
      </c>
      <c r="AG465" s="364" t="s">
        <v>1435</v>
      </c>
      <c r="AH465" s="364" t="s">
        <v>2144</v>
      </c>
      <c r="AI465" s="364">
        <v>5000</v>
      </c>
      <c r="AJ465" s="364">
        <v>5000</v>
      </c>
      <c r="AK465" s="364">
        <v>5000</v>
      </c>
      <c r="AL465" s="359">
        <v>0.01</v>
      </c>
      <c r="AM465" s="359" t="s">
        <v>34</v>
      </c>
      <c r="AN465" s="359" t="s">
        <v>34</v>
      </c>
      <c r="AO465" s="357" t="s">
        <v>1323</v>
      </c>
      <c r="AP465" s="360" t="s">
        <v>716</v>
      </c>
      <c r="AQ465" s="366" t="s">
        <v>687</v>
      </c>
      <c r="AR465" s="359">
        <v>6.6669999999999993E-3</v>
      </c>
      <c r="AS465" s="359">
        <v>6.6669999999999993E-3</v>
      </c>
      <c r="AT465" s="359"/>
      <c r="AW465" s="646"/>
      <c r="AX465" s="646"/>
      <c r="AY465" s="647"/>
      <c r="AZ465" s="647"/>
      <c r="BA465" s="647"/>
      <c r="BB465" s="648"/>
      <c r="BC465" s="647"/>
      <c r="BD465" s="647"/>
      <c r="BE465" s="647"/>
      <c r="BF465" s="647"/>
      <c r="BG465" s="648"/>
      <c r="BH465" s="648"/>
      <c r="BI465" s="649"/>
      <c r="BJ465" s="649"/>
      <c r="BK465" s="649"/>
      <c r="BL465" s="648"/>
      <c r="BM465" s="648"/>
      <c r="BN465" s="648"/>
      <c r="BO465" s="648"/>
      <c r="BP465" s="648"/>
      <c r="BQ465" s="648"/>
      <c r="BR465" s="648"/>
      <c r="BS465" s="648"/>
      <c r="BT465" s="651"/>
      <c r="BU465" s="652"/>
      <c r="BV465" s="650"/>
      <c r="BW465" s="653"/>
    </row>
    <row r="466" spans="2:75" ht="15.75" customHeight="1">
      <c r="B466" s="353" t="s">
        <v>1020</v>
      </c>
      <c r="C466" s="354">
        <v>29587389000103</v>
      </c>
      <c r="D466" s="355" t="s">
        <v>11</v>
      </c>
      <c r="E466" s="355" t="s">
        <v>661</v>
      </c>
      <c r="F466" s="355"/>
      <c r="G466" s="356"/>
      <c r="H466" s="356" t="s">
        <v>34</v>
      </c>
      <c r="I466" s="356" t="s">
        <v>34</v>
      </c>
      <c r="J466" s="356" t="s">
        <v>611</v>
      </c>
      <c r="K466" s="357" t="s">
        <v>48</v>
      </c>
      <c r="L466" s="358"/>
      <c r="M466" s="358" t="s">
        <v>34</v>
      </c>
      <c r="N466" s="357">
        <v>465429</v>
      </c>
      <c r="O466" s="357" t="s">
        <v>1320</v>
      </c>
      <c r="P466" s="361">
        <v>43234</v>
      </c>
      <c r="Q466" s="362">
        <v>16633954.960000001</v>
      </c>
      <c r="R466" s="362">
        <v>28201335.272619057</v>
      </c>
      <c r="S466" s="357">
        <v>5</v>
      </c>
      <c r="T466" s="359">
        <v>-1.6902375105175005E-2</v>
      </c>
      <c r="U466" s="359">
        <v>-0.21850030201329307</v>
      </c>
      <c r="V466" s="359">
        <v>-1.0934974650148588E-3</v>
      </c>
      <c r="W466" s="359">
        <v>-1.0719931523212238E-2</v>
      </c>
      <c r="X466" s="359">
        <v>5.8150651679799825E-2</v>
      </c>
      <c r="Y466" s="359">
        <v>0.44096695536728325</v>
      </c>
      <c r="Z466" s="359">
        <v>9.0182895678318387E-2</v>
      </c>
      <c r="AA466" s="359">
        <v>0.51262881527181214</v>
      </c>
      <c r="AB466" s="359">
        <v>3.9172006009712337E-2</v>
      </c>
      <c r="AC466" s="363">
        <v>-2.4885440676063157</v>
      </c>
      <c r="AD466" s="526">
        <v>29574911000104</v>
      </c>
      <c r="AE466" s="360" t="s">
        <v>2326</v>
      </c>
      <c r="AF466" s="360" t="s">
        <v>2152</v>
      </c>
      <c r="AG466" s="364" t="s">
        <v>1436</v>
      </c>
      <c r="AH466" s="364" t="s">
        <v>2144</v>
      </c>
      <c r="AI466" s="364">
        <v>10000</v>
      </c>
      <c r="AJ466" s="364">
        <v>1000</v>
      </c>
      <c r="AK466" s="364">
        <v>1000</v>
      </c>
      <c r="AL466" s="359">
        <v>9.0000000000000011E-3</v>
      </c>
      <c r="AM466" s="359" t="s">
        <v>34</v>
      </c>
      <c r="AN466" s="359" t="s">
        <v>34</v>
      </c>
      <c r="AO466" s="357" t="s">
        <v>1323</v>
      </c>
      <c r="AP466" s="360" t="s">
        <v>13</v>
      </c>
      <c r="AQ466" s="366" t="s">
        <v>679</v>
      </c>
      <c r="AR466" s="359">
        <v>4.7999999999999996E-3</v>
      </c>
      <c r="AS466" s="359">
        <v>4.7999999999999996E-3</v>
      </c>
      <c r="AT466" s="359"/>
      <c r="AW466" s="646"/>
      <c r="AX466" s="646"/>
      <c r="AY466" s="647"/>
      <c r="AZ466" s="647"/>
      <c r="BA466" s="647"/>
      <c r="BB466" s="648"/>
      <c r="BC466" s="647"/>
      <c r="BD466" s="647"/>
      <c r="BE466" s="647"/>
      <c r="BF466" s="647"/>
      <c r="BG466" s="648"/>
      <c r="BH466" s="648"/>
      <c r="BI466" s="649"/>
      <c r="BJ466" s="649"/>
      <c r="BK466" s="649"/>
      <c r="BL466" s="648"/>
      <c r="BM466" s="648"/>
      <c r="BN466" s="648"/>
      <c r="BO466" s="648"/>
      <c r="BP466" s="648"/>
      <c r="BQ466" s="648"/>
      <c r="BR466" s="648"/>
      <c r="BS466" s="648"/>
      <c r="BT466" s="651"/>
      <c r="BU466" s="652"/>
      <c r="BV466" s="650"/>
      <c r="BW466" s="653"/>
    </row>
    <row r="467" spans="2:75" ht="15.75" customHeight="1">
      <c r="B467" s="353" t="s">
        <v>1021</v>
      </c>
      <c r="C467" s="354">
        <v>26112046000196</v>
      </c>
      <c r="D467" s="355" t="s">
        <v>11</v>
      </c>
      <c r="E467" s="355" t="s">
        <v>661</v>
      </c>
      <c r="F467" s="355"/>
      <c r="G467" s="356"/>
      <c r="H467" s="356" t="s">
        <v>34</v>
      </c>
      <c r="I467" s="356" t="s">
        <v>34</v>
      </c>
      <c r="J467" s="356" t="s">
        <v>611</v>
      </c>
      <c r="K467" s="357"/>
      <c r="L467" s="358"/>
      <c r="M467" s="358" t="s">
        <v>34</v>
      </c>
      <c r="N467" s="357">
        <v>454281</v>
      </c>
      <c r="O467" s="357" t="s">
        <v>1320</v>
      </c>
      <c r="P467" s="361">
        <v>43048</v>
      </c>
      <c r="Q467" s="362">
        <v>78392054.930000007</v>
      </c>
      <c r="R467" s="362">
        <v>153638254.18884921</v>
      </c>
      <c r="S467" s="357">
        <v>5</v>
      </c>
      <c r="T467" s="359">
        <v>-5.5262007005642988E-2</v>
      </c>
      <c r="U467" s="359">
        <v>-0.71438275067607371</v>
      </c>
      <c r="V467" s="359">
        <v>-2.3543301698411012E-2</v>
      </c>
      <c r="W467" s="359">
        <v>-0.23080307921323162</v>
      </c>
      <c r="X467" s="359">
        <v>0.13147986208798912</v>
      </c>
      <c r="Y467" s="359">
        <v>0.99703567891726907</v>
      </c>
      <c r="Z467" s="359">
        <v>0.12182705292800966</v>
      </c>
      <c r="AA467" s="359">
        <v>0.69250446374341201</v>
      </c>
      <c r="AB467" s="359">
        <v>7.786138003203999E-2</v>
      </c>
      <c r="AC467" s="363">
        <v>-1.5148444704167596</v>
      </c>
      <c r="AD467" s="526">
        <v>26112022000137</v>
      </c>
      <c r="AE467" s="360" t="s">
        <v>2326</v>
      </c>
      <c r="AF467" s="360" t="s">
        <v>2152</v>
      </c>
      <c r="AG467" s="364" t="s">
        <v>1436</v>
      </c>
      <c r="AH467" s="364" t="s">
        <v>2144</v>
      </c>
      <c r="AI467" s="364">
        <v>10000</v>
      </c>
      <c r="AJ467" s="364">
        <v>1000</v>
      </c>
      <c r="AK467" s="364">
        <v>1000</v>
      </c>
      <c r="AL467" s="359">
        <v>9.0000000000000011E-3</v>
      </c>
      <c r="AM467" s="359" t="s">
        <v>34</v>
      </c>
      <c r="AN467" s="359" t="s">
        <v>34</v>
      </c>
      <c r="AO467" s="357" t="s">
        <v>1323</v>
      </c>
      <c r="AP467" s="360" t="s">
        <v>13</v>
      </c>
      <c r="AQ467" s="366" t="s">
        <v>679</v>
      </c>
      <c r="AR467" s="359">
        <v>4.7999999999999996E-3</v>
      </c>
      <c r="AS467" s="359">
        <v>4.7999999999999996E-3</v>
      </c>
      <c r="AT467" s="359"/>
      <c r="AW467" s="646"/>
      <c r="AX467" s="646"/>
      <c r="AY467" s="647"/>
      <c r="AZ467" s="647"/>
      <c r="BA467" s="647"/>
      <c r="BB467" s="648"/>
      <c r="BC467" s="647"/>
      <c r="BD467" s="647"/>
      <c r="BE467" s="647"/>
      <c r="BF467" s="647"/>
      <c r="BG467" s="648"/>
      <c r="BH467" s="648"/>
      <c r="BI467" s="649"/>
      <c r="BJ467" s="649"/>
      <c r="BK467" s="649"/>
      <c r="BL467" s="648"/>
      <c r="BM467" s="648"/>
      <c r="BN467" s="648"/>
      <c r="BO467" s="648"/>
      <c r="BP467" s="648"/>
      <c r="BQ467" s="648"/>
      <c r="BR467" s="648"/>
      <c r="BS467" s="648"/>
      <c r="BT467" s="651"/>
      <c r="BU467" s="652"/>
      <c r="BV467" s="650"/>
      <c r="BW467" s="653"/>
    </row>
    <row r="468" spans="2:75" ht="15.75" customHeight="1">
      <c r="B468" s="353" t="s">
        <v>1023</v>
      </c>
      <c r="C468" s="354">
        <v>17340392000130</v>
      </c>
      <c r="D468" s="355" t="s">
        <v>14</v>
      </c>
      <c r="E468" s="355" t="s">
        <v>607</v>
      </c>
      <c r="F468" s="355"/>
      <c r="G468" s="356"/>
      <c r="H468" s="356" t="s">
        <v>34</v>
      </c>
      <c r="I468" s="356" t="s">
        <v>34</v>
      </c>
      <c r="J468" s="356" t="s">
        <v>611</v>
      </c>
      <c r="K468" s="357"/>
      <c r="L468" s="358"/>
      <c r="M468" s="358" t="s">
        <v>1414</v>
      </c>
      <c r="N468" s="357">
        <v>363103</v>
      </c>
      <c r="O468" s="357" t="s">
        <v>1320</v>
      </c>
      <c r="P468" s="361">
        <v>41710</v>
      </c>
      <c r="Q468" s="362">
        <v>155551592.44</v>
      </c>
      <c r="R468" s="362">
        <v>262108916.75615093</v>
      </c>
      <c r="S468" s="357">
        <v>5</v>
      </c>
      <c r="T468" s="359">
        <v>-0.22117424444027989</v>
      </c>
      <c r="U468" s="359">
        <v>-2.8591626269710986</v>
      </c>
      <c r="V468" s="359">
        <v>-0.12727297579614227</v>
      </c>
      <c r="W468" s="359">
        <v>-1.2477007299432141</v>
      </c>
      <c r="X468" s="359">
        <v>7.6697900227140625E-2</v>
      </c>
      <c r="Y468" s="359">
        <v>0.58161411040513877</v>
      </c>
      <c r="Z468" s="359">
        <v>0.64787936554309833</v>
      </c>
      <c r="AA468" s="359">
        <v>3.6827563486327475</v>
      </c>
      <c r="AB468" s="359">
        <v>0.20716573346819978</v>
      </c>
      <c r="AC468" s="363">
        <v>-1.0224094944280286</v>
      </c>
      <c r="AD468" s="526">
        <v>0</v>
      </c>
      <c r="AE468" s="360" t="s">
        <v>2326</v>
      </c>
      <c r="AF468" s="360" t="s">
        <v>728</v>
      </c>
      <c r="AG468" s="364" t="s">
        <v>728</v>
      </c>
      <c r="AH468" s="364" t="s">
        <v>2144</v>
      </c>
      <c r="AI468" s="364">
        <v>10000</v>
      </c>
      <c r="AJ468" s="364">
        <v>1000</v>
      </c>
      <c r="AK468" s="364">
        <v>1000</v>
      </c>
      <c r="AL468" s="359">
        <v>3.0000000000000001E-3</v>
      </c>
      <c r="AM468" s="359" t="s">
        <v>34</v>
      </c>
      <c r="AN468" s="359" t="s">
        <v>2156</v>
      </c>
      <c r="AO468" s="357" t="s">
        <v>1323</v>
      </c>
      <c r="AP468" s="360" t="s">
        <v>716</v>
      </c>
      <c r="AQ468" s="366" t="s">
        <v>687</v>
      </c>
      <c r="AR468" s="359" t="s">
        <v>34</v>
      </c>
      <c r="AS468" s="359" t="s">
        <v>34</v>
      </c>
      <c r="AT468" s="359"/>
      <c r="AW468" s="646"/>
      <c r="AX468" s="646"/>
      <c r="AY468" s="647"/>
      <c r="AZ468" s="647"/>
      <c r="BA468" s="647"/>
      <c r="BB468" s="648"/>
      <c r="BC468" s="647"/>
      <c r="BD468" s="647"/>
      <c r="BE468" s="647"/>
      <c r="BF468" s="647"/>
      <c r="BG468" s="648"/>
      <c r="BH468" s="648"/>
      <c r="BI468" s="649"/>
      <c r="BJ468" s="649"/>
      <c r="BK468" s="649"/>
      <c r="BL468" s="218"/>
      <c r="BM468" s="648"/>
      <c r="BN468" s="648"/>
      <c r="BO468" s="648"/>
      <c r="BP468" s="648"/>
      <c r="BQ468" s="648"/>
      <c r="BR468" s="648"/>
      <c r="BS468" s="648"/>
      <c r="BT468" s="651"/>
      <c r="BU468" s="652"/>
      <c r="BV468" s="650"/>
      <c r="BW468" s="653"/>
    </row>
    <row r="469" spans="2:75" ht="15.75" customHeight="1">
      <c r="B469" s="353" t="s">
        <v>1035</v>
      </c>
      <c r="C469" s="354">
        <v>27749572000124</v>
      </c>
      <c r="D469" s="355" t="s">
        <v>14</v>
      </c>
      <c r="E469" s="355" t="s">
        <v>607</v>
      </c>
      <c r="F469" s="355"/>
      <c r="G469" s="356"/>
      <c r="H469" s="356" t="s">
        <v>34</v>
      </c>
      <c r="I469" s="356" t="s">
        <v>34</v>
      </c>
      <c r="J469" s="356" t="s">
        <v>608</v>
      </c>
      <c r="K469" s="357" t="s">
        <v>48</v>
      </c>
      <c r="L469" s="358"/>
      <c r="M469" s="358" t="s">
        <v>34</v>
      </c>
      <c r="N469" s="357">
        <v>493511</v>
      </c>
      <c r="O469" s="357" t="s">
        <v>1320</v>
      </c>
      <c r="P469" s="361">
        <v>43580</v>
      </c>
      <c r="Q469" s="362">
        <v>41302566.189999998</v>
      </c>
      <c r="R469" s="362">
        <v>46697827.399325423</v>
      </c>
      <c r="S469" s="357">
        <v>5</v>
      </c>
      <c r="T469" s="359">
        <v>-4.8641793593289573E-2</v>
      </c>
      <c r="U469" s="359">
        <v>-0.62880195975227071</v>
      </c>
      <c r="V469" s="359">
        <v>-0.22059771763986946</v>
      </c>
      <c r="W469" s="359">
        <v>-2.1625952532447577</v>
      </c>
      <c r="X469" s="359">
        <v>-8.4378542194879502E-3</v>
      </c>
      <c r="Y469" s="359">
        <v>-6.3985781371614606E-2</v>
      </c>
      <c r="Z469" s="359">
        <v>0.1219716993125235</v>
      </c>
      <c r="AA469" s="359">
        <v>0.69332668068564873</v>
      </c>
      <c r="AB469" s="359">
        <v>0.28822551514432931</v>
      </c>
      <c r="AC469" s="363">
        <v>-1.0574218489188238</v>
      </c>
      <c r="AD469" s="526">
        <v>0</v>
      </c>
      <c r="AE469" s="360" t="s">
        <v>2330</v>
      </c>
      <c r="AF469" s="360" t="s">
        <v>2143</v>
      </c>
      <c r="AG469" s="364" t="s">
        <v>1435</v>
      </c>
      <c r="AH469" s="364" t="s">
        <v>2147</v>
      </c>
      <c r="AI469" s="364">
        <v>1000</v>
      </c>
      <c r="AJ469" s="364">
        <v>1000</v>
      </c>
      <c r="AK469" s="364">
        <v>1000</v>
      </c>
      <c r="AL469" s="359">
        <v>0.02</v>
      </c>
      <c r="AM469" s="359">
        <v>0.2</v>
      </c>
      <c r="AN469" s="359" t="s">
        <v>2161</v>
      </c>
      <c r="AO469" s="357" t="s">
        <v>1323</v>
      </c>
      <c r="AP469" s="360" t="s">
        <v>716</v>
      </c>
      <c r="AQ469" s="366" t="s">
        <v>659</v>
      </c>
      <c r="AR469" s="359">
        <v>4.0000000000000001E-3</v>
      </c>
      <c r="AS469" s="359">
        <v>4.0000000000000001E-3</v>
      </c>
      <c r="AT469" s="359"/>
      <c r="AW469" s="646"/>
      <c r="AX469" s="646"/>
      <c r="AY469" s="647"/>
      <c r="AZ469" s="647"/>
      <c r="BA469" s="647"/>
      <c r="BB469" s="648"/>
      <c r="BC469" s="647"/>
      <c r="BD469" s="647"/>
      <c r="BE469" s="647"/>
      <c r="BF469" s="647"/>
      <c r="BG469" s="648"/>
      <c r="BH469" s="648"/>
      <c r="BI469" s="649"/>
      <c r="BJ469" s="649"/>
      <c r="BK469" s="649"/>
      <c r="BL469" s="218"/>
      <c r="BM469" s="648"/>
      <c r="BN469" s="648"/>
      <c r="BO469" s="648"/>
      <c r="BP469" s="648"/>
      <c r="BQ469" s="648"/>
      <c r="BR469" s="648"/>
      <c r="BS469" s="648"/>
      <c r="BT469" s="651"/>
      <c r="BU469" s="652"/>
      <c r="BV469" s="650"/>
      <c r="BW469" s="653"/>
    </row>
    <row r="470" spans="2:75" ht="15.75" customHeight="1">
      <c r="B470" s="353" t="s">
        <v>1041</v>
      </c>
      <c r="C470" s="354">
        <v>26370141000190</v>
      </c>
      <c r="D470" s="355" t="s">
        <v>11</v>
      </c>
      <c r="E470" s="355" t="s">
        <v>661</v>
      </c>
      <c r="F470" s="355"/>
      <c r="G470" s="356"/>
      <c r="H470" s="356" t="s">
        <v>34</v>
      </c>
      <c r="I470" s="356" t="s">
        <v>34</v>
      </c>
      <c r="J470" s="356" t="s">
        <v>611</v>
      </c>
      <c r="K470" s="357" t="s">
        <v>48</v>
      </c>
      <c r="L470" s="358"/>
      <c r="M470" s="358" t="s">
        <v>34</v>
      </c>
      <c r="N470" s="357">
        <v>446467</v>
      </c>
      <c r="O470" s="357" t="s">
        <v>1320</v>
      </c>
      <c r="P470" s="361">
        <v>42958</v>
      </c>
      <c r="Q470" s="362">
        <v>11664673.949999999</v>
      </c>
      <c r="R470" s="362">
        <v>12112342.662857145</v>
      </c>
      <c r="S470" s="357">
        <v>5</v>
      </c>
      <c r="T470" s="359">
        <v>-6.365766869161904E-2</v>
      </c>
      <c r="U470" s="359">
        <v>-0.8229151079674194</v>
      </c>
      <c r="V470" s="359">
        <v>-5.9598849732214187E-2</v>
      </c>
      <c r="W470" s="359">
        <v>-0.58426801015297325</v>
      </c>
      <c r="X470" s="359">
        <v>2.7597576354921216E-2</v>
      </c>
      <c r="Y470" s="359">
        <v>0.2092774348902641</v>
      </c>
      <c r="Z470" s="359">
        <v>-3.7428880286267896E-2</v>
      </c>
      <c r="AA470" s="359">
        <v>-0.21275788955081124</v>
      </c>
      <c r="AB470" s="359">
        <v>4.4929157604724143E-2</v>
      </c>
      <c r="AC470" s="363">
        <v>-3.5074675793128804</v>
      </c>
      <c r="AD470" s="526">
        <v>0</v>
      </c>
      <c r="AE470" s="360" t="s">
        <v>2281</v>
      </c>
      <c r="AF470" s="360" t="s">
        <v>728</v>
      </c>
      <c r="AG470" s="364" t="s">
        <v>728</v>
      </c>
      <c r="AH470" s="364" t="s">
        <v>2144</v>
      </c>
      <c r="AI470" s="364">
        <v>25000</v>
      </c>
      <c r="AJ470" s="364">
        <v>1000</v>
      </c>
      <c r="AK470" s="364">
        <v>1000</v>
      </c>
      <c r="AL470" s="359">
        <v>0.01</v>
      </c>
      <c r="AM470" s="359" t="s">
        <v>34</v>
      </c>
      <c r="AN470" s="359" t="s">
        <v>34</v>
      </c>
      <c r="AO470" s="357" t="s">
        <v>1323</v>
      </c>
      <c r="AP470" s="360" t="s">
        <v>13</v>
      </c>
      <c r="AQ470" s="366" t="s">
        <v>679</v>
      </c>
      <c r="AR470" s="359">
        <v>5.3333333333333332E-3</v>
      </c>
      <c r="AS470" s="359">
        <v>5.3333333333333332E-3</v>
      </c>
      <c r="AT470" s="359"/>
      <c r="AW470" s="646"/>
      <c r="AX470" s="646"/>
      <c r="AY470" s="647"/>
      <c r="AZ470" s="647"/>
      <c r="BA470" s="647"/>
      <c r="BB470" s="648"/>
      <c r="BC470" s="647"/>
      <c r="BD470" s="647"/>
      <c r="BE470" s="647"/>
      <c r="BF470" s="647"/>
      <c r="BG470" s="648"/>
      <c r="BH470" s="648"/>
      <c r="BI470" s="649"/>
      <c r="BJ470" s="649"/>
      <c r="BK470" s="649"/>
      <c r="BL470" s="218"/>
      <c r="BM470" s="648"/>
      <c r="BN470" s="648"/>
      <c r="BO470" s="648"/>
      <c r="BP470" s="648"/>
      <c r="BQ470" s="648"/>
      <c r="BR470" s="648"/>
      <c r="BS470" s="648"/>
      <c r="BT470" s="651"/>
      <c r="BU470" s="652"/>
      <c r="BV470" s="650"/>
      <c r="BW470" s="653"/>
    </row>
    <row r="471" spans="2:75" ht="15.75" customHeight="1">
      <c r="B471" s="353" t="s">
        <v>1042</v>
      </c>
      <c r="C471" s="354">
        <v>28320600000156</v>
      </c>
      <c r="D471" s="355" t="s">
        <v>14</v>
      </c>
      <c r="E471" s="355" t="s">
        <v>607</v>
      </c>
      <c r="F471" s="355"/>
      <c r="G471" s="356" t="s">
        <v>866</v>
      </c>
      <c r="H471" s="356" t="s">
        <v>34</v>
      </c>
      <c r="I471" s="356" t="s">
        <v>34</v>
      </c>
      <c r="J471" s="356" t="s">
        <v>690</v>
      </c>
      <c r="K471" s="357"/>
      <c r="L471" s="358"/>
      <c r="M471" s="358" t="s">
        <v>34</v>
      </c>
      <c r="N471" s="357">
        <v>453935</v>
      </c>
      <c r="O471" s="357" t="s">
        <v>1320</v>
      </c>
      <c r="P471" s="361">
        <v>43063</v>
      </c>
      <c r="Q471" s="362">
        <v>157214605.88999999</v>
      </c>
      <c r="R471" s="362">
        <v>297587420.63297611</v>
      </c>
      <c r="S471" s="357">
        <v>5</v>
      </c>
      <c r="T471" s="359">
        <v>-0.24461219367835896</v>
      </c>
      <c r="U471" s="359">
        <v>-3.1621495714227423</v>
      </c>
      <c r="V471" s="359">
        <v>-0.20383577973214961</v>
      </c>
      <c r="W471" s="359">
        <v>-1.9982722142657412</v>
      </c>
      <c r="X471" s="359">
        <v>-3.4266961271267271E-2</v>
      </c>
      <c r="Y471" s="359">
        <v>-0.25985259227504764</v>
      </c>
      <c r="Z471" s="359">
        <v>0.29353623204271129</v>
      </c>
      <c r="AA471" s="359">
        <v>1.6685551039317956</v>
      </c>
      <c r="AB471" s="359">
        <v>0.27452736538774958</v>
      </c>
      <c r="AC471" s="363">
        <v>-1.0464577105035924</v>
      </c>
      <c r="AD471" s="526">
        <v>0</v>
      </c>
      <c r="AE471" s="360" t="s">
        <v>2340</v>
      </c>
      <c r="AF471" s="360" t="s">
        <v>728</v>
      </c>
      <c r="AG471" s="364" t="s">
        <v>728</v>
      </c>
      <c r="AH471" s="364" t="s">
        <v>2144</v>
      </c>
      <c r="AI471" s="364">
        <v>25000</v>
      </c>
      <c r="AJ471" s="364">
        <v>1000</v>
      </c>
      <c r="AK471" s="364">
        <v>1000</v>
      </c>
      <c r="AL471" s="359">
        <v>0.01</v>
      </c>
      <c r="AM471" s="359" t="s">
        <v>34</v>
      </c>
      <c r="AN471" s="359" t="s">
        <v>2156</v>
      </c>
      <c r="AO471" s="357" t="s">
        <v>1323</v>
      </c>
      <c r="AP471" s="360" t="s">
        <v>716</v>
      </c>
      <c r="AQ471" s="366" t="s">
        <v>687</v>
      </c>
      <c r="AR471" s="359">
        <v>5.3333333333333332E-3</v>
      </c>
      <c r="AS471" s="359">
        <v>5.3333333333333332E-3</v>
      </c>
      <c r="AT471" s="359"/>
      <c r="AW471" s="646"/>
      <c r="AX471" s="646"/>
      <c r="AY471" s="647"/>
      <c r="AZ471" s="647"/>
      <c r="BA471" s="647"/>
      <c r="BB471" s="648"/>
      <c r="BC471" s="647"/>
      <c r="BD471" s="647"/>
      <c r="BE471" s="647"/>
      <c r="BF471" s="647"/>
      <c r="BG471" s="648"/>
      <c r="BH471" s="648"/>
      <c r="BI471" s="649"/>
      <c r="BJ471" s="649"/>
      <c r="BK471" s="649"/>
      <c r="BL471" s="648"/>
      <c r="BM471" s="648"/>
      <c r="BN471" s="648"/>
      <c r="BO471" s="648"/>
      <c r="BP471" s="648"/>
      <c r="BQ471" s="648"/>
      <c r="BR471" s="648"/>
      <c r="BS471" s="648"/>
      <c r="BT471" s="651"/>
      <c r="BU471" s="652"/>
      <c r="BV471" s="650"/>
      <c r="BW471" s="653"/>
    </row>
    <row r="472" spans="2:75" ht="15.75" customHeight="1">
      <c r="B472" s="353" t="s">
        <v>1043</v>
      </c>
      <c r="C472" s="354">
        <v>26369994000101</v>
      </c>
      <c r="D472" s="355" t="s">
        <v>14</v>
      </c>
      <c r="E472" s="355" t="s">
        <v>607</v>
      </c>
      <c r="F472" s="355"/>
      <c r="G472" s="356"/>
      <c r="H472" s="356" t="s">
        <v>34</v>
      </c>
      <c r="I472" s="356" t="s">
        <v>34</v>
      </c>
      <c r="J472" s="356" t="s">
        <v>611</v>
      </c>
      <c r="K472" s="357"/>
      <c r="L472" s="358"/>
      <c r="M472" s="358" t="s">
        <v>34</v>
      </c>
      <c r="N472" s="357">
        <v>453722</v>
      </c>
      <c r="O472" s="357" t="s">
        <v>1320</v>
      </c>
      <c r="P472" s="361">
        <v>43063</v>
      </c>
      <c r="Q472" s="362">
        <v>12259262.130000001</v>
      </c>
      <c r="R472" s="362">
        <v>17213900.56571427</v>
      </c>
      <c r="S472" s="357">
        <v>5</v>
      </c>
      <c r="T472" s="359">
        <v>-0.26257420866564751</v>
      </c>
      <c r="U472" s="359">
        <v>-3.3943480450140791</v>
      </c>
      <c r="V472" s="359">
        <v>-0.22789513861609634</v>
      </c>
      <c r="W472" s="359">
        <v>-2.2341343794558473</v>
      </c>
      <c r="X472" s="359">
        <v>-9.2902802984548893E-2</v>
      </c>
      <c r="Y472" s="359">
        <v>-0.70449883180611161</v>
      </c>
      <c r="Z472" s="359">
        <v>-0.14814314892054525</v>
      </c>
      <c r="AA472" s="359">
        <v>-0.84209368473441792</v>
      </c>
      <c r="AB472" s="359">
        <v>0.26028322467980658</v>
      </c>
      <c r="AC472" s="363">
        <v>-1.2369509753001935</v>
      </c>
      <c r="AD472" s="526">
        <v>0</v>
      </c>
      <c r="AE472" s="360" t="s">
        <v>2340</v>
      </c>
      <c r="AF472" s="360" t="s">
        <v>728</v>
      </c>
      <c r="AG472" s="364" t="s">
        <v>728</v>
      </c>
      <c r="AH472" s="364" t="s">
        <v>2144</v>
      </c>
      <c r="AI472" s="364">
        <v>25000</v>
      </c>
      <c r="AJ472" s="364">
        <v>1000</v>
      </c>
      <c r="AK472" s="364">
        <v>1000</v>
      </c>
      <c r="AL472" s="359">
        <v>0.01</v>
      </c>
      <c r="AM472" s="359" t="s">
        <v>34</v>
      </c>
      <c r="AN472" s="359" t="s">
        <v>34</v>
      </c>
      <c r="AO472" s="357" t="s">
        <v>1323</v>
      </c>
      <c r="AP472" s="360" t="s">
        <v>716</v>
      </c>
      <c r="AQ472" s="366" t="s">
        <v>687</v>
      </c>
      <c r="AR472" s="359">
        <v>5.3333333333333332E-3</v>
      </c>
      <c r="AS472" s="359">
        <v>5.3333333333333332E-3</v>
      </c>
      <c r="AT472" s="359"/>
      <c r="AW472" s="646"/>
      <c r="AX472" s="646"/>
      <c r="AY472" s="647"/>
      <c r="AZ472" s="647"/>
      <c r="BA472" s="647"/>
      <c r="BB472" s="648"/>
      <c r="BC472" s="647"/>
      <c r="BD472" s="647"/>
      <c r="BE472" s="647"/>
      <c r="BF472" s="647"/>
      <c r="BG472" s="648"/>
      <c r="BH472" s="648"/>
      <c r="BI472" s="649"/>
      <c r="BJ472" s="649"/>
      <c r="BK472" s="649"/>
      <c r="BL472" s="648"/>
      <c r="BM472" s="648"/>
      <c r="BN472" s="648"/>
      <c r="BO472" s="648"/>
      <c r="BP472" s="648"/>
      <c r="BQ472" s="648"/>
      <c r="BR472" s="648"/>
      <c r="BS472" s="648"/>
      <c r="BT472" s="651"/>
      <c r="BU472" s="652"/>
      <c r="BV472" s="650"/>
      <c r="BW472" s="653"/>
    </row>
    <row r="473" spans="2:75" ht="15.75" customHeight="1">
      <c r="B473" s="353" t="s">
        <v>1044</v>
      </c>
      <c r="C473" s="354">
        <v>35578945000170</v>
      </c>
      <c r="D473" s="355" t="s">
        <v>14</v>
      </c>
      <c r="E473" s="355" t="s">
        <v>607</v>
      </c>
      <c r="F473" s="355"/>
      <c r="G473" s="356"/>
      <c r="H473" s="356" t="s">
        <v>34</v>
      </c>
      <c r="I473" s="356" t="s">
        <v>34</v>
      </c>
      <c r="J473" s="356" t="s">
        <v>611</v>
      </c>
      <c r="K473" s="357"/>
      <c r="L473" s="358"/>
      <c r="M473" s="358" t="s">
        <v>34</v>
      </c>
      <c r="N473" s="357">
        <v>536636</v>
      </c>
      <c r="O473" s="357" t="s">
        <v>1320</v>
      </c>
      <c r="P473" s="361">
        <v>43964</v>
      </c>
      <c r="Q473" s="362">
        <v>85107870.859999999</v>
      </c>
      <c r="R473" s="362">
        <v>132210005.06206347</v>
      </c>
      <c r="S473" s="357">
        <v>5</v>
      </c>
      <c r="T473" s="359">
        <v>-0.36627370450193242</v>
      </c>
      <c r="U473" s="359">
        <v>-4.7348916678991939</v>
      </c>
      <c r="V473" s="359">
        <v>-0.33583722570641927</v>
      </c>
      <c r="W473" s="359">
        <v>-3.2923277627072203</v>
      </c>
      <c r="X473" s="359">
        <v>-0.20652421129820009</v>
      </c>
      <c r="Y473" s="359">
        <v>-1.5661106115760433</v>
      </c>
      <c r="Z473" s="359" t="s">
        <v>1417</v>
      </c>
      <c r="AA473" s="359" t="s">
        <v>1417</v>
      </c>
      <c r="AB473" s="359">
        <v>0.26796428580311421</v>
      </c>
      <c r="AC473" s="363">
        <v>-1.7551221685876615</v>
      </c>
      <c r="AD473" s="526">
        <v>0</v>
      </c>
      <c r="AE473" s="360" t="s">
        <v>2340</v>
      </c>
      <c r="AF473" s="360" t="s">
        <v>728</v>
      </c>
      <c r="AG473" s="364" t="s">
        <v>728</v>
      </c>
      <c r="AH473" s="364" t="s">
        <v>2144</v>
      </c>
      <c r="AI473" s="364">
        <v>5000</v>
      </c>
      <c r="AJ473" s="364" t="s">
        <v>1427</v>
      </c>
      <c r="AK473" s="364" t="s">
        <v>1427</v>
      </c>
      <c r="AL473" s="359">
        <v>0.01</v>
      </c>
      <c r="AM473" s="359" t="s">
        <v>34</v>
      </c>
      <c r="AN473" s="359" t="s">
        <v>34</v>
      </c>
      <c r="AO473" s="357" t="s">
        <v>1323</v>
      </c>
      <c r="AP473" s="360" t="s">
        <v>716</v>
      </c>
      <c r="AQ473" s="366" t="s">
        <v>687</v>
      </c>
      <c r="AR473" s="359">
        <v>5.3333333333333332E-3</v>
      </c>
      <c r="AS473" s="359">
        <v>5.3333333333333332E-3</v>
      </c>
      <c r="AT473" s="359"/>
      <c r="AW473" s="646"/>
      <c r="AX473" s="646"/>
      <c r="AY473" s="647"/>
      <c r="AZ473" s="647"/>
      <c r="BA473" s="647"/>
      <c r="BB473" s="648"/>
      <c r="BC473" s="647"/>
      <c r="BD473" s="647"/>
      <c r="BE473" s="647"/>
      <c r="BF473" s="647"/>
      <c r="BG473" s="648"/>
      <c r="BH473" s="648"/>
      <c r="BI473" s="649"/>
      <c r="BJ473" s="649"/>
      <c r="BK473" s="649"/>
      <c r="BL473" s="648"/>
      <c r="BM473" s="648"/>
      <c r="BN473" s="648"/>
      <c r="BO473" s="648"/>
      <c r="BP473" s="648"/>
      <c r="BQ473" s="648"/>
      <c r="BR473" s="648"/>
      <c r="BS473" s="648"/>
      <c r="BT473" s="651"/>
      <c r="BU473" s="652"/>
      <c r="BV473" s="650"/>
      <c r="BW473" s="653"/>
    </row>
    <row r="474" spans="2:75" ht="15.75" customHeight="1">
      <c r="B474" s="353" t="s">
        <v>1045</v>
      </c>
      <c r="C474" s="354">
        <v>26370126000141</v>
      </c>
      <c r="D474" s="355" t="s">
        <v>14</v>
      </c>
      <c r="E474" s="355" t="s">
        <v>607</v>
      </c>
      <c r="F474" s="355"/>
      <c r="G474" s="356"/>
      <c r="H474" s="356" t="s">
        <v>34</v>
      </c>
      <c r="I474" s="356" t="s">
        <v>34</v>
      </c>
      <c r="J474" s="356" t="s">
        <v>611</v>
      </c>
      <c r="K474" s="357"/>
      <c r="L474" s="358"/>
      <c r="M474" s="358" t="s">
        <v>34</v>
      </c>
      <c r="N474" s="357">
        <v>446742</v>
      </c>
      <c r="O474" s="357" t="s">
        <v>1320</v>
      </c>
      <c r="P474" s="361">
        <v>42958</v>
      </c>
      <c r="Q474" s="362">
        <v>45320439.649999999</v>
      </c>
      <c r="R474" s="362">
        <v>35662465.601785727</v>
      </c>
      <c r="S474" s="357">
        <v>5</v>
      </c>
      <c r="T474" s="359">
        <v>0.17202824219800972</v>
      </c>
      <c r="U474" s="359">
        <v>2.2238426636013218</v>
      </c>
      <c r="V474" s="359">
        <v>0.28162812532680337</v>
      </c>
      <c r="W474" s="359">
        <v>2.7608973181048415</v>
      </c>
      <c r="X474" s="359">
        <v>0.5532616628117204</v>
      </c>
      <c r="Y474" s="359">
        <v>4.1954836949191803</v>
      </c>
      <c r="Z474" s="359">
        <v>0.49846556570051792</v>
      </c>
      <c r="AA474" s="359">
        <v>2.833439872127367</v>
      </c>
      <c r="AB474" s="359">
        <v>0.1299725119394638</v>
      </c>
      <c r="AC474" s="363">
        <v>1.2274529031665966</v>
      </c>
      <c r="AD474" s="526">
        <v>0</v>
      </c>
      <c r="AE474" s="360" t="s">
        <v>2281</v>
      </c>
      <c r="AF474" s="360" t="s">
        <v>728</v>
      </c>
      <c r="AG474" s="364" t="s">
        <v>728</v>
      </c>
      <c r="AH474" s="364" t="s">
        <v>2144</v>
      </c>
      <c r="AI474" s="364">
        <v>25000</v>
      </c>
      <c r="AJ474" s="364">
        <v>1000</v>
      </c>
      <c r="AK474" s="364">
        <v>1000</v>
      </c>
      <c r="AL474" s="359">
        <v>0.01</v>
      </c>
      <c r="AM474" s="359" t="s">
        <v>34</v>
      </c>
      <c r="AN474" s="359" t="s">
        <v>34</v>
      </c>
      <c r="AO474" s="357" t="s">
        <v>1323</v>
      </c>
      <c r="AP474" s="360" t="s">
        <v>716</v>
      </c>
      <c r="AQ474" s="366" t="s">
        <v>687</v>
      </c>
      <c r="AR474" s="359">
        <v>5.3333333333333332E-3</v>
      </c>
      <c r="AS474" s="359">
        <v>5.3333333333333332E-3</v>
      </c>
      <c r="AT474" s="359"/>
      <c r="AW474" s="646"/>
      <c r="AX474" s="646"/>
      <c r="AY474" s="647"/>
      <c r="AZ474" s="647"/>
      <c r="BA474" s="647"/>
      <c r="BB474" s="648"/>
      <c r="BC474" s="647"/>
      <c r="BD474" s="647"/>
      <c r="BE474" s="647"/>
      <c r="BF474" s="647"/>
      <c r="BG474" s="648"/>
      <c r="BH474" s="648"/>
      <c r="BI474" s="649"/>
      <c r="BJ474" s="649"/>
      <c r="BK474" s="649"/>
      <c r="BL474" s="218"/>
      <c r="BM474" s="648"/>
      <c r="BN474" s="648"/>
      <c r="BO474" s="648"/>
      <c r="BP474" s="648"/>
      <c r="BQ474" s="648"/>
      <c r="BR474" s="648"/>
      <c r="BS474" s="648"/>
      <c r="BT474" s="651"/>
      <c r="BU474" s="652"/>
      <c r="BV474" s="650"/>
      <c r="BW474" s="653"/>
    </row>
    <row r="475" spans="2:75" ht="15.75" customHeight="1">
      <c r="B475" s="353" t="s">
        <v>1046</v>
      </c>
      <c r="C475" s="354">
        <v>28320626000102</v>
      </c>
      <c r="D475" s="355" t="s">
        <v>14</v>
      </c>
      <c r="E475" s="355" t="s">
        <v>607</v>
      </c>
      <c r="F475" s="355"/>
      <c r="G475" s="356" t="s">
        <v>866</v>
      </c>
      <c r="H475" s="356" t="s">
        <v>34</v>
      </c>
      <c r="I475" s="356" t="s">
        <v>34</v>
      </c>
      <c r="J475" s="356" t="s">
        <v>690</v>
      </c>
      <c r="K475" s="357"/>
      <c r="L475" s="358"/>
      <c r="M475" s="358" t="s">
        <v>34</v>
      </c>
      <c r="N475" s="357">
        <v>453951</v>
      </c>
      <c r="O475" s="357" t="s">
        <v>1320</v>
      </c>
      <c r="P475" s="361">
        <v>43063</v>
      </c>
      <c r="Q475" s="362">
        <v>52223121.719999999</v>
      </c>
      <c r="R475" s="362">
        <v>81827452.962142855</v>
      </c>
      <c r="S475" s="357">
        <v>5</v>
      </c>
      <c r="T475" s="359">
        <v>-0.11825101877419231</v>
      </c>
      <c r="U475" s="359">
        <v>-1.5286540000895978</v>
      </c>
      <c r="V475" s="359">
        <v>-8.5267407573218046E-2</v>
      </c>
      <c r="W475" s="359">
        <v>-0.8359057058575855</v>
      </c>
      <c r="X475" s="359">
        <v>0.49303835536489049</v>
      </c>
      <c r="Y475" s="359">
        <v>3.7387994143507215</v>
      </c>
      <c r="Z475" s="359">
        <v>0.56061344413567182</v>
      </c>
      <c r="AA475" s="359">
        <v>3.186708560765505</v>
      </c>
      <c r="AB475" s="359">
        <v>0.25600143002841236</v>
      </c>
      <c r="AC475" s="363">
        <v>-0.59974231308626702</v>
      </c>
      <c r="AD475" s="526">
        <v>0</v>
      </c>
      <c r="AE475" s="360" t="s">
        <v>2340</v>
      </c>
      <c r="AF475" s="360" t="s">
        <v>728</v>
      </c>
      <c r="AG475" s="364" t="s">
        <v>728</v>
      </c>
      <c r="AH475" s="364" t="s">
        <v>2144</v>
      </c>
      <c r="AI475" s="364">
        <v>25000</v>
      </c>
      <c r="AJ475" s="364">
        <v>1000</v>
      </c>
      <c r="AK475" s="364">
        <v>1000</v>
      </c>
      <c r="AL475" s="359">
        <v>0.01</v>
      </c>
      <c r="AM475" s="359" t="s">
        <v>34</v>
      </c>
      <c r="AN475" s="359" t="s">
        <v>34</v>
      </c>
      <c r="AO475" s="357" t="s">
        <v>1323</v>
      </c>
      <c r="AP475" s="360" t="s">
        <v>716</v>
      </c>
      <c r="AQ475" s="366" t="s">
        <v>687</v>
      </c>
      <c r="AR475" s="359">
        <v>5.3333333333333332E-3</v>
      </c>
      <c r="AS475" s="359">
        <v>5.3333333333333332E-3</v>
      </c>
      <c r="AT475" s="359"/>
      <c r="AW475" s="646"/>
      <c r="AX475" s="646"/>
      <c r="AY475" s="647"/>
      <c r="AZ475" s="647"/>
      <c r="BA475" s="647"/>
      <c r="BB475" s="648"/>
      <c r="BC475" s="647"/>
      <c r="BD475" s="647"/>
      <c r="BE475" s="647"/>
      <c r="BF475" s="647"/>
      <c r="BG475" s="648"/>
      <c r="BH475" s="648"/>
      <c r="BI475" s="649"/>
      <c r="BJ475" s="649"/>
      <c r="BK475" s="649"/>
      <c r="BL475" s="218"/>
      <c r="BM475" s="648"/>
      <c r="BN475" s="648"/>
      <c r="BO475" s="648"/>
      <c r="BP475" s="648"/>
      <c r="BQ475" s="648"/>
      <c r="BR475" s="648"/>
      <c r="BS475" s="648"/>
      <c r="BT475" s="651"/>
      <c r="BU475" s="652"/>
      <c r="BV475" s="650"/>
      <c r="BW475" s="653"/>
    </row>
    <row r="476" spans="2:75" ht="15.75" customHeight="1">
      <c r="B476" s="353" t="s">
        <v>1083</v>
      </c>
      <c r="C476" s="354">
        <v>11175798000129</v>
      </c>
      <c r="D476" s="355" t="s">
        <v>14</v>
      </c>
      <c r="E476" s="355" t="s">
        <v>607</v>
      </c>
      <c r="F476" s="355"/>
      <c r="G476" s="356"/>
      <c r="H476" s="356" t="s">
        <v>34</v>
      </c>
      <c r="I476" s="356" t="s">
        <v>34</v>
      </c>
      <c r="J476" s="356" t="s">
        <v>611</v>
      </c>
      <c r="K476" s="357"/>
      <c r="L476" s="358"/>
      <c r="M476" s="358" t="s">
        <v>34</v>
      </c>
      <c r="N476" s="357">
        <v>248401</v>
      </c>
      <c r="O476" s="357" t="s">
        <v>1320</v>
      </c>
      <c r="P476" s="361">
        <v>40317</v>
      </c>
      <c r="Q476" s="362">
        <v>55500024.329999998</v>
      </c>
      <c r="R476" s="362">
        <v>62519443.795793593</v>
      </c>
      <c r="S476" s="357">
        <v>5</v>
      </c>
      <c r="T476" s="359">
        <v>-0.1960380394904041</v>
      </c>
      <c r="U476" s="359">
        <v>-2.5342219994651853</v>
      </c>
      <c r="V476" s="359">
        <v>-0.15191630975315507</v>
      </c>
      <c r="W476" s="359">
        <v>-1.48928780350743</v>
      </c>
      <c r="X476" s="359">
        <v>-5.3844736936993098E-2</v>
      </c>
      <c r="Y476" s="359">
        <v>-0.40831442165773985</v>
      </c>
      <c r="Z476" s="359">
        <v>0.34657983596803144</v>
      </c>
      <c r="AA476" s="359">
        <v>1.9700721447571048</v>
      </c>
      <c r="AB476" s="359">
        <v>0.20423229012927777</v>
      </c>
      <c r="AC476" s="363">
        <v>-1.1804640544071101</v>
      </c>
      <c r="AD476" s="526">
        <v>0</v>
      </c>
      <c r="AE476" s="360" t="s">
        <v>2363</v>
      </c>
      <c r="AF476" s="360" t="s">
        <v>2152</v>
      </c>
      <c r="AG476" s="364" t="s">
        <v>1436</v>
      </c>
      <c r="AH476" s="364" t="s">
        <v>2144</v>
      </c>
      <c r="AI476" s="364">
        <v>5000</v>
      </c>
      <c r="AJ476" s="364">
        <v>5000</v>
      </c>
      <c r="AK476" s="364">
        <v>5000</v>
      </c>
      <c r="AL476" s="359">
        <v>0.02</v>
      </c>
      <c r="AM476" s="359">
        <v>0.2</v>
      </c>
      <c r="AN476" s="359" t="s">
        <v>2161</v>
      </c>
      <c r="AO476" s="357" t="s">
        <v>1323</v>
      </c>
      <c r="AP476" s="360" t="s">
        <v>716</v>
      </c>
      <c r="AQ476" s="366" t="s">
        <v>687</v>
      </c>
      <c r="AR476" s="359">
        <v>5.3333333333333332E-3</v>
      </c>
      <c r="AS476" s="359">
        <v>5.3333333333333332E-3</v>
      </c>
      <c r="AT476" s="359"/>
      <c r="AW476" s="646"/>
      <c r="AX476" s="646"/>
      <c r="AY476" s="647"/>
      <c r="AZ476" s="647"/>
      <c r="BA476" s="647"/>
      <c r="BB476" s="648"/>
      <c r="BC476" s="647"/>
      <c r="BD476" s="647"/>
      <c r="BE476" s="647"/>
      <c r="BF476" s="647"/>
      <c r="BG476" s="648"/>
      <c r="BH476" s="648"/>
      <c r="BI476" s="649"/>
      <c r="BJ476" s="649"/>
      <c r="BK476" s="649"/>
      <c r="BL476" s="648"/>
      <c r="BM476" s="648"/>
      <c r="BN476" s="648"/>
      <c r="BO476" s="648"/>
      <c r="BP476" s="648"/>
      <c r="BQ476" s="648"/>
      <c r="BR476" s="648"/>
      <c r="BS476" s="648"/>
      <c r="BT476" s="651"/>
      <c r="BU476" s="652"/>
      <c r="BV476" s="650"/>
      <c r="BW476" s="653"/>
    </row>
    <row r="477" spans="2:75" ht="15.75" customHeight="1">
      <c r="B477" s="353" t="s">
        <v>1107</v>
      </c>
      <c r="C477" s="354">
        <v>31392506000117</v>
      </c>
      <c r="D477" s="355" t="s">
        <v>14</v>
      </c>
      <c r="E477" s="355" t="s">
        <v>607</v>
      </c>
      <c r="F477" s="355"/>
      <c r="G477" s="356"/>
      <c r="H477" s="356" t="s">
        <v>34</v>
      </c>
      <c r="I477" s="356" t="s">
        <v>34</v>
      </c>
      <c r="J477" s="356" t="s">
        <v>611</v>
      </c>
      <c r="K477" s="357" t="s">
        <v>48</v>
      </c>
      <c r="L477" s="358"/>
      <c r="M477" s="358" t="s">
        <v>34</v>
      </c>
      <c r="N477" s="357">
        <v>480861</v>
      </c>
      <c r="O477" s="357" t="s">
        <v>1320</v>
      </c>
      <c r="P477" s="361">
        <v>43434</v>
      </c>
      <c r="Q477" s="362">
        <v>154574349.5</v>
      </c>
      <c r="R477" s="362">
        <v>211881620.55849206</v>
      </c>
      <c r="S477" s="357">
        <v>5</v>
      </c>
      <c r="T477" s="359">
        <v>-0.2154244569836492</v>
      </c>
      <c r="U477" s="359">
        <v>-2.7848340022678522</v>
      </c>
      <c r="V477" s="359">
        <v>-0.2164921540207877</v>
      </c>
      <c r="W477" s="359">
        <v>-2.1223470018597852</v>
      </c>
      <c r="X477" s="359">
        <v>-6.8453530910327909E-2</v>
      </c>
      <c r="Y477" s="359">
        <v>-0.5190955601990842</v>
      </c>
      <c r="Z477" s="359">
        <v>0.21698704026440141</v>
      </c>
      <c r="AA477" s="359">
        <v>1.2334246815144096</v>
      </c>
      <c r="AB477" s="359">
        <v>0.26033912077576882</v>
      </c>
      <c r="AC477" s="363">
        <v>-1.1794889358813536</v>
      </c>
      <c r="AD477" s="526">
        <v>0</v>
      </c>
      <c r="AE477" s="360" t="s">
        <v>2382</v>
      </c>
      <c r="AF477" s="360" t="s">
        <v>2152</v>
      </c>
      <c r="AG477" s="364" t="s">
        <v>1436</v>
      </c>
      <c r="AH477" s="364" t="s">
        <v>2144</v>
      </c>
      <c r="AI477" s="364">
        <v>50000</v>
      </c>
      <c r="AJ477" s="364">
        <v>5000</v>
      </c>
      <c r="AK477" s="364">
        <v>25000</v>
      </c>
      <c r="AL477" s="359">
        <v>1.4999999999999999E-2</v>
      </c>
      <c r="AM477" s="359">
        <v>0.2</v>
      </c>
      <c r="AN477" s="359" t="s">
        <v>2161</v>
      </c>
      <c r="AO477" s="357" t="s">
        <v>1323</v>
      </c>
      <c r="AP477" s="360" t="s">
        <v>716</v>
      </c>
      <c r="AQ477" s="366" t="s">
        <v>687</v>
      </c>
      <c r="AR477" s="359">
        <v>4.0000000000000001E-3</v>
      </c>
      <c r="AS477" s="359">
        <v>4.0000000000000001E-3</v>
      </c>
      <c r="AT477" s="359"/>
      <c r="AW477" s="646"/>
      <c r="AX477" s="646"/>
      <c r="AY477" s="647"/>
      <c r="AZ477" s="647"/>
      <c r="BA477" s="647"/>
      <c r="BB477" s="648"/>
      <c r="BC477" s="647"/>
      <c r="BD477" s="647"/>
      <c r="BE477" s="647"/>
      <c r="BF477" s="647"/>
      <c r="BG477" s="648"/>
      <c r="BH477" s="648"/>
      <c r="BI477" s="649"/>
      <c r="BJ477" s="649"/>
      <c r="BK477" s="649"/>
      <c r="BL477" s="648"/>
      <c r="BM477" s="648"/>
      <c r="BN477" s="648"/>
      <c r="BO477" s="648"/>
      <c r="BP477" s="648"/>
      <c r="BQ477" s="648"/>
      <c r="BR477" s="648"/>
      <c r="BS477" s="648"/>
      <c r="BT477" s="651"/>
      <c r="BU477" s="652"/>
      <c r="BV477" s="650"/>
      <c r="BW477" s="653"/>
    </row>
    <row r="478" spans="2:75" ht="15.75" customHeight="1">
      <c r="B478" s="353" t="s">
        <v>1108</v>
      </c>
      <c r="C478" s="354">
        <v>23915589000153</v>
      </c>
      <c r="D478" s="355" t="s">
        <v>14</v>
      </c>
      <c r="E478" s="355" t="s">
        <v>614</v>
      </c>
      <c r="F478" s="355"/>
      <c r="G478" s="356"/>
      <c r="H478" s="356" t="s">
        <v>1337</v>
      </c>
      <c r="I478" s="356" t="s">
        <v>34</v>
      </c>
      <c r="J478" s="356" t="s">
        <v>611</v>
      </c>
      <c r="K478" s="357" t="s">
        <v>49</v>
      </c>
      <c r="L478" s="358"/>
      <c r="M478" s="358" t="s">
        <v>34</v>
      </c>
      <c r="N478" s="357">
        <v>416691</v>
      </c>
      <c r="O478" s="357" t="s">
        <v>1320</v>
      </c>
      <c r="P478" s="361">
        <v>42445</v>
      </c>
      <c r="Q478" s="362">
        <v>75282467.209999993</v>
      </c>
      <c r="R478" s="362">
        <v>112341661.57067464</v>
      </c>
      <c r="S478" s="357">
        <v>5</v>
      </c>
      <c r="T478" s="359">
        <v>-0.32197918976888462</v>
      </c>
      <c r="U478" s="359">
        <v>-4.1622878304811044</v>
      </c>
      <c r="V478" s="359">
        <v>-0.28924507041259673</v>
      </c>
      <c r="W478" s="359">
        <v>-2.8355688489937245</v>
      </c>
      <c r="X478" s="359">
        <v>-0.20765516023645381</v>
      </c>
      <c r="Y478" s="359">
        <v>-1.5746868028236272</v>
      </c>
      <c r="Z478" s="359">
        <v>0.39502713328369055</v>
      </c>
      <c r="AA478" s="359">
        <v>2.2454622887444469</v>
      </c>
      <c r="AB478" s="359">
        <v>0.26857801268112252</v>
      </c>
      <c r="AC478" s="363">
        <v>-1.4979742872446491</v>
      </c>
      <c r="AD478" s="526">
        <v>23729562000176</v>
      </c>
      <c r="AE478" s="360" t="s">
        <v>2382</v>
      </c>
      <c r="AF478" s="360" t="s">
        <v>2152</v>
      </c>
      <c r="AG478" s="364" t="s">
        <v>1436</v>
      </c>
      <c r="AH478" s="364" t="s">
        <v>2144</v>
      </c>
      <c r="AI478" s="364">
        <v>50000</v>
      </c>
      <c r="AJ478" s="364">
        <v>5000</v>
      </c>
      <c r="AK478" s="364">
        <v>25000</v>
      </c>
      <c r="AL478" s="359">
        <v>1.4999999999999999E-2</v>
      </c>
      <c r="AM478" s="359">
        <v>0.2</v>
      </c>
      <c r="AN478" s="359" t="s">
        <v>2156</v>
      </c>
      <c r="AO478" s="357" t="s">
        <v>1323</v>
      </c>
      <c r="AP478" s="360" t="s">
        <v>716</v>
      </c>
      <c r="AQ478" s="366" t="s">
        <v>687</v>
      </c>
      <c r="AR478" s="359">
        <v>4.0000000000000001E-3</v>
      </c>
      <c r="AS478" s="359">
        <v>4.0000000000000001E-3</v>
      </c>
      <c r="AT478" s="359"/>
      <c r="AW478" s="646"/>
      <c r="AX478" s="646"/>
      <c r="AY478" s="647"/>
      <c r="AZ478" s="647"/>
      <c r="BA478" s="647"/>
      <c r="BB478" s="648"/>
      <c r="BC478" s="647"/>
      <c r="BD478" s="647"/>
      <c r="BE478" s="647"/>
      <c r="BF478" s="647"/>
      <c r="BG478" s="648"/>
      <c r="BH478" s="648"/>
      <c r="BI478" s="649"/>
      <c r="BJ478" s="649"/>
      <c r="BK478" s="649"/>
      <c r="BL478" s="648"/>
      <c r="BM478" s="648"/>
      <c r="BN478" s="648"/>
      <c r="BO478" s="648"/>
      <c r="BP478" s="648"/>
      <c r="BQ478" s="648"/>
      <c r="BR478" s="648"/>
      <c r="BS478" s="648"/>
      <c r="BT478" s="651"/>
      <c r="BU478" s="652"/>
      <c r="BV478" s="650"/>
      <c r="BW478" s="653"/>
    </row>
    <row r="479" spans="2:75" ht="15.75" customHeight="1">
      <c r="B479" s="353" t="s">
        <v>588</v>
      </c>
      <c r="C479" s="354">
        <v>37322097000169</v>
      </c>
      <c r="D479" s="355" t="s">
        <v>14</v>
      </c>
      <c r="E479" s="355" t="s">
        <v>607</v>
      </c>
      <c r="F479" s="355"/>
      <c r="G479" s="356"/>
      <c r="H479" s="356" t="s">
        <v>34</v>
      </c>
      <c r="I479" s="356" t="s">
        <v>34</v>
      </c>
      <c r="J479" s="356" t="s">
        <v>611</v>
      </c>
      <c r="K479" s="357"/>
      <c r="L479" s="358"/>
      <c r="M479" s="358" t="s">
        <v>1414</v>
      </c>
      <c r="N479" s="357">
        <v>545333</v>
      </c>
      <c r="O479" s="357" t="s">
        <v>1320</v>
      </c>
      <c r="P479" s="361">
        <v>44042</v>
      </c>
      <c r="Q479" s="362">
        <v>27376669.879999999</v>
      </c>
      <c r="R479" s="362">
        <v>26108579.625992056</v>
      </c>
      <c r="S479" s="357">
        <v>5</v>
      </c>
      <c r="T479" s="359">
        <v>-0.25831350359195138</v>
      </c>
      <c r="U479" s="359">
        <v>-3.3392690789161641</v>
      </c>
      <c r="V479" s="359">
        <v>-0.19097360071432035</v>
      </c>
      <c r="W479" s="359">
        <v>-1.8721798521690871</v>
      </c>
      <c r="X479" s="359">
        <v>-2.5598940157808059E-2</v>
      </c>
      <c r="Y479" s="359">
        <v>-0.19412141353420442</v>
      </c>
      <c r="Z479" s="359" t="s">
        <v>1417</v>
      </c>
      <c r="AA479" s="359" t="s">
        <v>1417</v>
      </c>
      <c r="AB479" s="359">
        <v>0.23153946748969745</v>
      </c>
      <c r="AC479" s="363">
        <v>-1.2192080437085788</v>
      </c>
      <c r="AD479" s="526">
        <v>0</v>
      </c>
      <c r="AE479" s="360" t="s">
        <v>2218</v>
      </c>
      <c r="AF479" s="360" t="s">
        <v>2149</v>
      </c>
      <c r="AG479" s="364" t="s">
        <v>719</v>
      </c>
      <c r="AH479" s="364" t="s">
        <v>2147</v>
      </c>
      <c r="AI479" s="364">
        <v>100</v>
      </c>
      <c r="AJ479" s="364">
        <v>100</v>
      </c>
      <c r="AK479" s="364">
        <v>100</v>
      </c>
      <c r="AL479" s="359">
        <v>1.95E-2</v>
      </c>
      <c r="AM479" s="359" t="s">
        <v>34</v>
      </c>
      <c r="AN479" s="359" t="s">
        <v>2156</v>
      </c>
      <c r="AO479" s="357" t="s">
        <v>1323</v>
      </c>
      <c r="AP479" s="360" t="s">
        <v>716</v>
      </c>
      <c r="AQ479" s="366" t="s">
        <v>659</v>
      </c>
      <c r="AR479" s="359" t="s">
        <v>34</v>
      </c>
      <c r="AS479" s="359" t="s">
        <v>34</v>
      </c>
      <c r="AT479" s="359"/>
      <c r="AW479" s="646"/>
      <c r="AX479" s="646"/>
      <c r="AY479" s="647"/>
      <c r="AZ479" s="647"/>
      <c r="BA479" s="647"/>
      <c r="BB479" s="648"/>
      <c r="BC479" s="647"/>
      <c r="BD479" s="647"/>
      <c r="BE479" s="647"/>
      <c r="BF479" s="647"/>
      <c r="BG479" s="648"/>
      <c r="BH479" s="648"/>
      <c r="BI479" s="649"/>
      <c r="BJ479" s="649"/>
      <c r="BK479" s="649"/>
      <c r="BL479" s="648"/>
      <c r="BM479" s="648"/>
      <c r="BN479" s="648"/>
      <c r="BO479" s="648"/>
      <c r="BP479" s="648"/>
      <c r="BQ479" s="648"/>
      <c r="BR479" s="648"/>
      <c r="BS479" s="648"/>
      <c r="BT479" s="651"/>
      <c r="BU479" s="652"/>
      <c r="BV479" s="650"/>
      <c r="BW479" s="653"/>
    </row>
    <row r="480" spans="2:75" ht="15.75" customHeight="1">
      <c r="B480" s="353" t="s">
        <v>1140</v>
      </c>
      <c r="C480" s="354">
        <v>17302010000184</v>
      </c>
      <c r="D480" s="355" t="s">
        <v>11</v>
      </c>
      <c r="E480" s="355" t="s">
        <v>661</v>
      </c>
      <c r="F480" s="355"/>
      <c r="G480" s="356"/>
      <c r="H480" s="356" t="s">
        <v>34</v>
      </c>
      <c r="I480" s="356" t="s">
        <v>34</v>
      </c>
      <c r="J480" s="356" t="s">
        <v>611</v>
      </c>
      <c r="K480" s="357" t="s">
        <v>48</v>
      </c>
      <c r="L480" s="358"/>
      <c r="M480" s="358" t="s">
        <v>34</v>
      </c>
      <c r="N480" s="357">
        <v>331597</v>
      </c>
      <c r="O480" s="357" t="s">
        <v>1320</v>
      </c>
      <c r="P480" s="361">
        <v>41348</v>
      </c>
      <c r="Q480" s="362">
        <v>16687843.039999999</v>
      </c>
      <c r="R480" s="362">
        <v>33827815.034841269</v>
      </c>
      <c r="S480" s="357">
        <v>5</v>
      </c>
      <c r="T480" s="359">
        <v>-5.7065904803179079E-2</v>
      </c>
      <c r="U480" s="359">
        <v>-0.73770208959206263</v>
      </c>
      <c r="V480" s="359">
        <v>-3.4581841600116903E-2</v>
      </c>
      <c r="W480" s="359">
        <v>-0.33901768020540229</v>
      </c>
      <c r="X480" s="359">
        <v>5.7360810895005221E-2</v>
      </c>
      <c r="Y480" s="359">
        <v>0.43497744921327447</v>
      </c>
      <c r="Z480" s="359">
        <v>7.0377904186774254E-2</v>
      </c>
      <c r="AA480" s="359">
        <v>0.40005082308809631</v>
      </c>
      <c r="AB480" s="359">
        <v>5.0416803391687498E-2</v>
      </c>
      <c r="AC480" s="363">
        <v>-2.5998384239385035</v>
      </c>
      <c r="AD480" s="526">
        <v>0</v>
      </c>
      <c r="AE480" s="360" t="s">
        <v>2243</v>
      </c>
      <c r="AF480" s="360" t="s">
        <v>736</v>
      </c>
      <c r="AG480" s="364" t="s">
        <v>736</v>
      </c>
      <c r="AH480" s="364" t="s">
        <v>2144</v>
      </c>
      <c r="AI480" s="364">
        <v>25000</v>
      </c>
      <c r="AJ480" s="364">
        <v>5000</v>
      </c>
      <c r="AK480" s="364">
        <v>25000</v>
      </c>
      <c r="AL480" s="359">
        <v>8.6999999999999994E-3</v>
      </c>
      <c r="AM480" s="359" t="s">
        <v>34</v>
      </c>
      <c r="AN480" s="359" t="s">
        <v>64</v>
      </c>
      <c r="AO480" s="357" t="s">
        <v>1323</v>
      </c>
      <c r="AP480" s="360" t="s">
        <v>13</v>
      </c>
      <c r="AQ480" s="366" t="s">
        <v>679</v>
      </c>
      <c r="AR480" s="359">
        <v>4.1759999999999992E-3</v>
      </c>
      <c r="AS480" s="359">
        <v>4.1759999999999992E-3</v>
      </c>
      <c r="AT480" s="359"/>
      <c r="AW480" s="646"/>
      <c r="AX480" s="646"/>
      <c r="AY480" s="647"/>
      <c r="AZ480" s="647"/>
      <c r="BA480" s="647"/>
      <c r="BB480" s="648"/>
      <c r="BC480" s="647"/>
      <c r="BD480" s="647"/>
      <c r="BE480" s="647"/>
      <c r="BF480" s="647"/>
      <c r="BG480" s="648"/>
      <c r="BH480" s="648"/>
      <c r="BI480" s="649"/>
      <c r="BJ480" s="649"/>
      <c r="BK480" s="649"/>
      <c r="BL480" s="648"/>
      <c r="BM480" s="648"/>
      <c r="BN480" s="648"/>
      <c r="BO480" s="648"/>
      <c r="BP480" s="648"/>
      <c r="BQ480" s="648"/>
      <c r="BR480" s="648"/>
      <c r="BS480" s="648"/>
      <c r="BT480" s="651"/>
      <c r="BU480" s="652"/>
      <c r="BV480" s="650"/>
      <c r="BW480" s="653"/>
    </row>
    <row r="481" spans="2:75" ht="15.75" customHeight="1">
      <c r="B481" s="353" t="s">
        <v>1696</v>
      </c>
      <c r="C481" s="354">
        <v>41544075000110</v>
      </c>
      <c r="D481" s="355" t="s">
        <v>14</v>
      </c>
      <c r="E481" s="355" t="s">
        <v>607</v>
      </c>
      <c r="F481" s="355"/>
      <c r="G481" s="356"/>
      <c r="H481" s="356" t="s">
        <v>34</v>
      </c>
      <c r="I481" s="356" t="s">
        <v>34</v>
      </c>
      <c r="J481" s="356" t="s">
        <v>611</v>
      </c>
      <c r="K481" s="357" t="s">
        <v>48</v>
      </c>
      <c r="L481" s="358"/>
      <c r="M481" s="358"/>
      <c r="N481" s="357">
        <v>591521</v>
      </c>
      <c r="O481" s="357" t="s">
        <v>1320</v>
      </c>
      <c r="P481" s="361">
        <v>44314</v>
      </c>
      <c r="Q481" s="362">
        <v>52103405.380000003</v>
      </c>
      <c r="R481" s="362">
        <v>73547036.065238029</v>
      </c>
      <c r="S481" s="357">
        <v>5</v>
      </c>
      <c r="T481" s="359">
        <v>-0.3269944612393032</v>
      </c>
      <c r="U481" s="359">
        <v>-3.6780054222181291</v>
      </c>
      <c r="V481" s="359">
        <v>-0.26455676641783132</v>
      </c>
      <c r="W481" s="359">
        <v>-2.428024860637501</v>
      </c>
      <c r="X481" s="359" t="s">
        <v>1417</v>
      </c>
      <c r="Y481" s="359" t="s">
        <v>1417</v>
      </c>
      <c r="Z481" s="359" t="s">
        <v>1417</v>
      </c>
      <c r="AA481" s="359" t="s">
        <v>1417</v>
      </c>
      <c r="AB481" s="359">
        <v>0.250538254430968</v>
      </c>
      <c r="AC481" s="363">
        <v>-1.5134515102451453</v>
      </c>
      <c r="AD481" s="526">
        <v>0</v>
      </c>
      <c r="AE481" s="360" t="s">
        <v>2157</v>
      </c>
      <c r="AF481" s="360" t="s">
        <v>2143</v>
      </c>
      <c r="AG481" s="364" t="s">
        <v>1435</v>
      </c>
      <c r="AH481" s="364" t="s">
        <v>2204</v>
      </c>
      <c r="AI481" s="364">
        <v>1000</v>
      </c>
      <c r="AJ481" s="364">
        <v>1000</v>
      </c>
      <c r="AK481" s="364">
        <v>1000</v>
      </c>
      <c r="AL481" s="359">
        <v>1E-3</v>
      </c>
      <c r="AM481" s="359" t="s">
        <v>34</v>
      </c>
      <c r="AN481" s="359" t="s">
        <v>34</v>
      </c>
      <c r="AO481" s="357" t="s">
        <v>1323</v>
      </c>
      <c r="AP481" s="360" t="s">
        <v>716</v>
      </c>
      <c r="AQ481" s="366" t="s">
        <v>687</v>
      </c>
      <c r="AR481" s="359" t="s">
        <v>34</v>
      </c>
      <c r="AS481" s="359" t="s">
        <v>34</v>
      </c>
      <c r="AT481" s="359"/>
      <c r="AW481" s="646"/>
      <c r="AX481" s="646"/>
      <c r="AY481" s="647"/>
      <c r="AZ481" s="647"/>
      <c r="BA481" s="647"/>
      <c r="BB481" s="648"/>
      <c r="BC481" s="647"/>
      <c r="BD481" s="647"/>
      <c r="BE481" s="647"/>
      <c r="BF481" s="647"/>
      <c r="BG481" s="648"/>
      <c r="BH481" s="648"/>
      <c r="BI481" s="649"/>
      <c r="BJ481" s="649"/>
      <c r="BK481" s="649"/>
      <c r="BL481" s="648"/>
      <c r="BM481" s="648"/>
      <c r="BN481" s="648"/>
      <c r="BO481" s="648"/>
      <c r="BP481" s="648"/>
      <c r="BQ481" s="648"/>
      <c r="BR481" s="648"/>
      <c r="BS481" s="648"/>
      <c r="BT481" s="651"/>
      <c r="BU481" s="652"/>
      <c r="BV481" s="650"/>
      <c r="BW481" s="653"/>
    </row>
    <row r="482" spans="2:75" ht="15.75" customHeight="1">
      <c r="B482" s="353" t="s">
        <v>1151</v>
      </c>
      <c r="C482" s="354">
        <v>29178368000126</v>
      </c>
      <c r="D482" s="355" t="s">
        <v>11</v>
      </c>
      <c r="E482" s="355" t="s">
        <v>661</v>
      </c>
      <c r="F482" s="355"/>
      <c r="G482" s="356"/>
      <c r="H482" s="356" t="s">
        <v>34</v>
      </c>
      <c r="I482" s="356" t="s">
        <v>34</v>
      </c>
      <c r="J482" s="356" t="s">
        <v>611</v>
      </c>
      <c r="K482" s="357" t="s">
        <v>48</v>
      </c>
      <c r="L482" s="358"/>
      <c r="M482" s="358" t="s">
        <v>34</v>
      </c>
      <c r="N482" s="357">
        <v>466743</v>
      </c>
      <c r="O482" s="357" t="s">
        <v>1320</v>
      </c>
      <c r="P482" s="361">
        <v>43250</v>
      </c>
      <c r="Q482" s="362">
        <v>23971810.879999999</v>
      </c>
      <c r="R482" s="362">
        <v>44497730.589999989</v>
      </c>
      <c r="S482" s="357">
        <v>5</v>
      </c>
      <c r="T482" s="359">
        <v>-7.7758756259938999E-2</v>
      </c>
      <c r="U482" s="359">
        <v>-1.0052026192326537</v>
      </c>
      <c r="V482" s="359">
        <v>-7.1642711780980806E-2</v>
      </c>
      <c r="W482" s="359">
        <v>-0.70233812971748311</v>
      </c>
      <c r="X482" s="359">
        <v>-3.8133607719089246E-2</v>
      </c>
      <c r="Y482" s="359">
        <v>-0.28917407470600165</v>
      </c>
      <c r="Z482" s="359">
        <v>4.0121677596017147E-2</v>
      </c>
      <c r="AA482" s="359">
        <v>0.22806462243270689</v>
      </c>
      <c r="AB482" s="359">
        <v>8.0706841492984308E-2</v>
      </c>
      <c r="AC482" s="363">
        <v>-2.0844393266231522</v>
      </c>
      <c r="AD482" s="526">
        <v>29599922000149</v>
      </c>
      <c r="AE482" s="360" t="s">
        <v>2178</v>
      </c>
      <c r="AF482" s="360" t="s">
        <v>2143</v>
      </c>
      <c r="AG482" s="364" t="s">
        <v>1435</v>
      </c>
      <c r="AH482" s="364" t="s">
        <v>2144</v>
      </c>
      <c r="AI482" s="364">
        <v>5000</v>
      </c>
      <c r="AJ482" s="364">
        <v>5000</v>
      </c>
      <c r="AK482" s="364">
        <v>5000</v>
      </c>
      <c r="AL482" s="359">
        <v>9.0000000000000011E-3</v>
      </c>
      <c r="AM482" s="359" t="s">
        <v>34</v>
      </c>
      <c r="AN482" s="359" t="s">
        <v>34</v>
      </c>
      <c r="AO482" s="357" t="s">
        <v>1323</v>
      </c>
      <c r="AP482" s="360" t="s">
        <v>13</v>
      </c>
      <c r="AQ482" s="366" t="s">
        <v>679</v>
      </c>
      <c r="AR482" s="359">
        <v>5.3327999999999995E-3</v>
      </c>
      <c r="AS482" s="359">
        <v>5.3327999999999995E-3</v>
      </c>
      <c r="AT482" s="359"/>
      <c r="AW482" s="646"/>
      <c r="AX482" s="646"/>
      <c r="AY482" s="647"/>
      <c r="AZ482" s="647"/>
      <c r="BA482" s="647"/>
      <c r="BB482" s="648"/>
      <c r="BC482" s="647"/>
      <c r="BD482" s="647"/>
      <c r="BE482" s="647"/>
      <c r="BF482" s="647"/>
      <c r="BG482" s="648"/>
      <c r="BH482" s="648"/>
      <c r="BI482" s="649"/>
      <c r="BJ482" s="649"/>
      <c r="BK482" s="649"/>
      <c r="BL482" s="218"/>
      <c r="BM482" s="648"/>
      <c r="BN482" s="648"/>
      <c r="BO482" s="648"/>
      <c r="BP482" s="648"/>
      <c r="BQ482" s="648"/>
      <c r="BR482" s="648"/>
      <c r="BS482" s="648"/>
      <c r="BT482" s="651"/>
      <c r="BU482" s="652"/>
      <c r="BV482" s="650"/>
      <c r="BW482" s="653"/>
    </row>
    <row r="483" spans="2:75" ht="15.75" customHeight="1">
      <c r="B483" s="353" t="s">
        <v>365</v>
      </c>
      <c r="C483" s="354">
        <v>38251735000160</v>
      </c>
      <c r="D483" s="355" t="s">
        <v>11</v>
      </c>
      <c r="E483" s="355" t="s">
        <v>620</v>
      </c>
      <c r="F483" s="355"/>
      <c r="G483" s="356" t="s">
        <v>738</v>
      </c>
      <c r="H483" s="356" t="s">
        <v>34</v>
      </c>
      <c r="I483" s="356" t="s">
        <v>34</v>
      </c>
      <c r="J483" s="356"/>
      <c r="K483" s="357" t="s">
        <v>48</v>
      </c>
      <c r="L483" s="358"/>
      <c r="M483" s="358" t="s">
        <v>34</v>
      </c>
      <c r="N483" s="357">
        <v>572314</v>
      </c>
      <c r="O483" s="357" t="s">
        <v>1320</v>
      </c>
      <c r="P483" s="361">
        <v>44224</v>
      </c>
      <c r="Q483" s="362">
        <v>8316637.7599999998</v>
      </c>
      <c r="R483" s="362">
        <v>4184150.4480555565</v>
      </c>
      <c r="S483" s="357">
        <v>5</v>
      </c>
      <c r="T483" s="359">
        <v>7.0857044506559497E-2</v>
      </c>
      <c r="U483" s="359">
        <v>0.91598284431117516</v>
      </c>
      <c r="V483" s="359">
        <v>0.11786440724738201</v>
      </c>
      <c r="W483" s="359">
        <v>1.1554652984026501</v>
      </c>
      <c r="X483" s="359" t="s">
        <v>1417</v>
      </c>
      <c r="Y483" s="359" t="s">
        <v>1417</v>
      </c>
      <c r="Z483" s="359" t="s">
        <v>1417</v>
      </c>
      <c r="AA483" s="359" t="s">
        <v>1417</v>
      </c>
      <c r="AB483" s="359">
        <v>4.8517481082235803E-2</v>
      </c>
      <c r="AC483" s="363">
        <v>0.31873412000263895</v>
      </c>
      <c r="AD483" s="526">
        <v>0</v>
      </c>
      <c r="AE483" s="360" t="s">
        <v>2418</v>
      </c>
      <c r="AF483" s="360" t="s">
        <v>2143</v>
      </c>
      <c r="AG483" s="364" t="s">
        <v>1435</v>
      </c>
      <c r="AH483" s="364" t="s">
        <v>2147</v>
      </c>
      <c r="AI483" s="364">
        <v>100</v>
      </c>
      <c r="AJ483" s="364">
        <v>100</v>
      </c>
      <c r="AK483" s="364">
        <v>100</v>
      </c>
      <c r="AL483" s="359">
        <v>0.02</v>
      </c>
      <c r="AM483" s="359">
        <v>0.2</v>
      </c>
      <c r="AN483" s="359" t="s">
        <v>34</v>
      </c>
      <c r="AO483" s="357" t="s">
        <v>1323</v>
      </c>
      <c r="AP483" s="360" t="s">
        <v>13</v>
      </c>
      <c r="AQ483" s="366" t="s">
        <v>668</v>
      </c>
      <c r="AR483" s="359">
        <v>3.666666666666667E-3</v>
      </c>
      <c r="AS483" s="359">
        <v>3.666666666666667E-3</v>
      </c>
      <c r="AT483" s="359"/>
      <c r="AW483" s="646"/>
      <c r="AX483" s="646"/>
      <c r="AY483" s="647"/>
      <c r="AZ483" s="647"/>
      <c r="BA483" s="647"/>
      <c r="BB483" s="648"/>
      <c r="BC483" s="647"/>
      <c r="BD483" s="647"/>
      <c r="BE483" s="647"/>
      <c r="BF483" s="647"/>
      <c r="BG483" s="648"/>
      <c r="BH483" s="648"/>
      <c r="BI483" s="649"/>
      <c r="BJ483" s="649"/>
      <c r="BK483" s="649"/>
      <c r="BL483" s="218"/>
      <c r="BM483" s="648"/>
      <c r="BN483" s="648"/>
      <c r="BO483" s="648"/>
      <c r="BP483" s="648"/>
      <c r="BQ483" s="648"/>
      <c r="BR483" s="648"/>
      <c r="BS483" s="648"/>
      <c r="BT483" s="651"/>
      <c r="BU483" s="652"/>
      <c r="BV483" s="650"/>
      <c r="BW483" s="653"/>
    </row>
    <row r="484" spans="2:75" ht="15.75" customHeight="1">
      <c r="B484" s="353" t="s">
        <v>376</v>
      </c>
      <c r="C484" s="354">
        <v>11734024000190</v>
      </c>
      <c r="D484" s="355" t="s">
        <v>14</v>
      </c>
      <c r="E484" s="355" t="s">
        <v>607</v>
      </c>
      <c r="F484" s="355"/>
      <c r="G484" s="356"/>
      <c r="H484" s="356" t="s">
        <v>34</v>
      </c>
      <c r="I484" s="356" t="s">
        <v>34</v>
      </c>
      <c r="J484" s="356" t="s">
        <v>608</v>
      </c>
      <c r="K484" s="357" t="s">
        <v>48</v>
      </c>
      <c r="L484" s="358"/>
      <c r="M484" s="358" t="s">
        <v>34</v>
      </c>
      <c r="N484" s="357">
        <v>251666</v>
      </c>
      <c r="O484" s="357" t="s">
        <v>1320</v>
      </c>
      <c r="P484" s="361">
        <v>40365</v>
      </c>
      <c r="Q484" s="362">
        <v>13783639.550000001</v>
      </c>
      <c r="R484" s="362">
        <v>17755386.396388892</v>
      </c>
      <c r="S484" s="357">
        <v>5</v>
      </c>
      <c r="T484" s="359">
        <v>-0.21143934275700738</v>
      </c>
      <c r="U484" s="359">
        <v>-2.7333176528400065</v>
      </c>
      <c r="V484" s="359">
        <v>-0.39498080904085842</v>
      </c>
      <c r="W484" s="359">
        <v>-3.8721326398716762</v>
      </c>
      <c r="X484" s="359">
        <v>-0.42959482951554395</v>
      </c>
      <c r="Y484" s="359">
        <v>-3.2576956326493334</v>
      </c>
      <c r="Z484" s="359">
        <v>-0.32556675682038294</v>
      </c>
      <c r="AA484" s="359">
        <v>-1.8506269906882535</v>
      </c>
      <c r="AB484" s="359">
        <v>0.31336867004700242</v>
      </c>
      <c r="AC484" s="363">
        <v>-1.755685717259488</v>
      </c>
      <c r="AD484" s="526">
        <v>13003672000100</v>
      </c>
      <c r="AE484" s="360" t="s">
        <v>2430</v>
      </c>
      <c r="AF484" s="360" t="s">
        <v>2143</v>
      </c>
      <c r="AG484" s="364" t="s">
        <v>1435</v>
      </c>
      <c r="AH484" s="364" t="s">
        <v>2147</v>
      </c>
      <c r="AI484" s="364">
        <v>10000</v>
      </c>
      <c r="AJ484" s="364">
        <v>1000</v>
      </c>
      <c r="AK484" s="364">
        <v>1000</v>
      </c>
      <c r="AL484" s="359">
        <v>2.2000000000000002E-2</v>
      </c>
      <c r="AM484" s="359">
        <v>0.2</v>
      </c>
      <c r="AN484" s="359" t="s">
        <v>34</v>
      </c>
      <c r="AO484" s="357" t="s">
        <v>1323</v>
      </c>
      <c r="AP484" s="360" t="s">
        <v>716</v>
      </c>
      <c r="AQ484" s="366" t="s">
        <v>659</v>
      </c>
      <c r="AR484" s="359">
        <v>5.8666666666666659E-3</v>
      </c>
      <c r="AS484" s="359">
        <v>5.8666666666666659E-3</v>
      </c>
      <c r="AT484" s="359"/>
      <c r="AW484" s="646"/>
      <c r="AX484" s="646"/>
      <c r="AY484" s="647"/>
      <c r="AZ484" s="647"/>
      <c r="BA484" s="647"/>
      <c r="BB484" s="648"/>
      <c r="BC484" s="647"/>
      <c r="BD484" s="647"/>
      <c r="BE484" s="647"/>
      <c r="BF484" s="647"/>
      <c r="BG484" s="648"/>
      <c r="BH484" s="648"/>
      <c r="BI484" s="649"/>
      <c r="BJ484" s="649"/>
      <c r="BK484" s="649"/>
      <c r="BL484" s="648"/>
      <c r="BM484" s="648"/>
      <c r="BN484" s="648"/>
      <c r="BO484" s="648"/>
      <c r="BP484" s="648"/>
      <c r="BQ484" s="648"/>
      <c r="BR484" s="648"/>
      <c r="BS484" s="648"/>
      <c r="BT484" s="651"/>
      <c r="BU484" s="652"/>
      <c r="BV484" s="650"/>
      <c r="BW484" s="653"/>
    </row>
    <row r="485" spans="2:75" ht="15.75" customHeight="1">
      <c r="B485" s="353" t="s">
        <v>1277</v>
      </c>
      <c r="C485" s="354">
        <v>29982932000169</v>
      </c>
      <c r="D485" s="355" t="s">
        <v>14</v>
      </c>
      <c r="E485" s="355" t="s">
        <v>607</v>
      </c>
      <c r="F485" s="355"/>
      <c r="G485" s="356"/>
      <c r="H485" s="356" t="s">
        <v>34</v>
      </c>
      <c r="I485" s="356" t="s">
        <v>34</v>
      </c>
      <c r="J485" s="356" t="s">
        <v>611</v>
      </c>
      <c r="K485" s="357"/>
      <c r="L485" s="358"/>
      <c r="M485" s="358" t="s">
        <v>1414</v>
      </c>
      <c r="N485" s="357">
        <v>504467</v>
      </c>
      <c r="O485" s="357" t="s">
        <v>1320</v>
      </c>
      <c r="P485" s="361">
        <v>43685</v>
      </c>
      <c r="Q485" s="362">
        <v>16192053.09</v>
      </c>
      <c r="R485" s="362">
        <v>112073513.23853168</v>
      </c>
      <c r="S485" s="357">
        <v>5</v>
      </c>
      <c r="T485" s="359">
        <v>-0.24914513784339376</v>
      </c>
      <c r="U485" s="359">
        <v>-3.2207478253903905</v>
      </c>
      <c r="V485" s="359">
        <v>-0.17231721787594723</v>
      </c>
      <c r="W485" s="359">
        <v>-1.6892849183472933</v>
      </c>
      <c r="X485" s="359">
        <v>1.1081351187759658E-2</v>
      </c>
      <c r="Y485" s="359">
        <v>8.4031899101131888E-2</v>
      </c>
      <c r="Z485" s="359">
        <v>0.54036946262011121</v>
      </c>
      <c r="AA485" s="359">
        <v>3.0716352069698662</v>
      </c>
      <c r="AB485" s="359">
        <v>0.19551331627656945</v>
      </c>
      <c r="AC485" s="363">
        <v>-1.3664817885560863</v>
      </c>
      <c r="AD485" s="526">
        <v>0</v>
      </c>
      <c r="AE485" s="360" t="s">
        <v>2340</v>
      </c>
      <c r="AF485" s="360" t="s">
        <v>2340</v>
      </c>
      <c r="AG485" s="364" t="s">
        <v>59</v>
      </c>
      <c r="AH485" s="364" t="s">
        <v>2144</v>
      </c>
      <c r="AI485" s="364">
        <v>0</v>
      </c>
      <c r="AJ485" s="364">
        <v>0</v>
      </c>
      <c r="AK485" s="364">
        <v>0</v>
      </c>
      <c r="AL485" s="359">
        <v>6.9999999999999993E-3</v>
      </c>
      <c r="AM485" s="359" t="s">
        <v>34</v>
      </c>
      <c r="AN485" s="359" t="s">
        <v>2156</v>
      </c>
      <c r="AO485" s="357" t="s">
        <v>1323</v>
      </c>
      <c r="AP485" s="360" t="s">
        <v>716</v>
      </c>
      <c r="AQ485" s="366" t="s">
        <v>687</v>
      </c>
      <c r="AR485" s="359">
        <v>1.8666666666666666E-3</v>
      </c>
      <c r="AS485" s="359">
        <v>1.8666666666666666E-3</v>
      </c>
      <c r="AT485" s="359"/>
      <c r="AW485" s="646"/>
      <c r="AX485" s="646"/>
      <c r="AY485" s="647"/>
      <c r="AZ485" s="647"/>
      <c r="BA485" s="647"/>
      <c r="BB485" s="648"/>
      <c r="BC485" s="647"/>
      <c r="BD485" s="647"/>
      <c r="BE485" s="647"/>
      <c r="BF485" s="647"/>
      <c r="BG485" s="648"/>
      <c r="BH485" s="648"/>
      <c r="BI485" s="649"/>
      <c r="BJ485" s="649"/>
      <c r="BK485" s="649"/>
      <c r="BL485" s="648"/>
      <c r="BM485" s="648"/>
      <c r="BN485" s="648"/>
      <c r="BO485" s="648"/>
      <c r="BP485" s="648"/>
      <c r="BQ485" s="648"/>
      <c r="BR485" s="648"/>
      <c r="BS485" s="648"/>
      <c r="BT485" s="651"/>
      <c r="BU485" s="652"/>
      <c r="BV485" s="650"/>
      <c r="BW485" s="653"/>
    </row>
    <row r="486" spans="2:75" ht="15.75" customHeight="1">
      <c r="B486" s="353" t="s">
        <v>758</v>
      </c>
      <c r="C486" s="354">
        <v>43164374000155</v>
      </c>
      <c r="D486" s="355" t="s">
        <v>13</v>
      </c>
      <c r="E486" s="355" t="s">
        <v>616</v>
      </c>
      <c r="F486" s="355" t="s">
        <v>618</v>
      </c>
      <c r="G486" s="356" t="s">
        <v>34</v>
      </c>
      <c r="H486" s="356" t="s">
        <v>1337</v>
      </c>
      <c r="I486" s="356" t="s">
        <v>34</v>
      </c>
      <c r="J486" s="356" t="s">
        <v>611</v>
      </c>
      <c r="K486" s="357"/>
      <c r="L486" s="358"/>
      <c r="M486" s="358" t="s">
        <v>1414</v>
      </c>
      <c r="N486" s="357">
        <v>610933</v>
      </c>
      <c r="O486" s="357" t="s">
        <v>1320</v>
      </c>
      <c r="P486" s="361">
        <v>44441</v>
      </c>
      <c r="Q486" s="362">
        <v>3102170.59</v>
      </c>
      <c r="R486" s="362" t="s">
        <v>1417</v>
      </c>
      <c r="S486" s="357">
        <v>6</v>
      </c>
      <c r="T486" s="359">
        <v>3.7014354502272306E-2</v>
      </c>
      <c r="U486" s="359">
        <v>0.47849178516322216</v>
      </c>
      <c r="V486" s="359" t="s">
        <v>1417</v>
      </c>
      <c r="W486" s="359" t="s">
        <v>1417</v>
      </c>
      <c r="X486" s="359" t="s">
        <v>1417</v>
      </c>
      <c r="Y486" s="359" t="s">
        <v>1417</v>
      </c>
      <c r="Z486" s="359" t="s">
        <v>1417</v>
      </c>
      <c r="AA486" s="359" t="s">
        <v>1417</v>
      </c>
      <c r="AB486" s="359" t="s">
        <v>1417</v>
      </c>
      <c r="AC486" s="363" t="s">
        <v>1417</v>
      </c>
      <c r="AD486" s="526">
        <v>43279666000133</v>
      </c>
      <c r="AE486" s="360" t="s">
        <v>2178</v>
      </c>
      <c r="AF486" s="360" t="s">
        <v>2143</v>
      </c>
      <c r="AG486" s="364" t="s">
        <v>1435</v>
      </c>
      <c r="AH486" s="364" t="s">
        <v>2144</v>
      </c>
      <c r="AI486" s="364">
        <v>5000</v>
      </c>
      <c r="AJ486" s="364">
        <v>5000</v>
      </c>
      <c r="AK486" s="364">
        <v>5000</v>
      </c>
      <c r="AL486" s="657">
        <v>0.01</v>
      </c>
      <c r="AM486" s="657" t="s">
        <v>34</v>
      </c>
      <c r="AN486" s="359" t="s">
        <v>34</v>
      </c>
      <c r="AO486" s="357" t="s">
        <v>1323</v>
      </c>
      <c r="AP486" s="360" t="s">
        <v>13</v>
      </c>
      <c r="AQ486" s="366" t="s">
        <v>679</v>
      </c>
      <c r="AR486" s="359" t="s">
        <v>34</v>
      </c>
      <c r="AS486" s="359" t="s">
        <v>34</v>
      </c>
      <c r="AT486" s="359"/>
      <c r="AW486" s="646"/>
      <c r="AX486" s="646"/>
      <c r="AY486" s="647"/>
      <c r="AZ486" s="647"/>
      <c r="BA486" s="647"/>
      <c r="BB486" s="648"/>
      <c r="BC486" s="647"/>
      <c r="BD486" s="647"/>
      <c r="BE486" s="647"/>
      <c r="BF486" s="647"/>
      <c r="BG486" s="648"/>
      <c r="BH486" s="648"/>
      <c r="BI486" s="649"/>
      <c r="BJ486" s="649"/>
      <c r="BK486" s="649"/>
      <c r="BL486" s="218"/>
      <c r="BM486" s="648"/>
      <c r="BN486" s="648"/>
      <c r="BO486" s="648"/>
      <c r="BP486" s="648"/>
      <c r="BQ486" s="648"/>
      <c r="BR486" s="648"/>
      <c r="BS486" s="648"/>
      <c r="BT486" s="651"/>
      <c r="BU486" s="652"/>
      <c r="BV486" s="650"/>
      <c r="BW486" s="653"/>
    </row>
    <row r="487" spans="2:75" ht="15.75" customHeight="1">
      <c r="B487" s="353" t="s">
        <v>1268</v>
      </c>
      <c r="C487" s="354">
        <v>40936530000160</v>
      </c>
      <c r="D487" s="355" t="s">
        <v>14</v>
      </c>
      <c r="E487" s="355" t="s">
        <v>15</v>
      </c>
      <c r="F487" s="355" t="s">
        <v>699</v>
      </c>
      <c r="G487" s="356"/>
      <c r="H487" s="356" t="s">
        <v>34</v>
      </c>
      <c r="I487" s="356" t="s">
        <v>34</v>
      </c>
      <c r="J487" s="356" t="s">
        <v>611</v>
      </c>
      <c r="K487" s="357" t="s">
        <v>49</v>
      </c>
      <c r="L487" s="358"/>
      <c r="M487" s="358" t="s">
        <v>1414</v>
      </c>
      <c r="N487" s="357">
        <v>579319</v>
      </c>
      <c r="O487" s="357" t="s">
        <v>1320</v>
      </c>
      <c r="P487" s="361">
        <v>44273</v>
      </c>
      <c r="Q487" s="362">
        <v>21379247.989999998</v>
      </c>
      <c r="R487" s="362">
        <v>16086029.53746032</v>
      </c>
      <c r="S487" s="357">
        <v>6</v>
      </c>
      <c r="T487" s="359">
        <v>0.2795905991769807</v>
      </c>
      <c r="U487" s="359">
        <v>3.6143222464364619</v>
      </c>
      <c r="V487" s="359">
        <v>0.52695410760386974</v>
      </c>
      <c r="W487" s="359">
        <v>5.1659122495653316</v>
      </c>
      <c r="X487" s="359" t="s">
        <v>1417</v>
      </c>
      <c r="Y487" s="359" t="s">
        <v>1417</v>
      </c>
      <c r="Z487" s="359" t="s">
        <v>1417</v>
      </c>
      <c r="AA487" s="359" t="s">
        <v>1417</v>
      </c>
      <c r="AB487" s="359">
        <v>0.33366980207855212</v>
      </c>
      <c r="AC487" s="363">
        <v>1.1451678594725152</v>
      </c>
      <c r="AD487" s="526">
        <v>0</v>
      </c>
      <c r="AE487" s="360" t="s">
        <v>2263</v>
      </c>
      <c r="AF487" s="360" t="s">
        <v>2143</v>
      </c>
      <c r="AG487" s="364" t="s">
        <v>1435</v>
      </c>
      <c r="AH487" s="364" t="s">
        <v>2147</v>
      </c>
      <c r="AI487" s="364">
        <v>0</v>
      </c>
      <c r="AJ487" s="364">
        <v>0</v>
      </c>
      <c r="AK487" s="364">
        <v>0</v>
      </c>
      <c r="AL487" s="359">
        <v>9.0000000000000011E-3</v>
      </c>
      <c r="AM487" s="359" t="s">
        <v>34</v>
      </c>
      <c r="AN487" s="359" t="s">
        <v>34</v>
      </c>
      <c r="AO487" s="357" t="s">
        <v>1323</v>
      </c>
      <c r="AP487" s="360" t="s">
        <v>13</v>
      </c>
      <c r="AQ487" s="366" t="s">
        <v>668</v>
      </c>
      <c r="AR487" s="359">
        <v>2.9996999999999997E-3</v>
      </c>
      <c r="AS487" s="359">
        <v>2.9996999999999997E-3</v>
      </c>
      <c r="AT487" s="359"/>
      <c r="AW487" s="646"/>
      <c r="AX487" s="646"/>
      <c r="AY487" s="647"/>
      <c r="AZ487" s="647"/>
      <c r="BA487" s="647"/>
      <c r="BB487" s="648"/>
      <c r="BC487" s="647"/>
      <c r="BD487" s="647"/>
      <c r="BE487" s="647"/>
      <c r="BF487" s="647"/>
      <c r="BG487" s="648"/>
      <c r="BH487" s="648"/>
      <c r="BI487" s="649"/>
      <c r="BJ487" s="649"/>
      <c r="BK487" s="649"/>
      <c r="BL487" s="648"/>
      <c r="BM487" s="648"/>
      <c r="BN487" s="648"/>
      <c r="BO487" s="648"/>
      <c r="BP487" s="648"/>
      <c r="BQ487" s="648"/>
      <c r="BR487" s="648"/>
      <c r="BS487" s="648"/>
      <c r="BT487" s="651"/>
      <c r="BU487" s="652"/>
      <c r="BV487" s="650"/>
      <c r="BW487" s="653"/>
    </row>
    <row r="488" spans="2:75" ht="15.75" customHeight="1">
      <c r="B488" s="353" t="s">
        <v>1508</v>
      </c>
      <c r="C488" s="354">
        <v>26387057000189</v>
      </c>
      <c r="D488" s="355" t="s">
        <v>11</v>
      </c>
      <c r="E488" s="355" t="s">
        <v>620</v>
      </c>
      <c r="F488" s="355" t="s">
        <v>663</v>
      </c>
      <c r="G488" s="356" t="s">
        <v>738</v>
      </c>
      <c r="H488" s="356" t="s">
        <v>34</v>
      </c>
      <c r="I488" s="356"/>
      <c r="J488" s="356" t="s">
        <v>608</v>
      </c>
      <c r="K488" s="357" t="s">
        <v>48</v>
      </c>
      <c r="L488" s="358"/>
      <c r="M488" s="358"/>
      <c r="N488" s="357">
        <v>428515</v>
      </c>
      <c r="O488" s="357" t="s">
        <v>1320</v>
      </c>
      <c r="P488" s="361">
        <v>42691</v>
      </c>
      <c r="Q488" s="362" t="s">
        <v>1391</v>
      </c>
      <c r="R488" s="362" t="s">
        <v>1417</v>
      </c>
      <c r="S488" s="357">
        <v>6</v>
      </c>
      <c r="T488" s="359" t="s">
        <v>1417</v>
      </c>
      <c r="U488" s="359" t="s">
        <v>1417</v>
      </c>
      <c r="V488" s="359" t="s">
        <v>1417</v>
      </c>
      <c r="W488" s="359" t="s">
        <v>1417</v>
      </c>
      <c r="X488" s="359" t="s">
        <v>1417</v>
      </c>
      <c r="Y488" s="359" t="s">
        <v>1417</v>
      </c>
      <c r="Z488" s="359" t="s">
        <v>1417</v>
      </c>
      <c r="AA488" s="359" t="s">
        <v>1417</v>
      </c>
      <c r="AB488" s="359" t="s">
        <v>1417</v>
      </c>
      <c r="AC488" s="363" t="s">
        <v>1417</v>
      </c>
      <c r="AD488" s="526">
        <v>19782311000188</v>
      </c>
      <c r="AE488" s="360" t="s">
        <v>2198</v>
      </c>
      <c r="AF488" s="360" t="s">
        <v>2152</v>
      </c>
      <c r="AG488" s="364" t="s">
        <v>1436</v>
      </c>
      <c r="AH488" s="364" t="s">
        <v>2147</v>
      </c>
      <c r="AI488" s="364">
        <v>1000</v>
      </c>
      <c r="AJ488" s="364">
        <v>500</v>
      </c>
      <c r="AK488" s="364">
        <v>500</v>
      </c>
      <c r="AL488" s="657">
        <v>8.0000000000000002E-3</v>
      </c>
      <c r="AM488" s="657" t="s">
        <v>34</v>
      </c>
      <c r="AN488" s="359" t="s">
        <v>34</v>
      </c>
      <c r="AO488" s="357" t="s">
        <v>1323</v>
      </c>
      <c r="AP488" s="360" t="s">
        <v>11</v>
      </c>
      <c r="AQ488" s="366" t="s">
        <v>669</v>
      </c>
      <c r="AR488" s="359">
        <v>1.6000000000000001E-3</v>
      </c>
      <c r="AS488" s="359">
        <v>1.6000000000000001E-3</v>
      </c>
      <c r="AT488" s="359"/>
      <c r="AW488" s="646"/>
      <c r="AX488" s="646"/>
      <c r="AY488" s="647"/>
      <c r="AZ488" s="647"/>
      <c r="BA488" s="647"/>
      <c r="BB488" s="648"/>
      <c r="BC488" s="647"/>
      <c r="BD488" s="647"/>
      <c r="BE488" s="647"/>
      <c r="BF488" s="647"/>
      <c r="BG488" s="648"/>
      <c r="BH488" s="648"/>
      <c r="BI488" s="649"/>
      <c r="BJ488" s="649"/>
      <c r="BK488" s="649"/>
      <c r="BL488" s="648"/>
      <c r="BM488" s="648"/>
      <c r="BN488" s="648"/>
      <c r="BO488" s="648"/>
      <c r="BP488" s="648"/>
      <c r="BQ488" s="648"/>
      <c r="BR488" s="648"/>
      <c r="BS488" s="648"/>
      <c r="BT488" s="651"/>
      <c r="BU488" s="652"/>
      <c r="BV488" s="650"/>
      <c r="BW488" s="653"/>
    </row>
    <row r="489" spans="2:75" ht="15.75" customHeight="1">
      <c r="B489" s="353" t="s">
        <v>799</v>
      </c>
      <c r="C489" s="354">
        <v>33824820000157</v>
      </c>
      <c r="D489" s="355" t="s">
        <v>11</v>
      </c>
      <c r="E489" s="355" t="s">
        <v>661</v>
      </c>
      <c r="F489" s="355" t="s">
        <v>663</v>
      </c>
      <c r="G489" s="356"/>
      <c r="H489" s="356" t="s">
        <v>34</v>
      </c>
      <c r="I489" s="356"/>
      <c r="J489" s="356" t="s">
        <v>611</v>
      </c>
      <c r="K489" s="357" t="s">
        <v>48</v>
      </c>
      <c r="L489" s="358"/>
      <c r="M489" s="358" t="s">
        <v>1414</v>
      </c>
      <c r="N489" s="357">
        <v>505323</v>
      </c>
      <c r="O489" s="357" t="s">
        <v>1320</v>
      </c>
      <c r="P489" s="361">
        <v>43699</v>
      </c>
      <c r="Q489" s="362">
        <v>3353878.37</v>
      </c>
      <c r="R489" s="362">
        <v>5038694.8292063456</v>
      </c>
      <c r="S489" s="357">
        <v>6</v>
      </c>
      <c r="T489" s="359">
        <v>3.2429926893872807E-2</v>
      </c>
      <c r="U489" s="359">
        <v>0.41922799467458965</v>
      </c>
      <c r="V489" s="359">
        <v>5.0472816644866914E-2</v>
      </c>
      <c r="W489" s="359">
        <v>0.4948023708580504</v>
      </c>
      <c r="X489" s="359">
        <v>9.9707846867016725E-2</v>
      </c>
      <c r="Y489" s="359">
        <v>0.75610271577487898</v>
      </c>
      <c r="Z489" s="359">
        <v>0.17823287155629619</v>
      </c>
      <c r="AA489" s="359">
        <v>1.0131334229309243</v>
      </c>
      <c r="AB489" s="359">
        <v>2.3023975168454124E-2</v>
      </c>
      <c r="AC489" s="363">
        <v>-2.069257987716508</v>
      </c>
      <c r="AD489" s="526">
        <v>32841087000116</v>
      </c>
      <c r="AE489" s="360" t="s">
        <v>2203</v>
      </c>
      <c r="AF489" s="360" t="s">
        <v>2203</v>
      </c>
      <c r="AG489" s="364" t="s">
        <v>1438</v>
      </c>
      <c r="AH489" s="364" t="s">
        <v>2144</v>
      </c>
      <c r="AI489" s="364">
        <v>25000</v>
      </c>
      <c r="AJ489" s="364" t="s">
        <v>1427</v>
      </c>
      <c r="AK489" s="364" t="s">
        <v>1427</v>
      </c>
      <c r="AL489" s="359">
        <v>5.0000000000000001E-3</v>
      </c>
      <c r="AM489" s="359">
        <v>0.2</v>
      </c>
      <c r="AN489" s="359" t="s">
        <v>64</v>
      </c>
      <c r="AO489" s="357" t="s">
        <v>1323</v>
      </c>
      <c r="AP489" s="360" t="s">
        <v>11</v>
      </c>
      <c r="AQ489" s="366" t="s">
        <v>2167</v>
      </c>
      <c r="AR489" s="359">
        <v>1.6665E-3</v>
      </c>
      <c r="AS489" s="359">
        <v>1.6665E-3</v>
      </c>
      <c r="AT489" s="359"/>
      <c r="AW489" s="646"/>
      <c r="AX489" s="646"/>
      <c r="AY489" s="647"/>
      <c r="AZ489" s="647"/>
      <c r="BA489" s="647"/>
      <c r="BB489" s="648"/>
      <c r="BC489" s="647"/>
      <c r="BD489" s="647"/>
      <c r="BE489" s="647"/>
      <c r="BF489" s="647"/>
      <c r="BG489" s="648"/>
      <c r="BH489" s="648"/>
      <c r="BI489" s="649"/>
      <c r="BJ489" s="649"/>
      <c r="BK489" s="649"/>
      <c r="BL489" s="648"/>
      <c r="BM489" s="648"/>
      <c r="BN489" s="648"/>
      <c r="BO489" s="648"/>
      <c r="BP489" s="648"/>
      <c r="BQ489" s="648"/>
      <c r="BR489" s="648"/>
      <c r="BS489" s="648"/>
      <c r="BT489" s="651"/>
      <c r="BU489" s="652"/>
      <c r="BV489" s="650"/>
      <c r="BW489" s="653"/>
    </row>
    <row r="490" spans="2:75" ht="15.75" customHeight="1">
      <c r="B490" s="353" t="s">
        <v>1109</v>
      </c>
      <c r="C490" s="354">
        <v>30606457000105</v>
      </c>
      <c r="D490" s="355" t="s">
        <v>11</v>
      </c>
      <c r="E490" s="355" t="s">
        <v>620</v>
      </c>
      <c r="F490" s="355" t="s">
        <v>663</v>
      </c>
      <c r="G490" s="356" t="s">
        <v>738</v>
      </c>
      <c r="H490" s="356" t="s">
        <v>34</v>
      </c>
      <c r="I490" s="356"/>
      <c r="J490" s="356" t="s">
        <v>608</v>
      </c>
      <c r="K490" s="357" t="s">
        <v>48</v>
      </c>
      <c r="L490" s="358"/>
      <c r="M490" s="358" t="s">
        <v>1414</v>
      </c>
      <c r="N490" s="357">
        <v>488704</v>
      </c>
      <c r="O490" s="357" t="s">
        <v>1320</v>
      </c>
      <c r="P490" s="361">
        <v>43524</v>
      </c>
      <c r="Q490" s="362">
        <v>7331798.9699999997</v>
      </c>
      <c r="R490" s="362">
        <v>6773349.0717857191</v>
      </c>
      <c r="S490" s="357">
        <v>6</v>
      </c>
      <c r="T490" s="359">
        <v>9.1916229638696612E-2</v>
      </c>
      <c r="U490" s="359">
        <v>1.1882190408748752</v>
      </c>
      <c r="V490" s="359">
        <v>0.12350395803272374</v>
      </c>
      <c r="W490" s="359">
        <v>1.2107517532639969</v>
      </c>
      <c r="X490" s="359">
        <v>0.17357162425407835</v>
      </c>
      <c r="Y490" s="359">
        <v>1.316225157835385</v>
      </c>
      <c r="Z490" s="359">
        <v>0.1842390153910094</v>
      </c>
      <c r="AA490" s="359">
        <v>1.0472742916087678</v>
      </c>
      <c r="AB490" s="359">
        <v>9.3258677941891136E-3</v>
      </c>
      <c r="AC490" s="363">
        <v>2.0770654162125228</v>
      </c>
      <c r="AD490" s="526">
        <v>0</v>
      </c>
      <c r="AE490" s="360" t="s">
        <v>2383</v>
      </c>
      <c r="AF490" s="360" t="s">
        <v>2143</v>
      </c>
      <c r="AG490" s="364" t="s">
        <v>1435</v>
      </c>
      <c r="AH490" s="364" t="s">
        <v>2147</v>
      </c>
      <c r="AI490" s="364">
        <v>0</v>
      </c>
      <c r="AJ490" s="364">
        <v>0</v>
      </c>
      <c r="AK490" s="364">
        <v>0</v>
      </c>
      <c r="AL490" s="359">
        <v>5.0000000000000001E-3</v>
      </c>
      <c r="AM490" s="359">
        <v>0.2</v>
      </c>
      <c r="AN490" s="359" t="s">
        <v>64</v>
      </c>
      <c r="AO490" s="357" t="s">
        <v>1323</v>
      </c>
      <c r="AP490" s="360" t="s">
        <v>13</v>
      </c>
      <c r="AQ490" s="366" t="s">
        <v>668</v>
      </c>
      <c r="AR490" s="359">
        <v>1E-3</v>
      </c>
      <c r="AS490" s="359">
        <v>1E-3</v>
      </c>
      <c r="AT490" s="359"/>
      <c r="AW490" s="646"/>
      <c r="AX490" s="646"/>
      <c r="AY490" s="647"/>
      <c r="AZ490" s="647"/>
      <c r="BA490" s="647"/>
      <c r="BB490" s="648"/>
      <c r="BC490" s="647"/>
      <c r="BD490" s="647"/>
      <c r="BE490" s="647"/>
      <c r="BF490" s="647"/>
      <c r="BG490" s="648"/>
      <c r="BH490" s="648"/>
      <c r="BI490" s="649"/>
      <c r="BJ490" s="649"/>
      <c r="BK490" s="649"/>
      <c r="BL490" s="648"/>
      <c r="BM490" s="648"/>
      <c r="BN490" s="648"/>
      <c r="BO490" s="648"/>
      <c r="BP490" s="648"/>
      <c r="BQ490" s="648"/>
      <c r="BR490" s="648"/>
      <c r="BS490" s="648"/>
      <c r="BT490" s="651"/>
      <c r="BU490" s="652"/>
      <c r="BV490" s="650"/>
      <c r="BW490" s="653"/>
    </row>
    <row r="491" spans="2:75" ht="15.75" customHeight="1">
      <c r="B491" s="353" t="s">
        <v>970</v>
      </c>
      <c r="C491" s="354">
        <v>33736873000116</v>
      </c>
      <c r="D491" s="355" t="s">
        <v>14</v>
      </c>
      <c r="E491" s="355" t="s">
        <v>15</v>
      </c>
      <c r="F491" s="355" t="s">
        <v>701</v>
      </c>
      <c r="G491" s="356"/>
      <c r="H491" s="356" t="s">
        <v>34</v>
      </c>
      <c r="I491" s="356" t="s">
        <v>34</v>
      </c>
      <c r="J491" s="356" t="s">
        <v>611</v>
      </c>
      <c r="K491" s="357" t="s">
        <v>49</v>
      </c>
      <c r="L491" s="358"/>
      <c r="M491" s="358" t="s">
        <v>34</v>
      </c>
      <c r="N491" s="357">
        <v>501506</v>
      </c>
      <c r="O491" s="357" t="s">
        <v>1320</v>
      </c>
      <c r="P491" s="361">
        <v>43647</v>
      </c>
      <c r="Q491" s="362">
        <v>259085490.81</v>
      </c>
      <c r="R491" s="362">
        <v>402770981.76206374</v>
      </c>
      <c r="S491" s="357">
        <v>6</v>
      </c>
      <c r="T491" s="359">
        <v>-9.6560033168201054E-2</v>
      </c>
      <c r="U491" s="359">
        <v>-1.2482503954847046</v>
      </c>
      <c r="V491" s="359">
        <v>-6.2100211893604373E-2</v>
      </c>
      <c r="W491" s="359">
        <v>-0.60878972322753688</v>
      </c>
      <c r="X491" s="359">
        <v>0.31651199474834213</v>
      </c>
      <c r="Y491" s="359">
        <v>2.4001679539196941</v>
      </c>
      <c r="Z491" s="359">
        <v>0.53457118376331025</v>
      </c>
      <c r="AA491" s="359">
        <v>3.0386759102138621</v>
      </c>
      <c r="AB491" s="359">
        <v>0.12908899631256865</v>
      </c>
      <c r="AC491" s="363">
        <v>-1.1846865448102082</v>
      </c>
      <c r="AD491" s="526">
        <v>33736782000180</v>
      </c>
      <c r="AE491" s="360" t="s">
        <v>2301</v>
      </c>
      <c r="AF491" s="360" t="s">
        <v>2143</v>
      </c>
      <c r="AG491" s="364" t="s">
        <v>1435</v>
      </c>
      <c r="AH491" s="364" t="s">
        <v>2147</v>
      </c>
      <c r="AI491" s="364">
        <v>500</v>
      </c>
      <c r="AJ491" s="364">
        <v>100</v>
      </c>
      <c r="AK491" s="364">
        <v>100</v>
      </c>
      <c r="AL491" s="359">
        <v>0.01</v>
      </c>
      <c r="AM491" s="359" t="s">
        <v>34</v>
      </c>
      <c r="AN491" s="359" t="s">
        <v>64</v>
      </c>
      <c r="AO491" s="357" t="s">
        <v>1323</v>
      </c>
      <c r="AP491" s="360" t="s">
        <v>13</v>
      </c>
      <c r="AQ491" s="366" t="s">
        <v>671</v>
      </c>
      <c r="AR491" s="359">
        <v>4.5333333333333337E-3</v>
      </c>
      <c r="AS491" s="359">
        <v>4.5333333333333337E-3</v>
      </c>
      <c r="AT491" s="359"/>
      <c r="AW491" s="646"/>
      <c r="AX491" s="646"/>
      <c r="AY491" s="647"/>
      <c r="AZ491" s="647"/>
      <c r="BA491" s="647"/>
      <c r="BB491" s="648"/>
      <c r="BC491" s="647"/>
      <c r="BD491" s="647"/>
      <c r="BE491" s="647"/>
      <c r="BF491" s="647"/>
      <c r="BG491" s="648"/>
      <c r="BH491" s="648"/>
      <c r="BI491" s="649"/>
      <c r="BJ491" s="649"/>
      <c r="BK491" s="649"/>
      <c r="BL491" s="648"/>
      <c r="BM491" s="648"/>
      <c r="BN491" s="648"/>
      <c r="BO491" s="648"/>
      <c r="BP491" s="648"/>
      <c r="BQ491" s="648"/>
      <c r="BR491" s="648"/>
      <c r="BS491" s="648"/>
      <c r="BT491" s="651"/>
      <c r="BU491" s="652"/>
      <c r="BV491" s="650"/>
      <c r="BW491" s="653"/>
    </row>
    <row r="492" spans="2:75" ht="15.75" customHeight="1">
      <c r="B492" s="353" t="s">
        <v>971</v>
      </c>
      <c r="C492" s="354">
        <v>35088108000162</v>
      </c>
      <c r="D492" s="355" t="s">
        <v>14</v>
      </c>
      <c r="E492" s="355" t="s">
        <v>15</v>
      </c>
      <c r="F492" s="355" t="s">
        <v>701</v>
      </c>
      <c r="G492" s="356"/>
      <c r="H492" s="356" t="s">
        <v>34</v>
      </c>
      <c r="I492" s="356" t="s">
        <v>34</v>
      </c>
      <c r="J492" s="356" t="s">
        <v>611</v>
      </c>
      <c r="K492" s="357" t="s">
        <v>49</v>
      </c>
      <c r="L492" s="358"/>
      <c r="M492" s="358" t="s">
        <v>34</v>
      </c>
      <c r="N492" s="357">
        <v>518514</v>
      </c>
      <c r="O492" s="357" t="s">
        <v>1320</v>
      </c>
      <c r="P492" s="361">
        <v>43811</v>
      </c>
      <c r="Q492" s="362">
        <v>206224539.11000001</v>
      </c>
      <c r="R492" s="362">
        <v>336582612.66944426</v>
      </c>
      <c r="S492" s="357">
        <v>6</v>
      </c>
      <c r="T492" s="359">
        <v>-0.25105081611908808</v>
      </c>
      <c r="U492" s="359">
        <v>-3.2453829004131838</v>
      </c>
      <c r="V492" s="359">
        <v>-0.21384128294086346</v>
      </c>
      <c r="W492" s="359">
        <v>-2.0963596014653407</v>
      </c>
      <c r="X492" s="359">
        <v>0.49878728414776008</v>
      </c>
      <c r="Y492" s="359">
        <v>3.7823945856647856</v>
      </c>
      <c r="Z492" s="359" t="s">
        <v>1417</v>
      </c>
      <c r="AA492" s="359" t="s">
        <v>1417</v>
      </c>
      <c r="AB492" s="359">
        <v>0.25660955581053263</v>
      </c>
      <c r="AC492" s="363">
        <v>-1.1871552079913059</v>
      </c>
      <c r="AD492" s="526">
        <v>35001472000143</v>
      </c>
      <c r="AE492" s="360" t="s">
        <v>2301</v>
      </c>
      <c r="AF492" s="360" t="s">
        <v>2143</v>
      </c>
      <c r="AG492" s="364" t="s">
        <v>1435</v>
      </c>
      <c r="AH492" s="364" t="s">
        <v>2147</v>
      </c>
      <c r="AI492" s="364">
        <v>500</v>
      </c>
      <c r="AJ492" s="364">
        <v>100</v>
      </c>
      <c r="AK492" s="364">
        <v>100</v>
      </c>
      <c r="AL492" s="359">
        <v>0.01</v>
      </c>
      <c r="AM492" s="359" t="s">
        <v>34</v>
      </c>
      <c r="AN492" s="359" t="s">
        <v>64</v>
      </c>
      <c r="AO492" s="357" t="s">
        <v>1323</v>
      </c>
      <c r="AP492" s="360" t="s">
        <v>13</v>
      </c>
      <c r="AQ492" s="366" t="s">
        <v>671</v>
      </c>
      <c r="AR492" s="359">
        <v>5.0000000000000001E-3</v>
      </c>
      <c r="AS492" s="359">
        <v>5.0000000000000001E-3</v>
      </c>
      <c r="AT492" s="359"/>
      <c r="AW492" s="646"/>
      <c r="AX492" s="646"/>
      <c r="AY492" s="647"/>
      <c r="AZ492" s="647"/>
      <c r="BA492" s="647"/>
      <c r="BB492" s="647"/>
      <c r="BC492" s="647"/>
      <c r="BD492" s="647"/>
      <c r="BE492" s="647"/>
      <c r="BF492" s="647"/>
      <c r="BG492" s="648"/>
      <c r="BH492" s="648"/>
      <c r="BI492" s="649"/>
      <c r="BJ492" s="649"/>
      <c r="BK492" s="649"/>
      <c r="BL492" s="218"/>
      <c r="BM492" s="648"/>
      <c r="BN492" s="648"/>
      <c r="BO492" s="648"/>
      <c r="BP492" s="648"/>
      <c r="BQ492" s="648"/>
      <c r="BR492" s="648"/>
      <c r="BS492" s="648"/>
      <c r="BT492" s="648"/>
      <c r="BU492" s="648"/>
      <c r="BV492" s="650"/>
      <c r="BW492" s="647"/>
    </row>
    <row r="493" spans="2:75" ht="15.75" customHeight="1">
      <c r="B493" s="353" t="s">
        <v>972</v>
      </c>
      <c r="C493" s="354">
        <v>36986672000165</v>
      </c>
      <c r="D493" s="355" t="s">
        <v>14</v>
      </c>
      <c r="E493" s="355" t="s">
        <v>15</v>
      </c>
      <c r="F493" s="355" t="s">
        <v>701</v>
      </c>
      <c r="G493" s="356"/>
      <c r="H493" s="356" t="s">
        <v>34</v>
      </c>
      <c r="I493" s="356" t="s">
        <v>34</v>
      </c>
      <c r="J493" s="356" t="s">
        <v>611</v>
      </c>
      <c r="K493" s="357" t="s">
        <v>49</v>
      </c>
      <c r="L493" s="358"/>
      <c r="M493" s="358" t="s">
        <v>1414</v>
      </c>
      <c r="N493" s="357">
        <v>555071</v>
      </c>
      <c r="O493" s="357" t="s">
        <v>1320</v>
      </c>
      <c r="P493" s="361">
        <v>44105</v>
      </c>
      <c r="Q493" s="362">
        <v>104287764.14</v>
      </c>
      <c r="R493" s="362">
        <v>232097163.1301586</v>
      </c>
      <c r="S493" s="357">
        <v>6</v>
      </c>
      <c r="T493" s="359">
        <v>-0.60371896255001789</v>
      </c>
      <c r="U493" s="359">
        <v>-7.8043928635770907</v>
      </c>
      <c r="V493" s="359">
        <v>-0.57394441271262897</v>
      </c>
      <c r="W493" s="359">
        <v>-5.6265743627727947</v>
      </c>
      <c r="X493" s="359" t="s">
        <v>1417</v>
      </c>
      <c r="Y493" s="359" t="s">
        <v>1417</v>
      </c>
      <c r="Z493" s="359" t="s">
        <v>1417</v>
      </c>
      <c r="AA493" s="359" t="s">
        <v>1417</v>
      </c>
      <c r="AB493" s="359">
        <v>0.634367092718778</v>
      </c>
      <c r="AC493" s="363">
        <v>-1.1753173727808952</v>
      </c>
      <c r="AD493" s="526">
        <v>38167819000110</v>
      </c>
      <c r="AE493" s="360" t="s">
        <v>2301</v>
      </c>
      <c r="AF493" s="360" t="s">
        <v>2143</v>
      </c>
      <c r="AG493" s="364" t="s">
        <v>1435</v>
      </c>
      <c r="AH493" s="364" t="s">
        <v>2147</v>
      </c>
      <c r="AI493" s="364">
        <v>500</v>
      </c>
      <c r="AJ493" s="364">
        <v>100</v>
      </c>
      <c r="AK493" s="364">
        <v>100</v>
      </c>
      <c r="AL493" s="359">
        <v>6.9999999999999993E-3</v>
      </c>
      <c r="AM493" s="359" t="s">
        <v>34</v>
      </c>
      <c r="AN493" s="359" t="s">
        <v>2156</v>
      </c>
      <c r="AO493" s="357" t="s">
        <v>1323</v>
      </c>
      <c r="AP493" s="360" t="s">
        <v>13</v>
      </c>
      <c r="AQ493" s="366" t="s">
        <v>671</v>
      </c>
      <c r="AR493" s="359">
        <v>3.4999999999999996E-3</v>
      </c>
      <c r="AS493" s="359">
        <v>3.4999999999999996E-3</v>
      </c>
      <c r="AT493" s="359"/>
      <c r="AW493" s="646"/>
      <c r="AX493" s="646"/>
      <c r="AY493" s="647"/>
      <c r="AZ493" s="647"/>
      <c r="BA493" s="647"/>
      <c r="BB493" s="647"/>
      <c r="BC493" s="647"/>
      <c r="BD493" s="647"/>
      <c r="BE493" s="647"/>
      <c r="BF493" s="647"/>
      <c r="BG493" s="648"/>
      <c r="BH493" s="648"/>
      <c r="BI493" s="649"/>
      <c r="BJ493" s="649"/>
      <c r="BK493" s="649"/>
      <c r="BL493" s="218"/>
      <c r="BM493" s="648"/>
      <c r="BN493" s="648"/>
      <c r="BO493" s="648"/>
      <c r="BP493" s="648"/>
      <c r="BQ493" s="648"/>
      <c r="BR493" s="648"/>
      <c r="BS493" s="648"/>
      <c r="BT493" s="648"/>
      <c r="BU493" s="648"/>
      <c r="BV493" s="650"/>
      <c r="BW493" s="647"/>
    </row>
    <row r="494" spans="2:75" ht="15.75" customHeight="1">
      <c r="B494" s="353" t="s">
        <v>222</v>
      </c>
      <c r="C494" s="354">
        <v>39957930000173</v>
      </c>
      <c r="D494" s="355" t="s">
        <v>14</v>
      </c>
      <c r="E494" s="355" t="s">
        <v>15</v>
      </c>
      <c r="F494" s="355" t="s">
        <v>701</v>
      </c>
      <c r="G494" s="356"/>
      <c r="H494" s="356" t="s">
        <v>34</v>
      </c>
      <c r="I494" s="356" t="s">
        <v>34</v>
      </c>
      <c r="J494" s="356" t="s">
        <v>611</v>
      </c>
      <c r="K494" s="357" t="s">
        <v>49</v>
      </c>
      <c r="L494" s="358"/>
      <c r="M494" s="358" t="s">
        <v>1414</v>
      </c>
      <c r="N494" s="357">
        <v>568929</v>
      </c>
      <c r="O494" s="357" t="s">
        <v>1320</v>
      </c>
      <c r="P494" s="361">
        <v>44195</v>
      </c>
      <c r="Q494" s="362">
        <v>2827565.02</v>
      </c>
      <c r="R494" s="362">
        <v>4095331.7281746049</v>
      </c>
      <c r="S494" s="357">
        <v>6</v>
      </c>
      <c r="T494" s="359">
        <v>-0.24673205410150556</v>
      </c>
      <c r="U494" s="359">
        <v>-3.1895534208700158</v>
      </c>
      <c r="V494" s="359">
        <v>-0.17627087546005682</v>
      </c>
      <c r="W494" s="359">
        <v>-1.7280439826559679</v>
      </c>
      <c r="X494" s="359" t="s">
        <v>1417</v>
      </c>
      <c r="Y494" s="359" t="s">
        <v>1417</v>
      </c>
      <c r="Z494" s="359" t="s">
        <v>1417</v>
      </c>
      <c r="AA494" s="359" t="s">
        <v>1417</v>
      </c>
      <c r="AB494" s="359">
        <v>0.18620723277785445</v>
      </c>
      <c r="AC494" s="363">
        <v>-1.4699231115886904</v>
      </c>
      <c r="AD494" s="526">
        <v>0</v>
      </c>
      <c r="AE494" s="360" t="s">
        <v>2301</v>
      </c>
      <c r="AF494" s="360" t="s">
        <v>2143</v>
      </c>
      <c r="AG494" s="364" t="s">
        <v>1435</v>
      </c>
      <c r="AH494" s="364" t="s">
        <v>2147</v>
      </c>
      <c r="AI494" s="364">
        <v>0</v>
      </c>
      <c r="AJ494" s="364">
        <v>0</v>
      </c>
      <c r="AK494" s="364">
        <v>0</v>
      </c>
      <c r="AL494" s="359">
        <v>1.3500000000000002E-2</v>
      </c>
      <c r="AM494" s="359">
        <v>0.2</v>
      </c>
      <c r="AN494" s="359" t="s">
        <v>34</v>
      </c>
      <c r="AO494" s="357" t="s">
        <v>1323</v>
      </c>
      <c r="AP494" s="360" t="s">
        <v>13</v>
      </c>
      <c r="AQ494" s="366" t="s">
        <v>671</v>
      </c>
      <c r="AR494" s="359">
        <v>1.8E-3</v>
      </c>
      <c r="AS494" s="359">
        <v>1.8E-3</v>
      </c>
      <c r="AT494" s="359"/>
      <c r="AW494" s="646"/>
      <c r="AX494" s="646"/>
      <c r="AY494" s="647"/>
      <c r="AZ494" s="647"/>
      <c r="BA494" s="647"/>
      <c r="BB494" s="647"/>
      <c r="BC494" s="647"/>
      <c r="BD494" s="647"/>
      <c r="BE494" s="647"/>
      <c r="BF494" s="647"/>
      <c r="BG494" s="648"/>
      <c r="BH494" s="648"/>
      <c r="BI494" s="649"/>
      <c r="BJ494" s="649"/>
      <c r="BK494" s="649"/>
      <c r="BL494" s="218"/>
      <c r="BM494" s="648"/>
      <c r="BN494" s="648"/>
      <c r="BO494" s="648"/>
      <c r="BP494" s="648"/>
      <c r="BQ494" s="648"/>
      <c r="BR494" s="648"/>
      <c r="BS494" s="648"/>
      <c r="BT494" s="648"/>
      <c r="BU494" s="648"/>
      <c r="BV494" s="650"/>
      <c r="BW494" s="647"/>
    </row>
    <row r="495" spans="2:75" ht="15.75" customHeight="1">
      <c r="B495" s="353" t="s">
        <v>106</v>
      </c>
      <c r="C495" s="354">
        <v>9141893000160</v>
      </c>
      <c r="D495" s="355" t="s">
        <v>13</v>
      </c>
      <c r="E495" s="355" t="s">
        <v>616</v>
      </c>
      <c r="F495" s="355" t="s">
        <v>617</v>
      </c>
      <c r="G495" s="356" t="s">
        <v>34</v>
      </c>
      <c r="H495" s="356" t="s">
        <v>1336</v>
      </c>
      <c r="I495" s="356" t="s">
        <v>34</v>
      </c>
      <c r="J495" s="356" t="s">
        <v>608</v>
      </c>
      <c r="K495" s="357" t="s">
        <v>48</v>
      </c>
      <c r="L495" s="358"/>
      <c r="M495" s="358" t="s">
        <v>34</v>
      </c>
      <c r="N495" s="357">
        <v>198978</v>
      </c>
      <c r="O495" s="357" t="s">
        <v>1320</v>
      </c>
      <c r="P495" s="361">
        <v>39416</v>
      </c>
      <c r="Q495" s="362">
        <v>30552192.59</v>
      </c>
      <c r="R495" s="362">
        <v>41940443.126587331</v>
      </c>
      <c r="S495" s="357">
        <v>6</v>
      </c>
      <c r="T495" s="359">
        <v>5.9660560365399018E-2</v>
      </c>
      <c r="U495" s="359">
        <v>0.77124370847330193</v>
      </c>
      <c r="V495" s="359">
        <v>8.4827618470011412E-2</v>
      </c>
      <c r="W495" s="359">
        <v>0.83159430210781471</v>
      </c>
      <c r="X495" s="359">
        <v>7.7397797267949153E-2</v>
      </c>
      <c r="Y495" s="359">
        <v>0.58692155680927116</v>
      </c>
      <c r="Z495" s="359">
        <v>9.8547713726043096E-2</v>
      </c>
      <c r="AA495" s="359">
        <v>0.56017715283090774</v>
      </c>
      <c r="AB495" s="359">
        <v>2.4581803688000919E-2</v>
      </c>
      <c r="AC495" s="363">
        <v>-0.62716811051878707</v>
      </c>
      <c r="AD495" s="526">
        <v>13812152000130</v>
      </c>
      <c r="AE495" s="360" t="s">
        <v>2198</v>
      </c>
      <c r="AF495" s="360" t="s">
        <v>2152</v>
      </c>
      <c r="AG495" s="364" t="s">
        <v>1436</v>
      </c>
      <c r="AH495" s="364" t="s">
        <v>2147</v>
      </c>
      <c r="AI495" s="364">
        <v>1000</v>
      </c>
      <c r="AJ495" s="364">
        <v>500</v>
      </c>
      <c r="AK495" s="364">
        <v>500</v>
      </c>
      <c r="AL495" s="657">
        <v>1.4999999999999999E-2</v>
      </c>
      <c r="AM495" s="657">
        <v>0.2</v>
      </c>
      <c r="AN495" s="359" t="s">
        <v>64</v>
      </c>
      <c r="AO495" s="357" t="s">
        <v>1323</v>
      </c>
      <c r="AP495" s="360" t="s">
        <v>13</v>
      </c>
      <c r="AQ495" s="366" t="s">
        <v>668</v>
      </c>
      <c r="AR495" s="359">
        <v>4.0000000000000001E-3</v>
      </c>
      <c r="AS495" s="359">
        <v>4.0000000000000001E-3</v>
      </c>
      <c r="AT495" s="359"/>
      <c r="AW495" s="646"/>
      <c r="AX495" s="646"/>
      <c r="AY495" s="647"/>
      <c r="AZ495" s="647"/>
      <c r="BA495" s="647"/>
      <c r="BB495" s="648"/>
      <c r="BC495" s="647"/>
      <c r="BD495" s="647"/>
      <c r="BE495" s="647"/>
      <c r="BF495" s="647"/>
      <c r="BG495" s="648"/>
      <c r="BH495" s="648"/>
      <c r="BI495" s="649"/>
      <c r="BJ495" s="649"/>
      <c r="BK495" s="649"/>
      <c r="BL495" s="648"/>
      <c r="BM495" s="648"/>
      <c r="BN495" s="648"/>
      <c r="BO495" s="648"/>
      <c r="BP495" s="648"/>
      <c r="BQ495" s="648"/>
      <c r="BR495" s="648"/>
      <c r="BS495" s="648"/>
      <c r="BT495" s="651"/>
      <c r="BU495" s="652"/>
      <c r="BV495" s="650"/>
      <c r="BW495" s="653"/>
    </row>
    <row r="496" spans="2:75" ht="15.75" customHeight="1">
      <c r="B496" s="353" t="s">
        <v>399</v>
      </c>
      <c r="C496" s="354">
        <v>40575693000165</v>
      </c>
      <c r="D496" s="355" t="s">
        <v>13</v>
      </c>
      <c r="E496" s="355" t="s">
        <v>616</v>
      </c>
      <c r="F496" s="355" t="s">
        <v>617</v>
      </c>
      <c r="G496" s="356" t="s">
        <v>34</v>
      </c>
      <c r="H496" s="356" t="s">
        <v>1337</v>
      </c>
      <c r="I496" s="356" t="s">
        <v>34</v>
      </c>
      <c r="J496" s="356" t="s">
        <v>608</v>
      </c>
      <c r="K496" s="357" t="s">
        <v>48</v>
      </c>
      <c r="L496" s="358"/>
      <c r="M496" s="358" t="s">
        <v>34</v>
      </c>
      <c r="N496" s="357">
        <v>573019</v>
      </c>
      <c r="O496" s="357" t="s">
        <v>1320</v>
      </c>
      <c r="P496" s="361">
        <v>44232</v>
      </c>
      <c r="Q496" s="362">
        <v>30181279.850000001</v>
      </c>
      <c r="R496" s="362">
        <v>52586115.885515846</v>
      </c>
      <c r="S496" s="357">
        <v>6</v>
      </c>
      <c r="T496" s="359">
        <v>8.841042411036204E-2</v>
      </c>
      <c r="U496" s="359">
        <v>1.142898808542175</v>
      </c>
      <c r="V496" s="359">
        <v>0.10845069717193168</v>
      </c>
      <c r="W496" s="359">
        <v>1.0631794627086191</v>
      </c>
      <c r="X496" s="359" t="s">
        <v>1417</v>
      </c>
      <c r="Y496" s="359" t="s">
        <v>1417</v>
      </c>
      <c r="Z496" s="359" t="s">
        <v>1417</v>
      </c>
      <c r="AA496" s="359" t="s">
        <v>1417</v>
      </c>
      <c r="AB496" s="359">
        <v>0.17061379112804997</v>
      </c>
      <c r="AC496" s="363">
        <v>0.11892806287523149</v>
      </c>
      <c r="AD496" s="526">
        <v>0</v>
      </c>
      <c r="AE496" s="360" t="s">
        <v>2444</v>
      </c>
      <c r="AF496" s="360" t="s">
        <v>2143</v>
      </c>
      <c r="AG496" s="364" t="s">
        <v>1435</v>
      </c>
      <c r="AH496" s="364" t="s">
        <v>2147</v>
      </c>
      <c r="AI496" s="364">
        <v>5000</v>
      </c>
      <c r="AJ496" s="364">
        <v>1000</v>
      </c>
      <c r="AK496" s="364">
        <v>5000</v>
      </c>
      <c r="AL496" s="359">
        <v>0.02</v>
      </c>
      <c r="AM496" s="359">
        <v>0.2</v>
      </c>
      <c r="AN496" s="359" t="s">
        <v>64</v>
      </c>
      <c r="AO496" s="357" t="s">
        <v>1323</v>
      </c>
      <c r="AP496" s="360" t="s">
        <v>13</v>
      </c>
      <c r="AQ496" s="366" t="s">
        <v>674</v>
      </c>
      <c r="AR496" s="359">
        <v>6.6666666666666662E-3</v>
      </c>
      <c r="AS496" s="359">
        <v>6.6666666666666662E-3</v>
      </c>
      <c r="AT496" s="359"/>
      <c r="AW496" s="646"/>
      <c r="AX496" s="646"/>
      <c r="AY496" s="647"/>
      <c r="AZ496" s="647"/>
      <c r="BA496" s="647"/>
      <c r="BB496" s="648"/>
      <c r="BC496" s="647"/>
      <c r="BD496" s="647"/>
      <c r="BE496" s="647"/>
      <c r="BF496" s="647"/>
      <c r="BG496" s="648"/>
      <c r="BH496" s="648"/>
      <c r="BI496" s="649"/>
      <c r="BJ496" s="649"/>
      <c r="BK496" s="649"/>
      <c r="BL496" s="648"/>
      <c r="BM496" s="648"/>
      <c r="BN496" s="648"/>
      <c r="BO496" s="648"/>
      <c r="BP496" s="648"/>
      <c r="BQ496" s="648"/>
      <c r="BR496" s="648"/>
      <c r="BS496" s="648"/>
      <c r="BT496" s="651"/>
      <c r="BU496" s="652"/>
      <c r="BV496" s="650"/>
      <c r="BW496" s="653"/>
    </row>
    <row r="497" spans="2:75" ht="15.75" customHeight="1">
      <c r="B497" s="353" t="s">
        <v>69</v>
      </c>
      <c r="C497" s="354">
        <v>11741292000130</v>
      </c>
      <c r="D497" s="355" t="s">
        <v>13</v>
      </c>
      <c r="E497" s="355" t="s">
        <v>615</v>
      </c>
      <c r="F497" s="355" t="s">
        <v>619</v>
      </c>
      <c r="G497" s="356" t="s">
        <v>34</v>
      </c>
      <c r="H497" s="356" t="s">
        <v>865</v>
      </c>
      <c r="I497" s="356" t="s">
        <v>34</v>
      </c>
      <c r="J497" s="356"/>
      <c r="K497" s="357" t="s">
        <v>48</v>
      </c>
      <c r="L497" s="358"/>
      <c r="M497" s="358" t="s">
        <v>1414</v>
      </c>
      <c r="N497" s="357">
        <v>388041</v>
      </c>
      <c r="O497" s="357" t="s">
        <v>1320</v>
      </c>
      <c r="P497" s="361">
        <v>40452</v>
      </c>
      <c r="Q497" s="362">
        <v>13529270.6</v>
      </c>
      <c r="R497" s="362">
        <v>23810979.520674575</v>
      </c>
      <c r="S497" s="357">
        <v>6</v>
      </c>
      <c r="T497" s="359">
        <v>3.5900088035936584E-2</v>
      </c>
      <c r="U497" s="359">
        <v>0.46408744506884708</v>
      </c>
      <c r="V497" s="359">
        <v>3.8438843235752973E-2</v>
      </c>
      <c r="W497" s="359">
        <v>0.37682919302713019</v>
      </c>
      <c r="X497" s="359">
        <v>7.6705058726375119E-2</v>
      </c>
      <c r="Y497" s="359">
        <v>0.58166839460525077</v>
      </c>
      <c r="Z497" s="359">
        <v>3.9976821035966337E-2</v>
      </c>
      <c r="AA497" s="359">
        <v>0.22724121078458159</v>
      </c>
      <c r="AB497" s="359">
        <v>5.4525421838304874E-2</v>
      </c>
      <c r="AC497" s="363">
        <v>-1.0627851634661334</v>
      </c>
      <c r="AD497" s="526">
        <v>0</v>
      </c>
      <c r="AE497" s="360" t="s">
        <v>2159</v>
      </c>
      <c r="AF497" s="360" t="s">
        <v>2143</v>
      </c>
      <c r="AG497" s="364" t="s">
        <v>1435</v>
      </c>
      <c r="AH497" s="364" t="s">
        <v>2147</v>
      </c>
      <c r="AI497" s="364">
        <v>1000</v>
      </c>
      <c r="AJ497" s="364">
        <v>1000</v>
      </c>
      <c r="AK497" s="364">
        <v>1000</v>
      </c>
      <c r="AL497" s="657">
        <v>1.7500000000000002E-2</v>
      </c>
      <c r="AM497" s="657">
        <v>0.2</v>
      </c>
      <c r="AN497" s="359" t="s">
        <v>34</v>
      </c>
      <c r="AO497" s="357" t="s">
        <v>1323</v>
      </c>
      <c r="AP497" s="360" t="s">
        <v>13</v>
      </c>
      <c r="AQ497" s="366" t="s">
        <v>668</v>
      </c>
      <c r="AR497" s="359" t="s">
        <v>34</v>
      </c>
      <c r="AS497" s="359" t="s">
        <v>34</v>
      </c>
      <c r="AT497" s="359"/>
      <c r="AW497" s="646"/>
      <c r="AX497" s="646"/>
      <c r="AY497" s="647"/>
      <c r="AZ497" s="647"/>
      <c r="BA497" s="647"/>
      <c r="BB497" s="648"/>
      <c r="BC497" s="647"/>
      <c r="BD497" s="647"/>
      <c r="BE497" s="647"/>
      <c r="BF497" s="647"/>
      <c r="BG497" s="648"/>
      <c r="BH497" s="648"/>
      <c r="BI497" s="649"/>
      <c r="BJ497" s="649"/>
      <c r="BK497" s="649"/>
      <c r="BL497" s="648"/>
      <c r="BM497" s="648"/>
      <c r="BN497" s="648"/>
      <c r="BO497" s="648"/>
      <c r="BP497" s="648"/>
      <c r="BQ497" s="648"/>
      <c r="BR497" s="648"/>
      <c r="BS497" s="648"/>
      <c r="BT497" s="651"/>
      <c r="BU497" s="652"/>
      <c r="BV497" s="650"/>
      <c r="BW497" s="653"/>
    </row>
    <row r="498" spans="2:75" ht="15.75" customHeight="1">
      <c r="B498" s="353" t="s">
        <v>122</v>
      </c>
      <c r="C498" s="354">
        <v>39800501000198</v>
      </c>
      <c r="D498" s="355" t="s">
        <v>13</v>
      </c>
      <c r="E498" s="355" t="s">
        <v>615</v>
      </c>
      <c r="F498" s="355" t="s">
        <v>619</v>
      </c>
      <c r="G498" s="356" t="s">
        <v>34</v>
      </c>
      <c r="H498" s="356" t="s">
        <v>1337</v>
      </c>
      <c r="I498" s="356" t="s">
        <v>34</v>
      </c>
      <c r="J498" s="356"/>
      <c r="K498" s="357" t="s">
        <v>48</v>
      </c>
      <c r="L498" s="358"/>
      <c r="M498" s="358" t="s">
        <v>1414</v>
      </c>
      <c r="N498" s="357">
        <v>566039</v>
      </c>
      <c r="O498" s="357" t="s">
        <v>1320</v>
      </c>
      <c r="P498" s="361">
        <v>44180</v>
      </c>
      <c r="Q498" s="362">
        <v>1532959.72</v>
      </c>
      <c r="R498" s="362">
        <v>1341566.530912698</v>
      </c>
      <c r="S498" s="357">
        <v>6</v>
      </c>
      <c r="T498" s="359">
        <v>0.71784909419225107</v>
      </c>
      <c r="U498" s="359">
        <v>9.2797753513914643</v>
      </c>
      <c r="V498" s="359">
        <v>-0.10361993426521077</v>
      </c>
      <c r="W498" s="359">
        <v>-1.0158218334303306</v>
      </c>
      <c r="X498" s="359" t="s">
        <v>1417</v>
      </c>
      <c r="Y498" s="359" t="s">
        <v>1417</v>
      </c>
      <c r="Z498" s="359" t="s">
        <v>1417</v>
      </c>
      <c r="AA498" s="359" t="s">
        <v>1417</v>
      </c>
      <c r="AB498" s="359">
        <v>0.44211027319621415</v>
      </c>
      <c r="AC498" s="363">
        <v>-0.24085836267019256</v>
      </c>
      <c r="AD498" s="526">
        <v>0</v>
      </c>
      <c r="AE498" s="360" t="s">
        <v>2205</v>
      </c>
      <c r="AF498" s="360" t="s">
        <v>2143</v>
      </c>
      <c r="AG498" s="364" t="s">
        <v>1435</v>
      </c>
      <c r="AH498" s="364" t="s">
        <v>2147</v>
      </c>
      <c r="AI498" s="364">
        <v>100</v>
      </c>
      <c r="AJ498" s="364">
        <v>100</v>
      </c>
      <c r="AK498" s="364">
        <v>100</v>
      </c>
      <c r="AL498" s="359">
        <v>2E-3</v>
      </c>
      <c r="AM498" s="359">
        <v>0.4</v>
      </c>
      <c r="AN498" s="359" t="s">
        <v>34</v>
      </c>
      <c r="AO498" s="357" t="s">
        <v>1323</v>
      </c>
      <c r="AP498" s="360" t="s">
        <v>13</v>
      </c>
      <c r="AQ498" s="366" t="s">
        <v>668</v>
      </c>
      <c r="AR498" s="359">
        <v>2.6660000000000003E-4</v>
      </c>
      <c r="AS498" s="359">
        <v>2.6660000000000003E-4</v>
      </c>
      <c r="AT498" s="359"/>
      <c r="AW498" s="646"/>
      <c r="AX498" s="646"/>
      <c r="AY498" s="647"/>
      <c r="AZ498" s="647"/>
      <c r="BA498" s="647"/>
      <c r="BB498" s="648"/>
      <c r="BC498" s="647"/>
      <c r="BD498" s="647"/>
      <c r="BE498" s="647"/>
      <c r="BF498" s="647"/>
      <c r="BG498" s="648"/>
      <c r="BH498" s="648"/>
      <c r="BI498" s="649"/>
      <c r="BJ498" s="649"/>
      <c r="BK498" s="649"/>
      <c r="BL498" s="648"/>
      <c r="BM498" s="648"/>
      <c r="BN498" s="648"/>
      <c r="BO498" s="648"/>
      <c r="BP498" s="648"/>
      <c r="BQ498" s="648"/>
      <c r="BR498" s="648"/>
      <c r="BS498" s="648"/>
      <c r="BT498" s="651"/>
      <c r="BU498" s="652"/>
      <c r="BV498" s="650"/>
      <c r="BW498" s="653"/>
    </row>
    <row r="499" spans="2:75" ht="15.75" customHeight="1">
      <c r="B499" s="353" t="s">
        <v>822</v>
      </c>
      <c r="C499" s="354">
        <v>37310314000109</v>
      </c>
      <c r="D499" s="355" t="s">
        <v>13</v>
      </c>
      <c r="E499" s="355" t="s">
        <v>615</v>
      </c>
      <c r="F499" s="355" t="s">
        <v>619</v>
      </c>
      <c r="G499" s="356" t="s">
        <v>34</v>
      </c>
      <c r="H499" s="356" t="s">
        <v>1336</v>
      </c>
      <c r="I499" s="356" t="s">
        <v>34</v>
      </c>
      <c r="J499" s="356"/>
      <c r="K499" s="357" t="s">
        <v>48</v>
      </c>
      <c r="L499" s="358"/>
      <c r="M499" s="358" t="s">
        <v>1414</v>
      </c>
      <c r="N499" s="357">
        <v>541680</v>
      </c>
      <c r="O499" s="357" t="s">
        <v>1320</v>
      </c>
      <c r="P499" s="361">
        <v>44012</v>
      </c>
      <c r="Q499" s="362">
        <v>77265305.620000005</v>
      </c>
      <c r="R499" s="362">
        <v>101113373.73190472</v>
      </c>
      <c r="S499" s="357">
        <v>6</v>
      </c>
      <c r="T499" s="359">
        <v>3.4068134100006642E-2</v>
      </c>
      <c r="U499" s="359">
        <v>0.44040541897580532</v>
      </c>
      <c r="V499" s="359">
        <v>4.7055436470395673E-2</v>
      </c>
      <c r="W499" s="359">
        <v>0.46130061833353314</v>
      </c>
      <c r="X499" s="359">
        <v>3.0576541392051793E-2</v>
      </c>
      <c r="Y499" s="359">
        <v>0.23186746792725205</v>
      </c>
      <c r="Z499" s="359" t="s">
        <v>1417</v>
      </c>
      <c r="AA499" s="359" t="s">
        <v>1417</v>
      </c>
      <c r="AB499" s="359">
        <v>2.927740268497557E-2</v>
      </c>
      <c r="AC499" s="363">
        <v>-1.7330441385021378</v>
      </c>
      <c r="AD499" s="526">
        <v>29011240000173</v>
      </c>
      <c r="AE499" s="360" t="s">
        <v>2213</v>
      </c>
      <c r="AF499" s="360" t="s">
        <v>719</v>
      </c>
      <c r="AG499" s="364" t="s">
        <v>719</v>
      </c>
      <c r="AH499" s="364" t="s">
        <v>2147</v>
      </c>
      <c r="AI499" s="364">
        <v>100</v>
      </c>
      <c r="AJ499" s="364">
        <v>100</v>
      </c>
      <c r="AK499" s="364">
        <v>100</v>
      </c>
      <c r="AL499" s="359">
        <v>0.01</v>
      </c>
      <c r="AM499" s="359">
        <v>0.3</v>
      </c>
      <c r="AN499" s="359" t="s">
        <v>64</v>
      </c>
      <c r="AO499" s="357" t="s">
        <v>1323</v>
      </c>
      <c r="AP499" s="360" t="s">
        <v>13</v>
      </c>
      <c r="AQ499" s="366" t="s">
        <v>668</v>
      </c>
      <c r="AR499" s="359" t="s">
        <v>34</v>
      </c>
      <c r="AS499" s="359" t="s">
        <v>34</v>
      </c>
      <c r="AT499" s="359"/>
      <c r="AW499" s="646"/>
      <c r="AX499" s="646"/>
      <c r="AY499" s="647"/>
      <c r="AZ499" s="647"/>
      <c r="BA499" s="647"/>
      <c r="BB499" s="648"/>
      <c r="BC499" s="647"/>
      <c r="BD499" s="647"/>
      <c r="BE499" s="647"/>
      <c r="BF499" s="647"/>
      <c r="BG499" s="648"/>
      <c r="BH499" s="648"/>
      <c r="BI499" s="649"/>
      <c r="BJ499" s="649"/>
      <c r="BK499" s="649"/>
      <c r="BL499" s="648"/>
      <c r="BM499" s="648"/>
      <c r="BN499" s="648"/>
      <c r="BO499" s="648"/>
      <c r="BP499" s="648"/>
      <c r="BQ499" s="648"/>
      <c r="BR499" s="648"/>
      <c r="BS499" s="648"/>
      <c r="BT499" s="651"/>
      <c r="BU499" s="652"/>
      <c r="BV499" s="650"/>
      <c r="BW499" s="653"/>
    </row>
    <row r="500" spans="2:75" ht="15.75" customHeight="1">
      <c r="B500" s="353" t="s">
        <v>1032</v>
      </c>
      <c r="C500" s="354">
        <v>21624757000126</v>
      </c>
      <c r="D500" s="355" t="s">
        <v>13</v>
      </c>
      <c r="E500" s="355" t="s">
        <v>615</v>
      </c>
      <c r="F500" s="355" t="s">
        <v>619</v>
      </c>
      <c r="G500" s="356" t="s">
        <v>34</v>
      </c>
      <c r="H500" s="356" t="s">
        <v>1336</v>
      </c>
      <c r="I500" s="356" t="s">
        <v>34</v>
      </c>
      <c r="J500" s="356" t="s">
        <v>611</v>
      </c>
      <c r="K500" s="357" t="s">
        <v>48</v>
      </c>
      <c r="L500" s="358"/>
      <c r="M500" s="358" t="s">
        <v>34</v>
      </c>
      <c r="N500" s="357">
        <v>397679</v>
      </c>
      <c r="O500" s="357" t="s">
        <v>1320</v>
      </c>
      <c r="P500" s="361">
        <v>42160</v>
      </c>
      <c r="Q500" s="362">
        <v>3269532065.27</v>
      </c>
      <c r="R500" s="362">
        <v>3585496367.3814301</v>
      </c>
      <c r="S500" s="357">
        <v>6</v>
      </c>
      <c r="T500" s="359">
        <v>0.10255588784207093</v>
      </c>
      <c r="U500" s="359">
        <v>1.3257599791329382</v>
      </c>
      <c r="V500" s="359">
        <v>0.13078899347230499</v>
      </c>
      <c r="W500" s="359">
        <v>1.2821694598020037</v>
      </c>
      <c r="X500" s="359">
        <v>0.17021293897536904</v>
      </c>
      <c r="Y500" s="359">
        <v>1.2907556372263178</v>
      </c>
      <c r="Z500" s="359">
        <v>0.21319619972305115</v>
      </c>
      <c r="AA500" s="359">
        <v>1.2118763149313665</v>
      </c>
      <c r="AB500" s="359">
        <v>2.1926045032874843E-2</v>
      </c>
      <c r="AC500" s="363">
        <v>1.1873077788821149</v>
      </c>
      <c r="AD500" s="526">
        <v>0</v>
      </c>
      <c r="AE500" s="360" t="s">
        <v>2329</v>
      </c>
      <c r="AF500" s="360" t="s">
        <v>2146</v>
      </c>
      <c r="AG500" s="364" t="s">
        <v>59</v>
      </c>
      <c r="AH500" s="364" t="s">
        <v>2147</v>
      </c>
      <c r="AI500" s="364">
        <v>1</v>
      </c>
      <c r="AJ500" s="364">
        <v>1</v>
      </c>
      <c r="AK500" s="364">
        <v>1</v>
      </c>
      <c r="AL500" s="359">
        <v>0.02</v>
      </c>
      <c r="AM500" s="359">
        <v>0.2</v>
      </c>
      <c r="AN500" s="359" t="s">
        <v>64</v>
      </c>
      <c r="AO500" s="357" t="s">
        <v>1323</v>
      </c>
      <c r="AP500" s="360" t="s">
        <v>13</v>
      </c>
      <c r="AQ500" s="366" t="s">
        <v>664</v>
      </c>
      <c r="AR500" s="359">
        <v>4.6666666666666662E-3</v>
      </c>
      <c r="AS500" s="359">
        <v>4.6666666666666662E-3</v>
      </c>
      <c r="AT500" s="359"/>
      <c r="AW500" s="646"/>
      <c r="AX500" s="646"/>
      <c r="AY500" s="647"/>
      <c r="AZ500" s="647"/>
      <c r="BA500" s="647"/>
      <c r="BB500" s="648"/>
      <c r="BC500" s="647"/>
      <c r="BD500" s="647"/>
      <c r="BE500" s="647"/>
      <c r="BF500" s="647"/>
      <c r="BG500" s="648"/>
      <c r="BH500" s="648"/>
      <c r="BI500" s="649"/>
      <c r="BJ500" s="649"/>
      <c r="BK500" s="649"/>
      <c r="BL500" s="648"/>
      <c r="BM500" s="648"/>
      <c r="BN500" s="648"/>
      <c r="BO500" s="648"/>
      <c r="BP500" s="648"/>
      <c r="BQ500" s="648"/>
      <c r="BR500" s="648"/>
      <c r="BS500" s="648"/>
      <c r="BT500" s="651"/>
      <c r="BU500" s="652"/>
      <c r="BV500" s="650"/>
      <c r="BW500" s="653"/>
    </row>
    <row r="501" spans="2:75" ht="15.75" customHeight="1">
      <c r="B501" s="353" t="s">
        <v>530</v>
      </c>
      <c r="C501" s="354">
        <v>41594603000146</v>
      </c>
      <c r="D501" s="355" t="s">
        <v>13</v>
      </c>
      <c r="E501" s="355" t="s">
        <v>616</v>
      </c>
      <c r="F501" s="355" t="s">
        <v>619</v>
      </c>
      <c r="G501" s="356" t="s">
        <v>34</v>
      </c>
      <c r="H501" s="356" t="s">
        <v>1337</v>
      </c>
      <c r="I501" s="356" t="s">
        <v>34</v>
      </c>
      <c r="J501" s="356" t="s">
        <v>611</v>
      </c>
      <c r="K501" s="357" t="s">
        <v>48</v>
      </c>
      <c r="L501" s="358"/>
      <c r="M501" s="358" t="s">
        <v>1414</v>
      </c>
      <c r="N501" s="357">
        <v>600520</v>
      </c>
      <c r="O501" s="357" t="s">
        <v>1320</v>
      </c>
      <c r="P501" s="361">
        <v>44392</v>
      </c>
      <c r="Q501" s="362">
        <v>10495848.060000001</v>
      </c>
      <c r="R501" s="362">
        <v>15106248.725833343</v>
      </c>
      <c r="S501" s="357">
        <v>6</v>
      </c>
      <c r="T501" s="359">
        <v>-0.10936395614170769</v>
      </c>
      <c r="U501" s="359">
        <v>-1.4137692068504268</v>
      </c>
      <c r="V501" s="359">
        <v>-0.11110837051131306</v>
      </c>
      <c r="W501" s="359">
        <v>-1.0892335479906989</v>
      </c>
      <c r="X501" s="359" t="s">
        <v>1417</v>
      </c>
      <c r="Y501" s="359" t="s">
        <v>1417</v>
      </c>
      <c r="Z501" s="359" t="s">
        <v>1417</v>
      </c>
      <c r="AA501" s="359" t="s">
        <v>1417</v>
      </c>
      <c r="AB501" s="359">
        <v>0.11116913551773647</v>
      </c>
      <c r="AC501" s="363">
        <v>-1.8776553169373618</v>
      </c>
      <c r="AD501" s="526">
        <v>41594622000172</v>
      </c>
      <c r="AE501" s="360" t="s">
        <v>2160</v>
      </c>
      <c r="AF501" s="360" t="s">
        <v>2152</v>
      </c>
      <c r="AG501" s="364" t="s">
        <v>1436</v>
      </c>
      <c r="AH501" s="364" t="s">
        <v>2144</v>
      </c>
      <c r="AI501" s="364">
        <v>500</v>
      </c>
      <c r="AJ501" s="364" t="s">
        <v>1427</v>
      </c>
      <c r="AK501" s="364">
        <v>500</v>
      </c>
      <c r="AL501" s="359">
        <v>5.0000000000000001E-3</v>
      </c>
      <c r="AM501" s="359" t="s">
        <v>34</v>
      </c>
      <c r="AN501" s="359" t="s">
        <v>34</v>
      </c>
      <c r="AO501" s="357" t="s">
        <v>1323</v>
      </c>
      <c r="AP501" s="360" t="s">
        <v>13</v>
      </c>
      <c r="AQ501" s="366" t="s">
        <v>679</v>
      </c>
      <c r="AR501" s="359">
        <v>3.3334999999999997E-3</v>
      </c>
      <c r="AS501" s="359">
        <v>3.3334999999999997E-3</v>
      </c>
      <c r="AT501" s="359"/>
      <c r="AW501" s="646"/>
      <c r="AX501" s="646"/>
      <c r="AY501" s="647"/>
      <c r="AZ501" s="647"/>
      <c r="BA501" s="647"/>
      <c r="BB501" s="648"/>
      <c r="BC501" s="647"/>
      <c r="BD501" s="647"/>
      <c r="BE501" s="647"/>
      <c r="BF501" s="647"/>
      <c r="BG501" s="648"/>
      <c r="BH501" s="648"/>
      <c r="BI501" s="649"/>
      <c r="BJ501" s="649"/>
      <c r="BK501" s="649"/>
      <c r="BL501" s="648"/>
      <c r="BM501" s="648"/>
      <c r="BN501" s="648"/>
      <c r="BO501" s="648"/>
      <c r="BP501" s="648"/>
      <c r="BQ501" s="648"/>
      <c r="BR501" s="648"/>
      <c r="BS501" s="648"/>
      <c r="BT501" s="651"/>
      <c r="BU501" s="652"/>
      <c r="BV501" s="650"/>
      <c r="BW501" s="653"/>
    </row>
    <row r="502" spans="2:75" ht="15.75" customHeight="1">
      <c r="B502" s="353" t="s">
        <v>531</v>
      </c>
      <c r="C502" s="354">
        <v>41594555000196</v>
      </c>
      <c r="D502" s="355" t="s">
        <v>13</v>
      </c>
      <c r="E502" s="355" t="s">
        <v>615</v>
      </c>
      <c r="F502" s="355" t="s">
        <v>619</v>
      </c>
      <c r="G502" s="356" t="s">
        <v>34</v>
      </c>
      <c r="H502" s="356" t="s">
        <v>1337</v>
      </c>
      <c r="I502" s="356" t="s">
        <v>34</v>
      </c>
      <c r="J502" s="356"/>
      <c r="K502" s="357" t="s">
        <v>49</v>
      </c>
      <c r="L502" s="358"/>
      <c r="M502" s="358" t="s">
        <v>1414</v>
      </c>
      <c r="N502" s="357">
        <v>600482</v>
      </c>
      <c r="O502" s="357" t="s">
        <v>1320</v>
      </c>
      <c r="P502" s="361">
        <v>44392</v>
      </c>
      <c r="Q502" s="362">
        <v>6812009.3899999997</v>
      </c>
      <c r="R502" s="362">
        <v>9109512.831587296</v>
      </c>
      <c r="S502" s="357">
        <v>6</v>
      </c>
      <c r="T502" s="359">
        <v>-0.20513732126786222</v>
      </c>
      <c r="U502" s="359">
        <v>-2.6518501910126515</v>
      </c>
      <c r="V502" s="359">
        <v>-0.14975915778959337</v>
      </c>
      <c r="W502" s="359">
        <v>-1.4681405013193722</v>
      </c>
      <c r="X502" s="359" t="s">
        <v>1417</v>
      </c>
      <c r="Y502" s="359" t="s">
        <v>1417</v>
      </c>
      <c r="Z502" s="359" t="s">
        <v>1417</v>
      </c>
      <c r="AA502" s="359" t="s">
        <v>1417</v>
      </c>
      <c r="AB502" s="359">
        <v>0.16648694705224459</v>
      </c>
      <c r="AC502" s="363">
        <v>-1.4747353684621403</v>
      </c>
      <c r="AD502" s="526">
        <v>41594569000100</v>
      </c>
      <c r="AE502" s="360" t="s">
        <v>2160</v>
      </c>
      <c r="AF502" s="360" t="s">
        <v>2152</v>
      </c>
      <c r="AG502" s="364" t="s">
        <v>1436</v>
      </c>
      <c r="AH502" s="364" t="s">
        <v>2144</v>
      </c>
      <c r="AI502" s="364">
        <v>500</v>
      </c>
      <c r="AJ502" s="364" t="s">
        <v>1427</v>
      </c>
      <c r="AK502" s="364">
        <v>500</v>
      </c>
      <c r="AL502" s="359">
        <v>5.0000000000000001E-3</v>
      </c>
      <c r="AM502" s="359" t="s">
        <v>34</v>
      </c>
      <c r="AN502" s="359" t="s">
        <v>34</v>
      </c>
      <c r="AO502" s="357" t="s">
        <v>1323</v>
      </c>
      <c r="AP502" s="360" t="s">
        <v>13</v>
      </c>
      <c r="AQ502" s="366" t="s">
        <v>679</v>
      </c>
      <c r="AR502" s="359">
        <v>3.3334999999999997E-3</v>
      </c>
      <c r="AS502" s="359">
        <v>3.3334999999999997E-3</v>
      </c>
      <c r="AT502" s="359"/>
      <c r="AW502" s="646"/>
      <c r="AX502" s="646"/>
      <c r="AY502" s="647"/>
      <c r="AZ502" s="647"/>
      <c r="BA502" s="647"/>
      <c r="BB502" s="648"/>
      <c r="BC502" s="647"/>
      <c r="BD502" s="647"/>
      <c r="BE502" s="647"/>
      <c r="BF502" s="647"/>
      <c r="BG502" s="648"/>
      <c r="BH502" s="648"/>
      <c r="BI502" s="649"/>
      <c r="BJ502" s="649"/>
      <c r="BK502" s="649"/>
      <c r="BL502" s="648"/>
      <c r="BM502" s="648"/>
      <c r="BN502" s="648"/>
      <c r="BO502" s="648"/>
      <c r="BP502" s="648"/>
      <c r="BQ502" s="648"/>
      <c r="BR502" s="648"/>
      <c r="BS502" s="648"/>
      <c r="BT502" s="651"/>
      <c r="BU502" s="652"/>
      <c r="BV502" s="650"/>
      <c r="BW502" s="653"/>
    </row>
    <row r="503" spans="2:75" ht="15.75" customHeight="1">
      <c r="B503" s="353" t="s">
        <v>342</v>
      </c>
      <c r="C503" s="354">
        <v>400490000113</v>
      </c>
      <c r="D503" s="355" t="s">
        <v>13</v>
      </c>
      <c r="E503" s="355" t="s">
        <v>615</v>
      </c>
      <c r="F503" s="355" t="s">
        <v>619</v>
      </c>
      <c r="G503" s="356" t="s">
        <v>34</v>
      </c>
      <c r="H503" s="356" t="s">
        <v>1336</v>
      </c>
      <c r="I503" s="356" t="s">
        <v>34</v>
      </c>
      <c r="J503" s="356"/>
      <c r="K503" s="357" t="s">
        <v>48</v>
      </c>
      <c r="L503" s="358"/>
      <c r="M503" s="358" t="s">
        <v>34</v>
      </c>
      <c r="N503" s="357">
        <v>242918</v>
      </c>
      <c r="O503" s="357" t="s">
        <v>1320</v>
      </c>
      <c r="P503" s="361">
        <v>34731</v>
      </c>
      <c r="Q503" s="362">
        <v>293438991.47000003</v>
      </c>
      <c r="R503" s="362">
        <v>310734080.4548015</v>
      </c>
      <c r="S503" s="357">
        <v>6</v>
      </c>
      <c r="T503" s="359">
        <v>9.7788228530821808E-2</v>
      </c>
      <c r="U503" s="359">
        <v>1.2641275166581543</v>
      </c>
      <c r="V503" s="359">
        <v>0.12804443025616785</v>
      </c>
      <c r="W503" s="359">
        <v>1.2552635631909699</v>
      </c>
      <c r="X503" s="359">
        <v>0.14081232931408127</v>
      </c>
      <c r="Y503" s="359">
        <v>1.067805473233854</v>
      </c>
      <c r="Z503" s="359">
        <v>0.26642180191159825</v>
      </c>
      <c r="AA503" s="359">
        <v>1.5144278928865584</v>
      </c>
      <c r="AB503" s="359">
        <v>4.2050399796151432E-2</v>
      </c>
      <c r="AC503" s="363">
        <v>0.57650433709546178</v>
      </c>
      <c r="AD503" s="526">
        <v>0</v>
      </c>
      <c r="AE503" s="360" t="s">
        <v>2400</v>
      </c>
      <c r="AF503" s="360" t="s">
        <v>2146</v>
      </c>
      <c r="AG503" s="364" t="s">
        <v>59</v>
      </c>
      <c r="AH503" s="364" t="s">
        <v>2147</v>
      </c>
      <c r="AI503" s="364">
        <v>10000</v>
      </c>
      <c r="AJ503" s="364">
        <v>100</v>
      </c>
      <c r="AK503" s="364">
        <v>10000</v>
      </c>
      <c r="AL503" s="359">
        <v>1.4999999999999999E-2</v>
      </c>
      <c r="AM503" s="359">
        <v>0.2</v>
      </c>
      <c r="AN503" s="359" t="s">
        <v>64</v>
      </c>
      <c r="AO503" s="357" t="s">
        <v>1323</v>
      </c>
      <c r="AP503" s="360" t="s">
        <v>13</v>
      </c>
      <c r="AQ503" s="366" t="s">
        <v>664</v>
      </c>
      <c r="AR503" s="359">
        <v>4.4999999999999997E-3</v>
      </c>
      <c r="AS503" s="359">
        <v>4.4999999999999997E-3</v>
      </c>
      <c r="AT503" s="359"/>
      <c r="AW503" s="646"/>
      <c r="AX503" s="646"/>
      <c r="AY503" s="647"/>
      <c r="AZ503" s="647"/>
      <c r="BA503" s="647"/>
      <c r="BB503" s="648"/>
      <c r="BC503" s="647"/>
      <c r="BD503" s="647"/>
      <c r="BE503" s="647"/>
      <c r="BF503" s="647"/>
      <c r="BG503" s="648"/>
      <c r="BH503" s="648"/>
      <c r="BI503" s="649"/>
      <c r="BJ503" s="649"/>
      <c r="BK503" s="649"/>
      <c r="BL503" s="648"/>
      <c r="BM503" s="648"/>
      <c r="BN503" s="648"/>
      <c r="BO503" s="648"/>
      <c r="BP503" s="648"/>
      <c r="BQ503" s="648"/>
      <c r="BR503" s="648"/>
      <c r="BS503" s="648"/>
      <c r="BT503" s="651"/>
      <c r="BU503" s="652"/>
      <c r="BV503" s="650"/>
      <c r="BW503" s="653"/>
    </row>
    <row r="504" spans="2:75" ht="15.75" customHeight="1">
      <c r="B504" s="353" t="s">
        <v>1230</v>
      </c>
      <c r="C504" s="354">
        <v>37504085000155</v>
      </c>
      <c r="D504" s="355" t="s">
        <v>13</v>
      </c>
      <c r="E504" s="355" t="s">
        <v>616</v>
      </c>
      <c r="F504" s="355" t="s">
        <v>619</v>
      </c>
      <c r="G504" s="356" t="s">
        <v>34</v>
      </c>
      <c r="H504" s="356" t="s">
        <v>1337</v>
      </c>
      <c r="I504" s="356" t="s">
        <v>34</v>
      </c>
      <c r="J504" s="356" t="s">
        <v>611</v>
      </c>
      <c r="K504" s="357" t="s">
        <v>49</v>
      </c>
      <c r="L504" s="358"/>
      <c r="M504" s="358" t="s">
        <v>34</v>
      </c>
      <c r="N504" s="357">
        <v>555878</v>
      </c>
      <c r="O504" s="357" t="s">
        <v>1320</v>
      </c>
      <c r="P504" s="361">
        <v>44046</v>
      </c>
      <c r="Q504" s="362">
        <v>7030275.6699999999</v>
      </c>
      <c r="R504" s="362">
        <v>8399368.6753968205</v>
      </c>
      <c r="S504" s="357">
        <v>6</v>
      </c>
      <c r="T504" s="359">
        <v>-0.19355023352003298</v>
      </c>
      <c r="U504" s="359">
        <v>-2.5020616461128249</v>
      </c>
      <c r="V504" s="359">
        <v>-0.14371936278244501</v>
      </c>
      <c r="W504" s="359">
        <v>-1.4089303147735901</v>
      </c>
      <c r="X504" s="359">
        <v>-5.4765127196836905E-2</v>
      </c>
      <c r="Y504" s="359">
        <v>-0.41529390819673612</v>
      </c>
      <c r="Z504" s="359" t="s">
        <v>1417</v>
      </c>
      <c r="AA504" s="359" t="s">
        <v>1417</v>
      </c>
      <c r="AB504" s="359">
        <v>0.16580341680406205</v>
      </c>
      <c r="AC504" s="363">
        <v>-1.4388283613253476</v>
      </c>
      <c r="AD504" s="526">
        <v>37843206000193</v>
      </c>
      <c r="AE504" s="360" t="s">
        <v>2178</v>
      </c>
      <c r="AF504" s="360" t="s">
        <v>2143</v>
      </c>
      <c r="AG504" s="364" t="s">
        <v>1435</v>
      </c>
      <c r="AH504" s="364" t="s">
        <v>2144</v>
      </c>
      <c r="AI504" s="364">
        <v>5000</v>
      </c>
      <c r="AJ504" s="364">
        <v>5000</v>
      </c>
      <c r="AK504" s="364">
        <v>5000</v>
      </c>
      <c r="AL504" s="359">
        <v>0.01</v>
      </c>
      <c r="AM504" s="359" t="s">
        <v>34</v>
      </c>
      <c r="AN504" s="359" t="s">
        <v>34</v>
      </c>
      <c r="AO504" s="357" t="s">
        <v>1323</v>
      </c>
      <c r="AP504" s="360" t="s">
        <v>13</v>
      </c>
      <c r="AQ504" s="366" t="s">
        <v>679</v>
      </c>
      <c r="AR504" s="359">
        <v>6.6666666666666662E-3</v>
      </c>
      <c r="AS504" s="359">
        <v>6.6666666666666662E-3</v>
      </c>
      <c r="AT504" s="359"/>
      <c r="AW504" s="646"/>
      <c r="AX504" s="646"/>
      <c r="AY504" s="647"/>
      <c r="AZ504" s="647"/>
      <c r="BA504" s="647"/>
      <c r="BB504" s="648"/>
      <c r="BC504" s="647"/>
      <c r="BD504" s="647"/>
      <c r="BE504" s="647"/>
      <c r="BF504" s="647"/>
      <c r="BG504" s="648"/>
      <c r="BH504" s="648"/>
      <c r="BI504" s="649"/>
      <c r="BJ504" s="649"/>
      <c r="BK504" s="649"/>
      <c r="BL504" s="648"/>
      <c r="BM504" s="648"/>
      <c r="BN504" s="648"/>
      <c r="BO504" s="648"/>
      <c r="BP504" s="648"/>
      <c r="BQ504" s="648"/>
      <c r="BR504" s="648"/>
      <c r="BS504" s="648"/>
      <c r="BT504" s="651"/>
      <c r="BU504" s="652"/>
      <c r="BV504" s="650"/>
      <c r="BW504" s="653"/>
    </row>
    <row r="505" spans="2:75" ht="15.75" customHeight="1">
      <c r="B505" s="353" t="s">
        <v>1311</v>
      </c>
      <c r="C505" s="354">
        <v>42014125000110</v>
      </c>
      <c r="D505" s="355" t="s">
        <v>13</v>
      </c>
      <c r="E505" s="355" t="s">
        <v>616</v>
      </c>
      <c r="F505" s="355" t="s">
        <v>619</v>
      </c>
      <c r="G505" s="356" t="s">
        <v>34</v>
      </c>
      <c r="H505" s="356" t="s">
        <v>1337</v>
      </c>
      <c r="I505" s="356" t="s">
        <v>34</v>
      </c>
      <c r="J505" s="356" t="s">
        <v>612</v>
      </c>
      <c r="K505" s="357" t="s">
        <v>48</v>
      </c>
      <c r="L505" s="358"/>
      <c r="M505" s="358" t="s">
        <v>34</v>
      </c>
      <c r="N505" s="357">
        <v>616699</v>
      </c>
      <c r="O505" s="357" t="s">
        <v>1320</v>
      </c>
      <c r="P505" s="361">
        <v>44461</v>
      </c>
      <c r="Q505" s="362">
        <v>159145458.87</v>
      </c>
      <c r="R505" s="362" t="s">
        <v>1417</v>
      </c>
      <c r="S505" s="357">
        <v>6</v>
      </c>
      <c r="T505" s="359">
        <v>2.8896648141836678E-2</v>
      </c>
      <c r="U505" s="359">
        <v>0.3735526106168382</v>
      </c>
      <c r="V505" s="359" t="s">
        <v>1417</v>
      </c>
      <c r="W505" s="359" t="s">
        <v>1417</v>
      </c>
      <c r="X505" s="359" t="s">
        <v>1417</v>
      </c>
      <c r="Y505" s="359" t="s">
        <v>1417</v>
      </c>
      <c r="Z505" s="359" t="s">
        <v>1417</v>
      </c>
      <c r="AA505" s="359" t="s">
        <v>1417</v>
      </c>
      <c r="AB505" s="359" t="s">
        <v>1417</v>
      </c>
      <c r="AC505" s="363" t="s">
        <v>1417</v>
      </c>
      <c r="AD505" s="526">
        <v>42046741000153</v>
      </c>
      <c r="AE505" s="360" t="s">
        <v>2473</v>
      </c>
      <c r="AF505" s="360" t="s">
        <v>2146</v>
      </c>
      <c r="AG505" s="364" t="s">
        <v>59</v>
      </c>
      <c r="AH505" s="364" t="s">
        <v>2144</v>
      </c>
      <c r="AI505" s="364">
        <v>5000</v>
      </c>
      <c r="AJ505" s="364">
        <v>5000</v>
      </c>
      <c r="AK505" s="364">
        <v>5000</v>
      </c>
      <c r="AL505" s="359">
        <v>1.9299999999999998E-2</v>
      </c>
      <c r="AM505" s="359">
        <v>0.2</v>
      </c>
      <c r="AN505" s="359" t="s">
        <v>64</v>
      </c>
      <c r="AO505" s="357" t="s">
        <v>1323</v>
      </c>
      <c r="AP505" s="360" t="s">
        <v>13</v>
      </c>
      <c r="AQ505" s="366" t="s">
        <v>664</v>
      </c>
      <c r="AR505" s="359">
        <v>5.1466666666666666E-3</v>
      </c>
      <c r="AS505" s="359">
        <v>5.1466666666666666E-3</v>
      </c>
      <c r="AT505" s="359"/>
      <c r="AW505" s="646"/>
      <c r="AX505" s="646"/>
      <c r="AY505" s="647"/>
      <c r="AZ505" s="647"/>
      <c r="BA505" s="647"/>
      <c r="BB505" s="647"/>
      <c r="BC505" s="647"/>
      <c r="BD505" s="647"/>
      <c r="BE505" s="647"/>
      <c r="BF505" s="647"/>
      <c r="BG505" s="648"/>
      <c r="BH505" s="648"/>
      <c r="BI505" s="649"/>
      <c r="BJ505" s="649"/>
      <c r="BK505" s="649"/>
      <c r="BL505" s="218"/>
      <c r="BM505" s="648"/>
      <c r="BN505" s="648"/>
      <c r="BO505" s="648"/>
      <c r="BP505" s="648"/>
      <c r="BQ505" s="648"/>
      <c r="BR505" s="648"/>
      <c r="BS505" s="648"/>
      <c r="BT505" s="648"/>
      <c r="BU505" s="648"/>
      <c r="BV505" s="650"/>
      <c r="BW505" s="647"/>
    </row>
    <row r="506" spans="2:75" ht="15.75" customHeight="1">
      <c r="B506" s="353" t="s">
        <v>1314</v>
      </c>
      <c r="C506" s="354">
        <v>41978534000174</v>
      </c>
      <c r="D506" s="355" t="s">
        <v>11</v>
      </c>
      <c r="E506" s="355" t="s">
        <v>620</v>
      </c>
      <c r="F506" s="355" t="s">
        <v>619</v>
      </c>
      <c r="G506" s="356" t="s">
        <v>738</v>
      </c>
      <c r="H506" s="356" t="s">
        <v>34</v>
      </c>
      <c r="I506" s="356"/>
      <c r="J506" s="356" t="s">
        <v>608</v>
      </c>
      <c r="K506" s="357" t="s">
        <v>48</v>
      </c>
      <c r="L506" s="358"/>
      <c r="M506" s="358" t="s">
        <v>34</v>
      </c>
      <c r="N506" s="357">
        <v>610879</v>
      </c>
      <c r="O506" s="357" t="s">
        <v>1320</v>
      </c>
      <c r="P506" s="361">
        <v>44439</v>
      </c>
      <c r="Q506" s="362">
        <v>503566768.29000002</v>
      </c>
      <c r="R506" s="362">
        <v>188020315.19162694</v>
      </c>
      <c r="S506" s="357">
        <v>6</v>
      </c>
      <c r="T506" s="359">
        <v>9.745876799151354E-2</v>
      </c>
      <c r="U506" s="359">
        <v>1.2598685159619576</v>
      </c>
      <c r="V506" s="359">
        <v>0.12621119999999997</v>
      </c>
      <c r="W506" s="359">
        <v>1.2372917768438167</v>
      </c>
      <c r="X506" s="359" t="s">
        <v>1417</v>
      </c>
      <c r="Y506" s="359" t="s">
        <v>1417</v>
      </c>
      <c r="Z506" s="359" t="s">
        <v>1417</v>
      </c>
      <c r="AA506" s="359" t="s">
        <v>1417</v>
      </c>
      <c r="AB506" s="359">
        <v>2.8401466580033206E-2</v>
      </c>
      <c r="AC506" s="363">
        <v>0.77942148464354011</v>
      </c>
      <c r="AD506" s="526">
        <v>41955522000124</v>
      </c>
      <c r="AE506" s="360" t="s">
        <v>2473</v>
      </c>
      <c r="AF506" s="360" t="s">
        <v>2146</v>
      </c>
      <c r="AG506" s="364" t="s">
        <v>59</v>
      </c>
      <c r="AH506" s="364" t="s">
        <v>2144</v>
      </c>
      <c r="AI506" s="364">
        <v>50000</v>
      </c>
      <c r="AJ506" s="364">
        <v>5000</v>
      </c>
      <c r="AK506" s="364">
        <v>50000</v>
      </c>
      <c r="AL506" s="359">
        <v>9.300000000000001E-3</v>
      </c>
      <c r="AM506" s="359">
        <v>0.1</v>
      </c>
      <c r="AN506" s="359" t="s">
        <v>64</v>
      </c>
      <c r="AO506" s="357" t="s">
        <v>1323</v>
      </c>
      <c r="AP506" s="360" t="s">
        <v>13</v>
      </c>
      <c r="AQ506" s="366" t="s">
        <v>688</v>
      </c>
      <c r="AR506" s="359">
        <v>2.4799999999999996E-3</v>
      </c>
      <c r="AS506" s="359">
        <v>2.4799999999999996E-3</v>
      </c>
      <c r="AT506" s="359"/>
      <c r="AW506" s="646"/>
      <c r="AX506" s="646"/>
      <c r="AY506" s="647"/>
      <c r="AZ506" s="647"/>
      <c r="BA506" s="647"/>
      <c r="BB506" s="648"/>
      <c r="BC506" s="647"/>
      <c r="BD506" s="647"/>
      <c r="BE506" s="647"/>
      <c r="BF506" s="647"/>
      <c r="BG506" s="648"/>
      <c r="BH506" s="648"/>
      <c r="BI506" s="649"/>
      <c r="BJ506" s="649"/>
      <c r="BK506" s="649"/>
      <c r="BL506" s="648"/>
      <c r="BM506" s="648"/>
      <c r="BN506" s="648"/>
      <c r="BO506" s="648"/>
      <c r="BP506" s="648"/>
      <c r="BQ506" s="648"/>
      <c r="BR506" s="648"/>
      <c r="BS506" s="648"/>
      <c r="BT506" s="651"/>
      <c r="BU506" s="652"/>
      <c r="BV506" s="650"/>
      <c r="BW506" s="653"/>
    </row>
    <row r="507" spans="2:75" ht="15.75" customHeight="1">
      <c r="B507" s="353" t="s">
        <v>546</v>
      </c>
      <c r="C507" s="354">
        <v>41762791000174</v>
      </c>
      <c r="D507" s="355" t="s">
        <v>13</v>
      </c>
      <c r="E507" s="355" t="s">
        <v>615</v>
      </c>
      <c r="F507" s="355" t="s">
        <v>619</v>
      </c>
      <c r="G507" s="356" t="s">
        <v>34</v>
      </c>
      <c r="H507" s="356" t="s">
        <v>1336</v>
      </c>
      <c r="I507" s="356" t="s">
        <v>34</v>
      </c>
      <c r="J507" s="356"/>
      <c r="K507" s="357" t="s">
        <v>48</v>
      </c>
      <c r="L507" s="358"/>
      <c r="M507" s="358" t="s">
        <v>34</v>
      </c>
      <c r="N507" s="357">
        <v>600563</v>
      </c>
      <c r="O507" s="357" t="s">
        <v>1320</v>
      </c>
      <c r="P507" s="361">
        <v>44385</v>
      </c>
      <c r="Q507" s="362">
        <v>7707496.3300000001</v>
      </c>
      <c r="R507" s="362">
        <v>14547242.867182542</v>
      </c>
      <c r="S507" s="357">
        <v>6</v>
      </c>
      <c r="T507" s="359">
        <v>3.0473506520229288E-2</v>
      </c>
      <c r="U507" s="359">
        <v>0.39393696664769495</v>
      </c>
      <c r="V507" s="359">
        <v>5.0700447231001977E-2</v>
      </c>
      <c r="W507" s="359">
        <v>0.49703391173859868</v>
      </c>
      <c r="X507" s="359" t="s">
        <v>1417</v>
      </c>
      <c r="Y507" s="359" t="s">
        <v>1417</v>
      </c>
      <c r="Z507" s="359" t="s">
        <v>1417</v>
      </c>
      <c r="AA507" s="359" t="s">
        <v>1417</v>
      </c>
      <c r="AB507" s="359">
        <v>2.1540145134938859E-2</v>
      </c>
      <c r="AC507" s="363">
        <v>-2.2032864060832029</v>
      </c>
      <c r="AD507" s="526">
        <v>0</v>
      </c>
      <c r="AE507" s="360" t="s">
        <v>2277</v>
      </c>
      <c r="AF507" s="360" t="s">
        <v>2143</v>
      </c>
      <c r="AG507" s="364" t="s">
        <v>1435</v>
      </c>
      <c r="AH507" s="364" t="s">
        <v>2147</v>
      </c>
      <c r="AI507" s="364">
        <v>1000</v>
      </c>
      <c r="AJ507" s="364">
        <v>0</v>
      </c>
      <c r="AK507" s="364">
        <v>0</v>
      </c>
      <c r="AL507" s="359">
        <v>1.2500000000000001E-2</v>
      </c>
      <c r="AM507" s="359" t="s">
        <v>34</v>
      </c>
      <c r="AN507" s="359" t="s">
        <v>34</v>
      </c>
      <c r="AO507" s="357" t="s">
        <v>1323</v>
      </c>
      <c r="AP507" s="360" t="s">
        <v>13</v>
      </c>
      <c r="AQ507" s="366" t="s">
        <v>668</v>
      </c>
      <c r="AR507" s="359">
        <v>3.7499999999999999E-3</v>
      </c>
      <c r="AS507" s="359">
        <v>3.7499999999999999E-3</v>
      </c>
      <c r="AT507" s="359"/>
      <c r="AW507" s="646"/>
      <c r="AX507" s="646"/>
      <c r="AY507" s="647"/>
      <c r="AZ507" s="647"/>
      <c r="BA507" s="647"/>
      <c r="BB507" s="648"/>
      <c r="BC507" s="647"/>
      <c r="BD507" s="647"/>
      <c r="BE507" s="647"/>
      <c r="BF507" s="647"/>
      <c r="BG507" s="648"/>
      <c r="BH507" s="648"/>
      <c r="BI507" s="649"/>
      <c r="BJ507" s="649"/>
      <c r="BK507" s="649"/>
      <c r="BL507" s="648"/>
      <c r="BM507" s="648"/>
      <c r="BN507" s="648"/>
      <c r="BO507" s="648"/>
      <c r="BP507" s="648"/>
      <c r="BQ507" s="648"/>
      <c r="BR507" s="648"/>
      <c r="BS507" s="648"/>
      <c r="BT507" s="651"/>
      <c r="BU507" s="652"/>
      <c r="BV507" s="650"/>
      <c r="BW507" s="653"/>
    </row>
    <row r="508" spans="2:75" ht="15.75" customHeight="1">
      <c r="B508" s="353" t="s">
        <v>724</v>
      </c>
      <c r="C508" s="354">
        <v>25306476000186</v>
      </c>
      <c r="D508" s="355" t="s">
        <v>14</v>
      </c>
      <c r="E508" s="355" t="s">
        <v>15</v>
      </c>
      <c r="F508" s="355" t="s">
        <v>610</v>
      </c>
      <c r="G508" s="356"/>
      <c r="H508" s="356" t="s">
        <v>34</v>
      </c>
      <c r="I508" s="356" t="s">
        <v>34</v>
      </c>
      <c r="J508" s="356" t="s">
        <v>611</v>
      </c>
      <c r="K508" s="357" t="s">
        <v>48</v>
      </c>
      <c r="L508" s="358"/>
      <c r="M508" s="358" t="s">
        <v>1414</v>
      </c>
      <c r="N508" s="357">
        <v>428582</v>
      </c>
      <c r="O508" s="357" t="s">
        <v>1320</v>
      </c>
      <c r="P508" s="361">
        <v>42698</v>
      </c>
      <c r="Q508" s="362">
        <v>13745781.18</v>
      </c>
      <c r="R508" s="362">
        <v>24228853.419761907</v>
      </c>
      <c r="S508" s="357">
        <v>6</v>
      </c>
      <c r="T508" s="359">
        <v>-0.18469397932086362</v>
      </c>
      <c r="U508" s="359">
        <v>-2.3875751195043526</v>
      </c>
      <c r="V508" s="359">
        <v>-9.2993872187758564E-2</v>
      </c>
      <c r="W508" s="359">
        <v>-0.91165089433250468</v>
      </c>
      <c r="X508" s="359">
        <v>-3.4374598446036408E-3</v>
      </c>
      <c r="Y508" s="359">
        <v>-2.6066882452475036E-2</v>
      </c>
      <c r="Z508" s="359">
        <v>0.28959316612410624</v>
      </c>
      <c r="AA508" s="359">
        <v>1.6461414389547557</v>
      </c>
      <c r="AB508" s="359">
        <v>0.1694386875020289</v>
      </c>
      <c r="AC508" s="363">
        <v>-1.0650036066199464</v>
      </c>
      <c r="AD508" s="526">
        <v>23966345000108</v>
      </c>
      <c r="AE508" s="360" t="s">
        <v>2160</v>
      </c>
      <c r="AF508" s="360" t="s">
        <v>2152</v>
      </c>
      <c r="AG508" s="364" t="s">
        <v>1436</v>
      </c>
      <c r="AH508" s="364" t="s">
        <v>2144</v>
      </c>
      <c r="AI508" s="364">
        <v>5000</v>
      </c>
      <c r="AJ508" s="364">
        <v>1000</v>
      </c>
      <c r="AK508" s="364">
        <v>1000</v>
      </c>
      <c r="AL508" s="657">
        <v>5.5000000000000005E-3</v>
      </c>
      <c r="AM508" s="657" t="s">
        <v>34</v>
      </c>
      <c r="AN508" s="359" t="s">
        <v>34</v>
      </c>
      <c r="AO508" s="357" t="s">
        <v>1323</v>
      </c>
      <c r="AP508" s="360" t="s">
        <v>716</v>
      </c>
      <c r="AQ508" s="366" t="s">
        <v>687</v>
      </c>
      <c r="AR508" s="359">
        <v>3.6666666666666662E-3</v>
      </c>
      <c r="AS508" s="359">
        <v>3.6666666666666662E-3</v>
      </c>
      <c r="AT508" s="359"/>
      <c r="AW508" s="646"/>
      <c r="AX508" s="646"/>
      <c r="AY508" s="647"/>
      <c r="AZ508" s="647"/>
      <c r="BA508" s="647"/>
      <c r="BB508" s="648"/>
      <c r="BC508" s="647"/>
      <c r="BD508" s="647"/>
      <c r="BE508" s="647"/>
      <c r="BF508" s="647"/>
      <c r="BG508" s="648"/>
      <c r="BH508" s="648"/>
      <c r="BI508" s="649"/>
      <c r="BJ508" s="649"/>
      <c r="BK508" s="649"/>
      <c r="BL508" s="648"/>
      <c r="BM508" s="648"/>
      <c r="BN508" s="648"/>
      <c r="BO508" s="648"/>
      <c r="BP508" s="648"/>
      <c r="BQ508" s="648"/>
      <c r="BR508" s="648"/>
      <c r="BS508" s="648"/>
      <c r="BT508" s="651"/>
      <c r="BU508" s="652"/>
      <c r="BV508" s="650"/>
      <c r="BW508" s="653"/>
    </row>
    <row r="509" spans="2:75" ht="15.75" customHeight="1">
      <c r="B509" s="353" t="s">
        <v>1064</v>
      </c>
      <c r="C509" s="354">
        <v>32319558000120</v>
      </c>
      <c r="D509" s="355" t="s">
        <v>13</v>
      </c>
      <c r="E509" s="355" t="s">
        <v>616</v>
      </c>
      <c r="F509" s="355" t="s">
        <v>610</v>
      </c>
      <c r="G509" s="356" t="s">
        <v>34</v>
      </c>
      <c r="H509" s="356" t="s">
        <v>1337</v>
      </c>
      <c r="I509" s="356" t="s">
        <v>34</v>
      </c>
      <c r="J509" s="356"/>
      <c r="K509" s="357" t="s">
        <v>48</v>
      </c>
      <c r="L509" s="358"/>
      <c r="M509" s="358" t="s">
        <v>34</v>
      </c>
      <c r="N509" s="357">
        <v>523917</v>
      </c>
      <c r="O509" s="357" t="s">
        <v>1320</v>
      </c>
      <c r="P509" s="361">
        <v>43861</v>
      </c>
      <c r="Q509" s="362">
        <v>31853902.390000001</v>
      </c>
      <c r="R509" s="362">
        <v>49167005.023571409</v>
      </c>
      <c r="S509" s="357">
        <v>6</v>
      </c>
      <c r="T509" s="359">
        <v>-9.3731722040464649E-2</v>
      </c>
      <c r="U509" s="359">
        <v>-1.2116882655028212</v>
      </c>
      <c r="V509" s="359">
        <v>-8.1010622217774775E-2</v>
      </c>
      <c r="W509" s="359">
        <v>-0.79417497581081364</v>
      </c>
      <c r="X509" s="359">
        <v>6.9991019405606592E-2</v>
      </c>
      <c r="Y509" s="359">
        <v>0.53075461475978802</v>
      </c>
      <c r="Z509" s="359" t="s">
        <v>1417</v>
      </c>
      <c r="AA509" s="359" t="s">
        <v>1417</v>
      </c>
      <c r="AB509" s="359">
        <v>0.10479271948204506</v>
      </c>
      <c r="AC509" s="363">
        <v>-1.6808646278848305</v>
      </c>
      <c r="AD509" s="526">
        <v>34461768000184</v>
      </c>
      <c r="AE509" s="360" t="s">
        <v>2160</v>
      </c>
      <c r="AF509" s="360" t="s">
        <v>2152</v>
      </c>
      <c r="AG509" s="364" t="s">
        <v>1436</v>
      </c>
      <c r="AH509" s="364" t="s">
        <v>2144</v>
      </c>
      <c r="AI509" s="364">
        <v>500</v>
      </c>
      <c r="AJ509" s="364">
        <v>500</v>
      </c>
      <c r="AK509" s="364">
        <v>500</v>
      </c>
      <c r="AL509" s="359">
        <v>0.01</v>
      </c>
      <c r="AM509" s="359" t="s">
        <v>34</v>
      </c>
      <c r="AN509" s="359" t="s">
        <v>34</v>
      </c>
      <c r="AO509" s="357" t="s">
        <v>1323</v>
      </c>
      <c r="AP509" s="360" t="s">
        <v>13</v>
      </c>
      <c r="AQ509" s="366" t="s">
        <v>679</v>
      </c>
      <c r="AR509" s="359">
        <v>6.6666666666666662E-3</v>
      </c>
      <c r="AS509" s="359">
        <v>6.6666666666666662E-3</v>
      </c>
      <c r="AT509" s="359"/>
      <c r="AW509" s="646"/>
      <c r="AX509" s="646"/>
      <c r="AY509" s="647"/>
      <c r="AZ509" s="647"/>
      <c r="BA509" s="647"/>
      <c r="BB509" s="648"/>
      <c r="BC509" s="647"/>
      <c r="BD509" s="647"/>
      <c r="BE509" s="647"/>
      <c r="BF509" s="647"/>
      <c r="BG509" s="648"/>
      <c r="BH509" s="648"/>
      <c r="BI509" s="649"/>
      <c r="BJ509" s="649"/>
      <c r="BK509" s="649"/>
      <c r="BL509" s="648"/>
      <c r="BM509" s="648"/>
      <c r="BN509" s="648"/>
      <c r="BO509" s="648"/>
      <c r="BP509" s="648"/>
      <c r="BQ509" s="648"/>
      <c r="BR509" s="648"/>
      <c r="BS509" s="648"/>
      <c r="BT509" s="651"/>
      <c r="BU509" s="652"/>
      <c r="BV509" s="650"/>
      <c r="BW509" s="653"/>
    </row>
    <row r="510" spans="2:75" ht="15.75" customHeight="1">
      <c r="B510" s="353" t="s">
        <v>1065</v>
      </c>
      <c r="C510" s="354">
        <v>38281316000171</v>
      </c>
      <c r="D510" s="355" t="s">
        <v>13</v>
      </c>
      <c r="E510" s="355" t="s">
        <v>616</v>
      </c>
      <c r="F510" s="355" t="s">
        <v>610</v>
      </c>
      <c r="G510" s="356" t="s">
        <v>34</v>
      </c>
      <c r="H510" s="356" t="s">
        <v>1337</v>
      </c>
      <c r="I510" s="356" t="s">
        <v>34</v>
      </c>
      <c r="J510" s="356"/>
      <c r="K510" s="357" t="s">
        <v>49</v>
      </c>
      <c r="L510" s="358"/>
      <c r="M510" s="358" t="s">
        <v>34</v>
      </c>
      <c r="N510" s="357">
        <v>555096</v>
      </c>
      <c r="O510" s="357" t="s">
        <v>1320</v>
      </c>
      <c r="P510" s="361">
        <v>44119</v>
      </c>
      <c r="Q510" s="362">
        <v>14084323.300000001</v>
      </c>
      <c r="R510" s="362">
        <v>21427326.452420637</v>
      </c>
      <c r="S510" s="357">
        <v>6</v>
      </c>
      <c r="T510" s="359">
        <v>-0.20434964607582162</v>
      </c>
      <c r="U510" s="359">
        <v>-2.6416677600656211</v>
      </c>
      <c r="V510" s="359">
        <v>-0.13626659185733014</v>
      </c>
      <c r="W510" s="359">
        <v>-1.3358682396142911</v>
      </c>
      <c r="X510" s="359" t="s">
        <v>1417</v>
      </c>
      <c r="Y510" s="359" t="s">
        <v>1417</v>
      </c>
      <c r="Z510" s="359" t="s">
        <v>1417</v>
      </c>
      <c r="AA510" s="359" t="s">
        <v>1417</v>
      </c>
      <c r="AB510" s="359">
        <v>0.1549823360399025</v>
      </c>
      <c r="AC510" s="363">
        <v>-1.4946437287077934</v>
      </c>
      <c r="AD510" s="526">
        <v>36352767000127</v>
      </c>
      <c r="AE510" s="360" t="s">
        <v>2160</v>
      </c>
      <c r="AF510" s="360" t="s">
        <v>2152</v>
      </c>
      <c r="AG510" s="364" t="s">
        <v>1436</v>
      </c>
      <c r="AH510" s="364" t="s">
        <v>2144</v>
      </c>
      <c r="AI510" s="364">
        <v>1000</v>
      </c>
      <c r="AJ510" s="364" t="s">
        <v>1427</v>
      </c>
      <c r="AK510" s="364">
        <v>500</v>
      </c>
      <c r="AL510" s="359">
        <v>0.01</v>
      </c>
      <c r="AM510" s="359" t="s">
        <v>34</v>
      </c>
      <c r="AN510" s="359" t="s">
        <v>34</v>
      </c>
      <c r="AO510" s="357" t="s">
        <v>1323</v>
      </c>
      <c r="AP510" s="360" t="s">
        <v>13</v>
      </c>
      <c r="AQ510" s="366" t="s">
        <v>679</v>
      </c>
      <c r="AR510" s="359">
        <v>6.6666666666666662E-3</v>
      </c>
      <c r="AS510" s="359">
        <v>6.6666666666666662E-3</v>
      </c>
      <c r="AT510" s="359"/>
      <c r="AW510" s="646"/>
      <c r="AX510" s="646"/>
      <c r="AY510" s="647"/>
      <c r="AZ510" s="647"/>
      <c r="BA510" s="647"/>
      <c r="BB510" s="648"/>
      <c r="BC510" s="647"/>
      <c r="BD510" s="647"/>
      <c r="BE510" s="647"/>
      <c r="BF510" s="647"/>
      <c r="BG510" s="648"/>
      <c r="BH510" s="648"/>
      <c r="BI510" s="649"/>
      <c r="BJ510" s="649"/>
      <c r="BK510" s="649"/>
      <c r="BL510" s="648"/>
      <c r="BM510" s="648"/>
      <c r="BN510" s="648"/>
      <c r="BO510" s="648"/>
      <c r="BP510" s="648"/>
      <c r="BQ510" s="648"/>
      <c r="BR510" s="648"/>
      <c r="BS510" s="648"/>
      <c r="BT510" s="651"/>
      <c r="BU510" s="652"/>
      <c r="BV510" s="650"/>
      <c r="BW510" s="653"/>
    </row>
    <row r="511" spans="2:75" ht="15.75" customHeight="1">
      <c r="B511" s="353" t="s">
        <v>301</v>
      </c>
      <c r="C511" s="354">
        <v>9586692000176</v>
      </c>
      <c r="D511" s="355" t="s">
        <v>13</v>
      </c>
      <c r="E511" s="355" t="s">
        <v>616</v>
      </c>
      <c r="F511" s="355" t="s">
        <v>610</v>
      </c>
      <c r="G511" s="356" t="s">
        <v>34</v>
      </c>
      <c r="H511" s="356" t="s">
        <v>1337</v>
      </c>
      <c r="I511" s="356" t="s">
        <v>34</v>
      </c>
      <c r="J511" s="356"/>
      <c r="K511" s="357" t="s">
        <v>48</v>
      </c>
      <c r="L511" s="358"/>
      <c r="M511" s="358" t="s">
        <v>34</v>
      </c>
      <c r="N511" s="357">
        <v>211451</v>
      </c>
      <c r="O511" s="357" t="s">
        <v>1320</v>
      </c>
      <c r="P511" s="361">
        <v>39611</v>
      </c>
      <c r="Q511" s="362">
        <v>7823341.6100000003</v>
      </c>
      <c r="R511" s="362">
        <v>11392829.258928575</v>
      </c>
      <c r="S511" s="357">
        <v>6</v>
      </c>
      <c r="T511" s="359">
        <v>9.9416724254447253E-2</v>
      </c>
      <c r="U511" s="359">
        <v>1.2851793987294835</v>
      </c>
      <c r="V511" s="359">
        <v>4.7651579490077811E-3</v>
      </c>
      <c r="W511" s="359">
        <v>4.6714481327087269E-2</v>
      </c>
      <c r="X511" s="359">
        <v>-5.849565898584963E-2</v>
      </c>
      <c r="Y511" s="359">
        <v>-0.44358320844327581</v>
      </c>
      <c r="Z511" s="359">
        <v>-9.2593824831266103E-2</v>
      </c>
      <c r="AA511" s="359">
        <v>-0.52633331817209983</v>
      </c>
      <c r="AB511" s="359">
        <v>7.4571772531567201E-2</v>
      </c>
      <c r="AC511" s="363">
        <v>-1.201906631667917</v>
      </c>
      <c r="AD511" s="526">
        <v>9573796000146</v>
      </c>
      <c r="AE511" s="360" t="s">
        <v>2364</v>
      </c>
      <c r="AF511" s="360" t="s">
        <v>2143</v>
      </c>
      <c r="AG511" s="364" t="s">
        <v>1435</v>
      </c>
      <c r="AH511" s="364" t="s">
        <v>2147</v>
      </c>
      <c r="AI511" s="364">
        <v>1000</v>
      </c>
      <c r="AJ511" s="364">
        <v>500</v>
      </c>
      <c r="AK511" s="364">
        <v>1000</v>
      </c>
      <c r="AL511" s="359">
        <v>0.02</v>
      </c>
      <c r="AM511" s="359">
        <v>0.25</v>
      </c>
      <c r="AN511" s="359" t="s">
        <v>64</v>
      </c>
      <c r="AO511" s="357" t="s">
        <v>1323</v>
      </c>
      <c r="AP511" s="360" t="s">
        <v>13</v>
      </c>
      <c r="AQ511" s="366" t="s">
        <v>668</v>
      </c>
      <c r="AR511" s="359">
        <v>5.3333333333333332E-3</v>
      </c>
      <c r="AS511" s="359">
        <v>5.3333333333333332E-3</v>
      </c>
      <c r="AT511" s="359"/>
      <c r="AW511" s="646"/>
      <c r="AX511" s="646"/>
      <c r="AY511" s="647"/>
      <c r="AZ511" s="647"/>
      <c r="BA511" s="647"/>
      <c r="BB511" s="648"/>
      <c r="BC511" s="647"/>
      <c r="BD511" s="647"/>
      <c r="BE511" s="647"/>
      <c r="BF511" s="647"/>
      <c r="BG511" s="648"/>
      <c r="BH511" s="648"/>
      <c r="BI511" s="649"/>
      <c r="BJ511" s="649"/>
      <c r="BK511" s="649"/>
      <c r="BL511" s="648"/>
      <c r="BM511" s="648"/>
      <c r="BN511" s="648"/>
      <c r="BO511" s="648"/>
      <c r="BP511" s="648"/>
      <c r="BQ511" s="648"/>
      <c r="BR511" s="648"/>
      <c r="BS511" s="648"/>
      <c r="BT511" s="651"/>
      <c r="BU511" s="652"/>
      <c r="BV511" s="650"/>
      <c r="BW511" s="653"/>
    </row>
    <row r="512" spans="2:75" ht="15.75" customHeight="1">
      <c r="B512" s="353" t="s">
        <v>980</v>
      </c>
      <c r="C512" s="354">
        <v>19719727000151</v>
      </c>
      <c r="D512" s="355" t="s">
        <v>11</v>
      </c>
      <c r="E512" s="355" t="s">
        <v>621</v>
      </c>
      <c r="F512" s="355" t="s">
        <v>672</v>
      </c>
      <c r="G512" s="356" t="s">
        <v>738</v>
      </c>
      <c r="H512" s="356" t="s">
        <v>34</v>
      </c>
      <c r="I512" s="356"/>
      <c r="J512" s="356" t="s">
        <v>608</v>
      </c>
      <c r="K512" s="357" t="s">
        <v>48</v>
      </c>
      <c r="L512" s="358"/>
      <c r="M512" s="358" t="s">
        <v>1414</v>
      </c>
      <c r="N512" s="357">
        <v>367354</v>
      </c>
      <c r="O512" s="357" t="s">
        <v>1320</v>
      </c>
      <c r="P512" s="361">
        <v>41754</v>
      </c>
      <c r="Q512" s="362">
        <v>853429348.91999996</v>
      </c>
      <c r="R512" s="362">
        <v>990819277.07980216</v>
      </c>
      <c r="S512" s="357">
        <v>6</v>
      </c>
      <c r="T512" s="359">
        <v>7.4976989183257681E-2</v>
      </c>
      <c r="U512" s="359">
        <v>0.96924217328329076</v>
      </c>
      <c r="V512" s="359">
        <v>0.10153738244470722</v>
      </c>
      <c r="W512" s="359">
        <v>0.99540586208737425</v>
      </c>
      <c r="X512" s="359">
        <v>0.1687089777046582</v>
      </c>
      <c r="Y512" s="359">
        <v>1.2793508257000858</v>
      </c>
      <c r="Z512" s="359">
        <v>0.25742255504842571</v>
      </c>
      <c r="AA512" s="359">
        <v>1.463273256266082</v>
      </c>
      <c r="AB512" s="359">
        <v>3.9453290013497871E-2</v>
      </c>
      <c r="AC512" s="363">
        <v>8.8302815717133214E-3</v>
      </c>
      <c r="AD512" s="526">
        <v>0</v>
      </c>
      <c r="AE512" s="360" t="s">
        <v>2309</v>
      </c>
      <c r="AF512" s="360" t="s">
        <v>2149</v>
      </c>
      <c r="AG512" s="364" t="s">
        <v>719</v>
      </c>
      <c r="AH512" s="364" t="s">
        <v>2147</v>
      </c>
      <c r="AI512" s="364">
        <v>500</v>
      </c>
      <c r="AJ512" s="364">
        <v>500</v>
      </c>
      <c r="AK512" s="364">
        <v>500</v>
      </c>
      <c r="AL512" s="359">
        <v>4.0000000000000001E-3</v>
      </c>
      <c r="AM512" s="359">
        <v>0.2</v>
      </c>
      <c r="AN512" s="359" t="s">
        <v>2156</v>
      </c>
      <c r="AO512" s="357" t="s">
        <v>1323</v>
      </c>
      <c r="AP512" s="360" t="s">
        <v>11</v>
      </c>
      <c r="AQ512" s="366" t="s">
        <v>669</v>
      </c>
      <c r="AR512" s="359">
        <v>6.6666666666666664E-4</v>
      </c>
      <c r="AS512" s="359">
        <v>6.6666666666666664E-4</v>
      </c>
      <c r="AT512" s="359"/>
      <c r="AW512" s="646"/>
      <c r="AX512" s="646"/>
      <c r="AY512" s="647"/>
      <c r="AZ512" s="647"/>
      <c r="BA512" s="647"/>
      <c r="BB512" s="648"/>
      <c r="BC512" s="647"/>
      <c r="BD512" s="647"/>
      <c r="BE512" s="647"/>
      <c r="BF512" s="647"/>
      <c r="BG512" s="648"/>
      <c r="BH512" s="648"/>
      <c r="BI512" s="649"/>
      <c r="BJ512" s="649"/>
      <c r="BK512" s="649"/>
      <c r="BL512" s="648"/>
      <c r="BM512" s="648"/>
      <c r="BN512" s="648"/>
      <c r="BO512" s="648"/>
      <c r="BP512" s="648"/>
      <c r="BQ512" s="648"/>
      <c r="BR512" s="648"/>
      <c r="BS512" s="648"/>
      <c r="BT512" s="651"/>
      <c r="BU512" s="652"/>
      <c r="BV512" s="650"/>
      <c r="BW512" s="653"/>
    </row>
    <row r="513" spans="2:75" ht="15.75" customHeight="1">
      <c r="B513" s="353" t="s">
        <v>1390</v>
      </c>
      <c r="C513" s="354">
        <v>43778868000120</v>
      </c>
      <c r="D513" s="355" t="s">
        <v>11</v>
      </c>
      <c r="E513" s="355" t="s">
        <v>621</v>
      </c>
      <c r="F513" s="355" t="s">
        <v>672</v>
      </c>
      <c r="G513" s="356" t="s">
        <v>866</v>
      </c>
      <c r="H513" s="356" t="s">
        <v>34</v>
      </c>
      <c r="I513" s="356"/>
      <c r="J513" s="356" t="s">
        <v>608</v>
      </c>
      <c r="K513" s="357" t="s">
        <v>48</v>
      </c>
      <c r="L513" s="358"/>
      <c r="M513" s="358" t="s">
        <v>34</v>
      </c>
      <c r="N513" s="357">
        <v>639011</v>
      </c>
      <c r="O513" s="357" t="s">
        <v>1320</v>
      </c>
      <c r="P513" s="361">
        <v>44543</v>
      </c>
      <c r="Q513" s="362">
        <v>60440781.579999998</v>
      </c>
      <c r="R513" s="362" t="s">
        <v>1417</v>
      </c>
      <c r="S513" s="357">
        <v>6</v>
      </c>
      <c r="T513" s="359">
        <v>2.3315395805235894E-2</v>
      </c>
      <c r="U513" s="359">
        <v>0.30140267230513357</v>
      </c>
      <c r="V513" s="359" t="s">
        <v>1417</v>
      </c>
      <c r="W513" s="359" t="s">
        <v>1417</v>
      </c>
      <c r="X513" s="359" t="s">
        <v>1417</v>
      </c>
      <c r="Y513" s="359" t="s">
        <v>1417</v>
      </c>
      <c r="Z513" s="359" t="s">
        <v>1417</v>
      </c>
      <c r="AA513" s="359" t="s">
        <v>1417</v>
      </c>
      <c r="AB513" s="359" t="s">
        <v>1417</v>
      </c>
      <c r="AC513" s="363" t="s">
        <v>1417</v>
      </c>
      <c r="AD513" s="526">
        <v>43774619000166</v>
      </c>
      <c r="AE513" s="360" t="s">
        <v>2327</v>
      </c>
      <c r="AF513" s="360" t="s">
        <v>2152</v>
      </c>
      <c r="AG513" s="364" t="s">
        <v>1436</v>
      </c>
      <c r="AH513" s="364" t="s">
        <v>2147</v>
      </c>
      <c r="AI513" s="364">
        <v>20000</v>
      </c>
      <c r="AJ513" s="364">
        <v>5000</v>
      </c>
      <c r="AK513" s="364">
        <v>20000</v>
      </c>
      <c r="AL513" s="359">
        <v>7.4999999999999997E-3</v>
      </c>
      <c r="AM513" s="359">
        <v>0.2</v>
      </c>
      <c r="AN513" s="359" t="s">
        <v>636</v>
      </c>
      <c r="AO513" s="357" t="s">
        <v>1323</v>
      </c>
      <c r="AP513" s="360" t="s">
        <v>11</v>
      </c>
      <c r="AQ513" s="366" t="s">
        <v>683</v>
      </c>
      <c r="AR513" s="359">
        <v>2.0002499999999999E-3</v>
      </c>
      <c r="AS513" s="359">
        <v>2.0002499999999999E-3</v>
      </c>
      <c r="AT513" s="359"/>
      <c r="AW513" s="646"/>
      <c r="AX513" s="646"/>
      <c r="AY513" s="647"/>
      <c r="AZ513" s="647"/>
      <c r="BA513" s="647"/>
      <c r="BB513" s="648"/>
      <c r="BC513" s="647"/>
      <c r="BD513" s="647"/>
      <c r="BE513" s="647"/>
      <c r="BF513" s="647"/>
      <c r="BG513" s="648"/>
      <c r="BH513" s="648"/>
      <c r="BI513" s="649"/>
      <c r="BJ513" s="649"/>
      <c r="BK513" s="649"/>
      <c r="BL513" s="648"/>
      <c r="BM513" s="648"/>
      <c r="BN513" s="648"/>
      <c r="BO513" s="648"/>
      <c r="BP513" s="648"/>
      <c r="BQ513" s="648"/>
      <c r="BR513" s="648"/>
      <c r="BS513" s="648"/>
      <c r="BT513" s="651"/>
      <c r="BU513" s="652"/>
      <c r="BV513" s="650"/>
      <c r="BW513" s="653"/>
    </row>
    <row r="514" spans="2:75" ht="15.75" customHeight="1">
      <c r="B514" s="353" t="s">
        <v>1104</v>
      </c>
      <c r="C514" s="354">
        <v>27181717000133</v>
      </c>
      <c r="D514" s="355" t="s">
        <v>14</v>
      </c>
      <c r="E514" s="355" t="s">
        <v>607</v>
      </c>
      <c r="F514" s="355" t="s">
        <v>860</v>
      </c>
      <c r="G514" s="356"/>
      <c r="H514" s="356" t="s">
        <v>34</v>
      </c>
      <c r="I514" s="356" t="s">
        <v>34</v>
      </c>
      <c r="J514" s="356" t="s">
        <v>611</v>
      </c>
      <c r="K514" s="357"/>
      <c r="L514" s="358"/>
      <c r="M514" s="358" t="s">
        <v>34</v>
      </c>
      <c r="N514" s="357">
        <v>480673</v>
      </c>
      <c r="O514" s="357" t="s">
        <v>1320</v>
      </c>
      <c r="P514" s="361">
        <v>43418</v>
      </c>
      <c r="Q514" s="362">
        <v>18524217.530000001</v>
      </c>
      <c r="R514" s="362">
        <v>30482038.199246027</v>
      </c>
      <c r="S514" s="357">
        <v>6</v>
      </c>
      <c r="T514" s="359">
        <v>-0.18663470580016561</v>
      </c>
      <c r="U514" s="359">
        <v>-2.4126632694959387</v>
      </c>
      <c r="V514" s="359">
        <v>-0.13031596591600147</v>
      </c>
      <c r="W514" s="359">
        <v>-1.2775322080712945</v>
      </c>
      <c r="X514" s="359">
        <v>1.8115121685086777E-2</v>
      </c>
      <c r="Y514" s="359">
        <v>0.13737025854097984</v>
      </c>
      <c r="Z514" s="359">
        <v>0.4603123170784349</v>
      </c>
      <c r="AA514" s="359">
        <v>2.6165644381240702</v>
      </c>
      <c r="AB514" s="359">
        <v>0.17766792055132186</v>
      </c>
      <c r="AC514" s="363">
        <v>-1.2439506655402839</v>
      </c>
      <c r="AD514" s="526">
        <v>0</v>
      </c>
      <c r="AE514" s="360" t="s">
        <v>2381</v>
      </c>
      <c r="AF514" s="360" t="s">
        <v>2143</v>
      </c>
      <c r="AG514" s="364" t="s">
        <v>1435</v>
      </c>
      <c r="AH514" s="364" t="s">
        <v>2144</v>
      </c>
      <c r="AI514" s="364">
        <v>5000</v>
      </c>
      <c r="AJ514" s="364">
        <v>200</v>
      </c>
      <c r="AK514" s="364">
        <v>200</v>
      </c>
      <c r="AL514" s="359">
        <v>1.7500000000000002E-2</v>
      </c>
      <c r="AM514" s="359" t="s">
        <v>34</v>
      </c>
      <c r="AN514" s="359" t="s">
        <v>2161</v>
      </c>
      <c r="AO514" s="357" t="s">
        <v>1323</v>
      </c>
      <c r="AP514" s="360" t="s">
        <v>716</v>
      </c>
      <c r="AQ514" s="366" t="s">
        <v>687</v>
      </c>
      <c r="AR514" s="359">
        <v>5.8333333333333336E-3</v>
      </c>
      <c r="AS514" s="359">
        <v>5.8333333333333336E-3</v>
      </c>
      <c r="AT514" s="359"/>
      <c r="AV514" s="527"/>
      <c r="AW514" s="646"/>
      <c r="AX514" s="646"/>
      <c r="AY514" s="647"/>
      <c r="AZ514" s="647"/>
      <c r="BA514" s="647"/>
      <c r="BB514" s="648"/>
      <c r="BC514" s="647"/>
      <c r="BD514" s="647"/>
      <c r="BE514" s="647"/>
      <c r="BF514" s="647"/>
      <c r="BG514" s="648"/>
      <c r="BH514" s="648"/>
      <c r="BI514" s="649"/>
      <c r="BJ514" s="649"/>
      <c r="BK514" s="649"/>
      <c r="BL514" s="648"/>
      <c r="BM514" s="648"/>
      <c r="BN514" s="648"/>
      <c r="BO514" s="648"/>
      <c r="BP514" s="648"/>
      <c r="BQ514" s="648"/>
      <c r="BR514" s="648"/>
      <c r="BS514" s="648"/>
      <c r="BT514" s="651"/>
      <c r="BU514" s="652"/>
      <c r="BV514" s="650"/>
      <c r="BW514" s="653"/>
    </row>
    <row r="515" spans="2:75" ht="15.75" customHeight="1">
      <c r="B515" s="353" t="s">
        <v>498</v>
      </c>
      <c r="C515" s="354">
        <v>42190534000178</v>
      </c>
      <c r="D515" s="355" t="s">
        <v>14</v>
      </c>
      <c r="E515" s="355" t="s">
        <v>607</v>
      </c>
      <c r="F515" s="355" t="s">
        <v>860</v>
      </c>
      <c r="G515" s="356"/>
      <c r="H515" s="356" t="s">
        <v>34</v>
      </c>
      <c r="I515" s="356" t="s">
        <v>34</v>
      </c>
      <c r="J515" s="356" t="s">
        <v>611</v>
      </c>
      <c r="K515" s="357" t="s">
        <v>48</v>
      </c>
      <c r="L515" s="358"/>
      <c r="M515" s="358" t="s">
        <v>1414</v>
      </c>
      <c r="N515" s="357">
        <v>599476</v>
      </c>
      <c r="O515" s="357" t="s">
        <v>1320</v>
      </c>
      <c r="P515" s="361">
        <v>44377</v>
      </c>
      <c r="Q515" s="362">
        <v>70266129.950000003</v>
      </c>
      <c r="R515" s="362">
        <v>80820155.523293689</v>
      </c>
      <c r="S515" s="357">
        <v>6</v>
      </c>
      <c r="T515" s="359">
        <v>3.9015750570764451E-2</v>
      </c>
      <c r="U515" s="359">
        <v>0.5043642227758427</v>
      </c>
      <c r="V515" s="359">
        <v>0.1441958919877615</v>
      </c>
      <c r="W515" s="359">
        <v>1.4136018943732138</v>
      </c>
      <c r="X515" s="359" t="s">
        <v>1417</v>
      </c>
      <c r="Y515" s="359" t="s">
        <v>1417</v>
      </c>
      <c r="Z515" s="359" t="s">
        <v>1417</v>
      </c>
      <c r="AA515" s="359" t="s">
        <v>1417</v>
      </c>
      <c r="AB515" s="359">
        <v>0.13980221109764768</v>
      </c>
      <c r="AC515" s="363">
        <v>0.33856560682154202</v>
      </c>
      <c r="AD515" s="526">
        <v>0</v>
      </c>
      <c r="AE515" s="360" t="s">
        <v>2263</v>
      </c>
      <c r="AF515" s="360" t="s">
        <v>2143</v>
      </c>
      <c r="AG515" s="364" t="s">
        <v>1435</v>
      </c>
      <c r="AH515" s="364" t="s">
        <v>2147</v>
      </c>
      <c r="AI515" s="364">
        <v>0</v>
      </c>
      <c r="AJ515" s="364">
        <v>0</v>
      </c>
      <c r="AK515" s="364">
        <v>0</v>
      </c>
      <c r="AL515" s="359">
        <v>9.0000000000000011E-3</v>
      </c>
      <c r="AM515" s="359">
        <v>0.1</v>
      </c>
      <c r="AN515" s="359" t="s">
        <v>34</v>
      </c>
      <c r="AO515" s="357" t="s">
        <v>1323</v>
      </c>
      <c r="AP515" s="360" t="s">
        <v>13</v>
      </c>
      <c r="AQ515" s="366" t="s">
        <v>668</v>
      </c>
      <c r="AR515" s="359">
        <v>2.9996999999999997E-3</v>
      </c>
      <c r="AS515" s="359">
        <v>2.9996999999999997E-3</v>
      </c>
      <c r="AT515" s="359"/>
      <c r="AW515" s="646"/>
      <c r="AX515" s="646"/>
      <c r="AY515" s="647"/>
      <c r="AZ515" s="647"/>
      <c r="BA515" s="647"/>
      <c r="BB515" s="648"/>
      <c r="BC515" s="647"/>
      <c r="BD515" s="647"/>
      <c r="BE515" s="647"/>
      <c r="BF515" s="647"/>
      <c r="BG515" s="648"/>
      <c r="BH515" s="648"/>
      <c r="BI515" s="649"/>
      <c r="BJ515" s="649"/>
      <c r="BK515" s="649"/>
      <c r="BL515" s="648"/>
      <c r="BM515" s="648"/>
      <c r="BN515" s="648"/>
      <c r="BO515" s="648"/>
      <c r="BP515" s="648"/>
      <c r="BQ515" s="648"/>
      <c r="BR515" s="648"/>
      <c r="BS515" s="648"/>
      <c r="BT515" s="651"/>
      <c r="BU515" s="652"/>
      <c r="BV515" s="650"/>
      <c r="BW515" s="653"/>
    </row>
    <row r="516" spans="2:75" ht="15.75" customHeight="1">
      <c r="B516" s="353" t="s">
        <v>731</v>
      </c>
      <c r="C516" s="354">
        <v>44209755000176</v>
      </c>
      <c r="D516" s="355" t="s">
        <v>14</v>
      </c>
      <c r="E516" s="355" t="s">
        <v>607</v>
      </c>
      <c r="F516" s="355"/>
      <c r="G516" s="356"/>
      <c r="H516" s="356" t="s">
        <v>34</v>
      </c>
      <c r="I516" s="356" t="s">
        <v>34</v>
      </c>
      <c r="J516" s="356" t="s">
        <v>611</v>
      </c>
      <c r="K516" s="357" t="s">
        <v>49</v>
      </c>
      <c r="L516" s="358"/>
      <c r="M516" s="358" t="s">
        <v>1414</v>
      </c>
      <c r="N516" s="357">
        <v>634697</v>
      </c>
      <c r="O516" s="357" t="s">
        <v>1320</v>
      </c>
      <c r="P516" s="361">
        <v>44578</v>
      </c>
      <c r="Q516" s="362">
        <v>1153459.3999999999</v>
      </c>
      <c r="R516" s="362" t="s">
        <v>1417</v>
      </c>
      <c r="S516" s="357">
        <v>6</v>
      </c>
      <c r="T516" s="359" t="s">
        <v>1417</v>
      </c>
      <c r="U516" s="359" t="s">
        <v>1417</v>
      </c>
      <c r="V516" s="359" t="s">
        <v>1417</v>
      </c>
      <c r="W516" s="359" t="s">
        <v>1417</v>
      </c>
      <c r="X516" s="359" t="s">
        <v>1417</v>
      </c>
      <c r="Y516" s="359" t="s">
        <v>1417</v>
      </c>
      <c r="Z516" s="359" t="s">
        <v>1417</v>
      </c>
      <c r="AA516" s="359" t="s">
        <v>1417</v>
      </c>
      <c r="AB516" s="359" t="s">
        <v>1417</v>
      </c>
      <c r="AC516" s="363" t="s">
        <v>1417</v>
      </c>
      <c r="AD516" s="526">
        <v>43984876000122</v>
      </c>
      <c r="AE516" s="360" t="s">
        <v>2157</v>
      </c>
      <c r="AF516" s="360" t="s">
        <v>2143</v>
      </c>
      <c r="AG516" s="364" t="s">
        <v>1435</v>
      </c>
      <c r="AH516" s="364" t="s">
        <v>2144</v>
      </c>
      <c r="AI516" s="364">
        <v>0</v>
      </c>
      <c r="AJ516" s="364">
        <v>0</v>
      </c>
      <c r="AK516" s="364">
        <v>0</v>
      </c>
      <c r="AL516" s="657">
        <v>4.0000000000000001E-3</v>
      </c>
      <c r="AM516" s="657" t="s">
        <v>34</v>
      </c>
      <c r="AN516" s="359" t="s">
        <v>2161</v>
      </c>
      <c r="AO516" s="357" t="s">
        <v>1323</v>
      </c>
      <c r="AP516" s="360" t="s">
        <v>716</v>
      </c>
      <c r="AQ516" s="366" t="s">
        <v>687</v>
      </c>
      <c r="AR516" s="359">
        <v>2.6666666666666666E-3</v>
      </c>
      <c r="AS516" s="359">
        <v>2.6666666666666666E-3</v>
      </c>
      <c r="AT516" s="359"/>
      <c r="AW516" s="646"/>
      <c r="AX516" s="646"/>
      <c r="AY516" s="647"/>
      <c r="AZ516" s="647"/>
      <c r="BA516" s="647"/>
      <c r="BB516" s="648"/>
      <c r="BC516" s="647"/>
      <c r="BD516" s="647"/>
      <c r="BE516" s="647"/>
      <c r="BF516" s="647"/>
      <c r="BG516" s="648"/>
      <c r="BH516" s="648"/>
      <c r="BI516" s="649"/>
      <c r="BJ516" s="649"/>
      <c r="BK516" s="649"/>
      <c r="BL516" s="648"/>
      <c r="BM516" s="648"/>
      <c r="BN516" s="648"/>
      <c r="BO516" s="648"/>
      <c r="BP516" s="648"/>
      <c r="BQ516" s="648"/>
      <c r="BR516" s="648"/>
      <c r="BS516" s="648"/>
      <c r="BT516" s="651"/>
      <c r="BU516" s="652"/>
      <c r="BV516" s="650"/>
      <c r="BW516" s="653"/>
    </row>
    <row r="517" spans="2:75" ht="15.75" customHeight="1">
      <c r="B517" s="353" t="s">
        <v>153</v>
      </c>
      <c r="C517" s="354">
        <v>41287933000199</v>
      </c>
      <c r="D517" s="355" t="s">
        <v>14</v>
      </c>
      <c r="E517" s="355" t="s">
        <v>607</v>
      </c>
      <c r="F517" s="355"/>
      <c r="G517" s="356"/>
      <c r="H517" s="356" t="s">
        <v>34</v>
      </c>
      <c r="I517" s="356" t="s">
        <v>34</v>
      </c>
      <c r="J517" s="356" t="s">
        <v>611</v>
      </c>
      <c r="K517" s="357" t="s">
        <v>48</v>
      </c>
      <c r="L517" s="358"/>
      <c r="M517" s="358" t="s">
        <v>1414</v>
      </c>
      <c r="N517" s="357">
        <v>585378</v>
      </c>
      <c r="O517" s="357" t="s">
        <v>1320</v>
      </c>
      <c r="P517" s="361">
        <v>44300</v>
      </c>
      <c r="Q517" s="362">
        <v>93136487.060000002</v>
      </c>
      <c r="R517" s="362">
        <v>122132653.60972215</v>
      </c>
      <c r="S517" s="357">
        <v>6</v>
      </c>
      <c r="T517" s="359">
        <v>-0.16166281421489226</v>
      </c>
      <c r="U517" s="359">
        <v>-2.0898467529251485</v>
      </c>
      <c r="V517" s="359">
        <v>-0.13222606884243249</v>
      </c>
      <c r="W517" s="359">
        <v>-1.2962576036288869</v>
      </c>
      <c r="X517" s="359" t="s">
        <v>1417</v>
      </c>
      <c r="Y517" s="359" t="s">
        <v>1417</v>
      </c>
      <c r="Z517" s="359" t="s">
        <v>1417</v>
      </c>
      <c r="AA517" s="359" t="s">
        <v>1417</v>
      </c>
      <c r="AB517" s="359">
        <v>0.16023070771555753</v>
      </c>
      <c r="AC517" s="363">
        <v>-1.4112386277743836</v>
      </c>
      <c r="AD517" s="526">
        <v>0</v>
      </c>
      <c r="AE517" s="360" t="s">
        <v>2157</v>
      </c>
      <c r="AF517" s="360" t="s">
        <v>2143</v>
      </c>
      <c r="AG517" s="364" t="s">
        <v>1435</v>
      </c>
      <c r="AH517" s="364" t="s">
        <v>2144</v>
      </c>
      <c r="AI517" s="364">
        <v>5000</v>
      </c>
      <c r="AJ517" s="364">
        <v>1000</v>
      </c>
      <c r="AK517" s="364">
        <v>5000</v>
      </c>
      <c r="AL517" s="359">
        <v>5.0000000000000001E-3</v>
      </c>
      <c r="AM517" s="359">
        <v>0.2</v>
      </c>
      <c r="AN517" s="359" t="s">
        <v>34</v>
      </c>
      <c r="AO517" s="357" t="s">
        <v>1323</v>
      </c>
      <c r="AP517" s="360" t="s">
        <v>716</v>
      </c>
      <c r="AQ517" s="366" t="s">
        <v>687</v>
      </c>
      <c r="AR517" s="359">
        <v>3.3333333333333331E-3</v>
      </c>
      <c r="AS517" s="359">
        <v>3.3333333333333331E-3</v>
      </c>
      <c r="AT517" s="359"/>
      <c r="AW517" s="646"/>
      <c r="AX517" s="646"/>
      <c r="AY517" s="647"/>
      <c r="AZ517" s="647"/>
      <c r="BA517" s="647"/>
      <c r="BB517" s="648"/>
      <c r="BC517" s="647"/>
      <c r="BD517" s="647"/>
      <c r="BE517" s="647"/>
      <c r="BF517" s="647"/>
      <c r="BG517" s="648"/>
      <c r="BH517" s="648"/>
      <c r="BI517" s="649"/>
      <c r="BJ517" s="649"/>
      <c r="BK517" s="649"/>
      <c r="BL517" s="648"/>
      <c r="BM517" s="648"/>
      <c r="BN517" s="648"/>
      <c r="BO517" s="648"/>
      <c r="BP517" s="648"/>
      <c r="BQ517" s="648"/>
      <c r="BR517" s="648"/>
      <c r="BS517" s="648"/>
      <c r="BT517" s="651"/>
      <c r="BU517" s="652"/>
      <c r="BV517" s="650"/>
      <c r="BW517" s="653"/>
    </row>
    <row r="518" spans="2:75" ht="15.75" customHeight="1">
      <c r="B518" s="353" t="s">
        <v>580</v>
      </c>
      <c r="C518" s="354">
        <v>40938560000106</v>
      </c>
      <c r="D518" s="355" t="s">
        <v>14</v>
      </c>
      <c r="E518" s="355" t="s">
        <v>607</v>
      </c>
      <c r="F518" s="355"/>
      <c r="G518" s="356"/>
      <c r="H518" s="356" t="s">
        <v>34</v>
      </c>
      <c r="I518" s="356" t="s">
        <v>34</v>
      </c>
      <c r="J518" s="356" t="s">
        <v>611</v>
      </c>
      <c r="K518" s="357"/>
      <c r="L518" s="358"/>
      <c r="M518" s="358" t="s">
        <v>1414</v>
      </c>
      <c r="N518" s="357">
        <v>583472</v>
      </c>
      <c r="O518" s="357" t="s">
        <v>1320</v>
      </c>
      <c r="P518" s="361">
        <v>44295</v>
      </c>
      <c r="Q518" s="362">
        <v>37821580.960000001</v>
      </c>
      <c r="R518" s="362">
        <v>164319591.82630962</v>
      </c>
      <c r="S518" s="357">
        <v>6</v>
      </c>
      <c r="T518" s="359">
        <v>-0.14823903766416369</v>
      </c>
      <c r="U518" s="359">
        <v>-1.9163149733828091</v>
      </c>
      <c r="V518" s="359">
        <v>-0.12349386063934487</v>
      </c>
      <c r="W518" s="359">
        <v>-1.2106527650458734</v>
      </c>
      <c r="X518" s="359" t="s">
        <v>1417</v>
      </c>
      <c r="Y518" s="359" t="s">
        <v>1417</v>
      </c>
      <c r="Z518" s="359" t="s">
        <v>1417</v>
      </c>
      <c r="AA518" s="359" t="s">
        <v>1417</v>
      </c>
      <c r="AB518" s="359">
        <v>0.21444830333449946</v>
      </c>
      <c r="AC518" s="363">
        <v>-0.96063820602920202</v>
      </c>
      <c r="AD518" s="526">
        <v>0</v>
      </c>
      <c r="AE518" s="360" t="s">
        <v>2246</v>
      </c>
      <c r="AF518" s="360" t="s">
        <v>2143</v>
      </c>
      <c r="AG518" s="364" t="s">
        <v>1435</v>
      </c>
      <c r="AH518" s="364" t="s">
        <v>2144</v>
      </c>
      <c r="AI518" s="364">
        <v>0</v>
      </c>
      <c r="AJ518" s="364">
        <v>0</v>
      </c>
      <c r="AK518" s="364">
        <v>0</v>
      </c>
      <c r="AL518" s="359">
        <v>2E-3</v>
      </c>
      <c r="AM518" s="359" t="s">
        <v>34</v>
      </c>
      <c r="AN518" s="359" t="s">
        <v>34</v>
      </c>
      <c r="AO518" s="357" t="s">
        <v>1323</v>
      </c>
      <c r="AP518" s="360" t="s">
        <v>716</v>
      </c>
      <c r="AQ518" s="366" t="s">
        <v>687</v>
      </c>
      <c r="AR518" s="359" t="s">
        <v>34</v>
      </c>
      <c r="AS518" s="359" t="s">
        <v>34</v>
      </c>
      <c r="AT518" s="359"/>
      <c r="AW518" s="646"/>
      <c r="AX518" s="646"/>
      <c r="AY518" s="647"/>
      <c r="AZ518" s="647"/>
      <c r="BA518" s="647"/>
      <c r="BB518" s="648"/>
      <c r="BC518" s="647"/>
      <c r="BD518" s="647"/>
      <c r="BE518" s="647"/>
      <c r="BF518" s="647"/>
      <c r="BG518" s="648"/>
      <c r="BH518" s="648"/>
      <c r="BI518" s="649"/>
      <c r="BJ518" s="649"/>
      <c r="BK518" s="649"/>
      <c r="BL518" s="648"/>
      <c r="BM518" s="648"/>
      <c r="BN518" s="648"/>
      <c r="BO518" s="648"/>
      <c r="BP518" s="648"/>
      <c r="BQ518" s="648"/>
      <c r="BR518" s="648"/>
      <c r="BS518" s="648"/>
      <c r="BT518" s="651"/>
      <c r="BU518" s="652"/>
      <c r="BV518" s="650"/>
      <c r="BW518" s="653"/>
    </row>
    <row r="519" spans="2:75" ht="15.75" customHeight="1">
      <c r="B519" s="353" t="s">
        <v>178</v>
      </c>
      <c r="C519" s="354">
        <v>41088640000182</v>
      </c>
      <c r="D519" s="355" t="s">
        <v>14</v>
      </c>
      <c r="E519" s="355" t="s">
        <v>607</v>
      </c>
      <c r="F519" s="355"/>
      <c r="G519" s="356"/>
      <c r="H519" s="356" t="s">
        <v>34</v>
      </c>
      <c r="I519" s="356" t="s">
        <v>34</v>
      </c>
      <c r="J519" s="356" t="s">
        <v>611</v>
      </c>
      <c r="K519" s="357" t="s">
        <v>48</v>
      </c>
      <c r="L519" s="358"/>
      <c r="M519" s="358" t="s">
        <v>34</v>
      </c>
      <c r="N519" s="357">
        <v>583502</v>
      </c>
      <c r="O519" s="357" t="s">
        <v>1323</v>
      </c>
      <c r="P519" s="361">
        <v>44295</v>
      </c>
      <c r="Q519" s="362">
        <v>5502373.4199999999</v>
      </c>
      <c r="R519" s="362">
        <v>8284613.714563489</v>
      </c>
      <c r="S519" s="357">
        <v>6</v>
      </c>
      <c r="T519" s="359">
        <v>-0.15134708130699115</v>
      </c>
      <c r="U519" s="359">
        <v>-1.9564932601858498</v>
      </c>
      <c r="V519" s="359">
        <v>-0.12946191815299979</v>
      </c>
      <c r="W519" s="359">
        <v>-1.269159684284231</v>
      </c>
      <c r="X519" s="359" t="s">
        <v>1417</v>
      </c>
      <c r="Y519" s="359" t="s">
        <v>1417</v>
      </c>
      <c r="Z519" s="359" t="s">
        <v>1417</v>
      </c>
      <c r="AA519" s="359" t="s">
        <v>1417</v>
      </c>
      <c r="AB519" s="359">
        <v>0.21179660829813415</v>
      </c>
      <c r="AC519" s="363">
        <v>-1.0075610493023903</v>
      </c>
      <c r="AD519" s="526">
        <v>40938560000106</v>
      </c>
      <c r="AE519" s="360" t="s">
        <v>2246</v>
      </c>
      <c r="AF519" s="360" t="s">
        <v>2143</v>
      </c>
      <c r="AG519" s="364" t="s">
        <v>1435</v>
      </c>
      <c r="AH519" s="364" t="s">
        <v>2144</v>
      </c>
      <c r="AI519" s="364">
        <v>1000</v>
      </c>
      <c r="AJ519" s="364">
        <v>1000</v>
      </c>
      <c r="AK519" s="364">
        <v>1000</v>
      </c>
      <c r="AL519" s="359">
        <v>8.0000000000000002E-3</v>
      </c>
      <c r="AM519" s="359" t="s">
        <v>34</v>
      </c>
      <c r="AN519" s="359" t="s">
        <v>34</v>
      </c>
      <c r="AO519" s="357" t="s">
        <v>1323</v>
      </c>
      <c r="AP519" s="360" t="s">
        <v>716</v>
      </c>
      <c r="AQ519" s="366" t="s">
        <v>687</v>
      </c>
      <c r="AR519" s="359">
        <v>5.3333333333333332E-3</v>
      </c>
      <c r="AS519" s="359">
        <v>5.3333333333333332E-3</v>
      </c>
      <c r="AT519" s="359"/>
      <c r="AW519" s="646"/>
      <c r="AX519" s="646"/>
      <c r="AY519" s="647"/>
      <c r="AZ519" s="647"/>
      <c r="BA519" s="647"/>
      <c r="BB519" s="648"/>
      <c r="BC519" s="647"/>
      <c r="BD519" s="647"/>
      <c r="BE519" s="647"/>
      <c r="BF519" s="647"/>
      <c r="BG519" s="648"/>
      <c r="BH519" s="648"/>
      <c r="BI519" s="649"/>
      <c r="BJ519" s="649"/>
      <c r="BK519" s="649"/>
      <c r="BL519" s="648"/>
      <c r="BM519" s="648"/>
      <c r="BN519" s="648"/>
      <c r="BO519" s="648"/>
      <c r="BP519" s="648"/>
      <c r="BQ519" s="648"/>
      <c r="BR519" s="648"/>
      <c r="BS519" s="648"/>
      <c r="BT519" s="651"/>
      <c r="BU519" s="652"/>
      <c r="BV519" s="650"/>
      <c r="BW519" s="653"/>
    </row>
    <row r="520" spans="2:75" ht="15.75" customHeight="1">
      <c r="B520" s="353" t="s">
        <v>907</v>
      </c>
      <c r="C520" s="354">
        <v>37712284000159</v>
      </c>
      <c r="D520" s="355" t="s">
        <v>14</v>
      </c>
      <c r="E520" s="355" t="s">
        <v>607</v>
      </c>
      <c r="F520" s="355"/>
      <c r="G520" s="356"/>
      <c r="H520" s="356" t="s">
        <v>34</v>
      </c>
      <c r="I520" s="356" t="s">
        <v>34</v>
      </c>
      <c r="J520" s="356" t="s">
        <v>611</v>
      </c>
      <c r="K520" s="357"/>
      <c r="L520" s="358"/>
      <c r="M520" s="358" t="s">
        <v>34</v>
      </c>
      <c r="N520" s="357">
        <v>566179</v>
      </c>
      <c r="O520" s="357" t="s">
        <v>1320</v>
      </c>
      <c r="P520" s="361">
        <v>44186</v>
      </c>
      <c r="Q520" s="362">
        <v>7322803.7699999996</v>
      </c>
      <c r="R520" s="362">
        <v>13668892.597380962</v>
      </c>
      <c r="S520" s="357">
        <v>6</v>
      </c>
      <c r="T520" s="359">
        <v>-0.24728509436593604</v>
      </c>
      <c r="U520" s="359">
        <v>-3.1967026803114642</v>
      </c>
      <c r="V520" s="359">
        <v>-0.17555654648732022</v>
      </c>
      <c r="W520" s="359">
        <v>-1.7210411701961523</v>
      </c>
      <c r="X520" s="359" t="s">
        <v>1417</v>
      </c>
      <c r="Y520" s="359" t="s">
        <v>1417</v>
      </c>
      <c r="Z520" s="359" t="s">
        <v>1417</v>
      </c>
      <c r="AA520" s="359" t="s">
        <v>1417</v>
      </c>
      <c r="AB520" s="359">
        <v>0.21828745414411718</v>
      </c>
      <c r="AC520" s="363">
        <v>-1.2205034491152718</v>
      </c>
      <c r="AD520" s="526">
        <v>37927395000182</v>
      </c>
      <c r="AE520" s="360" t="s">
        <v>2246</v>
      </c>
      <c r="AF520" s="360" t="s">
        <v>2143</v>
      </c>
      <c r="AG520" s="364" t="s">
        <v>1435</v>
      </c>
      <c r="AH520" s="364" t="s">
        <v>2144</v>
      </c>
      <c r="AI520" s="364">
        <v>1000</v>
      </c>
      <c r="AJ520" s="364">
        <v>1000</v>
      </c>
      <c r="AK520" s="364">
        <v>1000</v>
      </c>
      <c r="AL520" s="359">
        <v>8.0000000000000002E-3</v>
      </c>
      <c r="AM520" s="359" t="s">
        <v>34</v>
      </c>
      <c r="AN520" s="359" t="s">
        <v>34</v>
      </c>
      <c r="AO520" s="357" t="s">
        <v>1323</v>
      </c>
      <c r="AP520" s="360" t="s">
        <v>716</v>
      </c>
      <c r="AQ520" s="366" t="s">
        <v>687</v>
      </c>
      <c r="AR520" s="359">
        <v>5.3333333333333332E-3</v>
      </c>
      <c r="AS520" s="359">
        <v>5.3333333333333332E-3</v>
      </c>
      <c r="AT520" s="359"/>
      <c r="AW520" s="646"/>
      <c r="AX520" s="646"/>
      <c r="AY520" s="647"/>
      <c r="AZ520" s="647"/>
      <c r="BA520" s="647"/>
      <c r="BB520" s="648"/>
      <c r="BC520" s="647"/>
      <c r="BD520" s="647"/>
      <c r="BE520" s="647"/>
      <c r="BF520" s="647"/>
      <c r="BG520" s="648"/>
      <c r="BH520" s="648"/>
      <c r="BI520" s="649"/>
      <c r="BJ520" s="649"/>
      <c r="BK520" s="649"/>
      <c r="BL520" s="648"/>
      <c r="BM520" s="648"/>
      <c r="BN520" s="648"/>
      <c r="BO520" s="648"/>
      <c r="BP520" s="648"/>
      <c r="BQ520" s="648"/>
      <c r="BR520" s="648"/>
      <c r="BS520" s="648"/>
      <c r="BT520" s="651"/>
      <c r="BU520" s="652"/>
      <c r="BV520" s="650"/>
      <c r="BW520" s="653"/>
    </row>
    <row r="521" spans="2:75" ht="15.75" customHeight="1">
      <c r="B521" s="353" t="s">
        <v>921</v>
      </c>
      <c r="C521" s="354">
        <v>44614202000107</v>
      </c>
      <c r="D521" s="355" t="s">
        <v>11</v>
      </c>
      <c r="E521" s="355" t="s">
        <v>661</v>
      </c>
      <c r="F521" s="355"/>
      <c r="G521" s="356"/>
      <c r="H521" s="356" t="s">
        <v>34</v>
      </c>
      <c r="I521" s="356" t="s">
        <v>34</v>
      </c>
      <c r="J521" s="356" t="s">
        <v>611</v>
      </c>
      <c r="K521" s="357" t="s">
        <v>48</v>
      </c>
      <c r="L521" s="358"/>
      <c r="M521" s="358" t="s">
        <v>1414</v>
      </c>
      <c r="N521" s="357">
        <v>644668</v>
      </c>
      <c r="O521" s="357" t="s">
        <v>1320</v>
      </c>
      <c r="P521" s="361">
        <v>44650</v>
      </c>
      <c r="Q521" s="362">
        <v>3784111.87</v>
      </c>
      <c r="R521" s="362" t="s">
        <v>1417</v>
      </c>
      <c r="S521" s="357">
        <v>6</v>
      </c>
      <c r="T521" s="359" t="s">
        <v>1417</v>
      </c>
      <c r="U521" s="359" t="s">
        <v>1417</v>
      </c>
      <c r="V521" s="359" t="s">
        <v>1417</v>
      </c>
      <c r="W521" s="359" t="s">
        <v>1417</v>
      </c>
      <c r="X521" s="359" t="s">
        <v>1417</v>
      </c>
      <c r="Y521" s="359" t="s">
        <v>1417</v>
      </c>
      <c r="Z521" s="359" t="s">
        <v>1417</v>
      </c>
      <c r="AA521" s="359" t="s">
        <v>1417</v>
      </c>
      <c r="AB521" s="359" t="s">
        <v>1417</v>
      </c>
      <c r="AC521" s="363" t="s">
        <v>1417</v>
      </c>
      <c r="AD521" s="526">
        <v>44585973000105</v>
      </c>
      <c r="AE521" s="360" t="s">
        <v>2178</v>
      </c>
      <c r="AF521" s="360" t="s">
        <v>2143</v>
      </c>
      <c r="AG521" s="364" t="s">
        <v>1435</v>
      </c>
      <c r="AH521" s="364" t="s">
        <v>2153</v>
      </c>
      <c r="AI521" s="364">
        <v>5000</v>
      </c>
      <c r="AJ521" s="364">
        <v>5000</v>
      </c>
      <c r="AK521" s="364">
        <v>5000</v>
      </c>
      <c r="AL521" s="359">
        <v>0.01</v>
      </c>
      <c r="AM521" s="359" t="s">
        <v>34</v>
      </c>
      <c r="AN521" s="359" t="s">
        <v>2161</v>
      </c>
      <c r="AO521" s="357" t="s">
        <v>1320</v>
      </c>
      <c r="AP521" s="360" t="s">
        <v>13</v>
      </c>
      <c r="AQ521" s="366" t="s">
        <v>679</v>
      </c>
      <c r="AR521" s="359" t="s">
        <v>34</v>
      </c>
      <c r="AS521" s="359" t="s">
        <v>34</v>
      </c>
      <c r="AT521" s="359"/>
      <c r="AW521" s="646"/>
      <c r="AX521" s="646"/>
      <c r="AY521" s="647"/>
      <c r="AZ521" s="647"/>
      <c r="BA521" s="647"/>
      <c r="BB521" s="648"/>
      <c r="BC521" s="647"/>
      <c r="BD521" s="647"/>
      <c r="BE521" s="647"/>
      <c r="BF521" s="647"/>
      <c r="BG521" s="648"/>
      <c r="BH521" s="648"/>
      <c r="BI521" s="649"/>
      <c r="BJ521" s="649"/>
      <c r="BK521" s="649"/>
      <c r="BL521" s="648"/>
      <c r="BM521" s="648"/>
      <c r="BN521" s="648"/>
      <c r="BO521" s="648"/>
      <c r="BP521" s="648"/>
      <c r="BQ521" s="648"/>
      <c r="BR521" s="648"/>
      <c r="BS521" s="648"/>
      <c r="BT521" s="651"/>
      <c r="BU521" s="652"/>
      <c r="BV521" s="650"/>
      <c r="BW521" s="653"/>
    </row>
    <row r="522" spans="2:75" ht="15.75" customHeight="1">
      <c r="B522" s="353" t="s">
        <v>208</v>
      </c>
      <c r="C522" s="354">
        <v>36668282000147</v>
      </c>
      <c r="D522" s="355" t="s">
        <v>14</v>
      </c>
      <c r="E522" s="355" t="s">
        <v>614</v>
      </c>
      <c r="F522" s="355"/>
      <c r="G522" s="356"/>
      <c r="H522" s="356" t="s">
        <v>1337</v>
      </c>
      <c r="I522" s="356" t="s">
        <v>34</v>
      </c>
      <c r="J522" s="356" t="s">
        <v>608</v>
      </c>
      <c r="K522" s="357" t="s">
        <v>48</v>
      </c>
      <c r="L522" s="358"/>
      <c r="M522" s="358" t="s">
        <v>34</v>
      </c>
      <c r="N522" s="357">
        <v>539538</v>
      </c>
      <c r="O522" s="357" t="s">
        <v>1320</v>
      </c>
      <c r="P522" s="361">
        <v>43985</v>
      </c>
      <c r="Q522" s="362">
        <v>24930185.079999998</v>
      </c>
      <c r="R522" s="362">
        <v>26561857.679007925</v>
      </c>
      <c r="S522" s="357">
        <v>6</v>
      </c>
      <c r="T522" s="359">
        <v>-5.452065542348028E-2</v>
      </c>
      <c r="U522" s="359">
        <v>-0.70479915407544036</v>
      </c>
      <c r="V522" s="359">
        <v>-0.21770602833247588</v>
      </c>
      <c r="W522" s="359">
        <v>-2.1342470289887068</v>
      </c>
      <c r="X522" s="359">
        <v>-0.22538333218806761</v>
      </c>
      <c r="Y522" s="359">
        <v>-1.70912275124218</v>
      </c>
      <c r="Z522" s="359" t="s">
        <v>1417</v>
      </c>
      <c r="AA522" s="359" t="s">
        <v>1417</v>
      </c>
      <c r="AB522" s="359">
        <v>0.35359869672621097</v>
      </c>
      <c r="AC522" s="363">
        <v>-0.79227699980669364</v>
      </c>
      <c r="AD522" s="526">
        <v>0</v>
      </c>
      <c r="AE522" s="360" t="s">
        <v>2290</v>
      </c>
      <c r="AF522" s="360" t="s">
        <v>741</v>
      </c>
      <c r="AG522" s="364" t="s">
        <v>741</v>
      </c>
      <c r="AH522" s="364" t="s">
        <v>2147</v>
      </c>
      <c r="AI522" s="364">
        <v>1000</v>
      </c>
      <c r="AJ522" s="364">
        <v>100</v>
      </c>
      <c r="AK522" s="364">
        <v>1000</v>
      </c>
      <c r="AL522" s="359">
        <v>2.5000000000000001E-2</v>
      </c>
      <c r="AM522" s="359">
        <v>0.2</v>
      </c>
      <c r="AN522" s="359" t="s">
        <v>64</v>
      </c>
      <c r="AO522" s="357" t="s">
        <v>1323</v>
      </c>
      <c r="AP522" s="360" t="s">
        <v>13</v>
      </c>
      <c r="AQ522" s="366" t="s">
        <v>668</v>
      </c>
      <c r="AR522" s="359">
        <v>8.3333333333333332E-3</v>
      </c>
      <c r="AS522" s="359">
        <v>8.3333333333333332E-3</v>
      </c>
      <c r="AT522" s="359"/>
      <c r="AW522" s="646"/>
      <c r="AX522" s="646"/>
      <c r="AY522" s="647"/>
      <c r="AZ522" s="647"/>
      <c r="BA522" s="647"/>
      <c r="BB522" s="648"/>
      <c r="BC522" s="647"/>
      <c r="BD522" s="647"/>
      <c r="BE522" s="647"/>
      <c r="BF522" s="647"/>
      <c r="BG522" s="648"/>
      <c r="BH522" s="648"/>
      <c r="BI522" s="649"/>
      <c r="BJ522" s="649"/>
      <c r="BK522" s="649"/>
      <c r="BL522" s="218"/>
      <c r="BM522" s="648"/>
      <c r="BN522" s="648"/>
      <c r="BO522" s="648"/>
      <c r="BP522" s="648"/>
      <c r="BQ522" s="648"/>
      <c r="BR522" s="648"/>
      <c r="BS522" s="648"/>
      <c r="BT522" s="651"/>
      <c r="BU522" s="652"/>
      <c r="BV522" s="650"/>
      <c r="BW522" s="653"/>
    </row>
    <row r="523" spans="2:75" ht="15.75" customHeight="1">
      <c r="B523" s="353" t="s">
        <v>581</v>
      </c>
      <c r="C523" s="354">
        <v>36947848000170</v>
      </c>
      <c r="D523" s="355" t="s">
        <v>14</v>
      </c>
      <c r="E523" s="355" t="s">
        <v>607</v>
      </c>
      <c r="F523" s="355"/>
      <c r="G523" s="356"/>
      <c r="H523" s="356" t="s">
        <v>34</v>
      </c>
      <c r="I523" s="356" t="s">
        <v>34</v>
      </c>
      <c r="J523" s="356" t="s">
        <v>611</v>
      </c>
      <c r="K523" s="357"/>
      <c r="L523" s="358"/>
      <c r="M523" s="358" t="s">
        <v>1414</v>
      </c>
      <c r="N523" s="357">
        <v>552291</v>
      </c>
      <c r="O523" s="357" t="s">
        <v>1320</v>
      </c>
      <c r="P523" s="361">
        <v>44075</v>
      </c>
      <c r="Q523" s="362">
        <v>1807896.12</v>
      </c>
      <c r="R523" s="362">
        <v>2063240.4530158739</v>
      </c>
      <c r="S523" s="357">
        <v>6</v>
      </c>
      <c r="T523" s="359">
        <v>-0.27328712212156669</v>
      </c>
      <c r="U523" s="359">
        <v>-3.53283596821985</v>
      </c>
      <c r="V523" s="359">
        <v>-0.19365983795442421</v>
      </c>
      <c r="W523" s="359">
        <v>-1.8985139591883702</v>
      </c>
      <c r="X523" s="359" t="s">
        <v>1417</v>
      </c>
      <c r="Y523" s="359" t="s">
        <v>1417</v>
      </c>
      <c r="Z523" s="359" t="s">
        <v>1417</v>
      </c>
      <c r="AA523" s="359" t="s">
        <v>1417</v>
      </c>
      <c r="AB523" s="359">
        <v>0.19492951887379789</v>
      </c>
      <c r="AC523" s="363">
        <v>-1.50501245471908</v>
      </c>
      <c r="AD523" s="526">
        <v>36262399000126</v>
      </c>
      <c r="AE523" s="360" t="s">
        <v>2298</v>
      </c>
      <c r="AF523" s="360" t="s">
        <v>2146</v>
      </c>
      <c r="AG523" s="364" t="s">
        <v>59</v>
      </c>
      <c r="AH523" s="364" t="s">
        <v>2144</v>
      </c>
      <c r="AI523" s="364">
        <v>10000</v>
      </c>
      <c r="AJ523" s="364">
        <v>5000</v>
      </c>
      <c r="AK523" s="364">
        <v>10000</v>
      </c>
      <c r="AL523" s="359">
        <v>1.1000000000000001E-2</v>
      </c>
      <c r="AM523" s="359" t="s">
        <v>34</v>
      </c>
      <c r="AN523" s="359" t="s">
        <v>64</v>
      </c>
      <c r="AO523" s="357" t="s">
        <v>1323</v>
      </c>
      <c r="AP523" s="360" t="s">
        <v>13</v>
      </c>
      <c r="AQ523" s="366" t="s">
        <v>679</v>
      </c>
      <c r="AR523" s="359">
        <v>2.9333333333333329E-3</v>
      </c>
      <c r="AS523" s="359">
        <v>2.9333333333333329E-3</v>
      </c>
      <c r="AT523" s="359"/>
      <c r="AW523" s="646"/>
      <c r="AX523" s="646"/>
      <c r="AY523" s="647"/>
      <c r="AZ523" s="647"/>
      <c r="BA523" s="647"/>
      <c r="BB523" s="648"/>
      <c r="BC523" s="647"/>
      <c r="BD523" s="647"/>
      <c r="BE523" s="647"/>
      <c r="BF523" s="647"/>
      <c r="BG523" s="648"/>
      <c r="BH523" s="648"/>
      <c r="BI523" s="649"/>
      <c r="BJ523" s="649"/>
      <c r="BK523" s="649"/>
      <c r="BL523" s="218"/>
      <c r="BM523" s="648"/>
      <c r="BN523" s="648"/>
      <c r="BO523" s="648"/>
      <c r="BP523" s="648"/>
      <c r="BQ523" s="648"/>
      <c r="BR523" s="648"/>
      <c r="BS523" s="648"/>
      <c r="BT523" s="651"/>
      <c r="BU523" s="652"/>
      <c r="BV523" s="650"/>
      <c r="BW523" s="653"/>
    </row>
    <row r="524" spans="2:75" ht="15.75" customHeight="1">
      <c r="B524" s="353" t="s">
        <v>1005</v>
      </c>
      <c r="C524" s="354">
        <v>41483966000104</v>
      </c>
      <c r="D524" s="355" t="s">
        <v>14</v>
      </c>
      <c r="E524" s="355" t="s">
        <v>607</v>
      </c>
      <c r="F524" s="355"/>
      <c r="G524" s="356" t="s">
        <v>866</v>
      </c>
      <c r="H524" s="356" t="s">
        <v>34</v>
      </c>
      <c r="I524" s="356" t="s">
        <v>34</v>
      </c>
      <c r="J524" s="356" t="s">
        <v>690</v>
      </c>
      <c r="K524" s="357"/>
      <c r="L524" s="358"/>
      <c r="M524" s="358" t="s">
        <v>1414</v>
      </c>
      <c r="N524" s="357">
        <v>604801</v>
      </c>
      <c r="O524" s="357" t="s">
        <v>1320</v>
      </c>
      <c r="P524" s="361">
        <v>44343</v>
      </c>
      <c r="Q524" s="362">
        <v>11681651.17</v>
      </c>
      <c r="R524" s="362">
        <v>22185001.68511904</v>
      </c>
      <c r="S524" s="357">
        <v>6</v>
      </c>
      <c r="T524" s="359">
        <v>-0.23002359254764659</v>
      </c>
      <c r="U524" s="359">
        <v>-2.9735598771828977</v>
      </c>
      <c r="V524" s="359">
        <v>-0.1994612252827731</v>
      </c>
      <c r="W524" s="359">
        <v>-1.9553869533097477</v>
      </c>
      <c r="X524" s="359" t="s">
        <v>1417</v>
      </c>
      <c r="Y524" s="359" t="s">
        <v>1417</v>
      </c>
      <c r="Z524" s="359" t="s">
        <v>1417</v>
      </c>
      <c r="AA524" s="359" t="s">
        <v>1417</v>
      </c>
      <c r="AB524" s="359">
        <v>0.33448311715696388</v>
      </c>
      <c r="AC524" s="363">
        <v>-0.78841004505260481</v>
      </c>
      <c r="AD524" s="526">
        <v>29152373000160</v>
      </c>
      <c r="AE524" s="360" t="s">
        <v>59</v>
      </c>
      <c r="AF524" s="360" t="s">
        <v>2146</v>
      </c>
      <c r="AG524" s="364" t="s">
        <v>59</v>
      </c>
      <c r="AH524" s="364" t="s">
        <v>2144</v>
      </c>
      <c r="AI524" s="364">
        <v>100</v>
      </c>
      <c r="AJ524" s="364" t="s">
        <v>1427</v>
      </c>
      <c r="AK524" s="364" t="s">
        <v>1427</v>
      </c>
      <c r="AL524" s="359">
        <v>8.0000000000000002E-3</v>
      </c>
      <c r="AM524" s="359" t="s">
        <v>34</v>
      </c>
      <c r="AN524" s="359" t="s">
        <v>666</v>
      </c>
      <c r="AO524" s="357" t="s">
        <v>1323</v>
      </c>
      <c r="AP524" s="360" t="s">
        <v>716</v>
      </c>
      <c r="AQ524" s="366" t="s">
        <v>687</v>
      </c>
      <c r="AR524" s="359" t="s">
        <v>34</v>
      </c>
      <c r="AS524" s="359" t="s">
        <v>34</v>
      </c>
      <c r="AT524" s="359"/>
      <c r="AW524" s="646"/>
      <c r="AX524" s="646"/>
      <c r="AY524" s="647"/>
      <c r="AZ524" s="647"/>
      <c r="BA524" s="647"/>
      <c r="BB524" s="648"/>
      <c r="BC524" s="647"/>
      <c r="BD524" s="647"/>
      <c r="BE524" s="647"/>
      <c r="BF524" s="647"/>
      <c r="BG524" s="648"/>
      <c r="BH524" s="648"/>
      <c r="BI524" s="649"/>
      <c r="BJ524" s="649"/>
      <c r="BK524" s="649"/>
      <c r="BL524" s="218"/>
      <c r="BM524" s="648"/>
      <c r="BN524" s="648"/>
      <c r="BO524" s="648"/>
      <c r="BP524" s="648"/>
      <c r="BQ524" s="648"/>
      <c r="BR524" s="648"/>
      <c r="BS524" s="648"/>
      <c r="BT524" s="651"/>
      <c r="BU524" s="652"/>
      <c r="BV524" s="650"/>
      <c r="BW524" s="653"/>
    </row>
    <row r="525" spans="2:75" ht="15.75" customHeight="1">
      <c r="B525" s="353" t="s">
        <v>277</v>
      </c>
      <c r="C525" s="354">
        <v>38173750000138</v>
      </c>
      <c r="D525" s="355" t="s">
        <v>14</v>
      </c>
      <c r="E525" s="355" t="s">
        <v>607</v>
      </c>
      <c r="F525" s="355"/>
      <c r="G525" s="356"/>
      <c r="H525" s="356" t="s">
        <v>34</v>
      </c>
      <c r="I525" s="356" t="s">
        <v>34</v>
      </c>
      <c r="J525" s="356" t="s">
        <v>608</v>
      </c>
      <c r="K525" s="357" t="s">
        <v>48</v>
      </c>
      <c r="L525" s="358"/>
      <c r="M525" s="358" t="s">
        <v>1414</v>
      </c>
      <c r="N525" s="357">
        <v>553786</v>
      </c>
      <c r="O525" s="357" t="s">
        <v>1323</v>
      </c>
      <c r="P525" s="361">
        <v>44096</v>
      </c>
      <c r="Q525" s="362">
        <v>11658432.359999999</v>
      </c>
      <c r="R525" s="362">
        <v>11833481.103492068</v>
      </c>
      <c r="S525" s="357">
        <v>6</v>
      </c>
      <c r="T525" s="359">
        <v>1.5944576521285114E-2</v>
      </c>
      <c r="U525" s="359">
        <v>0.20611865277491057</v>
      </c>
      <c r="V525" s="359">
        <v>-0.11569906285288223</v>
      </c>
      <c r="W525" s="359">
        <v>-1.1342376829980789</v>
      </c>
      <c r="X525" s="359" t="s">
        <v>1417</v>
      </c>
      <c r="Y525" s="359" t="s">
        <v>1417</v>
      </c>
      <c r="Z525" s="359" t="s">
        <v>1417</v>
      </c>
      <c r="AA525" s="359" t="s">
        <v>1417</v>
      </c>
      <c r="AB525" s="359">
        <v>0.19081123073651518</v>
      </c>
      <c r="AC525" s="363">
        <v>-1.0576977230607734</v>
      </c>
      <c r="AD525" s="526">
        <v>0</v>
      </c>
      <c r="AE525" s="360" t="s">
        <v>2242</v>
      </c>
      <c r="AF525" s="360" t="s">
        <v>2143</v>
      </c>
      <c r="AG525" s="364" t="s">
        <v>1435</v>
      </c>
      <c r="AH525" s="364" t="s">
        <v>2165</v>
      </c>
      <c r="AI525" s="364">
        <v>0</v>
      </c>
      <c r="AJ525" s="364">
        <v>0</v>
      </c>
      <c r="AK525" s="364">
        <v>0</v>
      </c>
      <c r="AL525" s="359">
        <v>6.0000000000000001E-3</v>
      </c>
      <c r="AM525" s="359" t="s">
        <v>34</v>
      </c>
      <c r="AN525" s="359" t="s">
        <v>34</v>
      </c>
      <c r="AO525" s="357" t="s">
        <v>1323</v>
      </c>
      <c r="AP525" s="360" t="s">
        <v>716</v>
      </c>
      <c r="AQ525" s="366" t="s">
        <v>659</v>
      </c>
      <c r="AR525" s="359">
        <v>2E-3</v>
      </c>
      <c r="AS525" s="359">
        <v>2E-3</v>
      </c>
      <c r="AT525" s="359"/>
      <c r="AW525" s="646"/>
      <c r="AX525" s="646"/>
      <c r="AY525" s="647"/>
      <c r="AZ525" s="647"/>
      <c r="BA525" s="647"/>
      <c r="BB525" s="648"/>
      <c r="BC525" s="647"/>
      <c r="BD525" s="647"/>
      <c r="BE525" s="647"/>
      <c r="BF525" s="647"/>
      <c r="BG525" s="648"/>
      <c r="BH525" s="648"/>
      <c r="BI525" s="649"/>
      <c r="BJ525" s="649"/>
      <c r="BK525" s="649"/>
      <c r="BL525" s="648"/>
      <c r="BM525" s="648"/>
      <c r="BN525" s="648"/>
      <c r="BO525" s="648"/>
      <c r="BP525" s="648"/>
      <c r="BQ525" s="648"/>
      <c r="BR525" s="648"/>
      <c r="BS525" s="648"/>
      <c r="BT525" s="651"/>
      <c r="BU525" s="652"/>
      <c r="BV525" s="650"/>
      <c r="BW525" s="653"/>
    </row>
    <row r="526" spans="2:75" ht="15.75" customHeight="1">
      <c r="B526" s="353" t="s">
        <v>1669</v>
      </c>
      <c r="C526" s="354">
        <v>26135690000180</v>
      </c>
      <c r="D526" s="355" t="s">
        <v>11</v>
      </c>
      <c r="E526" s="355" t="s">
        <v>661</v>
      </c>
      <c r="F526" s="355"/>
      <c r="G526" s="356"/>
      <c r="H526" s="356" t="s">
        <v>34</v>
      </c>
      <c r="I526" s="356" t="s">
        <v>34</v>
      </c>
      <c r="J526" s="356" t="s">
        <v>611</v>
      </c>
      <c r="K526" s="357" t="s">
        <v>49</v>
      </c>
      <c r="L526" s="358"/>
      <c r="M526" s="358"/>
      <c r="N526" s="357">
        <v>434930</v>
      </c>
      <c r="O526" s="357" t="s">
        <v>1320</v>
      </c>
      <c r="P526" s="361">
        <v>42781</v>
      </c>
      <c r="Q526" s="362">
        <v>57432857.240000002</v>
      </c>
      <c r="R526" s="362">
        <v>113320647.67563488</v>
      </c>
      <c r="S526" s="357">
        <v>6</v>
      </c>
      <c r="T526" s="359">
        <v>-5.7098833747932343E-2</v>
      </c>
      <c r="U526" s="359">
        <v>-0.6422427442082449</v>
      </c>
      <c r="V526" s="359">
        <v>-4.3820162303345733E-2</v>
      </c>
      <c r="W526" s="359">
        <v>-0.40216867219209596</v>
      </c>
      <c r="X526" s="359">
        <v>4.21168021699041E-2</v>
      </c>
      <c r="Y526" s="359">
        <v>0.29615652723270025</v>
      </c>
      <c r="Z526" s="359">
        <v>8.0918435766242469E-2</v>
      </c>
      <c r="AA526" s="359">
        <v>0.44218394585100873</v>
      </c>
      <c r="AB526" s="359">
        <v>5.6519491566127456E-2</v>
      </c>
      <c r="AC526" s="363">
        <v>-2.5947483444206032</v>
      </c>
      <c r="AD526" s="526">
        <v>23720107000100</v>
      </c>
      <c r="AE526" s="360" t="s">
        <v>2352</v>
      </c>
      <c r="AF526" s="360" t="s">
        <v>2352</v>
      </c>
      <c r="AG526" s="364" t="s">
        <v>1439</v>
      </c>
      <c r="AH526" s="364" t="s">
        <v>2144</v>
      </c>
      <c r="AI526" s="364">
        <v>5000</v>
      </c>
      <c r="AJ526" s="364">
        <v>1000</v>
      </c>
      <c r="AK526" s="364">
        <v>1000</v>
      </c>
      <c r="AL526" s="359">
        <v>9.300000000000001E-3</v>
      </c>
      <c r="AM526" s="359" t="s">
        <v>34</v>
      </c>
      <c r="AN526" s="359" t="s">
        <v>64</v>
      </c>
      <c r="AO526" s="357" t="s">
        <v>1323</v>
      </c>
      <c r="AP526" s="360" t="s">
        <v>13</v>
      </c>
      <c r="AQ526" s="366" t="s">
        <v>679</v>
      </c>
      <c r="AR526" s="359" t="s">
        <v>34</v>
      </c>
      <c r="AS526" s="359" t="s">
        <v>34</v>
      </c>
      <c r="AT526" s="359"/>
      <c r="AW526" s="646"/>
      <c r="AX526" s="646"/>
      <c r="AY526" s="647"/>
      <c r="AZ526" s="647"/>
      <c r="BA526" s="647"/>
      <c r="BB526" s="648"/>
      <c r="BC526" s="647"/>
      <c r="BD526" s="647"/>
      <c r="BE526" s="647"/>
      <c r="BF526" s="647"/>
      <c r="BG526" s="648"/>
      <c r="BH526" s="648"/>
      <c r="BI526" s="649"/>
      <c r="BJ526" s="649"/>
      <c r="BK526" s="649"/>
      <c r="BL526" s="648"/>
      <c r="BM526" s="648"/>
      <c r="BN526" s="648"/>
      <c r="BO526" s="648"/>
      <c r="BP526" s="648"/>
      <c r="BQ526" s="648"/>
      <c r="BR526" s="648"/>
      <c r="BS526" s="648"/>
      <c r="BT526" s="651"/>
      <c r="BU526" s="652"/>
      <c r="BV526" s="650"/>
      <c r="BW526" s="653"/>
    </row>
    <row r="527" spans="2:75" ht="15.75" customHeight="1">
      <c r="B527" s="353" t="s">
        <v>1105</v>
      </c>
      <c r="C527" s="354">
        <v>24597757000172</v>
      </c>
      <c r="D527" s="355" t="s">
        <v>14</v>
      </c>
      <c r="E527" s="355" t="s">
        <v>607</v>
      </c>
      <c r="F527" s="355"/>
      <c r="G527" s="356"/>
      <c r="H527" s="356" t="s">
        <v>34</v>
      </c>
      <c r="I527" s="356" t="s">
        <v>34</v>
      </c>
      <c r="J527" s="356" t="s">
        <v>611</v>
      </c>
      <c r="K527" s="357"/>
      <c r="L527" s="358"/>
      <c r="M527" s="358" t="s">
        <v>34</v>
      </c>
      <c r="N527" s="357">
        <v>480193</v>
      </c>
      <c r="O527" s="357" t="s">
        <v>1320</v>
      </c>
      <c r="P527" s="361">
        <v>43418</v>
      </c>
      <c r="Q527" s="362">
        <v>14125958.82</v>
      </c>
      <c r="R527" s="362">
        <v>17898130.194246024</v>
      </c>
      <c r="S527" s="357">
        <v>6</v>
      </c>
      <c r="T527" s="359">
        <v>-0.14670287157513229</v>
      </c>
      <c r="U527" s="359">
        <v>-1.8964566545189014</v>
      </c>
      <c r="V527" s="359">
        <v>-8.1208585669184208E-2</v>
      </c>
      <c r="W527" s="359">
        <v>-0.79611567957200524</v>
      </c>
      <c r="X527" s="359">
        <v>4.0358636462695108E-2</v>
      </c>
      <c r="Y527" s="359">
        <v>0.30604687186870999</v>
      </c>
      <c r="Z527" s="359">
        <v>0.27367630339893001</v>
      </c>
      <c r="AA527" s="359">
        <v>1.555664831164784</v>
      </c>
      <c r="AB527" s="359">
        <v>0.15802396107636532</v>
      </c>
      <c r="AC527" s="363">
        <v>-1.0719476915218857</v>
      </c>
      <c r="AD527" s="526">
        <v>0</v>
      </c>
      <c r="AE527" s="360" t="s">
        <v>2381</v>
      </c>
      <c r="AF527" s="360" t="s">
        <v>2143</v>
      </c>
      <c r="AG527" s="364" t="s">
        <v>1435</v>
      </c>
      <c r="AH527" s="364" t="s">
        <v>2144</v>
      </c>
      <c r="AI527" s="364">
        <v>5000</v>
      </c>
      <c r="AJ527" s="364">
        <v>200</v>
      </c>
      <c r="AK527" s="364">
        <v>200</v>
      </c>
      <c r="AL527" s="359">
        <v>1.7500000000000002E-2</v>
      </c>
      <c r="AM527" s="359" t="s">
        <v>34</v>
      </c>
      <c r="AN527" s="359" t="s">
        <v>2161</v>
      </c>
      <c r="AO527" s="357" t="s">
        <v>1323</v>
      </c>
      <c r="AP527" s="360" t="s">
        <v>13</v>
      </c>
      <c r="AQ527" s="366" t="s">
        <v>679</v>
      </c>
      <c r="AR527" s="359">
        <v>5.8333333333333336E-3</v>
      </c>
      <c r="AS527" s="359">
        <v>5.8333333333333336E-3</v>
      </c>
      <c r="AT527" s="359"/>
      <c r="AW527" s="646"/>
      <c r="AX527" s="646"/>
      <c r="AY527" s="647"/>
      <c r="AZ527" s="647"/>
      <c r="BA527" s="647"/>
      <c r="BB527" s="648"/>
      <c r="BC527" s="647"/>
      <c r="BD527" s="647"/>
      <c r="BE527" s="647"/>
      <c r="BF527" s="647"/>
      <c r="BG527" s="648"/>
      <c r="BH527" s="648"/>
      <c r="BI527" s="649"/>
      <c r="BJ527" s="649"/>
      <c r="BK527" s="649"/>
      <c r="BL527" s="648"/>
      <c r="BM527" s="648"/>
      <c r="BN527" s="648"/>
      <c r="BO527" s="648"/>
      <c r="BP527" s="648"/>
      <c r="BQ527" s="648"/>
      <c r="BR527" s="648"/>
      <c r="BS527" s="648"/>
      <c r="BT527" s="651"/>
      <c r="BU527" s="652"/>
      <c r="BV527" s="650"/>
      <c r="BW527" s="653"/>
    </row>
    <row r="528" spans="2:75" ht="15.75" customHeight="1">
      <c r="B528" s="353" t="s">
        <v>1106</v>
      </c>
      <c r="C528" s="354">
        <v>27181765000121</v>
      </c>
      <c r="D528" s="355" t="s">
        <v>14</v>
      </c>
      <c r="E528" s="355" t="s">
        <v>607</v>
      </c>
      <c r="F528" s="355"/>
      <c r="G528" s="356"/>
      <c r="H528" s="356" t="s">
        <v>34</v>
      </c>
      <c r="I528" s="356" t="s">
        <v>34</v>
      </c>
      <c r="J528" s="356" t="s">
        <v>611</v>
      </c>
      <c r="K528" s="357"/>
      <c r="L528" s="358"/>
      <c r="M528" s="358" t="s">
        <v>34</v>
      </c>
      <c r="N528" s="357">
        <v>480681</v>
      </c>
      <c r="O528" s="357" t="s">
        <v>1320</v>
      </c>
      <c r="P528" s="361">
        <v>43418</v>
      </c>
      <c r="Q528" s="362">
        <v>18945978.920000002</v>
      </c>
      <c r="R528" s="362">
        <v>37146142.912698433</v>
      </c>
      <c r="S528" s="357">
        <v>6</v>
      </c>
      <c r="T528" s="359">
        <v>-0.37335959226573567</v>
      </c>
      <c r="U528" s="359">
        <v>-4.8264923220551461</v>
      </c>
      <c r="V528" s="359">
        <v>-0.35526113777207957</v>
      </c>
      <c r="W528" s="359">
        <v>-3.4827470493709942</v>
      </c>
      <c r="X528" s="359">
        <v>-0.14930478813745729</v>
      </c>
      <c r="Y528" s="359">
        <v>-1.1322053312362543</v>
      </c>
      <c r="Z528" s="359">
        <v>0.3014931812203272</v>
      </c>
      <c r="AA528" s="359">
        <v>1.7137849826068927</v>
      </c>
      <c r="AB528" s="359">
        <v>0.27868307568475692</v>
      </c>
      <c r="AC528" s="363">
        <v>-1.783401538923979</v>
      </c>
      <c r="AD528" s="526">
        <v>0</v>
      </c>
      <c r="AE528" s="360" t="s">
        <v>2381</v>
      </c>
      <c r="AF528" s="360" t="s">
        <v>2143</v>
      </c>
      <c r="AG528" s="364" t="s">
        <v>1435</v>
      </c>
      <c r="AH528" s="364" t="s">
        <v>2144</v>
      </c>
      <c r="AI528" s="364">
        <v>5000</v>
      </c>
      <c r="AJ528" s="364">
        <v>200</v>
      </c>
      <c r="AK528" s="364">
        <v>200</v>
      </c>
      <c r="AL528" s="359">
        <v>1.7500000000000002E-2</v>
      </c>
      <c r="AM528" s="359" t="s">
        <v>34</v>
      </c>
      <c r="AN528" s="359" t="s">
        <v>2161</v>
      </c>
      <c r="AO528" s="357" t="s">
        <v>1323</v>
      </c>
      <c r="AP528" s="360" t="s">
        <v>716</v>
      </c>
      <c r="AQ528" s="366" t="s">
        <v>687</v>
      </c>
      <c r="AR528" s="359">
        <v>5.8333333333333336E-3</v>
      </c>
      <c r="AS528" s="359">
        <v>5.8333333333333336E-3</v>
      </c>
      <c r="AT528" s="359"/>
      <c r="AW528" s="646"/>
      <c r="AX528" s="646"/>
      <c r="AY528" s="647"/>
      <c r="AZ528" s="647"/>
      <c r="BA528" s="647"/>
      <c r="BB528" s="648"/>
      <c r="BC528" s="647"/>
      <c r="BD528" s="647"/>
      <c r="BE528" s="647"/>
      <c r="BF528" s="647"/>
      <c r="BG528" s="648"/>
      <c r="BH528" s="648"/>
      <c r="BI528" s="649"/>
      <c r="BJ528" s="649"/>
      <c r="BK528" s="649"/>
      <c r="BL528" s="648"/>
      <c r="BM528" s="648"/>
      <c r="BN528" s="648"/>
      <c r="BO528" s="648"/>
      <c r="BP528" s="648"/>
      <c r="BQ528" s="648"/>
      <c r="BR528" s="648"/>
      <c r="BS528" s="648"/>
      <c r="BT528" s="651"/>
      <c r="BU528" s="652"/>
      <c r="BV528" s="650"/>
      <c r="BW528" s="653"/>
    </row>
    <row r="529" spans="2:75" ht="15.75" customHeight="1">
      <c r="B529" s="353" t="s">
        <v>338</v>
      </c>
      <c r="C529" s="354">
        <v>39991941000170</v>
      </c>
      <c r="D529" s="355" t="s">
        <v>14</v>
      </c>
      <c r="E529" s="355" t="s">
        <v>607</v>
      </c>
      <c r="F529" s="355"/>
      <c r="G529" s="356"/>
      <c r="H529" s="356" t="s">
        <v>34</v>
      </c>
      <c r="I529" s="356" t="s">
        <v>34</v>
      </c>
      <c r="J529" s="356" t="s">
        <v>611</v>
      </c>
      <c r="K529" s="357" t="s">
        <v>49</v>
      </c>
      <c r="L529" s="358"/>
      <c r="M529" s="358" t="s">
        <v>34</v>
      </c>
      <c r="N529" s="357">
        <v>585424</v>
      </c>
      <c r="O529" s="357" t="s">
        <v>1320</v>
      </c>
      <c r="P529" s="361">
        <v>44301</v>
      </c>
      <c r="Q529" s="362">
        <v>7937446.6500000004</v>
      </c>
      <c r="R529" s="362">
        <v>16872718.223293658</v>
      </c>
      <c r="S529" s="357">
        <v>6</v>
      </c>
      <c r="T529" s="359">
        <v>-0.28503684251822259</v>
      </c>
      <c r="U529" s="359">
        <v>-3.6847268971139218</v>
      </c>
      <c r="V529" s="359">
        <v>-0.23866902442223004</v>
      </c>
      <c r="W529" s="359">
        <v>-2.3397544853781707</v>
      </c>
      <c r="X529" s="359" t="s">
        <v>1417</v>
      </c>
      <c r="Y529" s="359" t="s">
        <v>1417</v>
      </c>
      <c r="Z529" s="359" t="s">
        <v>1417</v>
      </c>
      <c r="AA529" s="359" t="s">
        <v>1417</v>
      </c>
      <c r="AB529" s="359">
        <v>0.23105005224162328</v>
      </c>
      <c r="AC529" s="363">
        <v>-1.4848515643046354</v>
      </c>
      <c r="AD529" s="526">
        <v>39973671000174</v>
      </c>
      <c r="AE529" s="360" t="s">
        <v>2178</v>
      </c>
      <c r="AF529" s="360" t="s">
        <v>2143</v>
      </c>
      <c r="AG529" s="364" t="s">
        <v>1435</v>
      </c>
      <c r="AH529" s="364" t="s">
        <v>2144</v>
      </c>
      <c r="AI529" s="364">
        <v>5000</v>
      </c>
      <c r="AJ529" s="364">
        <v>5000</v>
      </c>
      <c r="AK529" s="364">
        <v>5000</v>
      </c>
      <c r="AL529" s="359">
        <v>0.01</v>
      </c>
      <c r="AM529" s="359" t="s">
        <v>34</v>
      </c>
      <c r="AN529" s="359" t="s">
        <v>34</v>
      </c>
      <c r="AO529" s="357" t="s">
        <v>1323</v>
      </c>
      <c r="AP529" s="360" t="s">
        <v>13</v>
      </c>
      <c r="AQ529" s="366" t="s">
        <v>679</v>
      </c>
      <c r="AR529" s="359">
        <v>6.6669999999999993E-3</v>
      </c>
      <c r="AS529" s="359">
        <v>6.6669999999999993E-3</v>
      </c>
      <c r="AT529" s="359"/>
      <c r="AW529" s="646"/>
      <c r="AX529" s="646"/>
      <c r="AY529" s="647"/>
      <c r="AZ529" s="647"/>
      <c r="BA529" s="647"/>
      <c r="BB529" s="648"/>
      <c r="BC529" s="647"/>
      <c r="BD529" s="647"/>
      <c r="BE529" s="647"/>
      <c r="BF529" s="647"/>
      <c r="BG529" s="648"/>
      <c r="BH529" s="648"/>
      <c r="BI529" s="649"/>
      <c r="BJ529" s="649"/>
      <c r="BK529" s="649"/>
      <c r="BL529" s="648"/>
      <c r="BM529" s="648"/>
      <c r="BN529" s="648"/>
      <c r="BO529" s="648"/>
      <c r="BP529" s="648"/>
      <c r="BQ529" s="648"/>
      <c r="BR529" s="648"/>
      <c r="BS529" s="648"/>
      <c r="BT529" s="651"/>
      <c r="BU529" s="652"/>
      <c r="BV529" s="650"/>
      <c r="BW529" s="653"/>
    </row>
    <row r="530" spans="2:75" ht="15.75" customHeight="1">
      <c r="B530" s="353" t="s">
        <v>1127</v>
      </c>
      <c r="C530" s="354">
        <v>29066331000106</v>
      </c>
      <c r="D530" s="355" t="s">
        <v>11</v>
      </c>
      <c r="E530" s="355" t="s">
        <v>661</v>
      </c>
      <c r="F530" s="355"/>
      <c r="G530" s="356" t="s">
        <v>738</v>
      </c>
      <c r="H530" s="356" t="s">
        <v>34</v>
      </c>
      <c r="I530" s="356" t="s">
        <v>34</v>
      </c>
      <c r="J530" s="356" t="s">
        <v>611</v>
      </c>
      <c r="K530" s="357" t="s">
        <v>48</v>
      </c>
      <c r="L530" s="358"/>
      <c r="M530" s="358" t="s">
        <v>34</v>
      </c>
      <c r="N530" s="357">
        <v>456330</v>
      </c>
      <c r="O530" s="357" t="s">
        <v>1320</v>
      </c>
      <c r="P530" s="361">
        <v>43097</v>
      </c>
      <c r="Q530" s="362">
        <v>49514168.479999997</v>
      </c>
      <c r="R530" s="362">
        <v>100017510.74944441</v>
      </c>
      <c r="S530" s="357">
        <v>6</v>
      </c>
      <c r="T530" s="359">
        <v>-7.1524548965854917E-2</v>
      </c>
      <c r="U530" s="359">
        <v>-0.92461180474092053</v>
      </c>
      <c r="V530" s="359">
        <v>-5.8886246154802424E-2</v>
      </c>
      <c r="W530" s="359">
        <v>-0.57728211233660631</v>
      </c>
      <c r="X530" s="359">
        <v>6.2249064573402846E-2</v>
      </c>
      <c r="Y530" s="359">
        <v>0.47204596485941491</v>
      </c>
      <c r="Z530" s="359">
        <v>0.11430707472816315</v>
      </c>
      <c r="AA530" s="359">
        <v>0.64975846976681839</v>
      </c>
      <c r="AB530" s="359">
        <v>6.222399620175894E-2</v>
      </c>
      <c r="AC530" s="363">
        <v>-2.5055148265507938</v>
      </c>
      <c r="AD530" s="526">
        <v>29066638000107</v>
      </c>
      <c r="AE530" s="360" t="s">
        <v>2398</v>
      </c>
      <c r="AF530" s="360" t="s">
        <v>2152</v>
      </c>
      <c r="AG530" s="364" t="s">
        <v>1436</v>
      </c>
      <c r="AH530" s="364" t="s">
        <v>2144</v>
      </c>
      <c r="AI530" s="364">
        <v>25000</v>
      </c>
      <c r="AJ530" s="364">
        <v>0</v>
      </c>
      <c r="AK530" s="364">
        <v>10000</v>
      </c>
      <c r="AL530" s="359">
        <v>9.300000000000001E-3</v>
      </c>
      <c r="AM530" s="359" t="s">
        <v>34</v>
      </c>
      <c r="AN530" s="359" t="s">
        <v>34</v>
      </c>
      <c r="AO530" s="357" t="s">
        <v>1323</v>
      </c>
      <c r="AP530" s="360" t="s">
        <v>13</v>
      </c>
      <c r="AQ530" s="366" t="s">
        <v>679</v>
      </c>
      <c r="AR530" s="359">
        <v>5.0697399999999988E-3</v>
      </c>
      <c r="AS530" s="359">
        <v>5.0697399999999988E-3</v>
      </c>
      <c r="AT530" s="359"/>
      <c r="AW530" s="646"/>
      <c r="AX530" s="646"/>
      <c r="AY530" s="647"/>
      <c r="AZ530" s="647"/>
      <c r="BA530" s="647"/>
      <c r="BB530" s="648"/>
      <c r="BC530" s="647"/>
      <c r="BD530" s="647"/>
      <c r="BE530" s="647"/>
      <c r="BF530" s="647"/>
      <c r="BG530" s="648"/>
      <c r="BH530" s="648"/>
      <c r="BI530" s="649"/>
      <c r="BJ530" s="649"/>
      <c r="BK530" s="649"/>
      <c r="BL530" s="648"/>
      <c r="BM530" s="648"/>
      <c r="BN530" s="648"/>
      <c r="BO530" s="648"/>
      <c r="BP530" s="648"/>
      <c r="BQ530" s="648"/>
      <c r="BR530" s="648"/>
      <c r="BS530" s="648"/>
      <c r="BT530" s="651"/>
      <c r="BU530" s="652"/>
      <c r="BV530" s="650"/>
      <c r="BW530" s="653"/>
    </row>
    <row r="531" spans="2:75" ht="15.75" customHeight="1">
      <c r="B531" s="353" t="s">
        <v>1131</v>
      </c>
      <c r="C531" s="354">
        <v>27739565000141</v>
      </c>
      <c r="D531" s="355" t="s">
        <v>11</v>
      </c>
      <c r="E531" s="355" t="s">
        <v>661</v>
      </c>
      <c r="F531" s="355"/>
      <c r="G531" s="356"/>
      <c r="H531" s="356" t="s">
        <v>34</v>
      </c>
      <c r="I531" s="356" t="s">
        <v>34</v>
      </c>
      <c r="J531" s="356" t="s">
        <v>611</v>
      </c>
      <c r="K531" s="357" t="s">
        <v>48</v>
      </c>
      <c r="L531" s="358"/>
      <c r="M531" s="358" t="s">
        <v>34</v>
      </c>
      <c r="N531" s="357">
        <v>444278</v>
      </c>
      <c r="O531" s="357" t="s">
        <v>1320</v>
      </c>
      <c r="P531" s="361">
        <v>42921</v>
      </c>
      <c r="Q531" s="362">
        <v>5884528.2199999997</v>
      </c>
      <c r="R531" s="362">
        <v>12191714.086269844</v>
      </c>
      <c r="S531" s="357">
        <v>6</v>
      </c>
      <c r="T531" s="359">
        <v>-2.615258588210001E-2</v>
      </c>
      <c r="U531" s="359">
        <v>-0.33807958219539652</v>
      </c>
      <c r="V531" s="359">
        <v>-9.3012003671149035E-3</v>
      </c>
      <c r="W531" s="359">
        <v>-9.1182864349661219E-2</v>
      </c>
      <c r="X531" s="359">
        <v>7.1168328116920199E-2</v>
      </c>
      <c r="Y531" s="359">
        <v>0.53968236058822705</v>
      </c>
      <c r="Z531" s="359">
        <v>0.1226413942543938</v>
      </c>
      <c r="AA531" s="359">
        <v>0.69713344384247911</v>
      </c>
      <c r="AB531" s="359">
        <v>5.2045113806223238E-2</v>
      </c>
      <c r="AC531" s="363">
        <v>-2.0202296865313767</v>
      </c>
      <c r="AD531" s="526">
        <v>23729512000199</v>
      </c>
      <c r="AE531" s="360" t="s">
        <v>2157</v>
      </c>
      <c r="AF531" s="360" t="s">
        <v>2143</v>
      </c>
      <c r="AG531" s="364" t="s">
        <v>1435</v>
      </c>
      <c r="AH531" s="364" t="s">
        <v>2144</v>
      </c>
      <c r="AI531" s="364">
        <v>5000</v>
      </c>
      <c r="AJ531" s="364">
        <v>1000</v>
      </c>
      <c r="AK531" s="364">
        <v>1000</v>
      </c>
      <c r="AL531" s="359">
        <v>0</v>
      </c>
      <c r="AM531" s="359" t="s">
        <v>34</v>
      </c>
      <c r="AN531" s="359" t="s">
        <v>34</v>
      </c>
      <c r="AO531" s="357" t="s">
        <v>1323</v>
      </c>
      <c r="AP531" s="360" t="s">
        <v>13</v>
      </c>
      <c r="AQ531" s="366" t="s">
        <v>679</v>
      </c>
      <c r="AR531" s="359">
        <v>4.3499199999999993E-3</v>
      </c>
      <c r="AS531" s="359">
        <v>4.3499199999999993E-3</v>
      </c>
      <c r="AT531" s="359"/>
      <c r="AW531" s="646"/>
      <c r="AX531" s="646"/>
      <c r="AY531" s="647"/>
      <c r="AZ531" s="647"/>
      <c r="BA531" s="647"/>
      <c r="BB531" s="648"/>
      <c r="BC531" s="647"/>
      <c r="BD531" s="647"/>
      <c r="BE531" s="647"/>
      <c r="BF531" s="647"/>
      <c r="BG531" s="648"/>
      <c r="BH531" s="648"/>
      <c r="BI531" s="649"/>
      <c r="BJ531" s="649"/>
      <c r="BK531" s="649"/>
      <c r="BL531" s="648"/>
      <c r="BM531" s="648"/>
      <c r="BN531" s="648"/>
      <c r="BO531" s="648"/>
      <c r="BP531" s="648"/>
      <c r="BQ531" s="648"/>
      <c r="BR531" s="648"/>
      <c r="BS531" s="648"/>
      <c r="BT531" s="651"/>
      <c r="BU531" s="652"/>
      <c r="BV531" s="650"/>
      <c r="BW531" s="653"/>
    </row>
    <row r="532" spans="2:75" ht="15.75" customHeight="1">
      <c r="B532" s="353" t="s">
        <v>1714</v>
      </c>
      <c r="C532" s="354">
        <v>20852221000103</v>
      </c>
      <c r="D532" s="355" t="s">
        <v>14</v>
      </c>
      <c r="E532" s="355" t="s">
        <v>607</v>
      </c>
      <c r="F532" s="355"/>
      <c r="G532" s="356"/>
      <c r="H532" s="356" t="s">
        <v>34</v>
      </c>
      <c r="I532" s="356" t="s">
        <v>34</v>
      </c>
      <c r="J532" s="356" t="s">
        <v>611</v>
      </c>
      <c r="K532" s="357" t="s">
        <v>48</v>
      </c>
      <c r="L532" s="358"/>
      <c r="M532" s="358"/>
      <c r="N532" s="357">
        <v>384021</v>
      </c>
      <c r="O532" s="357" t="s">
        <v>1320</v>
      </c>
      <c r="P532" s="361">
        <v>41961</v>
      </c>
      <c r="Q532" s="362" t="s">
        <v>1391</v>
      </c>
      <c r="R532" s="362" t="s">
        <v>1417</v>
      </c>
      <c r="S532" s="357">
        <v>6</v>
      </c>
      <c r="T532" s="359" t="s">
        <v>1417</v>
      </c>
      <c r="U532" s="359" t="s">
        <v>1417</v>
      </c>
      <c r="V532" s="359" t="s">
        <v>1417</v>
      </c>
      <c r="W532" s="359" t="s">
        <v>1417</v>
      </c>
      <c r="X532" s="359" t="s">
        <v>1417</v>
      </c>
      <c r="Y532" s="359" t="s">
        <v>1417</v>
      </c>
      <c r="Z532" s="359" t="s">
        <v>1417</v>
      </c>
      <c r="AA532" s="359" t="s">
        <v>1417</v>
      </c>
      <c r="AB532" s="359" t="s">
        <v>1417</v>
      </c>
      <c r="AC532" s="363" t="s">
        <v>1417</v>
      </c>
      <c r="AD532" s="526">
        <v>0</v>
      </c>
      <c r="AE532" s="360" t="s">
        <v>2454</v>
      </c>
      <c r="AF532" s="360" t="s">
        <v>2143</v>
      </c>
      <c r="AG532" s="364" t="s">
        <v>1435</v>
      </c>
      <c r="AH532" s="364" t="s">
        <v>726</v>
      </c>
      <c r="AI532" s="364">
        <v>200000</v>
      </c>
      <c r="AJ532" s="364">
        <v>50000</v>
      </c>
      <c r="AK532" s="364">
        <v>200000</v>
      </c>
      <c r="AL532" s="359">
        <v>1.0800000000000001E-2</v>
      </c>
      <c r="AM532" s="359">
        <v>0.1</v>
      </c>
      <c r="AN532" s="359" t="s">
        <v>34</v>
      </c>
      <c r="AO532" s="357" t="s">
        <v>1323</v>
      </c>
      <c r="AP532" s="360" t="s">
        <v>716</v>
      </c>
      <c r="AQ532" s="366" t="s">
        <v>687</v>
      </c>
      <c r="AR532" s="359">
        <v>1.3333333333333334E-4</v>
      </c>
      <c r="AS532" s="359">
        <v>1.3333333333333334E-4</v>
      </c>
      <c r="AT532" s="359"/>
      <c r="AW532" s="646"/>
      <c r="AX532" s="646"/>
      <c r="AY532" s="647"/>
      <c r="AZ532" s="647"/>
      <c r="BA532" s="647"/>
      <c r="BB532" s="648"/>
      <c r="BC532" s="647"/>
      <c r="BD532" s="647"/>
      <c r="BE532" s="647"/>
      <c r="BF532" s="647"/>
      <c r="BG532" s="648"/>
      <c r="BH532" s="648"/>
      <c r="BI532" s="649"/>
      <c r="BJ532" s="649"/>
      <c r="BK532" s="649"/>
      <c r="BL532" s="648"/>
      <c r="BM532" s="648"/>
      <c r="BN532" s="648"/>
      <c r="BO532" s="648"/>
      <c r="BP532" s="648"/>
      <c r="BQ532" s="648"/>
      <c r="BR532" s="648"/>
      <c r="BS532" s="648"/>
      <c r="BT532" s="651"/>
      <c r="BU532" s="652"/>
      <c r="BV532" s="650"/>
      <c r="BW532" s="653"/>
    </row>
    <row r="533" spans="2:75" ht="15.75" customHeight="1">
      <c r="B533" s="353" t="s">
        <v>1312</v>
      </c>
      <c r="C533" s="354">
        <v>41326212000140</v>
      </c>
      <c r="D533" s="355" t="s">
        <v>14</v>
      </c>
      <c r="E533" s="355" t="s">
        <v>607</v>
      </c>
      <c r="F533" s="355"/>
      <c r="G533" s="356"/>
      <c r="H533" s="356" t="s">
        <v>34</v>
      </c>
      <c r="I533" s="356" t="s">
        <v>34</v>
      </c>
      <c r="J533" s="356" t="s">
        <v>611</v>
      </c>
      <c r="K533" s="357" t="s">
        <v>48</v>
      </c>
      <c r="L533" s="358"/>
      <c r="M533" s="358" t="s">
        <v>34</v>
      </c>
      <c r="N533" s="357">
        <v>594210</v>
      </c>
      <c r="O533" s="357" t="s">
        <v>1323</v>
      </c>
      <c r="P533" s="361">
        <v>44329</v>
      </c>
      <c r="Q533" s="362">
        <v>27158525.09</v>
      </c>
      <c r="R533" s="362">
        <v>53793277.054087259</v>
      </c>
      <c r="S533" s="357">
        <v>6</v>
      </c>
      <c r="T533" s="359">
        <v>-0.21278317541405822</v>
      </c>
      <c r="U533" s="359">
        <v>-2.7506896398887992</v>
      </c>
      <c r="V533" s="359">
        <v>-0.22593571603227036</v>
      </c>
      <c r="W533" s="359">
        <v>-2.2149254863439052</v>
      </c>
      <c r="X533" s="359" t="s">
        <v>1417</v>
      </c>
      <c r="Y533" s="359" t="s">
        <v>1417</v>
      </c>
      <c r="Z533" s="359" t="s">
        <v>1417</v>
      </c>
      <c r="AA533" s="359" t="s">
        <v>1417</v>
      </c>
      <c r="AB533" s="359">
        <v>0.34964965918585528</v>
      </c>
      <c r="AC533" s="363">
        <v>-0.83555395265485333</v>
      </c>
      <c r="AD533" s="526">
        <v>41326197000130</v>
      </c>
      <c r="AE533" s="360" t="s">
        <v>2473</v>
      </c>
      <c r="AF533" s="360" t="s">
        <v>2146</v>
      </c>
      <c r="AG533" s="364" t="s">
        <v>59</v>
      </c>
      <c r="AH533" s="364" t="s">
        <v>2144</v>
      </c>
      <c r="AI533" s="364">
        <v>5000</v>
      </c>
      <c r="AJ533" s="364" t="s">
        <v>1427</v>
      </c>
      <c r="AK533" s="364" t="s">
        <v>1427</v>
      </c>
      <c r="AL533" s="359">
        <v>1.95E-2</v>
      </c>
      <c r="AM533" s="359">
        <v>0.2</v>
      </c>
      <c r="AN533" s="359" t="s">
        <v>2156</v>
      </c>
      <c r="AO533" s="357" t="s">
        <v>1323</v>
      </c>
      <c r="AP533" s="360" t="s">
        <v>716</v>
      </c>
      <c r="AQ533" s="366" t="s">
        <v>687</v>
      </c>
      <c r="AR533" s="359">
        <v>5.1999999999999998E-3</v>
      </c>
      <c r="AS533" s="359">
        <v>5.1999999999999998E-3</v>
      </c>
      <c r="AT533" s="359"/>
      <c r="AW533" s="646"/>
      <c r="AX533" s="646"/>
      <c r="AY533" s="647"/>
      <c r="AZ533" s="647"/>
      <c r="BA533" s="647"/>
      <c r="BB533" s="648"/>
      <c r="BC533" s="647"/>
      <c r="BD533" s="647"/>
      <c r="BE533" s="647"/>
      <c r="BF533" s="647"/>
      <c r="BG533" s="648"/>
      <c r="BH533" s="648"/>
      <c r="BI533" s="649"/>
      <c r="BJ533" s="649"/>
      <c r="BK533" s="649"/>
      <c r="BL533" s="648"/>
      <c r="BM533" s="648"/>
      <c r="BN533" s="648"/>
      <c r="BO533" s="648"/>
      <c r="BP533" s="648"/>
      <c r="BQ533" s="648"/>
      <c r="BR533" s="648"/>
      <c r="BS533" s="648"/>
      <c r="BT533" s="651"/>
      <c r="BU533" s="652"/>
      <c r="BV533" s="650"/>
      <c r="BW533" s="653"/>
    </row>
    <row r="534" spans="2:75" ht="15.75" customHeight="1">
      <c r="B534" s="353" t="s">
        <v>1313</v>
      </c>
      <c r="C534" s="354">
        <v>41409952000140</v>
      </c>
      <c r="D534" s="355" t="s">
        <v>14</v>
      </c>
      <c r="E534" s="355" t="s">
        <v>607</v>
      </c>
      <c r="F534" s="355"/>
      <c r="G534" s="356"/>
      <c r="H534" s="356" t="s">
        <v>34</v>
      </c>
      <c r="I534" s="356" t="s">
        <v>34</v>
      </c>
      <c r="J534" s="356" t="s">
        <v>611</v>
      </c>
      <c r="K534" s="357" t="s">
        <v>49</v>
      </c>
      <c r="L534" s="358"/>
      <c r="M534" s="358" t="s">
        <v>34</v>
      </c>
      <c r="N534" s="357">
        <v>594350</v>
      </c>
      <c r="O534" s="357" t="s">
        <v>1320</v>
      </c>
      <c r="P534" s="361">
        <v>44329</v>
      </c>
      <c r="Q534" s="362">
        <v>2543604.0699999998</v>
      </c>
      <c r="R534" s="362">
        <v>39169887.85412696</v>
      </c>
      <c r="S534" s="357">
        <v>6</v>
      </c>
      <c r="T534" s="359">
        <v>-0.31181855052522589</v>
      </c>
      <c r="U534" s="359">
        <v>-4.0309392638108603</v>
      </c>
      <c r="V534" s="359">
        <v>-0.28564462131016688</v>
      </c>
      <c r="W534" s="359">
        <v>-2.8002724088411775</v>
      </c>
      <c r="X534" s="359" t="s">
        <v>1417</v>
      </c>
      <c r="Y534" s="359" t="s">
        <v>1417</v>
      </c>
      <c r="Z534" s="359" t="s">
        <v>1417</v>
      </c>
      <c r="AA534" s="359" t="s">
        <v>1417</v>
      </c>
      <c r="AB534" s="359">
        <v>0.33643501319826868</v>
      </c>
      <c r="AC534" s="363">
        <v>-1.1210615983148033</v>
      </c>
      <c r="AD534" s="526">
        <v>41326197000130</v>
      </c>
      <c r="AE534" s="360" t="s">
        <v>2473</v>
      </c>
      <c r="AF534" s="360" t="s">
        <v>2146</v>
      </c>
      <c r="AG534" s="364" t="s">
        <v>59</v>
      </c>
      <c r="AH534" s="364" t="s">
        <v>2144</v>
      </c>
      <c r="AI534" s="364">
        <v>5000</v>
      </c>
      <c r="AJ534" s="364" t="s">
        <v>1427</v>
      </c>
      <c r="AK534" s="364" t="s">
        <v>1427</v>
      </c>
      <c r="AL534" s="359">
        <v>1.95E-2</v>
      </c>
      <c r="AM534" s="359">
        <v>0.2</v>
      </c>
      <c r="AN534" s="359" t="s">
        <v>2156</v>
      </c>
      <c r="AO534" s="357" t="s">
        <v>1323</v>
      </c>
      <c r="AP534" s="360" t="s">
        <v>716</v>
      </c>
      <c r="AQ534" s="366" t="s">
        <v>687</v>
      </c>
      <c r="AR534" s="359">
        <v>5.1999999999999998E-3</v>
      </c>
      <c r="AS534" s="359">
        <v>5.1999999999999998E-3</v>
      </c>
      <c r="AT534" s="359"/>
      <c r="AW534" s="646"/>
      <c r="AX534" s="646"/>
      <c r="AY534" s="647"/>
      <c r="AZ534" s="647"/>
      <c r="BA534" s="647"/>
      <c r="BB534" s="648"/>
      <c r="BC534" s="647"/>
      <c r="BD534" s="647"/>
      <c r="BE534" s="647"/>
      <c r="BF534" s="647"/>
      <c r="BG534" s="648"/>
      <c r="BH534" s="648"/>
      <c r="BI534" s="649"/>
      <c r="BJ534" s="649"/>
      <c r="BK534" s="649"/>
      <c r="BL534" s="648"/>
      <c r="BM534" s="648"/>
      <c r="BN534" s="648"/>
      <c r="BO534" s="648"/>
      <c r="BP534" s="648"/>
      <c r="BQ534" s="648"/>
      <c r="BR534" s="648"/>
      <c r="BS534" s="648"/>
      <c r="BT534" s="651"/>
      <c r="BU534" s="652"/>
      <c r="BV534" s="650"/>
      <c r="BW534" s="653"/>
    </row>
    <row r="535" spans="2:75" ht="15.75" customHeight="1">
      <c r="B535" s="353" t="s">
        <v>788</v>
      </c>
      <c r="C535" s="354">
        <v>22681798000117</v>
      </c>
      <c r="D535" s="355" t="s">
        <v>11</v>
      </c>
      <c r="E535" s="355" t="s">
        <v>620</v>
      </c>
      <c r="F535" s="355" t="s">
        <v>663</v>
      </c>
      <c r="G535" s="356" t="s">
        <v>738</v>
      </c>
      <c r="H535" s="356" t="s">
        <v>34</v>
      </c>
      <c r="I535" s="356" t="s">
        <v>1303</v>
      </c>
      <c r="J535" s="356" t="s">
        <v>608</v>
      </c>
      <c r="K535" s="357" t="s">
        <v>48</v>
      </c>
      <c r="L535" s="358"/>
      <c r="M535" s="358" t="s">
        <v>1414</v>
      </c>
      <c r="N535" s="357">
        <v>403822</v>
      </c>
      <c r="O535" s="357" t="s">
        <v>1320</v>
      </c>
      <c r="P535" s="361">
        <v>42219</v>
      </c>
      <c r="Q535" s="362">
        <v>507079895.44999999</v>
      </c>
      <c r="R535" s="362">
        <v>546323480.66595256</v>
      </c>
      <c r="S535" s="357">
        <v>7</v>
      </c>
      <c r="T535" s="359">
        <v>7.9789669046282929E-2</v>
      </c>
      <c r="U535" s="359">
        <v>1.0314566252180577</v>
      </c>
      <c r="V535" s="359">
        <v>0.10550274510114988</v>
      </c>
      <c r="W535" s="359">
        <v>1.0342796752435763</v>
      </c>
      <c r="X535" s="359">
        <v>0.13658286272553721</v>
      </c>
      <c r="Y535" s="359">
        <v>1.0357326597656982</v>
      </c>
      <c r="Z535" s="359">
        <v>0.18696109916889769</v>
      </c>
      <c r="AA535" s="359">
        <v>1.0627474982698952</v>
      </c>
      <c r="AB535" s="359">
        <v>1.6754186491688648E-3</v>
      </c>
      <c r="AC535" s="363">
        <v>1.8917619431738006</v>
      </c>
      <c r="AD535" s="526">
        <v>0</v>
      </c>
      <c r="AE535" s="360" t="s">
        <v>2198</v>
      </c>
      <c r="AF535" s="360" t="s">
        <v>2143</v>
      </c>
      <c r="AG535" s="364" t="s">
        <v>1435</v>
      </c>
      <c r="AH535" s="364" t="s">
        <v>2147</v>
      </c>
      <c r="AI535" s="364">
        <v>500</v>
      </c>
      <c r="AJ535" s="364">
        <v>300</v>
      </c>
      <c r="AK535" s="364">
        <v>300</v>
      </c>
      <c r="AL535" s="657">
        <v>4.0000000000000001E-3</v>
      </c>
      <c r="AM535" s="657">
        <v>0.1</v>
      </c>
      <c r="AN535" s="359" t="s">
        <v>34</v>
      </c>
      <c r="AO535" s="357" t="s">
        <v>1323</v>
      </c>
      <c r="AP535" s="360" t="s">
        <v>11</v>
      </c>
      <c r="AQ535" s="366" t="s">
        <v>1371</v>
      </c>
      <c r="AR535" s="359">
        <v>1E-3</v>
      </c>
      <c r="AS535" s="359">
        <v>1E-3</v>
      </c>
      <c r="AT535" s="359"/>
      <c r="AW535" s="646"/>
      <c r="AX535" s="646"/>
      <c r="AY535" s="647"/>
      <c r="AZ535" s="647"/>
      <c r="BA535" s="647"/>
      <c r="BB535" s="648"/>
      <c r="BC535" s="647"/>
      <c r="BD535" s="647"/>
      <c r="BE535" s="647"/>
      <c r="BF535" s="647"/>
      <c r="BG535" s="648"/>
      <c r="BH535" s="648"/>
      <c r="BI535" s="649"/>
      <c r="BJ535" s="649"/>
      <c r="BK535" s="649"/>
      <c r="BL535" s="648"/>
      <c r="BM535" s="648"/>
      <c r="BN535" s="648"/>
      <c r="BO535" s="648"/>
      <c r="BP535" s="648"/>
      <c r="BQ535" s="648"/>
      <c r="BR535" s="648"/>
      <c r="BS535" s="648"/>
      <c r="BT535" s="651"/>
      <c r="BU535" s="652"/>
      <c r="BV535" s="650"/>
      <c r="BW535" s="653"/>
    </row>
    <row r="536" spans="2:75" ht="15.75" customHeight="1">
      <c r="B536" s="353" t="s">
        <v>814</v>
      </c>
      <c r="C536" s="354">
        <v>34109809000178</v>
      </c>
      <c r="D536" s="355" t="s">
        <v>11</v>
      </c>
      <c r="E536" s="355" t="s">
        <v>620</v>
      </c>
      <c r="F536" s="355" t="s">
        <v>663</v>
      </c>
      <c r="G536" s="356" t="s">
        <v>738</v>
      </c>
      <c r="H536" s="356" t="s">
        <v>34</v>
      </c>
      <c r="I536" s="356"/>
      <c r="J536" s="356" t="s">
        <v>608</v>
      </c>
      <c r="K536" s="357" t="s">
        <v>48</v>
      </c>
      <c r="L536" s="358"/>
      <c r="M536" s="358" t="s">
        <v>1414</v>
      </c>
      <c r="N536" s="357">
        <v>527017</v>
      </c>
      <c r="O536" s="357" t="s">
        <v>1320</v>
      </c>
      <c r="P536" s="361">
        <v>43769</v>
      </c>
      <c r="Q536" s="362">
        <v>55262801.140000001</v>
      </c>
      <c r="R536" s="362">
        <v>24703214.021468256</v>
      </c>
      <c r="S536" s="357">
        <v>7</v>
      </c>
      <c r="T536" s="359">
        <v>8.6401537650901972E-2</v>
      </c>
      <c r="U536" s="359">
        <v>1.1169295411835274</v>
      </c>
      <c r="V536" s="359">
        <v>0.11687025034260667</v>
      </c>
      <c r="W536" s="359">
        <v>1.1457192365383226</v>
      </c>
      <c r="X536" s="359">
        <v>0.16338562786645494</v>
      </c>
      <c r="Y536" s="359">
        <v>1.2389828968343317</v>
      </c>
      <c r="Z536" s="359" t="s">
        <v>1417</v>
      </c>
      <c r="AA536" s="359" t="s">
        <v>1417</v>
      </c>
      <c r="AB536" s="359">
        <v>2.9186531457089109E-3</v>
      </c>
      <c r="AC536" s="363">
        <v>4.5934773052394595</v>
      </c>
      <c r="AD536" s="526">
        <v>32388077000177</v>
      </c>
      <c r="AE536" s="360" t="s">
        <v>2213</v>
      </c>
      <c r="AF536" s="360" t="s">
        <v>2149</v>
      </c>
      <c r="AG536" s="364" t="s">
        <v>719</v>
      </c>
      <c r="AH536" s="364" t="s">
        <v>2147</v>
      </c>
      <c r="AI536" s="364">
        <v>1000</v>
      </c>
      <c r="AJ536" s="364">
        <v>500</v>
      </c>
      <c r="AK536" s="364">
        <v>500</v>
      </c>
      <c r="AL536" s="359">
        <v>2.5000000000000001E-3</v>
      </c>
      <c r="AM536" s="359">
        <v>0.2</v>
      </c>
      <c r="AN536" s="359" t="s">
        <v>64</v>
      </c>
      <c r="AO536" s="357" t="s">
        <v>1323</v>
      </c>
      <c r="AP536" s="360" t="s">
        <v>11</v>
      </c>
      <c r="AQ536" s="366" t="s">
        <v>675</v>
      </c>
      <c r="AR536" s="359">
        <v>6.6666666666666664E-4</v>
      </c>
      <c r="AS536" s="359">
        <v>6.6666666666666664E-4</v>
      </c>
      <c r="AT536" s="359"/>
      <c r="AW536" s="646"/>
      <c r="AX536" s="646"/>
      <c r="AY536" s="647"/>
      <c r="AZ536" s="647"/>
      <c r="BA536" s="647"/>
      <c r="BB536" s="648"/>
      <c r="BC536" s="647"/>
      <c r="BD536" s="647"/>
      <c r="BE536" s="647"/>
      <c r="BF536" s="647"/>
      <c r="BG536" s="648"/>
      <c r="BH536" s="648"/>
      <c r="BI536" s="649"/>
      <c r="BJ536" s="649"/>
      <c r="BK536" s="649"/>
      <c r="BL536" s="648"/>
      <c r="BM536" s="648"/>
      <c r="BN536" s="648"/>
      <c r="BO536" s="648"/>
      <c r="BP536" s="648"/>
      <c r="BQ536" s="648"/>
      <c r="BR536" s="648"/>
      <c r="BS536" s="648"/>
      <c r="BT536" s="651"/>
      <c r="BU536" s="652"/>
      <c r="BV536" s="650"/>
      <c r="BW536" s="653"/>
    </row>
    <row r="537" spans="2:75" ht="15.75" customHeight="1">
      <c r="B537" s="353" t="s">
        <v>1524</v>
      </c>
      <c r="C537" s="354">
        <v>43103846000160</v>
      </c>
      <c r="D537" s="355" t="s">
        <v>11</v>
      </c>
      <c r="E537" s="355" t="s">
        <v>620</v>
      </c>
      <c r="F537" s="355" t="s">
        <v>663</v>
      </c>
      <c r="G537" s="356" t="s">
        <v>738</v>
      </c>
      <c r="H537" s="356" t="s">
        <v>34</v>
      </c>
      <c r="I537" s="356"/>
      <c r="J537" s="356" t="s">
        <v>608</v>
      </c>
      <c r="K537" s="357" t="s">
        <v>48</v>
      </c>
      <c r="L537" s="358"/>
      <c r="M537" s="358"/>
      <c r="N537" s="357">
        <v>634824</v>
      </c>
      <c r="O537" s="357" t="s">
        <v>1320</v>
      </c>
      <c r="P537" s="361">
        <v>44578</v>
      </c>
      <c r="Q537" s="362">
        <v>27569466.420000002</v>
      </c>
      <c r="R537" s="362" t="s">
        <v>1417</v>
      </c>
      <c r="S537" s="357">
        <v>7</v>
      </c>
      <c r="T537" s="359" t="s">
        <v>1417</v>
      </c>
      <c r="U537" s="359" t="s">
        <v>1417</v>
      </c>
      <c r="V537" s="359" t="s">
        <v>1417</v>
      </c>
      <c r="W537" s="359" t="s">
        <v>1417</v>
      </c>
      <c r="X537" s="359" t="s">
        <v>1417</v>
      </c>
      <c r="Y537" s="359" t="s">
        <v>1417</v>
      </c>
      <c r="Z537" s="359" t="s">
        <v>1417</v>
      </c>
      <c r="AA537" s="359" t="s">
        <v>1417</v>
      </c>
      <c r="AB537" s="359" t="s">
        <v>1417</v>
      </c>
      <c r="AC537" s="363" t="s">
        <v>1417</v>
      </c>
      <c r="AD537" s="526">
        <v>0</v>
      </c>
      <c r="AE537" s="360" t="s">
        <v>2178</v>
      </c>
      <c r="AF537" s="360" t="s">
        <v>2143</v>
      </c>
      <c r="AG537" s="364" t="s">
        <v>1435</v>
      </c>
      <c r="AH537" s="364" t="s">
        <v>2153</v>
      </c>
      <c r="AI537" s="364">
        <v>1000</v>
      </c>
      <c r="AJ537" s="364" t="s">
        <v>1427</v>
      </c>
      <c r="AK537" s="364" t="s">
        <v>1427</v>
      </c>
      <c r="AL537" s="359">
        <v>8.0000000000000002E-3</v>
      </c>
      <c r="AM537" s="359">
        <v>0.2</v>
      </c>
      <c r="AN537" s="359" t="s">
        <v>2161</v>
      </c>
      <c r="AO537" s="357" t="s">
        <v>1320</v>
      </c>
      <c r="AP537" s="360" t="s">
        <v>11</v>
      </c>
      <c r="AQ537" s="366" t="s">
        <v>2224</v>
      </c>
      <c r="AR537" s="359" t="s">
        <v>34</v>
      </c>
      <c r="AS537" s="359" t="s">
        <v>34</v>
      </c>
      <c r="AT537" s="359"/>
      <c r="AW537" s="646"/>
      <c r="AX537" s="646"/>
      <c r="AY537" s="647"/>
      <c r="AZ537" s="647"/>
      <c r="BA537" s="647"/>
      <c r="BB537" s="648"/>
      <c r="BC537" s="647"/>
      <c r="BD537" s="647"/>
      <c r="BE537" s="647"/>
      <c r="BF537" s="647"/>
      <c r="BG537" s="648"/>
      <c r="BH537" s="648"/>
      <c r="BI537" s="649"/>
      <c r="BJ537" s="649"/>
      <c r="BK537" s="649"/>
      <c r="BL537" s="648"/>
      <c r="BM537" s="648"/>
      <c r="BN537" s="648"/>
      <c r="BO537" s="648"/>
      <c r="BP537" s="648"/>
      <c r="BQ537" s="648"/>
      <c r="BR537" s="648"/>
      <c r="BS537" s="648"/>
      <c r="BT537" s="651"/>
      <c r="BU537" s="652"/>
      <c r="BV537" s="650"/>
      <c r="BW537" s="653"/>
    </row>
    <row r="538" spans="2:75" ht="15.75" customHeight="1">
      <c r="B538" s="353" t="s">
        <v>1525</v>
      </c>
      <c r="C538" s="354">
        <v>21336440000194</v>
      </c>
      <c r="D538" s="355" t="s">
        <v>11</v>
      </c>
      <c r="E538" s="355" t="s">
        <v>620</v>
      </c>
      <c r="F538" s="355" t="s">
        <v>663</v>
      </c>
      <c r="G538" s="356" t="s">
        <v>738</v>
      </c>
      <c r="H538" s="356" t="s">
        <v>34</v>
      </c>
      <c r="I538" s="356"/>
      <c r="J538" s="356" t="s">
        <v>608</v>
      </c>
      <c r="K538" s="357" t="s">
        <v>48</v>
      </c>
      <c r="L538" s="358"/>
      <c r="M538" s="358"/>
      <c r="N538" s="357">
        <v>388491</v>
      </c>
      <c r="O538" s="357" t="s">
        <v>1320</v>
      </c>
      <c r="P538" s="361">
        <v>42011</v>
      </c>
      <c r="Q538" s="362">
        <v>2398469794.1799998</v>
      </c>
      <c r="R538" s="362">
        <v>1343031026.4814286</v>
      </c>
      <c r="S538" s="357">
        <v>7</v>
      </c>
      <c r="T538" s="359">
        <v>0.11064047843386238</v>
      </c>
      <c r="U538" s="359">
        <v>1.2444745334654064</v>
      </c>
      <c r="V538" s="359">
        <v>0.13436236800167833</v>
      </c>
      <c r="W538" s="359">
        <v>1.233138635082029</v>
      </c>
      <c r="X538" s="359">
        <v>0.2172746168757298</v>
      </c>
      <c r="Y538" s="359">
        <v>1.5278295757153422</v>
      </c>
      <c r="Z538" s="359">
        <v>0.2300383490847846</v>
      </c>
      <c r="AA538" s="359">
        <v>1.2570592094638222</v>
      </c>
      <c r="AB538" s="359">
        <v>4.9554769224500871E-3</v>
      </c>
      <c r="AC538" s="363">
        <v>4.5747319139667884</v>
      </c>
      <c r="AD538" s="526">
        <v>0</v>
      </c>
      <c r="AE538" s="360" t="s">
        <v>2178</v>
      </c>
      <c r="AF538" s="360" t="s">
        <v>2143</v>
      </c>
      <c r="AG538" s="364" t="s">
        <v>1435</v>
      </c>
      <c r="AH538" s="364" t="s">
        <v>2153</v>
      </c>
      <c r="AI538" s="364">
        <v>0</v>
      </c>
      <c r="AJ538" s="364">
        <v>0</v>
      </c>
      <c r="AK538" s="364">
        <v>0</v>
      </c>
      <c r="AL538" s="359">
        <v>5.0000000000000001E-3</v>
      </c>
      <c r="AM538" s="359" t="s">
        <v>34</v>
      </c>
      <c r="AN538" s="359" t="s">
        <v>34</v>
      </c>
      <c r="AO538" s="357" t="s">
        <v>1320</v>
      </c>
      <c r="AP538" s="360" t="s">
        <v>13</v>
      </c>
      <c r="AQ538" s="366" t="s">
        <v>2211</v>
      </c>
      <c r="AR538" s="359" t="s">
        <v>34</v>
      </c>
      <c r="AS538" s="359" t="s">
        <v>34</v>
      </c>
      <c r="AT538" s="359"/>
      <c r="AW538" s="646"/>
      <c r="AX538" s="646"/>
      <c r="AY538" s="647"/>
      <c r="AZ538" s="647"/>
      <c r="BA538" s="647"/>
      <c r="BB538" s="648"/>
      <c r="BC538" s="647"/>
      <c r="BD538" s="647"/>
      <c r="BE538" s="647"/>
      <c r="BF538" s="647"/>
      <c r="BG538" s="648"/>
      <c r="BH538" s="648"/>
      <c r="BI538" s="649"/>
      <c r="BJ538" s="649"/>
      <c r="BK538" s="649"/>
      <c r="BL538" s="648"/>
      <c r="BM538" s="648"/>
      <c r="BN538" s="648"/>
      <c r="BO538" s="648"/>
      <c r="BP538" s="648"/>
      <c r="BQ538" s="648"/>
      <c r="BR538" s="648"/>
      <c r="BS538" s="648"/>
      <c r="BT538" s="651"/>
      <c r="BU538" s="652"/>
      <c r="BV538" s="650"/>
      <c r="BW538" s="653"/>
    </row>
    <row r="539" spans="2:75" ht="15.75" customHeight="1">
      <c r="B539" s="353" t="s">
        <v>1526</v>
      </c>
      <c r="C539" s="354">
        <v>33165157000126</v>
      </c>
      <c r="D539" s="355" t="s">
        <v>11</v>
      </c>
      <c r="E539" s="355" t="s">
        <v>620</v>
      </c>
      <c r="F539" s="355" t="s">
        <v>663</v>
      </c>
      <c r="G539" s="356" t="s">
        <v>738</v>
      </c>
      <c r="H539" s="356" t="s">
        <v>34</v>
      </c>
      <c r="I539" s="356"/>
      <c r="J539" s="356" t="s">
        <v>608</v>
      </c>
      <c r="K539" s="357" t="s">
        <v>48</v>
      </c>
      <c r="L539" s="358"/>
      <c r="M539" s="358"/>
      <c r="N539" s="357">
        <v>506893</v>
      </c>
      <c r="O539" s="357" t="s">
        <v>1320</v>
      </c>
      <c r="P539" s="361">
        <v>43711</v>
      </c>
      <c r="Q539" s="362">
        <v>2293297304.5599999</v>
      </c>
      <c r="R539" s="362">
        <v>1246007904.1592853</v>
      </c>
      <c r="S539" s="357">
        <v>7</v>
      </c>
      <c r="T539" s="359">
        <v>0.10631014362822011</v>
      </c>
      <c r="U539" s="359">
        <v>1.1957673020498982</v>
      </c>
      <c r="V539" s="359">
        <v>0.1284766718959458</v>
      </c>
      <c r="W539" s="359">
        <v>1.1791214324212365</v>
      </c>
      <c r="X539" s="359">
        <v>0.20075210893186912</v>
      </c>
      <c r="Y539" s="359">
        <v>1.4116467621653357</v>
      </c>
      <c r="Z539" s="359">
        <v>0.20037788078785046</v>
      </c>
      <c r="AA539" s="359">
        <v>1.0949776914125482</v>
      </c>
      <c r="AB539" s="359">
        <v>4.964649286742377E-3</v>
      </c>
      <c r="AC539" s="363">
        <v>3.5179558641481381</v>
      </c>
      <c r="AD539" s="526">
        <v>21336440000194</v>
      </c>
      <c r="AE539" s="360" t="s">
        <v>2178</v>
      </c>
      <c r="AF539" s="360" t="s">
        <v>2143</v>
      </c>
      <c r="AG539" s="364" t="s">
        <v>1435</v>
      </c>
      <c r="AH539" s="364" t="s">
        <v>2153</v>
      </c>
      <c r="AI539" s="364">
        <v>0</v>
      </c>
      <c r="AJ539" s="364">
        <v>0</v>
      </c>
      <c r="AK539" s="364">
        <v>0</v>
      </c>
      <c r="AL539" s="359">
        <v>5.0000000000000001E-3</v>
      </c>
      <c r="AM539" s="359" t="s">
        <v>34</v>
      </c>
      <c r="AN539" s="359" t="s">
        <v>34</v>
      </c>
      <c r="AO539" s="357" t="s">
        <v>1320</v>
      </c>
      <c r="AP539" s="360" t="s">
        <v>13</v>
      </c>
      <c r="AQ539" s="366" t="s">
        <v>2211</v>
      </c>
      <c r="AR539" s="359" t="s">
        <v>34</v>
      </c>
      <c r="AS539" s="359" t="s">
        <v>34</v>
      </c>
      <c r="AT539" s="359"/>
      <c r="AW539" s="646"/>
      <c r="AX539" s="646"/>
      <c r="AY539" s="647"/>
      <c r="AZ539" s="647"/>
      <c r="BA539" s="647"/>
      <c r="BB539" s="648"/>
      <c r="BC539" s="647"/>
      <c r="BD539" s="647"/>
      <c r="BE539" s="647"/>
      <c r="BF539" s="647"/>
      <c r="BG539" s="648"/>
      <c r="BH539" s="648"/>
      <c r="BI539" s="649"/>
      <c r="BJ539" s="649"/>
      <c r="BK539" s="649"/>
      <c r="BL539" s="648"/>
      <c r="BM539" s="648"/>
      <c r="BN539" s="648"/>
      <c r="BO539" s="648"/>
      <c r="BP539" s="648"/>
      <c r="BQ539" s="648"/>
      <c r="BR539" s="648"/>
      <c r="BS539" s="648"/>
      <c r="BT539" s="651"/>
      <c r="BU539" s="652"/>
      <c r="BV539" s="650"/>
      <c r="BW539" s="653"/>
    </row>
    <row r="540" spans="2:75" ht="15.75" customHeight="1">
      <c r="B540" s="353" t="s">
        <v>871</v>
      </c>
      <c r="C540" s="354">
        <v>45294958000170</v>
      </c>
      <c r="D540" s="355" t="s">
        <v>11</v>
      </c>
      <c r="E540" s="355" t="s">
        <v>661</v>
      </c>
      <c r="F540" s="355" t="s">
        <v>663</v>
      </c>
      <c r="G540" s="356"/>
      <c r="H540" s="356" t="s">
        <v>34</v>
      </c>
      <c r="I540" s="356"/>
      <c r="J540" s="356" t="s">
        <v>611</v>
      </c>
      <c r="K540" s="357" t="s">
        <v>49</v>
      </c>
      <c r="L540" s="358"/>
      <c r="M540" s="358" t="s">
        <v>34</v>
      </c>
      <c r="N540" s="357">
        <v>648582</v>
      </c>
      <c r="O540" s="357" t="s">
        <v>1320</v>
      </c>
      <c r="P540" s="361">
        <v>44678</v>
      </c>
      <c r="Q540" s="362">
        <v>25581319.710000001</v>
      </c>
      <c r="R540" s="362" t="s">
        <v>1417</v>
      </c>
      <c r="S540" s="357">
        <v>7</v>
      </c>
      <c r="T540" s="359" t="s">
        <v>1417</v>
      </c>
      <c r="U540" s="359" t="s">
        <v>1417</v>
      </c>
      <c r="V540" s="359" t="s">
        <v>1417</v>
      </c>
      <c r="W540" s="359" t="s">
        <v>1417</v>
      </c>
      <c r="X540" s="359" t="s">
        <v>1417</v>
      </c>
      <c r="Y540" s="359" t="s">
        <v>1417</v>
      </c>
      <c r="Z540" s="359" t="s">
        <v>1417</v>
      </c>
      <c r="AA540" s="359" t="s">
        <v>1417</v>
      </c>
      <c r="AB540" s="359" t="s">
        <v>1417</v>
      </c>
      <c r="AC540" s="363" t="s">
        <v>1417</v>
      </c>
      <c r="AD540" s="526">
        <v>0</v>
      </c>
      <c r="AE540" s="360" t="s">
        <v>2178</v>
      </c>
      <c r="AF540" s="360" t="s">
        <v>2143</v>
      </c>
      <c r="AG540" s="364" t="s">
        <v>1435</v>
      </c>
      <c r="AH540" s="364" t="s">
        <v>2144</v>
      </c>
      <c r="AI540" s="364">
        <v>0</v>
      </c>
      <c r="AJ540" s="364" t="s">
        <v>1427</v>
      </c>
      <c r="AK540" s="364">
        <v>0</v>
      </c>
      <c r="AL540" s="359">
        <v>8.0000000000000002E-3</v>
      </c>
      <c r="AM540" s="359">
        <v>0.2</v>
      </c>
      <c r="AN540" s="359" t="s">
        <v>2161</v>
      </c>
      <c r="AO540" s="357" t="s">
        <v>1323</v>
      </c>
      <c r="AP540" s="360" t="s">
        <v>13</v>
      </c>
      <c r="AQ540" s="366" t="s">
        <v>679</v>
      </c>
      <c r="AR540" s="359">
        <v>2.6666666666666666E-3</v>
      </c>
      <c r="AS540" s="359">
        <v>2.6666666666666666E-3</v>
      </c>
      <c r="AT540" s="359"/>
      <c r="AW540" s="646"/>
      <c r="AX540" s="646"/>
      <c r="AY540" s="647"/>
      <c r="AZ540" s="647"/>
      <c r="BA540" s="647"/>
      <c r="BB540" s="648"/>
      <c r="BC540" s="647"/>
      <c r="BD540" s="647"/>
      <c r="BE540" s="647"/>
      <c r="BF540" s="647"/>
      <c r="BG540" s="648"/>
      <c r="BH540" s="648"/>
      <c r="BI540" s="649"/>
      <c r="BJ540" s="649"/>
      <c r="BK540" s="649"/>
      <c r="BL540" s="648"/>
      <c r="BM540" s="648"/>
      <c r="BN540" s="648"/>
      <c r="BO540" s="648"/>
      <c r="BP540" s="648"/>
      <c r="BQ540" s="648"/>
      <c r="BR540" s="648"/>
      <c r="BS540" s="648"/>
      <c r="BT540" s="651"/>
      <c r="BU540" s="652"/>
      <c r="BV540" s="650"/>
      <c r="BW540" s="653"/>
    </row>
    <row r="541" spans="2:75" ht="15.75" customHeight="1">
      <c r="B541" s="353" t="s">
        <v>417</v>
      </c>
      <c r="C541" s="354">
        <v>36017289000107</v>
      </c>
      <c r="D541" s="355" t="s">
        <v>11</v>
      </c>
      <c r="E541" s="355" t="s">
        <v>620</v>
      </c>
      <c r="F541" s="355" t="s">
        <v>663</v>
      </c>
      <c r="G541" s="356" t="s">
        <v>738</v>
      </c>
      <c r="H541" s="356" t="s">
        <v>34</v>
      </c>
      <c r="I541" s="356" t="s">
        <v>34</v>
      </c>
      <c r="J541" s="356" t="s">
        <v>608</v>
      </c>
      <c r="K541" s="357" t="s">
        <v>48</v>
      </c>
      <c r="L541" s="358"/>
      <c r="M541" s="358" t="s">
        <v>1414</v>
      </c>
      <c r="N541" s="357">
        <v>546496</v>
      </c>
      <c r="O541" s="357" t="s">
        <v>1320</v>
      </c>
      <c r="P541" s="361">
        <v>44042</v>
      </c>
      <c r="Q541" s="362">
        <v>408060251.61000001</v>
      </c>
      <c r="R541" s="362">
        <v>214570625.15682527</v>
      </c>
      <c r="S541" s="357">
        <v>7</v>
      </c>
      <c r="T541" s="359">
        <v>8.5390796213933529E-2</v>
      </c>
      <c r="U541" s="359">
        <v>1.1038634893499399</v>
      </c>
      <c r="V541" s="359">
        <v>0.11289645783122637</v>
      </c>
      <c r="W541" s="359">
        <v>1.1067627826165281</v>
      </c>
      <c r="X541" s="359">
        <v>0.15189289971567144</v>
      </c>
      <c r="Y541" s="359">
        <v>1.1518314514916246</v>
      </c>
      <c r="Z541" s="359" t="s">
        <v>1417</v>
      </c>
      <c r="AA541" s="359" t="s">
        <v>1417</v>
      </c>
      <c r="AB541" s="359">
        <v>2.81178134408115E-3</v>
      </c>
      <c r="AC541" s="363">
        <v>3.4997762378345425</v>
      </c>
      <c r="AD541" s="526">
        <v>0</v>
      </c>
      <c r="AE541" s="360" t="s">
        <v>2455</v>
      </c>
      <c r="AF541" s="360" t="s">
        <v>736</v>
      </c>
      <c r="AG541" s="364" t="s">
        <v>736</v>
      </c>
      <c r="AH541" s="364" t="s">
        <v>2147</v>
      </c>
      <c r="AI541" s="364">
        <v>100</v>
      </c>
      <c r="AJ541" s="364">
        <v>100</v>
      </c>
      <c r="AK541" s="364">
        <v>100</v>
      </c>
      <c r="AL541" s="359">
        <v>4.0000000000000001E-3</v>
      </c>
      <c r="AM541" s="359" t="s">
        <v>34</v>
      </c>
      <c r="AN541" s="359" t="s">
        <v>64</v>
      </c>
      <c r="AO541" s="357" t="s">
        <v>1323</v>
      </c>
      <c r="AP541" s="360" t="s">
        <v>11</v>
      </c>
      <c r="AQ541" s="366" t="s">
        <v>675</v>
      </c>
      <c r="AR541" s="359">
        <v>7.9999999999999993E-4</v>
      </c>
      <c r="AS541" s="359">
        <v>7.9999999999999993E-4</v>
      </c>
      <c r="AT541" s="359"/>
      <c r="AW541" s="646"/>
      <c r="AX541" s="646"/>
      <c r="AY541" s="647"/>
      <c r="AZ541" s="647"/>
      <c r="BA541" s="647"/>
      <c r="BB541" s="648"/>
      <c r="BC541" s="647"/>
      <c r="BD541" s="647"/>
      <c r="BE541" s="647"/>
      <c r="BF541" s="647"/>
      <c r="BG541" s="648"/>
      <c r="BH541" s="648"/>
      <c r="BI541" s="649"/>
      <c r="BJ541" s="649"/>
      <c r="BK541" s="649"/>
      <c r="BL541" s="648"/>
      <c r="BM541" s="648"/>
      <c r="BN541" s="648"/>
      <c r="BO541" s="648"/>
      <c r="BP541" s="648"/>
      <c r="BQ541" s="648"/>
      <c r="BR541" s="648"/>
      <c r="BS541" s="648"/>
      <c r="BT541" s="651"/>
      <c r="BU541" s="652"/>
      <c r="BV541" s="650"/>
      <c r="BW541" s="653"/>
    </row>
    <row r="542" spans="2:75" ht="15.75" customHeight="1">
      <c r="B542" s="353" t="s">
        <v>1257</v>
      </c>
      <c r="C542" s="354">
        <v>44209582000196</v>
      </c>
      <c r="D542" s="355" t="s">
        <v>14</v>
      </c>
      <c r="E542" s="355" t="s">
        <v>15</v>
      </c>
      <c r="F542" s="355" t="s">
        <v>701</v>
      </c>
      <c r="G542" s="356"/>
      <c r="H542" s="356" t="s">
        <v>34</v>
      </c>
      <c r="I542" s="356" t="s">
        <v>34</v>
      </c>
      <c r="J542" s="356" t="s">
        <v>611</v>
      </c>
      <c r="K542" s="357" t="s">
        <v>49</v>
      </c>
      <c r="L542" s="358"/>
      <c r="M542" s="358" t="s">
        <v>1414</v>
      </c>
      <c r="N542" s="357">
        <v>624985</v>
      </c>
      <c r="O542" s="357" t="s">
        <v>1320</v>
      </c>
      <c r="P542" s="361">
        <v>44523</v>
      </c>
      <c r="Q542" s="362">
        <v>2839068.09</v>
      </c>
      <c r="R542" s="362" t="s">
        <v>1417</v>
      </c>
      <c r="S542" s="357">
        <v>7</v>
      </c>
      <c r="T542" s="359">
        <v>-0.57893674741405854</v>
      </c>
      <c r="U542" s="359">
        <v>-7.4840283314878908</v>
      </c>
      <c r="V542" s="359" t="s">
        <v>1417</v>
      </c>
      <c r="W542" s="359" t="s">
        <v>1417</v>
      </c>
      <c r="X542" s="359" t="s">
        <v>1417</v>
      </c>
      <c r="Y542" s="359" t="s">
        <v>1417</v>
      </c>
      <c r="Z542" s="359" t="s">
        <v>1417</v>
      </c>
      <c r="AA542" s="359" t="s">
        <v>1417</v>
      </c>
      <c r="AB542" s="359" t="s">
        <v>1417</v>
      </c>
      <c r="AC542" s="363" t="s">
        <v>1417</v>
      </c>
      <c r="AD542" s="526">
        <v>0</v>
      </c>
      <c r="AE542" s="360" t="s">
        <v>2263</v>
      </c>
      <c r="AF542" s="360" t="s">
        <v>2143</v>
      </c>
      <c r="AG542" s="364" t="s">
        <v>1435</v>
      </c>
      <c r="AH542" s="364" t="s">
        <v>2147</v>
      </c>
      <c r="AI542" s="364">
        <v>1000</v>
      </c>
      <c r="AJ542" s="364">
        <v>100</v>
      </c>
      <c r="AK542" s="364">
        <v>100</v>
      </c>
      <c r="AL542" s="359">
        <v>3.4000000000000002E-3</v>
      </c>
      <c r="AM542" s="359" t="s">
        <v>34</v>
      </c>
      <c r="AN542" s="359" t="s">
        <v>2161</v>
      </c>
      <c r="AO542" s="357" t="s">
        <v>1323</v>
      </c>
      <c r="AP542" s="360" t="s">
        <v>13</v>
      </c>
      <c r="AQ542" s="366" t="s">
        <v>671</v>
      </c>
      <c r="AR542" s="359">
        <v>1.1332199999999999E-3</v>
      </c>
      <c r="AS542" s="359">
        <v>1.1332199999999999E-3</v>
      </c>
      <c r="AT542" s="359"/>
      <c r="AW542" s="646"/>
      <c r="AX542" s="646"/>
      <c r="AY542" s="647"/>
      <c r="AZ542" s="647"/>
      <c r="BA542" s="647"/>
      <c r="BB542" s="648"/>
      <c r="BC542" s="647"/>
      <c r="BD542" s="647"/>
      <c r="BE542" s="647"/>
      <c r="BF542" s="647"/>
      <c r="BG542" s="648"/>
      <c r="BH542" s="648"/>
      <c r="BI542" s="649"/>
      <c r="BJ542" s="649"/>
      <c r="BK542" s="649"/>
      <c r="BL542" s="648"/>
      <c r="BM542" s="648"/>
      <c r="BN542" s="648"/>
      <c r="BO542" s="648"/>
      <c r="BP542" s="648"/>
      <c r="BQ542" s="648"/>
      <c r="BR542" s="648"/>
      <c r="BS542" s="648"/>
      <c r="BT542" s="651"/>
      <c r="BU542" s="652"/>
      <c r="BV542" s="650"/>
      <c r="BW542" s="653"/>
    </row>
    <row r="543" spans="2:75" ht="15.75" customHeight="1">
      <c r="B543" s="353" t="s">
        <v>1258</v>
      </c>
      <c r="C543" s="354">
        <v>41545885000191</v>
      </c>
      <c r="D543" s="355" t="s">
        <v>14</v>
      </c>
      <c r="E543" s="355" t="s">
        <v>15</v>
      </c>
      <c r="F543" s="355" t="s">
        <v>701</v>
      </c>
      <c r="G543" s="356"/>
      <c r="H543" s="356" t="s">
        <v>34</v>
      </c>
      <c r="I543" s="356" t="s">
        <v>34</v>
      </c>
      <c r="J543" s="356" t="s">
        <v>611</v>
      </c>
      <c r="K543" s="357" t="s">
        <v>49</v>
      </c>
      <c r="L543" s="358"/>
      <c r="M543" s="358" t="s">
        <v>1414</v>
      </c>
      <c r="N543" s="357">
        <v>612618</v>
      </c>
      <c r="O543" s="357" t="s">
        <v>1320</v>
      </c>
      <c r="P543" s="361">
        <v>44306</v>
      </c>
      <c r="Q543" s="362">
        <v>15826624.210000001</v>
      </c>
      <c r="R543" s="362">
        <v>36201364.435357116</v>
      </c>
      <c r="S543" s="357">
        <v>7</v>
      </c>
      <c r="T543" s="359">
        <v>-0.62555273568232628</v>
      </c>
      <c r="U543" s="359">
        <v>-8.0866423104041498</v>
      </c>
      <c r="V543" s="359">
        <v>-0.63444031253798339</v>
      </c>
      <c r="W543" s="359">
        <v>-6.2196364633365988</v>
      </c>
      <c r="X543" s="359" t="s">
        <v>1417</v>
      </c>
      <c r="Y543" s="359" t="s">
        <v>1417</v>
      </c>
      <c r="Z543" s="359" t="s">
        <v>1417</v>
      </c>
      <c r="AA543" s="359" t="s">
        <v>1417</v>
      </c>
      <c r="AB543" s="359">
        <v>0.76584828571467956</v>
      </c>
      <c r="AC543" s="363">
        <v>-1.0537153241735926</v>
      </c>
      <c r="AD543" s="526">
        <v>0</v>
      </c>
      <c r="AE543" s="360" t="s">
        <v>2263</v>
      </c>
      <c r="AF543" s="360" t="s">
        <v>2143</v>
      </c>
      <c r="AG543" s="364" t="s">
        <v>1435</v>
      </c>
      <c r="AH543" s="364" t="s">
        <v>2147</v>
      </c>
      <c r="AI543" s="364">
        <v>0</v>
      </c>
      <c r="AJ543" s="364">
        <v>0</v>
      </c>
      <c r="AK543" s="364">
        <v>0</v>
      </c>
      <c r="AL543" s="359">
        <v>5.0000000000000001E-4</v>
      </c>
      <c r="AM543" s="359" t="s">
        <v>34</v>
      </c>
      <c r="AN543" s="359" t="s">
        <v>34</v>
      </c>
      <c r="AO543" s="357" t="s">
        <v>1323</v>
      </c>
      <c r="AP543" s="360" t="s">
        <v>13</v>
      </c>
      <c r="AQ543" s="366" t="s">
        <v>671</v>
      </c>
      <c r="AR543" s="359">
        <v>1.6664999999999998E-4</v>
      </c>
      <c r="AS543" s="359">
        <v>1.6664999999999998E-4</v>
      </c>
      <c r="AT543" s="359"/>
      <c r="AW543" s="646"/>
      <c r="AX543" s="646"/>
      <c r="AY543" s="647"/>
      <c r="AZ543" s="647"/>
      <c r="BA543" s="647"/>
      <c r="BB543" s="648"/>
      <c r="BC543" s="647"/>
      <c r="BD543" s="647"/>
      <c r="BE543" s="647"/>
      <c r="BF543" s="647"/>
      <c r="BG543" s="648"/>
      <c r="BH543" s="648"/>
      <c r="BI543" s="649"/>
      <c r="BJ543" s="649"/>
      <c r="BK543" s="649"/>
      <c r="BL543" s="648"/>
      <c r="BM543" s="648"/>
      <c r="BN543" s="648"/>
      <c r="BO543" s="648"/>
      <c r="BP543" s="648"/>
      <c r="BQ543" s="648"/>
      <c r="BR543" s="648"/>
      <c r="BS543" s="648"/>
      <c r="BT543" s="651"/>
      <c r="BU543" s="652"/>
      <c r="BV543" s="650"/>
      <c r="BW543" s="653"/>
    </row>
    <row r="544" spans="2:75" ht="15.75" customHeight="1">
      <c r="B544" s="353" t="s">
        <v>1259</v>
      </c>
      <c r="C544" s="354">
        <v>43508446000134</v>
      </c>
      <c r="D544" s="355" t="s">
        <v>14</v>
      </c>
      <c r="E544" s="355" t="s">
        <v>15</v>
      </c>
      <c r="F544" s="355" t="s">
        <v>701</v>
      </c>
      <c r="G544" s="356"/>
      <c r="H544" s="356" t="s">
        <v>34</v>
      </c>
      <c r="I544" s="356" t="s">
        <v>34</v>
      </c>
      <c r="J544" s="356" t="s">
        <v>611</v>
      </c>
      <c r="K544" s="357" t="s">
        <v>49</v>
      </c>
      <c r="L544" s="358"/>
      <c r="M544" s="358" t="s">
        <v>1414</v>
      </c>
      <c r="N544" s="357">
        <v>615986</v>
      </c>
      <c r="O544" s="357" t="s">
        <v>1320</v>
      </c>
      <c r="P544" s="361">
        <v>44469</v>
      </c>
      <c r="Q544" s="362">
        <v>6457112.3899999997</v>
      </c>
      <c r="R544" s="362" t="s">
        <v>1417</v>
      </c>
      <c r="S544" s="357">
        <v>7</v>
      </c>
      <c r="T544" s="359">
        <v>-0.7147110391915118</v>
      </c>
      <c r="U544" s="359">
        <v>-9.2392091019070399</v>
      </c>
      <c r="V544" s="359" t="s">
        <v>1417</v>
      </c>
      <c r="W544" s="359" t="s">
        <v>1417</v>
      </c>
      <c r="X544" s="359" t="s">
        <v>1417</v>
      </c>
      <c r="Y544" s="359" t="s">
        <v>1417</v>
      </c>
      <c r="Z544" s="359" t="s">
        <v>1417</v>
      </c>
      <c r="AA544" s="359" t="s">
        <v>1417</v>
      </c>
      <c r="AB544" s="359" t="s">
        <v>1417</v>
      </c>
      <c r="AC544" s="363" t="s">
        <v>1417</v>
      </c>
      <c r="AD544" s="526">
        <v>0</v>
      </c>
      <c r="AE544" s="360" t="s">
        <v>2263</v>
      </c>
      <c r="AF544" s="360" t="s">
        <v>2143</v>
      </c>
      <c r="AG544" s="364" t="s">
        <v>1435</v>
      </c>
      <c r="AH544" s="364" t="s">
        <v>2147</v>
      </c>
      <c r="AI544" s="364">
        <v>0</v>
      </c>
      <c r="AJ544" s="364">
        <v>0</v>
      </c>
      <c r="AK544" s="364">
        <v>0</v>
      </c>
      <c r="AL544" s="359">
        <v>3.4000000000000002E-3</v>
      </c>
      <c r="AM544" s="359" t="s">
        <v>34</v>
      </c>
      <c r="AN544" s="359" t="s">
        <v>2161</v>
      </c>
      <c r="AO544" s="357" t="s">
        <v>1323</v>
      </c>
      <c r="AP544" s="360" t="s">
        <v>13</v>
      </c>
      <c r="AQ544" s="366" t="s">
        <v>671</v>
      </c>
      <c r="AR544" s="359">
        <v>1.1332199999999999E-3</v>
      </c>
      <c r="AS544" s="359">
        <v>1.1332199999999999E-3</v>
      </c>
      <c r="AT544" s="359"/>
      <c r="AW544" s="646"/>
      <c r="AX544" s="646"/>
      <c r="AY544" s="647"/>
      <c r="AZ544" s="647"/>
      <c r="BA544" s="647"/>
      <c r="BB544" s="648"/>
      <c r="BC544" s="647"/>
      <c r="BD544" s="647"/>
      <c r="BE544" s="647"/>
      <c r="BF544" s="647"/>
      <c r="BG544" s="648"/>
      <c r="BH544" s="648"/>
      <c r="BI544" s="649"/>
      <c r="BJ544" s="649"/>
      <c r="BK544" s="649"/>
      <c r="BL544" s="648"/>
      <c r="BM544" s="648"/>
      <c r="BN544" s="648"/>
      <c r="BO544" s="648"/>
      <c r="BP544" s="648"/>
      <c r="BQ544" s="648"/>
      <c r="BR544" s="648"/>
      <c r="BS544" s="648"/>
      <c r="BT544" s="651"/>
      <c r="BU544" s="652"/>
      <c r="BV544" s="650"/>
      <c r="BW544" s="653"/>
    </row>
    <row r="545" spans="2:75" ht="15.75" customHeight="1">
      <c r="B545" s="353" t="s">
        <v>1260</v>
      </c>
      <c r="C545" s="354">
        <v>44026806000124</v>
      </c>
      <c r="D545" s="355" t="s">
        <v>14</v>
      </c>
      <c r="E545" s="355" t="s">
        <v>15</v>
      </c>
      <c r="F545" s="355" t="s">
        <v>701</v>
      </c>
      <c r="G545" s="356"/>
      <c r="H545" s="356" t="s">
        <v>34</v>
      </c>
      <c r="I545" s="356" t="s">
        <v>34</v>
      </c>
      <c r="J545" s="356" t="s">
        <v>611</v>
      </c>
      <c r="K545" s="357" t="s">
        <v>49</v>
      </c>
      <c r="L545" s="358"/>
      <c r="M545" s="358" t="s">
        <v>1414</v>
      </c>
      <c r="N545" s="357">
        <v>626082</v>
      </c>
      <c r="O545" s="357" t="s">
        <v>1320</v>
      </c>
      <c r="P545" s="361">
        <v>44530</v>
      </c>
      <c r="Q545" s="362">
        <v>4242281.0199999996</v>
      </c>
      <c r="R545" s="362" t="s">
        <v>1417</v>
      </c>
      <c r="S545" s="357">
        <v>7</v>
      </c>
      <c r="T545" s="359">
        <v>-0.62098168035260093</v>
      </c>
      <c r="U545" s="359">
        <v>-8.0275513859719574</v>
      </c>
      <c r="V545" s="359" t="s">
        <v>1417</v>
      </c>
      <c r="W545" s="359" t="s">
        <v>1417</v>
      </c>
      <c r="X545" s="359" t="s">
        <v>1417</v>
      </c>
      <c r="Y545" s="359" t="s">
        <v>1417</v>
      </c>
      <c r="Z545" s="359" t="s">
        <v>1417</v>
      </c>
      <c r="AA545" s="359" t="s">
        <v>1417</v>
      </c>
      <c r="AB545" s="359" t="s">
        <v>1417</v>
      </c>
      <c r="AC545" s="363" t="s">
        <v>1417</v>
      </c>
      <c r="AD545" s="526">
        <v>0</v>
      </c>
      <c r="AE545" s="360" t="s">
        <v>2263</v>
      </c>
      <c r="AF545" s="360" t="s">
        <v>2143</v>
      </c>
      <c r="AG545" s="364" t="s">
        <v>1435</v>
      </c>
      <c r="AH545" s="364" t="s">
        <v>2147</v>
      </c>
      <c r="AI545" s="364">
        <v>1000</v>
      </c>
      <c r="AJ545" s="364">
        <v>100</v>
      </c>
      <c r="AK545" s="364">
        <v>100</v>
      </c>
      <c r="AL545" s="359">
        <v>3.4000000000000002E-3</v>
      </c>
      <c r="AM545" s="359" t="s">
        <v>34</v>
      </c>
      <c r="AN545" s="359" t="s">
        <v>2161</v>
      </c>
      <c r="AO545" s="357" t="s">
        <v>1323</v>
      </c>
      <c r="AP545" s="360" t="s">
        <v>13</v>
      </c>
      <c r="AQ545" s="366" t="s">
        <v>671</v>
      </c>
      <c r="AR545" s="359">
        <v>1.1332199999999999E-3</v>
      </c>
      <c r="AS545" s="359">
        <v>1.1332199999999999E-3</v>
      </c>
      <c r="AT545" s="359"/>
      <c r="AW545" s="646"/>
      <c r="AX545" s="646"/>
      <c r="AY545" s="647"/>
      <c r="AZ545" s="647"/>
      <c r="BA545" s="647"/>
      <c r="BB545" s="648"/>
      <c r="BC545" s="647"/>
      <c r="BD545" s="647"/>
      <c r="BE545" s="647"/>
      <c r="BF545" s="647"/>
      <c r="BG545" s="648"/>
      <c r="BH545" s="648"/>
      <c r="BI545" s="649"/>
      <c r="BJ545" s="649"/>
      <c r="BK545" s="649"/>
      <c r="BL545" s="648"/>
      <c r="BM545" s="648"/>
      <c r="BN545" s="648"/>
      <c r="BO545" s="648"/>
      <c r="BP545" s="648"/>
      <c r="BQ545" s="648"/>
      <c r="BR545" s="648"/>
      <c r="BS545" s="648"/>
      <c r="BT545" s="651"/>
      <c r="BU545" s="652"/>
      <c r="BV545" s="650"/>
      <c r="BW545" s="653"/>
    </row>
    <row r="546" spans="2:75" ht="15.75" customHeight="1">
      <c r="B546" s="353" t="s">
        <v>505</v>
      </c>
      <c r="C546" s="354">
        <v>36380409000128</v>
      </c>
      <c r="D546" s="355" t="s">
        <v>14</v>
      </c>
      <c r="E546" s="355" t="s">
        <v>15</v>
      </c>
      <c r="F546" s="355" t="s">
        <v>701</v>
      </c>
      <c r="G546" s="356"/>
      <c r="H546" s="356" t="s">
        <v>34</v>
      </c>
      <c r="I546" s="356" t="s">
        <v>34</v>
      </c>
      <c r="J546" s="356" t="s">
        <v>611</v>
      </c>
      <c r="K546" s="357" t="s">
        <v>49</v>
      </c>
      <c r="L546" s="358"/>
      <c r="M546" s="358" t="s">
        <v>1414</v>
      </c>
      <c r="N546" s="357">
        <v>530026</v>
      </c>
      <c r="O546" s="357" t="s">
        <v>1320</v>
      </c>
      <c r="P546" s="361">
        <v>43889</v>
      </c>
      <c r="Q546" s="362">
        <v>44579718.979999997</v>
      </c>
      <c r="R546" s="362">
        <v>68740373.194880933</v>
      </c>
      <c r="S546" s="357">
        <v>7</v>
      </c>
      <c r="T546" s="359">
        <v>-0.25004122223342951</v>
      </c>
      <c r="U546" s="359">
        <v>-3.2323316831993596</v>
      </c>
      <c r="V546" s="359">
        <v>-0.1762237845980863</v>
      </c>
      <c r="W546" s="359">
        <v>-1.7275823347492796</v>
      </c>
      <c r="X546" s="359">
        <v>-1.1825893803525389E-3</v>
      </c>
      <c r="Y546" s="359">
        <v>-8.9677901010504421E-3</v>
      </c>
      <c r="Z546" s="359" t="s">
        <v>1417</v>
      </c>
      <c r="AA546" s="359" t="s">
        <v>1417</v>
      </c>
      <c r="AB546" s="359">
        <v>0.16101987075846294</v>
      </c>
      <c r="AC546" s="363">
        <v>-1.7267459813888817</v>
      </c>
      <c r="AD546" s="526">
        <v>0</v>
      </c>
      <c r="AE546" s="360" t="s">
        <v>2263</v>
      </c>
      <c r="AF546" s="360" t="s">
        <v>2143</v>
      </c>
      <c r="AG546" s="364" t="s">
        <v>1435</v>
      </c>
      <c r="AH546" s="364" t="s">
        <v>2147</v>
      </c>
      <c r="AI546" s="364">
        <v>1000</v>
      </c>
      <c r="AJ546" s="364">
        <v>0</v>
      </c>
      <c r="AK546" s="364">
        <v>0</v>
      </c>
      <c r="AL546" s="359">
        <v>5.0000000000000001E-4</v>
      </c>
      <c r="AM546" s="359" t="s">
        <v>34</v>
      </c>
      <c r="AN546" s="359" t="s">
        <v>34</v>
      </c>
      <c r="AO546" s="357" t="s">
        <v>1323</v>
      </c>
      <c r="AP546" s="360" t="s">
        <v>13</v>
      </c>
      <c r="AQ546" s="366" t="s">
        <v>668</v>
      </c>
      <c r="AR546" s="359">
        <v>1.6664999999999998E-4</v>
      </c>
      <c r="AS546" s="359">
        <v>1.6664999999999998E-4</v>
      </c>
      <c r="AT546" s="359"/>
      <c r="AW546" s="646"/>
      <c r="AX546" s="646"/>
      <c r="AY546" s="647"/>
      <c r="AZ546" s="647"/>
      <c r="BA546" s="647"/>
      <c r="BB546" s="648"/>
      <c r="BC546" s="647"/>
      <c r="BD546" s="647"/>
      <c r="BE546" s="647"/>
      <c r="BF546" s="647"/>
      <c r="BG546" s="648"/>
      <c r="BH546" s="648"/>
      <c r="BI546" s="649"/>
      <c r="BJ546" s="649"/>
      <c r="BK546" s="649"/>
      <c r="BL546" s="648"/>
      <c r="BM546" s="648"/>
      <c r="BN546" s="648"/>
      <c r="BO546" s="648"/>
      <c r="BP546" s="648"/>
      <c r="BQ546" s="648"/>
      <c r="BR546" s="648"/>
      <c r="BS546" s="648"/>
      <c r="BT546" s="651"/>
      <c r="BU546" s="652"/>
      <c r="BV546" s="650"/>
      <c r="BW546" s="653"/>
    </row>
    <row r="547" spans="2:75" ht="15.75" customHeight="1">
      <c r="B547" s="353" t="s">
        <v>1503</v>
      </c>
      <c r="C547" s="354">
        <v>38377278000155</v>
      </c>
      <c r="D547" s="355" t="s">
        <v>14</v>
      </c>
      <c r="E547" s="355" t="s">
        <v>616</v>
      </c>
      <c r="F547" s="355" t="s">
        <v>617</v>
      </c>
      <c r="G547" s="356" t="s">
        <v>34</v>
      </c>
      <c r="H547" s="356" t="s">
        <v>34</v>
      </c>
      <c r="I547" s="356" t="s">
        <v>34</v>
      </c>
      <c r="J547" s="356" t="s">
        <v>608</v>
      </c>
      <c r="K547" s="357" t="s">
        <v>48</v>
      </c>
      <c r="L547" s="358"/>
      <c r="M547" s="358"/>
      <c r="N547" s="357">
        <v>576743</v>
      </c>
      <c r="O547" s="357" t="s">
        <v>1320</v>
      </c>
      <c r="P547" s="361">
        <v>44235</v>
      </c>
      <c r="Q547" s="362" t="s">
        <v>1391</v>
      </c>
      <c r="R547" s="362" t="s">
        <v>1417</v>
      </c>
      <c r="S547" s="357">
        <v>7</v>
      </c>
      <c r="T547" s="359" t="s">
        <v>1417</v>
      </c>
      <c r="U547" s="359" t="s">
        <v>1417</v>
      </c>
      <c r="V547" s="359" t="s">
        <v>1417</v>
      </c>
      <c r="W547" s="359" t="s">
        <v>1417</v>
      </c>
      <c r="X547" s="359" t="s">
        <v>1417</v>
      </c>
      <c r="Y547" s="359" t="s">
        <v>1417</v>
      </c>
      <c r="Z547" s="359" t="s">
        <v>1417</v>
      </c>
      <c r="AA547" s="359" t="s">
        <v>1417</v>
      </c>
      <c r="AB547" s="359" t="s">
        <v>1417</v>
      </c>
      <c r="AC547" s="363" t="s">
        <v>1417</v>
      </c>
      <c r="AD547" s="526">
        <v>0</v>
      </c>
      <c r="AE547" s="360" t="s">
        <v>2177</v>
      </c>
      <c r="AF547" s="360" t="s">
        <v>2152</v>
      </c>
      <c r="AG547" s="364" t="s">
        <v>1436</v>
      </c>
      <c r="AH547" s="364" t="s">
        <v>2144</v>
      </c>
      <c r="AI547" s="364">
        <v>500</v>
      </c>
      <c r="AJ547" s="364" t="s">
        <v>1427</v>
      </c>
      <c r="AK547" s="364">
        <v>100</v>
      </c>
      <c r="AL547" s="657">
        <v>0</v>
      </c>
      <c r="AM547" s="657">
        <v>0.2</v>
      </c>
      <c r="AN547" s="359" t="s">
        <v>34</v>
      </c>
      <c r="AO547" s="357" t="s">
        <v>1323</v>
      </c>
      <c r="AP547" s="360" t="s">
        <v>716</v>
      </c>
      <c r="AQ547" s="366" t="s">
        <v>687</v>
      </c>
      <c r="AR547" s="359">
        <v>4.0000000000000001E-3</v>
      </c>
      <c r="AS547" s="359">
        <v>4.0000000000000001E-3</v>
      </c>
      <c r="AT547" s="359"/>
      <c r="AW547" s="646"/>
      <c r="AX547" s="646"/>
      <c r="AY547" s="647"/>
      <c r="AZ547" s="647"/>
      <c r="BA547" s="647"/>
      <c r="BB547" s="648"/>
      <c r="BC547" s="647"/>
      <c r="BD547" s="647"/>
      <c r="BE547" s="647"/>
      <c r="BF547" s="647"/>
      <c r="BG547" s="648"/>
      <c r="BH547" s="648"/>
      <c r="BI547" s="649"/>
      <c r="BJ547" s="649"/>
      <c r="BK547" s="649"/>
      <c r="BL547" s="648"/>
      <c r="BM547" s="648"/>
      <c r="BN547" s="648"/>
      <c r="BO547" s="648"/>
      <c r="BP547" s="648"/>
      <c r="BQ547" s="648"/>
      <c r="BR547" s="648"/>
      <c r="BS547" s="648"/>
      <c r="BT547" s="651"/>
      <c r="BU547" s="652"/>
      <c r="BV547" s="650"/>
      <c r="BW547" s="653"/>
    </row>
    <row r="548" spans="2:75" ht="15.75" customHeight="1">
      <c r="B548" s="353" t="s">
        <v>1613</v>
      </c>
      <c r="C548" s="354">
        <v>34979876000143</v>
      </c>
      <c r="D548" s="355" t="s">
        <v>13</v>
      </c>
      <c r="E548" s="355" t="s">
        <v>616</v>
      </c>
      <c r="F548" s="355" t="s">
        <v>617</v>
      </c>
      <c r="G548" s="356" t="s">
        <v>34</v>
      </c>
      <c r="H548" s="356" t="s">
        <v>1336</v>
      </c>
      <c r="I548" s="356" t="s">
        <v>34</v>
      </c>
      <c r="J548" s="356" t="s">
        <v>608</v>
      </c>
      <c r="K548" s="357" t="s">
        <v>48</v>
      </c>
      <c r="L548" s="358"/>
      <c r="M548" s="358"/>
      <c r="N548" s="357">
        <v>536474</v>
      </c>
      <c r="O548" s="357" t="s">
        <v>1320</v>
      </c>
      <c r="P548" s="361">
        <v>43966</v>
      </c>
      <c r="Q548" s="362">
        <v>100928778.90000001</v>
      </c>
      <c r="R548" s="362">
        <v>114713752.58694442</v>
      </c>
      <c r="S548" s="357">
        <v>7</v>
      </c>
      <c r="T548" s="359">
        <v>4.8418643316860965E-2</v>
      </c>
      <c r="U548" s="359">
        <v>0.54460871288438606</v>
      </c>
      <c r="V548" s="359">
        <v>8.4910650507639351E-2</v>
      </c>
      <c r="W548" s="359">
        <v>0.77928519144296171</v>
      </c>
      <c r="X548" s="359">
        <v>0.20367604327307176</v>
      </c>
      <c r="Y548" s="359">
        <v>1.4322072557387484</v>
      </c>
      <c r="Z548" s="359" t="s">
        <v>1417</v>
      </c>
      <c r="AA548" s="359" t="s">
        <v>1417</v>
      </c>
      <c r="AB548" s="359">
        <v>3.8985298980494659E-2</v>
      </c>
      <c r="AC548" s="363">
        <v>-0.54320756682320437</v>
      </c>
      <c r="AD548" s="526">
        <v>0</v>
      </c>
      <c r="AE548" s="360" t="s">
        <v>2327</v>
      </c>
      <c r="AF548" s="360" t="s">
        <v>2143</v>
      </c>
      <c r="AG548" s="364" t="s">
        <v>1435</v>
      </c>
      <c r="AH548" s="364" t="s">
        <v>2153</v>
      </c>
      <c r="AI548" s="364">
        <v>0</v>
      </c>
      <c r="AJ548" s="364">
        <v>0</v>
      </c>
      <c r="AK548" s="364">
        <v>0</v>
      </c>
      <c r="AL548" s="359">
        <v>0.01</v>
      </c>
      <c r="AM548" s="359">
        <v>0.2</v>
      </c>
      <c r="AN548" s="359" t="s">
        <v>34</v>
      </c>
      <c r="AO548" s="357" t="s">
        <v>1320</v>
      </c>
      <c r="AP548" s="360" t="s">
        <v>13</v>
      </c>
      <c r="AQ548" s="366" t="s">
        <v>2211</v>
      </c>
      <c r="AR548" s="359" t="s">
        <v>34</v>
      </c>
      <c r="AS548" s="359" t="s">
        <v>34</v>
      </c>
      <c r="AT548" s="359"/>
      <c r="AW548" s="646"/>
      <c r="AX548" s="646"/>
      <c r="AY548" s="647"/>
      <c r="AZ548" s="647"/>
      <c r="BA548" s="647"/>
      <c r="BB548" s="648"/>
      <c r="BC548" s="647"/>
      <c r="BD548" s="647"/>
      <c r="BE548" s="647"/>
      <c r="BF548" s="647"/>
      <c r="BG548" s="648"/>
      <c r="BH548" s="648"/>
      <c r="BI548" s="649"/>
      <c r="BJ548" s="649"/>
      <c r="BK548" s="649"/>
      <c r="BL548" s="648"/>
      <c r="BM548" s="648"/>
      <c r="BN548" s="648"/>
      <c r="BO548" s="648"/>
      <c r="BP548" s="648"/>
      <c r="BQ548" s="648"/>
      <c r="BR548" s="648"/>
      <c r="BS548" s="648"/>
      <c r="BT548" s="651"/>
      <c r="BU548" s="652"/>
      <c r="BV548" s="650"/>
      <c r="BW548" s="653"/>
    </row>
    <row r="549" spans="2:75" ht="15.75" customHeight="1">
      <c r="B549" s="353" t="s">
        <v>954</v>
      </c>
      <c r="C549" s="354">
        <v>41969176000133</v>
      </c>
      <c r="D549" s="355" t="s">
        <v>13</v>
      </c>
      <c r="E549" s="355" t="s">
        <v>615</v>
      </c>
      <c r="F549" s="355" t="s">
        <v>619</v>
      </c>
      <c r="G549" s="356" t="s">
        <v>34</v>
      </c>
      <c r="H549" s="356" t="s">
        <v>1337</v>
      </c>
      <c r="I549" s="356" t="s">
        <v>34</v>
      </c>
      <c r="J549" s="356"/>
      <c r="K549" s="357" t="s">
        <v>48</v>
      </c>
      <c r="L549" s="358"/>
      <c r="M549" s="358" t="s">
        <v>34</v>
      </c>
      <c r="N549" s="357">
        <v>611069</v>
      </c>
      <c r="O549" s="357" t="s">
        <v>1320</v>
      </c>
      <c r="P549" s="361">
        <v>44440</v>
      </c>
      <c r="Q549" s="362">
        <v>20390694.559999999</v>
      </c>
      <c r="R549" s="362" t="s">
        <v>1417</v>
      </c>
      <c r="S549" s="357">
        <v>7</v>
      </c>
      <c r="T549" s="359">
        <v>0.10090870322085244</v>
      </c>
      <c r="U549" s="359">
        <v>1.304466502034699</v>
      </c>
      <c r="V549" s="359" t="s">
        <v>1417</v>
      </c>
      <c r="W549" s="359" t="s">
        <v>1417</v>
      </c>
      <c r="X549" s="359" t="s">
        <v>1417</v>
      </c>
      <c r="Y549" s="359" t="s">
        <v>1417</v>
      </c>
      <c r="Z549" s="359" t="s">
        <v>1417</v>
      </c>
      <c r="AA549" s="359" t="s">
        <v>1417</v>
      </c>
      <c r="AB549" s="359" t="s">
        <v>1417</v>
      </c>
      <c r="AC549" s="363" t="s">
        <v>1417</v>
      </c>
      <c r="AD549" s="526">
        <v>41969199000148</v>
      </c>
      <c r="AE549" s="360" t="s">
        <v>2286</v>
      </c>
      <c r="AF549" s="360" t="s">
        <v>2146</v>
      </c>
      <c r="AG549" s="364" t="s">
        <v>59</v>
      </c>
      <c r="AH549" s="364" t="s">
        <v>2147</v>
      </c>
      <c r="AI549" s="364">
        <v>500</v>
      </c>
      <c r="AJ549" s="364">
        <v>100</v>
      </c>
      <c r="AK549" s="364">
        <v>500</v>
      </c>
      <c r="AL549" s="359">
        <v>1.89E-2</v>
      </c>
      <c r="AM549" s="359">
        <v>0.2</v>
      </c>
      <c r="AN549" s="359" t="s">
        <v>64</v>
      </c>
      <c r="AO549" s="357" t="s">
        <v>1323</v>
      </c>
      <c r="AP549" s="360" t="s">
        <v>13</v>
      </c>
      <c r="AQ549" s="366" t="s">
        <v>664</v>
      </c>
      <c r="AR549" s="359">
        <v>3.7800000000000004E-3</v>
      </c>
      <c r="AS549" s="359">
        <v>3.7800000000000004E-3</v>
      </c>
      <c r="AT549" s="359"/>
      <c r="AW549" s="646"/>
      <c r="AX549" s="646"/>
      <c r="AY549" s="647"/>
      <c r="AZ549" s="647"/>
      <c r="BA549" s="647"/>
      <c r="BB549" s="648"/>
      <c r="BC549" s="647"/>
      <c r="BD549" s="647"/>
      <c r="BE549" s="647"/>
      <c r="BF549" s="647"/>
      <c r="BG549" s="648"/>
      <c r="BH549" s="648"/>
      <c r="BI549" s="649"/>
      <c r="BJ549" s="649"/>
      <c r="BK549" s="649"/>
      <c r="BL549" s="218"/>
      <c r="BM549" s="648"/>
      <c r="BN549" s="648"/>
      <c r="BO549" s="648"/>
      <c r="BP549" s="648"/>
      <c r="BQ549" s="648"/>
      <c r="BR549" s="648"/>
      <c r="BS549" s="648"/>
      <c r="BT549" s="651"/>
      <c r="BU549" s="652"/>
      <c r="BV549" s="650"/>
      <c r="BW549" s="653"/>
    </row>
    <row r="550" spans="2:75" ht="15.75" customHeight="1">
      <c r="B550" s="353" t="s">
        <v>266</v>
      </c>
      <c r="C550" s="354">
        <v>26725138000141</v>
      </c>
      <c r="D550" s="355" t="s">
        <v>13</v>
      </c>
      <c r="E550" s="355" t="s">
        <v>615</v>
      </c>
      <c r="F550" s="355" t="s">
        <v>619</v>
      </c>
      <c r="G550" s="356" t="s">
        <v>34</v>
      </c>
      <c r="H550" s="356" t="s">
        <v>1337</v>
      </c>
      <c r="I550" s="356" t="s">
        <v>34</v>
      </c>
      <c r="J550" s="356"/>
      <c r="K550" s="357" t="s">
        <v>48</v>
      </c>
      <c r="L550" s="358"/>
      <c r="M550" s="358" t="s">
        <v>34</v>
      </c>
      <c r="N550" s="357">
        <v>433543</v>
      </c>
      <c r="O550" s="357" t="s">
        <v>1320</v>
      </c>
      <c r="P550" s="361">
        <v>42762</v>
      </c>
      <c r="Q550" s="362">
        <v>16774329.189999999</v>
      </c>
      <c r="R550" s="362">
        <v>43266160.778333344</v>
      </c>
      <c r="S550" s="357">
        <v>7</v>
      </c>
      <c r="T550" s="359">
        <v>7.3832810831820028E-2</v>
      </c>
      <c r="U550" s="359">
        <v>0.95445115641196032</v>
      </c>
      <c r="V550" s="359">
        <v>6.6135216684566123E-2</v>
      </c>
      <c r="W550" s="359">
        <v>0.64834626216688906</v>
      </c>
      <c r="X550" s="359">
        <v>8.3568878466887098E-2</v>
      </c>
      <c r="Y550" s="359">
        <v>0.63371798658282164</v>
      </c>
      <c r="Z550" s="359">
        <v>0.24338742610550268</v>
      </c>
      <c r="AA550" s="359">
        <v>1.3834930333304425</v>
      </c>
      <c r="AB550" s="359">
        <v>7.8415408164918474E-2</v>
      </c>
      <c r="AC550" s="363">
        <v>-0.38317942308261838</v>
      </c>
      <c r="AD550" s="526">
        <v>26725144000107</v>
      </c>
      <c r="AE550" s="360" t="s">
        <v>2334</v>
      </c>
      <c r="AF550" s="360" t="s">
        <v>2149</v>
      </c>
      <c r="AG550" s="364" t="s">
        <v>719</v>
      </c>
      <c r="AH550" s="364" t="s">
        <v>2147</v>
      </c>
      <c r="AI550" s="364">
        <v>5000</v>
      </c>
      <c r="AJ550" s="364">
        <v>1000</v>
      </c>
      <c r="AK550" s="364">
        <v>4000</v>
      </c>
      <c r="AL550" s="359">
        <v>1.4999999999999999E-2</v>
      </c>
      <c r="AM550" s="359">
        <v>0.2</v>
      </c>
      <c r="AN550" s="359" t="s">
        <v>64</v>
      </c>
      <c r="AO550" s="357" t="s">
        <v>1323</v>
      </c>
      <c r="AP550" s="360" t="s">
        <v>13</v>
      </c>
      <c r="AQ550" s="366" t="s">
        <v>668</v>
      </c>
      <c r="AR550" s="359">
        <v>4.9999999999999992E-3</v>
      </c>
      <c r="AS550" s="359">
        <v>4.9999999999999992E-3</v>
      </c>
      <c r="AT550" s="359"/>
      <c r="AW550" s="646"/>
      <c r="AX550" s="646"/>
      <c r="AY550" s="647"/>
      <c r="AZ550" s="647"/>
      <c r="BA550" s="647"/>
      <c r="BB550" s="648"/>
      <c r="BC550" s="647"/>
      <c r="BD550" s="647"/>
      <c r="BE550" s="647"/>
      <c r="BF550" s="647"/>
      <c r="BG550" s="648"/>
      <c r="BH550" s="648"/>
      <c r="BI550" s="649"/>
      <c r="BJ550" s="649"/>
      <c r="BK550" s="649"/>
      <c r="BL550" s="648"/>
      <c r="BM550" s="648"/>
      <c r="BN550" s="648"/>
      <c r="BO550" s="648"/>
      <c r="BP550" s="648"/>
      <c r="BQ550" s="648"/>
      <c r="BR550" s="648"/>
      <c r="BS550" s="648"/>
      <c r="BT550" s="651"/>
      <c r="BU550" s="652"/>
      <c r="BV550" s="650"/>
      <c r="BW550" s="653"/>
    </row>
    <row r="551" spans="2:75" ht="15.75" customHeight="1">
      <c r="B551" s="353" t="s">
        <v>499</v>
      </c>
      <c r="C551" s="354">
        <v>42480017000133</v>
      </c>
      <c r="D551" s="355" t="s">
        <v>14</v>
      </c>
      <c r="E551" s="355" t="s">
        <v>607</v>
      </c>
      <c r="F551" s="355" t="s">
        <v>860</v>
      </c>
      <c r="G551" s="356"/>
      <c r="H551" s="356" t="s">
        <v>34</v>
      </c>
      <c r="I551" s="356" t="s">
        <v>34</v>
      </c>
      <c r="J551" s="356" t="s">
        <v>611</v>
      </c>
      <c r="K551" s="357" t="s">
        <v>48</v>
      </c>
      <c r="L551" s="358"/>
      <c r="M551" s="358" t="s">
        <v>1414</v>
      </c>
      <c r="N551" s="357">
        <v>601551</v>
      </c>
      <c r="O551" s="357" t="s">
        <v>1320</v>
      </c>
      <c r="P551" s="361">
        <v>44397</v>
      </c>
      <c r="Q551" s="362">
        <v>3228511.35</v>
      </c>
      <c r="R551" s="362">
        <v>4625489.7684920644</v>
      </c>
      <c r="S551" s="357">
        <v>7</v>
      </c>
      <c r="T551" s="359">
        <v>-0.26066463309492516</v>
      </c>
      <c r="U551" s="359">
        <v>-3.3696625888977789</v>
      </c>
      <c r="V551" s="359">
        <v>-0.18439594996894182</v>
      </c>
      <c r="W551" s="359">
        <v>-1.8076968809414349</v>
      </c>
      <c r="X551" s="359" t="s">
        <v>1417</v>
      </c>
      <c r="Y551" s="359" t="s">
        <v>1417</v>
      </c>
      <c r="Z551" s="359" t="s">
        <v>1417</v>
      </c>
      <c r="AA551" s="359" t="s">
        <v>1417</v>
      </c>
      <c r="AB551" s="359">
        <v>0.2420026881130426</v>
      </c>
      <c r="AC551" s="363">
        <v>-1.1229306226111371</v>
      </c>
      <c r="AD551" s="526">
        <v>0</v>
      </c>
      <c r="AE551" s="360" t="s">
        <v>2263</v>
      </c>
      <c r="AF551" s="360" t="s">
        <v>2143</v>
      </c>
      <c r="AG551" s="364" t="s">
        <v>1435</v>
      </c>
      <c r="AH551" s="364" t="s">
        <v>2147</v>
      </c>
      <c r="AI551" s="364">
        <v>100</v>
      </c>
      <c r="AJ551" s="364">
        <v>100</v>
      </c>
      <c r="AK551" s="364">
        <v>100</v>
      </c>
      <c r="AL551" s="359">
        <v>9.0000000000000011E-3</v>
      </c>
      <c r="AM551" s="359">
        <v>0.1</v>
      </c>
      <c r="AN551" s="359" t="s">
        <v>34</v>
      </c>
      <c r="AO551" s="357" t="s">
        <v>1323</v>
      </c>
      <c r="AP551" s="360" t="s">
        <v>716</v>
      </c>
      <c r="AQ551" s="366" t="s">
        <v>659</v>
      </c>
      <c r="AR551" s="359">
        <v>2.9996999999999997E-3</v>
      </c>
      <c r="AS551" s="359">
        <v>2.9996999999999997E-3</v>
      </c>
      <c r="AT551" s="359"/>
      <c r="AW551" s="646"/>
      <c r="AX551" s="646"/>
      <c r="AY551" s="647"/>
      <c r="AZ551" s="647"/>
      <c r="BA551" s="647"/>
      <c r="BB551" s="648"/>
      <c r="BC551" s="647"/>
      <c r="BD551" s="647"/>
      <c r="BE551" s="647"/>
      <c r="BF551" s="647"/>
      <c r="BG551" s="648"/>
      <c r="BH551" s="648"/>
      <c r="BI551" s="649"/>
      <c r="BJ551" s="649"/>
      <c r="BK551" s="649"/>
      <c r="BL551" s="648"/>
      <c r="BM551" s="648"/>
      <c r="BN551" s="648"/>
      <c r="BO551" s="648"/>
      <c r="BP551" s="648"/>
      <c r="BQ551" s="648"/>
      <c r="BR551" s="648"/>
      <c r="BS551" s="648"/>
      <c r="BT551" s="651"/>
      <c r="BU551" s="652"/>
      <c r="BV551" s="650"/>
      <c r="BW551" s="653"/>
    </row>
    <row r="552" spans="2:75" ht="15.75" customHeight="1">
      <c r="B552" s="353" t="s">
        <v>1722</v>
      </c>
      <c r="C552" s="354">
        <v>42730540000170</v>
      </c>
      <c r="D552" s="355" t="s">
        <v>14</v>
      </c>
      <c r="E552" s="355" t="s">
        <v>607</v>
      </c>
      <c r="F552" s="355" t="s">
        <v>860</v>
      </c>
      <c r="G552" s="356"/>
      <c r="H552" s="356" t="s">
        <v>34</v>
      </c>
      <c r="I552" s="356" t="s">
        <v>34</v>
      </c>
      <c r="J552" s="356" t="s">
        <v>611</v>
      </c>
      <c r="K552" s="357" t="s">
        <v>48</v>
      </c>
      <c r="L552" s="358"/>
      <c r="M552" s="358"/>
      <c r="N552" s="357">
        <v>606308</v>
      </c>
      <c r="O552" s="357" t="s">
        <v>1320</v>
      </c>
      <c r="P552" s="361">
        <v>44418</v>
      </c>
      <c r="Q552" s="362" t="s">
        <v>1391</v>
      </c>
      <c r="R552" s="362" t="s">
        <v>1417</v>
      </c>
      <c r="S552" s="357">
        <v>7</v>
      </c>
      <c r="T552" s="359" t="s">
        <v>1417</v>
      </c>
      <c r="U552" s="359" t="s">
        <v>1417</v>
      </c>
      <c r="V552" s="359" t="s">
        <v>1417</v>
      </c>
      <c r="W552" s="359" t="s">
        <v>1417</v>
      </c>
      <c r="X552" s="359" t="s">
        <v>1417</v>
      </c>
      <c r="Y552" s="359" t="s">
        <v>1417</v>
      </c>
      <c r="Z552" s="359" t="s">
        <v>1417</v>
      </c>
      <c r="AA552" s="359" t="s">
        <v>1417</v>
      </c>
      <c r="AB552" s="359" t="s">
        <v>1417</v>
      </c>
      <c r="AC552" s="363" t="s">
        <v>1417</v>
      </c>
      <c r="AD552" s="526">
        <v>17036289000100</v>
      </c>
      <c r="AE552" s="360" t="s">
        <v>2263</v>
      </c>
      <c r="AF552" s="360" t="s">
        <v>2143</v>
      </c>
      <c r="AG552" s="364" t="s">
        <v>1435</v>
      </c>
      <c r="AH552" s="364" t="s">
        <v>2147</v>
      </c>
      <c r="AI552" s="364">
        <v>0</v>
      </c>
      <c r="AJ552" s="364">
        <v>0</v>
      </c>
      <c r="AK552" s="364">
        <v>0</v>
      </c>
      <c r="AL552" s="359">
        <v>9.0000000000000011E-3</v>
      </c>
      <c r="AM552" s="359">
        <v>0.1</v>
      </c>
      <c r="AN552" s="359" t="s">
        <v>34</v>
      </c>
      <c r="AO552" s="357" t="s">
        <v>1323</v>
      </c>
      <c r="AP552" s="360" t="s">
        <v>716</v>
      </c>
      <c r="AQ552" s="366" t="s">
        <v>694</v>
      </c>
      <c r="AR552" s="359">
        <v>2.9996999999999997E-3</v>
      </c>
      <c r="AS552" s="359">
        <v>2.9996999999999997E-3</v>
      </c>
      <c r="AT552" s="359"/>
      <c r="AW552" s="646"/>
      <c r="AX552" s="646"/>
      <c r="AY552" s="647"/>
      <c r="AZ552" s="647"/>
      <c r="BA552" s="647"/>
      <c r="BB552" s="648"/>
      <c r="BC552" s="647"/>
      <c r="BD552" s="647"/>
      <c r="BE552" s="647"/>
      <c r="BF552" s="647"/>
      <c r="BG552" s="648"/>
      <c r="BH552" s="648"/>
      <c r="BI552" s="649"/>
      <c r="BJ552" s="649"/>
      <c r="BK552" s="649"/>
      <c r="BL552" s="218"/>
      <c r="BM552" s="648"/>
      <c r="BN552" s="648"/>
      <c r="BO552" s="648"/>
      <c r="BP552" s="648"/>
      <c r="BQ552" s="648"/>
      <c r="BR552" s="648"/>
      <c r="BS552" s="648"/>
      <c r="BT552" s="651"/>
      <c r="BU552" s="652"/>
      <c r="BV552" s="650"/>
      <c r="BW552" s="653"/>
    </row>
    <row r="553" spans="2:75" ht="15.75" customHeight="1">
      <c r="B553" s="353" t="s">
        <v>466</v>
      </c>
      <c r="C553" s="354">
        <v>43214822000188</v>
      </c>
      <c r="D553" s="355" t="s">
        <v>14</v>
      </c>
      <c r="E553" s="355" t="s">
        <v>607</v>
      </c>
      <c r="F553" s="355"/>
      <c r="G553" s="356"/>
      <c r="H553" s="356" t="s">
        <v>34</v>
      </c>
      <c r="I553" s="356" t="s">
        <v>34</v>
      </c>
      <c r="J553" s="356" t="s">
        <v>608</v>
      </c>
      <c r="K553" s="357" t="s">
        <v>48</v>
      </c>
      <c r="L553" s="358"/>
      <c r="M553" s="358" t="s">
        <v>1414</v>
      </c>
      <c r="N553" s="357">
        <v>616338</v>
      </c>
      <c r="O553" s="357" t="s">
        <v>1320</v>
      </c>
      <c r="P553" s="361">
        <v>44470</v>
      </c>
      <c r="Q553" s="362">
        <v>40073131.579999998</v>
      </c>
      <c r="R553" s="362" t="s">
        <v>1417</v>
      </c>
      <c r="S553" s="357">
        <v>7</v>
      </c>
      <c r="T553" s="359">
        <v>-7.7225619365686393E-2</v>
      </c>
      <c r="U553" s="359">
        <v>-0.99831065454226187</v>
      </c>
      <c r="V553" s="359" t="s">
        <v>1417</v>
      </c>
      <c r="W553" s="359" t="s">
        <v>1417</v>
      </c>
      <c r="X553" s="359" t="s">
        <v>1417</v>
      </c>
      <c r="Y553" s="359" t="s">
        <v>1417</v>
      </c>
      <c r="Z553" s="359" t="s">
        <v>1417</v>
      </c>
      <c r="AA553" s="359" t="s">
        <v>1417</v>
      </c>
      <c r="AB553" s="359" t="s">
        <v>1417</v>
      </c>
      <c r="AC553" s="363" t="s">
        <v>1417</v>
      </c>
      <c r="AD553" s="526">
        <v>43214858000161</v>
      </c>
      <c r="AE553" s="360" t="s">
        <v>2191</v>
      </c>
      <c r="AF553" s="360" t="s">
        <v>2143</v>
      </c>
      <c r="AG553" s="364" t="s">
        <v>1435</v>
      </c>
      <c r="AH553" s="364" t="s">
        <v>2144</v>
      </c>
      <c r="AI553" s="364">
        <v>1000</v>
      </c>
      <c r="AJ553" s="364" t="s">
        <v>1427</v>
      </c>
      <c r="AK553" s="364" t="s">
        <v>1427</v>
      </c>
      <c r="AL553" s="657">
        <v>1.6E-2</v>
      </c>
      <c r="AM553" s="657">
        <v>0.15</v>
      </c>
      <c r="AN553" s="359" t="s">
        <v>2161</v>
      </c>
      <c r="AO553" s="357" t="s">
        <v>1323</v>
      </c>
      <c r="AP553" s="360" t="s">
        <v>716</v>
      </c>
      <c r="AQ553" s="366" t="s">
        <v>659</v>
      </c>
      <c r="AR553" s="359" t="s">
        <v>34</v>
      </c>
      <c r="AS553" s="359" t="s">
        <v>34</v>
      </c>
      <c r="AT553" s="359"/>
      <c r="AW553" s="646"/>
      <c r="AX553" s="646"/>
      <c r="AY553" s="647"/>
      <c r="AZ553" s="647"/>
      <c r="BA553" s="647"/>
      <c r="BB553" s="648"/>
      <c r="BC553" s="647"/>
      <c r="BD553" s="647"/>
      <c r="BE553" s="647"/>
      <c r="BF553" s="647"/>
      <c r="BG553" s="648"/>
      <c r="BH553" s="648"/>
      <c r="BI553" s="649"/>
      <c r="BJ553" s="649"/>
      <c r="BK553" s="649"/>
      <c r="BL553" s="648"/>
      <c r="BM553" s="648"/>
      <c r="BN553" s="648"/>
      <c r="BO553" s="648"/>
      <c r="BP553" s="648"/>
      <c r="BQ553" s="648"/>
      <c r="BR553" s="648"/>
      <c r="BS553" s="648"/>
      <c r="BT553" s="651"/>
      <c r="BU553" s="652"/>
      <c r="BV553" s="650"/>
      <c r="BW553" s="653"/>
    </row>
    <row r="554" spans="2:75" ht="15.75" customHeight="1">
      <c r="B554" s="353" t="s">
        <v>129</v>
      </c>
      <c r="C554" s="354">
        <v>11108013000103</v>
      </c>
      <c r="D554" s="355" t="s">
        <v>14</v>
      </c>
      <c r="E554" s="355" t="s">
        <v>607</v>
      </c>
      <c r="F554" s="355"/>
      <c r="G554" s="356"/>
      <c r="H554" s="356" t="s">
        <v>34</v>
      </c>
      <c r="I554" s="356" t="s">
        <v>34</v>
      </c>
      <c r="J554" s="356" t="s">
        <v>608</v>
      </c>
      <c r="K554" s="357" t="s">
        <v>48</v>
      </c>
      <c r="L554" s="358"/>
      <c r="M554" s="358" t="s">
        <v>34</v>
      </c>
      <c r="N554" s="357">
        <v>237191</v>
      </c>
      <c r="O554" s="357" t="s">
        <v>1320</v>
      </c>
      <c r="P554" s="361">
        <v>40115</v>
      </c>
      <c r="Q554" s="362">
        <v>328755442.54000002</v>
      </c>
      <c r="R554" s="362">
        <v>419214439.02190471</v>
      </c>
      <c r="S554" s="357">
        <v>7</v>
      </c>
      <c r="T554" s="359">
        <v>-4.7557062741357292E-2</v>
      </c>
      <c r="U554" s="359">
        <v>-0.61477943231009047</v>
      </c>
      <c r="V554" s="359">
        <v>-0.20575595734711072</v>
      </c>
      <c r="W554" s="359">
        <v>-2.0170963754580202</v>
      </c>
      <c r="X554" s="359">
        <v>-7.2582259416458905E-2</v>
      </c>
      <c r="Y554" s="359">
        <v>-0.55040445848816644</v>
      </c>
      <c r="Z554" s="359">
        <v>-1.1638072633453733E-2</v>
      </c>
      <c r="AA554" s="359">
        <v>-6.6154577775096035E-2</v>
      </c>
      <c r="AB554" s="359">
        <v>0.26726604703806317</v>
      </c>
      <c r="AC554" s="363">
        <v>-1.0914378368958988</v>
      </c>
      <c r="AD554" s="526">
        <v>0</v>
      </c>
      <c r="AE554" s="360" t="s">
        <v>2162</v>
      </c>
      <c r="AF554" s="360" t="s">
        <v>728</v>
      </c>
      <c r="AG554" s="364" t="s">
        <v>728</v>
      </c>
      <c r="AH554" s="364" t="s">
        <v>2147</v>
      </c>
      <c r="AI554" s="364">
        <v>5000</v>
      </c>
      <c r="AJ554" s="364">
        <v>1000</v>
      </c>
      <c r="AK554" s="364">
        <v>1000</v>
      </c>
      <c r="AL554" s="359">
        <v>0.02</v>
      </c>
      <c r="AM554" s="359">
        <v>0.2</v>
      </c>
      <c r="AN554" s="359" t="s">
        <v>2156</v>
      </c>
      <c r="AO554" s="357" t="s">
        <v>1323</v>
      </c>
      <c r="AP554" s="360" t="s">
        <v>716</v>
      </c>
      <c r="AQ554" s="366" t="s">
        <v>681</v>
      </c>
      <c r="AR554" s="359">
        <v>6.6000000000000008E-3</v>
      </c>
      <c r="AS554" s="359">
        <v>6.6000000000000008E-3</v>
      </c>
      <c r="AT554" s="359"/>
      <c r="AW554" s="646"/>
      <c r="AX554" s="646"/>
      <c r="AY554" s="647"/>
      <c r="AZ554" s="647"/>
      <c r="BA554" s="647"/>
      <c r="BB554" s="648"/>
      <c r="BC554" s="647"/>
      <c r="BD554" s="647"/>
      <c r="BE554" s="647"/>
      <c r="BF554" s="647"/>
      <c r="BG554" s="648"/>
      <c r="BH554" s="648"/>
      <c r="BI554" s="649"/>
      <c r="BJ554" s="649"/>
      <c r="BK554" s="649"/>
      <c r="BL554" s="218"/>
      <c r="BM554" s="648"/>
      <c r="BN554" s="648"/>
      <c r="BO554" s="648"/>
      <c r="BP554" s="648"/>
      <c r="BQ554" s="648"/>
      <c r="BR554" s="648"/>
      <c r="BS554" s="648"/>
      <c r="BT554" s="651"/>
      <c r="BU554" s="652"/>
      <c r="BV554" s="650"/>
      <c r="BW554" s="653"/>
    </row>
    <row r="555" spans="2:75" ht="15.75" customHeight="1">
      <c r="B555" s="353" t="s">
        <v>833</v>
      </c>
      <c r="C555" s="354">
        <v>45294999000167</v>
      </c>
      <c r="D555" s="355" t="s">
        <v>11</v>
      </c>
      <c r="E555" s="355" t="s">
        <v>661</v>
      </c>
      <c r="F555" s="355"/>
      <c r="G555" s="356"/>
      <c r="H555" s="356" t="s">
        <v>34</v>
      </c>
      <c r="I555" s="356" t="s">
        <v>34</v>
      </c>
      <c r="J555" s="356" t="s">
        <v>696</v>
      </c>
      <c r="K555" s="357" t="s">
        <v>48</v>
      </c>
      <c r="L555" s="358"/>
      <c r="M555" s="358" t="s">
        <v>1414</v>
      </c>
      <c r="N555" s="357">
        <v>648604</v>
      </c>
      <c r="O555" s="357" t="s">
        <v>1320</v>
      </c>
      <c r="P555" s="361">
        <v>44678</v>
      </c>
      <c r="Q555" s="362">
        <v>77787588.090000004</v>
      </c>
      <c r="R555" s="362" t="s">
        <v>1417</v>
      </c>
      <c r="S555" s="357">
        <v>7</v>
      </c>
      <c r="T555" s="359" t="s">
        <v>1417</v>
      </c>
      <c r="U555" s="359" t="s">
        <v>1417</v>
      </c>
      <c r="V555" s="359" t="s">
        <v>1417</v>
      </c>
      <c r="W555" s="359" t="s">
        <v>1417</v>
      </c>
      <c r="X555" s="359" t="s">
        <v>1417</v>
      </c>
      <c r="Y555" s="359" t="s">
        <v>1417</v>
      </c>
      <c r="Z555" s="359" t="s">
        <v>1417</v>
      </c>
      <c r="AA555" s="359" t="s">
        <v>1417</v>
      </c>
      <c r="AB555" s="359" t="s">
        <v>1417</v>
      </c>
      <c r="AC555" s="363" t="s">
        <v>1417</v>
      </c>
      <c r="AD555" s="526">
        <v>0</v>
      </c>
      <c r="AE555" s="360" t="s">
        <v>2178</v>
      </c>
      <c r="AF555" s="360" t="s">
        <v>2143</v>
      </c>
      <c r="AG555" s="364" t="s">
        <v>1435</v>
      </c>
      <c r="AH555" s="364" t="s">
        <v>2144</v>
      </c>
      <c r="AI555" s="364">
        <v>0</v>
      </c>
      <c r="AJ555" s="364" t="s">
        <v>1427</v>
      </c>
      <c r="AK555" s="364">
        <v>0</v>
      </c>
      <c r="AL555" s="359">
        <v>8.0000000000000002E-3</v>
      </c>
      <c r="AM555" s="359">
        <v>0.2</v>
      </c>
      <c r="AN555" s="359" t="s">
        <v>2161</v>
      </c>
      <c r="AO555" s="357" t="s">
        <v>1323</v>
      </c>
      <c r="AP555" s="360" t="s">
        <v>13</v>
      </c>
      <c r="AQ555" s="366" t="s">
        <v>679</v>
      </c>
      <c r="AR555" s="359" t="s">
        <v>34</v>
      </c>
      <c r="AS555" s="359" t="s">
        <v>34</v>
      </c>
      <c r="AT555" s="359"/>
      <c r="AW555" s="646"/>
      <c r="AX555" s="646"/>
      <c r="AY555" s="647"/>
      <c r="AZ555" s="647"/>
      <c r="BA555" s="647"/>
      <c r="BB555" s="648"/>
      <c r="BC555" s="647"/>
      <c r="BD555" s="647"/>
      <c r="BE555" s="647"/>
      <c r="BF555" s="647"/>
      <c r="BG555" s="648"/>
      <c r="BH555" s="648"/>
      <c r="BI555" s="649"/>
      <c r="BJ555" s="649"/>
      <c r="BK555" s="649"/>
      <c r="BL555" s="648"/>
      <c r="BM555" s="648"/>
      <c r="BN555" s="648"/>
      <c r="BO555" s="648"/>
      <c r="BP555" s="648"/>
      <c r="BQ555" s="648"/>
      <c r="BR555" s="648"/>
      <c r="BS555" s="648"/>
      <c r="BT555" s="651"/>
      <c r="BU555" s="652"/>
      <c r="BV555" s="650"/>
      <c r="BW555" s="653"/>
    </row>
    <row r="556" spans="2:75" ht="15.75" customHeight="1">
      <c r="B556" s="353" t="s">
        <v>855</v>
      </c>
      <c r="C556" s="354">
        <v>44980432000181</v>
      </c>
      <c r="D556" s="355" t="s">
        <v>14</v>
      </c>
      <c r="E556" s="355" t="s">
        <v>607</v>
      </c>
      <c r="F556" s="355"/>
      <c r="G556" s="356"/>
      <c r="H556" s="356" t="s">
        <v>34</v>
      </c>
      <c r="I556" s="356" t="s">
        <v>34</v>
      </c>
      <c r="J556" s="356" t="s">
        <v>611</v>
      </c>
      <c r="K556" s="357"/>
      <c r="L556" s="358"/>
      <c r="M556" s="358" t="s">
        <v>1414</v>
      </c>
      <c r="N556" s="357">
        <v>644781</v>
      </c>
      <c r="O556" s="357" t="s">
        <v>1320</v>
      </c>
      <c r="P556" s="361">
        <v>44651</v>
      </c>
      <c r="Q556" s="362">
        <v>20436254.16</v>
      </c>
      <c r="R556" s="362" t="s">
        <v>1417</v>
      </c>
      <c r="S556" s="357">
        <v>7</v>
      </c>
      <c r="T556" s="359" t="s">
        <v>1417</v>
      </c>
      <c r="U556" s="359" t="s">
        <v>1417</v>
      </c>
      <c r="V556" s="359" t="s">
        <v>1417</v>
      </c>
      <c r="W556" s="359" t="s">
        <v>1417</v>
      </c>
      <c r="X556" s="359" t="s">
        <v>1417</v>
      </c>
      <c r="Y556" s="359" t="s">
        <v>1417</v>
      </c>
      <c r="Z556" s="359" t="s">
        <v>1417</v>
      </c>
      <c r="AA556" s="359" t="s">
        <v>1417</v>
      </c>
      <c r="AB556" s="359" t="s">
        <v>1417</v>
      </c>
      <c r="AC556" s="363" t="s">
        <v>1417</v>
      </c>
      <c r="AD556" s="526">
        <v>0</v>
      </c>
      <c r="AE556" s="360" t="s">
        <v>2178</v>
      </c>
      <c r="AF556" s="360" t="s">
        <v>2143</v>
      </c>
      <c r="AG556" s="364" t="s">
        <v>1435</v>
      </c>
      <c r="AH556" s="364" t="s">
        <v>2144</v>
      </c>
      <c r="AI556" s="364">
        <v>1000</v>
      </c>
      <c r="AJ556" s="364">
        <v>500</v>
      </c>
      <c r="AK556" s="364">
        <v>500</v>
      </c>
      <c r="AL556" s="359">
        <v>1.4999999999999999E-2</v>
      </c>
      <c r="AM556" s="359">
        <v>0.2</v>
      </c>
      <c r="AN556" s="359" t="s">
        <v>2161</v>
      </c>
      <c r="AO556" s="357" t="s">
        <v>1323</v>
      </c>
      <c r="AP556" s="360" t="s">
        <v>716</v>
      </c>
      <c r="AQ556" s="366" t="s">
        <v>687</v>
      </c>
      <c r="AR556" s="359" t="s">
        <v>34</v>
      </c>
      <c r="AS556" s="359" t="s">
        <v>34</v>
      </c>
      <c r="AT556" s="359"/>
      <c r="AW556" s="646"/>
      <c r="AX556" s="646"/>
      <c r="AY556" s="647"/>
      <c r="AZ556" s="647"/>
      <c r="BA556" s="647"/>
      <c r="BB556" s="648"/>
      <c r="BC556" s="647"/>
      <c r="BD556" s="647"/>
      <c r="BE556" s="647"/>
      <c r="BF556" s="647"/>
      <c r="BG556" s="648"/>
      <c r="BH556" s="648"/>
      <c r="BI556" s="649"/>
      <c r="BJ556" s="649"/>
      <c r="BK556" s="649"/>
      <c r="BL556" s="648"/>
      <c r="BM556" s="648"/>
      <c r="BN556" s="648"/>
      <c r="BO556" s="648"/>
      <c r="BP556" s="648"/>
      <c r="BQ556" s="648"/>
      <c r="BR556" s="648"/>
      <c r="BS556" s="648"/>
      <c r="BT556" s="651"/>
      <c r="BU556" s="652"/>
      <c r="BV556" s="650"/>
      <c r="BW556" s="653"/>
    </row>
    <row r="557" spans="2:75" ht="15.75" customHeight="1">
      <c r="B557" s="353" t="s">
        <v>872</v>
      </c>
      <c r="C557" s="354">
        <v>37098846000116</v>
      </c>
      <c r="D557" s="355" t="s">
        <v>11</v>
      </c>
      <c r="E557" s="355" t="s">
        <v>661</v>
      </c>
      <c r="F557" s="355"/>
      <c r="G557" s="356"/>
      <c r="H557" s="356" t="s">
        <v>34</v>
      </c>
      <c r="I557" s="356" t="s">
        <v>34</v>
      </c>
      <c r="J557" s="356" t="s">
        <v>700</v>
      </c>
      <c r="K557" s="357" t="s">
        <v>48</v>
      </c>
      <c r="L557" s="358"/>
      <c r="M557" s="358" t="s">
        <v>34</v>
      </c>
      <c r="N557" s="357">
        <v>537942</v>
      </c>
      <c r="O557" s="357" t="s">
        <v>1320</v>
      </c>
      <c r="P557" s="361">
        <v>43977</v>
      </c>
      <c r="Q557" s="362">
        <v>14293390.699999999</v>
      </c>
      <c r="R557" s="362">
        <v>11454541.70301586</v>
      </c>
      <c r="S557" s="357">
        <v>7</v>
      </c>
      <c r="T557" s="359">
        <v>-0.138939624558159</v>
      </c>
      <c r="U557" s="359">
        <v>-1.7960996450893147</v>
      </c>
      <c r="V557" s="359">
        <v>-0.14697397187208494</v>
      </c>
      <c r="W557" s="359">
        <v>-1.4408363664033395</v>
      </c>
      <c r="X557" s="359">
        <v>-4.8212926145289492E-2</v>
      </c>
      <c r="Y557" s="359">
        <v>-0.36560737734640603</v>
      </c>
      <c r="Z557" s="359" t="s">
        <v>1417</v>
      </c>
      <c r="AA557" s="359" t="s">
        <v>1417</v>
      </c>
      <c r="AB557" s="359">
        <v>7.5725516703819107E-2</v>
      </c>
      <c r="AC557" s="363">
        <v>-3.3434062913104245</v>
      </c>
      <c r="AD557" s="526">
        <v>0</v>
      </c>
      <c r="AE557" s="360" t="s">
        <v>2178</v>
      </c>
      <c r="AF557" s="360" t="s">
        <v>2143</v>
      </c>
      <c r="AG557" s="364" t="s">
        <v>1435</v>
      </c>
      <c r="AH557" s="364" t="s">
        <v>2144</v>
      </c>
      <c r="AI557" s="364">
        <v>20000</v>
      </c>
      <c r="AJ557" s="364">
        <v>10000</v>
      </c>
      <c r="AK557" s="364">
        <v>10000</v>
      </c>
      <c r="AL557" s="359">
        <v>8.0000000000000002E-3</v>
      </c>
      <c r="AM557" s="359">
        <v>0.2</v>
      </c>
      <c r="AN557" s="359" t="s">
        <v>34</v>
      </c>
      <c r="AO557" s="357" t="s">
        <v>1323</v>
      </c>
      <c r="AP557" s="360" t="s">
        <v>13</v>
      </c>
      <c r="AQ557" s="366" t="s">
        <v>679</v>
      </c>
      <c r="AR557" s="359">
        <v>2.6663999999999998E-3</v>
      </c>
      <c r="AS557" s="359">
        <v>2.6663999999999998E-3</v>
      </c>
      <c r="AT557" s="359"/>
      <c r="AW557" s="646"/>
      <c r="AX557" s="646"/>
      <c r="AY557" s="647"/>
      <c r="AZ557" s="647"/>
      <c r="BA557" s="647"/>
      <c r="BB557" s="648"/>
      <c r="BC557" s="647"/>
      <c r="BD557" s="647"/>
      <c r="BE557" s="647"/>
      <c r="BF557" s="647"/>
      <c r="BG557" s="648"/>
      <c r="BH557" s="648"/>
      <c r="BI557" s="649"/>
      <c r="BJ557" s="649"/>
      <c r="BK557" s="649"/>
      <c r="BL557" s="648"/>
      <c r="BM557" s="648"/>
      <c r="BN557" s="648"/>
      <c r="BO557" s="648"/>
      <c r="BP557" s="648"/>
      <c r="BQ557" s="648"/>
      <c r="BR557" s="648"/>
      <c r="BS557" s="648"/>
      <c r="BT557" s="651"/>
      <c r="BU557" s="652"/>
      <c r="BV557" s="650"/>
      <c r="BW557" s="653"/>
    </row>
    <row r="558" spans="2:75" ht="15.75" customHeight="1">
      <c r="B558" s="353" t="s">
        <v>251</v>
      </c>
      <c r="C558" s="354">
        <v>12845796000162</v>
      </c>
      <c r="D558" s="355" t="s">
        <v>14</v>
      </c>
      <c r="E558" s="355" t="s">
        <v>607</v>
      </c>
      <c r="F558" s="355"/>
      <c r="G558" s="356"/>
      <c r="H558" s="356" t="s">
        <v>34</v>
      </c>
      <c r="I558" s="356" t="s">
        <v>34</v>
      </c>
      <c r="J558" s="356" t="s">
        <v>608</v>
      </c>
      <c r="K558" s="357" t="s">
        <v>48</v>
      </c>
      <c r="L558" s="358"/>
      <c r="M558" s="358" t="s">
        <v>34</v>
      </c>
      <c r="N558" s="357">
        <v>263435</v>
      </c>
      <c r="O558" s="357" t="s">
        <v>1320</v>
      </c>
      <c r="P558" s="361">
        <v>40529</v>
      </c>
      <c r="Q558" s="362">
        <v>72126670.840000004</v>
      </c>
      <c r="R558" s="362">
        <v>55473766.686468281</v>
      </c>
      <c r="S558" s="357">
        <v>7</v>
      </c>
      <c r="T558" s="359">
        <v>1.7075515105593242E-2</v>
      </c>
      <c r="U558" s="359">
        <v>0.22073851659240176</v>
      </c>
      <c r="V558" s="359">
        <v>-8.8555633204365658E-2</v>
      </c>
      <c r="W558" s="359">
        <v>-0.86814131199892652</v>
      </c>
      <c r="X558" s="359">
        <v>0.23850726843444181</v>
      </c>
      <c r="Y558" s="359">
        <v>1.8086439438999111</v>
      </c>
      <c r="Z558" s="359">
        <v>0.34753077412538658</v>
      </c>
      <c r="AA558" s="359">
        <v>1.9754775855265003</v>
      </c>
      <c r="AB558" s="359">
        <v>0.16749571958597026</v>
      </c>
      <c r="AC558" s="363">
        <v>-1.0497297650642801</v>
      </c>
      <c r="AD558" s="526">
        <v>12807182000196</v>
      </c>
      <c r="AE558" s="360" t="s">
        <v>2327</v>
      </c>
      <c r="AF558" s="360" t="s">
        <v>2143</v>
      </c>
      <c r="AG558" s="364" t="s">
        <v>1435</v>
      </c>
      <c r="AH558" s="364" t="s">
        <v>2147</v>
      </c>
      <c r="AI558" s="364">
        <v>500</v>
      </c>
      <c r="AJ558" s="364">
        <v>500</v>
      </c>
      <c r="AK558" s="364">
        <v>500</v>
      </c>
      <c r="AL558" s="359">
        <v>1.3500000000000002E-2</v>
      </c>
      <c r="AM558" s="359">
        <v>0.2</v>
      </c>
      <c r="AN558" s="359" t="s">
        <v>666</v>
      </c>
      <c r="AO558" s="357" t="s">
        <v>1323</v>
      </c>
      <c r="AP558" s="360" t="s">
        <v>716</v>
      </c>
      <c r="AQ558" s="366" t="s">
        <v>659</v>
      </c>
      <c r="AR558" s="359">
        <v>5.3333333333333332E-3</v>
      </c>
      <c r="AS558" s="359">
        <v>5.3333333333333332E-3</v>
      </c>
      <c r="AT558" s="359"/>
      <c r="AW558" s="646"/>
      <c r="AX558" s="646"/>
      <c r="AY558" s="647"/>
      <c r="AZ558" s="647"/>
      <c r="BA558" s="647"/>
      <c r="BB558" s="648"/>
      <c r="BC558" s="647"/>
      <c r="BD558" s="647"/>
      <c r="BE558" s="647"/>
      <c r="BF558" s="647"/>
      <c r="BG558" s="648"/>
      <c r="BH558" s="648"/>
      <c r="BI558" s="649"/>
      <c r="BJ558" s="649"/>
      <c r="BK558" s="649"/>
      <c r="BL558" s="648"/>
      <c r="BM558" s="648"/>
      <c r="BN558" s="648"/>
      <c r="BO558" s="648"/>
      <c r="BP558" s="648"/>
      <c r="BQ558" s="648"/>
      <c r="BR558" s="648"/>
      <c r="BS558" s="648"/>
      <c r="BT558" s="651"/>
      <c r="BU558" s="652"/>
      <c r="BV558" s="650"/>
      <c r="BW558" s="653"/>
    </row>
    <row r="559" spans="2:75" ht="15.75" customHeight="1">
      <c r="B559" s="353" t="s">
        <v>507</v>
      </c>
      <c r="C559" s="354">
        <v>43095852000112</v>
      </c>
      <c r="D559" s="355" t="s">
        <v>14</v>
      </c>
      <c r="E559" s="355" t="s">
        <v>607</v>
      </c>
      <c r="F559" s="355"/>
      <c r="G559" s="356"/>
      <c r="H559" s="356" t="s">
        <v>34</v>
      </c>
      <c r="I559" s="356" t="s">
        <v>34</v>
      </c>
      <c r="J559" s="356" t="s">
        <v>611</v>
      </c>
      <c r="K559" s="357" t="s">
        <v>48</v>
      </c>
      <c r="L559" s="358"/>
      <c r="M559" s="358" t="s">
        <v>1414</v>
      </c>
      <c r="N559" s="357">
        <v>607215</v>
      </c>
      <c r="O559" s="357" t="s">
        <v>1320</v>
      </c>
      <c r="P559" s="361">
        <v>44425</v>
      </c>
      <c r="Q559" s="362">
        <v>7779507.9299999997</v>
      </c>
      <c r="R559" s="362">
        <v>4402016.3791666673</v>
      </c>
      <c r="S559" s="357">
        <v>7</v>
      </c>
      <c r="T559" s="359">
        <v>-2.909367049901912E-2</v>
      </c>
      <c r="U559" s="359">
        <v>-0.37609955708322884</v>
      </c>
      <c r="V559" s="359">
        <v>-2.5193840451835481E-2</v>
      </c>
      <c r="W559" s="359">
        <v>-0.24698387796147375</v>
      </c>
      <c r="X559" s="359" t="s">
        <v>1417</v>
      </c>
      <c r="Y559" s="359" t="s">
        <v>1417</v>
      </c>
      <c r="Z559" s="359" t="s">
        <v>1417</v>
      </c>
      <c r="AA559" s="359" t="s">
        <v>1417</v>
      </c>
      <c r="AB559" s="359">
        <v>0.34191419742363688</v>
      </c>
      <c r="AC559" s="363">
        <v>-0.19015995048111095</v>
      </c>
      <c r="AD559" s="526">
        <v>0</v>
      </c>
      <c r="AE559" s="360" t="s">
        <v>2263</v>
      </c>
      <c r="AF559" s="360" t="s">
        <v>2143</v>
      </c>
      <c r="AG559" s="364" t="s">
        <v>1435</v>
      </c>
      <c r="AH559" s="364" t="s">
        <v>2147</v>
      </c>
      <c r="AI559" s="364">
        <v>0</v>
      </c>
      <c r="AJ559" s="364">
        <v>0</v>
      </c>
      <c r="AK559" s="364">
        <v>0</v>
      </c>
      <c r="AL559" s="359">
        <v>9.0000000000000011E-3</v>
      </c>
      <c r="AM559" s="359">
        <v>0.1</v>
      </c>
      <c r="AN559" s="359" t="s">
        <v>34</v>
      </c>
      <c r="AO559" s="357" t="s">
        <v>1323</v>
      </c>
      <c r="AP559" s="360" t="s">
        <v>716</v>
      </c>
      <c r="AQ559" s="366" t="s">
        <v>694</v>
      </c>
      <c r="AR559" s="359">
        <v>2.9996999999999997E-3</v>
      </c>
      <c r="AS559" s="359">
        <v>2.9996999999999997E-3</v>
      </c>
      <c r="AT559" s="359"/>
      <c r="AW559" s="646"/>
      <c r="AX559" s="646"/>
      <c r="AY559" s="647"/>
      <c r="AZ559" s="647"/>
      <c r="BA559" s="647"/>
      <c r="BB559" s="648"/>
      <c r="BC559" s="647"/>
      <c r="BD559" s="647"/>
      <c r="BE559" s="647"/>
      <c r="BF559" s="647"/>
      <c r="BG559" s="648"/>
      <c r="BH559" s="648"/>
      <c r="BI559" s="649"/>
      <c r="BJ559" s="649"/>
      <c r="BK559" s="649"/>
      <c r="BL559" s="648"/>
      <c r="BM559" s="648"/>
      <c r="BN559" s="648"/>
      <c r="BO559" s="648"/>
      <c r="BP559" s="648"/>
      <c r="BQ559" s="648"/>
      <c r="BR559" s="648"/>
      <c r="BS559" s="648"/>
      <c r="BT559" s="651"/>
      <c r="BU559" s="652"/>
      <c r="BV559" s="650"/>
      <c r="BW559" s="653"/>
    </row>
    <row r="560" spans="2:75" ht="15.75" customHeight="1">
      <c r="B560" s="353" t="s">
        <v>50</v>
      </c>
      <c r="C560" s="354">
        <v>33600729000158</v>
      </c>
      <c r="D560" s="355" t="s">
        <v>14</v>
      </c>
      <c r="E560" s="355" t="s">
        <v>15</v>
      </c>
      <c r="F560" s="355" t="s">
        <v>699</v>
      </c>
      <c r="G560" s="356"/>
      <c r="H560" s="356" t="s">
        <v>34</v>
      </c>
      <c r="I560" s="356" t="s">
        <v>34</v>
      </c>
      <c r="J560" s="356" t="s">
        <v>611</v>
      </c>
      <c r="K560" s="357" t="s">
        <v>48</v>
      </c>
      <c r="L560" s="358"/>
      <c r="M560" s="358" t="s">
        <v>1414</v>
      </c>
      <c r="N560" s="357">
        <v>498874</v>
      </c>
      <c r="O560" s="357" t="s">
        <v>1320</v>
      </c>
      <c r="P560" s="361">
        <v>43635</v>
      </c>
      <c r="Q560" s="362">
        <v>80451731.5</v>
      </c>
      <c r="R560" s="362">
        <v>105968985.63916662</v>
      </c>
      <c r="S560" s="357">
        <v>8</v>
      </c>
      <c r="T560" s="359">
        <v>-1.7699160240729483E-2</v>
      </c>
      <c r="U560" s="359">
        <v>-0.22880049897821861</v>
      </c>
      <c r="V560" s="359">
        <v>4.7807249871223423E-3</v>
      </c>
      <c r="W560" s="359">
        <v>4.6867090352664717E-2</v>
      </c>
      <c r="X560" s="359">
        <v>-8.5865963552267277E-2</v>
      </c>
      <c r="Y560" s="359">
        <v>-0.65113720007499931</v>
      </c>
      <c r="Z560" s="359">
        <v>0.16403947572773192</v>
      </c>
      <c r="AA560" s="359">
        <v>0.93245355970903354</v>
      </c>
      <c r="AB560" s="359">
        <v>0.14390704935726353</v>
      </c>
      <c r="AC560" s="363">
        <v>-0.57014115712161606</v>
      </c>
      <c r="AD560" s="526">
        <v>0</v>
      </c>
      <c r="AE560" s="360" t="s">
        <v>2178</v>
      </c>
      <c r="AF560" s="360" t="s">
        <v>2143</v>
      </c>
      <c r="AG560" s="364" t="s">
        <v>1435</v>
      </c>
      <c r="AH560" s="364" t="s">
        <v>2147</v>
      </c>
      <c r="AI560" s="364">
        <v>500</v>
      </c>
      <c r="AJ560" s="364">
        <v>500</v>
      </c>
      <c r="AK560" s="364">
        <v>500</v>
      </c>
      <c r="AL560" s="359">
        <v>1E-3</v>
      </c>
      <c r="AM560" s="359" t="s">
        <v>34</v>
      </c>
      <c r="AN560" s="359" t="s">
        <v>64</v>
      </c>
      <c r="AO560" s="357" t="s">
        <v>1323</v>
      </c>
      <c r="AP560" s="360" t="s">
        <v>13</v>
      </c>
      <c r="AQ560" s="366" t="s">
        <v>671</v>
      </c>
      <c r="AR560" s="359">
        <v>3.5E-4</v>
      </c>
      <c r="AS560" s="359">
        <v>3.5E-4</v>
      </c>
      <c r="AT560" s="359"/>
      <c r="AW560" s="646"/>
      <c r="AX560" s="646"/>
      <c r="AY560" s="647"/>
      <c r="AZ560" s="647"/>
      <c r="BA560" s="647"/>
      <c r="BB560" s="648"/>
      <c r="BC560" s="647"/>
      <c r="BD560" s="647"/>
      <c r="BE560" s="647"/>
      <c r="BF560" s="647"/>
      <c r="BG560" s="648"/>
      <c r="BH560" s="648"/>
      <c r="BI560" s="649"/>
      <c r="BJ560" s="649"/>
      <c r="BK560" s="649"/>
      <c r="BL560" s="648"/>
      <c r="BM560" s="648"/>
      <c r="BN560" s="648"/>
      <c r="BO560" s="648"/>
      <c r="BP560" s="648"/>
      <c r="BQ560" s="648"/>
      <c r="BR560" s="648"/>
      <c r="BS560" s="648"/>
      <c r="BT560" s="651"/>
      <c r="BU560" s="652"/>
      <c r="BV560" s="650"/>
      <c r="BW560" s="653"/>
    </row>
    <row r="561" spans="2:75" ht="15.75" customHeight="1">
      <c r="B561" s="353" t="s">
        <v>1536</v>
      </c>
      <c r="C561" s="354">
        <v>36498594000150</v>
      </c>
      <c r="D561" s="355" t="s">
        <v>14</v>
      </c>
      <c r="E561" s="355" t="s">
        <v>15</v>
      </c>
      <c r="F561" s="355" t="s">
        <v>699</v>
      </c>
      <c r="G561" s="356"/>
      <c r="H561" s="356" t="s">
        <v>34</v>
      </c>
      <c r="I561" s="356" t="s">
        <v>34</v>
      </c>
      <c r="J561" s="356" t="s">
        <v>611</v>
      </c>
      <c r="K561" s="357" t="s">
        <v>48</v>
      </c>
      <c r="L561" s="358"/>
      <c r="M561" s="358"/>
      <c r="N561" s="357">
        <v>535370</v>
      </c>
      <c r="O561" s="357" t="s">
        <v>1320</v>
      </c>
      <c r="P561" s="361">
        <v>43950</v>
      </c>
      <c r="Q561" s="362">
        <v>10276576.33</v>
      </c>
      <c r="R561" s="362">
        <v>13185195.58325397</v>
      </c>
      <c r="S561" s="357">
        <v>8</v>
      </c>
      <c r="T561" s="359">
        <v>-4.4750566366919875E-2</v>
      </c>
      <c r="U561" s="359">
        <v>-0.50335050055912156</v>
      </c>
      <c r="V561" s="359">
        <v>7.8678462598424925E-3</v>
      </c>
      <c r="W561" s="359">
        <v>7.220879880426212E-2</v>
      </c>
      <c r="X561" s="359">
        <v>-7.511549727648259E-2</v>
      </c>
      <c r="Y561" s="359">
        <v>-0.52819643630629165</v>
      </c>
      <c r="Z561" s="359" t="s">
        <v>1417</v>
      </c>
      <c r="AA561" s="359" t="s">
        <v>1417</v>
      </c>
      <c r="AB561" s="359">
        <v>0.14261466933890588</v>
      </c>
      <c r="AC561" s="363">
        <v>-0.59923003373471373</v>
      </c>
      <c r="AD561" s="526">
        <v>33600729000158</v>
      </c>
      <c r="AE561" s="360" t="s">
        <v>2178</v>
      </c>
      <c r="AF561" s="360" t="s">
        <v>2143</v>
      </c>
      <c r="AG561" s="364" t="s">
        <v>1435</v>
      </c>
      <c r="AH561" s="364" t="s">
        <v>2147</v>
      </c>
      <c r="AI561" s="364">
        <v>500</v>
      </c>
      <c r="AJ561" s="364">
        <v>500</v>
      </c>
      <c r="AK561" s="364">
        <v>500</v>
      </c>
      <c r="AL561" s="359">
        <v>2E-3</v>
      </c>
      <c r="AM561" s="359" t="s">
        <v>34</v>
      </c>
      <c r="AN561" s="359" t="s">
        <v>64</v>
      </c>
      <c r="AO561" s="357" t="s">
        <v>1323</v>
      </c>
      <c r="AP561" s="360" t="s">
        <v>13</v>
      </c>
      <c r="AQ561" s="366" t="s">
        <v>671</v>
      </c>
      <c r="AR561" s="359" t="s">
        <v>34</v>
      </c>
      <c r="AS561" s="359" t="s">
        <v>34</v>
      </c>
      <c r="AT561" s="359"/>
      <c r="AW561" s="646"/>
      <c r="AX561" s="646"/>
      <c r="AY561" s="647"/>
      <c r="AZ561" s="647"/>
      <c r="BA561" s="647"/>
      <c r="BB561" s="648"/>
      <c r="BC561" s="647"/>
      <c r="BD561" s="647"/>
      <c r="BE561" s="647"/>
      <c r="BF561" s="647"/>
      <c r="BG561" s="648"/>
      <c r="BH561" s="648"/>
      <c r="BI561" s="649"/>
      <c r="BJ561" s="649"/>
      <c r="BK561" s="649"/>
      <c r="BL561" s="648"/>
      <c r="BM561" s="648"/>
      <c r="BN561" s="648"/>
      <c r="BO561" s="648"/>
      <c r="BP561" s="648"/>
      <c r="BQ561" s="648"/>
      <c r="BR561" s="648"/>
      <c r="BS561" s="648"/>
      <c r="BT561" s="651"/>
      <c r="BU561" s="652"/>
      <c r="BV561" s="650"/>
      <c r="BW561" s="653"/>
    </row>
    <row r="562" spans="2:75" ht="15.75" customHeight="1">
      <c r="B562" s="353" t="s">
        <v>141</v>
      </c>
      <c r="C562" s="354">
        <v>5097427000173</v>
      </c>
      <c r="D562" s="355" t="s">
        <v>13</v>
      </c>
      <c r="E562" s="355" t="s">
        <v>616</v>
      </c>
      <c r="F562" s="355" t="s">
        <v>617</v>
      </c>
      <c r="G562" s="356" t="s">
        <v>34</v>
      </c>
      <c r="H562" s="356" t="s">
        <v>865</v>
      </c>
      <c r="I562" s="356" t="s">
        <v>34</v>
      </c>
      <c r="J562" s="356" t="s">
        <v>608</v>
      </c>
      <c r="K562" s="357" t="s">
        <v>48</v>
      </c>
      <c r="L562" s="358"/>
      <c r="M562" s="358" t="s">
        <v>34</v>
      </c>
      <c r="N562" s="357">
        <v>108741</v>
      </c>
      <c r="O562" s="357" t="s">
        <v>1320</v>
      </c>
      <c r="P562" s="361">
        <v>37431</v>
      </c>
      <c r="Q562" s="362">
        <v>17164055.030000001</v>
      </c>
      <c r="R562" s="362">
        <v>16609985.126071431</v>
      </c>
      <c r="S562" s="357">
        <v>8</v>
      </c>
      <c r="T562" s="359">
        <v>7.8413300383070261E-2</v>
      </c>
      <c r="U562" s="359">
        <v>1.0136640388671889</v>
      </c>
      <c r="V562" s="359">
        <v>8.9480743499110282E-2</v>
      </c>
      <c r="W562" s="359">
        <v>0.87721048621136632</v>
      </c>
      <c r="X562" s="359">
        <v>3.2855102060510344E-2</v>
      </c>
      <c r="Y562" s="359">
        <v>0.24914620740075724</v>
      </c>
      <c r="Z562" s="359">
        <v>0.10528347034222785</v>
      </c>
      <c r="AA562" s="359">
        <v>0.59846537709053538</v>
      </c>
      <c r="AB562" s="359">
        <v>5.3579776563456818E-2</v>
      </c>
      <c r="AC562" s="363">
        <v>-0.18677396760583834</v>
      </c>
      <c r="AD562" s="526">
        <v>0</v>
      </c>
      <c r="AE562" s="360" t="s">
        <v>2222</v>
      </c>
      <c r="AF562" s="360" t="s">
        <v>2152</v>
      </c>
      <c r="AG562" s="364" t="s">
        <v>1436</v>
      </c>
      <c r="AH562" s="364" t="s">
        <v>2147</v>
      </c>
      <c r="AI562" s="364">
        <v>5000</v>
      </c>
      <c r="AJ562" s="364">
        <v>1000</v>
      </c>
      <c r="AK562" s="364">
        <v>1000</v>
      </c>
      <c r="AL562" s="359">
        <v>0.02</v>
      </c>
      <c r="AM562" s="359">
        <v>0.2</v>
      </c>
      <c r="AN562" s="359" t="s">
        <v>64</v>
      </c>
      <c r="AO562" s="357" t="s">
        <v>1323</v>
      </c>
      <c r="AP562" s="360" t="s">
        <v>13</v>
      </c>
      <c r="AQ562" s="366" t="s">
        <v>668</v>
      </c>
      <c r="AR562" s="359">
        <v>4.6666666666666662E-3</v>
      </c>
      <c r="AS562" s="359">
        <v>4.6666666666666662E-3</v>
      </c>
      <c r="AT562" s="359"/>
      <c r="AW562" s="646"/>
      <c r="AX562" s="646"/>
      <c r="AY562" s="647"/>
      <c r="AZ562" s="647"/>
      <c r="BA562" s="647"/>
      <c r="BB562" s="648"/>
      <c r="BC562" s="647"/>
      <c r="BD562" s="647"/>
      <c r="BE562" s="647"/>
      <c r="BF562" s="647"/>
      <c r="BG562" s="648"/>
      <c r="BH562" s="648"/>
      <c r="BI562" s="649"/>
      <c r="BJ562" s="649"/>
      <c r="BK562" s="649"/>
      <c r="BL562" s="648"/>
      <c r="BM562" s="648"/>
      <c r="BN562" s="648"/>
      <c r="BO562" s="648"/>
      <c r="BP562" s="648"/>
      <c r="BQ562" s="648"/>
      <c r="BR562" s="648"/>
      <c r="BS562" s="648"/>
      <c r="BT562" s="651"/>
      <c r="BU562" s="652"/>
      <c r="BV562" s="650"/>
      <c r="BW562" s="653"/>
    </row>
    <row r="563" spans="2:75" ht="15.75" customHeight="1">
      <c r="B563" s="353" t="s">
        <v>1167</v>
      </c>
      <c r="C563" s="354">
        <v>38075003000167</v>
      </c>
      <c r="D563" s="355" t="s">
        <v>13</v>
      </c>
      <c r="E563" s="355" t="s">
        <v>616</v>
      </c>
      <c r="F563" s="355" t="s">
        <v>619</v>
      </c>
      <c r="G563" s="356" t="s">
        <v>34</v>
      </c>
      <c r="H563" s="356" t="s">
        <v>1337</v>
      </c>
      <c r="I563" s="356" t="s">
        <v>34</v>
      </c>
      <c r="J563" s="356" t="s">
        <v>611</v>
      </c>
      <c r="K563" s="357" t="s">
        <v>48</v>
      </c>
      <c r="L563" s="358"/>
      <c r="M563" s="358" t="s">
        <v>34</v>
      </c>
      <c r="N563" s="357">
        <v>632309</v>
      </c>
      <c r="O563" s="357" t="s">
        <v>1320</v>
      </c>
      <c r="P563" s="361">
        <v>44550</v>
      </c>
      <c r="Q563" s="362">
        <v>8047434.0300000003</v>
      </c>
      <c r="R563" s="362" t="s">
        <v>1417</v>
      </c>
      <c r="S563" s="357">
        <v>8</v>
      </c>
      <c r="T563" s="359">
        <v>-6.3622737432984633E-2</v>
      </c>
      <c r="U563" s="359">
        <v>-0.82246354476912165</v>
      </c>
      <c r="V563" s="359" t="s">
        <v>1417</v>
      </c>
      <c r="W563" s="359" t="s">
        <v>1417</v>
      </c>
      <c r="X563" s="359" t="s">
        <v>1417</v>
      </c>
      <c r="Y563" s="359" t="s">
        <v>1417</v>
      </c>
      <c r="Z563" s="359" t="s">
        <v>1417</v>
      </c>
      <c r="AA563" s="359" t="s">
        <v>1417</v>
      </c>
      <c r="AB563" s="359" t="s">
        <v>1417</v>
      </c>
      <c r="AC563" s="363" t="s">
        <v>1417</v>
      </c>
      <c r="AD563" s="526">
        <v>0</v>
      </c>
      <c r="AE563" s="360" t="s">
        <v>2258</v>
      </c>
      <c r="AF563" s="360" t="s">
        <v>741</v>
      </c>
      <c r="AG563" s="364" t="s">
        <v>741</v>
      </c>
      <c r="AH563" s="364" t="s">
        <v>2144</v>
      </c>
      <c r="AI563" s="364">
        <v>1000</v>
      </c>
      <c r="AJ563" s="364">
        <v>1000</v>
      </c>
      <c r="AK563" s="364">
        <v>1000</v>
      </c>
      <c r="AL563" s="359">
        <v>8.6999999999999994E-3</v>
      </c>
      <c r="AM563" s="359" t="s">
        <v>34</v>
      </c>
      <c r="AN563" s="359" t="s">
        <v>2156</v>
      </c>
      <c r="AO563" s="357" t="s">
        <v>1323</v>
      </c>
      <c r="AP563" s="360" t="s">
        <v>13</v>
      </c>
      <c r="AQ563" s="366" t="s">
        <v>679</v>
      </c>
      <c r="AR563" s="359">
        <v>4.6666799999999994E-3</v>
      </c>
      <c r="AS563" s="359">
        <v>4.6666799999999994E-3</v>
      </c>
      <c r="AT563" s="359"/>
      <c r="AW563" s="646"/>
      <c r="AX563" s="646"/>
      <c r="AY563" s="647"/>
      <c r="AZ563" s="647"/>
      <c r="BA563" s="647"/>
      <c r="BB563" s="648"/>
      <c r="BC563" s="647"/>
      <c r="BD563" s="647"/>
      <c r="BE563" s="647"/>
      <c r="BF563" s="647"/>
      <c r="BG563" s="648"/>
      <c r="BH563" s="648"/>
      <c r="BI563" s="649"/>
      <c r="BJ563" s="649"/>
      <c r="BK563" s="649"/>
      <c r="BL563" s="648"/>
      <c r="BM563" s="648"/>
      <c r="BN563" s="648"/>
      <c r="BO563" s="648"/>
      <c r="BP563" s="648"/>
      <c r="BQ563" s="648"/>
      <c r="BR563" s="648"/>
      <c r="BS563" s="648"/>
      <c r="BT563" s="651"/>
      <c r="BU563" s="652"/>
      <c r="BV563" s="650"/>
      <c r="BW563" s="653"/>
    </row>
    <row r="564" spans="2:75" ht="15.75" customHeight="1">
      <c r="B564" s="353" t="s">
        <v>1554</v>
      </c>
      <c r="C564" s="354">
        <v>29550612000130</v>
      </c>
      <c r="D564" s="355" t="s">
        <v>14</v>
      </c>
      <c r="E564" s="355" t="s">
        <v>607</v>
      </c>
      <c r="F564" s="355" t="s">
        <v>1316</v>
      </c>
      <c r="G564" s="356"/>
      <c r="H564" s="356" t="s">
        <v>34</v>
      </c>
      <c r="I564" s="356" t="s">
        <v>34</v>
      </c>
      <c r="J564" s="356" t="s">
        <v>608</v>
      </c>
      <c r="K564" s="357" t="s">
        <v>48</v>
      </c>
      <c r="L564" s="358"/>
      <c r="M564" s="358"/>
      <c r="N564" s="357">
        <v>471569</v>
      </c>
      <c r="O564" s="357" t="s">
        <v>1320</v>
      </c>
      <c r="P564" s="361">
        <v>43313</v>
      </c>
      <c r="Q564" s="362">
        <v>48212805.789999999</v>
      </c>
      <c r="R564" s="362">
        <v>70530539.248690441</v>
      </c>
      <c r="S564" s="357">
        <v>9</v>
      </c>
      <c r="T564" s="359">
        <v>-4.9532035790634588E-2</v>
      </c>
      <c r="U564" s="359">
        <v>-0.55713205514552422</v>
      </c>
      <c r="V564" s="359">
        <v>-0.18384179586897742</v>
      </c>
      <c r="W564" s="359">
        <v>-1.6872463964468685</v>
      </c>
      <c r="X564" s="359">
        <v>-0.17006584574181027</v>
      </c>
      <c r="Y564" s="359">
        <v>-1.1958673897558476</v>
      </c>
      <c r="Z564" s="359">
        <v>-7.9517801170612357E-2</v>
      </c>
      <c r="AA564" s="359">
        <v>-0.43453008889830763</v>
      </c>
      <c r="AB564" s="359">
        <v>0.18445341065872789</v>
      </c>
      <c r="AC564" s="363">
        <v>-1.569723450952363</v>
      </c>
      <c r="AD564" s="526">
        <v>0</v>
      </c>
      <c r="AE564" s="360" t="s">
        <v>2249</v>
      </c>
      <c r="AF564" s="360" t="s">
        <v>2143</v>
      </c>
      <c r="AG564" s="364" t="s">
        <v>1435</v>
      </c>
      <c r="AH564" s="364" t="s">
        <v>2153</v>
      </c>
      <c r="AI564" s="364">
        <v>5000</v>
      </c>
      <c r="AJ564" s="364">
        <v>0</v>
      </c>
      <c r="AK564" s="364">
        <v>1000</v>
      </c>
      <c r="AL564" s="359">
        <v>1.8000000000000002E-2</v>
      </c>
      <c r="AM564" s="359">
        <v>0.2</v>
      </c>
      <c r="AN564" s="359" t="s">
        <v>34</v>
      </c>
      <c r="AO564" s="357" t="s">
        <v>1320</v>
      </c>
      <c r="AP564" s="360" t="s">
        <v>13</v>
      </c>
      <c r="AQ564" s="366" t="s">
        <v>2211</v>
      </c>
      <c r="AR564" s="359" t="s">
        <v>34</v>
      </c>
      <c r="AS564" s="359" t="s">
        <v>34</v>
      </c>
      <c r="AT564" s="359"/>
      <c r="AW564" s="646"/>
      <c r="AX564" s="646"/>
      <c r="AY564" s="647"/>
      <c r="AZ564" s="647"/>
      <c r="BA564" s="647"/>
      <c r="BB564" s="648"/>
      <c r="BC564" s="647"/>
      <c r="BD564" s="647"/>
      <c r="BE564" s="647"/>
      <c r="BF564" s="647"/>
      <c r="BG564" s="648"/>
      <c r="BH564" s="648"/>
      <c r="BI564" s="649"/>
      <c r="BJ564" s="649"/>
      <c r="BK564" s="649"/>
      <c r="BL564" s="648"/>
      <c r="BM564" s="648"/>
      <c r="BN564" s="648"/>
      <c r="BO564" s="648"/>
      <c r="BP564" s="648"/>
      <c r="BQ564" s="648"/>
      <c r="BR564" s="648"/>
      <c r="BS564" s="648"/>
      <c r="BT564" s="651"/>
      <c r="BU564" s="652"/>
      <c r="BV564" s="650"/>
      <c r="BW564" s="653"/>
    </row>
    <row r="565" spans="2:75" ht="15.75" customHeight="1">
      <c r="B565" s="353" t="s">
        <v>1712</v>
      </c>
      <c r="C565" s="354">
        <v>33146130000196</v>
      </c>
      <c r="D565" s="355" t="s">
        <v>14</v>
      </c>
      <c r="E565" s="355" t="s">
        <v>607</v>
      </c>
      <c r="F565" s="355" t="s">
        <v>1316</v>
      </c>
      <c r="G565" s="356"/>
      <c r="H565" s="356" t="s">
        <v>34</v>
      </c>
      <c r="I565" s="356" t="s">
        <v>34</v>
      </c>
      <c r="J565" s="356" t="s">
        <v>608</v>
      </c>
      <c r="K565" s="357" t="s">
        <v>48</v>
      </c>
      <c r="L565" s="358"/>
      <c r="M565" s="358"/>
      <c r="N565" s="357">
        <v>511730</v>
      </c>
      <c r="O565" s="357" t="s">
        <v>1320</v>
      </c>
      <c r="P565" s="361">
        <v>43710</v>
      </c>
      <c r="Q565" s="362">
        <v>259693586.40000001</v>
      </c>
      <c r="R565" s="362">
        <v>287979347.08666658</v>
      </c>
      <c r="S565" s="357">
        <v>9</v>
      </c>
      <c r="T565" s="359">
        <v>0.10582838908571901</v>
      </c>
      <c r="U565" s="359">
        <v>1.1903485686169777</v>
      </c>
      <c r="V565" s="359">
        <v>4.6644227467608657E-2</v>
      </c>
      <c r="W565" s="359">
        <v>0.42808711880654077</v>
      </c>
      <c r="X565" s="359">
        <v>0.50228638087919486</v>
      </c>
      <c r="Y565" s="359">
        <v>3.531972575633048</v>
      </c>
      <c r="Z565" s="359">
        <v>0.6538109173708293</v>
      </c>
      <c r="AA565" s="359">
        <v>3.572791398472754</v>
      </c>
      <c r="AB565" s="359">
        <v>0.1827928118709678</v>
      </c>
      <c r="AC565" s="363">
        <v>-0.22546040304042617</v>
      </c>
      <c r="AD565" s="526">
        <v>33600869000126</v>
      </c>
      <c r="AE565" s="360" t="s">
        <v>2294</v>
      </c>
      <c r="AF565" s="360" t="s">
        <v>2143</v>
      </c>
      <c r="AG565" s="364" t="s">
        <v>1435</v>
      </c>
      <c r="AH565" s="364" t="s">
        <v>2153</v>
      </c>
      <c r="AI565" s="364">
        <v>1000</v>
      </c>
      <c r="AJ565" s="364">
        <v>0</v>
      </c>
      <c r="AK565" s="364">
        <v>1000</v>
      </c>
      <c r="AL565" s="359">
        <v>0.02</v>
      </c>
      <c r="AM565" s="359">
        <v>0.2</v>
      </c>
      <c r="AN565" s="359" t="s">
        <v>34</v>
      </c>
      <c r="AO565" s="357" t="s">
        <v>1320</v>
      </c>
      <c r="AP565" s="360" t="s">
        <v>13</v>
      </c>
      <c r="AQ565" s="366" t="s">
        <v>2211</v>
      </c>
      <c r="AR565" s="359" t="s">
        <v>34</v>
      </c>
      <c r="AS565" s="359" t="s">
        <v>34</v>
      </c>
      <c r="AT565" s="359"/>
      <c r="AW565" s="646"/>
      <c r="AX565" s="646"/>
      <c r="AY565" s="647"/>
      <c r="AZ565" s="647"/>
      <c r="BA565" s="647"/>
      <c r="BB565" s="648"/>
      <c r="BC565" s="647"/>
      <c r="BD565" s="647"/>
      <c r="BE565" s="647"/>
      <c r="BF565" s="647"/>
      <c r="BG565" s="648"/>
      <c r="BH565" s="648"/>
      <c r="BI565" s="649"/>
      <c r="BJ565" s="649"/>
      <c r="BK565" s="649"/>
      <c r="BL565" s="648"/>
      <c r="BM565" s="648"/>
      <c r="BN565" s="648"/>
      <c r="BO565" s="648"/>
      <c r="BP565" s="648"/>
      <c r="BQ565" s="648"/>
      <c r="BR565" s="648"/>
      <c r="BS565" s="648"/>
      <c r="BT565" s="651"/>
      <c r="BU565" s="652"/>
      <c r="BV565" s="650"/>
      <c r="BW565" s="653"/>
    </row>
    <row r="566" spans="2:75" ht="15.75" customHeight="1">
      <c r="B566" s="353" t="s">
        <v>1553</v>
      </c>
      <c r="C566" s="354">
        <v>33768898000100</v>
      </c>
      <c r="D566" s="355" t="s">
        <v>11</v>
      </c>
      <c r="E566" s="355" t="s">
        <v>620</v>
      </c>
      <c r="F566" s="355" t="s">
        <v>663</v>
      </c>
      <c r="G566" s="356" t="s">
        <v>738</v>
      </c>
      <c r="H566" s="356" t="s">
        <v>34</v>
      </c>
      <c r="I566" s="356"/>
      <c r="J566" s="356"/>
      <c r="K566" s="357" t="s">
        <v>48</v>
      </c>
      <c r="L566" s="358"/>
      <c r="M566" s="358"/>
      <c r="N566" s="357">
        <v>539570</v>
      </c>
      <c r="O566" s="357" t="s">
        <v>1320</v>
      </c>
      <c r="P566" s="361">
        <v>43998</v>
      </c>
      <c r="Q566" s="362">
        <v>3251100.25</v>
      </c>
      <c r="R566" s="362">
        <v>6243972.6450396813</v>
      </c>
      <c r="S566" s="357">
        <v>9</v>
      </c>
      <c r="T566" s="359">
        <v>2.2750216332035444E-2</v>
      </c>
      <c r="U566" s="359">
        <v>0.25589246591129844</v>
      </c>
      <c r="V566" s="359">
        <v>4.6885183484485005E-2</v>
      </c>
      <c r="W566" s="359">
        <v>0.43029854286957891</v>
      </c>
      <c r="X566" s="359">
        <v>0.12533580000467004</v>
      </c>
      <c r="Y566" s="359">
        <v>0.8813350813666454</v>
      </c>
      <c r="Z566" s="359" t="s">
        <v>1417</v>
      </c>
      <c r="AA566" s="359" t="s">
        <v>1417</v>
      </c>
      <c r="AB566" s="359">
        <v>7.1582707905544191E-2</v>
      </c>
      <c r="AC566" s="363">
        <v>-0.76933311032911034</v>
      </c>
      <c r="AD566" s="526">
        <v>33768907000154</v>
      </c>
      <c r="AE566" s="360" t="s">
        <v>2247</v>
      </c>
      <c r="AF566" s="360" t="s">
        <v>2149</v>
      </c>
      <c r="AG566" s="364" t="s">
        <v>719</v>
      </c>
      <c r="AH566" s="364" t="s">
        <v>2153</v>
      </c>
      <c r="AI566" s="364">
        <v>0</v>
      </c>
      <c r="AJ566" s="364">
        <v>0</v>
      </c>
      <c r="AK566" s="364">
        <v>0</v>
      </c>
      <c r="AL566" s="359">
        <v>8.0000000000000002E-3</v>
      </c>
      <c r="AM566" s="359" t="s">
        <v>34</v>
      </c>
      <c r="AN566" s="359" t="s">
        <v>64</v>
      </c>
      <c r="AO566" s="357" t="s">
        <v>1320</v>
      </c>
      <c r="AP566" s="360" t="s">
        <v>13</v>
      </c>
      <c r="AQ566" s="366" t="s">
        <v>2211</v>
      </c>
      <c r="AR566" s="359" t="s">
        <v>34</v>
      </c>
      <c r="AS566" s="359" t="s">
        <v>34</v>
      </c>
      <c r="AT566" s="359"/>
      <c r="AW566" s="646"/>
      <c r="AX566" s="646"/>
      <c r="AY566" s="647"/>
      <c r="AZ566" s="647"/>
      <c r="BA566" s="647"/>
      <c r="BB566" s="648"/>
      <c r="BC566" s="647"/>
      <c r="BD566" s="647"/>
      <c r="BE566" s="647"/>
      <c r="BF566" s="647"/>
      <c r="BG566" s="648"/>
      <c r="BH566" s="648"/>
      <c r="BI566" s="649"/>
      <c r="BJ566" s="649"/>
      <c r="BK566" s="649"/>
      <c r="BL566" s="648"/>
      <c r="BM566" s="648"/>
      <c r="BN566" s="648"/>
      <c r="BO566" s="648"/>
      <c r="BP566" s="648"/>
      <c r="BQ566" s="648"/>
      <c r="BR566" s="648"/>
      <c r="BS566" s="648"/>
      <c r="BT566" s="651"/>
      <c r="BU566" s="652"/>
      <c r="BV566" s="650"/>
      <c r="BW566" s="653"/>
    </row>
    <row r="567" spans="2:75" ht="15.75" customHeight="1">
      <c r="B567" s="353" t="s">
        <v>1614</v>
      </c>
      <c r="C567" s="354">
        <v>41498482000139</v>
      </c>
      <c r="D567" s="355" t="s">
        <v>13</v>
      </c>
      <c r="E567" s="355" t="s">
        <v>615</v>
      </c>
      <c r="F567" s="355" t="s">
        <v>619</v>
      </c>
      <c r="G567" s="356" t="s">
        <v>34</v>
      </c>
      <c r="H567" s="356" t="s">
        <v>1337</v>
      </c>
      <c r="I567" s="356" t="s">
        <v>34</v>
      </c>
      <c r="J567" s="356" t="s">
        <v>611</v>
      </c>
      <c r="K567" s="357" t="s">
        <v>48</v>
      </c>
      <c r="L567" s="358"/>
      <c r="M567" s="358"/>
      <c r="N567" s="357">
        <v>622125</v>
      </c>
      <c r="O567" s="357" t="s">
        <v>1320</v>
      </c>
      <c r="P567" s="361">
        <v>44509</v>
      </c>
      <c r="Q567" s="362">
        <v>283315366.29000002</v>
      </c>
      <c r="R567" s="362" t="s">
        <v>1417</v>
      </c>
      <c r="S567" s="357">
        <v>9</v>
      </c>
      <c r="T567" s="359">
        <v>0.19067061195254964</v>
      </c>
      <c r="U567" s="359">
        <v>2.144646554443947</v>
      </c>
      <c r="V567" s="359" t="s">
        <v>1417</v>
      </c>
      <c r="W567" s="359" t="s">
        <v>1417</v>
      </c>
      <c r="X567" s="359" t="s">
        <v>1417</v>
      </c>
      <c r="Y567" s="359" t="s">
        <v>1417</v>
      </c>
      <c r="Z567" s="359" t="s">
        <v>1417</v>
      </c>
      <c r="AA567" s="359" t="s">
        <v>1417</v>
      </c>
      <c r="AB567" s="359" t="s">
        <v>1417</v>
      </c>
      <c r="AC567" s="363" t="s">
        <v>1417</v>
      </c>
      <c r="AD567" s="526">
        <v>41575707000103</v>
      </c>
      <c r="AE567" s="360" t="s">
        <v>2328</v>
      </c>
      <c r="AF567" s="360" t="s">
        <v>2146</v>
      </c>
      <c r="AG567" s="364" t="s">
        <v>59</v>
      </c>
      <c r="AH567" s="364" t="s">
        <v>2153</v>
      </c>
      <c r="AI567" s="364">
        <v>1</v>
      </c>
      <c r="AJ567" s="364" t="s">
        <v>1427</v>
      </c>
      <c r="AK567" s="364" t="s">
        <v>1427</v>
      </c>
      <c r="AL567" s="359">
        <v>7.4999999999999997E-3</v>
      </c>
      <c r="AM567" s="359" t="s">
        <v>34</v>
      </c>
      <c r="AN567" s="359" t="s">
        <v>64</v>
      </c>
      <c r="AO567" s="357" t="s">
        <v>1320</v>
      </c>
      <c r="AP567" s="360" t="s">
        <v>13</v>
      </c>
      <c r="AQ567" s="366" t="s">
        <v>2211</v>
      </c>
      <c r="AR567" s="359" t="s">
        <v>34</v>
      </c>
      <c r="AS567" s="359" t="s">
        <v>34</v>
      </c>
      <c r="AT567" s="359"/>
      <c r="AW567" s="646"/>
      <c r="AX567" s="646"/>
      <c r="AY567" s="647"/>
      <c r="AZ567" s="647"/>
      <c r="BA567" s="647"/>
      <c r="BB567" s="648"/>
      <c r="BC567" s="647"/>
      <c r="BD567" s="647"/>
      <c r="BE567" s="647"/>
      <c r="BF567" s="647"/>
      <c r="BG567" s="648"/>
      <c r="BH567" s="648"/>
      <c r="BI567" s="649"/>
      <c r="BJ567" s="649"/>
      <c r="BK567" s="649"/>
      <c r="BL567" s="648"/>
      <c r="BM567" s="648"/>
      <c r="BN567" s="648"/>
      <c r="BO567" s="648"/>
      <c r="BP567" s="648"/>
      <c r="BQ567" s="648"/>
      <c r="BR567" s="648"/>
      <c r="BS567" s="648"/>
      <c r="BT567" s="651"/>
      <c r="BU567" s="652"/>
      <c r="BV567" s="650"/>
      <c r="BW567" s="653"/>
    </row>
    <row r="568" spans="2:75" ht="15.75" customHeight="1">
      <c r="B568" s="353" t="s">
        <v>578</v>
      </c>
      <c r="C568" s="354">
        <v>39151551000191</v>
      </c>
      <c r="D568" s="355" t="s">
        <v>14</v>
      </c>
      <c r="E568" s="355" t="s">
        <v>607</v>
      </c>
      <c r="F568" s="355"/>
      <c r="G568" s="356"/>
      <c r="H568" s="356" t="s">
        <v>34</v>
      </c>
      <c r="I568" s="356" t="s">
        <v>34</v>
      </c>
      <c r="J568" s="356" t="s">
        <v>612</v>
      </c>
      <c r="K568" s="357" t="s">
        <v>48</v>
      </c>
      <c r="L568" s="358"/>
      <c r="M568" s="358" t="s">
        <v>1414</v>
      </c>
      <c r="N568" s="357">
        <v>567477</v>
      </c>
      <c r="O568" s="357" t="s">
        <v>1323</v>
      </c>
      <c r="P568" s="361">
        <v>44193</v>
      </c>
      <c r="Q568" s="362">
        <v>66546578.280000001</v>
      </c>
      <c r="R568" s="362">
        <v>194177841.3753573</v>
      </c>
      <c r="S568" s="357">
        <v>9</v>
      </c>
      <c r="T568" s="359">
        <v>-0.36238461986141712</v>
      </c>
      <c r="U568" s="359">
        <v>-4.6846167116743924</v>
      </c>
      <c r="V568" s="359">
        <v>-0.25190507018483299</v>
      </c>
      <c r="W568" s="359">
        <v>-2.4695119916850365</v>
      </c>
      <c r="X568" s="359" t="s">
        <v>1417</v>
      </c>
      <c r="Y568" s="359" t="s">
        <v>1417</v>
      </c>
      <c r="Z568" s="359" t="s">
        <v>1417</v>
      </c>
      <c r="AA568" s="359" t="s">
        <v>1417</v>
      </c>
      <c r="AB568" s="359">
        <v>0.24750164365647312</v>
      </c>
      <c r="AC568" s="363">
        <v>-1.4409240331926831</v>
      </c>
      <c r="AD568" s="526">
        <v>0</v>
      </c>
      <c r="AE568" s="360" t="s">
        <v>2213</v>
      </c>
      <c r="AF568" s="360" t="s">
        <v>719</v>
      </c>
      <c r="AG568" s="364" t="s">
        <v>719</v>
      </c>
      <c r="AH568" s="364" t="s">
        <v>2144</v>
      </c>
      <c r="AI568" s="364">
        <v>1000</v>
      </c>
      <c r="AJ568" s="364">
        <v>500</v>
      </c>
      <c r="AK568" s="364">
        <v>500</v>
      </c>
      <c r="AL568" s="359">
        <v>5.0000000000000001E-3</v>
      </c>
      <c r="AM568" s="359" t="s">
        <v>34</v>
      </c>
      <c r="AN568" s="359" t="s">
        <v>2156</v>
      </c>
      <c r="AO568" s="357" t="s">
        <v>1323</v>
      </c>
      <c r="AP568" s="360" t="s">
        <v>716</v>
      </c>
      <c r="AQ568" s="366" t="s">
        <v>687</v>
      </c>
      <c r="AR568" s="359">
        <v>1.3333333333333333E-3</v>
      </c>
      <c r="AS568" s="359">
        <v>1.3333333333333333E-3</v>
      </c>
      <c r="AT568" s="359"/>
      <c r="AW568" s="646"/>
      <c r="AX568" s="646"/>
      <c r="AY568" s="647"/>
      <c r="AZ568" s="647"/>
      <c r="BA568" s="647"/>
      <c r="BB568" s="648"/>
      <c r="BC568" s="647"/>
      <c r="BD568" s="647"/>
      <c r="BE568" s="647"/>
      <c r="BF568" s="647"/>
      <c r="BG568" s="648"/>
      <c r="BH568" s="648"/>
      <c r="BI568" s="649"/>
      <c r="BJ568" s="649"/>
      <c r="BK568" s="649"/>
      <c r="BL568" s="218"/>
      <c r="BM568" s="648"/>
      <c r="BN568" s="648"/>
      <c r="BO568" s="648"/>
      <c r="BP568" s="648"/>
      <c r="BQ568" s="648"/>
      <c r="BR568" s="648"/>
      <c r="BS568" s="648"/>
      <c r="BT568" s="651"/>
      <c r="BU568" s="652"/>
      <c r="BV568" s="650"/>
      <c r="BW568" s="653"/>
    </row>
    <row r="569" spans="2:75" ht="15.75" customHeight="1">
      <c r="B569" s="353" t="s">
        <v>1609</v>
      </c>
      <c r="C569" s="354">
        <v>44347000000138</v>
      </c>
      <c r="D569" s="355" t="s">
        <v>14</v>
      </c>
      <c r="E569" s="355" t="s">
        <v>614</v>
      </c>
      <c r="F569" s="355"/>
      <c r="G569" s="356"/>
      <c r="H569" s="356" t="s">
        <v>1337</v>
      </c>
      <c r="I569" s="356"/>
      <c r="J569" s="356" t="s">
        <v>690</v>
      </c>
      <c r="K569" s="357" t="s">
        <v>48</v>
      </c>
      <c r="L569" s="358"/>
      <c r="M569" s="358"/>
      <c r="N569" s="357">
        <v>627674</v>
      </c>
      <c r="O569" s="357" t="s">
        <v>1320</v>
      </c>
      <c r="P569" s="361">
        <v>44551</v>
      </c>
      <c r="Q569" s="362" t="s">
        <v>1391</v>
      </c>
      <c r="R569" s="362" t="s">
        <v>1417</v>
      </c>
      <c r="S569" s="357">
        <v>9</v>
      </c>
      <c r="T569" s="359" t="s">
        <v>1417</v>
      </c>
      <c r="U569" s="359" t="s">
        <v>1417</v>
      </c>
      <c r="V569" s="359" t="s">
        <v>1417</v>
      </c>
      <c r="W569" s="359" t="s">
        <v>1417</v>
      </c>
      <c r="X569" s="359" t="s">
        <v>1417</v>
      </c>
      <c r="Y569" s="359" t="s">
        <v>1417</v>
      </c>
      <c r="Z569" s="359" t="s">
        <v>1417</v>
      </c>
      <c r="AA569" s="359" t="s">
        <v>1417</v>
      </c>
      <c r="AB569" s="359" t="s">
        <v>1417</v>
      </c>
      <c r="AC569" s="363" t="s">
        <v>1417</v>
      </c>
      <c r="AD569" s="526">
        <v>44347468000122</v>
      </c>
      <c r="AE569" s="360" t="s">
        <v>2314</v>
      </c>
      <c r="AF569" s="360" t="s">
        <v>2143</v>
      </c>
      <c r="AG569" s="364" t="s">
        <v>1435</v>
      </c>
      <c r="AH569" s="364" t="s">
        <v>2147</v>
      </c>
      <c r="AI569" s="364">
        <v>1000</v>
      </c>
      <c r="AJ569" s="364">
        <v>1000</v>
      </c>
      <c r="AK569" s="364">
        <v>1000</v>
      </c>
      <c r="AL569" s="359">
        <v>0.01</v>
      </c>
      <c r="AM569" s="359">
        <v>0.2</v>
      </c>
      <c r="AN569" s="359" t="s">
        <v>2161</v>
      </c>
      <c r="AO569" s="357" t="s">
        <v>1323</v>
      </c>
      <c r="AP569" s="360" t="s">
        <v>716</v>
      </c>
      <c r="AQ569" s="366" t="s">
        <v>659</v>
      </c>
      <c r="AR569" s="359">
        <v>2.6670000000000001E-3</v>
      </c>
      <c r="AS569" s="359">
        <v>2.6670000000000001E-3</v>
      </c>
      <c r="AT569" s="359"/>
      <c r="AX569" s="646"/>
      <c r="AY569" s="647"/>
      <c r="AZ569" s="647"/>
      <c r="BA569" s="647"/>
      <c r="BB569" s="648"/>
      <c r="BC569" s="647"/>
      <c r="BD569" s="647"/>
      <c r="BE569" s="647"/>
      <c r="BF569" s="647"/>
      <c r="BG569" s="648"/>
      <c r="BH569" s="648"/>
      <c r="BI569" s="649"/>
      <c r="BJ569" s="649"/>
      <c r="BK569" s="649"/>
      <c r="BL569" s="648"/>
      <c r="BM569" s="648"/>
      <c r="BN569" s="648"/>
      <c r="BO569" s="648"/>
      <c r="BP569" s="648"/>
      <c r="BQ569" s="648"/>
      <c r="BR569" s="648"/>
      <c r="BS569" s="648"/>
      <c r="BT569" s="651"/>
      <c r="BU569" s="652"/>
      <c r="BV569" s="650"/>
      <c r="BW569" s="653"/>
    </row>
    <row r="570" spans="2:75" ht="15.75" customHeight="1">
      <c r="B570" s="353" t="s">
        <v>1082</v>
      </c>
      <c r="C570" s="354">
        <v>39345935000145</v>
      </c>
      <c r="D570" s="355" t="s">
        <v>14</v>
      </c>
      <c r="E570" s="355" t="s">
        <v>607</v>
      </c>
      <c r="F570" s="355"/>
      <c r="G570" s="356"/>
      <c r="H570" s="356" t="s">
        <v>34</v>
      </c>
      <c r="I570" s="356" t="s">
        <v>34</v>
      </c>
      <c r="J570" s="356" t="s">
        <v>611</v>
      </c>
      <c r="K570" s="357" t="s">
        <v>49</v>
      </c>
      <c r="L570" s="358"/>
      <c r="M570" s="358" t="s">
        <v>34</v>
      </c>
      <c r="N570" s="357">
        <v>568066</v>
      </c>
      <c r="O570" s="357" t="s">
        <v>1320</v>
      </c>
      <c r="P570" s="361">
        <v>44194</v>
      </c>
      <c r="Q570" s="362">
        <v>10117304.07</v>
      </c>
      <c r="R570" s="362">
        <v>19851082.778373014</v>
      </c>
      <c r="S570" s="357">
        <v>9</v>
      </c>
      <c r="T570" s="359">
        <v>-0.50413371844446409</v>
      </c>
      <c r="U570" s="359">
        <v>-6.5170349758404171</v>
      </c>
      <c r="V570" s="359">
        <v>-0.54964266850317656</v>
      </c>
      <c r="W570" s="359">
        <v>-5.3883360109203657</v>
      </c>
      <c r="X570" s="359" t="s">
        <v>1417</v>
      </c>
      <c r="Y570" s="359" t="s">
        <v>1417</v>
      </c>
      <c r="Z570" s="359" t="s">
        <v>1417</v>
      </c>
      <c r="AA570" s="359" t="s">
        <v>1417</v>
      </c>
      <c r="AB570" s="359">
        <v>0.50857645663784568</v>
      </c>
      <c r="AC570" s="363">
        <v>-1.5049540419640668</v>
      </c>
      <c r="AD570" s="526">
        <v>39330087000109</v>
      </c>
      <c r="AE570" s="360" t="s">
        <v>2178</v>
      </c>
      <c r="AF570" s="360" t="s">
        <v>2143</v>
      </c>
      <c r="AG570" s="364" t="s">
        <v>1435</v>
      </c>
      <c r="AH570" s="364" t="s">
        <v>2144</v>
      </c>
      <c r="AI570" s="364">
        <v>5000</v>
      </c>
      <c r="AJ570" s="364">
        <v>5000</v>
      </c>
      <c r="AK570" s="364">
        <v>5000</v>
      </c>
      <c r="AL570" s="359">
        <v>0.01</v>
      </c>
      <c r="AM570" s="359" t="s">
        <v>34</v>
      </c>
      <c r="AN570" s="359" t="s">
        <v>34</v>
      </c>
      <c r="AO570" s="357" t="s">
        <v>1323</v>
      </c>
      <c r="AP570" s="360" t="s">
        <v>716</v>
      </c>
      <c r="AQ570" s="366" t="s">
        <v>687</v>
      </c>
      <c r="AR570" s="359">
        <v>6.0000000000000001E-3</v>
      </c>
      <c r="AS570" s="359">
        <v>6.0000000000000001E-3</v>
      </c>
      <c r="AT570" s="359"/>
      <c r="AW570" s="646"/>
      <c r="AX570" s="646"/>
      <c r="AY570" s="647"/>
      <c r="AZ570" s="647"/>
      <c r="BA570" s="647"/>
      <c r="BB570" s="648"/>
      <c r="BC570" s="647"/>
      <c r="BD570" s="647"/>
      <c r="BE570" s="647"/>
      <c r="BF570" s="647"/>
      <c r="BG570" s="648"/>
      <c r="BH570" s="648"/>
      <c r="BI570" s="649"/>
      <c r="BJ570" s="649"/>
      <c r="BK570" s="649"/>
      <c r="BL570" s="218"/>
      <c r="BM570" s="648"/>
      <c r="BN570" s="648"/>
      <c r="BO570" s="648"/>
      <c r="BP570" s="648"/>
      <c r="BQ570" s="648"/>
      <c r="BR570" s="648"/>
      <c r="BS570" s="648"/>
      <c r="BT570" s="651"/>
      <c r="BU570" s="652"/>
      <c r="BV570" s="650"/>
      <c r="BW570" s="653"/>
    </row>
    <row r="571" spans="2:75" ht="15.75" customHeight="1">
      <c r="B571" s="353" t="s">
        <v>366</v>
      </c>
      <c r="C571" s="354">
        <v>4621018000161</v>
      </c>
      <c r="D571" s="355" t="s">
        <v>14</v>
      </c>
      <c r="E571" s="355" t="s">
        <v>614</v>
      </c>
      <c r="F571" s="355"/>
      <c r="G571" s="356"/>
      <c r="H571" s="356" t="s">
        <v>865</v>
      </c>
      <c r="I571" s="356" t="s">
        <v>34</v>
      </c>
      <c r="J571" s="356" t="s">
        <v>608</v>
      </c>
      <c r="K571" s="357" t="s">
        <v>48</v>
      </c>
      <c r="L571" s="358"/>
      <c r="M571" s="358" t="s">
        <v>1414</v>
      </c>
      <c r="N571" s="357">
        <v>97101</v>
      </c>
      <c r="O571" s="357" t="s">
        <v>1320</v>
      </c>
      <c r="P571" s="361">
        <v>37138</v>
      </c>
      <c r="Q571" s="362">
        <v>67280421.560000002</v>
      </c>
      <c r="R571" s="362">
        <v>85588892.617777735</v>
      </c>
      <c r="S571" s="357">
        <v>9</v>
      </c>
      <c r="T571" s="359">
        <v>4.8062580764635321E-2</v>
      </c>
      <c r="U571" s="359">
        <v>0.62131436246470495</v>
      </c>
      <c r="V571" s="359">
        <v>-1.8091765920399738E-2</v>
      </c>
      <c r="W571" s="359">
        <v>-0.17735980009613891</v>
      </c>
      <c r="X571" s="359">
        <v>9.680294176264348E-2</v>
      </c>
      <c r="Y571" s="359">
        <v>0.73407429266175794</v>
      </c>
      <c r="Z571" s="359">
        <v>0.25964031112876285</v>
      </c>
      <c r="AA571" s="359">
        <v>1.4758797007972084</v>
      </c>
      <c r="AB571" s="359">
        <v>0.10375412092498716</v>
      </c>
      <c r="AC571" s="363">
        <v>-1.0606462198468176</v>
      </c>
      <c r="AD571" s="526">
        <v>0</v>
      </c>
      <c r="AE571" s="360" t="s">
        <v>2419</v>
      </c>
      <c r="AF571" s="360" t="s">
        <v>2149</v>
      </c>
      <c r="AG571" s="364" t="s">
        <v>719</v>
      </c>
      <c r="AH571" s="364" t="s">
        <v>2147</v>
      </c>
      <c r="AI571" s="364">
        <v>100</v>
      </c>
      <c r="AJ571" s="364">
        <v>100</v>
      </c>
      <c r="AK571" s="364">
        <v>100</v>
      </c>
      <c r="AL571" s="359">
        <v>1.4499999999999999E-2</v>
      </c>
      <c r="AM571" s="359">
        <v>0.2</v>
      </c>
      <c r="AN571" s="359" t="s">
        <v>64</v>
      </c>
      <c r="AO571" s="357" t="s">
        <v>1323</v>
      </c>
      <c r="AP571" s="360" t="s">
        <v>13</v>
      </c>
      <c r="AQ571" s="366" t="s">
        <v>668</v>
      </c>
      <c r="AR571" s="359">
        <v>3.3833333333333332E-3</v>
      </c>
      <c r="AS571" s="359">
        <v>3.3833333333333332E-3</v>
      </c>
      <c r="AT571" s="359"/>
      <c r="AX571" s="646"/>
      <c r="AY571" s="647"/>
      <c r="AZ571" s="647"/>
      <c r="BA571" s="647"/>
      <c r="BB571" s="648"/>
      <c r="BC571" s="647"/>
      <c r="BD571" s="647"/>
      <c r="BE571" s="647"/>
      <c r="BF571" s="647"/>
      <c r="BG571" s="648"/>
      <c r="BH571" s="648"/>
      <c r="BI571" s="649"/>
      <c r="BJ571" s="649"/>
      <c r="BK571" s="649"/>
      <c r="BL571" s="648"/>
      <c r="BM571" s="648"/>
      <c r="BN571" s="648"/>
      <c r="BO571" s="648"/>
      <c r="BP571" s="648"/>
      <c r="BQ571" s="648"/>
      <c r="BR571" s="648"/>
      <c r="BS571" s="648"/>
      <c r="BT571" s="651"/>
      <c r="BU571" s="652"/>
      <c r="BV571" s="650"/>
      <c r="BW571" s="653"/>
    </row>
    <row r="572" spans="2:75" ht="15.75" customHeight="1">
      <c r="B572" s="353" t="s">
        <v>1175</v>
      </c>
      <c r="C572" s="354">
        <v>34658702000189</v>
      </c>
      <c r="D572" s="355" t="s">
        <v>14</v>
      </c>
      <c r="E572" s="355" t="s">
        <v>607</v>
      </c>
      <c r="F572" s="355"/>
      <c r="G572" s="356"/>
      <c r="H572" s="356" t="s">
        <v>34</v>
      </c>
      <c r="I572" s="356" t="s">
        <v>34</v>
      </c>
      <c r="J572" s="356" t="s">
        <v>608</v>
      </c>
      <c r="K572" s="357" t="s">
        <v>48</v>
      </c>
      <c r="L572" s="358"/>
      <c r="M572" s="358" t="s">
        <v>34</v>
      </c>
      <c r="N572" s="357">
        <v>524042</v>
      </c>
      <c r="O572" s="357" t="s">
        <v>1320</v>
      </c>
      <c r="P572" s="361">
        <v>43850</v>
      </c>
      <c r="Q572" s="362">
        <v>24946191.93</v>
      </c>
      <c r="R572" s="362">
        <v>23461465.222539689</v>
      </c>
      <c r="S572" s="357">
        <v>9</v>
      </c>
      <c r="T572" s="359">
        <v>4.0598192455848725E-2</v>
      </c>
      <c r="U572" s="359">
        <v>0.52482075788749905</v>
      </c>
      <c r="V572" s="359">
        <v>-0.14673390606551451</v>
      </c>
      <c r="W572" s="359">
        <v>-1.4384829187824393</v>
      </c>
      <c r="X572" s="359">
        <v>8.1717654576039633E-2</v>
      </c>
      <c r="Y572" s="359">
        <v>0.61967981952417528</v>
      </c>
      <c r="Z572" s="359" t="s">
        <v>1417</v>
      </c>
      <c r="AA572" s="359" t="s">
        <v>1417</v>
      </c>
      <c r="AB572" s="359">
        <v>0.22817452498976884</v>
      </c>
      <c r="AC572" s="363">
        <v>-1.0070132370658262</v>
      </c>
      <c r="AD572" s="526">
        <v>0</v>
      </c>
      <c r="AE572" s="360" t="s">
        <v>2419</v>
      </c>
      <c r="AF572" s="360" t="s">
        <v>2149</v>
      </c>
      <c r="AG572" s="364" t="s">
        <v>719</v>
      </c>
      <c r="AH572" s="364" t="s">
        <v>2147</v>
      </c>
      <c r="AI572" s="364">
        <v>100</v>
      </c>
      <c r="AJ572" s="364">
        <v>100</v>
      </c>
      <c r="AK572" s="364">
        <v>100</v>
      </c>
      <c r="AL572" s="359">
        <v>1.95E-2</v>
      </c>
      <c r="AM572" s="359">
        <v>0.2</v>
      </c>
      <c r="AN572" s="359" t="s">
        <v>666</v>
      </c>
      <c r="AO572" s="357" t="s">
        <v>1323</v>
      </c>
      <c r="AP572" s="360" t="s">
        <v>716</v>
      </c>
      <c r="AQ572" s="366" t="s">
        <v>659</v>
      </c>
      <c r="AR572" s="359">
        <v>4.5499999999999994E-3</v>
      </c>
      <c r="AS572" s="359">
        <v>4.5499999999999994E-3</v>
      </c>
      <c r="AT572" s="359"/>
      <c r="AX572" s="646"/>
      <c r="AY572" s="647"/>
      <c r="AZ572" s="647"/>
      <c r="BA572" s="647"/>
      <c r="BB572" s="648"/>
      <c r="BC572" s="647"/>
      <c r="BD572" s="647"/>
      <c r="BE572" s="647"/>
      <c r="BF572" s="647"/>
      <c r="BG572" s="648"/>
      <c r="BH572" s="648"/>
      <c r="BI572" s="649"/>
      <c r="BJ572" s="649"/>
      <c r="BK572" s="649"/>
      <c r="BL572" s="648"/>
      <c r="BM572" s="648"/>
      <c r="BN572" s="648"/>
      <c r="BO572" s="648"/>
      <c r="BP572" s="648"/>
      <c r="BQ572" s="648"/>
      <c r="BR572" s="648"/>
      <c r="BS572" s="648"/>
      <c r="BT572" s="651"/>
      <c r="BU572" s="652"/>
      <c r="BV572" s="650"/>
      <c r="BW572" s="653"/>
    </row>
    <row r="573" spans="2:75" ht="15.75" customHeight="1">
      <c r="B573" s="353" t="s">
        <v>1207</v>
      </c>
      <c r="C573" s="354">
        <v>38949124000190</v>
      </c>
      <c r="D573" s="355" t="s">
        <v>14</v>
      </c>
      <c r="E573" s="355" t="s">
        <v>607</v>
      </c>
      <c r="F573" s="355"/>
      <c r="G573" s="356" t="s">
        <v>866</v>
      </c>
      <c r="H573" s="356" t="s">
        <v>34</v>
      </c>
      <c r="I573" s="356" t="s">
        <v>34</v>
      </c>
      <c r="J573" s="356" t="s">
        <v>690</v>
      </c>
      <c r="K573" s="357" t="s">
        <v>48</v>
      </c>
      <c r="L573" s="358"/>
      <c r="M573" s="358" t="s">
        <v>34</v>
      </c>
      <c r="N573" s="357">
        <v>555835</v>
      </c>
      <c r="O573" s="357" t="s">
        <v>1320</v>
      </c>
      <c r="P573" s="361">
        <v>44112</v>
      </c>
      <c r="Q573" s="362">
        <v>16401802.17</v>
      </c>
      <c r="R573" s="362">
        <v>32572580.255158707</v>
      </c>
      <c r="S573" s="357">
        <v>9</v>
      </c>
      <c r="T573" s="359">
        <v>-0.10894441151657253</v>
      </c>
      <c r="U573" s="359">
        <v>-1.4083456715940108</v>
      </c>
      <c r="V573" s="359">
        <v>-8.691496009450228E-2</v>
      </c>
      <c r="W573" s="359">
        <v>-0.85205722954568364</v>
      </c>
      <c r="X573" s="359" t="s">
        <v>1417</v>
      </c>
      <c r="Y573" s="359" t="s">
        <v>1417</v>
      </c>
      <c r="Z573" s="359" t="s">
        <v>1417</v>
      </c>
      <c r="AA573" s="359" t="s">
        <v>1417</v>
      </c>
      <c r="AB573" s="359">
        <v>0.27231564581211598</v>
      </c>
      <c r="AC573" s="363">
        <v>-0.55477241097913343</v>
      </c>
      <c r="AD573" s="526">
        <v>38948616000161</v>
      </c>
      <c r="AE573" s="360" t="s">
        <v>2178</v>
      </c>
      <c r="AF573" s="360" t="s">
        <v>2143</v>
      </c>
      <c r="AG573" s="364" t="s">
        <v>1435</v>
      </c>
      <c r="AH573" s="364" t="s">
        <v>2144</v>
      </c>
      <c r="AI573" s="364">
        <v>5000</v>
      </c>
      <c r="AJ573" s="364">
        <v>5000</v>
      </c>
      <c r="AK573" s="364">
        <v>5000</v>
      </c>
      <c r="AL573" s="359">
        <v>1.2E-2</v>
      </c>
      <c r="AM573" s="359" t="s">
        <v>34</v>
      </c>
      <c r="AN573" s="359" t="s">
        <v>34</v>
      </c>
      <c r="AO573" s="357" t="s">
        <v>1323</v>
      </c>
      <c r="AP573" s="360" t="s">
        <v>716</v>
      </c>
      <c r="AQ573" s="366" t="s">
        <v>687</v>
      </c>
      <c r="AR573" s="359">
        <v>8.0000000000000002E-3</v>
      </c>
      <c r="AS573" s="359">
        <v>8.0000000000000002E-3</v>
      </c>
      <c r="AT573" s="359"/>
      <c r="AX573" s="646"/>
      <c r="AY573" s="647"/>
      <c r="AZ573" s="647"/>
      <c r="BA573" s="647"/>
      <c r="BB573" s="648"/>
      <c r="BC573" s="647"/>
      <c r="BD573" s="647"/>
      <c r="BE573" s="647"/>
      <c r="BF573" s="647"/>
      <c r="BG573" s="648"/>
      <c r="BH573" s="648"/>
      <c r="BI573" s="649"/>
      <c r="BJ573" s="649"/>
      <c r="BK573" s="649"/>
      <c r="BL573" s="648"/>
      <c r="BM573" s="648"/>
      <c r="BN573" s="648"/>
      <c r="BO573" s="648"/>
      <c r="BP573" s="648"/>
      <c r="BQ573" s="648"/>
      <c r="BR573" s="648"/>
      <c r="BS573" s="648"/>
      <c r="BT573" s="651"/>
      <c r="BU573" s="652"/>
      <c r="BV573" s="650"/>
      <c r="BW573" s="653"/>
    </row>
    <row r="574" spans="2:75" ht="15.75" customHeight="1">
      <c r="B574" s="353" t="s">
        <v>1709</v>
      </c>
      <c r="C574" s="354">
        <v>38948616000161</v>
      </c>
      <c r="D574" s="355" t="s">
        <v>14</v>
      </c>
      <c r="E574" s="355" t="s">
        <v>607</v>
      </c>
      <c r="F574" s="355"/>
      <c r="G574" s="356" t="s">
        <v>866</v>
      </c>
      <c r="H574" s="356" t="s">
        <v>34</v>
      </c>
      <c r="I574" s="356" t="s">
        <v>34</v>
      </c>
      <c r="J574" s="356" t="s">
        <v>690</v>
      </c>
      <c r="K574" s="357" t="s">
        <v>48</v>
      </c>
      <c r="L574" s="358"/>
      <c r="M574" s="358"/>
      <c r="N574" s="357">
        <v>555827</v>
      </c>
      <c r="O574" s="357" t="s">
        <v>1320</v>
      </c>
      <c r="P574" s="361">
        <v>44112</v>
      </c>
      <c r="Q574" s="362">
        <v>13819988.67</v>
      </c>
      <c r="R574" s="362">
        <v>30530137.219920654</v>
      </c>
      <c r="S574" s="357">
        <v>9</v>
      </c>
      <c r="T574" s="359">
        <v>-0.20210487236671926</v>
      </c>
      <c r="U574" s="359">
        <v>-2.2732581267714451</v>
      </c>
      <c r="V574" s="359">
        <v>-0.16593841105332963</v>
      </c>
      <c r="W574" s="359">
        <v>-1.522934351018788</v>
      </c>
      <c r="X574" s="359" t="s">
        <v>1417</v>
      </c>
      <c r="Y574" s="359" t="s">
        <v>1417</v>
      </c>
      <c r="Z574" s="359" t="s">
        <v>1417</v>
      </c>
      <c r="AA574" s="359" t="s">
        <v>1417</v>
      </c>
      <c r="AB574" s="359">
        <v>0.28379883631477842</v>
      </c>
      <c r="AC574" s="363">
        <v>-0.86179527171051862</v>
      </c>
      <c r="AD574" s="526">
        <v>0</v>
      </c>
      <c r="AE574" s="360" t="s">
        <v>2178</v>
      </c>
      <c r="AF574" s="360" t="s">
        <v>2143</v>
      </c>
      <c r="AG574" s="364" t="s">
        <v>1435</v>
      </c>
      <c r="AH574" s="364" t="s">
        <v>2204</v>
      </c>
      <c r="AI574" s="364">
        <v>2000000</v>
      </c>
      <c r="AJ574" s="364">
        <v>1000</v>
      </c>
      <c r="AK574" s="364">
        <v>2000000</v>
      </c>
      <c r="AL574" s="359">
        <v>2E-3</v>
      </c>
      <c r="AM574" s="359" t="s">
        <v>34</v>
      </c>
      <c r="AN574" s="359" t="s">
        <v>34</v>
      </c>
      <c r="AO574" s="357" t="s">
        <v>1323</v>
      </c>
      <c r="AP574" s="360" t="s">
        <v>716</v>
      </c>
      <c r="AQ574" s="366" t="s">
        <v>687</v>
      </c>
      <c r="AR574" s="359" t="s">
        <v>34</v>
      </c>
      <c r="AS574" s="359" t="s">
        <v>34</v>
      </c>
      <c r="AT574" s="359"/>
      <c r="AX574" s="646"/>
      <c r="AY574" s="647"/>
      <c r="AZ574" s="647"/>
      <c r="BA574" s="647"/>
      <c r="BB574" s="648"/>
      <c r="BC574" s="647"/>
      <c r="BD574" s="647"/>
      <c r="BE574" s="647"/>
      <c r="BF574" s="647"/>
      <c r="BG574" s="648"/>
      <c r="BH574" s="648"/>
      <c r="BI574" s="649"/>
      <c r="BJ574" s="649"/>
      <c r="BK574" s="649"/>
      <c r="BL574" s="648"/>
      <c r="BM574" s="648"/>
      <c r="BN574" s="648"/>
      <c r="BO574" s="648"/>
      <c r="BP574" s="648"/>
      <c r="BQ574" s="648"/>
      <c r="BR574" s="648"/>
      <c r="BS574" s="648"/>
      <c r="BT574" s="651"/>
      <c r="BU574" s="652"/>
      <c r="BV574" s="650"/>
      <c r="BW574" s="653"/>
    </row>
    <row r="575" spans="2:75" ht="15.75" customHeight="1">
      <c r="B575" s="353" t="s">
        <v>812</v>
      </c>
      <c r="C575" s="354">
        <v>21185984000100</v>
      </c>
      <c r="D575" s="355" t="s">
        <v>11</v>
      </c>
      <c r="E575" s="355" t="s">
        <v>620</v>
      </c>
      <c r="F575" s="355" t="s">
        <v>663</v>
      </c>
      <c r="G575" s="356" t="s">
        <v>738</v>
      </c>
      <c r="H575" s="356" t="s">
        <v>34</v>
      </c>
      <c r="I575" s="356"/>
      <c r="J575" s="356" t="s">
        <v>608</v>
      </c>
      <c r="K575" s="357" t="s">
        <v>48</v>
      </c>
      <c r="L575" s="358"/>
      <c r="M575" s="358" t="s">
        <v>1414</v>
      </c>
      <c r="N575" s="357">
        <v>385883</v>
      </c>
      <c r="O575" s="357" t="s">
        <v>1320</v>
      </c>
      <c r="P575" s="361">
        <v>42003</v>
      </c>
      <c r="Q575" s="362">
        <v>575579940</v>
      </c>
      <c r="R575" s="362">
        <v>640552171.45900798</v>
      </c>
      <c r="S575" s="357">
        <v>10</v>
      </c>
      <c r="T575" s="359">
        <v>8.6486458670264721E-2</v>
      </c>
      <c r="U575" s="359">
        <v>1.1180273317758305</v>
      </c>
      <c r="V575" s="359">
        <v>0.11951103960933329</v>
      </c>
      <c r="W575" s="359">
        <v>1.171607801452516</v>
      </c>
      <c r="X575" s="359">
        <v>0.17176861230263074</v>
      </c>
      <c r="Y575" s="359">
        <v>1.3025525906714153</v>
      </c>
      <c r="Z575" s="359">
        <v>0.184719028614859</v>
      </c>
      <c r="AA575" s="359">
        <v>1.0500028423877821</v>
      </c>
      <c r="AB575" s="359">
        <v>3.0237420587593275E-3</v>
      </c>
      <c r="AC575" s="363">
        <v>5.2153221428023082</v>
      </c>
      <c r="AD575" s="526">
        <v>17137984000150</v>
      </c>
      <c r="AE575" s="360" t="s">
        <v>2162</v>
      </c>
      <c r="AF575" s="360" t="s">
        <v>728</v>
      </c>
      <c r="AG575" s="364" t="s">
        <v>728</v>
      </c>
      <c r="AH575" s="364" t="s">
        <v>2147</v>
      </c>
      <c r="AI575" s="364">
        <v>5000</v>
      </c>
      <c r="AJ575" s="364">
        <v>5000</v>
      </c>
      <c r="AK575" s="364">
        <v>5000</v>
      </c>
      <c r="AL575" s="359">
        <v>4.0000000000000001E-3</v>
      </c>
      <c r="AM575" s="359" t="s">
        <v>34</v>
      </c>
      <c r="AN575" s="359" t="s">
        <v>34</v>
      </c>
      <c r="AO575" s="357" t="s">
        <v>1323</v>
      </c>
      <c r="AP575" s="360" t="s">
        <v>11</v>
      </c>
      <c r="AQ575" s="366" t="s">
        <v>677</v>
      </c>
      <c r="AR575" s="359">
        <v>1.2800000000000001E-3</v>
      </c>
      <c r="AS575" s="359">
        <v>1.2800000000000001E-3</v>
      </c>
      <c r="AT575" s="359"/>
      <c r="AX575" s="646"/>
      <c r="AY575" s="647"/>
      <c r="AZ575" s="647"/>
      <c r="BA575" s="647"/>
      <c r="BB575" s="648"/>
      <c r="BC575" s="647"/>
      <c r="BD575" s="647"/>
      <c r="BE575" s="647"/>
      <c r="BF575" s="647"/>
      <c r="BG575" s="648"/>
      <c r="BH575" s="648"/>
      <c r="BI575" s="649"/>
      <c r="BJ575" s="649"/>
      <c r="BK575" s="649"/>
      <c r="BL575" s="648"/>
      <c r="BM575" s="648"/>
      <c r="BN575" s="648"/>
      <c r="BO575" s="648"/>
      <c r="BP575" s="648"/>
      <c r="BQ575" s="648"/>
      <c r="BR575" s="648"/>
      <c r="BS575" s="648"/>
      <c r="BT575" s="651"/>
      <c r="BU575" s="652"/>
      <c r="BV575" s="650"/>
      <c r="BW575" s="653"/>
    </row>
    <row r="576" spans="2:75" ht="15.75" customHeight="1">
      <c r="B576" s="353" t="s">
        <v>1178</v>
      </c>
      <c r="C576" s="354">
        <v>35744790000102</v>
      </c>
      <c r="D576" s="355" t="s">
        <v>13</v>
      </c>
      <c r="E576" s="355" t="s">
        <v>616</v>
      </c>
      <c r="F576" s="355" t="s">
        <v>617</v>
      </c>
      <c r="G576" s="356" t="s">
        <v>34</v>
      </c>
      <c r="H576" s="356" t="s">
        <v>1337</v>
      </c>
      <c r="I576" s="356" t="s">
        <v>34</v>
      </c>
      <c r="J576" s="356" t="s">
        <v>608</v>
      </c>
      <c r="K576" s="357"/>
      <c r="L576" s="358"/>
      <c r="M576" s="358" t="s">
        <v>34</v>
      </c>
      <c r="N576" s="357">
        <v>534021</v>
      </c>
      <c r="O576" s="357" t="s">
        <v>1320</v>
      </c>
      <c r="P576" s="361">
        <v>43922</v>
      </c>
      <c r="Q576" s="362">
        <v>45297104.840000004</v>
      </c>
      <c r="R576" s="362">
        <v>125596392.01357147</v>
      </c>
      <c r="S576" s="357">
        <v>10</v>
      </c>
      <c r="T576" s="359">
        <v>-4.9098056427643089E-2</v>
      </c>
      <c r="U576" s="359">
        <v>-0.63470015846596284</v>
      </c>
      <c r="V576" s="359">
        <v>-7.7625874307658549E-2</v>
      </c>
      <c r="W576" s="359">
        <v>-0.76099312859062951</v>
      </c>
      <c r="X576" s="359">
        <v>-3.0984499253442155E-2</v>
      </c>
      <c r="Y576" s="359">
        <v>-0.23496108650002459</v>
      </c>
      <c r="Z576" s="359" t="s">
        <v>1417</v>
      </c>
      <c r="AA576" s="359" t="s">
        <v>1417</v>
      </c>
      <c r="AB576" s="359">
        <v>0.10464112558792027</v>
      </c>
      <c r="AC576" s="363">
        <v>-1.6483169929037162</v>
      </c>
      <c r="AD576" s="526">
        <v>35769107000183</v>
      </c>
      <c r="AE576" s="360" t="s">
        <v>2420</v>
      </c>
      <c r="AF576" s="360" t="s">
        <v>2152</v>
      </c>
      <c r="AG576" s="364" t="s">
        <v>1436</v>
      </c>
      <c r="AH576" s="364" t="s">
        <v>2144</v>
      </c>
      <c r="AI576" s="364">
        <v>5000</v>
      </c>
      <c r="AJ576" s="364">
        <v>0</v>
      </c>
      <c r="AK576" s="364">
        <v>0</v>
      </c>
      <c r="AL576" s="359">
        <v>7.4999999999999997E-3</v>
      </c>
      <c r="AM576" s="359" t="s">
        <v>34</v>
      </c>
      <c r="AN576" s="359" t="s">
        <v>34</v>
      </c>
      <c r="AO576" s="357" t="s">
        <v>1323</v>
      </c>
      <c r="AP576" s="360" t="s">
        <v>13</v>
      </c>
      <c r="AQ576" s="366" t="s">
        <v>679</v>
      </c>
      <c r="AR576" s="359">
        <v>4.3499999999999997E-3</v>
      </c>
      <c r="AS576" s="359">
        <v>4.3499999999999997E-3</v>
      </c>
      <c r="AT576" s="359"/>
      <c r="AX576" s="646"/>
      <c r="AY576" s="647"/>
      <c r="AZ576" s="647"/>
      <c r="BA576" s="647"/>
      <c r="BB576" s="648"/>
      <c r="BC576" s="647"/>
      <c r="BD576" s="647"/>
      <c r="BE576" s="647"/>
      <c r="BF576" s="647"/>
      <c r="BG576" s="648"/>
      <c r="BH576" s="648"/>
      <c r="BI576" s="649"/>
      <c r="BJ576" s="649"/>
      <c r="BK576" s="649"/>
      <c r="BL576" s="648"/>
      <c r="BM576" s="648"/>
      <c r="BN576" s="648"/>
      <c r="BO576" s="648"/>
      <c r="BP576" s="648"/>
      <c r="BQ576" s="648"/>
      <c r="BR576" s="648"/>
      <c r="BS576" s="648"/>
      <c r="BT576" s="651"/>
      <c r="BU576" s="652"/>
      <c r="BV576" s="650"/>
      <c r="BW576" s="653"/>
    </row>
    <row r="577" spans="2:75" ht="15.75" customHeight="1">
      <c r="B577" s="353" t="s">
        <v>1287</v>
      </c>
      <c r="C577" s="354">
        <v>45081757000195</v>
      </c>
      <c r="D577" s="355" t="s">
        <v>11</v>
      </c>
      <c r="E577" s="355" t="s">
        <v>620</v>
      </c>
      <c r="F577" s="355" t="s">
        <v>619</v>
      </c>
      <c r="G577" s="356" t="s">
        <v>738</v>
      </c>
      <c r="H577" s="356" t="s">
        <v>34</v>
      </c>
      <c r="I577" s="356"/>
      <c r="J577" s="356" t="s">
        <v>608</v>
      </c>
      <c r="K577" s="357" t="s">
        <v>48</v>
      </c>
      <c r="L577" s="358"/>
      <c r="M577" s="358" t="s">
        <v>1414</v>
      </c>
      <c r="N577" s="357">
        <v>651222</v>
      </c>
      <c r="O577" s="357" t="s">
        <v>1320</v>
      </c>
      <c r="P577" s="361">
        <v>44694</v>
      </c>
      <c r="Q577" s="362">
        <v>5198365.3600000003</v>
      </c>
      <c r="R577" s="362" t="s">
        <v>1417</v>
      </c>
      <c r="S577" s="357">
        <v>10</v>
      </c>
      <c r="T577" s="359" t="s">
        <v>1417</v>
      </c>
      <c r="U577" s="359" t="s">
        <v>1417</v>
      </c>
      <c r="V577" s="359" t="s">
        <v>1417</v>
      </c>
      <c r="W577" s="359" t="s">
        <v>1417</v>
      </c>
      <c r="X577" s="359" t="s">
        <v>1417</v>
      </c>
      <c r="Y577" s="359" t="s">
        <v>1417</v>
      </c>
      <c r="Z577" s="359" t="s">
        <v>1417</v>
      </c>
      <c r="AA577" s="359" t="s">
        <v>1417</v>
      </c>
      <c r="AB577" s="359" t="s">
        <v>1417</v>
      </c>
      <c r="AC577" s="363" t="s">
        <v>1417</v>
      </c>
      <c r="AD577" s="526">
        <v>18428655000120</v>
      </c>
      <c r="AE577" s="360" t="s">
        <v>2203</v>
      </c>
      <c r="AF577" s="360" t="s">
        <v>2203</v>
      </c>
      <c r="AG577" s="364" t="s">
        <v>1438</v>
      </c>
      <c r="AH577" s="364" t="s">
        <v>2147</v>
      </c>
      <c r="AI577" s="364">
        <v>200</v>
      </c>
      <c r="AJ577" s="364">
        <v>200</v>
      </c>
      <c r="AK577" s="364">
        <v>200</v>
      </c>
      <c r="AL577" s="359">
        <v>5.0000000000000001E-3</v>
      </c>
      <c r="AM577" s="359">
        <v>0.2</v>
      </c>
      <c r="AN577" s="359" t="s">
        <v>64</v>
      </c>
      <c r="AO577" s="357" t="s">
        <v>1323</v>
      </c>
      <c r="AP577" s="360" t="s">
        <v>11</v>
      </c>
      <c r="AQ577" s="366" t="s">
        <v>1372</v>
      </c>
      <c r="AR577" s="359">
        <v>1.6666666666666666E-3</v>
      </c>
      <c r="AS577" s="359">
        <v>1.6666666666666666E-3</v>
      </c>
      <c r="AT577" s="359"/>
      <c r="AX577" s="646"/>
      <c r="AY577" s="647"/>
      <c r="AZ577" s="647"/>
      <c r="BA577" s="647"/>
      <c r="BB577" s="648"/>
      <c r="BC577" s="647"/>
      <c r="BD577" s="647"/>
      <c r="BE577" s="647"/>
      <c r="BF577" s="647"/>
      <c r="BG577" s="648"/>
      <c r="BH577" s="648"/>
      <c r="BI577" s="649"/>
      <c r="BJ577" s="649"/>
      <c r="BK577" s="649"/>
      <c r="BL577" s="648"/>
      <c r="BM577" s="648"/>
      <c r="BN577" s="648"/>
      <c r="BO577" s="648"/>
      <c r="BP577" s="648"/>
      <c r="BQ577" s="648"/>
      <c r="BR577" s="648"/>
      <c r="BS577" s="648"/>
      <c r="BT577" s="651"/>
      <c r="BU577" s="652"/>
      <c r="BV577" s="650"/>
      <c r="BW577" s="653"/>
    </row>
    <row r="578" spans="2:75" ht="15.75" customHeight="1">
      <c r="B578" s="353" t="s">
        <v>144</v>
      </c>
      <c r="C578" s="354">
        <v>41266134000136</v>
      </c>
      <c r="D578" s="355" t="s">
        <v>13</v>
      </c>
      <c r="E578" s="355" t="s">
        <v>615</v>
      </c>
      <c r="F578" s="355" t="s">
        <v>619</v>
      </c>
      <c r="G578" s="356" t="s">
        <v>34</v>
      </c>
      <c r="H578" s="356" t="s">
        <v>1336</v>
      </c>
      <c r="I578" s="356" t="s">
        <v>34</v>
      </c>
      <c r="J578" s="356"/>
      <c r="K578" s="357" t="s">
        <v>48</v>
      </c>
      <c r="L578" s="358"/>
      <c r="M578" s="358" t="s">
        <v>34</v>
      </c>
      <c r="N578" s="357">
        <v>586870</v>
      </c>
      <c r="O578" s="357" t="s">
        <v>1320</v>
      </c>
      <c r="P578" s="361">
        <v>44314</v>
      </c>
      <c r="Q578" s="362">
        <v>7280004.1699999999</v>
      </c>
      <c r="R578" s="362">
        <v>3882553.1922619035</v>
      </c>
      <c r="S578" s="357">
        <v>10</v>
      </c>
      <c r="T578" s="359">
        <v>5.8189868310841053E-2</v>
      </c>
      <c r="U578" s="359">
        <v>0.75223178523234402</v>
      </c>
      <c r="V578" s="359">
        <v>3.9614182820174149E-2</v>
      </c>
      <c r="W578" s="359">
        <v>0.38835145097890744</v>
      </c>
      <c r="X578" s="359" t="s">
        <v>1417</v>
      </c>
      <c r="Y578" s="359" t="s">
        <v>1417</v>
      </c>
      <c r="Z578" s="359" t="s">
        <v>1417</v>
      </c>
      <c r="AA578" s="359" t="s">
        <v>1417</v>
      </c>
      <c r="AB578" s="359">
        <v>4.3275221612904029E-2</v>
      </c>
      <c r="AC578" s="363">
        <v>-1.3256244905377337</v>
      </c>
      <c r="AD578" s="526">
        <v>0</v>
      </c>
      <c r="AE578" s="360" t="s">
        <v>2157</v>
      </c>
      <c r="AF578" s="360" t="s">
        <v>2143</v>
      </c>
      <c r="AG578" s="364" t="s">
        <v>1435</v>
      </c>
      <c r="AH578" s="364" t="s">
        <v>2147</v>
      </c>
      <c r="AI578" s="364">
        <v>0</v>
      </c>
      <c r="AJ578" s="364">
        <v>0</v>
      </c>
      <c r="AK578" s="364">
        <v>0</v>
      </c>
      <c r="AL578" s="359">
        <v>8.0000000000000002E-3</v>
      </c>
      <c r="AM578" s="359" t="s">
        <v>34</v>
      </c>
      <c r="AN578" s="359" t="s">
        <v>34</v>
      </c>
      <c r="AO578" s="357" t="s">
        <v>1323</v>
      </c>
      <c r="AP578" s="360" t="s">
        <v>13</v>
      </c>
      <c r="AQ578" s="366" t="s">
        <v>686</v>
      </c>
      <c r="AR578" s="359">
        <v>5.3333333333333332E-3</v>
      </c>
      <c r="AS578" s="359">
        <v>5.3333333333333332E-3</v>
      </c>
      <c r="AT578" s="359"/>
      <c r="AX578" s="646"/>
      <c r="AY578" s="647"/>
      <c r="AZ578" s="647"/>
      <c r="BA578" s="647"/>
      <c r="BB578" s="648"/>
      <c r="BC578" s="647"/>
      <c r="BD578" s="647"/>
      <c r="BE578" s="647"/>
      <c r="BF578" s="647"/>
      <c r="BG578" s="648"/>
      <c r="BH578" s="648"/>
      <c r="BI578" s="649"/>
      <c r="BJ578" s="649"/>
      <c r="BK578" s="649"/>
      <c r="BL578" s="648"/>
      <c r="BM578" s="648"/>
      <c r="BN578" s="648"/>
      <c r="BO578" s="648"/>
      <c r="BP578" s="648"/>
      <c r="BQ578" s="648"/>
      <c r="BR578" s="648"/>
      <c r="BS578" s="648"/>
      <c r="BT578" s="651"/>
      <c r="BU578" s="652"/>
      <c r="BV578" s="650"/>
      <c r="BW578" s="653"/>
    </row>
    <row r="579" spans="2:75" ht="15.75" customHeight="1">
      <c r="B579" s="353" t="s">
        <v>145</v>
      </c>
      <c r="C579" s="354">
        <v>41266158000195</v>
      </c>
      <c r="D579" s="355" t="s">
        <v>13</v>
      </c>
      <c r="E579" s="355" t="s">
        <v>615</v>
      </c>
      <c r="F579" s="355" t="s">
        <v>619</v>
      </c>
      <c r="G579" s="356" t="s">
        <v>34</v>
      </c>
      <c r="H579" s="356" t="s">
        <v>1337</v>
      </c>
      <c r="I579" s="356" t="s">
        <v>34</v>
      </c>
      <c r="J579" s="356"/>
      <c r="K579" s="357" t="s">
        <v>48</v>
      </c>
      <c r="L579" s="358"/>
      <c r="M579" s="358" t="s">
        <v>34</v>
      </c>
      <c r="N579" s="357">
        <v>586889</v>
      </c>
      <c r="O579" s="357" t="s">
        <v>1320</v>
      </c>
      <c r="P579" s="361">
        <v>44314</v>
      </c>
      <c r="Q579" s="362">
        <v>5886841.8399999999</v>
      </c>
      <c r="R579" s="362">
        <v>3321881.8286904762</v>
      </c>
      <c r="S579" s="357">
        <v>10</v>
      </c>
      <c r="T579" s="359">
        <v>1.03796777131826E-2</v>
      </c>
      <c r="U579" s="359">
        <v>0.13418011971800711</v>
      </c>
      <c r="V579" s="359">
        <v>-4.8277525629483398E-2</v>
      </c>
      <c r="W579" s="359">
        <v>-0.47328117843524531</v>
      </c>
      <c r="X579" s="359" t="s">
        <v>1417</v>
      </c>
      <c r="Y579" s="359" t="s">
        <v>1417</v>
      </c>
      <c r="Z579" s="359" t="s">
        <v>1417</v>
      </c>
      <c r="AA579" s="359" t="s">
        <v>1417</v>
      </c>
      <c r="AB579" s="359">
        <v>8.3042787188664535E-2</v>
      </c>
      <c r="AC579" s="363">
        <v>-1.7243198683653824</v>
      </c>
      <c r="AD579" s="526">
        <v>0</v>
      </c>
      <c r="AE579" s="360" t="s">
        <v>2157</v>
      </c>
      <c r="AF579" s="360" t="s">
        <v>2143</v>
      </c>
      <c r="AG579" s="364" t="s">
        <v>1435</v>
      </c>
      <c r="AH579" s="364" t="s">
        <v>2147</v>
      </c>
      <c r="AI579" s="364">
        <v>0</v>
      </c>
      <c r="AJ579" s="364">
        <v>0</v>
      </c>
      <c r="AK579" s="364">
        <v>0</v>
      </c>
      <c r="AL579" s="359">
        <v>8.0000000000000002E-3</v>
      </c>
      <c r="AM579" s="359" t="s">
        <v>34</v>
      </c>
      <c r="AN579" s="359" t="s">
        <v>34</v>
      </c>
      <c r="AO579" s="357" t="s">
        <v>1323</v>
      </c>
      <c r="AP579" s="360" t="s">
        <v>13</v>
      </c>
      <c r="AQ579" s="366" t="s">
        <v>668</v>
      </c>
      <c r="AR579" s="359">
        <v>5.3333333333333332E-3</v>
      </c>
      <c r="AS579" s="359">
        <v>5.3333333333333332E-3</v>
      </c>
      <c r="AT579" s="359"/>
      <c r="AX579" s="646"/>
      <c r="AY579" s="647"/>
      <c r="AZ579" s="647"/>
      <c r="BA579" s="647"/>
      <c r="BB579" s="648"/>
      <c r="BC579" s="647"/>
      <c r="BD579" s="647"/>
      <c r="BE579" s="647"/>
      <c r="BF579" s="647"/>
      <c r="BG579" s="648"/>
      <c r="BH579" s="648"/>
      <c r="BI579" s="649"/>
      <c r="BJ579" s="649"/>
      <c r="BK579" s="649"/>
      <c r="BL579" s="648"/>
      <c r="BM579" s="648"/>
      <c r="BN579" s="648"/>
      <c r="BO579" s="648"/>
      <c r="BP579" s="648"/>
      <c r="BQ579" s="648"/>
      <c r="BR579" s="648"/>
      <c r="BS579" s="648"/>
      <c r="BT579" s="651"/>
      <c r="BU579" s="652"/>
      <c r="BV579" s="650"/>
      <c r="BW579" s="653"/>
    </row>
    <row r="580" spans="2:75" ht="15.75" customHeight="1">
      <c r="B580" s="353" t="s">
        <v>1253</v>
      </c>
      <c r="C580" s="354">
        <v>35002827000119</v>
      </c>
      <c r="D580" s="355" t="s">
        <v>13</v>
      </c>
      <c r="E580" s="355" t="s">
        <v>615</v>
      </c>
      <c r="F580" s="355" t="s">
        <v>619</v>
      </c>
      <c r="G580" s="356" t="s">
        <v>34</v>
      </c>
      <c r="H580" s="356" t="s">
        <v>1336</v>
      </c>
      <c r="I580" s="356" t="s">
        <v>34</v>
      </c>
      <c r="J580" s="356"/>
      <c r="K580" s="357" t="s">
        <v>48</v>
      </c>
      <c r="L580" s="358"/>
      <c r="M580" s="358" t="s">
        <v>1414</v>
      </c>
      <c r="N580" s="357">
        <v>514993</v>
      </c>
      <c r="O580" s="357" t="s">
        <v>1320</v>
      </c>
      <c r="P580" s="361">
        <v>43782</v>
      </c>
      <c r="Q580" s="362">
        <v>2578039.62</v>
      </c>
      <c r="R580" s="362">
        <v>1917681.6800396824</v>
      </c>
      <c r="S580" s="357">
        <v>10</v>
      </c>
      <c r="T580" s="359">
        <v>0.10674952983370734</v>
      </c>
      <c r="U580" s="359">
        <v>1.3799720076796029</v>
      </c>
      <c r="V580" s="359">
        <v>0.1066564581460101</v>
      </c>
      <c r="W580" s="359">
        <v>1.0455899207942325</v>
      </c>
      <c r="X580" s="359">
        <v>0.14236233777406193</v>
      </c>
      <c r="Y580" s="359">
        <v>1.0795594689612766</v>
      </c>
      <c r="Z580" s="359" t="s">
        <v>1417</v>
      </c>
      <c r="AA580" s="359" t="s">
        <v>1417</v>
      </c>
      <c r="AB580" s="359">
        <v>3.4847037572936813E-2</v>
      </c>
      <c r="AC580" s="363">
        <v>0.13819345644838013</v>
      </c>
      <c r="AD580" s="526">
        <v>35002795000151</v>
      </c>
      <c r="AE580" s="360" t="s">
        <v>2466</v>
      </c>
      <c r="AF580" s="360" t="s">
        <v>2143</v>
      </c>
      <c r="AG580" s="364" t="s">
        <v>1435</v>
      </c>
      <c r="AH580" s="364" t="s">
        <v>2147</v>
      </c>
      <c r="AI580" s="364">
        <v>1000</v>
      </c>
      <c r="AJ580" s="364">
        <v>100</v>
      </c>
      <c r="AK580" s="364">
        <v>1000</v>
      </c>
      <c r="AL580" s="359">
        <v>0.01</v>
      </c>
      <c r="AM580" s="359" t="s">
        <v>34</v>
      </c>
      <c r="AN580" s="359" t="s">
        <v>34</v>
      </c>
      <c r="AO580" s="357" t="s">
        <v>1323</v>
      </c>
      <c r="AP580" s="360" t="s">
        <v>13</v>
      </c>
      <c r="AQ580" s="366" t="s">
        <v>664</v>
      </c>
      <c r="AR580" s="359">
        <v>2E-3</v>
      </c>
      <c r="AS580" s="359">
        <v>2E-3</v>
      </c>
      <c r="AT580" s="359"/>
      <c r="AX580" s="646"/>
      <c r="AY580" s="647"/>
      <c r="AZ580" s="647"/>
      <c r="BA580" s="647"/>
      <c r="BB580" s="648"/>
      <c r="BC580" s="647"/>
      <c r="BD580" s="647"/>
      <c r="BE580" s="647"/>
      <c r="BF580" s="647"/>
      <c r="BG580" s="648"/>
      <c r="BH580" s="648"/>
      <c r="BI580" s="649"/>
      <c r="BJ580" s="649"/>
      <c r="BK580" s="649"/>
      <c r="BL580" s="648"/>
      <c r="BM580" s="648"/>
      <c r="BN580" s="648"/>
      <c r="BO580" s="648"/>
      <c r="BP580" s="648"/>
      <c r="BQ580" s="648"/>
      <c r="BR580" s="648"/>
      <c r="BS580" s="648"/>
      <c r="BT580" s="651"/>
      <c r="BU580" s="652"/>
      <c r="BV580" s="650"/>
      <c r="BW580" s="653"/>
    </row>
    <row r="581" spans="2:75" ht="15.75" customHeight="1">
      <c r="B581" s="353" t="s">
        <v>1718</v>
      </c>
      <c r="C581" s="354">
        <v>35002795000151</v>
      </c>
      <c r="D581" s="355" t="s">
        <v>13</v>
      </c>
      <c r="E581" s="355" t="s">
        <v>615</v>
      </c>
      <c r="F581" s="355" t="s">
        <v>619</v>
      </c>
      <c r="G581" s="356" t="s">
        <v>34</v>
      </c>
      <c r="H581" s="356" t="s">
        <v>1336</v>
      </c>
      <c r="I581" s="356" t="s">
        <v>34</v>
      </c>
      <c r="J581" s="356"/>
      <c r="K581" s="357" t="s">
        <v>48</v>
      </c>
      <c r="L581" s="358"/>
      <c r="M581" s="358"/>
      <c r="N581" s="357">
        <v>514977</v>
      </c>
      <c r="O581" s="357" t="s">
        <v>1320</v>
      </c>
      <c r="P581" s="361">
        <v>43782</v>
      </c>
      <c r="Q581" s="362">
        <v>29790499.699999999</v>
      </c>
      <c r="R581" s="362">
        <v>25123946.512539696</v>
      </c>
      <c r="S581" s="357">
        <v>10</v>
      </c>
      <c r="T581" s="359">
        <v>0.1311463876561485</v>
      </c>
      <c r="U581" s="359">
        <v>1.47512322708926</v>
      </c>
      <c r="V581" s="359">
        <v>0.14283531791801241</v>
      </c>
      <c r="W581" s="359">
        <v>1.3109008988046813</v>
      </c>
      <c r="X581" s="359">
        <v>0.18945266783041204</v>
      </c>
      <c r="Y581" s="359">
        <v>1.3321914601512324</v>
      </c>
      <c r="Z581" s="359" t="s">
        <v>1417</v>
      </c>
      <c r="AA581" s="359" t="s">
        <v>1417</v>
      </c>
      <c r="AB581" s="359">
        <v>3.5761862587742395E-2</v>
      </c>
      <c r="AC581" s="363">
        <v>0.85955285334128295</v>
      </c>
      <c r="AD581" s="526">
        <v>34719487000189</v>
      </c>
      <c r="AE581" s="360" t="s">
        <v>2466</v>
      </c>
      <c r="AF581" s="360" t="s">
        <v>2143</v>
      </c>
      <c r="AG581" s="364" t="s">
        <v>1435</v>
      </c>
      <c r="AH581" s="364" t="s">
        <v>2147</v>
      </c>
      <c r="AI581" s="364">
        <v>1000</v>
      </c>
      <c r="AJ581" s="364">
        <v>100</v>
      </c>
      <c r="AK581" s="364">
        <v>1000</v>
      </c>
      <c r="AL581" s="359">
        <v>1.9E-2</v>
      </c>
      <c r="AM581" s="359">
        <v>0.2</v>
      </c>
      <c r="AN581" s="359" t="s">
        <v>34</v>
      </c>
      <c r="AO581" s="357" t="s">
        <v>1323</v>
      </c>
      <c r="AP581" s="360" t="s">
        <v>13</v>
      </c>
      <c r="AQ581" s="366" t="s">
        <v>664</v>
      </c>
      <c r="AR581" s="359">
        <v>4.0000000000000001E-3</v>
      </c>
      <c r="AS581" s="359">
        <v>4.0000000000000001E-3</v>
      </c>
      <c r="AT581" s="359"/>
      <c r="AX581" s="646"/>
      <c r="AY581" s="647"/>
      <c r="AZ581" s="647"/>
      <c r="BA581" s="647"/>
      <c r="BB581" s="648"/>
      <c r="BC581" s="647"/>
      <c r="BD581" s="647"/>
      <c r="BE581" s="647"/>
      <c r="BF581" s="647"/>
      <c r="BG581" s="648"/>
      <c r="BH581" s="648"/>
      <c r="BI581" s="649"/>
      <c r="BJ581" s="649"/>
      <c r="BK581" s="649"/>
      <c r="BL581" s="648"/>
      <c r="BM581" s="648"/>
      <c r="BN581" s="648"/>
      <c r="BO581" s="648"/>
      <c r="BP581" s="648"/>
      <c r="BQ581" s="648"/>
      <c r="BR581" s="648"/>
      <c r="BS581" s="648"/>
      <c r="BT581" s="651"/>
      <c r="BU581" s="652"/>
      <c r="BV581" s="650"/>
      <c r="BW581" s="653"/>
    </row>
    <row r="582" spans="2:75" ht="15.75" customHeight="1">
      <c r="B582" s="353" t="s">
        <v>1309</v>
      </c>
      <c r="C582" s="354">
        <v>37405108000174</v>
      </c>
      <c r="D582" s="355" t="s">
        <v>13</v>
      </c>
      <c r="E582" s="355" t="s">
        <v>616</v>
      </c>
      <c r="F582" s="355" t="s">
        <v>619</v>
      </c>
      <c r="G582" s="356" t="s">
        <v>34</v>
      </c>
      <c r="H582" s="356" t="s">
        <v>1336</v>
      </c>
      <c r="I582" s="356" t="s">
        <v>34</v>
      </c>
      <c r="J582" s="356" t="s">
        <v>611</v>
      </c>
      <c r="K582" s="357" t="s">
        <v>48</v>
      </c>
      <c r="L582" s="358"/>
      <c r="M582" s="358" t="s">
        <v>1414</v>
      </c>
      <c r="N582" s="357">
        <v>547816</v>
      </c>
      <c r="O582" s="357" t="s">
        <v>1320</v>
      </c>
      <c r="P582" s="361">
        <v>44055</v>
      </c>
      <c r="Q582" s="362">
        <v>46839717.200000003</v>
      </c>
      <c r="R582" s="362">
        <v>49475425.509563468</v>
      </c>
      <c r="S582" s="357">
        <v>10</v>
      </c>
      <c r="T582" s="359">
        <v>8.8620887982138408E-2</v>
      </c>
      <c r="U582" s="359">
        <v>1.1456195160912546</v>
      </c>
      <c r="V582" s="359">
        <v>0.12851172642663511</v>
      </c>
      <c r="W582" s="359">
        <v>1.2598446281762465</v>
      </c>
      <c r="X582" s="359">
        <v>0.21140257915271854</v>
      </c>
      <c r="Y582" s="359">
        <v>1.6031041612238437</v>
      </c>
      <c r="Z582" s="359" t="s">
        <v>1417</v>
      </c>
      <c r="AA582" s="359" t="s">
        <v>1417</v>
      </c>
      <c r="AB582" s="359">
        <v>3.5430944455046881E-2</v>
      </c>
      <c r="AC582" s="363">
        <v>0.68871381210724691</v>
      </c>
      <c r="AD582" s="526">
        <v>37405165000153</v>
      </c>
      <c r="AE582" s="360" t="s">
        <v>2420</v>
      </c>
      <c r="AF582" s="360" t="s">
        <v>2152</v>
      </c>
      <c r="AG582" s="364" t="s">
        <v>1436</v>
      </c>
      <c r="AH582" s="364" t="s">
        <v>2144</v>
      </c>
      <c r="AI582" s="364">
        <v>1000</v>
      </c>
      <c r="AJ582" s="364">
        <v>500</v>
      </c>
      <c r="AK582" s="364">
        <v>0</v>
      </c>
      <c r="AL582" s="359">
        <v>6.5000000000000006E-3</v>
      </c>
      <c r="AM582" s="359" t="s">
        <v>34</v>
      </c>
      <c r="AN582" s="359" t="s">
        <v>34</v>
      </c>
      <c r="AO582" s="357" t="s">
        <v>1323</v>
      </c>
      <c r="AP582" s="360" t="s">
        <v>13</v>
      </c>
      <c r="AQ582" s="366" t="s">
        <v>679</v>
      </c>
      <c r="AR582" s="359">
        <v>3.6833333333333332E-3</v>
      </c>
      <c r="AS582" s="359">
        <v>3.6833333333333332E-3</v>
      </c>
      <c r="AT582" s="359"/>
      <c r="AX582" s="646"/>
      <c r="AY582" s="647"/>
      <c r="AZ582" s="647"/>
      <c r="BA582" s="647"/>
      <c r="BB582" s="648"/>
      <c r="BC582" s="647"/>
      <c r="BD582" s="647"/>
      <c r="BE582" s="647"/>
      <c r="BF582" s="647"/>
      <c r="BG582" s="648"/>
      <c r="BH582" s="648"/>
      <c r="BI582" s="649"/>
      <c r="BJ582" s="649"/>
      <c r="BK582" s="649"/>
      <c r="BL582" s="648"/>
      <c r="BM582" s="648"/>
      <c r="BN582" s="648"/>
      <c r="BO582" s="648"/>
      <c r="BP582" s="648"/>
      <c r="BQ582" s="648"/>
      <c r="BR582" s="648"/>
      <c r="BS582" s="648"/>
      <c r="BT582" s="651"/>
      <c r="BU582" s="652"/>
      <c r="BV582" s="650"/>
      <c r="BW582" s="653"/>
    </row>
    <row r="583" spans="2:75" ht="15.75" customHeight="1">
      <c r="B583" s="353" t="s">
        <v>1310</v>
      </c>
      <c r="C583" s="354">
        <v>38032741000127</v>
      </c>
      <c r="D583" s="355" t="s">
        <v>13</v>
      </c>
      <c r="E583" s="355" t="s">
        <v>616</v>
      </c>
      <c r="F583" s="355" t="s">
        <v>619</v>
      </c>
      <c r="G583" s="356" t="s">
        <v>34</v>
      </c>
      <c r="H583" s="356" t="s">
        <v>1337</v>
      </c>
      <c r="I583" s="356" t="s">
        <v>34</v>
      </c>
      <c r="J583" s="356" t="s">
        <v>611</v>
      </c>
      <c r="K583" s="357" t="s">
        <v>49</v>
      </c>
      <c r="L583" s="358"/>
      <c r="M583" s="358" t="s">
        <v>34</v>
      </c>
      <c r="N583" s="357">
        <v>558508</v>
      </c>
      <c r="O583" s="357" t="s">
        <v>1320</v>
      </c>
      <c r="P583" s="361">
        <v>44139</v>
      </c>
      <c r="Q583" s="362">
        <v>17823527.109999999</v>
      </c>
      <c r="R583" s="362">
        <v>19159397.576388877</v>
      </c>
      <c r="S583" s="357">
        <v>10</v>
      </c>
      <c r="T583" s="359">
        <v>-5.7517932292594831E-2</v>
      </c>
      <c r="U583" s="359">
        <v>-0.74354553717508387</v>
      </c>
      <c r="V583" s="359">
        <v>2.9707107344308925E-2</v>
      </c>
      <c r="W583" s="359">
        <v>0.2912289846775088</v>
      </c>
      <c r="X583" s="359" t="s">
        <v>1417</v>
      </c>
      <c r="Y583" s="359" t="s">
        <v>1417</v>
      </c>
      <c r="Z583" s="359" t="s">
        <v>1417</v>
      </c>
      <c r="AA583" s="359" t="s">
        <v>1417</v>
      </c>
      <c r="AB583" s="359">
        <v>0.15432059754987443</v>
      </c>
      <c r="AC583" s="363">
        <v>-0.36307765982586521</v>
      </c>
      <c r="AD583" s="526">
        <v>0</v>
      </c>
      <c r="AE583" s="360" t="s">
        <v>2420</v>
      </c>
      <c r="AF583" s="360" t="s">
        <v>2152</v>
      </c>
      <c r="AG583" s="364" t="s">
        <v>1436</v>
      </c>
      <c r="AH583" s="364" t="s">
        <v>2144</v>
      </c>
      <c r="AI583" s="364">
        <v>1000</v>
      </c>
      <c r="AJ583" s="364">
        <v>500</v>
      </c>
      <c r="AK583" s="364">
        <v>0</v>
      </c>
      <c r="AL583" s="359">
        <v>7.4999999999999997E-3</v>
      </c>
      <c r="AM583" s="359" t="s">
        <v>34</v>
      </c>
      <c r="AN583" s="359" t="s">
        <v>34</v>
      </c>
      <c r="AO583" s="357" t="s">
        <v>1323</v>
      </c>
      <c r="AP583" s="360" t="s">
        <v>13</v>
      </c>
      <c r="AQ583" s="366" t="s">
        <v>679</v>
      </c>
      <c r="AR583" s="359">
        <v>4.2499999999999994E-3</v>
      </c>
      <c r="AS583" s="359">
        <v>4.2499999999999994E-3</v>
      </c>
      <c r="AT583" s="359"/>
      <c r="AX583" s="646"/>
      <c r="AY583" s="647"/>
      <c r="AZ583" s="647"/>
      <c r="BA583" s="647"/>
      <c r="BB583" s="648"/>
      <c r="BC583" s="647"/>
      <c r="BD583" s="647"/>
      <c r="BE583" s="647"/>
      <c r="BF583" s="647"/>
      <c r="BG583" s="648"/>
      <c r="BH583" s="648"/>
      <c r="BI583" s="649"/>
      <c r="BJ583" s="649"/>
      <c r="BK583" s="649"/>
      <c r="BL583" s="648"/>
      <c r="BM583" s="648"/>
      <c r="BN583" s="648"/>
      <c r="BO583" s="648"/>
      <c r="BP583" s="648"/>
      <c r="BQ583" s="648"/>
      <c r="BR583" s="648"/>
      <c r="BS583" s="648"/>
      <c r="BT583" s="651"/>
      <c r="BU583" s="652"/>
      <c r="BV583" s="650"/>
      <c r="BW583" s="653"/>
    </row>
    <row r="584" spans="2:75" ht="15.75" customHeight="1">
      <c r="B584" s="353" t="s">
        <v>1604</v>
      </c>
      <c r="C584" s="354">
        <v>38134833000118</v>
      </c>
      <c r="D584" s="355" t="s">
        <v>14</v>
      </c>
      <c r="E584" s="355" t="s">
        <v>614</v>
      </c>
      <c r="F584" s="355" t="s">
        <v>689</v>
      </c>
      <c r="G584" s="356"/>
      <c r="H584" s="356" t="s">
        <v>865</v>
      </c>
      <c r="I584" s="356" t="s">
        <v>34</v>
      </c>
      <c r="J584" s="356" t="s">
        <v>608</v>
      </c>
      <c r="K584" s="357" t="s">
        <v>48</v>
      </c>
      <c r="L584" s="358"/>
      <c r="M584" s="358"/>
      <c r="N584" s="357">
        <v>553344</v>
      </c>
      <c r="O584" s="357" t="s">
        <v>1320</v>
      </c>
      <c r="P584" s="361">
        <v>44103</v>
      </c>
      <c r="Q584" s="362">
        <v>16112511.24</v>
      </c>
      <c r="R584" s="362">
        <v>22844443.151111096</v>
      </c>
      <c r="S584" s="357">
        <v>10</v>
      </c>
      <c r="T584" s="359">
        <v>4.3687323340679818E-4</v>
      </c>
      <c r="U584" s="359">
        <v>4.91391234947021E-3</v>
      </c>
      <c r="V584" s="359">
        <v>-2.0050865446246791E-2</v>
      </c>
      <c r="W584" s="359">
        <v>-0.1840209964764043</v>
      </c>
      <c r="X584" s="359">
        <v>0.16606469999999995</v>
      </c>
      <c r="Y584" s="359">
        <v>1.1677321713442939</v>
      </c>
      <c r="Z584" s="359" t="s">
        <v>1417</v>
      </c>
      <c r="AA584" s="359" t="s">
        <v>1417</v>
      </c>
      <c r="AB584" s="359">
        <v>0.14937693647898248</v>
      </c>
      <c r="AC584" s="363">
        <v>-0.7535309882158463</v>
      </c>
      <c r="AD584" s="526">
        <v>28470590000135</v>
      </c>
      <c r="AE584" s="360" t="s">
        <v>2213</v>
      </c>
      <c r="AF584" s="360" t="s">
        <v>719</v>
      </c>
      <c r="AG584" s="364" t="s">
        <v>719</v>
      </c>
      <c r="AH584" s="364" t="s">
        <v>2147</v>
      </c>
      <c r="AI584" s="364">
        <v>1000</v>
      </c>
      <c r="AJ584" s="364">
        <v>300</v>
      </c>
      <c r="AK584" s="364">
        <v>1000</v>
      </c>
      <c r="AL584" s="359">
        <v>0</v>
      </c>
      <c r="AM584" s="359" t="s">
        <v>34</v>
      </c>
      <c r="AN584" s="359" t="s">
        <v>2156</v>
      </c>
      <c r="AO584" s="357" t="s">
        <v>1323</v>
      </c>
      <c r="AP584" s="360" t="s">
        <v>13</v>
      </c>
      <c r="AQ584" s="366" t="s">
        <v>668</v>
      </c>
      <c r="AR584" s="359" t="s">
        <v>34</v>
      </c>
      <c r="AS584" s="359" t="s">
        <v>34</v>
      </c>
      <c r="AT584" s="359"/>
      <c r="AX584" s="646"/>
      <c r="AY584" s="647"/>
      <c r="AZ584" s="647"/>
      <c r="BA584" s="647"/>
      <c r="BB584" s="648"/>
      <c r="BC584" s="647"/>
      <c r="BD584" s="647"/>
      <c r="BE584" s="647"/>
      <c r="BF584" s="647"/>
      <c r="BG584" s="648"/>
      <c r="BH584" s="648"/>
      <c r="BI584" s="649"/>
      <c r="BJ584" s="649"/>
      <c r="BK584" s="649"/>
      <c r="BL584" s="648"/>
      <c r="BM584" s="648"/>
      <c r="BN584" s="648"/>
      <c r="BO584" s="648"/>
      <c r="BP584" s="648"/>
      <c r="BQ584" s="648"/>
      <c r="BR584" s="648"/>
      <c r="BS584" s="648"/>
      <c r="BT584" s="651"/>
      <c r="BU584" s="652"/>
      <c r="BV584" s="650"/>
      <c r="BW584" s="653"/>
    </row>
    <row r="585" spans="2:75" ht="15.75" customHeight="1">
      <c r="B585" s="353" t="s">
        <v>1298</v>
      </c>
      <c r="C585" s="354">
        <v>35535700000165</v>
      </c>
      <c r="D585" s="355" t="s">
        <v>14</v>
      </c>
      <c r="E585" s="355" t="s">
        <v>607</v>
      </c>
      <c r="F585" s="355"/>
      <c r="G585" s="356"/>
      <c r="H585" s="356" t="s">
        <v>34</v>
      </c>
      <c r="I585" s="356" t="s">
        <v>34</v>
      </c>
      <c r="J585" s="356" t="s">
        <v>611</v>
      </c>
      <c r="K585" s="357" t="s">
        <v>48</v>
      </c>
      <c r="L585" s="358"/>
      <c r="M585" s="358" t="s">
        <v>1414</v>
      </c>
      <c r="N585" s="357">
        <v>535427</v>
      </c>
      <c r="O585" s="357" t="s">
        <v>1320</v>
      </c>
      <c r="P585" s="361">
        <v>43944</v>
      </c>
      <c r="Q585" s="362">
        <v>726586304.26999998</v>
      </c>
      <c r="R585" s="362">
        <v>2192666935.9036517</v>
      </c>
      <c r="S585" s="357">
        <v>10</v>
      </c>
      <c r="T585" s="359">
        <v>-0.21854926219084081</v>
      </c>
      <c r="U585" s="359">
        <v>-2.8252289690849728</v>
      </c>
      <c r="V585" s="359">
        <v>-0.24506618661618584</v>
      </c>
      <c r="W585" s="359">
        <v>-2.4024680652959409</v>
      </c>
      <c r="X585" s="359">
        <v>-2.9541434910819842E-2</v>
      </c>
      <c r="Y585" s="359">
        <v>-0.22401806744205757</v>
      </c>
      <c r="Z585" s="359" t="s">
        <v>1417</v>
      </c>
      <c r="AA585" s="359" t="s">
        <v>1417</v>
      </c>
      <c r="AB585" s="359">
        <v>0.22588003649669472</v>
      </c>
      <c r="AC585" s="363">
        <v>-1.5605019821661819</v>
      </c>
      <c r="AD585" s="526">
        <v>0</v>
      </c>
      <c r="AE585" s="360" t="s">
        <v>2352</v>
      </c>
      <c r="AF585" s="360" t="s">
        <v>2352</v>
      </c>
      <c r="AG585" s="364" t="s">
        <v>1439</v>
      </c>
      <c r="AH585" s="364" t="s">
        <v>2144</v>
      </c>
      <c r="AI585" s="364" t="s">
        <v>1427</v>
      </c>
      <c r="AJ585" s="364" t="s">
        <v>1427</v>
      </c>
      <c r="AK585" s="364" t="s">
        <v>1427</v>
      </c>
      <c r="AL585" s="359">
        <v>7.4999999999999997E-3</v>
      </c>
      <c r="AM585" s="359" t="s">
        <v>34</v>
      </c>
      <c r="AN585" s="359" t="s">
        <v>64</v>
      </c>
      <c r="AO585" s="357" t="s">
        <v>1323</v>
      </c>
      <c r="AP585" s="360" t="s">
        <v>13</v>
      </c>
      <c r="AQ585" s="366" t="s">
        <v>679</v>
      </c>
      <c r="AR585" s="359">
        <v>3.4999999999999996E-3</v>
      </c>
      <c r="AS585" s="359">
        <v>3.4999999999999996E-3</v>
      </c>
      <c r="AT585" s="359"/>
      <c r="AX585" s="646"/>
      <c r="AY585" s="647"/>
      <c r="AZ585" s="647"/>
      <c r="BA585" s="647"/>
      <c r="BB585" s="648"/>
      <c r="BC585" s="647"/>
      <c r="BD585" s="647"/>
      <c r="BE585" s="647"/>
      <c r="BF585" s="647"/>
      <c r="BG585" s="648"/>
      <c r="BH585" s="648"/>
      <c r="BI585" s="649"/>
      <c r="BJ585" s="649"/>
      <c r="BK585" s="649"/>
      <c r="BL585" s="648"/>
      <c r="BM585" s="648"/>
      <c r="BN585" s="648"/>
      <c r="BO585" s="648"/>
      <c r="BP585" s="648"/>
      <c r="BQ585" s="648"/>
      <c r="BR585" s="648"/>
      <c r="BS585" s="648"/>
      <c r="BT585" s="651"/>
      <c r="BU585" s="652"/>
      <c r="BV585" s="650"/>
      <c r="BW585" s="653"/>
    </row>
    <row r="586" spans="2:75" ht="15.75" customHeight="1">
      <c r="B586" s="353" t="s">
        <v>1299</v>
      </c>
      <c r="C586" s="354">
        <v>36400318000107</v>
      </c>
      <c r="D586" s="355" t="s">
        <v>14</v>
      </c>
      <c r="E586" s="355" t="s">
        <v>607</v>
      </c>
      <c r="F586" s="355"/>
      <c r="G586" s="356"/>
      <c r="H586" s="356" t="s">
        <v>34</v>
      </c>
      <c r="I586" s="356" t="s">
        <v>34</v>
      </c>
      <c r="J586" s="356" t="s">
        <v>611</v>
      </c>
      <c r="K586" s="357" t="s">
        <v>49</v>
      </c>
      <c r="L586" s="358"/>
      <c r="M586" s="358" t="s">
        <v>1414</v>
      </c>
      <c r="N586" s="357">
        <v>572063</v>
      </c>
      <c r="O586" s="357" t="s">
        <v>1320</v>
      </c>
      <c r="P586" s="361">
        <v>44195</v>
      </c>
      <c r="Q586" s="362">
        <v>16995232.469999999</v>
      </c>
      <c r="R586" s="362">
        <v>32049976.029603172</v>
      </c>
      <c r="S586" s="357">
        <v>10</v>
      </c>
      <c r="T586" s="359">
        <v>-0.30263600510839073</v>
      </c>
      <c r="U586" s="359">
        <v>-3.9122347069456556</v>
      </c>
      <c r="V586" s="359">
        <v>-0.28020765761056554</v>
      </c>
      <c r="W586" s="359">
        <v>-2.7469719848176752</v>
      </c>
      <c r="X586" s="359" t="s">
        <v>1417</v>
      </c>
      <c r="Y586" s="359" t="s">
        <v>1417</v>
      </c>
      <c r="Z586" s="359" t="s">
        <v>1417</v>
      </c>
      <c r="AA586" s="359" t="s">
        <v>1417</v>
      </c>
      <c r="AB586" s="359">
        <v>0.22864346083331089</v>
      </c>
      <c r="AC586" s="363">
        <v>-1.7479558591359807</v>
      </c>
      <c r="AD586" s="526">
        <v>0</v>
      </c>
      <c r="AE586" s="360" t="s">
        <v>2352</v>
      </c>
      <c r="AF586" s="360" t="s">
        <v>2352</v>
      </c>
      <c r="AG586" s="364" t="s">
        <v>1439</v>
      </c>
      <c r="AH586" s="364" t="s">
        <v>2144</v>
      </c>
      <c r="AI586" s="364" t="s">
        <v>1427</v>
      </c>
      <c r="AJ586" s="364" t="s">
        <v>1427</v>
      </c>
      <c r="AK586" s="364" t="s">
        <v>1427</v>
      </c>
      <c r="AL586" s="359">
        <v>7.4999999999999997E-3</v>
      </c>
      <c r="AM586" s="359" t="s">
        <v>34</v>
      </c>
      <c r="AN586" s="359" t="s">
        <v>64</v>
      </c>
      <c r="AO586" s="357" t="s">
        <v>1323</v>
      </c>
      <c r="AP586" s="360" t="s">
        <v>13</v>
      </c>
      <c r="AQ586" s="366" t="s">
        <v>679</v>
      </c>
      <c r="AR586" s="359">
        <v>3.4999999999999996E-3</v>
      </c>
      <c r="AS586" s="359">
        <v>3.4999999999999996E-3</v>
      </c>
      <c r="AT586" s="359"/>
      <c r="AX586" s="646"/>
      <c r="AY586" s="647"/>
      <c r="AZ586" s="647"/>
      <c r="BA586" s="647"/>
      <c r="BB586" s="648"/>
      <c r="BC586" s="647"/>
      <c r="BD586" s="647"/>
      <c r="BE586" s="647"/>
      <c r="BF586" s="647"/>
      <c r="BG586" s="648"/>
      <c r="BH586" s="648"/>
      <c r="BI586" s="649"/>
      <c r="BJ586" s="649"/>
      <c r="BK586" s="649"/>
      <c r="BL586" s="648"/>
      <c r="BM586" s="648"/>
      <c r="BN586" s="648"/>
      <c r="BO586" s="648"/>
      <c r="BP586" s="648"/>
      <c r="BQ586" s="648"/>
      <c r="BR586" s="648"/>
      <c r="BS586" s="648"/>
      <c r="BT586" s="651"/>
      <c r="BU586" s="652"/>
      <c r="BV586" s="650"/>
      <c r="BW586" s="653"/>
    </row>
    <row r="587" spans="2:75" ht="15.75" customHeight="1">
      <c r="B587" s="353" t="s">
        <v>356</v>
      </c>
      <c r="C587" s="354">
        <v>10265295000181</v>
      </c>
      <c r="D587" s="355" t="s">
        <v>14</v>
      </c>
      <c r="E587" s="355" t="s">
        <v>607</v>
      </c>
      <c r="F587" s="355"/>
      <c r="G587" s="356"/>
      <c r="H587" s="356" t="s">
        <v>34</v>
      </c>
      <c r="I587" s="356" t="s">
        <v>34</v>
      </c>
      <c r="J587" s="356" t="s">
        <v>608</v>
      </c>
      <c r="K587" s="357" t="s">
        <v>48</v>
      </c>
      <c r="L587" s="358"/>
      <c r="M587" s="358" t="s">
        <v>34</v>
      </c>
      <c r="N587" s="357">
        <v>220681</v>
      </c>
      <c r="O587" s="357" t="s">
        <v>1320</v>
      </c>
      <c r="P587" s="361">
        <v>39780</v>
      </c>
      <c r="Q587" s="362">
        <v>4897569.12</v>
      </c>
      <c r="R587" s="362">
        <v>5146841.9315476203</v>
      </c>
      <c r="S587" s="357">
        <v>10</v>
      </c>
      <c r="T587" s="359">
        <v>3.0262807530350155E-3</v>
      </c>
      <c r="U587" s="359">
        <v>3.912132196810103E-2</v>
      </c>
      <c r="V587" s="359">
        <v>-0.16776126970282434</v>
      </c>
      <c r="W587" s="359">
        <v>-1.6446213923659894</v>
      </c>
      <c r="X587" s="359">
        <v>-0.26256258208389049</v>
      </c>
      <c r="Y587" s="359">
        <v>-1.991059757205186</v>
      </c>
      <c r="Z587" s="359">
        <v>-0.11895567621036662</v>
      </c>
      <c r="AA587" s="359">
        <v>-0.67618262761370007</v>
      </c>
      <c r="AB587" s="359">
        <v>0.29302121029138323</v>
      </c>
      <c r="AC587" s="363">
        <v>-0.81174868587716165</v>
      </c>
      <c r="AD587" s="526">
        <v>0</v>
      </c>
      <c r="AE587" s="360" t="s">
        <v>2413</v>
      </c>
      <c r="AF587" s="360" t="s">
        <v>2149</v>
      </c>
      <c r="AG587" s="364" t="s">
        <v>719</v>
      </c>
      <c r="AH587" s="364" t="s">
        <v>2144</v>
      </c>
      <c r="AI587" s="364">
        <v>5000</v>
      </c>
      <c r="AJ587" s="364">
        <v>5000</v>
      </c>
      <c r="AK587" s="364">
        <v>5000</v>
      </c>
      <c r="AL587" s="359">
        <v>0.02</v>
      </c>
      <c r="AM587" s="359">
        <v>0.2</v>
      </c>
      <c r="AN587" s="359" t="s">
        <v>2156</v>
      </c>
      <c r="AO587" s="357" t="s">
        <v>1323</v>
      </c>
      <c r="AP587" s="360" t="s">
        <v>716</v>
      </c>
      <c r="AQ587" s="366" t="s">
        <v>659</v>
      </c>
      <c r="AR587" s="359">
        <v>6.0000000000000001E-3</v>
      </c>
      <c r="AS587" s="359">
        <v>6.0000000000000001E-3</v>
      </c>
      <c r="AT587" s="359"/>
      <c r="AX587" s="646"/>
      <c r="AY587" s="647"/>
      <c r="AZ587" s="647"/>
      <c r="BA587" s="647"/>
      <c r="BB587" s="648"/>
      <c r="BC587" s="647"/>
      <c r="BD587" s="647"/>
      <c r="BE587" s="647"/>
      <c r="BF587" s="647"/>
      <c r="BG587" s="648"/>
      <c r="BH587" s="648"/>
      <c r="BI587" s="649"/>
      <c r="BJ587" s="649"/>
      <c r="BK587" s="649"/>
      <c r="BL587" s="648"/>
      <c r="BM587" s="648"/>
      <c r="BN587" s="648"/>
      <c r="BO587" s="648"/>
      <c r="BP587" s="648"/>
      <c r="BQ587" s="648"/>
      <c r="BR587" s="648"/>
      <c r="BS587" s="648"/>
      <c r="BT587" s="651"/>
      <c r="BU587" s="652"/>
      <c r="BV587" s="650"/>
      <c r="BW587" s="653"/>
    </row>
    <row r="588" spans="2:75" ht="15.75" customHeight="1">
      <c r="B588" s="353" t="s">
        <v>1247</v>
      </c>
      <c r="C588" s="354">
        <v>37013129000144</v>
      </c>
      <c r="D588" s="355" t="s">
        <v>14</v>
      </c>
      <c r="E588" s="355" t="s">
        <v>607</v>
      </c>
      <c r="F588" s="355"/>
      <c r="G588" s="356"/>
      <c r="H588" s="356" t="s">
        <v>34</v>
      </c>
      <c r="I588" s="356" t="s">
        <v>34</v>
      </c>
      <c r="J588" s="356" t="s">
        <v>611</v>
      </c>
      <c r="K588" s="357" t="s">
        <v>48</v>
      </c>
      <c r="L588" s="358"/>
      <c r="M588" s="358" t="s">
        <v>1414</v>
      </c>
      <c r="N588" s="357">
        <v>541400</v>
      </c>
      <c r="O588" s="357" t="s">
        <v>1320</v>
      </c>
      <c r="P588" s="361">
        <v>44011</v>
      </c>
      <c r="Q588" s="362">
        <v>118399256.09999999</v>
      </c>
      <c r="R588" s="362">
        <v>212163348.29162708</v>
      </c>
      <c r="S588" s="357">
        <v>10</v>
      </c>
      <c r="T588" s="359">
        <v>-0.10184128583702823</v>
      </c>
      <c r="U588" s="359">
        <v>-1.3165221795367543</v>
      </c>
      <c r="V588" s="359">
        <v>-9.9875476653421003E-2</v>
      </c>
      <c r="W588" s="359">
        <v>-0.97911362835972116</v>
      </c>
      <c r="X588" s="359">
        <v>0.11020646786966193</v>
      </c>
      <c r="Y588" s="359">
        <v>0.83571566602320202</v>
      </c>
      <c r="Z588" s="359" t="s">
        <v>1417</v>
      </c>
      <c r="AA588" s="359" t="s">
        <v>1417</v>
      </c>
      <c r="AB588" s="359">
        <v>0.19526058787374742</v>
      </c>
      <c r="AC588" s="363">
        <v>-0.93880293458751018</v>
      </c>
      <c r="AD588" s="526">
        <v>36428288000147</v>
      </c>
      <c r="AE588" s="360" t="s">
        <v>2253</v>
      </c>
      <c r="AF588" s="360" t="s">
        <v>2146</v>
      </c>
      <c r="AG588" s="364" t="s">
        <v>59</v>
      </c>
      <c r="AH588" s="364" t="s">
        <v>2144</v>
      </c>
      <c r="AI588" s="364">
        <v>10000</v>
      </c>
      <c r="AJ588" s="364">
        <v>5000</v>
      </c>
      <c r="AK588" s="364">
        <v>10000</v>
      </c>
      <c r="AL588" s="359">
        <v>1.4999999999999999E-2</v>
      </c>
      <c r="AM588" s="359">
        <v>0.1</v>
      </c>
      <c r="AN588" s="359" t="s">
        <v>2156</v>
      </c>
      <c r="AO588" s="357" t="s">
        <v>1323</v>
      </c>
      <c r="AP588" s="360" t="s">
        <v>716</v>
      </c>
      <c r="AQ588" s="366" t="s">
        <v>687</v>
      </c>
      <c r="AR588" s="359">
        <v>2E-3</v>
      </c>
      <c r="AS588" s="359">
        <v>2E-3</v>
      </c>
      <c r="AT588" s="359"/>
      <c r="AX588" s="646"/>
      <c r="AY588" s="647"/>
      <c r="AZ588" s="647"/>
      <c r="BA588" s="647"/>
      <c r="BB588" s="648"/>
      <c r="BC588" s="647"/>
      <c r="BD588" s="647"/>
      <c r="BE588" s="647"/>
      <c r="BF588" s="647"/>
      <c r="BG588" s="648"/>
      <c r="BH588" s="648"/>
      <c r="BI588" s="649"/>
      <c r="BJ588" s="649"/>
      <c r="BK588" s="649"/>
      <c r="BL588" s="648"/>
      <c r="BM588" s="648"/>
      <c r="BN588" s="648"/>
      <c r="BO588" s="648"/>
      <c r="BP588" s="648"/>
      <c r="BQ588" s="648"/>
      <c r="BR588" s="648"/>
      <c r="BS588" s="648"/>
      <c r="BT588" s="651"/>
      <c r="BU588" s="652"/>
      <c r="BV588" s="650"/>
      <c r="BW588" s="653"/>
    </row>
    <row r="589" spans="2:75" ht="15.75" customHeight="1">
      <c r="B589" s="353" t="s">
        <v>1248</v>
      </c>
      <c r="C589" s="354">
        <v>34831155000191</v>
      </c>
      <c r="D589" s="355" t="s">
        <v>14</v>
      </c>
      <c r="E589" s="355" t="s">
        <v>607</v>
      </c>
      <c r="F589" s="355"/>
      <c r="G589" s="356"/>
      <c r="H589" s="356" t="s">
        <v>34</v>
      </c>
      <c r="I589" s="356" t="s">
        <v>34</v>
      </c>
      <c r="J589" s="356" t="s">
        <v>611</v>
      </c>
      <c r="K589" s="357" t="s">
        <v>48</v>
      </c>
      <c r="L589" s="358"/>
      <c r="M589" s="358" t="s">
        <v>1414</v>
      </c>
      <c r="N589" s="357">
        <v>525081</v>
      </c>
      <c r="O589" s="357" t="s">
        <v>1320</v>
      </c>
      <c r="P589" s="361">
        <v>43846</v>
      </c>
      <c r="Q589" s="362">
        <v>167598385.40000001</v>
      </c>
      <c r="R589" s="362">
        <v>269613345.76182538</v>
      </c>
      <c r="S589" s="357">
        <v>10</v>
      </c>
      <c r="T589" s="359">
        <v>-0.2028016229060734</v>
      </c>
      <c r="U589" s="359">
        <v>-2.6216561624050061</v>
      </c>
      <c r="V589" s="359">
        <v>-0.16947705594230333</v>
      </c>
      <c r="W589" s="359">
        <v>-1.6614418346478876</v>
      </c>
      <c r="X589" s="359">
        <v>-4.4433968996294593E-2</v>
      </c>
      <c r="Y589" s="359">
        <v>-0.33695085879814396</v>
      </c>
      <c r="Z589" s="359" t="s">
        <v>1417</v>
      </c>
      <c r="AA589" s="359" t="s">
        <v>1417</v>
      </c>
      <c r="AB589" s="359">
        <v>0.20886308877679746</v>
      </c>
      <c r="AC589" s="363">
        <v>-1.2497466350488065</v>
      </c>
      <c r="AD589" s="526">
        <v>25682017000105</v>
      </c>
      <c r="AE589" s="360" t="s">
        <v>2253</v>
      </c>
      <c r="AF589" s="360" t="s">
        <v>2146</v>
      </c>
      <c r="AG589" s="364" t="s">
        <v>59</v>
      </c>
      <c r="AH589" s="364" t="s">
        <v>2144</v>
      </c>
      <c r="AI589" s="364">
        <v>10000</v>
      </c>
      <c r="AJ589" s="364">
        <v>5000</v>
      </c>
      <c r="AK589" s="364">
        <v>10000</v>
      </c>
      <c r="AL589" s="359">
        <v>1.4999999999999999E-2</v>
      </c>
      <c r="AM589" s="359">
        <v>0.1</v>
      </c>
      <c r="AN589" s="359" t="s">
        <v>2156</v>
      </c>
      <c r="AO589" s="357" t="s">
        <v>1323</v>
      </c>
      <c r="AP589" s="360" t="s">
        <v>716</v>
      </c>
      <c r="AQ589" s="366" t="s">
        <v>687</v>
      </c>
      <c r="AR589" s="359">
        <v>2E-3</v>
      </c>
      <c r="AS589" s="359">
        <v>2E-3</v>
      </c>
      <c r="AT589" s="359"/>
      <c r="AX589" s="646"/>
      <c r="AY589" s="647"/>
      <c r="AZ589" s="647"/>
      <c r="BA589" s="647"/>
      <c r="BB589" s="648"/>
      <c r="BC589" s="647"/>
      <c r="BD589" s="647"/>
      <c r="BE589" s="647"/>
      <c r="BF589" s="647"/>
      <c r="BG589" s="648"/>
      <c r="BH589" s="648"/>
      <c r="BI589" s="649"/>
      <c r="BJ589" s="649"/>
      <c r="BK589" s="649"/>
      <c r="BL589" s="648"/>
      <c r="BM589" s="648"/>
      <c r="BN589" s="648"/>
      <c r="BO589" s="648"/>
      <c r="BP589" s="648"/>
      <c r="BQ589" s="648"/>
      <c r="BR589" s="648"/>
      <c r="BS589" s="648"/>
      <c r="BT589" s="651"/>
      <c r="BU589" s="652"/>
      <c r="BV589" s="650"/>
      <c r="BW589" s="653"/>
    </row>
    <row r="590" spans="2:75" ht="15.75" customHeight="1">
      <c r="B590" s="353" t="s">
        <v>428</v>
      </c>
      <c r="C590" s="354">
        <v>29574952000109</v>
      </c>
      <c r="D590" s="355" t="s">
        <v>14</v>
      </c>
      <c r="E590" s="355" t="s">
        <v>614</v>
      </c>
      <c r="F590" s="355"/>
      <c r="G590" s="356"/>
      <c r="H590" s="356" t="s">
        <v>1337</v>
      </c>
      <c r="I590" s="356" t="s">
        <v>34</v>
      </c>
      <c r="J590" s="356" t="s">
        <v>608</v>
      </c>
      <c r="K590" s="357" t="s">
        <v>48</v>
      </c>
      <c r="L590" s="358"/>
      <c r="M590" s="358" t="s">
        <v>1414</v>
      </c>
      <c r="N590" s="357">
        <v>469173</v>
      </c>
      <c r="O590" s="357" t="s">
        <v>1320</v>
      </c>
      <c r="P590" s="361">
        <v>43165</v>
      </c>
      <c r="Q590" s="362">
        <v>103722441.23999999</v>
      </c>
      <c r="R590" s="362">
        <v>122322467.43718259</v>
      </c>
      <c r="S590" s="357">
        <v>10</v>
      </c>
      <c r="T590" s="359">
        <v>1.6425262417874897E-2</v>
      </c>
      <c r="U590" s="359">
        <v>0.21233257318105758</v>
      </c>
      <c r="V590" s="359">
        <v>-0.13672025013792</v>
      </c>
      <c r="W590" s="359">
        <v>-1.3403156076772755</v>
      </c>
      <c r="X590" s="359">
        <v>-1.3056296139483115E-2</v>
      </c>
      <c r="Y590" s="359">
        <v>-9.9008265439636797E-2</v>
      </c>
      <c r="Z590" s="359">
        <v>0.73794388507815967</v>
      </c>
      <c r="AA590" s="359">
        <v>4.1947122755301303</v>
      </c>
      <c r="AB590" s="359">
        <v>0.36702268621482986</v>
      </c>
      <c r="AC590" s="363">
        <v>-0.48277912664117634</v>
      </c>
      <c r="AD590" s="526">
        <v>0</v>
      </c>
      <c r="AE590" s="360" t="s">
        <v>2462</v>
      </c>
      <c r="AF590" s="360" t="s">
        <v>2152</v>
      </c>
      <c r="AG590" s="364" t="s">
        <v>1436</v>
      </c>
      <c r="AH590" s="364" t="s">
        <v>2147</v>
      </c>
      <c r="AI590" s="364">
        <v>500</v>
      </c>
      <c r="AJ590" s="364">
        <v>100</v>
      </c>
      <c r="AK590" s="364">
        <v>500</v>
      </c>
      <c r="AL590" s="359">
        <v>0.02</v>
      </c>
      <c r="AM590" s="359">
        <v>0.2</v>
      </c>
      <c r="AN590" s="359" t="s">
        <v>2161</v>
      </c>
      <c r="AO590" s="357" t="s">
        <v>1323</v>
      </c>
      <c r="AP590" s="360" t="s">
        <v>13</v>
      </c>
      <c r="AQ590" s="366" t="s">
        <v>674</v>
      </c>
      <c r="AR590" s="359">
        <v>3.3333333333333331E-3</v>
      </c>
      <c r="AS590" s="359">
        <v>3.3333333333333331E-3</v>
      </c>
      <c r="AT590" s="359"/>
      <c r="AX590" s="646"/>
      <c r="AY590" s="647"/>
      <c r="AZ590" s="647"/>
      <c r="BA590" s="647"/>
      <c r="BB590" s="648"/>
      <c r="BC590" s="647"/>
      <c r="BD590" s="647"/>
      <c r="BE590" s="647"/>
      <c r="BF590" s="647"/>
      <c r="BG590" s="648"/>
      <c r="BH590" s="648"/>
      <c r="BI590" s="649"/>
      <c r="BJ590" s="649"/>
      <c r="BK590" s="649"/>
      <c r="BL590" s="648"/>
      <c r="BM590" s="648"/>
      <c r="BN590" s="648"/>
      <c r="BO590" s="648"/>
      <c r="BP590" s="648"/>
      <c r="BQ590" s="648"/>
      <c r="BR590" s="648"/>
      <c r="BS590" s="648"/>
      <c r="BT590" s="651"/>
      <c r="BU590" s="652"/>
      <c r="BV590" s="650"/>
      <c r="BW590" s="653"/>
    </row>
    <row r="591" spans="2:75" ht="15.75" customHeight="1">
      <c r="B591" s="353" t="s">
        <v>1284</v>
      </c>
      <c r="C591" s="354">
        <v>35001522000192</v>
      </c>
      <c r="D591" s="355" t="s">
        <v>14</v>
      </c>
      <c r="E591" s="355" t="s">
        <v>607</v>
      </c>
      <c r="F591" s="355"/>
      <c r="G591" s="356"/>
      <c r="H591" s="356" t="s">
        <v>34</v>
      </c>
      <c r="I591" s="356" t="s">
        <v>34</v>
      </c>
      <c r="J591" s="356" t="s">
        <v>608</v>
      </c>
      <c r="K591" s="357" t="s">
        <v>48</v>
      </c>
      <c r="L591" s="358"/>
      <c r="M591" s="358" t="s">
        <v>34</v>
      </c>
      <c r="N591" s="357">
        <v>519431</v>
      </c>
      <c r="O591" s="357" t="s">
        <v>1320</v>
      </c>
      <c r="P591" s="361">
        <v>43819</v>
      </c>
      <c r="Q591" s="362">
        <v>6307754.2400000002</v>
      </c>
      <c r="R591" s="362">
        <v>6415771.1314285733</v>
      </c>
      <c r="S591" s="357">
        <v>10</v>
      </c>
      <c r="T591" s="359">
        <v>3.7884198283854476E-2</v>
      </c>
      <c r="U591" s="359">
        <v>0.48973642550503416</v>
      </c>
      <c r="V591" s="359">
        <v>9.5850675391369045E-3</v>
      </c>
      <c r="W591" s="359">
        <v>9.3965711812158459E-2</v>
      </c>
      <c r="X591" s="359">
        <v>9.7200607818237028E-2</v>
      </c>
      <c r="Y591" s="359">
        <v>0.73708986660155817</v>
      </c>
      <c r="Z591" s="359" t="s">
        <v>1417</v>
      </c>
      <c r="AA591" s="359" t="s">
        <v>1417</v>
      </c>
      <c r="AB591" s="359">
        <v>0.16148477932330774</v>
      </c>
      <c r="AC591" s="363">
        <v>-0.46216510900622476</v>
      </c>
      <c r="AD591" s="526">
        <v>0</v>
      </c>
      <c r="AE591" s="360" t="s">
        <v>2476</v>
      </c>
      <c r="AF591" s="360" t="s">
        <v>2143</v>
      </c>
      <c r="AG591" s="364" t="s">
        <v>1435</v>
      </c>
      <c r="AH591" s="364" t="s">
        <v>2147</v>
      </c>
      <c r="AI591" s="364">
        <v>5000</v>
      </c>
      <c r="AJ591" s="364">
        <v>1000</v>
      </c>
      <c r="AK591" s="364">
        <v>1000</v>
      </c>
      <c r="AL591" s="359">
        <v>0.02</v>
      </c>
      <c r="AM591" s="359">
        <v>0.2</v>
      </c>
      <c r="AN591" s="359" t="s">
        <v>34</v>
      </c>
      <c r="AO591" s="357" t="s">
        <v>1323</v>
      </c>
      <c r="AP591" s="360" t="s">
        <v>716</v>
      </c>
      <c r="AQ591" s="366" t="s">
        <v>659</v>
      </c>
      <c r="AR591" s="359">
        <v>8.0000000000000002E-3</v>
      </c>
      <c r="AS591" s="359">
        <v>8.0000000000000002E-3</v>
      </c>
      <c r="AT591" s="359"/>
      <c r="AX591" s="646"/>
      <c r="AY591" s="647"/>
      <c r="AZ591" s="647"/>
      <c r="BA591" s="647"/>
      <c r="BB591" s="648"/>
      <c r="BC591" s="647"/>
      <c r="BD591" s="647"/>
      <c r="BE591" s="647"/>
      <c r="BF591" s="647"/>
      <c r="BG591" s="648"/>
      <c r="BH591" s="648"/>
      <c r="BI591" s="649"/>
      <c r="BJ591" s="649"/>
      <c r="BK591" s="649"/>
      <c r="BL591" s="648"/>
      <c r="BM591" s="648"/>
      <c r="BN591" s="648"/>
      <c r="BO591" s="648"/>
      <c r="BP591" s="648"/>
      <c r="BQ591" s="648"/>
      <c r="BR591" s="648"/>
      <c r="BS591" s="648"/>
      <c r="BT591" s="651"/>
      <c r="BU591" s="652"/>
      <c r="BV591" s="650"/>
      <c r="BW591" s="653"/>
    </row>
    <row r="592" spans="2:75" ht="15.75" customHeight="1">
      <c r="B592" s="353" t="s">
        <v>442</v>
      </c>
      <c r="C592" s="354">
        <v>17094929000120</v>
      </c>
      <c r="D592" s="355" t="s">
        <v>14</v>
      </c>
      <c r="E592" s="355" t="s">
        <v>607</v>
      </c>
      <c r="F592" s="355"/>
      <c r="G592" s="356"/>
      <c r="H592" s="356" t="s">
        <v>34</v>
      </c>
      <c r="I592" s="356" t="s">
        <v>34</v>
      </c>
      <c r="J592" s="356" t="s">
        <v>608</v>
      </c>
      <c r="K592" s="357" t="s">
        <v>48</v>
      </c>
      <c r="L592" s="358"/>
      <c r="M592" s="358" t="s">
        <v>1414</v>
      </c>
      <c r="N592" s="357">
        <v>385875</v>
      </c>
      <c r="O592" s="357" t="s">
        <v>1320</v>
      </c>
      <c r="P592" s="361">
        <v>41243</v>
      </c>
      <c r="Q592" s="362">
        <v>21393540.010000002</v>
      </c>
      <c r="R592" s="362">
        <v>20131479.810833331</v>
      </c>
      <c r="S592" s="357">
        <v>10</v>
      </c>
      <c r="T592" s="359">
        <v>0.15227557829129723</v>
      </c>
      <c r="U592" s="359">
        <v>1.9684961219272861</v>
      </c>
      <c r="V592" s="359">
        <v>7.8192693368246635E-2</v>
      </c>
      <c r="W592" s="359">
        <v>0.76654985067729042</v>
      </c>
      <c r="X592" s="359">
        <v>0.1467181878541759</v>
      </c>
      <c r="Y592" s="359">
        <v>1.1125906714049016</v>
      </c>
      <c r="Z592" s="359">
        <v>0.32136828193921407</v>
      </c>
      <c r="AA592" s="359">
        <v>1.8267614983674132</v>
      </c>
      <c r="AB592" s="359">
        <v>0.15713212624911824</v>
      </c>
      <c r="AC592" s="363">
        <v>-6.0852395886522519E-2</v>
      </c>
      <c r="AD592" s="526">
        <v>0</v>
      </c>
      <c r="AE592" s="360" t="s">
        <v>2476</v>
      </c>
      <c r="AF592" s="360" t="s">
        <v>2143</v>
      </c>
      <c r="AG592" s="364" t="s">
        <v>1435</v>
      </c>
      <c r="AH592" s="364" t="s">
        <v>2147</v>
      </c>
      <c r="AI592" s="364">
        <v>10000</v>
      </c>
      <c r="AJ592" s="364">
        <v>5000</v>
      </c>
      <c r="AK592" s="364">
        <v>10000</v>
      </c>
      <c r="AL592" s="359">
        <v>0.02</v>
      </c>
      <c r="AM592" s="359" t="s">
        <v>34</v>
      </c>
      <c r="AN592" s="359" t="s">
        <v>34</v>
      </c>
      <c r="AO592" s="357" t="s">
        <v>1323</v>
      </c>
      <c r="AP592" s="360" t="s">
        <v>716</v>
      </c>
      <c r="AQ592" s="366" t="s">
        <v>659</v>
      </c>
      <c r="AR592" s="359" t="s">
        <v>34</v>
      </c>
      <c r="AS592" s="359" t="s">
        <v>34</v>
      </c>
      <c r="AT592" s="359"/>
      <c r="AX592" s="646"/>
      <c r="AY592" s="647"/>
      <c r="AZ592" s="647"/>
      <c r="BA592" s="647"/>
      <c r="BB592" s="648"/>
      <c r="BC592" s="647"/>
      <c r="BD592" s="647"/>
      <c r="BE592" s="647"/>
      <c r="BF592" s="647"/>
      <c r="BG592" s="648"/>
      <c r="BH592" s="648"/>
      <c r="BI592" s="649"/>
      <c r="BJ592" s="649"/>
      <c r="BK592" s="649"/>
      <c r="BL592" s="648"/>
      <c r="BM592" s="648"/>
      <c r="BN592" s="648"/>
      <c r="BO592" s="648"/>
      <c r="BP592" s="648"/>
      <c r="BQ592" s="648"/>
      <c r="BR592" s="648"/>
      <c r="BS592" s="648"/>
      <c r="BT592" s="651"/>
      <c r="BU592" s="652"/>
      <c r="BV592" s="650"/>
      <c r="BW592" s="653"/>
    </row>
    <row r="593" spans="2:75" ht="15.75" customHeight="1">
      <c r="B593" s="353" t="s">
        <v>142</v>
      </c>
      <c r="C593" s="354">
        <v>8739850000118</v>
      </c>
      <c r="D593" s="355" t="s">
        <v>13</v>
      </c>
      <c r="E593" s="355" t="s">
        <v>616</v>
      </c>
      <c r="F593" s="355" t="s">
        <v>617</v>
      </c>
      <c r="G593" s="356" t="s">
        <v>34</v>
      </c>
      <c r="H593" s="356" t="s">
        <v>1337</v>
      </c>
      <c r="I593" s="356" t="s">
        <v>34</v>
      </c>
      <c r="J593" s="356" t="s">
        <v>608</v>
      </c>
      <c r="K593" s="357" t="s">
        <v>48</v>
      </c>
      <c r="L593" s="358"/>
      <c r="M593" s="358" t="s">
        <v>34</v>
      </c>
      <c r="N593" s="357">
        <v>181722</v>
      </c>
      <c r="O593" s="357" t="s">
        <v>1320</v>
      </c>
      <c r="P593" s="361">
        <v>39184</v>
      </c>
      <c r="Q593" s="362">
        <v>26201703.09</v>
      </c>
      <c r="R593" s="362">
        <v>27382295.648730174</v>
      </c>
      <c r="S593" s="357">
        <v>11</v>
      </c>
      <c r="T593" s="359">
        <v>0.1015305812536067</v>
      </c>
      <c r="U593" s="359">
        <v>1.3125056407431186</v>
      </c>
      <c r="V593" s="359">
        <v>0.1073868904129287</v>
      </c>
      <c r="W593" s="359">
        <v>1.0527505993821851</v>
      </c>
      <c r="X593" s="359">
        <v>7.5640236467953148E-3</v>
      </c>
      <c r="Y593" s="359">
        <v>5.7359365398343999E-2</v>
      </c>
      <c r="Z593" s="359">
        <v>0.11216094327953496</v>
      </c>
      <c r="AA593" s="359">
        <v>0.6375591628621905</v>
      </c>
      <c r="AB593" s="359">
        <v>0.10035872285974505</v>
      </c>
      <c r="AC593" s="363">
        <v>9.8494753725882705E-2</v>
      </c>
      <c r="AD593" s="526">
        <v>0</v>
      </c>
      <c r="AE593" s="360" t="s">
        <v>2222</v>
      </c>
      <c r="AF593" s="360" t="s">
        <v>2152</v>
      </c>
      <c r="AG593" s="364" t="s">
        <v>1436</v>
      </c>
      <c r="AH593" s="364" t="s">
        <v>2147</v>
      </c>
      <c r="AI593" s="364">
        <v>5000</v>
      </c>
      <c r="AJ593" s="364">
        <v>1000</v>
      </c>
      <c r="AK593" s="364">
        <v>1000</v>
      </c>
      <c r="AL593" s="359">
        <v>0.02</v>
      </c>
      <c r="AM593" s="359">
        <v>0.2</v>
      </c>
      <c r="AN593" s="359" t="s">
        <v>64</v>
      </c>
      <c r="AO593" s="357" t="s">
        <v>1323</v>
      </c>
      <c r="AP593" s="360" t="s">
        <v>13</v>
      </c>
      <c r="AQ593" s="366" t="s">
        <v>664</v>
      </c>
      <c r="AR593" s="359">
        <v>4.6666666666666662E-3</v>
      </c>
      <c r="AS593" s="359">
        <v>4.6666666666666662E-3</v>
      </c>
      <c r="AT593" s="359"/>
      <c r="AW593" s="646"/>
      <c r="AX593" s="646"/>
      <c r="AY593" s="647"/>
      <c r="AZ593" s="647"/>
      <c r="BA593" s="647"/>
      <c r="BB593" s="648"/>
      <c r="BC593" s="647"/>
      <c r="BD593" s="647"/>
      <c r="BE593" s="647"/>
      <c r="BF593" s="647"/>
      <c r="BG593" s="648"/>
      <c r="BH593" s="648"/>
      <c r="BI593" s="649"/>
      <c r="BJ593" s="649"/>
      <c r="BK593" s="649"/>
      <c r="BL593" s="218"/>
      <c r="BM593" s="648"/>
      <c r="BN593" s="648"/>
      <c r="BO593" s="648"/>
      <c r="BP593" s="648"/>
      <c r="BQ593" s="648"/>
      <c r="BR593" s="648"/>
      <c r="BS593" s="648"/>
      <c r="BT593" s="651"/>
      <c r="BU593" s="652"/>
      <c r="BV593" s="650"/>
      <c r="BW593" s="653"/>
    </row>
    <row r="594" spans="2:75" ht="15.75" customHeight="1">
      <c r="B594" s="353" t="s">
        <v>884</v>
      </c>
      <c r="C594" s="354">
        <v>9083868000177</v>
      </c>
      <c r="D594" s="355" t="s">
        <v>13</v>
      </c>
      <c r="E594" s="355" t="s">
        <v>616</v>
      </c>
      <c r="F594" s="355" t="s">
        <v>617</v>
      </c>
      <c r="G594" s="356" t="s">
        <v>34</v>
      </c>
      <c r="H594" s="356" t="s">
        <v>1336</v>
      </c>
      <c r="I594" s="356" t="s">
        <v>34</v>
      </c>
      <c r="J594" s="356" t="s">
        <v>608</v>
      </c>
      <c r="K594" s="357" t="s">
        <v>48</v>
      </c>
      <c r="L594" s="358"/>
      <c r="M594" s="358" t="s">
        <v>34</v>
      </c>
      <c r="N594" s="357">
        <v>200565</v>
      </c>
      <c r="O594" s="357" t="s">
        <v>1323</v>
      </c>
      <c r="P594" s="361">
        <v>39415</v>
      </c>
      <c r="Q594" s="362">
        <v>6073778.6799999997</v>
      </c>
      <c r="R594" s="362">
        <v>8887415.23781747</v>
      </c>
      <c r="S594" s="357">
        <v>11</v>
      </c>
      <c r="T594" s="359">
        <v>1.1869938563819016E-2</v>
      </c>
      <c r="U594" s="359">
        <v>0.15344501260533561</v>
      </c>
      <c r="V594" s="359">
        <v>1.6645339026268857E-2</v>
      </c>
      <c r="W594" s="359">
        <v>0.16317998006500156</v>
      </c>
      <c r="X594" s="359">
        <v>4.390443185988846E-2</v>
      </c>
      <c r="Y594" s="359">
        <v>0.33293528249676885</v>
      </c>
      <c r="Z594" s="359">
        <v>5.2336418925230443E-2</v>
      </c>
      <c r="AA594" s="359">
        <v>0.29749717202372278</v>
      </c>
      <c r="AB594" s="359">
        <v>4.6927092310396851E-2</v>
      </c>
      <c r="AC594" s="363">
        <v>-1.6951296161348635</v>
      </c>
      <c r="AD594" s="526">
        <v>0</v>
      </c>
      <c r="AE594" s="360" t="s">
        <v>469</v>
      </c>
      <c r="AF594" s="360" t="s">
        <v>469</v>
      </c>
      <c r="AG594" s="364" t="s">
        <v>469</v>
      </c>
      <c r="AH594" s="364" t="s">
        <v>2147</v>
      </c>
      <c r="AI594" s="364">
        <v>100</v>
      </c>
      <c r="AJ594" s="364">
        <v>100</v>
      </c>
      <c r="AK594" s="364">
        <v>100</v>
      </c>
      <c r="AL594" s="359">
        <v>1.4999999999999999E-2</v>
      </c>
      <c r="AM594" s="359">
        <v>0.2</v>
      </c>
      <c r="AN594" s="359" t="s">
        <v>2156</v>
      </c>
      <c r="AO594" s="357" t="s">
        <v>1323</v>
      </c>
      <c r="AP594" s="360" t="s">
        <v>13</v>
      </c>
      <c r="AQ594" s="366" t="s">
        <v>674</v>
      </c>
      <c r="AR594" s="359">
        <v>4.4999999999999997E-3</v>
      </c>
      <c r="AS594" s="359">
        <v>4.4999999999999997E-3</v>
      </c>
      <c r="AT594" s="359"/>
      <c r="AX594" s="646"/>
      <c r="AY594" s="647"/>
      <c r="AZ594" s="647"/>
      <c r="BA594" s="647"/>
      <c r="BB594" s="648"/>
      <c r="BC594" s="647"/>
      <c r="BD594" s="647"/>
      <c r="BE594" s="647"/>
      <c r="BF594" s="647"/>
      <c r="BG594" s="648"/>
      <c r="BH594" s="648"/>
      <c r="BI594" s="649"/>
      <c r="BJ594" s="649"/>
      <c r="BK594" s="649"/>
      <c r="BL594" s="648"/>
      <c r="BM594" s="648"/>
      <c r="BN594" s="648"/>
      <c r="BO594" s="648"/>
      <c r="BP594" s="648"/>
      <c r="BQ594" s="648"/>
      <c r="BR594" s="648"/>
      <c r="BS594" s="648"/>
      <c r="BT594" s="651"/>
      <c r="BU594" s="652"/>
      <c r="BV594" s="650"/>
      <c r="BW594" s="653"/>
    </row>
    <row r="595" spans="2:75" ht="15.75" customHeight="1">
      <c r="B595" s="353" t="s">
        <v>831</v>
      </c>
      <c r="C595" s="354">
        <v>36484248000112</v>
      </c>
      <c r="D595" s="355" t="s">
        <v>13</v>
      </c>
      <c r="E595" s="355" t="s">
        <v>616</v>
      </c>
      <c r="F595" s="355" t="s">
        <v>610</v>
      </c>
      <c r="G595" s="356" t="s">
        <v>34</v>
      </c>
      <c r="H595" s="356" t="s">
        <v>1337</v>
      </c>
      <c r="I595" s="356" t="s">
        <v>34</v>
      </c>
      <c r="J595" s="356"/>
      <c r="K595" s="357" t="s">
        <v>48</v>
      </c>
      <c r="L595" s="358"/>
      <c r="M595" s="358" t="s">
        <v>34</v>
      </c>
      <c r="N595" s="357">
        <v>535451</v>
      </c>
      <c r="O595" s="357" t="s">
        <v>1320</v>
      </c>
      <c r="P595" s="361">
        <v>43943</v>
      </c>
      <c r="Q595" s="362">
        <v>11578116.109999999</v>
      </c>
      <c r="R595" s="362">
        <v>18994533.808174595</v>
      </c>
      <c r="S595" s="357">
        <v>11</v>
      </c>
      <c r="T595" s="359">
        <v>3.5328039998167693E-2</v>
      </c>
      <c r="U595" s="359">
        <v>0.45669246843149003</v>
      </c>
      <c r="V595" s="359">
        <v>6.0457396566755861E-2</v>
      </c>
      <c r="W595" s="359">
        <v>0.59268463988483311</v>
      </c>
      <c r="X595" s="359">
        <v>5.9371931722614235E-2</v>
      </c>
      <c r="Y595" s="359">
        <v>0.45022814379034903</v>
      </c>
      <c r="Z595" s="359" t="s">
        <v>1417</v>
      </c>
      <c r="AA595" s="359" t="s">
        <v>1417</v>
      </c>
      <c r="AB595" s="359">
        <v>7.9958016413448088E-2</v>
      </c>
      <c r="AC595" s="363">
        <v>-0.44081092586173637</v>
      </c>
      <c r="AD595" s="526">
        <v>0</v>
      </c>
      <c r="AE595" s="360" t="s">
        <v>2220</v>
      </c>
      <c r="AF595" s="360" t="s">
        <v>2221</v>
      </c>
      <c r="AG595" s="364" t="s">
        <v>1437</v>
      </c>
      <c r="AH595" s="364" t="s">
        <v>2147</v>
      </c>
      <c r="AI595" s="364">
        <v>0</v>
      </c>
      <c r="AJ595" s="364">
        <v>0</v>
      </c>
      <c r="AK595" s="364">
        <v>0</v>
      </c>
      <c r="AL595" s="359">
        <v>1.8500000000000003E-2</v>
      </c>
      <c r="AM595" s="359">
        <v>0.2</v>
      </c>
      <c r="AN595" s="359" t="s">
        <v>64</v>
      </c>
      <c r="AO595" s="357" t="s">
        <v>1323</v>
      </c>
      <c r="AP595" s="360" t="s">
        <v>13</v>
      </c>
      <c r="AQ595" s="366" t="s">
        <v>664</v>
      </c>
      <c r="AR595" s="359">
        <v>6.1666666666666658E-3</v>
      </c>
      <c r="AS595" s="359">
        <v>6.1666666666666658E-3</v>
      </c>
      <c r="AT595" s="359"/>
      <c r="AX595" s="646"/>
      <c r="AY595" s="647"/>
      <c r="AZ595" s="647"/>
      <c r="BA595" s="647"/>
      <c r="BB595" s="648"/>
      <c r="BC595" s="647"/>
      <c r="BD595" s="647"/>
      <c r="BE595" s="647"/>
      <c r="BF595" s="647"/>
      <c r="BG595" s="648"/>
      <c r="BH595" s="648"/>
      <c r="BI595" s="649"/>
      <c r="BJ595" s="649"/>
      <c r="BK595" s="649"/>
      <c r="BL595" s="648"/>
      <c r="BM595" s="648"/>
      <c r="BN595" s="648"/>
      <c r="BO595" s="648"/>
      <c r="BP595" s="648"/>
      <c r="BQ595" s="648"/>
      <c r="BR595" s="648"/>
      <c r="BS595" s="648"/>
      <c r="BT595" s="651"/>
      <c r="BU595" s="652"/>
      <c r="BV595" s="650"/>
      <c r="BW595" s="653"/>
    </row>
    <row r="596" spans="2:75" ht="15.75" customHeight="1">
      <c r="B596" s="353" t="s">
        <v>1025</v>
      </c>
      <c r="C596" s="354">
        <v>14146496000110</v>
      </c>
      <c r="D596" s="355" t="s">
        <v>13</v>
      </c>
      <c r="E596" s="355" t="s">
        <v>616</v>
      </c>
      <c r="F596" s="355" t="s">
        <v>610</v>
      </c>
      <c r="G596" s="356" t="s">
        <v>34</v>
      </c>
      <c r="H596" s="356" t="s">
        <v>865</v>
      </c>
      <c r="I596" s="356" t="s">
        <v>34</v>
      </c>
      <c r="J596" s="356"/>
      <c r="K596" s="357" t="s">
        <v>48</v>
      </c>
      <c r="L596" s="358"/>
      <c r="M596" s="358" t="s">
        <v>34</v>
      </c>
      <c r="N596" s="357">
        <v>299677</v>
      </c>
      <c r="O596" s="357" t="s">
        <v>1320</v>
      </c>
      <c r="P596" s="361">
        <v>40991</v>
      </c>
      <c r="Q596" s="362">
        <v>1056528380</v>
      </c>
      <c r="R596" s="362">
        <v>1322599544.0523806</v>
      </c>
      <c r="S596" s="357">
        <v>11</v>
      </c>
      <c r="T596" s="359">
        <v>1.9259853718576858E-2</v>
      </c>
      <c r="U596" s="359">
        <v>0.24897588818463967</v>
      </c>
      <c r="V596" s="359">
        <v>3.5043262733119862E-2</v>
      </c>
      <c r="W596" s="359">
        <v>0.3435411501789587</v>
      </c>
      <c r="X596" s="359">
        <v>5.4795436755154192E-2</v>
      </c>
      <c r="Y596" s="359">
        <v>0.41552375108350714</v>
      </c>
      <c r="Z596" s="359">
        <v>0.16981433422685055</v>
      </c>
      <c r="AA596" s="359">
        <v>0.96527972755936642</v>
      </c>
      <c r="AB596" s="359">
        <v>6.5805260894973544E-2</v>
      </c>
      <c r="AC596" s="363">
        <v>-0.92021564546215495</v>
      </c>
      <c r="AD596" s="526">
        <v>43761843000113</v>
      </c>
      <c r="AE596" s="360" t="s">
        <v>2327</v>
      </c>
      <c r="AF596" s="360" t="s">
        <v>2152</v>
      </c>
      <c r="AG596" s="364" t="s">
        <v>1436</v>
      </c>
      <c r="AH596" s="364" t="s">
        <v>2144</v>
      </c>
      <c r="AI596" s="364">
        <v>100000</v>
      </c>
      <c r="AJ596" s="364">
        <v>50000</v>
      </c>
      <c r="AK596" s="364">
        <v>100000</v>
      </c>
      <c r="AL596" s="359">
        <v>0.02</v>
      </c>
      <c r="AM596" s="359">
        <v>0.2</v>
      </c>
      <c r="AN596" s="359" t="s">
        <v>2161</v>
      </c>
      <c r="AO596" s="357" t="s">
        <v>1323</v>
      </c>
      <c r="AP596" s="360" t="s">
        <v>13</v>
      </c>
      <c r="AQ596" s="366" t="s">
        <v>668</v>
      </c>
      <c r="AR596" s="359">
        <v>5.3333333333333332E-3</v>
      </c>
      <c r="AS596" s="359">
        <v>5.3333333333333332E-3</v>
      </c>
      <c r="AT596" s="359"/>
      <c r="AX596" s="646"/>
      <c r="AY596" s="647"/>
      <c r="AZ596" s="647"/>
      <c r="BA596" s="647"/>
      <c r="BB596" s="648"/>
      <c r="BC596" s="647"/>
      <c r="BD596" s="647"/>
      <c r="BE596" s="647"/>
      <c r="BF596" s="647"/>
      <c r="BG596" s="648"/>
      <c r="BH596" s="648"/>
      <c r="BI596" s="649"/>
      <c r="BJ596" s="649"/>
      <c r="BK596" s="649"/>
      <c r="BL596" s="648"/>
      <c r="BM596" s="648"/>
      <c r="BN596" s="648"/>
      <c r="BO596" s="648"/>
      <c r="BP596" s="648"/>
      <c r="BQ596" s="648"/>
      <c r="BR596" s="648"/>
      <c r="BS596" s="648"/>
      <c r="BT596" s="651"/>
      <c r="BU596" s="652"/>
      <c r="BV596" s="650"/>
      <c r="BW596" s="653"/>
    </row>
    <row r="597" spans="2:75" ht="15.75" customHeight="1">
      <c r="B597" s="353" t="s">
        <v>252</v>
      </c>
      <c r="C597" s="354">
        <v>9441308000147</v>
      </c>
      <c r="D597" s="355" t="s">
        <v>13</v>
      </c>
      <c r="E597" s="355" t="s">
        <v>616</v>
      </c>
      <c r="F597" s="355" t="s">
        <v>610</v>
      </c>
      <c r="G597" s="356" t="s">
        <v>34</v>
      </c>
      <c r="H597" s="356" t="s">
        <v>1336</v>
      </c>
      <c r="I597" s="356" t="s">
        <v>34</v>
      </c>
      <c r="J597" s="356"/>
      <c r="K597" s="357" t="s">
        <v>48</v>
      </c>
      <c r="L597" s="358"/>
      <c r="M597" s="358" t="s">
        <v>34</v>
      </c>
      <c r="N597" s="357">
        <v>208809</v>
      </c>
      <c r="O597" s="357" t="s">
        <v>1320</v>
      </c>
      <c r="P597" s="361">
        <v>39568</v>
      </c>
      <c r="Q597" s="362">
        <v>422127651.25</v>
      </c>
      <c r="R597" s="362">
        <v>526045439.29523808</v>
      </c>
      <c r="S597" s="357">
        <v>11</v>
      </c>
      <c r="T597" s="359">
        <v>3.8478302527927166E-2</v>
      </c>
      <c r="U597" s="359">
        <v>0.4974165270262409</v>
      </c>
      <c r="V597" s="359">
        <v>6.1045472361618724E-2</v>
      </c>
      <c r="W597" s="359">
        <v>0.59844974904427939</v>
      </c>
      <c r="X597" s="359">
        <v>8.2253343278160695E-2</v>
      </c>
      <c r="Y597" s="359">
        <v>0.62374204426586355</v>
      </c>
      <c r="Z597" s="359">
        <v>0.16896003682773331</v>
      </c>
      <c r="AA597" s="359">
        <v>0.96042362418959459</v>
      </c>
      <c r="AB597" s="359">
        <v>3.4262004912184126E-2</v>
      </c>
      <c r="AC597" s="363">
        <v>-1.088866192674067</v>
      </c>
      <c r="AD597" s="526">
        <v>9412694000149</v>
      </c>
      <c r="AE597" s="360" t="s">
        <v>2327</v>
      </c>
      <c r="AF597" s="360" t="s">
        <v>2152</v>
      </c>
      <c r="AG597" s="364" t="s">
        <v>1436</v>
      </c>
      <c r="AH597" s="364" t="s">
        <v>2147</v>
      </c>
      <c r="AI597" s="364">
        <v>20000</v>
      </c>
      <c r="AJ597" s="364">
        <v>1000</v>
      </c>
      <c r="AK597" s="364">
        <v>20000</v>
      </c>
      <c r="AL597" s="359">
        <v>0.02</v>
      </c>
      <c r="AM597" s="359">
        <v>0.2</v>
      </c>
      <c r="AN597" s="359" t="s">
        <v>64</v>
      </c>
      <c r="AO597" s="357" t="s">
        <v>1323</v>
      </c>
      <c r="AP597" s="360" t="s">
        <v>13</v>
      </c>
      <c r="AQ597" s="366" t="s">
        <v>668</v>
      </c>
      <c r="AR597" s="359">
        <v>5.3333333333333332E-3</v>
      </c>
      <c r="AS597" s="359">
        <v>5.3333333333333332E-3</v>
      </c>
      <c r="AT597" s="359"/>
      <c r="AX597" s="646"/>
      <c r="AY597" s="647"/>
      <c r="AZ597" s="647"/>
      <c r="BA597" s="647"/>
      <c r="BB597" s="648"/>
      <c r="BC597" s="647"/>
      <c r="BD597" s="647"/>
      <c r="BE597" s="647"/>
      <c r="BF597" s="647"/>
      <c r="BG597" s="648"/>
      <c r="BH597" s="648"/>
      <c r="BI597" s="649"/>
      <c r="BJ597" s="649"/>
      <c r="BK597" s="649"/>
      <c r="BL597" s="648"/>
      <c r="BM597" s="648"/>
      <c r="BN597" s="648"/>
      <c r="BO597" s="648"/>
      <c r="BP597" s="648"/>
      <c r="BQ597" s="648"/>
      <c r="BR597" s="648"/>
      <c r="BS597" s="648"/>
      <c r="BT597" s="651"/>
      <c r="BU597" s="652"/>
      <c r="BV597" s="650"/>
      <c r="BW597" s="653"/>
    </row>
    <row r="598" spans="2:75" ht="15.75" customHeight="1">
      <c r="B598" s="353" t="s">
        <v>253</v>
      </c>
      <c r="C598" s="354">
        <v>31923761000149</v>
      </c>
      <c r="D598" s="355" t="s">
        <v>13</v>
      </c>
      <c r="E598" s="355" t="s">
        <v>616</v>
      </c>
      <c r="F598" s="355" t="s">
        <v>610</v>
      </c>
      <c r="G598" s="356"/>
      <c r="H598" s="356" t="s">
        <v>1337</v>
      </c>
      <c r="I598" s="356" t="s">
        <v>34</v>
      </c>
      <c r="J598" s="356" t="s">
        <v>608</v>
      </c>
      <c r="K598" s="357" t="s">
        <v>48</v>
      </c>
      <c r="L598" s="358"/>
      <c r="M598" s="358" t="s">
        <v>34</v>
      </c>
      <c r="N598" s="357">
        <v>484032</v>
      </c>
      <c r="O598" s="357" t="s">
        <v>1320</v>
      </c>
      <c r="P598" s="361">
        <v>43467</v>
      </c>
      <c r="Q598" s="362">
        <v>47207298.670000002</v>
      </c>
      <c r="R598" s="362">
        <v>39355776.027460314</v>
      </c>
      <c r="S598" s="357">
        <v>11</v>
      </c>
      <c r="T598" s="359">
        <v>3.4510110392894422E-2</v>
      </c>
      <c r="U598" s="359">
        <v>0.44611893277950315</v>
      </c>
      <c r="V598" s="359">
        <v>0.12414345595700937</v>
      </c>
      <c r="W598" s="359">
        <v>1.2170209712337754</v>
      </c>
      <c r="X598" s="359">
        <v>0.1372573879948249</v>
      </c>
      <c r="Y598" s="359">
        <v>1.0408477074173381</v>
      </c>
      <c r="Z598" s="359">
        <v>0.21667591277490961</v>
      </c>
      <c r="AA598" s="359">
        <v>1.2316561320002581</v>
      </c>
      <c r="AB598" s="359">
        <v>7.8557925511239746E-2</v>
      </c>
      <c r="AC598" s="363">
        <v>0.29227955131829036</v>
      </c>
      <c r="AD598" s="526">
        <v>0</v>
      </c>
      <c r="AE598" s="360" t="s">
        <v>2327</v>
      </c>
      <c r="AF598" s="360" t="s">
        <v>2152</v>
      </c>
      <c r="AG598" s="364" t="s">
        <v>1436</v>
      </c>
      <c r="AH598" s="364" t="s">
        <v>2147</v>
      </c>
      <c r="AI598" s="364">
        <v>5000</v>
      </c>
      <c r="AJ598" s="364">
        <v>1000</v>
      </c>
      <c r="AK598" s="364">
        <v>5000</v>
      </c>
      <c r="AL598" s="359">
        <v>0.02</v>
      </c>
      <c r="AM598" s="359">
        <v>0.2</v>
      </c>
      <c r="AN598" s="359" t="s">
        <v>64</v>
      </c>
      <c r="AO598" s="357" t="s">
        <v>1323</v>
      </c>
      <c r="AP598" s="360" t="s">
        <v>13</v>
      </c>
      <c r="AQ598" s="366" t="s">
        <v>668</v>
      </c>
      <c r="AR598" s="359">
        <v>6.6666666666666662E-3</v>
      </c>
      <c r="AS598" s="359">
        <v>6.6666666666666662E-3</v>
      </c>
      <c r="AT598" s="359"/>
      <c r="AX598" s="646"/>
      <c r="AY598" s="647"/>
      <c r="AZ598" s="647"/>
      <c r="BA598" s="647"/>
      <c r="BB598" s="648"/>
      <c r="BC598" s="647"/>
      <c r="BD598" s="647"/>
      <c r="BE598" s="647"/>
      <c r="BF598" s="647"/>
      <c r="BG598" s="648"/>
      <c r="BH598" s="648"/>
      <c r="BI598" s="649"/>
      <c r="BJ598" s="649"/>
      <c r="BK598" s="649"/>
      <c r="BL598" s="648"/>
      <c r="BM598" s="648"/>
      <c r="BN598" s="648"/>
      <c r="BO598" s="648"/>
      <c r="BP598" s="648"/>
      <c r="BQ598" s="648"/>
      <c r="BR598" s="648"/>
      <c r="BS598" s="648"/>
      <c r="BT598" s="651"/>
      <c r="BU598" s="652"/>
      <c r="BV598" s="650"/>
      <c r="BW598" s="653"/>
    </row>
    <row r="599" spans="2:75" ht="15.75" customHeight="1">
      <c r="B599" s="353" t="s">
        <v>508</v>
      </c>
      <c r="C599" s="354">
        <v>42081209000177</v>
      </c>
      <c r="D599" s="355" t="s">
        <v>14</v>
      </c>
      <c r="E599" s="355" t="s">
        <v>607</v>
      </c>
      <c r="F599" s="355" t="s">
        <v>860</v>
      </c>
      <c r="G599" s="356"/>
      <c r="H599" s="356" t="s">
        <v>34</v>
      </c>
      <c r="I599" s="356" t="s">
        <v>34</v>
      </c>
      <c r="J599" s="356" t="s">
        <v>611</v>
      </c>
      <c r="K599" s="357" t="s">
        <v>48</v>
      </c>
      <c r="L599" s="358"/>
      <c r="M599" s="358" t="s">
        <v>1414</v>
      </c>
      <c r="N599" s="357">
        <v>599484</v>
      </c>
      <c r="O599" s="357" t="s">
        <v>1320</v>
      </c>
      <c r="P599" s="361">
        <v>44377</v>
      </c>
      <c r="Q599" s="362">
        <v>15705296.300000001</v>
      </c>
      <c r="R599" s="362">
        <v>15315517.764603185</v>
      </c>
      <c r="S599" s="357">
        <v>11</v>
      </c>
      <c r="T599" s="359">
        <v>3.8191103631369128E-2</v>
      </c>
      <c r="U599" s="359">
        <v>0.49370385083456164</v>
      </c>
      <c r="V599" s="359">
        <v>0.17403867377650273</v>
      </c>
      <c r="W599" s="359">
        <v>1.7061609422655872</v>
      </c>
      <c r="X599" s="359" t="s">
        <v>1417</v>
      </c>
      <c r="Y599" s="359" t="s">
        <v>1417</v>
      </c>
      <c r="Z599" s="359" t="s">
        <v>1417</v>
      </c>
      <c r="AA599" s="359" t="s">
        <v>1417</v>
      </c>
      <c r="AB599" s="359">
        <v>0.17606906374988723</v>
      </c>
      <c r="AC599" s="363">
        <v>0.44758231032946771</v>
      </c>
      <c r="AD599" s="526">
        <v>0</v>
      </c>
      <c r="AE599" s="360" t="s">
        <v>2263</v>
      </c>
      <c r="AF599" s="360" t="s">
        <v>2143</v>
      </c>
      <c r="AG599" s="364" t="s">
        <v>1435</v>
      </c>
      <c r="AH599" s="364" t="s">
        <v>2147</v>
      </c>
      <c r="AI599" s="364">
        <v>0</v>
      </c>
      <c r="AJ599" s="364">
        <v>0</v>
      </c>
      <c r="AK599" s="364">
        <v>0</v>
      </c>
      <c r="AL599" s="359">
        <v>5.0000000000000001E-4</v>
      </c>
      <c r="AM599" s="359" t="s">
        <v>34</v>
      </c>
      <c r="AN599" s="359" t="s">
        <v>34</v>
      </c>
      <c r="AO599" s="357" t="s">
        <v>1323</v>
      </c>
      <c r="AP599" s="360" t="s">
        <v>13</v>
      </c>
      <c r="AQ599" s="366" t="s">
        <v>668</v>
      </c>
      <c r="AR599" s="359">
        <v>1.6664999999999998E-4</v>
      </c>
      <c r="AS599" s="359">
        <v>1.6664999999999998E-4</v>
      </c>
      <c r="AT599" s="359"/>
      <c r="AX599" s="646"/>
      <c r="AY599" s="647"/>
      <c r="AZ599" s="647"/>
      <c r="BA599" s="647"/>
      <c r="BB599" s="648"/>
      <c r="BC599" s="647"/>
      <c r="BD599" s="647"/>
      <c r="BE599" s="647"/>
      <c r="BF599" s="647"/>
      <c r="BG599" s="648"/>
      <c r="BH599" s="648"/>
      <c r="BI599" s="649"/>
      <c r="BJ599" s="649"/>
      <c r="BK599" s="649"/>
      <c r="BL599" s="648"/>
      <c r="BM599" s="648"/>
      <c r="BN599" s="648"/>
      <c r="BO599" s="648"/>
      <c r="BP599" s="648"/>
      <c r="BQ599" s="648"/>
      <c r="BR599" s="648"/>
      <c r="BS599" s="648"/>
      <c r="BT599" s="651"/>
      <c r="BU599" s="652"/>
      <c r="BV599" s="650"/>
      <c r="BW599" s="653"/>
    </row>
    <row r="600" spans="2:75" ht="15.75" customHeight="1">
      <c r="B600" s="353" t="s">
        <v>763</v>
      </c>
      <c r="C600" s="354">
        <v>21689246000192</v>
      </c>
      <c r="D600" s="355" t="s">
        <v>14</v>
      </c>
      <c r="E600" s="355" t="s">
        <v>607</v>
      </c>
      <c r="F600" s="355" t="s">
        <v>1316</v>
      </c>
      <c r="G600" s="356"/>
      <c r="H600" s="356" t="s">
        <v>34</v>
      </c>
      <c r="I600" s="356" t="s">
        <v>34</v>
      </c>
      <c r="J600" s="356" t="s">
        <v>611</v>
      </c>
      <c r="K600" s="357" t="s">
        <v>48</v>
      </c>
      <c r="L600" s="358"/>
      <c r="M600" s="358" t="s">
        <v>34</v>
      </c>
      <c r="N600" s="357">
        <v>393959</v>
      </c>
      <c r="O600" s="357" t="s">
        <v>1320</v>
      </c>
      <c r="P600" s="361">
        <v>42086</v>
      </c>
      <c r="Q600" s="362">
        <v>129646583.42</v>
      </c>
      <c r="R600" s="362">
        <v>244100756.29658735</v>
      </c>
      <c r="S600" s="357">
        <v>12</v>
      </c>
      <c r="T600" s="359">
        <v>-0.2647879920666083</v>
      </c>
      <c r="U600" s="359">
        <v>-3.422966055127572</v>
      </c>
      <c r="V600" s="359">
        <v>-0.33140546547983907</v>
      </c>
      <c r="W600" s="359">
        <v>-3.2488816938536544</v>
      </c>
      <c r="X600" s="359">
        <v>-3.9399622077738172E-2</v>
      </c>
      <c r="Y600" s="359">
        <v>-0.29877449157250102</v>
      </c>
      <c r="Z600" s="359">
        <v>1.0940013880367023</v>
      </c>
      <c r="AA600" s="359">
        <v>6.2186585520096944</v>
      </c>
      <c r="AB600" s="359">
        <v>0.29760929866981961</v>
      </c>
      <c r="AC600" s="363">
        <v>-1.5292556290626005</v>
      </c>
      <c r="AD600" s="526">
        <v>39466384000178</v>
      </c>
      <c r="AE600" s="360" t="s">
        <v>2180</v>
      </c>
      <c r="AF600" s="360" t="s">
        <v>2143</v>
      </c>
      <c r="AG600" s="364" t="s">
        <v>1435</v>
      </c>
      <c r="AH600" s="364" t="s">
        <v>2144</v>
      </c>
      <c r="AI600" s="364">
        <v>1000</v>
      </c>
      <c r="AJ600" s="364">
        <v>100</v>
      </c>
      <c r="AK600" s="364">
        <v>1000</v>
      </c>
      <c r="AL600" s="657">
        <v>1.8700000000000001E-2</v>
      </c>
      <c r="AM600" s="657">
        <v>0.2</v>
      </c>
      <c r="AN600" s="359" t="s">
        <v>34</v>
      </c>
      <c r="AO600" s="357" t="s">
        <v>1323</v>
      </c>
      <c r="AP600" s="360" t="s">
        <v>716</v>
      </c>
      <c r="AQ600" s="366" t="s">
        <v>659</v>
      </c>
      <c r="AR600" s="359">
        <v>6.6666666666666662E-3</v>
      </c>
      <c r="AS600" s="359">
        <v>6.6666666666666662E-3</v>
      </c>
      <c r="AT600" s="359"/>
      <c r="AX600" s="646"/>
      <c r="AY600" s="647"/>
      <c r="AZ600" s="647"/>
      <c r="BA600" s="647"/>
      <c r="BB600" s="648"/>
      <c r="BC600" s="647"/>
      <c r="BD600" s="647"/>
      <c r="BE600" s="647"/>
      <c r="BF600" s="647"/>
      <c r="BG600" s="648"/>
      <c r="BH600" s="648"/>
      <c r="BI600" s="649"/>
      <c r="BJ600" s="649"/>
      <c r="BK600" s="649"/>
      <c r="BL600" s="648"/>
      <c r="BM600" s="648"/>
      <c r="BN600" s="648"/>
      <c r="BO600" s="648"/>
      <c r="BP600" s="648"/>
      <c r="BQ600" s="648"/>
      <c r="BR600" s="648"/>
      <c r="BS600" s="648"/>
      <c r="BT600" s="651"/>
      <c r="BU600" s="652"/>
      <c r="BV600" s="650"/>
      <c r="BW600" s="653"/>
    </row>
    <row r="601" spans="2:75" ht="15.75" customHeight="1">
      <c r="B601" s="353" t="s">
        <v>87</v>
      </c>
      <c r="C601" s="354">
        <v>41373625000186</v>
      </c>
      <c r="D601" s="355" t="s">
        <v>14</v>
      </c>
      <c r="E601" s="355" t="s">
        <v>607</v>
      </c>
      <c r="F601" s="355" t="s">
        <v>1316</v>
      </c>
      <c r="G601" s="356"/>
      <c r="H601" s="356" t="s">
        <v>34</v>
      </c>
      <c r="I601" s="356" t="s">
        <v>34</v>
      </c>
      <c r="J601" s="356" t="s">
        <v>611</v>
      </c>
      <c r="K601" s="357" t="s">
        <v>49</v>
      </c>
      <c r="L601" s="358"/>
      <c r="M601" s="358" t="s">
        <v>34</v>
      </c>
      <c r="N601" s="357">
        <v>593151</v>
      </c>
      <c r="O601" s="357" t="s">
        <v>1320</v>
      </c>
      <c r="P601" s="361">
        <v>44316</v>
      </c>
      <c r="Q601" s="362">
        <v>8945533.2899999991</v>
      </c>
      <c r="R601" s="362">
        <v>11657944.6590873</v>
      </c>
      <c r="S601" s="357">
        <v>12</v>
      </c>
      <c r="T601" s="359">
        <v>-0.32832226308292667</v>
      </c>
      <c r="U601" s="359">
        <v>-4.2442859772614527</v>
      </c>
      <c r="V601" s="359">
        <v>-0.35851442966165714</v>
      </c>
      <c r="W601" s="359">
        <v>-3.5146401880357643</v>
      </c>
      <c r="X601" s="359" t="s">
        <v>1417</v>
      </c>
      <c r="Y601" s="359" t="s">
        <v>1417</v>
      </c>
      <c r="Z601" s="359" t="s">
        <v>1417</v>
      </c>
      <c r="AA601" s="359" t="s">
        <v>1417</v>
      </c>
      <c r="AB601" s="359">
        <v>0.29008398563060966</v>
      </c>
      <c r="AC601" s="363">
        <v>-1.7192906112881619</v>
      </c>
      <c r="AD601" s="526">
        <v>0</v>
      </c>
      <c r="AE601" s="360" t="s">
        <v>2180</v>
      </c>
      <c r="AF601" s="360" t="s">
        <v>2143</v>
      </c>
      <c r="AG601" s="364" t="s">
        <v>1435</v>
      </c>
      <c r="AH601" s="364" t="s">
        <v>2144</v>
      </c>
      <c r="AI601" s="364">
        <v>1000</v>
      </c>
      <c r="AJ601" s="364">
        <v>1000</v>
      </c>
      <c r="AK601" s="364">
        <v>1000</v>
      </c>
      <c r="AL601" s="657">
        <v>0.02</v>
      </c>
      <c r="AM601" s="657">
        <v>0.2</v>
      </c>
      <c r="AN601" s="359" t="s">
        <v>34</v>
      </c>
      <c r="AO601" s="357" t="s">
        <v>1323</v>
      </c>
      <c r="AP601" s="360" t="s">
        <v>716</v>
      </c>
      <c r="AQ601" s="366" t="s">
        <v>687</v>
      </c>
      <c r="AR601" s="359">
        <v>6.6666666666666662E-3</v>
      </c>
      <c r="AS601" s="359">
        <v>6.6666666666666662E-3</v>
      </c>
      <c r="AT601" s="359"/>
      <c r="AX601" s="646"/>
      <c r="AY601" s="647"/>
      <c r="AZ601" s="647"/>
      <c r="BA601" s="647"/>
      <c r="BB601" s="648"/>
      <c r="BC601" s="647"/>
      <c r="BD601" s="647"/>
      <c r="BE601" s="647"/>
      <c r="BF601" s="647"/>
      <c r="BG601" s="648"/>
      <c r="BH601" s="648"/>
      <c r="BI601" s="649"/>
      <c r="BJ601" s="649"/>
      <c r="BK601" s="649"/>
      <c r="BL601" s="648"/>
      <c r="BM601" s="648"/>
      <c r="BN601" s="648"/>
      <c r="BO601" s="648"/>
      <c r="BP601" s="648"/>
      <c r="BQ601" s="648"/>
      <c r="BR601" s="648"/>
      <c r="BS601" s="648"/>
      <c r="BT601" s="651"/>
      <c r="BU601" s="652"/>
      <c r="BV601" s="650"/>
      <c r="BW601" s="653"/>
    </row>
    <row r="602" spans="2:75" ht="15.75" customHeight="1">
      <c r="B602" s="353" t="s">
        <v>1598</v>
      </c>
      <c r="C602" s="354">
        <v>37128109000119</v>
      </c>
      <c r="D602" s="355" t="s">
        <v>14</v>
      </c>
      <c r="E602" s="355" t="s">
        <v>614</v>
      </c>
      <c r="F602" s="355" t="s">
        <v>1316</v>
      </c>
      <c r="G602" s="356"/>
      <c r="H602" s="356" t="s">
        <v>865</v>
      </c>
      <c r="I602" s="356" t="s">
        <v>34</v>
      </c>
      <c r="J602" s="356" t="s">
        <v>608</v>
      </c>
      <c r="K602" s="357" t="s">
        <v>48</v>
      </c>
      <c r="L602" s="358"/>
      <c r="M602" s="358"/>
      <c r="N602" s="357">
        <v>553794</v>
      </c>
      <c r="O602" s="357" t="s">
        <v>1320</v>
      </c>
      <c r="P602" s="361">
        <v>44109</v>
      </c>
      <c r="Q602" s="362">
        <v>31673948.789999999</v>
      </c>
      <c r="R602" s="362">
        <v>45363107.936547622</v>
      </c>
      <c r="S602" s="357">
        <v>12</v>
      </c>
      <c r="T602" s="359">
        <v>5.9698158052556849E-2</v>
      </c>
      <c r="U602" s="359">
        <v>0.67147971920249649</v>
      </c>
      <c r="V602" s="359">
        <v>-9.4300198766301802E-2</v>
      </c>
      <c r="W602" s="359">
        <v>-0.86545972748254107</v>
      </c>
      <c r="X602" s="359" t="s">
        <v>1417</v>
      </c>
      <c r="Y602" s="359" t="s">
        <v>1417</v>
      </c>
      <c r="Z602" s="359" t="s">
        <v>1417</v>
      </c>
      <c r="AA602" s="359" t="s">
        <v>1417</v>
      </c>
      <c r="AB602" s="359">
        <v>0.21390980235453769</v>
      </c>
      <c r="AC602" s="363">
        <v>-0.83965436615065336</v>
      </c>
      <c r="AD602" s="526">
        <v>31963459000114</v>
      </c>
      <c r="AE602" s="360" t="s">
        <v>2256</v>
      </c>
      <c r="AF602" s="360" t="s">
        <v>2152</v>
      </c>
      <c r="AG602" s="364" t="s">
        <v>1436</v>
      </c>
      <c r="AH602" s="364" t="s">
        <v>2153</v>
      </c>
      <c r="AI602" s="364">
        <v>200</v>
      </c>
      <c r="AJ602" s="364" t="s">
        <v>1427</v>
      </c>
      <c r="AK602" s="364">
        <v>200</v>
      </c>
      <c r="AL602" s="359">
        <v>1.8500000000000003E-2</v>
      </c>
      <c r="AM602" s="359">
        <v>0.2</v>
      </c>
      <c r="AN602" s="359" t="s">
        <v>34</v>
      </c>
      <c r="AO602" s="357" t="s">
        <v>1320</v>
      </c>
      <c r="AP602" s="360" t="s">
        <v>13</v>
      </c>
      <c r="AQ602" s="366" t="s">
        <v>2211</v>
      </c>
      <c r="AR602" s="359" t="s">
        <v>34</v>
      </c>
      <c r="AS602" s="359" t="s">
        <v>34</v>
      </c>
      <c r="AT602" s="359"/>
      <c r="AX602" s="646"/>
      <c r="AY602" s="647"/>
      <c r="AZ602" s="647"/>
      <c r="BA602" s="647"/>
      <c r="BB602" s="648"/>
      <c r="BC602" s="647"/>
      <c r="BD602" s="647"/>
      <c r="BE602" s="647"/>
      <c r="BF602" s="647"/>
      <c r="BG602" s="648"/>
      <c r="BH602" s="648"/>
      <c r="BI602" s="649"/>
      <c r="BJ602" s="649"/>
      <c r="BK602" s="649"/>
      <c r="BL602" s="648"/>
      <c r="BM602" s="648"/>
      <c r="BN602" s="648"/>
      <c r="BO602" s="648"/>
      <c r="BP602" s="648"/>
      <c r="BQ602" s="648"/>
      <c r="BR602" s="648"/>
      <c r="BS602" s="648"/>
      <c r="BT602" s="651"/>
      <c r="BU602" s="652"/>
      <c r="BV602" s="650"/>
      <c r="BW602" s="653"/>
    </row>
    <row r="603" spans="2:75" ht="15.75" customHeight="1">
      <c r="B603" s="353" t="s">
        <v>1026</v>
      </c>
      <c r="C603" s="354">
        <v>31455960000170</v>
      </c>
      <c r="D603" s="355" t="s">
        <v>13</v>
      </c>
      <c r="E603" s="355" t="s">
        <v>616</v>
      </c>
      <c r="F603" s="355" t="s">
        <v>617</v>
      </c>
      <c r="G603" s="356" t="s">
        <v>34</v>
      </c>
      <c r="H603" s="356" t="s">
        <v>1336</v>
      </c>
      <c r="I603" s="356" t="s">
        <v>34</v>
      </c>
      <c r="J603" s="356" t="s">
        <v>608</v>
      </c>
      <c r="K603" s="357" t="s">
        <v>48</v>
      </c>
      <c r="L603" s="358"/>
      <c r="M603" s="358" t="s">
        <v>34</v>
      </c>
      <c r="N603" s="357">
        <v>482986</v>
      </c>
      <c r="O603" s="357" t="s">
        <v>1320</v>
      </c>
      <c r="P603" s="361">
        <v>43410</v>
      </c>
      <c r="Q603" s="362">
        <v>196532702.44</v>
      </c>
      <c r="R603" s="362">
        <v>174958483.54134923</v>
      </c>
      <c r="S603" s="357">
        <v>12</v>
      </c>
      <c r="T603" s="359">
        <v>5.2700110434273917E-2</v>
      </c>
      <c r="U603" s="359">
        <v>0.68126461366350821</v>
      </c>
      <c r="V603" s="359">
        <v>7.1013409990320575E-2</v>
      </c>
      <c r="W603" s="359">
        <v>0.69616886795040545</v>
      </c>
      <c r="X603" s="359">
        <v>0.1490802578976218</v>
      </c>
      <c r="Y603" s="359">
        <v>1.130502677639295</v>
      </c>
      <c r="Z603" s="359">
        <v>0.28835957699149994</v>
      </c>
      <c r="AA603" s="359">
        <v>1.6391293184099043</v>
      </c>
      <c r="AB603" s="359">
        <v>4.9635227693667502E-2</v>
      </c>
      <c r="AC603" s="363">
        <v>-0.55023792290035178</v>
      </c>
      <c r="AD603" s="526">
        <v>43761784000183</v>
      </c>
      <c r="AE603" s="360" t="s">
        <v>2327</v>
      </c>
      <c r="AF603" s="360" t="s">
        <v>2152</v>
      </c>
      <c r="AG603" s="364" t="s">
        <v>1436</v>
      </c>
      <c r="AH603" s="364" t="s">
        <v>2144</v>
      </c>
      <c r="AI603" s="364">
        <v>100000</v>
      </c>
      <c r="AJ603" s="364">
        <v>500</v>
      </c>
      <c r="AK603" s="364">
        <v>100000</v>
      </c>
      <c r="AL603" s="359">
        <v>0.02</v>
      </c>
      <c r="AM603" s="359">
        <v>0.2</v>
      </c>
      <c r="AN603" s="359" t="s">
        <v>2161</v>
      </c>
      <c r="AO603" s="357" t="s">
        <v>1323</v>
      </c>
      <c r="AP603" s="360" t="s">
        <v>716</v>
      </c>
      <c r="AQ603" s="366" t="s">
        <v>659</v>
      </c>
      <c r="AR603" s="359">
        <v>5.3333333333333332E-3</v>
      </c>
      <c r="AS603" s="359">
        <v>5.3333333333333332E-3</v>
      </c>
      <c r="AT603" s="359"/>
      <c r="AW603" s="646"/>
      <c r="AX603" s="646"/>
      <c r="AY603" s="647"/>
      <c r="AZ603" s="647"/>
      <c r="BA603" s="647"/>
      <c r="BB603" s="648"/>
      <c r="BC603" s="647"/>
      <c r="BD603" s="647"/>
      <c r="BE603" s="647"/>
      <c r="BF603" s="647"/>
      <c r="BG603" s="648"/>
      <c r="BH603" s="648"/>
      <c r="BI603" s="649"/>
      <c r="BJ603" s="649"/>
      <c r="BK603" s="649"/>
      <c r="BL603" s="218"/>
      <c r="BM603" s="648"/>
      <c r="BN603" s="648"/>
      <c r="BO603" s="648"/>
      <c r="BP603" s="648"/>
      <c r="BQ603" s="648"/>
      <c r="BR603" s="648"/>
      <c r="BS603" s="648"/>
      <c r="BT603" s="651"/>
      <c r="BU603" s="652"/>
      <c r="BV603" s="650"/>
      <c r="BW603" s="653"/>
    </row>
    <row r="604" spans="2:75" ht="15.75" customHeight="1">
      <c r="B604" s="353" t="s">
        <v>500</v>
      </c>
      <c r="C604" s="354">
        <v>42730566000119</v>
      </c>
      <c r="D604" s="355" t="s">
        <v>14</v>
      </c>
      <c r="E604" s="355" t="s">
        <v>607</v>
      </c>
      <c r="F604" s="355" t="s">
        <v>860</v>
      </c>
      <c r="G604" s="356"/>
      <c r="H604" s="356" t="s">
        <v>34</v>
      </c>
      <c r="I604" s="356" t="s">
        <v>34</v>
      </c>
      <c r="J604" s="356" t="s">
        <v>611</v>
      </c>
      <c r="K604" s="357" t="s">
        <v>48</v>
      </c>
      <c r="L604" s="358"/>
      <c r="M604" s="358" t="s">
        <v>1414</v>
      </c>
      <c r="N604" s="357">
        <v>612421</v>
      </c>
      <c r="O604" s="357" t="s">
        <v>1320</v>
      </c>
      <c r="P604" s="361">
        <v>44407</v>
      </c>
      <c r="Q604" s="362">
        <v>2755183.64</v>
      </c>
      <c r="R604" s="362">
        <v>4224525.779722224</v>
      </c>
      <c r="S604" s="357">
        <v>12</v>
      </c>
      <c r="T604" s="359">
        <v>-0.41975965467749798</v>
      </c>
      <c r="U604" s="359">
        <v>-5.4263149852796557</v>
      </c>
      <c r="V604" s="359">
        <v>-0.37593467750940002</v>
      </c>
      <c r="W604" s="359">
        <v>-3.6854168656411863</v>
      </c>
      <c r="X604" s="359" t="s">
        <v>1417</v>
      </c>
      <c r="Y604" s="359" t="s">
        <v>1417</v>
      </c>
      <c r="Z604" s="359" t="s">
        <v>1417</v>
      </c>
      <c r="AA604" s="359" t="s">
        <v>1417</v>
      </c>
      <c r="AB604" s="359">
        <v>0.39362730451698785</v>
      </c>
      <c r="AC604" s="363">
        <v>-1.2469777413957199</v>
      </c>
      <c r="AD604" s="526">
        <v>0</v>
      </c>
      <c r="AE604" s="360" t="s">
        <v>2263</v>
      </c>
      <c r="AF604" s="360" t="s">
        <v>2143</v>
      </c>
      <c r="AG604" s="364" t="s">
        <v>1435</v>
      </c>
      <c r="AH604" s="364" t="s">
        <v>2147</v>
      </c>
      <c r="AI604" s="364">
        <v>100</v>
      </c>
      <c r="AJ604" s="364">
        <v>100</v>
      </c>
      <c r="AK604" s="364">
        <v>100</v>
      </c>
      <c r="AL604" s="359">
        <v>9.0000000000000011E-3</v>
      </c>
      <c r="AM604" s="359">
        <v>0.1</v>
      </c>
      <c r="AN604" s="359" t="s">
        <v>2161</v>
      </c>
      <c r="AO604" s="357" t="s">
        <v>1323</v>
      </c>
      <c r="AP604" s="360" t="s">
        <v>716</v>
      </c>
      <c r="AQ604" s="366" t="s">
        <v>694</v>
      </c>
      <c r="AR604" s="359">
        <v>2.9996999999999997E-3</v>
      </c>
      <c r="AS604" s="359">
        <v>2.9996999999999997E-3</v>
      </c>
      <c r="AT604" s="359"/>
      <c r="AX604" s="646"/>
      <c r="AY604" s="647"/>
      <c r="AZ604" s="647"/>
      <c r="BA604" s="647"/>
      <c r="BB604" s="648"/>
      <c r="BC604" s="647"/>
      <c r="BD604" s="647"/>
      <c r="BE604" s="647"/>
      <c r="BF604" s="647"/>
      <c r="BG604" s="648"/>
      <c r="BH604" s="648"/>
      <c r="BI604" s="649"/>
      <c r="BJ604" s="649"/>
      <c r="BK604" s="649"/>
      <c r="BL604" s="648"/>
      <c r="BM604" s="648"/>
      <c r="BN604" s="648"/>
      <c r="BO604" s="648"/>
      <c r="BP604" s="648"/>
      <c r="BQ604" s="648"/>
      <c r="BR604" s="648"/>
      <c r="BS604" s="648"/>
      <c r="BT604" s="651"/>
      <c r="BU604" s="652"/>
      <c r="BV604" s="650"/>
      <c r="BW604" s="653"/>
    </row>
    <row r="605" spans="2:75" ht="15.75" customHeight="1">
      <c r="B605" s="353" t="s">
        <v>502</v>
      </c>
      <c r="C605" s="354">
        <v>34218748000187</v>
      </c>
      <c r="D605" s="355" t="s">
        <v>14</v>
      </c>
      <c r="E605" s="355" t="s">
        <v>607</v>
      </c>
      <c r="F605" s="355" t="s">
        <v>860</v>
      </c>
      <c r="G605" s="356"/>
      <c r="H605" s="356" t="s">
        <v>34</v>
      </c>
      <c r="I605" s="356" t="s">
        <v>34</v>
      </c>
      <c r="J605" s="356" t="s">
        <v>611</v>
      </c>
      <c r="K605" s="357" t="s">
        <v>48</v>
      </c>
      <c r="L605" s="358"/>
      <c r="M605" s="358" t="s">
        <v>1414</v>
      </c>
      <c r="N605" s="357">
        <v>518719</v>
      </c>
      <c r="O605" s="357" t="s">
        <v>1320</v>
      </c>
      <c r="P605" s="361">
        <v>43788</v>
      </c>
      <c r="Q605" s="362">
        <v>18269505.289999999</v>
      </c>
      <c r="R605" s="362">
        <v>36017573.316785738</v>
      </c>
      <c r="S605" s="357">
        <v>12</v>
      </c>
      <c r="T605" s="359">
        <v>-0.54072695643947899</v>
      </c>
      <c r="U605" s="359">
        <v>-6.9900829057202269</v>
      </c>
      <c r="V605" s="359">
        <v>-0.63332747749578322</v>
      </c>
      <c r="W605" s="359">
        <v>-6.2087269588972314</v>
      </c>
      <c r="X605" s="359">
        <v>-0.65249790945016173</v>
      </c>
      <c r="Y605" s="359">
        <v>-4.9480101804896153</v>
      </c>
      <c r="Z605" s="359" t="s">
        <v>1417</v>
      </c>
      <c r="AA605" s="359" t="s">
        <v>1417</v>
      </c>
      <c r="AB605" s="359">
        <v>0.423822732351533</v>
      </c>
      <c r="AC605" s="363">
        <v>-2.3814289673176314</v>
      </c>
      <c r="AD605" s="526">
        <v>0</v>
      </c>
      <c r="AE605" s="360" t="s">
        <v>2263</v>
      </c>
      <c r="AF605" s="360" t="s">
        <v>2143</v>
      </c>
      <c r="AG605" s="364" t="s">
        <v>1435</v>
      </c>
      <c r="AH605" s="364" t="s">
        <v>2147</v>
      </c>
      <c r="AI605" s="364">
        <v>1000</v>
      </c>
      <c r="AJ605" s="364">
        <v>100</v>
      </c>
      <c r="AK605" s="364">
        <v>0</v>
      </c>
      <c r="AL605" s="359">
        <v>7.1999999999999998E-3</v>
      </c>
      <c r="AM605" s="359" t="s">
        <v>34</v>
      </c>
      <c r="AN605" s="359" t="s">
        <v>2161</v>
      </c>
      <c r="AO605" s="357" t="s">
        <v>1323</v>
      </c>
      <c r="AP605" s="360" t="s">
        <v>13</v>
      </c>
      <c r="AQ605" s="366" t="s">
        <v>668</v>
      </c>
      <c r="AR605" s="359">
        <v>2.3997599999999999E-3</v>
      </c>
      <c r="AS605" s="359">
        <v>2.3997599999999999E-3</v>
      </c>
      <c r="AT605" s="359"/>
      <c r="AX605" s="646"/>
      <c r="AY605" s="647"/>
      <c r="AZ605" s="647"/>
      <c r="BA605" s="647"/>
      <c r="BB605" s="648"/>
      <c r="BC605" s="647"/>
      <c r="BD605" s="647"/>
      <c r="BE605" s="647"/>
      <c r="BF605" s="647"/>
      <c r="BG605" s="648"/>
      <c r="BH605" s="648"/>
      <c r="BI605" s="649"/>
      <c r="BJ605" s="649"/>
      <c r="BK605" s="649"/>
      <c r="BL605" s="648"/>
      <c r="BM605" s="648"/>
      <c r="BN605" s="648"/>
      <c r="BO605" s="648"/>
      <c r="BP605" s="648"/>
      <c r="BQ605" s="648"/>
      <c r="BR605" s="648"/>
      <c r="BS605" s="648"/>
      <c r="BT605" s="651"/>
      <c r="BU605" s="652"/>
      <c r="BV605" s="650"/>
      <c r="BW605" s="653"/>
    </row>
    <row r="606" spans="2:75" ht="15.75" customHeight="1">
      <c r="B606" s="353" t="s">
        <v>1266</v>
      </c>
      <c r="C606" s="354">
        <v>44209661000105</v>
      </c>
      <c r="D606" s="355" t="s">
        <v>14</v>
      </c>
      <c r="E606" s="355" t="s">
        <v>607</v>
      </c>
      <c r="F606" s="355" t="s">
        <v>860</v>
      </c>
      <c r="G606" s="356"/>
      <c r="H606" s="356" t="s">
        <v>34</v>
      </c>
      <c r="I606" s="356" t="s">
        <v>34</v>
      </c>
      <c r="J606" s="356" t="s">
        <v>611</v>
      </c>
      <c r="K606" s="357" t="s">
        <v>48</v>
      </c>
      <c r="L606" s="358"/>
      <c r="M606" s="358" t="s">
        <v>1414</v>
      </c>
      <c r="N606" s="357">
        <v>626112</v>
      </c>
      <c r="O606" s="357" t="s">
        <v>1320</v>
      </c>
      <c r="P606" s="361">
        <v>44530</v>
      </c>
      <c r="Q606" s="362">
        <v>30442052.780000001</v>
      </c>
      <c r="R606" s="362" t="s">
        <v>1417</v>
      </c>
      <c r="S606" s="357">
        <v>12</v>
      </c>
      <c r="T606" s="359">
        <v>-0.52169925357127445</v>
      </c>
      <c r="U606" s="359">
        <v>-6.7441080768898711</v>
      </c>
      <c r="V606" s="359" t="s">
        <v>1417</v>
      </c>
      <c r="W606" s="359" t="s">
        <v>1417</v>
      </c>
      <c r="X606" s="359" t="s">
        <v>1417</v>
      </c>
      <c r="Y606" s="359" t="s">
        <v>1417</v>
      </c>
      <c r="Z606" s="359" t="s">
        <v>1417</v>
      </c>
      <c r="AA606" s="359" t="s">
        <v>1417</v>
      </c>
      <c r="AB606" s="359" t="s">
        <v>1417</v>
      </c>
      <c r="AC606" s="363" t="s">
        <v>1417</v>
      </c>
      <c r="AD606" s="526">
        <v>0</v>
      </c>
      <c r="AE606" s="360" t="s">
        <v>2263</v>
      </c>
      <c r="AF606" s="360" t="s">
        <v>2143</v>
      </c>
      <c r="AG606" s="364" t="s">
        <v>1435</v>
      </c>
      <c r="AH606" s="364" t="s">
        <v>2147</v>
      </c>
      <c r="AI606" s="364">
        <v>1000</v>
      </c>
      <c r="AJ606" s="364">
        <v>100</v>
      </c>
      <c r="AK606" s="364">
        <v>100</v>
      </c>
      <c r="AL606" s="359">
        <v>9.0000000000000011E-3</v>
      </c>
      <c r="AM606" s="359">
        <v>0.1</v>
      </c>
      <c r="AN606" s="359" t="s">
        <v>2161</v>
      </c>
      <c r="AO606" s="357" t="s">
        <v>1323</v>
      </c>
      <c r="AP606" s="360" t="s">
        <v>716</v>
      </c>
      <c r="AQ606" s="366" t="s">
        <v>659</v>
      </c>
      <c r="AR606" s="359">
        <v>2.9996999999999997E-3</v>
      </c>
      <c r="AS606" s="359">
        <v>2.9996999999999997E-3</v>
      </c>
      <c r="AT606" s="359"/>
      <c r="AX606" s="646"/>
      <c r="AY606" s="647"/>
      <c r="AZ606" s="647"/>
      <c r="BA606" s="647"/>
      <c r="BB606" s="648"/>
      <c r="BC606" s="647"/>
      <c r="BD606" s="647"/>
      <c r="BE606" s="647"/>
      <c r="BF606" s="647"/>
      <c r="BG606" s="648"/>
      <c r="BH606" s="648"/>
      <c r="BI606" s="649"/>
      <c r="BJ606" s="649"/>
      <c r="BK606" s="649"/>
      <c r="BL606" s="648"/>
      <c r="BM606" s="648"/>
      <c r="BN606" s="648"/>
      <c r="BO606" s="648"/>
      <c r="BP606" s="648"/>
      <c r="BQ606" s="648"/>
      <c r="BR606" s="648"/>
      <c r="BS606" s="648"/>
      <c r="BT606" s="651"/>
      <c r="BU606" s="652"/>
      <c r="BV606" s="650"/>
      <c r="BW606" s="653"/>
    </row>
    <row r="607" spans="2:75" ht="15.75" customHeight="1">
      <c r="B607" s="353" t="s">
        <v>509</v>
      </c>
      <c r="C607" s="354">
        <v>39456513000147</v>
      </c>
      <c r="D607" s="355" t="s">
        <v>14</v>
      </c>
      <c r="E607" s="355" t="s">
        <v>607</v>
      </c>
      <c r="F607" s="355" t="s">
        <v>860</v>
      </c>
      <c r="G607" s="356" t="s">
        <v>866</v>
      </c>
      <c r="H607" s="356" t="s">
        <v>34</v>
      </c>
      <c r="I607" s="356" t="s">
        <v>34</v>
      </c>
      <c r="J607" s="356" t="s">
        <v>611</v>
      </c>
      <c r="K607" s="357"/>
      <c r="L607" s="358"/>
      <c r="M607" s="358" t="s">
        <v>1414</v>
      </c>
      <c r="N607" s="357">
        <v>560189</v>
      </c>
      <c r="O607" s="357" t="s">
        <v>1320</v>
      </c>
      <c r="P607" s="361">
        <v>44146</v>
      </c>
      <c r="Q607" s="362">
        <v>9222899.1300000008</v>
      </c>
      <c r="R607" s="362">
        <v>16379094.668888895</v>
      </c>
      <c r="S607" s="357">
        <v>12</v>
      </c>
      <c r="T607" s="359">
        <v>-0.36568136277648333</v>
      </c>
      <c r="U607" s="359">
        <v>-4.7272343508002459</v>
      </c>
      <c r="V607" s="359">
        <v>-0.40412148209259469</v>
      </c>
      <c r="W607" s="359">
        <v>-3.961741799769777</v>
      </c>
      <c r="X607" s="359" t="s">
        <v>1417</v>
      </c>
      <c r="Y607" s="359" t="s">
        <v>1417</v>
      </c>
      <c r="Z607" s="359" t="s">
        <v>1417</v>
      </c>
      <c r="AA607" s="359" t="s">
        <v>1417</v>
      </c>
      <c r="AB607" s="359">
        <v>0.31465595547993408</v>
      </c>
      <c r="AC607" s="363">
        <v>-1.796044667720027</v>
      </c>
      <c r="AD607" s="526">
        <v>0</v>
      </c>
      <c r="AE607" s="360" t="s">
        <v>2263</v>
      </c>
      <c r="AF607" s="360" t="s">
        <v>2143</v>
      </c>
      <c r="AG607" s="364" t="s">
        <v>1435</v>
      </c>
      <c r="AH607" s="364" t="s">
        <v>2147</v>
      </c>
      <c r="AI607" s="364">
        <v>0</v>
      </c>
      <c r="AJ607" s="364">
        <v>0</v>
      </c>
      <c r="AK607" s="364">
        <v>0</v>
      </c>
      <c r="AL607" s="359">
        <v>9.0000000000000011E-3</v>
      </c>
      <c r="AM607" s="359" t="s">
        <v>34</v>
      </c>
      <c r="AN607" s="359" t="s">
        <v>34</v>
      </c>
      <c r="AO607" s="357" t="s">
        <v>1323</v>
      </c>
      <c r="AP607" s="360" t="s">
        <v>716</v>
      </c>
      <c r="AQ607" s="366" t="s">
        <v>659</v>
      </c>
      <c r="AR607" s="359">
        <v>2.9996999999999997E-3</v>
      </c>
      <c r="AS607" s="359">
        <v>2.9996999999999997E-3</v>
      </c>
      <c r="AT607" s="359"/>
      <c r="AX607" s="646"/>
      <c r="AY607" s="647"/>
      <c r="AZ607" s="647"/>
      <c r="BA607" s="647"/>
      <c r="BB607" s="648"/>
      <c r="BC607" s="647"/>
      <c r="BD607" s="647"/>
      <c r="BE607" s="647"/>
      <c r="BF607" s="647"/>
      <c r="BG607" s="648"/>
      <c r="BH607" s="648"/>
      <c r="BI607" s="649"/>
      <c r="BJ607" s="649"/>
      <c r="BK607" s="649"/>
      <c r="BL607" s="648"/>
      <c r="BM607" s="648"/>
      <c r="BN607" s="648"/>
      <c r="BO607" s="648"/>
      <c r="BP607" s="648"/>
      <c r="BQ607" s="648"/>
      <c r="BR607" s="648"/>
      <c r="BS607" s="648"/>
      <c r="BT607" s="651"/>
      <c r="BU607" s="652"/>
      <c r="BV607" s="650"/>
      <c r="BW607" s="653"/>
    </row>
    <row r="608" spans="2:75" ht="15.75" customHeight="1">
      <c r="B608" s="353" t="s">
        <v>739</v>
      </c>
      <c r="C608" s="354">
        <v>11209172000196</v>
      </c>
      <c r="D608" s="355" t="s">
        <v>14</v>
      </c>
      <c r="E608" s="355" t="s">
        <v>607</v>
      </c>
      <c r="F608" s="355"/>
      <c r="G608" s="356"/>
      <c r="H608" s="356" t="s">
        <v>34</v>
      </c>
      <c r="I608" s="356" t="s">
        <v>34</v>
      </c>
      <c r="J608" s="356" t="s">
        <v>608</v>
      </c>
      <c r="K608" s="357" t="s">
        <v>48</v>
      </c>
      <c r="L608" s="358"/>
      <c r="M608" s="358" t="s">
        <v>34</v>
      </c>
      <c r="N608" s="357">
        <v>242322</v>
      </c>
      <c r="O608" s="357" t="s">
        <v>1320</v>
      </c>
      <c r="P608" s="361">
        <v>40210</v>
      </c>
      <c r="Q608" s="362">
        <v>76261011.790000007</v>
      </c>
      <c r="R608" s="362">
        <v>96437208.480436519</v>
      </c>
      <c r="S608" s="357">
        <v>12</v>
      </c>
      <c r="T608" s="359">
        <v>6.6962439476543567E-2</v>
      </c>
      <c r="U608" s="359">
        <v>0.86563652493382159</v>
      </c>
      <c r="V608" s="359">
        <v>-1.4365829060956403E-2</v>
      </c>
      <c r="W608" s="359">
        <v>-0.14083316032701768</v>
      </c>
      <c r="X608" s="359">
        <v>0.17821371800797303</v>
      </c>
      <c r="Y608" s="359">
        <v>1.3514269980564724</v>
      </c>
      <c r="Z608" s="359">
        <v>0.23976551585514994</v>
      </c>
      <c r="AA608" s="359">
        <v>1.3629049212866469</v>
      </c>
      <c r="AB608" s="359">
        <v>0.22724563714951851</v>
      </c>
      <c r="AC608" s="363">
        <v>-0.37789275689979374</v>
      </c>
      <c r="AD608" s="526">
        <v>0</v>
      </c>
      <c r="AE608" s="360" t="s">
        <v>2166</v>
      </c>
      <c r="AF608" s="360" t="s">
        <v>2143</v>
      </c>
      <c r="AG608" s="364" t="s">
        <v>1435</v>
      </c>
      <c r="AH608" s="364" t="s">
        <v>2147</v>
      </c>
      <c r="AI608" s="364">
        <v>1000</v>
      </c>
      <c r="AJ608" s="364">
        <v>1000</v>
      </c>
      <c r="AK608" s="364">
        <v>1000</v>
      </c>
      <c r="AL608" s="657">
        <v>0.02</v>
      </c>
      <c r="AM608" s="657">
        <v>0.15</v>
      </c>
      <c r="AN608" s="359" t="s">
        <v>34</v>
      </c>
      <c r="AO608" s="357" t="s">
        <v>1323</v>
      </c>
      <c r="AP608" s="360" t="s">
        <v>716</v>
      </c>
      <c r="AQ608" s="366" t="s">
        <v>659</v>
      </c>
      <c r="AR608" s="359">
        <v>5.3333333333333332E-3</v>
      </c>
      <c r="AS608" s="359">
        <v>5.3333333333333332E-3</v>
      </c>
      <c r="AT608" s="359"/>
      <c r="AX608" s="646"/>
      <c r="AY608" s="647"/>
      <c r="AZ608" s="647"/>
      <c r="BA608" s="647"/>
      <c r="BB608" s="648"/>
      <c r="BC608" s="647"/>
      <c r="BD608" s="647"/>
      <c r="BE608" s="647"/>
      <c r="BF608" s="647"/>
      <c r="BG608" s="648"/>
      <c r="BH608" s="648"/>
      <c r="BI608" s="649"/>
      <c r="BJ608" s="649"/>
      <c r="BK608" s="649"/>
      <c r="BL608" s="648"/>
      <c r="BM608" s="648"/>
      <c r="BN608" s="648"/>
      <c r="BO608" s="648"/>
      <c r="BP608" s="648"/>
      <c r="BQ608" s="648"/>
      <c r="BR608" s="648"/>
      <c r="BS608" s="648"/>
      <c r="BT608" s="651"/>
      <c r="BU608" s="652"/>
      <c r="BV608" s="650"/>
      <c r="BW608" s="653"/>
    </row>
    <row r="609" spans="2:75" ht="15.75" customHeight="1">
      <c r="B609" s="353" t="s">
        <v>759</v>
      </c>
      <c r="C609" s="354">
        <v>35002927000145</v>
      </c>
      <c r="D609" s="355" t="s">
        <v>14</v>
      </c>
      <c r="E609" s="355" t="s">
        <v>614</v>
      </c>
      <c r="F609" s="355"/>
      <c r="G609" s="356"/>
      <c r="H609" s="356" t="s">
        <v>865</v>
      </c>
      <c r="I609" s="356" t="s">
        <v>34</v>
      </c>
      <c r="J609" s="356" t="s">
        <v>611</v>
      </c>
      <c r="K609" s="357" t="s">
        <v>48</v>
      </c>
      <c r="L609" s="358"/>
      <c r="M609" s="358" t="s">
        <v>34</v>
      </c>
      <c r="N609" s="357">
        <v>527882</v>
      </c>
      <c r="O609" s="357" t="s">
        <v>1320</v>
      </c>
      <c r="P609" s="361">
        <v>43881</v>
      </c>
      <c r="Q609" s="362">
        <v>9985111.5600000005</v>
      </c>
      <c r="R609" s="362">
        <v>18888344.317063492</v>
      </c>
      <c r="S609" s="357">
        <v>12</v>
      </c>
      <c r="T609" s="359">
        <v>-2.9161704621655793E-2</v>
      </c>
      <c r="U609" s="359">
        <v>-0.37697904746554622</v>
      </c>
      <c r="V609" s="359">
        <v>6.2891518732216767E-2</v>
      </c>
      <c r="W609" s="359">
        <v>0.6165471761665422</v>
      </c>
      <c r="X609" s="359">
        <v>0.20794845182069555</v>
      </c>
      <c r="Y609" s="359">
        <v>1.5769108861864427</v>
      </c>
      <c r="Z609" s="359" t="s">
        <v>1417</v>
      </c>
      <c r="AA609" s="359" t="s">
        <v>1417</v>
      </c>
      <c r="AB609" s="359">
        <v>0.14739426522801771</v>
      </c>
      <c r="AC609" s="363">
        <v>-0.17167963591047689</v>
      </c>
      <c r="AD609" s="526">
        <v>34979903000188</v>
      </c>
      <c r="AE609" s="360" t="s">
        <v>2178</v>
      </c>
      <c r="AF609" s="360" t="s">
        <v>2143</v>
      </c>
      <c r="AG609" s="364" t="s">
        <v>1435</v>
      </c>
      <c r="AH609" s="364" t="s">
        <v>2144</v>
      </c>
      <c r="AI609" s="364">
        <v>5000</v>
      </c>
      <c r="AJ609" s="364">
        <v>5000</v>
      </c>
      <c r="AK609" s="364">
        <v>5000</v>
      </c>
      <c r="AL609" s="657">
        <v>8.0000000000000002E-3</v>
      </c>
      <c r="AM609" s="657" t="s">
        <v>34</v>
      </c>
      <c r="AN609" s="359" t="s">
        <v>34</v>
      </c>
      <c r="AO609" s="357" t="s">
        <v>1323</v>
      </c>
      <c r="AP609" s="360" t="s">
        <v>13</v>
      </c>
      <c r="AQ609" s="366" t="s">
        <v>679</v>
      </c>
      <c r="AR609" s="359">
        <v>6.4000000000000003E-3</v>
      </c>
      <c r="AS609" s="359">
        <v>6.4000000000000003E-3</v>
      </c>
      <c r="AT609" s="359"/>
      <c r="AX609" s="646"/>
      <c r="AY609" s="647"/>
      <c r="AZ609" s="647"/>
      <c r="BA609" s="647"/>
      <c r="BB609" s="648"/>
      <c r="BC609" s="647"/>
      <c r="BD609" s="647"/>
      <c r="BE609" s="647"/>
      <c r="BF609" s="647"/>
      <c r="BG609" s="648"/>
      <c r="BH609" s="648"/>
      <c r="BI609" s="649"/>
      <c r="BJ609" s="649"/>
      <c r="BK609" s="649"/>
      <c r="BL609" s="648"/>
      <c r="BM609" s="648"/>
      <c r="BN609" s="648"/>
      <c r="BO609" s="648"/>
      <c r="BP609" s="648"/>
      <c r="BQ609" s="648"/>
      <c r="BR609" s="648"/>
      <c r="BS609" s="648"/>
      <c r="BT609" s="651"/>
      <c r="BU609" s="652"/>
      <c r="BV609" s="650"/>
      <c r="BW609" s="653"/>
    </row>
    <row r="610" spans="2:75" ht="15.75" customHeight="1">
      <c r="B610" s="353" t="s">
        <v>1506</v>
      </c>
      <c r="C610" s="354">
        <v>31848081000108</v>
      </c>
      <c r="D610" s="355" t="s">
        <v>14</v>
      </c>
      <c r="E610" s="355" t="s">
        <v>607</v>
      </c>
      <c r="F610" s="355"/>
      <c r="G610" s="356"/>
      <c r="H610" s="356" t="s">
        <v>34</v>
      </c>
      <c r="I610" s="356" t="s">
        <v>34</v>
      </c>
      <c r="J610" s="356" t="s">
        <v>608</v>
      </c>
      <c r="K610" s="357" t="s">
        <v>48</v>
      </c>
      <c r="L610" s="358"/>
      <c r="M610" s="358"/>
      <c r="N610" s="357">
        <v>484156</v>
      </c>
      <c r="O610" s="357" t="s">
        <v>1323</v>
      </c>
      <c r="P610" s="361">
        <v>43447</v>
      </c>
      <c r="Q610" s="362" t="s">
        <v>1391</v>
      </c>
      <c r="R610" s="362" t="s">
        <v>1417</v>
      </c>
      <c r="S610" s="357">
        <v>12</v>
      </c>
      <c r="T610" s="359" t="s">
        <v>1417</v>
      </c>
      <c r="U610" s="359" t="s">
        <v>1417</v>
      </c>
      <c r="V610" s="359" t="s">
        <v>1417</v>
      </c>
      <c r="W610" s="359" t="s">
        <v>1417</v>
      </c>
      <c r="X610" s="359" t="s">
        <v>1417</v>
      </c>
      <c r="Y610" s="359" t="s">
        <v>1417</v>
      </c>
      <c r="Z610" s="359" t="s">
        <v>1417</v>
      </c>
      <c r="AA610" s="359" t="s">
        <v>1417</v>
      </c>
      <c r="AB610" s="359" t="s">
        <v>1417</v>
      </c>
      <c r="AC610" s="363" t="s">
        <v>1417</v>
      </c>
      <c r="AD610" s="526">
        <v>0</v>
      </c>
      <c r="AE610" s="360" t="s">
        <v>2189</v>
      </c>
      <c r="AF610" s="360" t="s">
        <v>761</v>
      </c>
      <c r="AG610" s="364" t="s">
        <v>761</v>
      </c>
      <c r="AH610" s="364" t="s">
        <v>2147</v>
      </c>
      <c r="AI610" s="364">
        <v>100</v>
      </c>
      <c r="AJ610" s="364">
        <v>100</v>
      </c>
      <c r="AK610" s="364">
        <v>100</v>
      </c>
      <c r="AL610" s="657">
        <v>0.02</v>
      </c>
      <c r="AM610" s="657">
        <v>0.2</v>
      </c>
      <c r="AN610" s="359" t="s">
        <v>666</v>
      </c>
      <c r="AO610" s="357" t="s">
        <v>1323</v>
      </c>
      <c r="AP610" s="360" t="s">
        <v>716</v>
      </c>
      <c r="AQ610" s="366" t="s">
        <v>659</v>
      </c>
      <c r="AR610" s="359">
        <v>5.3333333333333332E-3</v>
      </c>
      <c r="AS610" s="359">
        <v>5.3333333333333332E-3</v>
      </c>
      <c r="AT610" s="359"/>
      <c r="AX610" s="646"/>
      <c r="AY610" s="647"/>
      <c r="AZ610" s="647"/>
      <c r="BA610" s="647"/>
      <c r="BB610" s="648"/>
      <c r="BC610" s="647"/>
      <c r="BD610" s="647"/>
      <c r="BE610" s="647"/>
      <c r="BF610" s="647"/>
      <c r="BG610" s="648"/>
      <c r="BH610" s="648"/>
      <c r="BI610" s="649"/>
      <c r="BJ610" s="649"/>
      <c r="BK610" s="649"/>
      <c r="BL610" s="648"/>
      <c r="BM610" s="648"/>
      <c r="BN610" s="648"/>
      <c r="BO610" s="648"/>
      <c r="BP610" s="648"/>
      <c r="BQ610" s="648"/>
      <c r="BR610" s="648"/>
      <c r="BS610" s="648"/>
      <c r="BT610" s="651"/>
      <c r="BU610" s="652"/>
      <c r="BV610" s="650"/>
      <c r="BW610" s="653"/>
    </row>
    <row r="611" spans="2:75" ht="15.75" customHeight="1">
      <c r="B611" s="353" t="s">
        <v>104</v>
      </c>
      <c r="C611" s="354">
        <v>32065814000109</v>
      </c>
      <c r="D611" s="355" t="s">
        <v>14</v>
      </c>
      <c r="E611" s="355" t="s">
        <v>607</v>
      </c>
      <c r="F611" s="355"/>
      <c r="G611" s="356"/>
      <c r="H611" s="356" t="s">
        <v>34</v>
      </c>
      <c r="I611" s="356" t="s">
        <v>34</v>
      </c>
      <c r="J611" s="356" t="s">
        <v>608</v>
      </c>
      <c r="K611" s="357" t="s">
        <v>48</v>
      </c>
      <c r="L611" s="358"/>
      <c r="M611" s="358" t="s">
        <v>34</v>
      </c>
      <c r="N611" s="357">
        <v>506060</v>
      </c>
      <c r="O611" s="357" t="s">
        <v>1320</v>
      </c>
      <c r="P611" s="361">
        <v>43682</v>
      </c>
      <c r="Q611" s="362">
        <v>72848305.730000004</v>
      </c>
      <c r="R611" s="362">
        <v>55482109.938134894</v>
      </c>
      <c r="S611" s="357">
        <v>12</v>
      </c>
      <c r="T611" s="359">
        <v>3.1940331513662379E-2</v>
      </c>
      <c r="U611" s="359">
        <v>0.41289889963471338</v>
      </c>
      <c r="V611" s="359">
        <v>-7.5376734947476876E-2</v>
      </c>
      <c r="W611" s="359">
        <v>-0.73894404233419142</v>
      </c>
      <c r="X611" s="359">
        <v>0.2919410227047996</v>
      </c>
      <c r="Y611" s="359">
        <v>2.2138418093372181</v>
      </c>
      <c r="Z611" s="359">
        <v>0.65004972815509254</v>
      </c>
      <c r="AA611" s="359">
        <v>3.6950933933254064</v>
      </c>
      <c r="AB611" s="359">
        <v>0.17770152823192234</v>
      </c>
      <c r="AC611" s="363">
        <v>-0.89875380426957141</v>
      </c>
      <c r="AD611" s="526">
        <v>0</v>
      </c>
      <c r="AE611" s="360" t="s">
        <v>2197</v>
      </c>
      <c r="AF611" s="360" t="s">
        <v>2143</v>
      </c>
      <c r="AG611" s="364" t="s">
        <v>1435</v>
      </c>
      <c r="AH611" s="364" t="s">
        <v>2147</v>
      </c>
      <c r="AI611" s="364">
        <v>1000</v>
      </c>
      <c r="AJ611" s="364">
        <v>1000</v>
      </c>
      <c r="AK611" s="364">
        <v>1000</v>
      </c>
      <c r="AL611" s="657">
        <v>0.02</v>
      </c>
      <c r="AM611" s="657">
        <v>0.2</v>
      </c>
      <c r="AN611" s="359" t="s">
        <v>2161</v>
      </c>
      <c r="AO611" s="357" t="s">
        <v>1323</v>
      </c>
      <c r="AP611" s="360" t="s">
        <v>716</v>
      </c>
      <c r="AQ611" s="366" t="s">
        <v>659</v>
      </c>
      <c r="AR611" s="359">
        <v>6.6666666666666662E-3</v>
      </c>
      <c r="AS611" s="359">
        <v>6.6666666666666662E-3</v>
      </c>
      <c r="AT611" s="359"/>
      <c r="AX611" s="646"/>
      <c r="AY611" s="647"/>
      <c r="AZ611" s="647"/>
      <c r="BA611" s="647"/>
      <c r="BB611" s="648"/>
      <c r="BC611" s="647"/>
      <c r="BD611" s="647"/>
      <c r="BE611" s="647"/>
      <c r="BF611" s="647"/>
      <c r="BG611" s="648"/>
      <c r="BH611" s="648"/>
      <c r="BI611" s="649"/>
      <c r="BJ611" s="649"/>
      <c r="BK611" s="649"/>
      <c r="BL611" s="648"/>
      <c r="BM611" s="648"/>
      <c r="BN611" s="648"/>
      <c r="BO611" s="648"/>
      <c r="BP611" s="648"/>
      <c r="BQ611" s="648"/>
      <c r="BR611" s="648"/>
      <c r="BS611" s="648"/>
      <c r="BT611" s="651"/>
      <c r="BU611" s="652"/>
      <c r="BV611" s="650"/>
      <c r="BW611" s="653"/>
    </row>
    <row r="612" spans="2:75" ht="15.75" customHeight="1">
      <c r="B612" s="353" t="s">
        <v>818</v>
      </c>
      <c r="C612" s="354">
        <v>34054867000141</v>
      </c>
      <c r="D612" s="355" t="s">
        <v>14</v>
      </c>
      <c r="E612" s="355" t="s">
        <v>607</v>
      </c>
      <c r="F612" s="355"/>
      <c r="G612" s="356"/>
      <c r="H612" s="356" t="s">
        <v>34</v>
      </c>
      <c r="I612" s="356" t="s">
        <v>34</v>
      </c>
      <c r="J612" s="356" t="s">
        <v>608</v>
      </c>
      <c r="K612" s="357" t="s">
        <v>48</v>
      </c>
      <c r="L612" s="358"/>
      <c r="M612" s="358" t="s">
        <v>34</v>
      </c>
      <c r="N612" s="357">
        <v>508608</v>
      </c>
      <c r="O612" s="357" t="s">
        <v>1320</v>
      </c>
      <c r="P612" s="361">
        <v>43738</v>
      </c>
      <c r="Q612" s="362">
        <v>11049965.82</v>
      </c>
      <c r="R612" s="362">
        <v>11654609.607539693</v>
      </c>
      <c r="S612" s="357">
        <v>12</v>
      </c>
      <c r="T612" s="359">
        <v>-3.7863767956039518E-2</v>
      </c>
      <c r="U612" s="359">
        <v>-0.48947231866975083</v>
      </c>
      <c r="V612" s="359">
        <v>-0.16072277280671388</v>
      </c>
      <c r="W612" s="359">
        <v>-1.5756205879136251</v>
      </c>
      <c r="X612" s="359">
        <v>2.0478210927953544E-2</v>
      </c>
      <c r="Y612" s="359">
        <v>0.15528999354972986</v>
      </c>
      <c r="Z612" s="359" t="s">
        <v>1417</v>
      </c>
      <c r="AA612" s="359" t="s">
        <v>1417</v>
      </c>
      <c r="AB612" s="359">
        <v>0.25713827188006133</v>
      </c>
      <c r="AC612" s="363">
        <v>-0.93051412012709223</v>
      </c>
      <c r="AD612" s="526">
        <v>16880814000106</v>
      </c>
      <c r="AE612" s="360" t="s">
        <v>2213</v>
      </c>
      <c r="AF612" s="360" t="s">
        <v>2149</v>
      </c>
      <c r="AG612" s="364" t="s">
        <v>719</v>
      </c>
      <c r="AH612" s="364" t="s">
        <v>2147</v>
      </c>
      <c r="AI612" s="364">
        <v>100</v>
      </c>
      <c r="AJ612" s="364">
        <v>100</v>
      </c>
      <c r="AK612" s="364">
        <v>100</v>
      </c>
      <c r="AL612" s="359">
        <v>1.4999999999999999E-2</v>
      </c>
      <c r="AM612" s="359">
        <v>0.2</v>
      </c>
      <c r="AN612" s="359" t="s">
        <v>2156</v>
      </c>
      <c r="AO612" s="357" t="s">
        <v>1323</v>
      </c>
      <c r="AP612" s="360" t="s">
        <v>716</v>
      </c>
      <c r="AQ612" s="366" t="s">
        <v>681</v>
      </c>
      <c r="AR612" s="359">
        <v>4.0000000000000001E-3</v>
      </c>
      <c r="AS612" s="359">
        <v>4.0000000000000001E-3</v>
      </c>
      <c r="AT612" s="359"/>
      <c r="AX612" s="646"/>
      <c r="AY612" s="647"/>
      <c r="AZ612" s="647"/>
      <c r="BA612" s="647"/>
      <c r="BB612" s="648"/>
      <c r="BC612" s="647"/>
      <c r="BD612" s="647"/>
      <c r="BE612" s="647"/>
      <c r="BF612" s="647"/>
      <c r="BG612" s="648"/>
      <c r="BH612" s="648"/>
      <c r="BI612" s="649"/>
      <c r="BJ612" s="649"/>
      <c r="BK612" s="649"/>
      <c r="BL612" s="648"/>
      <c r="BM612" s="648"/>
      <c r="BN612" s="648"/>
      <c r="BO612" s="648"/>
      <c r="BP612" s="648"/>
      <c r="BQ612" s="648"/>
      <c r="BR612" s="648"/>
      <c r="BS612" s="648"/>
      <c r="BT612" s="651"/>
      <c r="BU612" s="652"/>
      <c r="BV612" s="650"/>
      <c r="BW612" s="653"/>
    </row>
    <row r="613" spans="2:75" ht="15.75" customHeight="1">
      <c r="B613" s="353" t="s">
        <v>1567</v>
      </c>
      <c r="C613" s="354">
        <v>31525297000132</v>
      </c>
      <c r="D613" s="355" t="s">
        <v>14</v>
      </c>
      <c r="E613" s="355" t="s">
        <v>614</v>
      </c>
      <c r="F613" s="355"/>
      <c r="G613" s="356"/>
      <c r="H613" s="356" t="s">
        <v>865</v>
      </c>
      <c r="I613" s="356" t="s">
        <v>34</v>
      </c>
      <c r="J613" s="356" t="s">
        <v>608</v>
      </c>
      <c r="K613" s="357" t="s">
        <v>48</v>
      </c>
      <c r="L613" s="358"/>
      <c r="M613" s="358"/>
      <c r="N613" s="357">
        <v>520136</v>
      </c>
      <c r="O613" s="357" t="s">
        <v>1320</v>
      </c>
      <c r="P613" s="361">
        <v>43829</v>
      </c>
      <c r="Q613" s="362">
        <v>22207034.550000001</v>
      </c>
      <c r="R613" s="362">
        <v>24971312.951309524</v>
      </c>
      <c r="S613" s="357">
        <v>12</v>
      </c>
      <c r="T613" s="359">
        <v>6.8490850976097084E-2</v>
      </c>
      <c r="U613" s="359">
        <v>0.77037916883266322</v>
      </c>
      <c r="V613" s="359">
        <v>2.9078452489504469E-2</v>
      </c>
      <c r="W613" s="359">
        <v>0.2668735580245003</v>
      </c>
      <c r="X613" s="359">
        <v>0.14038253354330421</v>
      </c>
      <c r="Y613" s="359">
        <v>0.98714055854938376</v>
      </c>
      <c r="Z613" s="359" t="s">
        <v>1417</v>
      </c>
      <c r="AA613" s="359" t="s">
        <v>1417</v>
      </c>
      <c r="AB613" s="359">
        <v>0.16683837231233903</v>
      </c>
      <c r="AC613" s="363">
        <v>-0.36507826587520492</v>
      </c>
      <c r="AD613" s="526">
        <v>35625272000161</v>
      </c>
      <c r="AE613" s="360" t="s">
        <v>1557</v>
      </c>
      <c r="AF613" s="360" t="s">
        <v>2155</v>
      </c>
      <c r="AG613" s="364" t="s">
        <v>59</v>
      </c>
      <c r="AH613" s="364" t="s">
        <v>2165</v>
      </c>
      <c r="AI613" s="364">
        <v>100000</v>
      </c>
      <c r="AJ613" s="364">
        <v>50000</v>
      </c>
      <c r="AK613" s="364">
        <v>100000</v>
      </c>
      <c r="AL613" s="359">
        <v>0</v>
      </c>
      <c r="AM613" s="359" t="s">
        <v>34</v>
      </c>
      <c r="AN613" s="359" t="s">
        <v>2175</v>
      </c>
      <c r="AO613" s="357" t="s">
        <v>1323</v>
      </c>
      <c r="AP613" s="360" t="s">
        <v>716</v>
      </c>
      <c r="AQ613" s="366" t="s">
        <v>659</v>
      </c>
      <c r="AR613" s="359" t="s">
        <v>34</v>
      </c>
      <c r="AS613" s="359" t="s">
        <v>34</v>
      </c>
      <c r="AT613" s="359"/>
      <c r="AW613" s="646"/>
      <c r="AX613" s="646"/>
      <c r="AY613" s="647"/>
      <c r="AZ613" s="647"/>
      <c r="BA613" s="647"/>
      <c r="BB613" s="648"/>
      <c r="BC613" s="647"/>
      <c r="BD613" s="647"/>
      <c r="BE613" s="647"/>
      <c r="BF613" s="647"/>
      <c r="BG613" s="648"/>
      <c r="BH613" s="648"/>
      <c r="BI613" s="649"/>
      <c r="BJ613" s="649"/>
      <c r="BK613" s="649"/>
      <c r="BL613" s="218"/>
      <c r="BM613" s="648"/>
      <c r="BN613" s="648"/>
      <c r="BO613" s="648"/>
      <c r="BP613" s="648"/>
      <c r="BQ613" s="648"/>
      <c r="BR613" s="648"/>
      <c r="BS613" s="648"/>
      <c r="BT613" s="651"/>
      <c r="BU613" s="652"/>
      <c r="BV613" s="650"/>
      <c r="BW613" s="653"/>
    </row>
    <row r="614" spans="2:75" ht="15.75" customHeight="1">
      <c r="B614" s="353" t="s">
        <v>567</v>
      </c>
      <c r="C614" s="354">
        <v>33378392000186</v>
      </c>
      <c r="D614" s="355" t="s">
        <v>14</v>
      </c>
      <c r="E614" s="355" t="s">
        <v>614</v>
      </c>
      <c r="F614" s="355"/>
      <c r="G614" s="356"/>
      <c r="H614" s="356" t="s">
        <v>865</v>
      </c>
      <c r="I614" s="356" t="s">
        <v>34</v>
      </c>
      <c r="J614" s="356" t="s">
        <v>608</v>
      </c>
      <c r="K614" s="357" t="s">
        <v>48</v>
      </c>
      <c r="L614" s="358"/>
      <c r="M614" s="358" t="s">
        <v>34</v>
      </c>
      <c r="N614" s="357">
        <v>505307</v>
      </c>
      <c r="O614" s="357" t="s">
        <v>1320</v>
      </c>
      <c r="P614" s="361">
        <v>43703</v>
      </c>
      <c r="Q614" s="362">
        <v>37030660.82</v>
      </c>
      <c r="R614" s="362">
        <v>42439117.729285702</v>
      </c>
      <c r="S614" s="357">
        <v>12</v>
      </c>
      <c r="T614" s="359">
        <v>4.1567395529460427E-3</v>
      </c>
      <c r="U614" s="359">
        <v>5.3734983519045931E-2</v>
      </c>
      <c r="V614" s="359">
        <v>-3.0704270361027852E-2</v>
      </c>
      <c r="W614" s="359">
        <v>-0.30100451649052617</v>
      </c>
      <c r="X614" s="359">
        <v>0.24430167356173538</v>
      </c>
      <c r="Y614" s="359">
        <v>1.852583970595</v>
      </c>
      <c r="Z614" s="359">
        <v>0.40507186285480445</v>
      </c>
      <c r="AA614" s="359">
        <v>2.3025597880100848</v>
      </c>
      <c r="AB614" s="359">
        <v>0.13129046541406419</v>
      </c>
      <c r="AC614" s="363">
        <v>-0.91189855070935333</v>
      </c>
      <c r="AD614" s="526">
        <v>0</v>
      </c>
      <c r="AE614" s="360" t="s">
        <v>2327</v>
      </c>
      <c r="AF614" s="360" t="s">
        <v>2152</v>
      </c>
      <c r="AG614" s="364" t="s">
        <v>1436</v>
      </c>
      <c r="AH614" s="364" t="s">
        <v>2147</v>
      </c>
      <c r="AI614" s="364">
        <v>20000</v>
      </c>
      <c r="AJ614" s="364">
        <v>5000</v>
      </c>
      <c r="AK614" s="364">
        <v>20000</v>
      </c>
      <c r="AL614" s="359">
        <v>1.7500000000000002E-2</v>
      </c>
      <c r="AM614" s="359">
        <v>0.2</v>
      </c>
      <c r="AN614" s="359" t="s">
        <v>64</v>
      </c>
      <c r="AO614" s="357" t="s">
        <v>1323</v>
      </c>
      <c r="AP614" s="360" t="s">
        <v>13</v>
      </c>
      <c r="AQ614" s="366" t="s">
        <v>668</v>
      </c>
      <c r="AR614" s="359">
        <v>4.6666666666666671E-3</v>
      </c>
      <c r="AS614" s="359">
        <v>4.6666666666666671E-3</v>
      </c>
      <c r="AT614" s="359"/>
      <c r="AW614" s="646"/>
      <c r="AX614" s="646"/>
      <c r="AY614" s="647"/>
      <c r="AZ614" s="647"/>
      <c r="BA614" s="647"/>
      <c r="BB614" s="648"/>
      <c r="BC614" s="647"/>
      <c r="BD614" s="647"/>
      <c r="BE614" s="647"/>
      <c r="BF614" s="647"/>
      <c r="BG614" s="648"/>
      <c r="BH614" s="648"/>
      <c r="BI614" s="649"/>
      <c r="BJ614" s="649"/>
      <c r="BK614" s="649"/>
      <c r="BL614" s="218"/>
      <c r="BM614" s="648"/>
      <c r="BN614" s="648"/>
      <c r="BO614" s="648"/>
      <c r="BP614" s="648"/>
      <c r="BQ614" s="648"/>
      <c r="BR614" s="648"/>
      <c r="BS614" s="648"/>
      <c r="BT614" s="651"/>
      <c r="BU614" s="652"/>
      <c r="BV614" s="650"/>
      <c r="BW614" s="653"/>
    </row>
    <row r="615" spans="2:75" ht="15.75" customHeight="1">
      <c r="B615" s="353" t="s">
        <v>1297</v>
      </c>
      <c r="C615" s="354">
        <v>31848144000126</v>
      </c>
      <c r="D615" s="355" t="s">
        <v>14</v>
      </c>
      <c r="E615" s="355" t="s">
        <v>607</v>
      </c>
      <c r="F615" s="355"/>
      <c r="G615" s="356"/>
      <c r="H615" s="356" t="s">
        <v>34</v>
      </c>
      <c r="I615" s="356" t="s">
        <v>34</v>
      </c>
      <c r="J615" s="356" t="s">
        <v>608</v>
      </c>
      <c r="K615" s="357" t="s">
        <v>48</v>
      </c>
      <c r="L615" s="358"/>
      <c r="M615" s="358" t="s">
        <v>34</v>
      </c>
      <c r="N615" s="357">
        <v>490067</v>
      </c>
      <c r="O615" s="357" t="s">
        <v>1320</v>
      </c>
      <c r="P615" s="361">
        <v>43524</v>
      </c>
      <c r="Q615" s="362">
        <v>38400825.039999999</v>
      </c>
      <c r="R615" s="362">
        <v>33868305.694246024</v>
      </c>
      <c r="S615" s="357">
        <v>12</v>
      </c>
      <c r="T615" s="359">
        <v>0.1615775800810435</v>
      </c>
      <c r="U615" s="359">
        <v>2.0887449146407708</v>
      </c>
      <c r="V615" s="359">
        <v>0.31785968655734287</v>
      </c>
      <c r="W615" s="359">
        <v>3.1160877669141369</v>
      </c>
      <c r="X615" s="359">
        <v>0.41400612399407133</v>
      </c>
      <c r="Y615" s="359">
        <v>3.1394836468271894</v>
      </c>
      <c r="Z615" s="359">
        <v>0.47279218557528657</v>
      </c>
      <c r="AA615" s="359">
        <v>2.6875040564870587</v>
      </c>
      <c r="AB615" s="359">
        <v>0.15787420349533279</v>
      </c>
      <c r="AC615" s="363">
        <v>1.2121419153488917</v>
      </c>
      <c r="AD615" s="526">
        <v>0</v>
      </c>
      <c r="AE615" s="360" t="s">
        <v>2333</v>
      </c>
      <c r="AF615" s="360" t="s">
        <v>761</v>
      </c>
      <c r="AG615" s="364" t="s">
        <v>719</v>
      </c>
      <c r="AH615" s="364" t="s">
        <v>2144</v>
      </c>
      <c r="AI615" s="364">
        <v>10000</v>
      </c>
      <c r="AJ615" s="364">
        <v>5000</v>
      </c>
      <c r="AK615" s="364">
        <v>5000</v>
      </c>
      <c r="AL615" s="359">
        <v>0.02</v>
      </c>
      <c r="AM615" s="359">
        <v>0.2</v>
      </c>
      <c r="AN615" s="359" t="s">
        <v>666</v>
      </c>
      <c r="AO615" s="357" t="s">
        <v>1323</v>
      </c>
      <c r="AP615" s="360" t="s">
        <v>716</v>
      </c>
      <c r="AQ615" s="366" t="s">
        <v>659</v>
      </c>
      <c r="AR615" s="359">
        <v>6.6666666666666662E-3</v>
      </c>
      <c r="AS615" s="359">
        <v>6.6666666666666662E-3</v>
      </c>
      <c r="AT615" s="359"/>
      <c r="AW615" s="646"/>
      <c r="AX615" s="646"/>
      <c r="AY615" s="647"/>
      <c r="AZ615" s="647"/>
      <c r="BA615" s="647"/>
      <c r="BB615" s="648"/>
      <c r="BC615" s="647"/>
      <c r="BD615" s="647"/>
      <c r="BE615" s="647"/>
      <c r="BF615" s="647"/>
      <c r="BG615" s="648"/>
      <c r="BH615" s="648"/>
      <c r="BI615" s="649"/>
      <c r="BJ615" s="649"/>
      <c r="BK615" s="649"/>
      <c r="BL615" s="218"/>
      <c r="BM615" s="648"/>
      <c r="BN615" s="648"/>
      <c r="BO615" s="648"/>
      <c r="BP615" s="648"/>
      <c r="BQ615" s="648"/>
      <c r="BR615" s="648"/>
      <c r="BS615" s="648"/>
      <c r="BT615" s="651"/>
      <c r="BU615" s="652"/>
      <c r="BV615" s="650"/>
      <c r="BW615" s="653"/>
    </row>
    <row r="616" spans="2:75" ht="15.75" customHeight="1">
      <c r="B616" s="353" t="s">
        <v>560</v>
      </c>
      <c r="C616" s="354">
        <v>41044877000161</v>
      </c>
      <c r="D616" s="355" t="s">
        <v>14</v>
      </c>
      <c r="E616" s="355" t="s">
        <v>607</v>
      </c>
      <c r="F616" s="355"/>
      <c r="G616" s="356"/>
      <c r="H616" s="356" t="s">
        <v>34</v>
      </c>
      <c r="I616" s="356" t="s">
        <v>34</v>
      </c>
      <c r="J616" s="356" t="s">
        <v>608</v>
      </c>
      <c r="K616" s="357" t="s">
        <v>48</v>
      </c>
      <c r="L616" s="358"/>
      <c r="M616" s="358" t="s">
        <v>34</v>
      </c>
      <c r="N616" s="357">
        <v>579971</v>
      </c>
      <c r="O616" s="357" t="s">
        <v>1320</v>
      </c>
      <c r="P616" s="361">
        <v>44277</v>
      </c>
      <c r="Q616" s="362">
        <v>10450338.33</v>
      </c>
      <c r="R616" s="362">
        <v>10542982.106984129</v>
      </c>
      <c r="S616" s="357">
        <v>12</v>
      </c>
      <c r="T616" s="359">
        <v>-1.4359252901287811E-2</v>
      </c>
      <c r="U616" s="359">
        <v>-0.18562486491357252</v>
      </c>
      <c r="V616" s="359">
        <v>-0.13273757950805865</v>
      </c>
      <c r="W616" s="359">
        <v>-1.3012721185082887</v>
      </c>
      <c r="X616" s="359" t="s">
        <v>1417</v>
      </c>
      <c r="Y616" s="359" t="s">
        <v>1417</v>
      </c>
      <c r="Z616" s="359" t="s">
        <v>1417</v>
      </c>
      <c r="AA616" s="359" t="s">
        <v>1417</v>
      </c>
      <c r="AB616" s="359">
        <v>0.14412941911230534</v>
      </c>
      <c r="AC616" s="363">
        <v>-1.5897794547700832</v>
      </c>
      <c r="AD616" s="526">
        <v>40936273000167</v>
      </c>
      <c r="AE616" s="360" t="s">
        <v>2341</v>
      </c>
      <c r="AF616" s="360" t="s">
        <v>2143</v>
      </c>
      <c r="AG616" s="364" t="s">
        <v>1435</v>
      </c>
      <c r="AH616" s="364" t="s">
        <v>2147</v>
      </c>
      <c r="AI616" s="364">
        <v>500</v>
      </c>
      <c r="AJ616" s="364">
        <v>100</v>
      </c>
      <c r="AK616" s="364">
        <v>100</v>
      </c>
      <c r="AL616" s="359">
        <v>1.9E-2</v>
      </c>
      <c r="AM616" s="359">
        <v>0.2</v>
      </c>
      <c r="AN616" s="359" t="s">
        <v>666</v>
      </c>
      <c r="AO616" s="357" t="s">
        <v>1323</v>
      </c>
      <c r="AP616" s="360" t="s">
        <v>716</v>
      </c>
      <c r="AQ616" s="366" t="s">
        <v>659</v>
      </c>
      <c r="AR616" s="359">
        <v>6.3326999999999993E-3</v>
      </c>
      <c r="AS616" s="359">
        <v>6.3326999999999993E-3</v>
      </c>
      <c r="AT616" s="359"/>
      <c r="AW616" s="646"/>
      <c r="AX616" s="646"/>
      <c r="AY616" s="647"/>
      <c r="AZ616" s="647"/>
      <c r="BA616" s="647"/>
      <c r="BB616" s="648"/>
      <c r="BC616" s="647"/>
      <c r="BD616" s="647"/>
      <c r="BE616" s="647"/>
      <c r="BF616" s="647"/>
      <c r="BG616" s="648"/>
      <c r="BH616" s="648"/>
      <c r="BI616" s="649"/>
      <c r="BJ616" s="649"/>
      <c r="BK616" s="649"/>
      <c r="BL616" s="218"/>
      <c r="BM616" s="648"/>
      <c r="BN616" s="648"/>
      <c r="BO616" s="648"/>
      <c r="BP616" s="648"/>
      <c r="BQ616" s="648"/>
      <c r="BR616" s="648"/>
      <c r="BS616" s="648"/>
      <c r="BT616" s="651"/>
      <c r="BU616" s="652"/>
      <c r="BV616" s="650"/>
      <c r="BW616" s="653"/>
    </row>
    <row r="617" spans="2:75" ht="15.75" customHeight="1">
      <c r="B617" s="353" t="s">
        <v>1663</v>
      </c>
      <c r="C617" s="354">
        <v>32666342000131</v>
      </c>
      <c r="D617" s="355" t="s">
        <v>11</v>
      </c>
      <c r="E617" s="355" t="s">
        <v>661</v>
      </c>
      <c r="F617" s="355"/>
      <c r="G617" s="356" t="s">
        <v>738</v>
      </c>
      <c r="H617" s="356" t="s">
        <v>34</v>
      </c>
      <c r="I617" s="356" t="s">
        <v>34</v>
      </c>
      <c r="J617" s="356" t="s">
        <v>611</v>
      </c>
      <c r="K617" s="357" t="s">
        <v>48</v>
      </c>
      <c r="L617" s="358"/>
      <c r="M617" s="358"/>
      <c r="N617" s="357">
        <v>492876</v>
      </c>
      <c r="O617" s="357" t="s">
        <v>1320</v>
      </c>
      <c r="P617" s="361">
        <v>43570</v>
      </c>
      <c r="Q617" s="362">
        <v>29218031.82</v>
      </c>
      <c r="R617" s="362">
        <v>52649416.551865093</v>
      </c>
      <c r="S617" s="357">
        <v>12</v>
      </c>
      <c r="T617" s="359">
        <v>-4.4830479407123369E-2</v>
      </c>
      <c r="U617" s="359">
        <v>-0.5042493555246168</v>
      </c>
      <c r="V617" s="359">
        <v>-2.9331923211314503E-2</v>
      </c>
      <c r="W617" s="359">
        <v>-0.26919983840028366</v>
      </c>
      <c r="X617" s="359">
        <v>5.9730213457510617E-2</v>
      </c>
      <c r="Y617" s="359">
        <v>0.42001034449583241</v>
      </c>
      <c r="Z617" s="359">
        <v>7.3957679230857609E-2</v>
      </c>
      <c r="AA617" s="359">
        <v>0.40414644844045294</v>
      </c>
      <c r="AB617" s="359">
        <v>0.2038733191974624</v>
      </c>
      <c r="AC617" s="363">
        <v>-0.55279579159152792</v>
      </c>
      <c r="AD617" s="526">
        <v>29363886000110</v>
      </c>
      <c r="AE617" s="360" t="s">
        <v>2352</v>
      </c>
      <c r="AF617" s="360" t="s">
        <v>2352</v>
      </c>
      <c r="AG617" s="364" t="s">
        <v>1439</v>
      </c>
      <c r="AH617" s="364" t="s">
        <v>2144</v>
      </c>
      <c r="AI617" s="364">
        <v>1000</v>
      </c>
      <c r="AJ617" s="364">
        <v>1000</v>
      </c>
      <c r="AK617" s="364">
        <v>1000</v>
      </c>
      <c r="AL617" s="359">
        <v>8.5000000000000006E-3</v>
      </c>
      <c r="AM617" s="359" t="s">
        <v>34</v>
      </c>
      <c r="AN617" s="359" t="s">
        <v>64</v>
      </c>
      <c r="AO617" s="357" t="s">
        <v>1323</v>
      </c>
      <c r="AP617" s="360" t="s">
        <v>13</v>
      </c>
      <c r="AQ617" s="366" t="s">
        <v>679</v>
      </c>
      <c r="AR617" s="359" t="s">
        <v>34</v>
      </c>
      <c r="AS617" s="359" t="s">
        <v>34</v>
      </c>
      <c r="AT617" s="359"/>
      <c r="AX617" s="646"/>
      <c r="AY617" s="647"/>
      <c r="AZ617" s="647"/>
      <c r="BA617" s="647"/>
      <c r="BB617" s="648"/>
      <c r="BC617" s="647"/>
      <c r="BD617" s="647"/>
      <c r="BE617" s="647"/>
      <c r="BF617" s="647"/>
      <c r="BG617" s="648"/>
      <c r="BH617" s="648"/>
      <c r="BI617" s="649"/>
      <c r="BJ617" s="649"/>
      <c r="BK617" s="649"/>
      <c r="BL617" s="648"/>
      <c r="BM617" s="648"/>
      <c r="BN617" s="648"/>
      <c r="BO617" s="648"/>
      <c r="BP617" s="648"/>
      <c r="BQ617" s="648"/>
      <c r="BR617" s="648"/>
      <c r="BS617" s="648"/>
      <c r="BT617" s="651"/>
      <c r="BU617" s="652"/>
      <c r="BV617" s="650"/>
      <c r="BW617" s="653"/>
    </row>
    <row r="618" spans="2:75" ht="15.75" customHeight="1">
      <c r="B618" s="353" t="s">
        <v>1071</v>
      </c>
      <c r="C618" s="354">
        <v>44479850000190</v>
      </c>
      <c r="D618" s="355" t="s">
        <v>14</v>
      </c>
      <c r="E618" s="355" t="s">
        <v>607</v>
      </c>
      <c r="F618" s="355"/>
      <c r="G618" s="356"/>
      <c r="H618" s="356" t="s">
        <v>34</v>
      </c>
      <c r="I618" s="356" t="s">
        <v>34</v>
      </c>
      <c r="J618" s="356" t="s">
        <v>611</v>
      </c>
      <c r="K618" s="357"/>
      <c r="L618" s="358"/>
      <c r="M618" s="358" t="s">
        <v>34</v>
      </c>
      <c r="N618" s="357">
        <v>640931</v>
      </c>
      <c r="O618" s="357" t="s">
        <v>1320</v>
      </c>
      <c r="P618" s="361">
        <v>44634</v>
      </c>
      <c r="Q618" s="362">
        <v>1006625.22</v>
      </c>
      <c r="R618" s="362" t="s">
        <v>1417</v>
      </c>
      <c r="S618" s="357">
        <v>12</v>
      </c>
      <c r="T618" s="359" t="s">
        <v>1417</v>
      </c>
      <c r="U618" s="359" t="s">
        <v>1417</v>
      </c>
      <c r="V618" s="359" t="s">
        <v>1417</v>
      </c>
      <c r="W618" s="359" t="s">
        <v>1417</v>
      </c>
      <c r="X618" s="359" t="s">
        <v>1417</v>
      </c>
      <c r="Y618" s="359" t="s">
        <v>1417</v>
      </c>
      <c r="Z618" s="359" t="s">
        <v>1417</v>
      </c>
      <c r="AA618" s="359" t="s">
        <v>1417</v>
      </c>
      <c r="AB618" s="359" t="s">
        <v>1417</v>
      </c>
      <c r="AC618" s="363" t="s">
        <v>1417</v>
      </c>
      <c r="AD618" s="526">
        <v>44839365000180</v>
      </c>
      <c r="AE618" s="360" t="s">
        <v>2178</v>
      </c>
      <c r="AF618" s="360" t="s">
        <v>2143</v>
      </c>
      <c r="AG618" s="364" t="s">
        <v>1435</v>
      </c>
      <c r="AH618" s="364" t="s">
        <v>2144</v>
      </c>
      <c r="AI618" s="364">
        <v>5000</v>
      </c>
      <c r="AJ618" s="364">
        <v>5000</v>
      </c>
      <c r="AK618" s="364">
        <v>5000</v>
      </c>
      <c r="AL618" s="359">
        <v>0.01</v>
      </c>
      <c r="AM618" s="359" t="s">
        <v>34</v>
      </c>
      <c r="AN618" s="359" t="s">
        <v>2161</v>
      </c>
      <c r="AO618" s="357" t="s">
        <v>1323</v>
      </c>
      <c r="AP618" s="360" t="s">
        <v>716</v>
      </c>
      <c r="AQ618" s="366" t="s">
        <v>687</v>
      </c>
      <c r="AR618" s="359">
        <v>6.6666666666666662E-3</v>
      </c>
      <c r="AS618" s="359">
        <v>6.6666666666666662E-3</v>
      </c>
      <c r="AT618" s="359"/>
      <c r="AX618" s="646"/>
      <c r="AY618" s="647"/>
      <c r="AZ618" s="647"/>
      <c r="BA618" s="647"/>
      <c r="BB618" s="648"/>
      <c r="BC618" s="647"/>
      <c r="BD618" s="647"/>
      <c r="BE618" s="647"/>
      <c r="BF618" s="647"/>
      <c r="BG618" s="648"/>
      <c r="BH618" s="648"/>
      <c r="BI618" s="649"/>
      <c r="BJ618" s="649"/>
      <c r="BK618" s="649"/>
      <c r="BL618" s="648"/>
      <c r="BM618" s="648"/>
      <c r="BN618" s="648"/>
      <c r="BO618" s="648"/>
      <c r="BP618" s="648"/>
      <c r="BQ618" s="648"/>
      <c r="BR618" s="648"/>
      <c r="BS618" s="648"/>
      <c r="BT618" s="651"/>
      <c r="BU618" s="652"/>
      <c r="BV618" s="650"/>
      <c r="BW618" s="653"/>
    </row>
    <row r="619" spans="2:75" ht="15.75" customHeight="1">
      <c r="B619" s="353" t="s">
        <v>495</v>
      </c>
      <c r="C619" s="354">
        <v>29853005000149</v>
      </c>
      <c r="D619" s="355" t="s">
        <v>11</v>
      </c>
      <c r="E619" s="355" t="s">
        <v>661</v>
      </c>
      <c r="F619" s="355"/>
      <c r="G619" s="356" t="s">
        <v>738</v>
      </c>
      <c r="H619" s="356" t="s">
        <v>34</v>
      </c>
      <c r="I619" s="356" t="s">
        <v>34</v>
      </c>
      <c r="J619" s="356" t="s">
        <v>611</v>
      </c>
      <c r="K619" s="357" t="s">
        <v>48</v>
      </c>
      <c r="L619" s="358"/>
      <c r="M619" s="358" t="s">
        <v>34</v>
      </c>
      <c r="N619" s="357">
        <v>468584</v>
      </c>
      <c r="O619" s="357" t="s">
        <v>1320</v>
      </c>
      <c r="P619" s="361">
        <v>43276</v>
      </c>
      <c r="Q619" s="362">
        <v>289427583.36000001</v>
      </c>
      <c r="R619" s="362">
        <v>513240800.04194432</v>
      </c>
      <c r="S619" s="357">
        <v>12</v>
      </c>
      <c r="T619" s="359">
        <v>-1.3800829773554901E-2</v>
      </c>
      <c r="U619" s="359">
        <v>-0.1784060201475792</v>
      </c>
      <c r="V619" s="359">
        <v>6.3757504152963662E-3</v>
      </c>
      <c r="W619" s="359">
        <v>6.2503672891587633E-2</v>
      </c>
      <c r="X619" s="359">
        <v>9.1516665458549529E-2</v>
      </c>
      <c r="Y619" s="359">
        <v>0.69398749913995328</v>
      </c>
      <c r="Z619" s="359">
        <v>0.12040631208340913</v>
      </c>
      <c r="AA619" s="359">
        <v>0.68442851219519685</v>
      </c>
      <c r="AB619" s="359">
        <v>3.9782284180971024E-2</v>
      </c>
      <c r="AC619" s="363">
        <v>-2.2624912736453635</v>
      </c>
      <c r="AD619" s="526">
        <v>29363886000110</v>
      </c>
      <c r="AE619" s="360" t="s">
        <v>2160</v>
      </c>
      <c r="AF619" s="360" t="s">
        <v>2152</v>
      </c>
      <c r="AG619" s="364" t="s">
        <v>1436</v>
      </c>
      <c r="AH619" s="364" t="s">
        <v>2144</v>
      </c>
      <c r="AI619" s="364">
        <v>0</v>
      </c>
      <c r="AJ619" s="364">
        <v>1000</v>
      </c>
      <c r="AK619" s="364">
        <v>1000</v>
      </c>
      <c r="AL619" s="359">
        <v>8.5000000000000006E-3</v>
      </c>
      <c r="AM619" s="359" t="s">
        <v>34</v>
      </c>
      <c r="AN619" s="359" t="s">
        <v>34</v>
      </c>
      <c r="AO619" s="357" t="s">
        <v>1323</v>
      </c>
      <c r="AP619" s="360" t="s">
        <v>13</v>
      </c>
      <c r="AQ619" s="366" t="s">
        <v>679</v>
      </c>
      <c r="AR619" s="359">
        <v>5.6666666666666671E-3</v>
      </c>
      <c r="AS619" s="359">
        <v>5.6666666666666671E-3</v>
      </c>
      <c r="AT619" s="359"/>
      <c r="AW619" s="646"/>
      <c r="AX619" s="646"/>
      <c r="AY619" s="647"/>
      <c r="AZ619" s="647"/>
      <c r="BA619" s="647"/>
      <c r="BB619" s="647"/>
      <c r="BC619" s="647"/>
      <c r="BD619" s="647"/>
      <c r="BE619" s="647"/>
      <c r="BF619" s="647"/>
      <c r="BG619" s="648"/>
      <c r="BH619" s="648"/>
      <c r="BI619" s="649"/>
      <c r="BJ619" s="649"/>
      <c r="BK619" s="649"/>
      <c r="BL619" s="218"/>
      <c r="BM619" s="648"/>
      <c r="BN619" s="648"/>
      <c r="BO619" s="648"/>
      <c r="BP619" s="648"/>
      <c r="BQ619" s="648"/>
      <c r="BR619" s="648"/>
      <c r="BS619" s="648"/>
      <c r="BT619" s="648"/>
      <c r="BU619" s="648"/>
      <c r="BV619" s="650"/>
      <c r="BW619" s="647"/>
    </row>
    <row r="620" spans="2:75" ht="15.75" customHeight="1">
      <c r="B620" s="353" t="s">
        <v>315</v>
      </c>
      <c r="C620" s="354">
        <v>40660810000199</v>
      </c>
      <c r="D620" s="355" t="s">
        <v>11</v>
      </c>
      <c r="E620" s="355" t="s">
        <v>661</v>
      </c>
      <c r="F620" s="355"/>
      <c r="G620" s="356" t="s">
        <v>738</v>
      </c>
      <c r="H620" s="356" t="s">
        <v>34</v>
      </c>
      <c r="I620" s="356" t="s">
        <v>34</v>
      </c>
      <c r="J620" s="356" t="s">
        <v>611</v>
      </c>
      <c r="K620" s="357" t="s">
        <v>49</v>
      </c>
      <c r="L620" s="358"/>
      <c r="M620" s="358" t="s">
        <v>34</v>
      </c>
      <c r="N620" s="357">
        <v>585211</v>
      </c>
      <c r="O620" s="357" t="s">
        <v>1320</v>
      </c>
      <c r="P620" s="361">
        <v>44285</v>
      </c>
      <c r="Q620" s="362">
        <v>16210224.57</v>
      </c>
      <c r="R620" s="362">
        <v>11944706.510873014</v>
      </c>
      <c r="S620" s="357">
        <v>12</v>
      </c>
      <c r="T620" s="359">
        <v>-0.13667483922631551</v>
      </c>
      <c r="U620" s="359">
        <v>-1.7668223230606745</v>
      </c>
      <c r="V620" s="359">
        <v>-7.176842161252861E-2</v>
      </c>
      <c r="W620" s="359">
        <v>-0.7035705064070521</v>
      </c>
      <c r="X620" s="359" t="s">
        <v>1417</v>
      </c>
      <c r="Y620" s="359" t="s">
        <v>1417</v>
      </c>
      <c r="Z620" s="359" t="s">
        <v>1417</v>
      </c>
      <c r="AA620" s="359" t="s">
        <v>1417</v>
      </c>
      <c r="AB620" s="359">
        <v>0.15060094417618719</v>
      </c>
      <c r="AC620" s="363">
        <v>-1.0647042258793868</v>
      </c>
      <c r="AD620" s="526">
        <v>38281496000191</v>
      </c>
      <c r="AE620" s="360" t="s">
        <v>2160</v>
      </c>
      <c r="AF620" s="360" t="s">
        <v>2152</v>
      </c>
      <c r="AG620" s="364" t="s">
        <v>1436</v>
      </c>
      <c r="AH620" s="364" t="s">
        <v>2144</v>
      </c>
      <c r="AI620" s="364">
        <v>500</v>
      </c>
      <c r="AJ620" s="364" t="s">
        <v>1427</v>
      </c>
      <c r="AK620" s="364">
        <v>500</v>
      </c>
      <c r="AL620" s="359">
        <v>8.5000000000000006E-3</v>
      </c>
      <c r="AM620" s="359" t="s">
        <v>34</v>
      </c>
      <c r="AN620" s="359" t="s">
        <v>34</v>
      </c>
      <c r="AO620" s="357" t="s">
        <v>1323</v>
      </c>
      <c r="AP620" s="360" t="s">
        <v>13</v>
      </c>
      <c r="AQ620" s="366" t="s">
        <v>679</v>
      </c>
      <c r="AR620" s="359">
        <v>5.6666666666666671E-3</v>
      </c>
      <c r="AS620" s="359">
        <v>5.6666666666666671E-3</v>
      </c>
      <c r="AT620" s="359"/>
      <c r="AW620" s="646"/>
      <c r="AX620" s="646"/>
      <c r="AY620" s="647"/>
      <c r="AZ620" s="647"/>
      <c r="BA620" s="647"/>
      <c r="BB620" s="647"/>
      <c r="BC620" s="647"/>
      <c r="BD620" s="647"/>
      <c r="BE620" s="647"/>
      <c r="BF620" s="647"/>
      <c r="BG620" s="648"/>
      <c r="BH620" s="648"/>
      <c r="BI620" s="649"/>
      <c r="BJ620" s="649"/>
      <c r="BK620" s="649"/>
      <c r="BL620" s="218"/>
      <c r="BM620" s="648"/>
      <c r="BN620" s="648"/>
      <c r="BO620" s="648"/>
      <c r="BP620" s="648"/>
      <c r="BQ620" s="648"/>
      <c r="BR620" s="648"/>
      <c r="BS620" s="648"/>
      <c r="BT620" s="648"/>
      <c r="BU620" s="648"/>
      <c r="BV620" s="650"/>
      <c r="BW620" s="647"/>
    </row>
    <row r="621" spans="2:75" ht="15.75" customHeight="1">
      <c r="B621" s="353" t="s">
        <v>1185</v>
      </c>
      <c r="C621" s="354">
        <v>33270025000164</v>
      </c>
      <c r="D621" s="355" t="s">
        <v>14</v>
      </c>
      <c r="E621" s="355" t="s">
        <v>607</v>
      </c>
      <c r="F621" s="355"/>
      <c r="G621" s="356"/>
      <c r="H621" s="356" t="s">
        <v>34</v>
      </c>
      <c r="I621" s="356" t="s">
        <v>34</v>
      </c>
      <c r="J621" s="356" t="s">
        <v>611</v>
      </c>
      <c r="K621" s="357" t="s">
        <v>48</v>
      </c>
      <c r="L621" s="358"/>
      <c r="M621" s="358" t="s">
        <v>34</v>
      </c>
      <c r="N621" s="357">
        <v>509396</v>
      </c>
      <c r="O621" s="357" t="s">
        <v>1320</v>
      </c>
      <c r="P621" s="361">
        <v>43685</v>
      </c>
      <c r="Q621" s="362">
        <v>14701797.77</v>
      </c>
      <c r="R621" s="362">
        <v>18607338.097976208</v>
      </c>
      <c r="S621" s="357">
        <v>12</v>
      </c>
      <c r="T621" s="359">
        <v>-0.10790643699827052</v>
      </c>
      <c r="U621" s="359">
        <v>-1.3949275724026342</v>
      </c>
      <c r="V621" s="359">
        <v>-0.32039338600514244</v>
      </c>
      <c r="W621" s="359">
        <v>-3.1409264935228385</v>
      </c>
      <c r="X621" s="359">
        <v>0.11922602330992005</v>
      </c>
      <c r="Y621" s="359">
        <v>0.90411259342408057</v>
      </c>
      <c r="Z621" s="359">
        <v>5.5335804351248408E-2</v>
      </c>
      <c r="AA621" s="359">
        <v>0.31454665115075847</v>
      </c>
      <c r="AB621" s="359">
        <v>0.21491053693861267</v>
      </c>
      <c r="AC621" s="363">
        <v>-2.1402441576709155</v>
      </c>
      <c r="AD621" s="526">
        <v>0</v>
      </c>
      <c r="AE621" s="360" t="s">
        <v>2426</v>
      </c>
      <c r="AF621" s="360" t="s">
        <v>761</v>
      </c>
      <c r="AG621" s="364" t="s">
        <v>761</v>
      </c>
      <c r="AH621" s="364" t="s">
        <v>2147</v>
      </c>
      <c r="AI621" s="364">
        <v>10000</v>
      </c>
      <c r="AJ621" s="364">
        <v>5000</v>
      </c>
      <c r="AK621" s="364">
        <v>10000</v>
      </c>
      <c r="AL621" s="359">
        <v>0.02</v>
      </c>
      <c r="AM621" s="359">
        <v>0.2</v>
      </c>
      <c r="AN621" s="359" t="s">
        <v>34</v>
      </c>
      <c r="AO621" s="357" t="s">
        <v>1323</v>
      </c>
      <c r="AP621" s="360" t="s">
        <v>716</v>
      </c>
      <c r="AQ621" s="366" t="s">
        <v>659</v>
      </c>
      <c r="AR621" s="359">
        <v>5.3333333333333332E-3</v>
      </c>
      <c r="AS621" s="359">
        <v>5.3333333333333332E-3</v>
      </c>
      <c r="AT621" s="359"/>
      <c r="AW621" s="646"/>
      <c r="AX621" s="646"/>
      <c r="AY621" s="647"/>
      <c r="AZ621" s="647"/>
      <c r="BA621" s="647"/>
      <c r="BB621" s="647"/>
      <c r="BC621" s="647"/>
      <c r="BD621" s="647"/>
      <c r="BE621" s="647"/>
      <c r="BF621" s="647"/>
      <c r="BG621" s="648"/>
      <c r="BH621" s="648"/>
      <c r="BI621" s="649"/>
      <c r="BJ621" s="649"/>
      <c r="BK621" s="649"/>
      <c r="BL621" s="218"/>
      <c r="BM621" s="648"/>
      <c r="BN621" s="648"/>
      <c r="BO621" s="648"/>
      <c r="BP621" s="648"/>
      <c r="BQ621" s="648"/>
      <c r="BR621" s="648"/>
      <c r="BS621" s="648"/>
      <c r="BT621" s="648"/>
      <c r="BU621" s="648"/>
      <c r="BV621" s="650"/>
      <c r="BW621" s="647"/>
    </row>
    <row r="622" spans="2:75" ht="15.75" customHeight="1">
      <c r="B622" s="353" t="s">
        <v>603</v>
      </c>
      <c r="C622" s="354">
        <v>43140576000167</v>
      </c>
      <c r="D622" s="355" t="s">
        <v>14</v>
      </c>
      <c r="E622" s="355" t="s">
        <v>607</v>
      </c>
      <c r="F622" s="355"/>
      <c r="G622" s="356" t="s">
        <v>866</v>
      </c>
      <c r="H622" s="356" t="s">
        <v>34</v>
      </c>
      <c r="I622" s="356" t="s">
        <v>34</v>
      </c>
      <c r="J622" s="356" t="s">
        <v>611</v>
      </c>
      <c r="K622" s="357"/>
      <c r="L622" s="358"/>
      <c r="M622" s="358" t="s">
        <v>1414</v>
      </c>
      <c r="N622" s="357">
        <v>609481</v>
      </c>
      <c r="O622" s="357" t="s">
        <v>1320</v>
      </c>
      <c r="P622" s="361">
        <v>44439</v>
      </c>
      <c r="Q622" s="362">
        <v>1941946.19</v>
      </c>
      <c r="R622" s="362">
        <v>2379221.3038095231</v>
      </c>
      <c r="S622" s="357">
        <v>12</v>
      </c>
      <c r="T622" s="359">
        <v>-0.22146539636422213</v>
      </c>
      <c r="U622" s="359">
        <v>-2.8629264047193308</v>
      </c>
      <c r="V622" s="359">
        <v>-0.1802532</v>
      </c>
      <c r="W622" s="359">
        <v>-1.7670840789865236</v>
      </c>
      <c r="X622" s="359" t="s">
        <v>1417</v>
      </c>
      <c r="Y622" s="359" t="s">
        <v>1417</v>
      </c>
      <c r="Z622" s="359" t="s">
        <v>1417</v>
      </c>
      <c r="AA622" s="359" t="s">
        <v>1417</v>
      </c>
      <c r="AB622" s="359">
        <v>0.22668326954560053</v>
      </c>
      <c r="AC622" s="363">
        <v>-1.1923245194497731</v>
      </c>
      <c r="AD622" s="526">
        <v>0</v>
      </c>
      <c r="AE622" s="360" t="s">
        <v>2263</v>
      </c>
      <c r="AF622" s="360" t="s">
        <v>2143</v>
      </c>
      <c r="AG622" s="364" t="s">
        <v>1435</v>
      </c>
      <c r="AH622" s="364" t="s">
        <v>2147</v>
      </c>
      <c r="AI622" s="364">
        <v>100</v>
      </c>
      <c r="AJ622" s="364">
        <v>100</v>
      </c>
      <c r="AK622" s="364">
        <v>100</v>
      </c>
      <c r="AL622" s="359">
        <v>9.0000000000000011E-3</v>
      </c>
      <c r="AM622" s="359">
        <v>0.1</v>
      </c>
      <c r="AN622" s="359" t="s">
        <v>34</v>
      </c>
      <c r="AO622" s="357" t="s">
        <v>1323</v>
      </c>
      <c r="AP622" s="360" t="s">
        <v>716</v>
      </c>
      <c r="AQ622" s="366" t="s">
        <v>694</v>
      </c>
      <c r="AR622" s="359">
        <v>2.9996999999999997E-3</v>
      </c>
      <c r="AS622" s="359">
        <v>2.9996999999999997E-3</v>
      </c>
      <c r="AT622" s="359"/>
      <c r="AW622" s="646"/>
      <c r="AX622" s="646"/>
      <c r="AY622" s="647"/>
      <c r="AZ622" s="647"/>
      <c r="BA622" s="647"/>
      <c r="BB622" s="647"/>
      <c r="BC622" s="647"/>
      <c r="BD622" s="647"/>
      <c r="BE622" s="647"/>
      <c r="BF622" s="647"/>
      <c r="BG622" s="648"/>
      <c r="BH622" s="648"/>
      <c r="BI622" s="649"/>
      <c r="BJ622" s="649"/>
      <c r="BK622" s="649"/>
      <c r="BL622" s="218"/>
      <c r="BM622" s="648"/>
      <c r="BN622" s="648"/>
      <c r="BO622" s="648"/>
      <c r="BP622" s="648"/>
      <c r="BQ622" s="648"/>
      <c r="BR622" s="648"/>
      <c r="BS622" s="648"/>
      <c r="BT622" s="648"/>
      <c r="BU622" s="648"/>
      <c r="BV622" s="650"/>
      <c r="BW622" s="647"/>
    </row>
    <row r="623" spans="2:75" ht="15.75" customHeight="1">
      <c r="B623" s="353" t="s">
        <v>1265</v>
      </c>
      <c r="C623" s="354">
        <v>38173769000184</v>
      </c>
      <c r="D623" s="355" t="s">
        <v>14</v>
      </c>
      <c r="E623" s="355" t="s">
        <v>607</v>
      </c>
      <c r="F623" s="355"/>
      <c r="G623" s="356"/>
      <c r="H623" s="356" t="s">
        <v>34</v>
      </c>
      <c r="I623" s="356" t="s">
        <v>34</v>
      </c>
      <c r="J623" s="356" t="s">
        <v>611</v>
      </c>
      <c r="K623" s="357"/>
      <c r="L623" s="358"/>
      <c r="M623" s="358" t="s">
        <v>1414</v>
      </c>
      <c r="N623" s="357">
        <v>552852</v>
      </c>
      <c r="O623" s="357" t="s">
        <v>1320</v>
      </c>
      <c r="P623" s="361">
        <v>44076</v>
      </c>
      <c r="Q623" s="362">
        <v>10211750.41</v>
      </c>
      <c r="R623" s="362">
        <v>15294038.641904756</v>
      </c>
      <c r="S623" s="357">
        <v>12</v>
      </c>
      <c r="T623" s="359">
        <v>-0.25416732177344215</v>
      </c>
      <c r="U623" s="359">
        <v>-3.2856705772908561</v>
      </c>
      <c r="V623" s="359">
        <v>-0.15911473778680396</v>
      </c>
      <c r="W623" s="359">
        <v>-1.5598564678750595</v>
      </c>
      <c r="X623" s="359" t="s">
        <v>1417</v>
      </c>
      <c r="Y623" s="359" t="s">
        <v>1417</v>
      </c>
      <c r="Z623" s="359" t="s">
        <v>1417</v>
      </c>
      <c r="AA623" s="359" t="s">
        <v>1417</v>
      </c>
      <c r="AB623" s="359">
        <v>0.2037000276397693</v>
      </c>
      <c r="AC623" s="363">
        <v>-1.225961981328219</v>
      </c>
      <c r="AD623" s="526">
        <v>0</v>
      </c>
      <c r="AE623" s="360" t="s">
        <v>2263</v>
      </c>
      <c r="AF623" s="360" t="s">
        <v>2143</v>
      </c>
      <c r="AG623" s="364" t="s">
        <v>1435</v>
      </c>
      <c r="AH623" s="364" t="s">
        <v>2147</v>
      </c>
      <c r="AI623" s="364">
        <v>0</v>
      </c>
      <c r="AJ623" s="364">
        <v>0</v>
      </c>
      <c r="AK623" s="364">
        <v>0</v>
      </c>
      <c r="AL623" s="359">
        <v>9.0000000000000011E-3</v>
      </c>
      <c r="AM623" s="359" t="s">
        <v>34</v>
      </c>
      <c r="AN623" s="359" t="s">
        <v>2156</v>
      </c>
      <c r="AO623" s="357" t="s">
        <v>1323</v>
      </c>
      <c r="AP623" s="360" t="s">
        <v>716</v>
      </c>
      <c r="AQ623" s="366" t="s">
        <v>659</v>
      </c>
      <c r="AR623" s="359">
        <v>2.9996999999999997E-3</v>
      </c>
      <c r="AS623" s="359">
        <v>2.9996999999999997E-3</v>
      </c>
      <c r="AT623" s="359"/>
      <c r="AX623" s="646"/>
      <c r="AY623" s="647"/>
      <c r="AZ623" s="647"/>
      <c r="BA623" s="647"/>
      <c r="BB623" s="648"/>
      <c r="BC623" s="647"/>
      <c r="BD623" s="647"/>
      <c r="BE623" s="647"/>
      <c r="BF623" s="647"/>
      <c r="BG623" s="648"/>
      <c r="BH623" s="648"/>
      <c r="BI623" s="649"/>
      <c r="BJ623" s="649"/>
      <c r="BK623" s="649"/>
      <c r="BL623" s="648"/>
      <c r="BM623" s="648"/>
      <c r="BN623" s="648"/>
      <c r="BO623" s="648"/>
      <c r="BP623" s="648"/>
      <c r="BQ623" s="648"/>
      <c r="BR623" s="648"/>
      <c r="BS623" s="648"/>
      <c r="BT623" s="651"/>
      <c r="BU623" s="652"/>
      <c r="BV623" s="650"/>
      <c r="BW623" s="653"/>
    </row>
    <row r="624" spans="2:75" ht="15.75" customHeight="1">
      <c r="B624" s="353" t="s">
        <v>586</v>
      </c>
      <c r="C624" s="354">
        <v>38440156000166</v>
      </c>
      <c r="D624" s="355" t="s">
        <v>14</v>
      </c>
      <c r="E624" s="355" t="s">
        <v>607</v>
      </c>
      <c r="F624" s="355"/>
      <c r="G624" s="356" t="s">
        <v>866</v>
      </c>
      <c r="H624" s="356" t="s">
        <v>34</v>
      </c>
      <c r="I624" s="356" t="s">
        <v>34</v>
      </c>
      <c r="J624" s="356" t="s">
        <v>1269</v>
      </c>
      <c r="K624" s="357" t="s">
        <v>48</v>
      </c>
      <c r="L624" s="358"/>
      <c r="M624" s="358" t="s">
        <v>1414</v>
      </c>
      <c r="N624" s="357">
        <v>554995</v>
      </c>
      <c r="O624" s="357" t="s">
        <v>1320</v>
      </c>
      <c r="P624" s="361">
        <v>44104</v>
      </c>
      <c r="Q624" s="362">
        <v>104505654.34999999</v>
      </c>
      <c r="R624" s="362">
        <v>159068324.58825409</v>
      </c>
      <c r="S624" s="357">
        <v>12</v>
      </c>
      <c r="T624" s="359">
        <v>-0.29173221105494351</v>
      </c>
      <c r="U624" s="359">
        <v>-3.7712792329993037</v>
      </c>
      <c r="V624" s="359">
        <v>-0.27207762009624425</v>
      </c>
      <c r="W624" s="359">
        <v>-2.667270432483956</v>
      </c>
      <c r="X624" s="359" t="s">
        <v>1417</v>
      </c>
      <c r="Y624" s="359" t="s">
        <v>1417</v>
      </c>
      <c r="Z624" s="359" t="s">
        <v>1417</v>
      </c>
      <c r="AA624" s="359" t="s">
        <v>1417</v>
      </c>
      <c r="AB624" s="359">
        <v>0.40670849889892269</v>
      </c>
      <c r="AC624" s="363">
        <v>-0.82251748937787472</v>
      </c>
      <c r="AD624" s="526">
        <v>0</v>
      </c>
      <c r="AE624" s="360" t="s">
        <v>2263</v>
      </c>
      <c r="AF624" s="360" t="s">
        <v>2143</v>
      </c>
      <c r="AG624" s="364" t="s">
        <v>1435</v>
      </c>
      <c r="AH624" s="364" t="s">
        <v>2147</v>
      </c>
      <c r="AI624" s="364">
        <v>1000</v>
      </c>
      <c r="AJ624" s="364">
        <v>100</v>
      </c>
      <c r="AK624" s="364">
        <v>100</v>
      </c>
      <c r="AL624" s="359">
        <v>9.0000000000000011E-3</v>
      </c>
      <c r="AM624" s="359" t="s">
        <v>34</v>
      </c>
      <c r="AN624" s="359" t="s">
        <v>34</v>
      </c>
      <c r="AO624" s="357" t="s">
        <v>1323</v>
      </c>
      <c r="AP624" s="360" t="s">
        <v>716</v>
      </c>
      <c r="AQ624" s="366" t="s">
        <v>659</v>
      </c>
      <c r="AR624" s="359">
        <v>2.9996999999999997E-3</v>
      </c>
      <c r="AS624" s="359">
        <v>2.9996999999999997E-3</v>
      </c>
      <c r="AT624" s="359"/>
      <c r="AX624" s="646"/>
      <c r="AY624" s="647"/>
      <c r="AZ624" s="647"/>
      <c r="BA624" s="647"/>
      <c r="BB624" s="648"/>
      <c r="BC624" s="647"/>
      <c r="BD624" s="647"/>
      <c r="BE624" s="647"/>
      <c r="BF624" s="647"/>
      <c r="BG624" s="648"/>
      <c r="BH624" s="648"/>
      <c r="BI624" s="649"/>
      <c r="BJ624" s="649"/>
      <c r="BK624" s="649"/>
      <c r="BL624" s="648"/>
      <c r="BM624" s="648"/>
      <c r="BN624" s="648"/>
      <c r="BO624" s="648"/>
      <c r="BP624" s="648"/>
      <c r="BQ624" s="648"/>
      <c r="BR624" s="648"/>
      <c r="BS624" s="648"/>
      <c r="BT624" s="651"/>
      <c r="BU624" s="652"/>
      <c r="BV624" s="650"/>
      <c r="BW624" s="653"/>
    </row>
    <row r="625" spans="2:75" ht="15.75" customHeight="1">
      <c r="B625" s="353" t="s">
        <v>587</v>
      </c>
      <c r="C625" s="354">
        <v>36017669000133</v>
      </c>
      <c r="D625" s="355" t="s">
        <v>14</v>
      </c>
      <c r="E625" s="355" t="s">
        <v>607</v>
      </c>
      <c r="F625" s="355"/>
      <c r="G625" s="356" t="s">
        <v>866</v>
      </c>
      <c r="H625" s="356" t="s">
        <v>34</v>
      </c>
      <c r="I625" s="356" t="s">
        <v>34</v>
      </c>
      <c r="J625" s="356" t="s">
        <v>611</v>
      </c>
      <c r="K625" s="357"/>
      <c r="L625" s="358"/>
      <c r="M625" s="358" t="s">
        <v>1414</v>
      </c>
      <c r="N625" s="357">
        <v>538663</v>
      </c>
      <c r="O625" s="357" t="s">
        <v>1320</v>
      </c>
      <c r="P625" s="361">
        <v>43991</v>
      </c>
      <c r="Q625" s="362">
        <v>157578277.81</v>
      </c>
      <c r="R625" s="362">
        <v>259118843.974841</v>
      </c>
      <c r="S625" s="357">
        <v>12</v>
      </c>
      <c r="T625" s="359">
        <v>-0.34741150720281233</v>
      </c>
      <c r="U625" s="359">
        <v>-4.491056361863996</v>
      </c>
      <c r="V625" s="359">
        <v>-0.27494755837481311</v>
      </c>
      <c r="W625" s="359">
        <v>-2.6954054239278418</v>
      </c>
      <c r="X625" s="359">
        <v>-0.10876089083190732</v>
      </c>
      <c r="Y625" s="359">
        <v>-0.82475359274158921</v>
      </c>
      <c r="Z625" s="359" t="s">
        <v>1417</v>
      </c>
      <c r="AA625" s="359" t="s">
        <v>1417</v>
      </c>
      <c r="AB625" s="359">
        <v>0.32254647656126845</v>
      </c>
      <c r="AC625" s="363">
        <v>-1.1365595854414465</v>
      </c>
      <c r="AD625" s="526">
        <v>0</v>
      </c>
      <c r="AE625" s="360" t="s">
        <v>2263</v>
      </c>
      <c r="AF625" s="360" t="s">
        <v>2143</v>
      </c>
      <c r="AG625" s="364" t="s">
        <v>1435</v>
      </c>
      <c r="AH625" s="364" t="s">
        <v>2147</v>
      </c>
      <c r="AI625" s="364">
        <v>0</v>
      </c>
      <c r="AJ625" s="364">
        <v>100</v>
      </c>
      <c r="AK625" s="364">
        <v>0</v>
      </c>
      <c r="AL625" s="359">
        <v>0</v>
      </c>
      <c r="AM625" s="359" t="s">
        <v>34</v>
      </c>
      <c r="AN625" s="359" t="s">
        <v>2161</v>
      </c>
      <c r="AO625" s="357" t="s">
        <v>1323</v>
      </c>
      <c r="AP625" s="360" t="s">
        <v>716</v>
      </c>
      <c r="AQ625" s="366" t="s">
        <v>659</v>
      </c>
      <c r="AR625" s="359">
        <v>2.9996999999999997E-3</v>
      </c>
      <c r="AS625" s="359">
        <v>2.9996999999999997E-3</v>
      </c>
      <c r="AT625" s="359"/>
      <c r="AX625" s="646"/>
      <c r="AY625" s="647"/>
      <c r="AZ625" s="647"/>
      <c r="BA625" s="647"/>
      <c r="BB625" s="648"/>
      <c r="BC625" s="647"/>
      <c r="BD625" s="647"/>
      <c r="BE625" s="647"/>
      <c r="BF625" s="647"/>
      <c r="BG625" s="648"/>
      <c r="BH625" s="648"/>
      <c r="BI625" s="649"/>
      <c r="BJ625" s="649"/>
      <c r="BK625" s="649"/>
      <c r="BL625" s="648"/>
      <c r="BM625" s="648"/>
      <c r="BN625" s="648"/>
      <c r="BO625" s="648"/>
      <c r="BP625" s="648"/>
      <c r="BQ625" s="648"/>
      <c r="BR625" s="648"/>
      <c r="BS625" s="648"/>
      <c r="BT625" s="651"/>
      <c r="BU625" s="652"/>
      <c r="BV625" s="650"/>
      <c r="BW625" s="653"/>
    </row>
    <row r="626" spans="2:75" ht="15.75" customHeight="1">
      <c r="B626" s="353" t="s">
        <v>504</v>
      </c>
      <c r="C626" s="354">
        <v>41033759000158</v>
      </c>
      <c r="D626" s="355" t="s">
        <v>14</v>
      </c>
      <c r="E626" s="355" t="s">
        <v>15</v>
      </c>
      <c r="F626" s="355" t="s">
        <v>701</v>
      </c>
      <c r="G626" s="356"/>
      <c r="H626" s="356" t="s">
        <v>34</v>
      </c>
      <c r="I626" s="356" t="s">
        <v>34</v>
      </c>
      <c r="J626" s="356" t="s">
        <v>611</v>
      </c>
      <c r="K626" s="357" t="s">
        <v>49</v>
      </c>
      <c r="L626" s="358"/>
      <c r="M626" s="358" t="s">
        <v>1414</v>
      </c>
      <c r="N626" s="357">
        <v>582220</v>
      </c>
      <c r="O626" s="357" t="s">
        <v>1320</v>
      </c>
      <c r="P626" s="361">
        <v>44286</v>
      </c>
      <c r="Q626" s="362">
        <v>13910600.789999999</v>
      </c>
      <c r="R626" s="362">
        <v>31247184.779047657</v>
      </c>
      <c r="S626" s="357">
        <v>13</v>
      </c>
      <c r="T626" s="359">
        <v>-0.67852922984666231</v>
      </c>
      <c r="U626" s="359">
        <v>-8.7714797904911261</v>
      </c>
      <c r="V626" s="359">
        <v>-0.7629229022466294</v>
      </c>
      <c r="W626" s="359">
        <v>-7.4791954542510792</v>
      </c>
      <c r="X626" s="359" t="s">
        <v>1417</v>
      </c>
      <c r="Y626" s="359" t="s">
        <v>1417</v>
      </c>
      <c r="Z626" s="359" t="s">
        <v>1417</v>
      </c>
      <c r="AA626" s="359" t="s">
        <v>1417</v>
      </c>
      <c r="AB626" s="359">
        <v>0.73810565027833686</v>
      </c>
      <c r="AC626" s="363">
        <v>-1.7001171527966417</v>
      </c>
      <c r="AD626" s="526">
        <v>41395280000161</v>
      </c>
      <c r="AE626" s="360" t="s">
        <v>2263</v>
      </c>
      <c r="AF626" s="360" t="s">
        <v>2143</v>
      </c>
      <c r="AG626" s="364" t="s">
        <v>1435</v>
      </c>
      <c r="AH626" s="364" t="s">
        <v>2144</v>
      </c>
      <c r="AI626" s="364">
        <v>0</v>
      </c>
      <c r="AJ626" s="364">
        <v>0</v>
      </c>
      <c r="AK626" s="364">
        <v>0</v>
      </c>
      <c r="AL626" s="359">
        <v>5.0000000000000001E-4</v>
      </c>
      <c r="AM626" s="359" t="s">
        <v>34</v>
      </c>
      <c r="AN626" s="359" t="s">
        <v>34</v>
      </c>
      <c r="AO626" s="357" t="s">
        <v>1323</v>
      </c>
      <c r="AP626" s="360" t="s">
        <v>13</v>
      </c>
      <c r="AQ626" s="366" t="s">
        <v>679</v>
      </c>
      <c r="AR626" s="359">
        <v>1.6664999999999998E-4</v>
      </c>
      <c r="AS626" s="359">
        <v>1.6664999999999998E-4</v>
      </c>
      <c r="AT626" s="359"/>
      <c r="AX626" s="646"/>
      <c r="AY626" s="647"/>
      <c r="AZ626" s="647"/>
      <c r="BA626" s="647"/>
      <c r="BB626" s="648"/>
      <c r="BC626" s="647"/>
      <c r="BD626" s="647"/>
      <c r="BE626" s="647"/>
      <c r="BF626" s="647"/>
      <c r="BG626" s="648"/>
      <c r="BH626" s="648"/>
      <c r="BI626" s="649"/>
      <c r="BJ626" s="649"/>
      <c r="BK626" s="649"/>
      <c r="BL626" s="648"/>
      <c r="BM626" s="648"/>
      <c r="BN626" s="648"/>
      <c r="BO626" s="648"/>
      <c r="BP626" s="648"/>
      <c r="BQ626" s="648"/>
      <c r="BR626" s="648"/>
      <c r="BS626" s="648"/>
      <c r="BT626" s="651"/>
      <c r="BU626" s="652"/>
      <c r="BV626" s="650"/>
      <c r="BW626" s="653"/>
    </row>
    <row r="627" spans="2:75" ht="15.75" customHeight="1">
      <c r="B627" s="353" t="s">
        <v>604</v>
      </c>
      <c r="C627" s="354">
        <v>43508005000132</v>
      </c>
      <c r="D627" s="355" t="s">
        <v>14</v>
      </c>
      <c r="E627" s="355" t="s">
        <v>15</v>
      </c>
      <c r="F627" s="355" t="s">
        <v>701</v>
      </c>
      <c r="G627" s="356"/>
      <c r="H627" s="356" t="s">
        <v>34</v>
      </c>
      <c r="I627" s="356" t="s">
        <v>34</v>
      </c>
      <c r="J627" s="356" t="s">
        <v>611</v>
      </c>
      <c r="K627" s="357" t="s">
        <v>49</v>
      </c>
      <c r="L627" s="358"/>
      <c r="M627" s="358" t="s">
        <v>34</v>
      </c>
      <c r="N627" s="357">
        <v>616052</v>
      </c>
      <c r="O627" s="357" t="s">
        <v>1320</v>
      </c>
      <c r="P627" s="361">
        <v>44469</v>
      </c>
      <c r="Q627" s="362">
        <v>9410341.4000000004</v>
      </c>
      <c r="R627" s="362" t="s">
        <v>1417</v>
      </c>
      <c r="S627" s="357">
        <v>13</v>
      </c>
      <c r="T627" s="359">
        <v>-0.78726785015839951</v>
      </c>
      <c r="U627" s="359">
        <v>-10.177165159013621</v>
      </c>
      <c r="V627" s="359" t="s">
        <v>1417</v>
      </c>
      <c r="W627" s="359" t="s">
        <v>1417</v>
      </c>
      <c r="X627" s="359" t="s">
        <v>1417</v>
      </c>
      <c r="Y627" s="359" t="s">
        <v>1417</v>
      </c>
      <c r="Z627" s="359" t="s">
        <v>1417</v>
      </c>
      <c r="AA627" s="359" t="s">
        <v>1417</v>
      </c>
      <c r="AB627" s="359" t="s">
        <v>1417</v>
      </c>
      <c r="AC627" s="363" t="s">
        <v>1417</v>
      </c>
      <c r="AD627" s="526">
        <v>42682760000176</v>
      </c>
      <c r="AE627" s="360" t="s">
        <v>2263</v>
      </c>
      <c r="AF627" s="360" t="s">
        <v>2143</v>
      </c>
      <c r="AG627" s="364" t="s">
        <v>1435</v>
      </c>
      <c r="AH627" s="364" t="s">
        <v>2144</v>
      </c>
      <c r="AI627" s="364">
        <v>0</v>
      </c>
      <c r="AJ627" s="364">
        <v>0</v>
      </c>
      <c r="AK627" s="364">
        <v>0</v>
      </c>
      <c r="AL627" s="359">
        <v>1.3999999999999999E-2</v>
      </c>
      <c r="AM627" s="359">
        <v>0.2</v>
      </c>
      <c r="AN627" s="359" t="s">
        <v>2161</v>
      </c>
      <c r="AO627" s="357" t="s">
        <v>1323</v>
      </c>
      <c r="AP627" s="360" t="s">
        <v>13</v>
      </c>
      <c r="AQ627" s="366" t="s">
        <v>679</v>
      </c>
      <c r="AR627" s="359">
        <v>4.6661999999999997E-3</v>
      </c>
      <c r="AS627" s="359">
        <v>4.6661999999999997E-3</v>
      </c>
      <c r="AT627" s="359"/>
      <c r="AX627" s="646"/>
      <c r="AY627" s="647"/>
      <c r="AZ627" s="647"/>
      <c r="BA627" s="647"/>
      <c r="BB627" s="648"/>
      <c r="BC627" s="647"/>
      <c r="BD627" s="647"/>
      <c r="BE627" s="647"/>
      <c r="BF627" s="647"/>
      <c r="BG627" s="648"/>
      <c r="BH627" s="648"/>
      <c r="BI627" s="649"/>
      <c r="BJ627" s="649"/>
      <c r="BK627" s="649"/>
      <c r="BL627" s="648"/>
      <c r="BM627" s="648"/>
      <c r="BN627" s="648"/>
      <c r="BO627" s="648"/>
      <c r="BP627" s="648"/>
      <c r="BQ627" s="648"/>
      <c r="BR627" s="648"/>
      <c r="BS627" s="648"/>
      <c r="BT627" s="651"/>
      <c r="BU627" s="652"/>
      <c r="BV627" s="650"/>
      <c r="BW627" s="653"/>
    </row>
    <row r="628" spans="2:75" ht="15.75" customHeight="1">
      <c r="B628" s="353" t="s">
        <v>1261</v>
      </c>
      <c r="C628" s="354">
        <v>43984912000158</v>
      </c>
      <c r="D628" s="355" t="s">
        <v>14</v>
      </c>
      <c r="E628" s="355" t="s">
        <v>15</v>
      </c>
      <c r="F628" s="355" t="s">
        <v>701</v>
      </c>
      <c r="G628" s="356"/>
      <c r="H628" s="356" t="s">
        <v>34</v>
      </c>
      <c r="I628" s="356" t="s">
        <v>34</v>
      </c>
      <c r="J628" s="356" t="s">
        <v>611</v>
      </c>
      <c r="K628" s="357" t="s">
        <v>49</v>
      </c>
      <c r="L628" s="358"/>
      <c r="M628" s="358" t="s">
        <v>34</v>
      </c>
      <c r="N628" s="357">
        <v>626090</v>
      </c>
      <c r="O628" s="357" t="s">
        <v>1320</v>
      </c>
      <c r="P628" s="361">
        <v>44530</v>
      </c>
      <c r="Q628" s="362">
        <v>6729998.2199999997</v>
      </c>
      <c r="R628" s="362" t="s">
        <v>1417</v>
      </c>
      <c r="S628" s="357">
        <v>13</v>
      </c>
      <c r="T628" s="359">
        <v>-0.74418394206754956</v>
      </c>
      <c r="U628" s="359">
        <v>-9.620211069947084</v>
      </c>
      <c r="V628" s="359" t="s">
        <v>1417</v>
      </c>
      <c r="W628" s="359" t="s">
        <v>1417</v>
      </c>
      <c r="X628" s="359" t="s">
        <v>1417</v>
      </c>
      <c r="Y628" s="359" t="s">
        <v>1417</v>
      </c>
      <c r="Z628" s="359" t="s">
        <v>1417</v>
      </c>
      <c r="AA628" s="359" t="s">
        <v>1417</v>
      </c>
      <c r="AB628" s="359" t="s">
        <v>1417</v>
      </c>
      <c r="AC628" s="363" t="s">
        <v>1417</v>
      </c>
      <c r="AD628" s="526">
        <v>40226808000106</v>
      </c>
      <c r="AE628" s="360" t="s">
        <v>2263</v>
      </c>
      <c r="AF628" s="360" t="s">
        <v>2143</v>
      </c>
      <c r="AG628" s="364" t="s">
        <v>1435</v>
      </c>
      <c r="AH628" s="364" t="s">
        <v>2144</v>
      </c>
      <c r="AI628" s="364">
        <v>5000</v>
      </c>
      <c r="AJ628" s="364">
        <v>100</v>
      </c>
      <c r="AK628" s="364">
        <v>100</v>
      </c>
      <c r="AL628" s="359">
        <v>1.3999999999999999E-2</v>
      </c>
      <c r="AM628" s="359">
        <v>0.2</v>
      </c>
      <c r="AN628" s="359" t="s">
        <v>2161</v>
      </c>
      <c r="AO628" s="357" t="s">
        <v>1323</v>
      </c>
      <c r="AP628" s="360" t="s">
        <v>13</v>
      </c>
      <c r="AQ628" s="366" t="s">
        <v>679</v>
      </c>
      <c r="AR628" s="359">
        <v>4.6661999999999997E-3</v>
      </c>
      <c r="AS628" s="359">
        <v>4.6661999999999997E-3</v>
      </c>
      <c r="AT628" s="359"/>
      <c r="AX628" s="646"/>
      <c r="AY628" s="647"/>
      <c r="AZ628" s="647"/>
      <c r="BA628" s="647"/>
      <c r="BB628" s="648"/>
      <c r="BC628" s="647"/>
      <c r="BD628" s="647"/>
      <c r="BE628" s="647"/>
      <c r="BF628" s="647"/>
      <c r="BG628" s="648"/>
      <c r="BH628" s="648"/>
      <c r="BI628" s="649"/>
      <c r="BJ628" s="649"/>
      <c r="BK628" s="649"/>
      <c r="BL628" s="648"/>
      <c r="BM628" s="648"/>
      <c r="BN628" s="648"/>
      <c r="BO628" s="648"/>
      <c r="BP628" s="648"/>
      <c r="BQ628" s="648"/>
      <c r="BR628" s="648"/>
      <c r="BS628" s="648"/>
      <c r="BT628" s="651"/>
      <c r="BU628" s="652"/>
      <c r="BV628" s="650"/>
      <c r="BW628" s="653"/>
    </row>
    <row r="629" spans="2:75" ht="15.75" customHeight="1">
      <c r="B629" s="353" t="s">
        <v>506</v>
      </c>
      <c r="C629" s="354">
        <v>43507873000106</v>
      </c>
      <c r="D629" s="355" t="s">
        <v>14</v>
      </c>
      <c r="E629" s="355" t="s">
        <v>15</v>
      </c>
      <c r="F629" s="355" t="s">
        <v>701</v>
      </c>
      <c r="G629" s="356"/>
      <c r="H629" s="356" t="s">
        <v>34</v>
      </c>
      <c r="I629" s="356" t="s">
        <v>34</v>
      </c>
      <c r="J629" s="356" t="s">
        <v>611</v>
      </c>
      <c r="K629" s="357" t="s">
        <v>49</v>
      </c>
      <c r="L629" s="358"/>
      <c r="M629" s="358" t="s">
        <v>1414</v>
      </c>
      <c r="N629" s="357">
        <v>619711</v>
      </c>
      <c r="O629" s="357" t="s">
        <v>1320</v>
      </c>
      <c r="P629" s="361">
        <v>44494</v>
      </c>
      <c r="Q629" s="362">
        <v>631568.18999999994</v>
      </c>
      <c r="R629" s="362" t="s">
        <v>1417</v>
      </c>
      <c r="S629" s="357">
        <v>13</v>
      </c>
      <c r="T629" s="359">
        <v>-0.61293726959215333</v>
      </c>
      <c r="U629" s="359">
        <v>-7.9235597179525543</v>
      </c>
      <c r="V629" s="359" t="s">
        <v>1417</v>
      </c>
      <c r="W629" s="359" t="s">
        <v>1417</v>
      </c>
      <c r="X629" s="359" t="s">
        <v>1417</v>
      </c>
      <c r="Y629" s="359" t="s">
        <v>1417</v>
      </c>
      <c r="Z629" s="359" t="s">
        <v>1417</v>
      </c>
      <c r="AA629" s="359" t="s">
        <v>1417</v>
      </c>
      <c r="AB629" s="359" t="s">
        <v>1417</v>
      </c>
      <c r="AC629" s="363" t="s">
        <v>1417</v>
      </c>
      <c r="AD629" s="526">
        <v>35435027000191</v>
      </c>
      <c r="AE629" s="360" t="s">
        <v>2263</v>
      </c>
      <c r="AF629" s="360" t="s">
        <v>2143</v>
      </c>
      <c r="AG629" s="364" t="s">
        <v>1435</v>
      </c>
      <c r="AH629" s="364" t="s">
        <v>2144</v>
      </c>
      <c r="AI629" s="364">
        <v>500</v>
      </c>
      <c r="AJ629" s="364">
        <v>500</v>
      </c>
      <c r="AK629" s="364">
        <v>500</v>
      </c>
      <c r="AL629" s="359">
        <v>5.0000000000000001E-4</v>
      </c>
      <c r="AM629" s="359" t="s">
        <v>34</v>
      </c>
      <c r="AN629" s="359" t="s">
        <v>2161</v>
      </c>
      <c r="AO629" s="357" t="s">
        <v>1323</v>
      </c>
      <c r="AP629" s="360" t="s">
        <v>13</v>
      </c>
      <c r="AQ629" s="366" t="s">
        <v>679</v>
      </c>
      <c r="AR629" s="359">
        <v>1.6664999999999998E-4</v>
      </c>
      <c r="AS629" s="359">
        <v>1.6664999999999998E-4</v>
      </c>
      <c r="AT629" s="359"/>
      <c r="AX629" s="646"/>
      <c r="AY629" s="647"/>
      <c r="AZ629" s="647"/>
      <c r="BA629" s="647"/>
      <c r="BB629" s="648"/>
      <c r="BC629" s="647"/>
      <c r="BD629" s="647"/>
      <c r="BE629" s="647"/>
      <c r="BF629" s="647"/>
      <c r="BG629" s="648"/>
      <c r="BH629" s="648"/>
      <c r="BI629" s="649"/>
      <c r="BJ629" s="649"/>
      <c r="BK629" s="649"/>
      <c r="BL629" s="648"/>
      <c r="BM629" s="648"/>
      <c r="BN629" s="648"/>
      <c r="BO629" s="648"/>
      <c r="BP629" s="648"/>
      <c r="BQ629" s="648"/>
      <c r="BR629" s="648"/>
      <c r="BS629" s="648"/>
      <c r="BT629" s="651"/>
      <c r="BU629" s="652"/>
      <c r="BV629" s="650"/>
      <c r="BW629" s="653"/>
    </row>
    <row r="630" spans="2:75" ht="15.75" customHeight="1">
      <c r="B630" s="353" t="s">
        <v>209</v>
      </c>
      <c r="C630" s="354">
        <v>27324405000131</v>
      </c>
      <c r="D630" s="355" t="s">
        <v>13</v>
      </c>
      <c r="E630" s="355" t="s">
        <v>615</v>
      </c>
      <c r="F630" s="355" t="s">
        <v>619</v>
      </c>
      <c r="G630" s="356" t="s">
        <v>34</v>
      </c>
      <c r="H630" s="356" t="s">
        <v>1336</v>
      </c>
      <c r="I630" s="356" t="s">
        <v>34</v>
      </c>
      <c r="J630" s="356" t="s">
        <v>611</v>
      </c>
      <c r="K630" s="357" t="s">
        <v>48</v>
      </c>
      <c r="L630" s="358"/>
      <c r="M630" s="358" t="s">
        <v>1414</v>
      </c>
      <c r="N630" s="357">
        <v>441996</v>
      </c>
      <c r="O630" s="357" t="s">
        <v>1320</v>
      </c>
      <c r="P630" s="361">
        <v>42877</v>
      </c>
      <c r="Q630" s="362">
        <v>58067890.469999999</v>
      </c>
      <c r="R630" s="362">
        <v>74265138.602063477</v>
      </c>
      <c r="S630" s="357">
        <v>13</v>
      </c>
      <c r="T630" s="359">
        <v>4.2272682563059494E-2</v>
      </c>
      <c r="U630" s="359">
        <v>0.54646721833268252</v>
      </c>
      <c r="V630" s="359">
        <v>5.4754052662313812E-2</v>
      </c>
      <c r="W630" s="359">
        <v>0.53677279914899934</v>
      </c>
      <c r="X630" s="359">
        <v>9.1780808383400858E-2</v>
      </c>
      <c r="Y630" s="359">
        <v>0.69599054292344986</v>
      </c>
      <c r="Z630" s="359">
        <v>0.18258804378308646</v>
      </c>
      <c r="AA630" s="359">
        <v>1.0378896337637171</v>
      </c>
      <c r="AB630" s="359">
        <v>3.9114029565807014E-2</v>
      </c>
      <c r="AC630" s="363">
        <v>-1.1013187219327158</v>
      </c>
      <c r="AD630" s="526">
        <v>0</v>
      </c>
      <c r="AE630" s="360" t="s">
        <v>2293</v>
      </c>
      <c r="AF630" s="360" t="s">
        <v>2152</v>
      </c>
      <c r="AG630" s="364" t="s">
        <v>1436</v>
      </c>
      <c r="AH630" s="364" t="s">
        <v>2147</v>
      </c>
      <c r="AI630" s="364">
        <v>25000</v>
      </c>
      <c r="AJ630" s="364">
        <v>10000</v>
      </c>
      <c r="AK630" s="364">
        <v>20000</v>
      </c>
      <c r="AL630" s="359">
        <v>5.5000000000000005E-3</v>
      </c>
      <c r="AM630" s="359">
        <v>0.1</v>
      </c>
      <c r="AN630" s="359" t="s">
        <v>64</v>
      </c>
      <c r="AO630" s="357" t="s">
        <v>1323</v>
      </c>
      <c r="AP630" s="360" t="s">
        <v>13</v>
      </c>
      <c r="AQ630" s="366" t="s">
        <v>668</v>
      </c>
      <c r="AR630" s="359">
        <v>1.2833333333333332E-3</v>
      </c>
      <c r="AS630" s="359">
        <v>1.2833333333333332E-3</v>
      </c>
      <c r="AT630" s="359"/>
      <c r="AX630" s="646"/>
      <c r="AY630" s="647"/>
      <c r="AZ630" s="647"/>
      <c r="BA630" s="647"/>
      <c r="BB630" s="648"/>
      <c r="BC630" s="647"/>
      <c r="BD630" s="647"/>
      <c r="BE630" s="647"/>
      <c r="BF630" s="647"/>
      <c r="BG630" s="648"/>
      <c r="BH630" s="648"/>
      <c r="BI630" s="649"/>
      <c r="BJ630" s="649"/>
      <c r="BK630" s="649"/>
      <c r="BL630" s="648"/>
      <c r="BM630" s="648"/>
      <c r="BN630" s="648"/>
      <c r="BO630" s="648"/>
      <c r="BP630" s="648"/>
      <c r="BQ630" s="648"/>
      <c r="BR630" s="648"/>
      <c r="BS630" s="648"/>
      <c r="BT630" s="651"/>
      <c r="BU630" s="652"/>
      <c r="BV630" s="650"/>
      <c r="BW630" s="653"/>
    </row>
    <row r="631" spans="2:75" ht="15.75" customHeight="1">
      <c r="B631" s="353" t="s">
        <v>740</v>
      </c>
      <c r="C631" s="354">
        <v>31848238000103</v>
      </c>
      <c r="D631" s="355" t="s">
        <v>14</v>
      </c>
      <c r="E631" s="355" t="s">
        <v>607</v>
      </c>
      <c r="F631" s="355"/>
      <c r="G631" s="356"/>
      <c r="H631" s="356" t="s">
        <v>34</v>
      </c>
      <c r="I631" s="356" t="s">
        <v>34</v>
      </c>
      <c r="J631" s="356" t="s">
        <v>608</v>
      </c>
      <c r="K631" s="357" t="s">
        <v>48</v>
      </c>
      <c r="L631" s="358"/>
      <c r="M631" s="358" t="s">
        <v>1414</v>
      </c>
      <c r="N631" s="357">
        <v>509892</v>
      </c>
      <c r="O631" s="357" t="s">
        <v>1320</v>
      </c>
      <c r="P631" s="361">
        <v>43658</v>
      </c>
      <c r="Q631" s="362">
        <v>2262268.5499999998</v>
      </c>
      <c r="R631" s="362">
        <v>3482117.4941666676</v>
      </c>
      <c r="S631" s="357">
        <v>13</v>
      </c>
      <c r="T631" s="359">
        <v>-5.3367427989555849E-2</v>
      </c>
      <c r="U631" s="359">
        <v>-0.68989115794859113</v>
      </c>
      <c r="V631" s="359">
        <v>-0.17308578445774614</v>
      </c>
      <c r="W631" s="359">
        <v>-1.6968194407321273</v>
      </c>
      <c r="X631" s="359">
        <v>-7.3739058769766053E-2</v>
      </c>
      <c r="Y631" s="359">
        <v>-0.5591766781291011</v>
      </c>
      <c r="Z631" s="359">
        <v>3.7952160272171964E-2</v>
      </c>
      <c r="AA631" s="359">
        <v>0.21573238263191935</v>
      </c>
      <c r="AB631" s="359">
        <v>0.17331498170270546</v>
      </c>
      <c r="AC631" s="363">
        <v>-1.5700749830704859</v>
      </c>
      <c r="AD631" s="526">
        <v>0</v>
      </c>
      <c r="AE631" s="360" t="s">
        <v>2168</v>
      </c>
      <c r="AF631" s="360" t="s">
        <v>741</v>
      </c>
      <c r="AG631" s="364" t="s">
        <v>741</v>
      </c>
      <c r="AH631" s="364" t="s">
        <v>2147</v>
      </c>
      <c r="AI631" s="364">
        <v>5000</v>
      </c>
      <c r="AJ631" s="364">
        <v>500</v>
      </c>
      <c r="AK631" s="364">
        <v>5000</v>
      </c>
      <c r="AL631" s="657">
        <v>1.9650000000000001E-2</v>
      </c>
      <c r="AM631" s="657">
        <v>0.2</v>
      </c>
      <c r="AN631" s="359" t="s">
        <v>666</v>
      </c>
      <c r="AO631" s="357" t="s">
        <v>1323</v>
      </c>
      <c r="AP631" s="360" t="s">
        <v>716</v>
      </c>
      <c r="AQ631" s="366" t="s">
        <v>665</v>
      </c>
      <c r="AR631" s="359">
        <v>1.3333333333333333E-3</v>
      </c>
      <c r="AS631" s="359">
        <v>1.3333333333333333E-3</v>
      </c>
      <c r="AT631" s="359"/>
      <c r="AX631" s="646"/>
      <c r="AY631" s="647"/>
      <c r="AZ631" s="647"/>
      <c r="BA631" s="647"/>
      <c r="BB631" s="648"/>
      <c r="BC631" s="647"/>
      <c r="BD631" s="647"/>
      <c r="BE631" s="647"/>
      <c r="BF631" s="647"/>
      <c r="BG631" s="648"/>
      <c r="BH631" s="648"/>
      <c r="BI631" s="649"/>
      <c r="BJ631" s="649"/>
      <c r="BK631" s="649"/>
      <c r="BL631" s="648"/>
      <c r="BM631" s="648"/>
      <c r="BN631" s="648"/>
      <c r="BO631" s="648"/>
      <c r="BP631" s="648"/>
      <c r="BQ631" s="648"/>
      <c r="BR631" s="648"/>
      <c r="BS631" s="648"/>
      <c r="BT631" s="651"/>
      <c r="BU631" s="652"/>
      <c r="BV631" s="650"/>
      <c r="BW631" s="653"/>
    </row>
    <row r="632" spans="2:75" ht="15.75" customHeight="1">
      <c r="B632" s="353" t="s">
        <v>1577</v>
      </c>
      <c r="C632" s="354">
        <v>4147027000162</v>
      </c>
      <c r="D632" s="355" t="s">
        <v>13</v>
      </c>
      <c r="E632" s="355" t="s">
        <v>615</v>
      </c>
      <c r="F632" s="355" t="s">
        <v>619</v>
      </c>
      <c r="G632" s="356" t="s">
        <v>34</v>
      </c>
      <c r="H632" s="356" t="s">
        <v>1337</v>
      </c>
      <c r="I632" s="356" t="s">
        <v>34</v>
      </c>
      <c r="J632" s="356" t="s">
        <v>611</v>
      </c>
      <c r="K632" s="357" t="s">
        <v>48</v>
      </c>
      <c r="L632" s="358"/>
      <c r="M632" s="358"/>
      <c r="N632" s="357">
        <v>97081</v>
      </c>
      <c r="O632" s="357" t="s">
        <v>1323</v>
      </c>
      <c r="P632" s="361">
        <v>37196</v>
      </c>
      <c r="Q632" s="362">
        <v>108876576.58</v>
      </c>
      <c r="R632" s="362">
        <v>112160911.68960318</v>
      </c>
      <c r="S632" s="357">
        <v>14</v>
      </c>
      <c r="T632" s="359">
        <v>0.1115687428004597</v>
      </c>
      <c r="U632" s="359">
        <v>1.2549155707865194</v>
      </c>
      <c r="V632" s="359">
        <v>8.3201869758038338E-2</v>
      </c>
      <c r="W632" s="359">
        <v>0.76360249998287133</v>
      </c>
      <c r="X632" s="359">
        <v>0.16135690642763389</v>
      </c>
      <c r="Y632" s="359">
        <v>1.134627953467167</v>
      </c>
      <c r="Z632" s="359">
        <v>0.17423001460220999</v>
      </c>
      <c r="AA632" s="359">
        <v>0.95209101131221241</v>
      </c>
      <c r="AB632" s="359">
        <v>8.1788575528471921E-2</v>
      </c>
      <c r="AC632" s="363">
        <v>-0.24674708923460983</v>
      </c>
      <c r="AD632" s="526">
        <v>22188046000119</v>
      </c>
      <c r="AE632" s="360" t="s">
        <v>1557</v>
      </c>
      <c r="AF632" s="360" t="s">
        <v>2155</v>
      </c>
      <c r="AG632" s="364" t="s">
        <v>1557</v>
      </c>
      <c r="AH632" s="364" t="s">
        <v>2147</v>
      </c>
      <c r="AI632" s="364">
        <v>100000</v>
      </c>
      <c r="AJ632" s="364">
        <v>50000</v>
      </c>
      <c r="AK632" s="364">
        <v>100000</v>
      </c>
      <c r="AL632" s="359">
        <v>0</v>
      </c>
      <c r="AM632" s="359" t="s">
        <v>34</v>
      </c>
      <c r="AN632" s="359" t="s">
        <v>64</v>
      </c>
      <c r="AO632" s="357" t="s">
        <v>1323</v>
      </c>
      <c r="AP632" s="360" t="s">
        <v>13</v>
      </c>
      <c r="AQ632" s="366" t="s">
        <v>664</v>
      </c>
      <c r="AR632" s="359" t="s">
        <v>34</v>
      </c>
      <c r="AS632" s="359" t="s">
        <v>34</v>
      </c>
      <c r="AT632" s="359"/>
      <c r="AX632" s="646"/>
      <c r="AY632" s="647"/>
      <c r="AZ632" s="647"/>
      <c r="BA632" s="647"/>
      <c r="BB632" s="648"/>
      <c r="BC632" s="647"/>
      <c r="BD632" s="647"/>
      <c r="BE632" s="647"/>
      <c r="BF632" s="647"/>
      <c r="BG632" s="648"/>
      <c r="BH632" s="648"/>
      <c r="BI632" s="649"/>
      <c r="BJ632" s="649"/>
      <c r="BK632" s="649"/>
      <c r="BL632" s="648"/>
      <c r="BM632" s="648"/>
      <c r="BN632" s="648"/>
      <c r="BO632" s="648"/>
      <c r="BP632" s="648"/>
      <c r="BQ632" s="648"/>
      <c r="BR632" s="648"/>
      <c r="BS632" s="648"/>
      <c r="BT632" s="651"/>
      <c r="BU632" s="652"/>
      <c r="BV632" s="650"/>
      <c r="BW632" s="653"/>
    </row>
    <row r="633" spans="2:75" ht="15.75" customHeight="1">
      <c r="B633" s="353" t="s">
        <v>185</v>
      </c>
      <c r="C633" s="354">
        <v>13155995000101</v>
      </c>
      <c r="D633" s="355" t="s">
        <v>14</v>
      </c>
      <c r="E633" s="355" t="s">
        <v>607</v>
      </c>
      <c r="F633" s="355"/>
      <c r="G633" s="356"/>
      <c r="H633" s="356" t="s">
        <v>34</v>
      </c>
      <c r="I633" s="356" t="s">
        <v>34</v>
      </c>
      <c r="J633" s="356" t="s">
        <v>608</v>
      </c>
      <c r="K633" s="357" t="s">
        <v>48</v>
      </c>
      <c r="L633" s="358"/>
      <c r="M633" s="358" t="s">
        <v>1414</v>
      </c>
      <c r="N633" s="357">
        <v>289140</v>
      </c>
      <c r="O633" s="357" t="s">
        <v>1320</v>
      </c>
      <c r="P633" s="361">
        <v>40802</v>
      </c>
      <c r="Q633" s="362">
        <v>140563845.65000001</v>
      </c>
      <c r="R633" s="362">
        <v>151542825.07503977</v>
      </c>
      <c r="S633" s="357">
        <v>14</v>
      </c>
      <c r="T633" s="359">
        <v>5.6849573694760291E-2</v>
      </c>
      <c r="U633" s="359">
        <v>0.73490553512973134</v>
      </c>
      <c r="V633" s="359">
        <v>-0.11648045801563067</v>
      </c>
      <c r="W633" s="359">
        <v>-1.1418979683715971</v>
      </c>
      <c r="X633" s="359">
        <v>-2.1059589757095099E-2</v>
      </c>
      <c r="Y633" s="359">
        <v>-0.15969869482470805</v>
      </c>
      <c r="Z633" s="359">
        <v>3.0372141104899608E-3</v>
      </c>
      <c r="AA633" s="359">
        <v>1.7264509633190029E-2</v>
      </c>
      <c r="AB633" s="359">
        <v>0.21599854298955165</v>
      </c>
      <c r="AC633" s="363">
        <v>-0.91498889122752702</v>
      </c>
      <c r="AD633" s="526">
        <v>0</v>
      </c>
      <c r="AE633" s="360" t="s">
        <v>2258</v>
      </c>
      <c r="AF633" s="360" t="s">
        <v>741</v>
      </c>
      <c r="AG633" s="364" t="s">
        <v>741</v>
      </c>
      <c r="AH633" s="364" t="s">
        <v>2147</v>
      </c>
      <c r="AI633" s="364">
        <v>500</v>
      </c>
      <c r="AJ633" s="364">
        <v>500</v>
      </c>
      <c r="AK633" s="364">
        <v>500</v>
      </c>
      <c r="AL633" s="359">
        <v>0.02</v>
      </c>
      <c r="AM633" s="359">
        <v>0.2</v>
      </c>
      <c r="AN633" s="359" t="s">
        <v>666</v>
      </c>
      <c r="AO633" s="357" t="s">
        <v>1323</v>
      </c>
      <c r="AP633" s="360" t="s">
        <v>716</v>
      </c>
      <c r="AQ633" s="366" t="s">
        <v>670</v>
      </c>
      <c r="AR633" s="359">
        <v>3.3333333333333335E-3</v>
      </c>
      <c r="AS633" s="359">
        <v>3.3333333333333335E-3</v>
      </c>
      <c r="AT633" s="359"/>
      <c r="AX633" s="646"/>
      <c r="AY633" s="647"/>
      <c r="AZ633" s="647"/>
      <c r="BA633" s="647"/>
      <c r="BB633" s="648"/>
      <c r="BC633" s="647"/>
      <c r="BD633" s="647"/>
      <c r="BE633" s="647"/>
      <c r="BF633" s="647"/>
      <c r="BG633" s="648"/>
      <c r="BH633" s="648"/>
      <c r="BI633" s="649"/>
      <c r="BJ633" s="649"/>
      <c r="BK633" s="649"/>
      <c r="BL633" s="648"/>
      <c r="BM633" s="648"/>
      <c r="BN633" s="648"/>
      <c r="BO633" s="648"/>
      <c r="BP633" s="648"/>
      <c r="BQ633" s="648"/>
      <c r="BR633" s="648"/>
      <c r="BS633" s="648"/>
      <c r="BT633" s="651"/>
      <c r="BU633" s="652"/>
      <c r="BV633" s="650"/>
      <c r="BW633" s="653"/>
    </row>
    <row r="634" spans="2:75" ht="15.75" customHeight="1">
      <c r="B634" s="353" t="s">
        <v>220</v>
      </c>
      <c r="C634" s="354">
        <v>24623392000103</v>
      </c>
      <c r="D634" s="355" t="s">
        <v>14</v>
      </c>
      <c r="E634" s="355" t="s">
        <v>614</v>
      </c>
      <c r="F634" s="355"/>
      <c r="G634" s="356"/>
      <c r="H634" s="356" t="s">
        <v>1337</v>
      </c>
      <c r="I634" s="356" t="s">
        <v>34</v>
      </c>
      <c r="J634" s="356" t="s">
        <v>608</v>
      </c>
      <c r="K634" s="357" t="s">
        <v>48</v>
      </c>
      <c r="L634" s="358"/>
      <c r="M634" s="358" t="s">
        <v>34</v>
      </c>
      <c r="N634" s="357">
        <v>420591</v>
      </c>
      <c r="O634" s="357" t="s">
        <v>1320</v>
      </c>
      <c r="P634" s="361">
        <v>42562</v>
      </c>
      <c r="Q634" s="362">
        <v>19076564.600000001</v>
      </c>
      <c r="R634" s="362">
        <v>17893028.365158737</v>
      </c>
      <c r="S634" s="357">
        <v>14</v>
      </c>
      <c r="T634" s="359">
        <v>0.11064787588552383</v>
      </c>
      <c r="U634" s="359">
        <v>1.4303666879759502</v>
      </c>
      <c r="V634" s="359">
        <v>0.10320206366794404</v>
      </c>
      <c r="W634" s="359">
        <v>1.0117253043284529</v>
      </c>
      <c r="X634" s="359">
        <v>0.33024121327579081</v>
      </c>
      <c r="Y634" s="359">
        <v>2.5042791120707246</v>
      </c>
      <c r="Z634" s="359">
        <v>0.76101644732156104</v>
      </c>
      <c r="AA634" s="359">
        <v>4.3258641991754869</v>
      </c>
      <c r="AB634" s="359">
        <v>0.24738513363878367</v>
      </c>
      <c r="AC634" s="363">
        <v>0.12774169300612562</v>
      </c>
      <c r="AD634" s="526">
        <v>0</v>
      </c>
      <c r="AE634" s="360" t="s">
        <v>2299</v>
      </c>
      <c r="AF634" s="360" t="s">
        <v>2143</v>
      </c>
      <c r="AG634" s="364" t="s">
        <v>1435</v>
      </c>
      <c r="AH634" s="364" t="s">
        <v>2147</v>
      </c>
      <c r="AI634" s="364">
        <v>5000</v>
      </c>
      <c r="AJ634" s="364">
        <v>1000</v>
      </c>
      <c r="AK634" s="364">
        <v>1000</v>
      </c>
      <c r="AL634" s="359">
        <v>0.02</v>
      </c>
      <c r="AM634" s="359">
        <v>0.2</v>
      </c>
      <c r="AN634" s="359" t="s">
        <v>64</v>
      </c>
      <c r="AO634" s="357" t="s">
        <v>1323</v>
      </c>
      <c r="AP634" s="360" t="s">
        <v>13</v>
      </c>
      <c r="AQ634" s="366" t="s">
        <v>668</v>
      </c>
      <c r="AR634" s="359">
        <v>4.6666666666666662E-3</v>
      </c>
      <c r="AS634" s="359">
        <v>4.6666666666666662E-3</v>
      </c>
      <c r="AT634" s="359"/>
      <c r="AX634" s="646"/>
      <c r="AY634" s="647"/>
      <c r="AZ634" s="647"/>
      <c r="BA634" s="647"/>
      <c r="BB634" s="648"/>
      <c r="BC634" s="647"/>
      <c r="BD634" s="647"/>
      <c r="BE634" s="647"/>
      <c r="BF634" s="647"/>
      <c r="BG634" s="648"/>
      <c r="BH634" s="648"/>
      <c r="BI634" s="649"/>
      <c r="BJ634" s="649"/>
      <c r="BK634" s="649"/>
      <c r="BL634" s="648"/>
      <c r="BM634" s="648"/>
      <c r="BN634" s="648"/>
      <c r="BO634" s="648"/>
      <c r="BP634" s="648"/>
      <c r="BQ634" s="648"/>
      <c r="BR634" s="648"/>
      <c r="BS634" s="648"/>
      <c r="BT634" s="651"/>
      <c r="BU634" s="652"/>
      <c r="BV634" s="650"/>
      <c r="BW634" s="653"/>
    </row>
    <row r="635" spans="2:75" ht="15.75" customHeight="1">
      <c r="B635" s="353" t="s">
        <v>242</v>
      </c>
      <c r="C635" s="354">
        <v>7266253000150</v>
      </c>
      <c r="D635" s="355" t="s">
        <v>14</v>
      </c>
      <c r="E635" s="355" t="s">
        <v>607</v>
      </c>
      <c r="F635" s="355"/>
      <c r="G635" s="356"/>
      <c r="H635" s="356" t="s">
        <v>34</v>
      </c>
      <c r="I635" s="356" t="s">
        <v>34</v>
      </c>
      <c r="J635" s="356" t="s">
        <v>608</v>
      </c>
      <c r="K635" s="357" t="s">
        <v>48</v>
      </c>
      <c r="L635" s="358"/>
      <c r="M635" s="358" t="s">
        <v>34</v>
      </c>
      <c r="N635" s="357">
        <v>156981</v>
      </c>
      <c r="O635" s="357" t="s">
        <v>1320</v>
      </c>
      <c r="P635" s="361">
        <v>38611</v>
      </c>
      <c r="Q635" s="362">
        <v>21827155.710000001</v>
      </c>
      <c r="R635" s="362">
        <v>24975840.935515858</v>
      </c>
      <c r="S635" s="357">
        <v>14</v>
      </c>
      <c r="T635" s="359">
        <v>-8.8241307723799345E-2</v>
      </c>
      <c r="U635" s="359">
        <v>-1.1407126080047114</v>
      </c>
      <c r="V635" s="359">
        <v>-0.22467290518009486</v>
      </c>
      <c r="W635" s="359">
        <v>-2.2025457174873706</v>
      </c>
      <c r="X635" s="359">
        <v>-0.17010072424250267</v>
      </c>
      <c r="Y635" s="359">
        <v>-1.2899046925220019</v>
      </c>
      <c r="Z635" s="359">
        <v>-0.1060948538230293</v>
      </c>
      <c r="AA635" s="359">
        <v>-0.60307754383641166</v>
      </c>
      <c r="AB635" s="359">
        <v>0.23873749317710669</v>
      </c>
      <c r="AC635" s="363">
        <v>-1.353033837981648</v>
      </c>
      <c r="AD635" s="526">
        <v>11361527000168</v>
      </c>
      <c r="AE635" s="360" t="s">
        <v>2321</v>
      </c>
      <c r="AF635" s="360" t="s">
        <v>2143</v>
      </c>
      <c r="AG635" s="364" t="s">
        <v>1435</v>
      </c>
      <c r="AH635" s="364" t="s">
        <v>2147</v>
      </c>
      <c r="AI635" s="364">
        <v>1000</v>
      </c>
      <c r="AJ635" s="364">
        <v>1000</v>
      </c>
      <c r="AK635" s="364">
        <v>1000</v>
      </c>
      <c r="AL635" s="359">
        <v>0.02</v>
      </c>
      <c r="AM635" s="359">
        <v>0.2</v>
      </c>
      <c r="AN635" s="359" t="s">
        <v>34</v>
      </c>
      <c r="AO635" s="357" t="s">
        <v>1323</v>
      </c>
      <c r="AP635" s="360" t="s">
        <v>716</v>
      </c>
      <c r="AQ635" s="366" t="s">
        <v>659</v>
      </c>
      <c r="AR635" s="359">
        <v>4.6666666666666662E-3</v>
      </c>
      <c r="AS635" s="359">
        <v>4.6666666666666662E-3</v>
      </c>
      <c r="AT635" s="359"/>
      <c r="AX635" s="646"/>
      <c r="AY635" s="647"/>
      <c r="AZ635" s="647"/>
      <c r="BA635" s="647"/>
      <c r="BB635" s="648"/>
      <c r="BC635" s="647"/>
      <c r="BD635" s="647"/>
      <c r="BE635" s="647"/>
      <c r="BF635" s="647"/>
      <c r="BG635" s="648"/>
      <c r="BH635" s="648"/>
      <c r="BI635" s="649"/>
      <c r="BJ635" s="649"/>
      <c r="BK635" s="649"/>
      <c r="BL635" s="648"/>
      <c r="BM635" s="648"/>
      <c r="BN635" s="648"/>
      <c r="BO635" s="648"/>
      <c r="BP635" s="648"/>
      <c r="BQ635" s="648"/>
      <c r="BR635" s="648"/>
      <c r="BS635" s="648"/>
      <c r="BT635" s="651"/>
      <c r="BU635" s="652"/>
      <c r="BV635" s="650"/>
      <c r="BW635" s="653"/>
    </row>
    <row r="636" spans="2:75" ht="15.75" customHeight="1">
      <c r="B636" s="353" t="s">
        <v>1639</v>
      </c>
      <c r="C636" s="354">
        <v>35591542000160</v>
      </c>
      <c r="D636" s="355" t="s">
        <v>14</v>
      </c>
      <c r="E636" s="355"/>
      <c r="F636" s="355"/>
      <c r="G636" s="356"/>
      <c r="H636" s="356" t="s">
        <v>34</v>
      </c>
      <c r="I636" s="356"/>
      <c r="J636" s="356"/>
      <c r="K636" s="357"/>
      <c r="L636" s="358"/>
      <c r="M636" s="358"/>
      <c r="N636" s="357">
        <v>530956</v>
      </c>
      <c r="O636" s="357" t="s">
        <v>1320</v>
      </c>
      <c r="P636" s="361">
        <v>43909</v>
      </c>
      <c r="Q636" s="362">
        <v>113042604.72</v>
      </c>
      <c r="R636" s="362">
        <v>117031758.33912708</v>
      </c>
      <c r="S636" s="357">
        <v>14</v>
      </c>
      <c r="T636" s="359">
        <v>-0.10348795682248502</v>
      </c>
      <c r="U636" s="359">
        <v>-1.1640235889158408</v>
      </c>
      <c r="V636" s="359">
        <v>-0.22486053435874276</v>
      </c>
      <c r="W636" s="359">
        <v>-2.0637044177391406</v>
      </c>
      <c r="X636" s="359">
        <v>-9.854901855330922E-2</v>
      </c>
      <c r="Y636" s="359">
        <v>-0.6929760474026383</v>
      </c>
      <c r="Z636" s="359" t="s">
        <v>1417</v>
      </c>
      <c r="AA636" s="359" t="s">
        <v>1417</v>
      </c>
      <c r="AB636" s="359">
        <v>0.2490969006952253</v>
      </c>
      <c r="AC636" s="363">
        <v>-1.3133614934422204</v>
      </c>
      <c r="AD636" s="526">
        <v>73232530000139</v>
      </c>
      <c r="AE636" s="360" t="s">
        <v>2352</v>
      </c>
      <c r="AF636" s="360" t="s">
        <v>2352</v>
      </c>
      <c r="AG636" s="364" t="s">
        <v>1439</v>
      </c>
      <c r="AH636" s="364" t="s">
        <v>2144</v>
      </c>
      <c r="AI636" s="364" t="s">
        <v>1427</v>
      </c>
      <c r="AJ636" s="364" t="s">
        <v>1427</v>
      </c>
      <c r="AK636" s="364" t="s">
        <v>1427</v>
      </c>
      <c r="AL636" s="359">
        <v>0</v>
      </c>
      <c r="AM636" s="359" t="s">
        <v>34</v>
      </c>
      <c r="AN636" s="359" t="s">
        <v>666</v>
      </c>
      <c r="AO636" s="357" t="s">
        <v>1323</v>
      </c>
      <c r="AP636" s="360" t="s">
        <v>716</v>
      </c>
      <c r="AQ636" s="366" t="s">
        <v>659</v>
      </c>
      <c r="AR636" s="359" t="s">
        <v>34</v>
      </c>
      <c r="AS636" s="359" t="s">
        <v>34</v>
      </c>
      <c r="AT636" s="359"/>
      <c r="AW636" s="646"/>
      <c r="AX636" s="646"/>
      <c r="AY636" s="647"/>
      <c r="AZ636" s="647"/>
      <c r="BA636" s="647"/>
      <c r="BB636" s="648"/>
      <c r="BC636" s="647"/>
      <c r="BD636" s="647"/>
      <c r="BE636" s="647"/>
      <c r="BF636" s="647"/>
      <c r="BG636" s="648"/>
      <c r="BH636" s="648"/>
      <c r="BI636" s="649"/>
      <c r="BJ636" s="649"/>
      <c r="BK636" s="649"/>
      <c r="BL636" s="218"/>
      <c r="BM636" s="648"/>
      <c r="BN636" s="648"/>
      <c r="BO636" s="648"/>
      <c r="BP636" s="648"/>
      <c r="BQ636" s="648"/>
      <c r="BR636" s="648"/>
      <c r="BS636" s="648"/>
      <c r="BT636" s="651"/>
      <c r="BU636" s="652"/>
      <c r="BV636" s="650"/>
      <c r="BW636" s="653"/>
    </row>
    <row r="637" spans="2:75" ht="15.75" customHeight="1">
      <c r="B637" s="353" t="s">
        <v>590</v>
      </c>
      <c r="C637" s="354">
        <v>6940782000125</v>
      </c>
      <c r="D637" s="355" t="s">
        <v>14</v>
      </c>
      <c r="E637" s="355" t="s">
        <v>614</v>
      </c>
      <c r="F637" s="355"/>
      <c r="G637" s="356"/>
      <c r="H637" s="356" t="s">
        <v>1337</v>
      </c>
      <c r="I637" s="356" t="s">
        <v>34</v>
      </c>
      <c r="J637" s="356" t="s">
        <v>608</v>
      </c>
      <c r="K637" s="357" t="s">
        <v>48</v>
      </c>
      <c r="L637" s="358"/>
      <c r="M637" s="358" t="s">
        <v>34</v>
      </c>
      <c r="N637" s="357">
        <v>141690</v>
      </c>
      <c r="O637" s="357" t="s">
        <v>1320</v>
      </c>
      <c r="P637" s="361">
        <v>38238</v>
      </c>
      <c r="Q637" s="362">
        <v>10595223.32</v>
      </c>
      <c r="R637" s="362">
        <v>5752900.9848412704</v>
      </c>
      <c r="S637" s="357">
        <v>14</v>
      </c>
      <c r="T637" s="359">
        <v>-3.5858440678693593E-2</v>
      </c>
      <c r="U637" s="359">
        <v>-0.46354906155297876</v>
      </c>
      <c r="V637" s="359">
        <v>-0.15421133934012887</v>
      </c>
      <c r="W637" s="359">
        <v>-1.5117867674312018</v>
      </c>
      <c r="X637" s="359">
        <v>-5.2190999820325046E-2</v>
      </c>
      <c r="Y637" s="359">
        <v>-0.395773832683252</v>
      </c>
      <c r="Z637" s="359">
        <v>6.9863928696820787E-2</v>
      </c>
      <c r="AA637" s="359">
        <v>0.39712921977837978</v>
      </c>
      <c r="AB637" s="359">
        <v>0.20510978539164365</v>
      </c>
      <c r="AC637" s="363">
        <v>-1.1877745874036709</v>
      </c>
      <c r="AD637" s="526">
        <v>0</v>
      </c>
      <c r="AE637" s="360" t="s">
        <v>2412</v>
      </c>
      <c r="AF637" s="360" t="s">
        <v>2149</v>
      </c>
      <c r="AG637" s="364" t="s">
        <v>719</v>
      </c>
      <c r="AH637" s="364" t="s">
        <v>2147</v>
      </c>
      <c r="AI637" s="364">
        <v>1000</v>
      </c>
      <c r="AJ637" s="364">
        <v>1000</v>
      </c>
      <c r="AK637" s="364">
        <v>1000</v>
      </c>
      <c r="AL637" s="359">
        <v>5.0000000000000001E-3</v>
      </c>
      <c r="AM637" s="359">
        <v>0.2</v>
      </c>
      <c r="AN637" s="359" t="s">
        <v>666</v>
      </c>
      <c r="AO637" s="357" t="s">
        <v>1323</v>
      </c>
      <c r="AP637" s="360" t="s">
        <v>716</v>
      </c>
      <c r="AQ637" s="366" t="s">
        <v>659</v>
      </c>
      <c r="AR637" s="359">
        <v>8.0000000000000002E-3</v>
      </c>
      <c r="AS637" s="359">
        <v>8.0000000000000002E-3</v>
      </c>
      <c r="AT637" s="359"/>
      <c r="AW637" s="646"/>
      <c r="AX637" s="646"/>
      <c r="AY637" s="647"/>
      <c r="AZ637" s="647"/>
      <c r="BA637" s="647"/>
      <c r="BB637" s="648"/>
      <c r="BC637" s="647"/>
      <c r="BD637" s="647"/>
      <c r="BE637" s="647"/>
      <c r="BF637" s="647"/>
      <c r="BG637" s="648"/>
      <c r="BH637" s="648"/>
      <c r="BI637" s="649"/>
      <c r="BJ637" s="649"/>
      <c r="BK637" s="649"/>
      <c r="BL637" s="218"/>
      <c r="BM637" s="648"/>
      <c r="BN637" s="648"/>
      <c r="BO637" s="648"/>
      <c r="BP637" s="648"/>
      <c r="BQ637" s="648"/>
      <c r="BR637" s="648"/>
      <c r="BS637" s="648"/>
      <c r="BT637" s="651"/>
      <c r="BU637" s="652"/>
      <c r="BV637" s="650"/>
      <c r="BW637" s="653"/>
    </row>
    <row r="638" spans="2:75" ht="15.75" customHeight="1">
      <c r="B638" s="353" t="s">
        <v>426</v>
      </c>
      <c r="C638" s="354">
        <v>11447072000106</v>
      </c>
      <c r="D638" s="355" t="s">
        <v>14</v>
      </c>
      <c r="E638" s="355" t="s">
        <v>607</v>
      </c>
      <c r="F638" s="355"/>
      <c r="G638" s="356"/>
      <c r="H638" s="356" t="s">
        <v>34</v>
      </c>
      <c r="I638" s="356" t="s">
        <v>34</v>
      </c>
      <c r="J638" s="356" t="s">
        <v>608</v>
      </c>
      <c r="K638" s="357" t="s">
        <v>48</v>
      </c>
      <c r="L638" s="358"/>
      <c r="M638" s="358" t="s">
        <v>34</v>
      </c>
      <c r="N638" s="357">
        <v>242950</v>
      </c>
      <c r="O638" s="357" t="s">
        <v>1320</v>
      </c>
      <c r="P638" s="361">
        <v>40228</v>
      </c>
      <c r="Q638" s="362">
        <v>36915603.270000003</v>
      </c>
      <c r="R638" s="362">
        <v>42854850.396785691</v>
      </c>
      <c r="S638" s="357">
        <v>14</v>
      </c>
      <c r="T638" s="359">
        <v>-9.2761420943561879E-2</v>
      </c>
      <c r="U638" s="359">
        <v>-1.1991449938384635</v>
      </c>
      <c r="V638" s="359">
        <v>-0.1638477860375992</v>
      </c>
      <c r="W638" s="359">
        <v>-1.6062561667933328</v>
      </c>
      <c r="X638" s="359">
        <v>0.18090256072631261</v>
      </c>
      <c r="Y638" s="359">
        <v>1.3718169808462883</v>
      </c>
      <c r="Z638" s="359">
        <v>0.1793390364867109</v>
      </c>
      <c r="AA638" s="359">
        <v>1.0194212230010884</v>
      </c>
      <c r="AB638" s="359">
        <v>0.21657426102317745</v>
      </c>
      <c r="AC638" s="363">
        <v>-1.1664453798039796</v>
      </c>
      <c r="AD638" s="526">
        <v>0</v>
      </c>
      <c r="AE638" s="360" t="s">
        <v>2460</v>
      </c>
      <c r="AF638" s="360" t="s">
        <v>2143</v>
      </c>
      <c r="AG638" s="364" t="s">
        <v>1435</v>
      </c>
      <c r="AH638" s="364" t="s">
        <v>2147</v>
      </c>
      <c r="AI638" s="364">
        <v>500</v>
      </c>
      <c r="AJ638" s="364">
        <v>500</v>
      </c>
      <c r="AK638" s="364">
        <v>500</v>
      </c>
      <c r="AL638" s="359">
        <v>0.02</v>
      </c>
      <c r="AM638" s="359">
        <v>0.2</v>
      </c>
      <c r="AN638" s="359" t="s">
        <v>2161</v>
      </c>
      <c r="AO638" s="357" t="s">
        <v>1323</v>
      </c>
      <c r="AP638" s="360" t="s">
        <v>716</v>
      </c>
      <c r="AQ638" s="366" t="s">
        <v>659</v>
      </c>
      <c r="AR638" s="359">
        <v>6.6666666666666662E-3</v>
      </c>
      <c r="AS638" s="359">
        <v>6.6666666666666662E-3</v>
      </c>
      <c r="AT638" s="359"/>
      <c r="AW638" s="646"/>
      <c r="AX638" s="646"/>
      <c r="AY638" s="647"/>
      <c r="AZ638" s="647"/>
      <c r="BA638" s="647"/>
      <c r="BB638" s="648"/>
      <c r="BC638" s="647"/>
      <c r="BD638" s="647"/>
      <c r="BE638" s="647"/>
      <c r="BF638" s="647"/>
      <c r="BG638" s="648"/>
      <c r="BH638" s="648"/>
      <c r="BI638" s="649"/>
      <c r="BJ638" s="649"/>
      <c r="BK638" s="649"/>
      <c r="BL638" s="218"/>
      <c r="BM638" s="648"/>
      <c r="BN638" s="648"/>
      <c r="BO638" s="648"/>
      <c r="BP638" s="648"/>
      <c r="BQ638" s="648"/>
      <c r="BR638" s="648"/>
      <c r="BS638" s="648"/>
      <c r="BT638" s="651"/>
      <c r="BU638" s="652"/>
      <c r="BV638" s="650"/>
      <c r="BW638" s="653"/>
    </row>
    <row r="639" spans="2:75" ht="15.75" customHeight="1">
      <c r="B639" s="353" t="s">
        <v>1252</v>
      </c>
      <c r="C639" s="354">
        <v>31132367000192</v>
      </c>
      <c r="D639" s="355" t="s">
        <v>14</v>
      </c>
      <c r="E639" s="355" t="s">
        <v>607</v>
      </c>
      <c r="F639" s="355"/>
      <c r="G639" s="356"/>
      <c r="H639" s="356" t="s">
        <v>34</v>
      </c>
      <c r="I639" s="356" t="s">
        <v>34</v>
      </c>
      <c r="J639" s="356" t="s">
        <v>608</v>
      </c>
      <c r="K639" s="357" t="s">
        <v>48</v>
      </c>
      <c r="L639" s="358"/>
      <c r="M639" s="358" t="s">
        <v>1414</v>
      </c>
      <c r="N639" s="357">
        <v>484687</v>
      </c>
      <c r="O639" s="357" t="s">
        <v>1320</v>
      </c>
      <c r="P639" s="361">
        <v>43479</v>
      </c>
      <c r="Q639" s="362">
        <v>28277210.120000001</v>
      </c>
      <c r="R639" s="362">
        <v>29075101.641666666</v>
      </c>
      <c r="S639" s="357">
        <v>14</v>
      </c>
      <c r="T639" s="359">
        <v>-1.1478949183141296E-3</v>
      </c>
      <c r="U639" s="359">
        <v>-1.4839061656747251E-2</v>
      </c>
      <c r="V639" s="359">
        <v>-0.13215342480825942</v>
      </c>
      <c r="W639" s="359">
        <v>-1.2955454491915699</v>
      </c>
      <c r="X639" s="359">
        <v>2.3501823433483615E-2</v>
      </c>
      <c r="Y639" s="359">
        <v>0.17821859645027482</v>
      </c>
      <c r="Z639" s="359">
        <v>0.2239478362031877</v>
      </c>
      <c r="AA639" s="359">
        <v>1.2729921022388115</v>
      </c>
      <c r="AB639" s="359">
        <v>0.29803853238788891</v>
      </c>
      <c r="AC639" s="363">
        <v>-0.65295200624859306</v>
      </c>
      <c r="AD639" s="526">
        <v>0</v>
      </c>
      <c r="AE639" s="360" t="s">
        <v>2462</v>
      </c>
      <c r="AF639" s="360" t="s">
        <v>2152</v>
      </c>
      <c r="AG639" s="364" t="s">
        <v>1436</v>
      </c>
      <c r="AH639" s="364" t="s">
        <v>2147</v>
      </c>
      <c r="AI639" s="364">
        <v>500</v>
      </c>
      <c r="AJ639" s="364">
        <v>100</v>
      </c>
      <c r="AK639" s="364">
        <v>100</v>
      </c>
      <c r="AL639" s="359">
        <v>0.02</v>
      </c>
      <c r="AM639" s="359">
        <v>0.2</v>
      </c>
      <c r="AN639" s="359" t="s">
        <v>2161</v>
      </c>
      <c r="AO639" s="357" t="s">
        <v>1323</v>
      </c>
      <c r="AP639" s="360" t="s">
        <v>716</v>
      </c>
      <c r="AQ639" s="366" t="s">
        <v>659</v>
      </c>
      <c r="AR639" s="359">
        <v>3.3333333333333331E-3</v>
      </c>
      <c r="AS639" s="359">
        <v>3.3333333333333331E-3</v>
      </c>
      <c r="AT639" s="359"/>
      <c r="AW639" s="646"/>
      <c r="AX639" s="646"/>
      <c r="AY639" s="647"/>
      <c r="AZ639" s="647"/>
      <c r="BA639" s="647"/>
      <c r="BB639" s="648"/>
      <c r="BC639" s="647"/>
      <c r="BD639" s="647"/>
      <c r="BE639" s="647"/>
      <c r="BF639" s="647"/>
      <c r="BG639" s="648"/>
      <c r="BH639" s="648"/>
      <c r="BI639" s="649"/>
      <c r="BJ639" s="649"/>
      <c r="BK639" s="649"/>
      <c r="BL639" s="218"/>
      <c r="BM639" s="648"/>
      <c r="BN639" s="648"/>
      <c r="BO639" s="648"/>
      <c r="BP639" s="648"/>
      <c r="BQ639" s="648"/>
      <c r="BR639" s="648"/>
      <c r="BS639" s="648"/>
      <c r="BT639" s="651"/>
      <c r="BU639" s="652"/>
      <c r="BV639" s="650"/>
      <c r="BW639" s="653"/>
    </row>
    <row r="640" spans="2:75" ht="15.75" customHeight="1">
      <c r="B640" s="353" t="s">
        <v>1255</v>
      </c>
      <c r="C640" s="354">
        <v>12287682000144</v>
      </c>
      <c r="D640" s="355" t="s">
        <v>14</v>
      </c>
      <c r="E640" s="355" t="s">
        <v>607</v>
      </c>
      <c r="F640" s="355"/>
      <c r="G640" s="356"/>
      <c r="H640" s="356" t="s">
        <v>34</v>
      </c>
      <c r="I640" s="356" t="s">
        <v>34</v>
      </c>
      <c r="J640" s="356" t="s">
        <v>608</v>
      </c>
      <c r="K640" s="357" t="s">
        <v>48</v>
      </c>
      <c r="L640" s="358"/>
      <c r="M640" s="358" t="s">
        <v>34</v>
      </c>
      <c r="N640" s="357">
        <v>270466</v>
      </c>
      <c r="O640" s="357" t="s">
        <v>1320</v>
      </c>
      <c r="P640" s="361">
        <v>40633</v>
      </c>
      <c r="Q640" s="362">
        <v>84099400.650000006</v>
      </c>
      <c r="R640" s="362">
        <v>102948050.51456352</v>
      </c>
      <c r="S640" s="357">
        <v>14</v>
      </c>
      <c r="T640" s="359">
        <v>8.2179540244822435E-2</v>
      </c>
      <c r="U640" s="359">
        <v>1.0623509566599076</v>
      </c>
      <c r="V640" s="359">
        <v>-2.8131654420626706E-2</v>
      </c>
      <c r="W640" s="359">
        <v>-0.27578427812787959</v>
      </c>
      <c r="X640" s="359">
        <v>0.1108331880266622</v>
      </c>
      <c r="Y640" s="359">
        <v>0.84046819882406343</v>
      </c>
      <c r="Z640" s="359">
        <v>0.14207911380618055</v>
      </c>
      <c r="AA640" s="359">
        <v>0.8076237432553619</v>
      </c>
      <c r="AB640" s="359">
        <v>0.18560476022236241</v>
      </c>
      <c r="AC640" s="363">
        <v>-0.58447822827100115</v>
      </c>
      <c r="AD640" s="526">
        <v>0</v>
      </c>
      <c r="AE640" s="360" t="s">
        <v>2466</v>
      </c>
      <c r="AF640" s="360" t="s">
        <v>2149</v>
      </c>
      <c r="AG640" s="364" t="s">
        <v>719</v>
      </c>
      <c r="AH640" s="364" t="s">
        <v>2147</v>
      </c>
      <c r="AI640" s="364">
        <v>500</v>
      </c>
      <c r="AJ640" s="364">
        <v>500</v>
      </c>
      <c r="AK640" s="364">
        <v>500</v>
      </c>
      <c r="AL640" s="359">
        <v>2.9670000000000002E-2</v>
      </c>
      <c r="AM640" s="359" t="s">
        <v>34</v>
      </c>
      <c r="AN640" s="359" t="s">
        <v>2156</v>
      </c>
      <c r="AO640" s="357" t="s">
        <v>1323</v>
      </c>
      <c r="AP640" s="360" t="s">
        <v>716</v>
      </c>
      <c r="AQ640" s="366" t="s">
        <v>667</v>
      </c>
      <c r="AR640" s="359">
        <v>7.4174999999999996E-3</v>
      </c>
      <c r="AS640" s="359">
        <v>7.4174999999999996E-3</v>
      </c>
      <c r="AT640" s="359"/>
      <c r="AW640" s="646"/>
      <c r="AX640" s="646"/>
      <c r="AY640" s="647"/>
      <c r="AZ640" s="647"/>
      <c r="BA640" s="647"/>
      <c r="BB640" s="648"/>
      <c r="BC640" s="647"/>
      <c r="BD640" s="647"/>
      <c r="BE640" s="647"/>
      <c r="BF640" s="647"/>
      <c r="BG640" s="648"/>
      <c r="BH640" s="648"/>
      <c r="BI640" s="649"/>
      <c r="BJ640" s="649"/>
      <c r="BK640" s="649"/>
      <c r="BL640" s="218"/>
      <c r="BM640" s="648"/>
      <c r="BN640" s="648"/>
      <c r="BO640" s="648"/>
      <c r="BP640" s="648"/>
      <c r="BQ640" s="648"/>
      <c r="BR640" s="648"/>
      <c r="BS640" s="648"/>
      <c r="BT640" s="651"/>
      <c r="BU640" s="652"/>
      <c r="BV640" s="650"/>
      <c r="BW640" s="653"/>
    </row>
    <row r="641" spans="2:75" ht="15.75" customHeight="1">
      <c r="B641" s="353" t="s">
        <v>1591</v>
      </c>
      <c r="C641" s="354">
        <v>31611455000177</v>
      </c>
      <c r="D641" s="355" t="s">
        <v>11</v>
      </c>
      <c r="E641" s="355" t="s">
        <v>620</v>
      </c>
      <c r="F641" s="355" t="s">
        <v>663</v>
      </c>
      <c r="G641" s="356"/>
      <c r="H641" s="356" t="s">
        <v>34</v>
      </c>
      <c r="I641" s="356"/>
      <c r="J641" s="356" t="s">
        <v>608</v>
      </c>
      <c r="K641" s="357" t="s">
        <v>48</v>
      </c>
      <c r="L641" s="358"/>
      <c r="M641" s="358"/>
      <c r="N641" s="357">
        <v>493228</v>
      </c>
      <c r="O641" s="357" t="s">
        <v>1320</v>
      </c>
      <c r="P641" s="361">
        <v>43579</v>
      </c>
      <c r="Q641" s="362">
        <v>187959478.58000001</v>
      </c>
      <c r="R641" s="362">
        <v>132306279.84055555</v>
      </c>
      <c r="S641" s="357">
        <v>15</v>
      </c>
      <c r="T641" s="359">
        <v>9.7170916581435396E-2</v>
      </c>
      <c r="U641" s="359">
        <v>1.0929700665690287</v>
      </c>
      <c r="V641" s="359">
        <v>0.11977415581514195</v>
      </c>
      <c r="W641" s="359">
        <v>1.0992522773797906</v>
      </c>
      <c r="X641" s="359">
        <v>0.18236562575800019</v>
      </c>
      <c r="Y641" s="359">
        <v>1.282356865396141</v>
      </c>
      <c r="Z641" s="359">
        <v>0.19259790604503957</v>
      </c>
      <c r="AA641" s="359">
        <v>1.0524635239324043</v>
      </c>
      <c r="AB641" s="359">
        <v>1.9376423700449002E-3</v>
      </c>
      <c r="AC641" s="363">
        <v>5.01113872601438</v>
      </c>
      <c r="AD641" s="526">
        <v>31611340000182</v>
      </c>
      <c r="AE641" s="360" t="s">
        <v>1557</v>
      </c>
      <c r="AF641" s="360" t="s">
        <v>2155</v>
      </c>
      <c r="AG641" s="364" t="s">
        <v>59</v>
      </c>
      <c r="AH641" s="364" t="s">
        <v>2144</v>
      </c>
      <c r="AI641" s="364">
        <v>50000</v>
      </c>
      <c r="AJ641" s="364">
        <v>50000</v>
      </c>
      <c r="AK641" s="364">
        <v>50000</v>
      </c>
      <c r="AL641" s="359">
        <v>5.0000000000000001E-3</v>
      </c>
      <c r="AM641" s="359">
        <v>0.1</v>
      </c>
      <c r="AN641" s="359" t="s">
        <v>64</v>
      </c>
      <c r="AO641" s="357" t="s">
        <v>1323</v>
      </c>
      <c r="AP641" s="360" t="s">
        <v>13</v>
      </c>
      <c r="AQ641" s="366" t="s">
        <v>668</v>
      </c>
      <c r="AR641" s="359" t="s">
        <v>34</v>
      </c>
      <c r="AS641" s="359" t="s">
        <v>34</v>
      </c>
      <c r="AT641" s="359"/>
      <c r="AX641" s="646"/>
      <c r="AY641" s="647"/>
      <c r="AZ641" s="647"/>
      <c r="BA641" s="647"/>
      <c r="BB641" s="648"/>
      <c r="BC641" s="647"/>
      <c r="BD641" s="647"/>
      <c r="BE641" s="647"/>
      <c r="BF641" s="647"/>
      <c r="BG641" s="648"/>
      <c r="BH641" s="648"/>
      <c r="BI641" s="649"/>
      <c r="BJ641" s="649"/>
      <c r="BK641" s="649"/>
      <c r="BL641" s="648"/>
      <c r="BM641" s="648"/>
      <c r="BN641" s="648"/>
      <c r="BO641" s="648"/>
      <c r="BP641" s="648"/>
      <c r="BQ641" s="648"/>
      <c r="BR641" s="648"/>
      <c r="BS641" s="648"/>
      <c r="BT641" s="651"/>
      <c r="BU641" s="652"/>
      <c r="BV641" s="650"/>
      <c r="BW641" s="653"/>
    </row>
    <row r="642" spans="2:75" ht="15.75" customHeight="1">
      <c r="B642" s="353" t="s">
        <v>987</v>
      </c>
      <c r="C642" s="354">
        <v>27826059000190</v>
      </c>
      <c r="D642" s="355" t="s">
        <v>11</v>
      </c>
      <c r="E642" s="355" t="s">
        <v>620</v>
      </c>
      <c r="F642" s="355" t="s">
        <v>663</v>
      </c>
      <c r="G642" s="356" t="s">
        <v>738</v>
      </c>
      <c r="H642" s="356" t="s">
        <v>34</v>
      </c>
      <c r="I642" s="356"/>
      <c r="J642" s="356" t="s">
        <v>608</v>
      </c>
      <c r="K642" s="357" t="s">
        <v>48</v>
      </c>
      <c r="L642" s="358"/>
      <c r="M642" s="358" t="s">
        <v>34</v>
      </c>
      <c r="N642" s="357">
        <v>451703</v>
      </c>
      <c r="O642" s="357" t="s">
        <v>1320</v>
      </c>
      <c r="P642" s="361">
        <v>43039</v>
      </c>
      <c r="Q642" s="362">
        <v>285870599.62</v>
      </c>
      <c r="R642" s="362">
        <v>201595926.65801588</v>
      </c>
      <c r="S642" s="357">
        <v>15</v>
      </c>
      <c r="T642" s="359">
        <v>8.9148642531748923E-2</v>
      </c>
      <c r="U642" s="359">
        <v>1.1524419021619248</v>
      </c>
      <c r="V642" s="359">
        <v>0.13203273930126125</v>
      </c>
      <c r="W642" s="359">
        <v>1.2943623276825988</v>
      </c>
      <c r="X642" s="359">
        <v>0.18617651980953265</v>
      </c>
      <c r="Y642" s="359">
        <v>1.411810370644653</v>
      </c>
      <c r="Z642" s="359">
        <v>0.16208718692553248</v>
      </c>
      <c r="AA642" s="359">
        <v>0.92135611724821731</v>
      </c>
      <c r="AB642" s="359">
        <v>7.2841136790539147E-3</v>
      </c>
      <c r="AC642" s="363">
        <v>3.6956690339351201</v>
      </c>
      <c r="AD642" s="526">
        <v>0</v>
      </c>
      <c r="AE642" s="360" t="s">
        <v>2313</v>
      </c>
      <c r="AF642" s="360" t="s">
        <v>2143</v>
      </c>
      <c r="AG642" s="364" t="s">
        <v>1435</v>
      </c>
      <c r="AH642" s="364" t="s">
        <v>2147</v>
      </c>
      <c r="AI642" s="364">
        <v>500</v>
      </c>
      <c r="AJ642" s="364">
        <v>100</v>
      </c>
      <c r="AK642" s="364">
        <v>500</v>
      </c>
      <c r="AL642" s="359">
        <v>6.0000000000000001E-3</v>
      </c>
      <c r="AM642" s="359">
        <v>0.2</v>
      </c>
      <c r="AN642" s="359" t="s">
        <v>64</v>
      </c>
      <c r="AO642" s="357" t="s">
        <v>1323</v>
      </c>
      <c r="AP642" s="360" t="s">
        <v>11</v>
      </c>
      <c r="AQ642" s="366" t="s">
        <v>675</v>
      </c>
      <c r="AR642" s="359">
        <v>1.8E-3</v>
      </c>
      <c r="AS642" s="359">
        <v>1.8E-3</v>
      </c>
      <c r="AT642" s="359"/>
      <c r="AX642" s="646"/>
      <c r="AY642" s="647"/>
      <c r="AZ642" s="647"/>
      <c r="BA642" s="647"/>
      <c r="BB642" s="648"/>
      <c r="BC642" s="647"/>
      <c r="BD642" s="647"/>
      <c r="BE642" s="647"/>
      <c r="BF642" s="647"/>
      <c r="BG642" s="648"/>
      <c r="BH642" s="648"/>
      <c r="BI642" s="649"/>
      <c r="BJ642" s="649"/>
      <c r="BK642" s="649"/>
      <c r="BL642" s="648"/>
      <c r="BM642" s="648"/>
      <c r="BN642" s="648"/>
      <c r="BO642" s="648"/>
      <c r="BP642" s="648"/>
      <c r="BQ642" s="648"/>
      <c r="BR642" s="648"/>
      <c r="BS642" s="648"/>
      <c r="BT642" s="651"/>
      <c r="BU642" s="652"/>
      <c r="BV642" s="650"/>
      <c r="BW642" s="653"/>
    </row>
    <row r="643" spans="2:75" ht="15.75" customHeight="1">
      <c r="B643" s="353" t="s">
        <v>1208</v>
      </c>
      <c r="C643" s="354">
        <v>16599959000125</v>
      </c>
      <c r="D643" s="355" t="s">
        <v>11</v>
      </c>
      <c r="E643" s="355" t="s">
        <v>620</v>
      </c>
      <c r="F643" s="355" t="s">
        <v>663</v>
      </c>
      <c r="G643" s="356" t="s">
        <v>738</v>
      </c>
      <c r="H643" s="356" t="s">
        <v>34</v>
      </c>
      <c r="I643" s="356" t="s">
        <v>34</v>
      </c>
      <c r="J643" s="356" t="s">
        <v>608</v>
      </c>
      <c r="K643" s="357" t="s">
        <v>48</v>
      </c>
      <c r="L643" s="358"/>
      <c r="M643" s="358" t="s">
        <v>34</v>
      </c>
      <c r="N643" s="357">
        <v>317748</v>
      </c>
      <c r="O643" s="357" t="s">
        <v>1320</v>
      </c>
      <c r="P643" s="361">
        <v>41180</v>
      </c>
      <c r="Q643" s="362">
        <v>87814007.599999994</v>
      </c>
      <c r="R643" s="362">
        <v>74322143.130476162</v>
      </c>
      <c r="S643" s="357">
        <v>15</v>
      </c>
      <c r="T643" s="359">
        <v>9.3172615300869843E-2</v>
      </c>
      <c r="U643" s="359">
        <v>1.2044605835528608</v>
      </c>
      <c r="V643" s="359">
        <v>0.12469217077395278</v>
      </c>
      <c r="W643" s="359">
        <v>1.2224002111969201</v>
      </c>
      <c r="X643" s="359">
        <v>0.19305127384239351</v>
      </c>
      <c r="Y643" s="359">
        <v>1.4639428793474349</v>
      </c>
      <c r="Z643" s="359">
        <v>0.17643997609896767</v>
      </c>
      <c r="AA643" s="359">
        <v>1.002942023915806</v>
      </c>
      <c r="AB643" s="359">
        <v>3.7241690389012367E-3</v>
      </c>
      <c r="AC643" s="363">
        <v>5.4754786073483599</v>
      </c>
      <c r="AD643" s="526">
        <v>0</v>
      </c>
      <c r="AE643" s="360" t="s">
        <v>2441</v>
      </c>
      <c r="AF643" s="360" t="s">
        <v>2143</v>
      </c>
      <c r="AG643" s="364" t="s">
        <v>1435</v>
      </c>
      <c r="AH643" s="364" t="s">
        <v>2147</v>
      </c>
      <c r="AI643" s="364">
        <v>500</v>
      </c>
      <c r="AJ643" s="364">
        <v>0</v>
      </c>
      <c r="AK643" s="364">
        <v>0</v>
      </c>
      <c r="AL643" s="359">
        <v>7.4999999999999997E-3</v>
      </c>
      <c r="AM643" s="359" t="s">
        <v>34</v>
      </c>
      <c r="AN643" s="359" t="s">
        <v>64</v>
      </c>
      <c r="AO643" s="357" t="s">
        <v>1323</v>
      </c>
      <c r="AP643" s="360" t="s">
        <v>11</v>
      </c>
      <c r="AQ643" s="366" t="s">
        <v>675</v>
      </c>
      <c r="AR643" s="359">
        <v>1.4999999999999998E-3</v>
      </c>
      <c r="AS643" s="359">
        <v>1.4999999999999998E-3</v>
      </c>
      <c r="AT643" s="359"/>
      <c r="AW643" s="646"/>
      <c r="AX643" s="646"/>
      <c r="AY643" s="647"/>
      <c r="AZ643" s="647"/>
      <c r="BA643" s="647"/>
      <c r="BB643" s="647"/>
      <c r="BC643" s="647"/>
      <c r="BD643" s="647"/>
      <c r="BE643" s="647"/>
      <c r="BF643" s="647"/>
      <c r="BG643" s="648"/>
      <c r="BH643" s="648"/>
      <c r="BI643" s="649"/>
      <c r="BJ643" s="649"/>
      <c r="BK643" s="649"/>
      <c r="BL643" s="218"/>
      <c r="BM643" s="648"/>
      <c r="BN643" s="648"/>
      <c r="BO643" s="648"/>
      <c r="BP643" s="648"/>
      <c r="BQ643" s="648"/>
      <c r="BR643" s="648"/>
      <c r="BS643" s="648"/>
      <c r="BT643" s="648"/>
      <c r="BU643" s="648"/>
      <c r="BV643" s="650"/>
      <c r="BW643" s="647"/>
    </row>
    <row r="644" spans="2:75" ht="15.75" customHeight="1">
      <c r="B644" s="353" t="s">
        <v>969</v>
      </c>
      <c r="C644" s="354">
        <v>33736845000107</v>
      </c>
      <c r="D644" s="355" t="s">
        <v>14</v>
      </c>
      <c r="E644" s="355" t="s">
        <v>15</v>
      </c>
      <c r="F644" s="355" t="s">
        <v>701</v>
      </c>
      <c r="G644" s="356"/>
      <c r="H644" s="356" t="s">
        <v>34</v>
      </c>
      <c r="I644" s="356" t="s">
        <v>34</v>
      </c>
      <c r="J644" s="356" t="s">
        <v>611</v>
      </c>
      <c r="K644" s="357" t="s">
        <v>49</v>
      </c>
      <c r="L644" s="358"/>
      <c r="M644" s="358" t="s">
        <v>34</v>
      </c>
      <c r="N644" s="357">
        <v>504505</v>
      </c>
      <c r="O644" s="357" t="s">
        <v>1320</v>
      </c>
      <c r="P644" s="361">
        <v>43677</v>
      </c>
      <c r="Q644" s="362">
        <v>97388405.969999999</v>
      </c>
      <c r="R644" s="362">
        <v>257174199.54821435</v>
      </c>
      <c r="S644" s="357">
        <v>15</v>
      </c>
      <c r="T644" s="359">
        <v>-0.60332921813063189</v>
      </c>
      <c r="U644" s="359">
        <v>-7.7993545613968385</v>
      </c>
      <c r="V644" s="359">
        <v>-0.5809579796010983</v>
      </c>
      <c r="W644" s="359">
        <v>-5.695330769790929</v>
      </c>
      <c r="X644" s="359">
        <v>0.68811617780681189</v>
      </c>
      <c r="Y644" s="359">
        <v>5.2181099798723096</v>
      </c>
      <c r="Z644" s="359">
        <v>1.670794180091888</v>
      </c>
      <c r="AA644" s="359">
        <v>9.4973357715044049</v>
      </c>
      <c r="AB644" s="359">
        <v>0.64738171929304544</v>
      </c>
      <c r="AC644" s="363">
        <v>-1.1638697482365963</v>
      </c>
      <c r="AD644" s="526">
        <v>0</v>
      </c>
      <c r="AE644" s="360" t="s">
        <v>2301</v>
      </c>
      <c r="AF644" s="360" t="s">
        <v>2143</v>
      </c>
      <c r="AG644" s="364" t="s">
        <v>1435</v>
      </c>
      <c r="AH644" s="364" t="s">
        <v>726</v>
      </c>
      <c r="AI644" s="364">
        <v>500</v>
      </c>
      <c r="AJ644" s="364">
        <v>100</v>
      </c>
      <c r="AK644" s="364">
        <v>100</v>
      </c>
      <c r="AL644" s="359">
        <v>0.01</v>
      </c>
      <c r="AM644" s="359" t="s">
        <v>34</v>
      </c>
      <c r="AN644" s="359" t="s">
        <v>34</v>
      </c>
      <c r="AO644" s="357" t="s">
        <v>1323</v>
      </c>
      <c r="AP644" s="360" t="s">
        <v>13</v>
      </c>
      <c r="AQ644" s="366" t="s">
        <v>671</v>
      </c>
      <c r="AR644" s="359">
        <v>6.6666666666666662E-3</v>
      </c>
      <c r="AS644" s="359">
        <v>6.6666666666666662E-3</v>
      </c>
      <c r="AT644" s="359"/>
      <c r="AW644" s="646"/>
      <c r="AX644" s="646"/>
      <c r="AY644" s="647"/>
      <c r="AZ644" s="647"/>
      <c r="BA644" s="647"/>
      <c r="BB644" s="647"/>
      <c r="BC644" s="647"/>
      <c r="BD644" s="647"/>
      <c r="BE644" s="647"/>
      <c r="BF644" s="647"/>
      <c r="BG644" s="648"/>
      <c r="BH644" s="648"/>
      <c r="BI644" s="649"/>
      <c r="BJ644" s="649"/>
      <c r="BK644" s="649"/>
      <c r="BL644" s="218"/>
      <c r="BM644" s="648"/>
      <c r="BN644" s="648"/>
      <c r="BO644" s="648"/>
      <c r="BP644" s="648"/>
      <c r="BQ644" s="648"/>
      <c r="BR644" s="648"/>
      <c r="BS644" s="648"/>
      <c r="BT644" s="648"/>
      <c r="BU644" s="648"/>
      <c r="BV644" s="650"/>
      <c r="BW644" s="647"/>
    </row>
    <row r="645" spans="2:75" ht="15.75" customHeight="1">
      <c r="B645" s="353" t="s">
        <v>489</v>
      </c>
      <c r="C645" s="354">
        <v>25274966000148</v>
      </c>
      <c r="D645" s="355" t="s">
        <v>11</v>
      </c>
      <c r="E645" s="355" t="s">
        <v>620</v>
      </c>
      <c r="F645" s="355" t="s">
        <v>685</v>
      </c>
      <c r="G645" s="356"/>
      <c r="H645" s="356" t="s">
        <v>34</v>
      </c>
      <c r="I645" s="356" t="s">
        <v>1318</v>
      </c>
      <c r="J645" s="356" t="s">
        <v>608</v>
      </c>
      <c r="K645" s="357" t="s">
        <v>48</v>
      </c>
      <c r="L645" s="358"/>
      <c r="M645" s="358" t="s">
        <v>34</v>
      </c>
      <c r="N645" s="357">
        <v>427616</v>
      </c>
      <c r="O645" s="357" t="s">
        <v>1320</v>
      </c>
      <c r="P645" s="361">
        <v>42681</v>
      </c>
      <c r="Q645" s="362">
        <v>3323101.49</v>
      </c>
      <c r="R645" s="362">
        <v>4398580.8413888887</v>
      </c>
      <c r="S645" s="357">
        <v>15</v>
      </c>
      <c r="T645" s="359">
        <v>8.3467772869320278E-2</v>
      </c>
      <c r="U645" s="359">
        <v>1.0790041912357973</v>
      </c>
      <c r="V645" s="359">
        <v>0.15755683296555323</v>
      </c>
      <c r="W645" s="359">
        <v>1.5445837914054683</v>
      </c>
      <c r="X645" s="359">
        <v>7.2679002476814025E-2</v>
      </c>
      <c r="Y645" s="359">
        <v>0.55113807868923681</v>
      </c>
      <c r="Z645" s="359">
        <v>3.5718425258933095E-2</v>
      </c>
      <c r="AA645" s="359">
        <v>0.20303510866599697</v>
      </c>
      <c r="AB645" s="359">
        <v>2.8963119553108038E-2</v>
      </c>
      <c r="AC645" s="363">
        <v>1.7129951794034901</v>
      </c>
      <c r="AD645" s="526">
        <v>0</v>
      </c>
      <c r="AE645" s="360" t="s">
        <v>2422</v>
      </c>
      <c r="AF645" s="360" t="s">
        <v>1180</v>
      </c>
      <c r="AG645" s="364" t="s">
        <v>1180</v>
      </c>
      <c r="AH645" s="364" t="s">
        <v>2147</v>
      </c>
      <c r="AI645" s="364">
        <v>1000</v>
      </c>
      <c r="AJ645" s="364">
        <v>1000</v>
      </c>
      <c r="AK645" s="364">
        <v>1000</v>
      </c>
      <c r="AL645" s="359">
        <v>6.0000000000000001E-3</v>
      </c>
      <c r="AM645" s="359">
        <v>0.2</v>
      </c>
      <c r="AN645" s="359" t="s">
        <v>64</v>
      </c>
      <c r="AO645" s="357" t="s">
        <v>1323</v>
      </c>
      <c r="AP645" s="360" t="s">
        <v>11</v>
      </c>
      <c r="AQ645" s="366" t="s">
        <v>1371</v>
      </c>
      <c r="AR645" s="359">
        <v>8.8000000000000003E-4</v>
      </c>
      <c r="AS645" s="359">
        <v>8.8000000000000003E-4</v>
      </c>
      <c r="AT645" s="359"/>
      <c r="AW645" s="646"/>
      <c r="AX645" s="646"/>
      <c r="AY645" s="647"/>
      <c r="AZ645" s="647"/>
      <c r="BA645" s="647"/>
      <c r="BB645" s="647"/>
      <c r="BC645" s="647"/>
      <c r="BD645" s="647"/>
      <c r="BE645" s="647"/>
      <c r="BF645" s="647"/>
      <c r="BG645" s="648"/>
      <c r="BH645" s="648"/>
      <c r="BI645" s="649"/>
      <c r="BJ645" s="649"/>
      <c r="BK645" s="649"/>
      <c r="BL645" s="218"/>
      <c r="BM645" s="648"/>
      <c r="BN645" s="648"/>
      <c r="BO645" s="648"/>
      <c r="BP645" s="648"/>
      <c r="BQ645" s="648"/>
      <c r="BR645" s="648"/>
      <c r="BS645" s="648"/>
      <c r="BT645" s="648"/>
      <c r="BU645" s="648"/>
      <c r="BV645" s="650"/>
      <c r="BW645" s="647"/>
    </row>
    <row r="646" spans="2:75" ht="15.75" customHeight="1">
      <c r="B646" s="353" t="s">
        <v>1240</v>
      </c>
      <c r="C646" s="354">
        <v>10326625000100</v>
      </c>
      <c r="D646" s="355" t="s">
        <v>11</v>
      </c>
      <c r="E646" s="355" t="s">
        <v>620</v>
      </c>
      <c r="F646" s="355" t="s">
        <v>685</v>
      </c>
      <c r="G646" s="356" t="s">
        <v>738</v>
      </c>
      <c r="H646" s="356" t="s">
        <v>34</v>
      </c>
      <c r="I646" s="356" t="s">
        <v>1318</v>
      </c>
      <c r="J646" s="356" t="s">
        <v>608</v>
      </c>
      <c r="K646" s="357" t="s">
        <v>48</v>
      </c>
      <c r="L646" s="358"/>
      <c r="M646" s="358" t="s">
        <v>34</v>
      </c>
      <c r="N646" s="357">
        <v>222836</v>
      </c>
      <c r="O646" s="357" t="s">
        <v>1320</v>
      </c>
      <c r="P646" s="361">
        <v>39829</v>
      </c>
      <c r="Q646" s="362">
        <v>335036509.44999999</v>
      </c>
      <c r="R646" s="362">
        <v>269605539.12873024</v>
      </c>
      <c r="S646" s="357">
        <v>15</v>
      </c>
      <c r="T646" s="359">
        <v>8.7247909272893498E-2</v>
      </c>
      <c r="U646" s="359">
        <v>1.1278707523369829</v>
      </c>
      <c r="V646" s="359">
        <v>0.11751886895354713</v>
      </c>
      <c r="W646" s="359">
        <v>1.1520778677344801</v>
      </c>
      <c r="X646" s="359">
        <v>0.17936150305153276</v>
      </c>
      <c r="Y646" s="359">
        <v>1.3601308605490481</v>
      </c>
      <c r="Z646" s="359">
        <v>0.20872591448440425</v>
      </c>
      <c r="AA646" s="359">
        <v>1.1864657644208936</v>
      </c>
      <c r="AB646" s="359">
        <v>1.6209397691270418E-3</v>
      </c>
      <c r="AC646" s="363">
        <v>8.6275058533318791</v>
      </c>
      <c r="AD646" s="526">
        <v>0</v>
      </c>
      <c r="AE646" s="360" t="s">
        <v>2278</v>
      </c>
      <c r="AF646" s="360" t="s">
        <v>2152</v>
      </c>
      <c r="AG646" s="364" t="s">
        <v>1436</v>
      </c>
      <c r="AH646" s="364" t="s">
        <v>2147</v>
      </c>
      <c r="AI646" s="364">
        <v>1000</v>
      </c>
      <c r="AJ646" s="364">
        <v>100</v>
      </c>
      <c r="AK646" s="364">
        <v>0</v>
      </c>
      <c r="AL646" s="359">
        <v>5.0000000000000001E-3</v>
      </c>
      <c r="AM646" s="359">
        <v>0.2</v>
      </c>
      <c r="AN646" s="359" t="s">
        <v>2161</v>
      </c>
      <c r="AO646" s="357" t="s">
        <v>1323</v>
      </c>
      <c r="AP646" s="360" t="s">
        <v>11</v>
      </c>
      <c r="AQ646" s="366" t="s">
        <v>675</v>
      </c>
      <c r="AR646" s="359">
        <v>1.3500000000000001E-3</v>
      </c>
      <c r="AS646" s="359">
        <v>1.3500000000000001E-3</v>
      </c>
      <c r="AT646" s="359"/>
      <c r="AX646" s="646"/>
      <c r="AY646" s="647"/>
      <c r="AZ646" s="647"/>
      <c r="BA646" s="647"/>
      <c r="BB646" s="648"/>
      <c r="BC646" s="647"/>
      <c r="BD646" s="647"/>
      <c r="BE646" s="647"/>
      <c r="BF646" s="647"/>
      <c r="BG646" s="648"/>
      <c r="BH646" s="648"/>
      <c r="BI646" s="649"/>
      <c r="BJ646" s="649"/>
      <c r="BK646" s="649"/>
      <c r="BL646" s="648"/>
      <c r="BM646" s="648"/>
      <c r="BN646" s="648"/>
      <c r="BO646" s="648"/>
      <c r="BP646" s="648"/>
      <c r="BQ646" s="648"/>
      <c r="BR646" s="648"/>
      <c r="BS646" s="648"/>
      <c r="BT646" s="651"/>
      <c r="BU646" s="652"/>
      <c r="BV646" s="650"/>
      <c r="BW646" s="653"/>
    </row>
    <row r="647" spans="2:75" ht="15.75" customHeight="1">
      <c r="B647" s="353" t="s">
        <v>349</v>
      </c>
      <c r="C647" s="354">
        <v>40102306000173</v>
      </c>
      <c r="D647" s="355" t="s">
        <v>14</v>
      </c>
      <c r="E647" s="355" t="s">
        <v>15</v>
      </c>
      <c r="F647" s="355" t="s">
        <v>16</v>
      </c>
      <c r="G647" s="356"/>
      <c r="H647" s="356" t="s">
        <v>34</v>
      </c>
      <c r="I647" s="356" t="s">
        <v>34</v>
      </c>
      <c r="J647" s="356" t="s">
        <v>690</v>
      </c>
      <c r="K647" s="357" t="s">
        <v>49</v>
      </c>
      <c r="L647" s="358"/>
      <c r="M647" s="358" t="s">
        <v>1414</v>
      </c>
      <c r="N647" s="357">
        <v>568767</v>
      </c>
      <c r="O647" s="357" t="s">
        <v>1320</v>
      </c>
      <c r="P647" s="361">
        <v>44195</v>
      </c>
      <c r="Q647" s="362">
        <v>80957607.049999997</v>
      </c>
      <c r="R647" s="362">
        <v>109287732.0750397</v>
      </c>
      <c r="S647" s="357">
        <v>15</v>
      </c>
      <c r="T647" s="359">
        <v>-0.22624850941451924</v>
      </c>
      <c r="U647" s="359">
        <v>-2.9247586406950701</v>
      </c>
      <c r="V647" s="359">
        <v>-8.2300245812882866E-2</v>
      </c>
      <c r="W647" s="359">
        <v>-0.8068175992028026</v>
      </c>
      <c r="X647" s="359" t="s">
        <v>1417</v>
      </c>
      <c r="Y647" s="359" t="s">
        <v>1417</v>
      </c>
      <c r="Z647" s="359" t="s">
        <v>1417</v>
      </c>
      <c r="AA647" s="359" t="s">
        <v>1417</v>
      </c>
      <c r="AB647" s="359">
        <v>0.19308675285811283</v>
      </c>
      <c r="AC647" s="363">
        <v>-0.85172484596598097</v>
      </c>
      <c r="AD647" s="526">
        <v>40102272000117</v>
      </c>
      <c r="AE647" s="360" t="s">
        <v>2408</v>
      </c>
      <c r="AF647" s="360" t="s">
        <v>2143</v>
      </c>
      <c r="AG647" s="364" t="s">
        <v>1435</v>
      </c>
      <c r="AH647" s="364" t="s">
        <v>2147</v>
      </c>
      <c r="AI647" s="364">
        <v>1000</v>
      </c>
      <c r="AJ647" s="364">
        <v>1000</v>
      </c>
      <c r="AK647" s="364">
        <v>1000</v>
      </c>
      <c r="AL647" s="359">
        <v>1.4999999999999999E-2</v>
      </c>
      <c r="AM647" s="359">
        <v>0.2</v>
      </c>
      <c r="AN647" s="359" t="s">
        <v>34</v>
      </c>
      <c r="AO647" s="357" t="s">
        <v>1323</v>
      </c>
      <c r="AP647" s="360" t="s">
        <v>716</v>
      </c>
      <c r="AQ647" s="366" t="s">
        <v>659</v>
      </c>
      <c r="AR647" s="359">
        <v>3.0000000000000001E-3</v>
      </c>
      <c r="AS647" s="359">
        <v>3.0000000000000001E-3</v>
      </c>
      <c r="AT647" s="359"/>
      <c r="AX647" s="646"/>
      <c r="AY647" s="647"/>
      <c r="AZ647" s="647"/>
      <c r="BA647" s="647"/>
      <c r="BB647" s="648"/>
      <c r="BC647" s="647"/>
      <c r="BD647" s="647"/>
      <c r="BE647" s="647"/>
      <c r="BF647" s="647"/>
      <c r="BG647" s="648"/>
      <c r="BH647" s="648"/>
      <c r="BI647" s="649"/>
      <c r="BJ647" s="649"/>
      <c r="BK647" s="649"/>
      <c r="BL647" s="648"/>
      <c r="BM647" s="648"/>
      <c r="BN647" s="648"/>
      <c r="BO647" s="648"/>
      <c r="BP647" s="648"/>
      <c r="BQ647" s="648"/>
      <c r="BR647" s="648"/>
      <c r="BS647" s="648"/>
      <c r="BT647" s="651"/>
      <c r="BU647" s="652"/>
      <c r="BV647" s="650"/>
      <c r="BW647" s="653"/>
    </row>
    <row r="648" spans="2:75" ht="15.75" customHeight="1">
      <c r="B648" s="353" t="s">
        <v>585</v>
      </c>
      <c r="C648" s="354">
        <v>41088682000113</v>
      </c>
      <c r="D648" s="355" t="s">
        <v>14</v>
      </c>
      <c r="E648" s="355" t="s">
        <v>15</v>
      </c>
      <c r="F648" s="355" t="s">
        <v>16</v>
      </c>
      <c r="G648" s="356"/>
      <c r="H648" s="356" t="s">
        <v>34</v>
      </c>
      <c r="I648" s="356" t="s">
        <v>34</v>
      </c>
      <c r="J648" s="356" t="s">
        <v>690</v>
      </c>
      <c r="K648" s="357" t="s">
        <v>48</v>
      </c>
      <c r="L648" s="358"/>
      <c r="M648" s="358" t="s">
        <v>1414</v>
      </c>
      <c r="N648" s="357">
        <v>634964</v>
      </c>
      <c r="O648" s="357" t="s">
        <v>1320</v>
      </c>
      <c r="P648" s="361">
        <v>44348</v>
      </c>
      <c r="Q648" s="362">
        <v>28185394.440000001</v>
      </c>
      <c r="R648" s="362">
        <v>11466992.891111108</v>
      </c>
      <c r="S648" s="357">
        <v>15</v>
      </c>
      <c r="T648" s="359">
        <v>-0.12114614471774476</v>
      </c>
      <c r="U648" s="359">
        <v>-1.5660798582365427</v>
      </c>
      <c r="V648" s="359">
        <v>-1.554543601656222E-2</v>
      </c>
      <c r="W648" s="359">
        <v>-0.15239725278536403</v>
      </c>
      <c r="X648" s="359" t="s">
        <v>1417</v>
      </c>
      <c r="Y648" s="359" t="s">
        <v>1417</v>
      </c>
      <c r="Z648" s="359" t="s">
        <v>1417</v>
      </c>
      <c r="AA648" s="359" t="s">
        <v>1417</v>
      </c>
      <c r="AB648" s="359">
        <v>0.17268030582022775</v>
      </c>
      <c r="AC648" s="363">
        <v>-0.56704352501972966</v>
      </c>
      <c r="AD648" s="526">
        <v>41536017000145</v>
      </c>
      <c r="AE648" s="360" t="s">
        <v>2408</v>
      </c>
      <c r="AF648" s="360" t="s">
        <v>2143</v>
      </c>
      <c r="AG648" s="364" t="s">
        <v>1435</v>
      </c>
      <c r="AH648" s="364" t="s">
        <v>2147</v>
      </c>
      <c r="AI648" s="364">
        <v>1000</v>
      </c>
      <c r="AJ648" s="364">
        <v>1000</v>
      </c>
      <c r="AK648" s="364">
        <v>1000</v>
      </c>
      <c r="AL648" s="359">
        <v>1.4999999999999999E-2</v>
      </c>
      <c r="AM648" s="359">
        <v>0.2</v>
      </c>
      <c r="AN648" s="359" t="s">
        <v>34</v>
      </c>
      <c r="AO648" s="357" t="s">
        <v>1323</v>
      </c>
      <c r="AP648" s="360" t="s">
        <v>716</v>
      </c>
      <c r="AQ648" s="366" t="s">
        <v>659</v>
      </c>
      <c r="AR648" s="359">
        <v>3.0000000000000001E-3</v>
      </c>
      <c r="AS648" s="359">
        <v>3.0000000000000001E-3</v>
      </c>
      <c r="AT648" s="359"/>
      <c r="AX648" s="646"/>
      <c r="AY648" s="647"/>
      <c r="AZ648" s="647"/>
      <c r="BA648" s="647"/>
      <c r="BB648" s="648"/>
      <c r="BC648" s="647"/>
      <c r="BD648" s="647"/>
      <c r="BE648" s="647"/>
      <c r="BF648" s="647"/>
      <c r="BG648" s="648"/>
      <c r="BH648" s="648"/>
      <c r="BI648" s="649"/>
      <c r="BJ648" s="649"/>
      <c r="BK648" s="649"/>
      <c r="BL648" s="648"/>
      <c r="BM648" s="648"/>
      <c r="BN648" s="648"/>
      <c r="BO648" s="648"/>
      <c r="BP648" s="648"/>
      <c r="BQ648" s="648"/>
      <c r="BR648" s="648"/>
      <c r="BS648" s="648"/>
      <c r="BT648" s="651"/>
      <c r="BU648" s="652"/>
      <c r="BV648" s="650"/>
      <c r="BW648" s="653"/>
    </row>
    <row r="649" spans="2:75" ht="15.75" customHeight="1">
      <c r="B649" s="353" t="s">
        <v>916</v>
      </c>
      <c r="C649" s="354">
        <v>26142614000100</v>
      </c>
      <c r="D649" s="355" t="s">
        <v>11</v>
      </c>
      <c r="E649" s="355" t="s">
        <v>621</v>
      </c>
      <c r="F649" s="355" t="s">
        <v>692</v>
      </c>
      <c r="G649" s="356" t="s">
        <v>738</v>
      </c>
      <c r="H649" s="356" t="s">
        <v>34</v>
      </c>
      <c r="I649" s="356"/>
      <c r="J649" s="356" t="s">
        <v>608</v>
      </c>
      <c r="K649" s="357" t="s">
        <v>48</v>
      </c>
      <c r="L649" s="358"/>
      <c r="M649" s="358" t="s">
        <v>34</v>
      </c>
      <c r="N649" s="357">
        <v>431923</v>
      </c>
      <c r="O649" s="357" t="s">
        <v>1320</v>
      </c>
      <c r="P649" s="361">
        <v>42675</v>
      </c>
      <c r="Q649" s="362">
        <v>85323823.939999998</v>
      </c>
      <c r="R649" s="362">
        <v>93512239.999047592</v>
      </c>
      <c r="S649" s="357">
        <v>15</v>
      </c>
      <c r="T649" s="359">
        <v>5.5720333638414887E-2</v>
      </c>
      <c r="U649" s="359">
        <v>0.72030762851473529</v>
      </c>
      <c r="V649" s="359">
        <v>8.8760415207804977E-2</v>
      </c>
      <c r="W649" s="359">
        <v>0.87014886036944405</v>
      </c>
      <c r="X649" s="359">
        <v>0.16562324054624433</v>
      </c>
      <c r="Y649" s="359">
        <v>1.2559511202711244</v>
      </c>
      <c r="Z649" s="359">
        <v>0.21253906883121698</v>
      </c>
      <c r="AA649" s="359">
        <v>1.2081409699080592</v>
      </c>
      <c r="AB649" s="359">
        <v>2.7034999100929082E-2</v>
      </c>
      <c r="AC649" s="363">
        <v>-0.43404030872130378</v>
      </c>
      <c r="AD649" s="526">
        <v>0</v>
      </c>
      <c r="AE649" s="360" t="s">
        <v>2258</v>
      </c>
      <c r="AF649" s="360" t="s">
        <v>741</v>
      </c>
      <c r="AG649" s="364" t="s">
        <v>741</v>
      </c>
      <c r="AH649" s="364" t="s">
        <v>2147</v>
      </c>
      <c r="AI649" s="364">
        <v>100</v>
      </c>
      <c r="AJ649" s="364">
        <v>0</v>
      </c>
      <c r="AK649" s="364">
        <v>100</v>
      </c>
      <c r="AL649" s="359">
        <v>7.4999999999999997E-3</v>
      </c>
      <c r="AM649" s="359" t="s">
        <v>34</v>
      </c>
      <c r="AN649" s="359" t="s">
        <v>2156</v>
      </c>
      <c r="AO649" s="357" t="s">
        <v>1323</v>
      </c>
      <c r="AP649" s="360" t="s">
        <v>13</v>
      </c>
      <c r="AQ649" s="366" t="s">
        <v>671</v>
      </c>
      <c r="AR649" s="359">
        <v>1E-3</v>
      </c>
      <c r="AS649" s="359">
        <v>1E-3</v>
      </c>
      <c r="AT649" s="359"/>
      <c r="AW649" s="646"/>
      <c r="AX649" s="646"/>
      <c r="AY649" s="647"/>
      <c r="AZ649" s="647"/>
      <c r="BA649" s="647"/>
      <c r="BB649" s="648"/>
      <c r="BC649" s="647"/>
      <c r="BD649" s="647"/>
      <c r="BE649" s="647"/>
      <c r="BF649" s="647"/>
      <c r="BG649" s="648"/>
      <c r="BH649" s="648"/>
      <c r="BI649" s="649"/>
      <c r="BJ649" s="649"/>
      <c r="BK649" s="649"/>
      <c r="BL649" s="218"/>
      <c r="BM649" s="648"/>
      <c r="BN649" s="648"/>
      <c r="BO649" s="648"/>
      <c r="BP649" s="648"/>
      <c r="BQ649" s="648"/>
      <c r="BR649" s="648"/>
      <c r="BS649" s="648"/>
      <c r="BT649" s="651"/>
      <c r="BU649" s="652"/>
      <c r="BV649" s="650"/>
      <c r="BW649" s="653"/>
    </row>
    <row r="650" spans="2:75" ht="15.75" customHeight="1">
      <c r="B650" s="353" t="s">
        <v>803</v>
      </c>
      <c r="C650" s="354">
        <v>35844973000191</v>
      </c>
      <c r="D650" s="355" t="s">
        <v>13</v>
      </c>
      <c r="E650" s="355" t="s">
        <v>616</v>
      </c>
      <c r="F650" s="355" t="s">
        <v>617</v>
      </c>
      <c r="G650" s="356"/>
      <c r="H650" s="356" t="s">
        <v>1336</v>
      </c>
      <c r="I650" s="356" t="s">
        <v>34</v>
      </c>
      <c r="J650" s="356" t="s">
        <v>608</v>
      </c>
      <c r="K650" s="357" t="s">
        <v>48</v>
      </c>
      <c r="L650" s="358"/>
      <c r="M650" s="358" t="s">
        <v>1414</v>
      </c>
      <c r="N650" s="357">
        <v>529125</v>
      </c>
      <c r="O650" s="357" t="s">
        <v>1320</v>
      </c>
      <c r="P650" s="361">
        <v>43895</v>
      </c>
      <c r="Q650" s="362">
        <v>81474113.209999993</v>
      </c>
      <c r="R650" s="362">
        <v>69455632.970119074</v>
      </c>
      <c r="S650" s="357">
        <v>15</v>
      </c>
      <c r="T650" s="359">
        <v>9.8084444317565467E-2</v>
      </c>
      <c r="U650" s="359">
        <v>1.267956755949192</v>
      </c>
      <c r="V650" s="359">
        <v>0.12085849883149202</v>
      </c>
      <c r="W650" s="359">
        <v>1.1848174073766287</v>
      </c>
      <c r="X650" s="359">
        <v>0.21776427230534212</v>
      </c>
      <c r="Y650" s="359">
        <v>1.6513460360688648</v>
      </c>
      <c r="Z650" s="359" t="s">
        <v>1417</v>
      </c>
      <c r="AA650" s="359" t="s">
        <v>1417</v>
      </c>
      <c r="AB650" s="359">
        <v>3.2611585784505619E-2</v>
      </c>
      <c r="AC650" s="363">
        <v>0.5365583372381324</v>
      </c>
      <c r="AD650" s="526">
        <v>35844975000180</v>
      </c>
      <c r="AE650" s="360" t="s">
        <v>2207</v>
      </c>
      <c r="AF650" s="360" t="s">
        <v>2149</v>
      </c>
      <c r="AG650" s="364" t="s">
        <v>719</v>
      </c>
      <c r="AH650" s="364" t="s">
        <v>2147</v>
      </c>
      <c r="AI650" s="364">
        <v>1000</v>
      </c>
      <c r="AJ650" s="364">
        <v>1000</v>
      </c>
      <c r="AK650" s="364">
        <v>1000</v>
      </c>
      <c r="AL650" s="359">
        <v>1.4370000000000001E-2</v>
      </c>
      <c r="AM650" s="359">
        <v>0.2</v>
      </c>
      <c r="AN650" s="359" t="s">
        <v>64</v>
      </c>
      <c r="AO650" s="357" t="s">
        <v>1323</v>
      </c>
      <c r="AP650" s="360" t="s">
        <v>13</v>
      </c>
      <c r="AQ650" s="366" t="s">
        <v>668</v>
      </c>
      <c r="AR650" s="359">
        <v>2.8740000000000003E-3</v>
      </c>
      <c r="AS650" s="359">
        <v>2.8740000000000003E-3</v>
      </c>
      <c r="AT650" s="359"/>
      <c r="AW650" s="646"/>
      <c r="AX650" s="646"/>
      <c r="AY650" s="647"/>
      <c r="AZ650" s="647"/>
      <c r="BA650" s="647"/>
      <c r="BB650" s="648"/>
      <c r="BC650" s="647"/>
      <c r="BD650" s="647"/>
      <c r="BE650" s="647"/>
      <c r="BF650" s="647"/>
      <c r="BG650" s="648"/>
      <c r="BH650" s="648"/>
      <c r="BI650" s="649"/>
      <c r="BJ650" s="649"/>
      <c r="BK650" s="649"/>
      <c r="BL650" s="218"/>
      <c r="BM650" s="648"/>
      <c r="BN650" s="648"/>
      <c r="BO650" s="648"/>
      <c r="BP650" s="648"/>
      <c r="BQ650" s="648"/>
      <c r="BR650" s="648"/>
      <c r="BS650" s="648"/>
      <c r="BT650" s="651"/>
      <c r="BU650" s="652"/>
      <c r="BV650" s="650"/>
      <c r="BW650" s="653"/>
    </row>
    <row r="651" spans="2:75" ht="15.75" customHeight="1">
      <c r="B651" s="353" t="s">
        <v>1664</v>
      </c>
      <c r="C651" s="354">
        <v>15674503000110</v>
      </c>
      <c r="D651" s="355" t="s">
        <v>13</v>
      </c>
      <c r="E651" s="355" t="s">
        <v>616</v>
      </c>
      <c r="F651" s="355" t="s">
        <v>617</v>
      </c>
      <c r="G651" s="356" t="s">
        <v>34</v>
      </c>
      <c r="H651" s="356" t="s">
        <v>1336</v>
      </c>
      <c r="I651" s="356" t="s">
        <v>34</v>
      </c>
      <c r="J651" s="356" t="s">
        <v>608</v>
      </c>
      <c r="K651" s="357" t="s">
        <v>48</v>
      </c>
      <c r="L651" s="358"/>
      <c r="M651" s="358"/>
      <c r="N651" s="357">
        <v>311243</v>
      </c>
      <c r="O651" s="357" t="s">
        <v>1320</v>
      </c>
      <c r="P651" s="361">
        <v>41152</v>
      </c>
      <c r="Q651" s="362">
        <v>111140994.75</v>
      </c>
      <c r="R651" s="362">
        <v>180629794.41996029</v>
      </c>
      <c r="S651" s="357">
        <v>15</v>
      </c>
      <c r="T651" s="359">
        <v>8.8542529616671528E-2</v>
      </c>
      <c r="U651" s="359">
        <v>0.99591871615434058</v>
      </c>
      <c r="V651" s="359">
        <v>9.9682870437089122E-2</v>
      </c>
      <c r="W651" s="359">
        <v>0.91486031855523242</v>
      </c>
      <c r="X651" s="359">
        <v>0.12891977043546143</v>
      </c>
      <c r="Y651" s="359">
        <v>0.90653681041069734</v>
      </c>
      <c r="Z651" s="359">
        <v>0.18674891433671403</v>
      </c>
      <c r="AA651" s="359">
        <v>1.0205013362263959</v>
      </c>
      <c r="AB651" s="359">
        <v>2.1946587783663034E-2</v>
      </c>
      <c r="AC651" s="363">
        <v>-0.37203539326711288</v>
      </c>
      <c r="AD651" s="526">
        <v>11403956000150</v>
      </c>
      <c r="AE651" s="360" t="s">
        <v>2352</v>
      </c>
      <c r="AF651" s="360" t="s">
        <v>2352</v>
      </c>
      <c r="AG651" s="364" t="s">
        <v>1439</v>
      </c>
      <c r="AH651" s="364" t="s">
        <v>2353</v>
      </c>
      <c r="AI651" s="364">
        <v>5000</v>
      </c>
      <c r="AJ651" s="364">
        <v>0</v>
      </c>
      <c r="AK651" s="364">
        <v>0</v>
      </c>
      <c r="AL651" s="359">
        <v>0</v>
      </c>
      <c r="AM651" s="359" t="s">
        <v>34</v>
      </c>
      <c r="AN651" s="359" t="s">
        <v>64</v>
      </c>
      <c r="AO651" s="357" t="s">
        <v>1323</v>
      </c>
      <c r="AP651" s="360" t="s">
        <v>13</v>
      </c>
      <c r="AQ651" s="366" t="s">
        <v>668</v>
      </c>
      <c r="AR651" s="359" t="s">
        <v>34</v>
      </c>
      <c r="AS651" s="359" t="s">
        <v>34</v>
      </c>
      <c r="AT651" s="359"/>
      <c r="AX651" s="646"/>
      <c r="AY651" s="647"/>
      <c r="AZ651" s="647"/>
      <c r="BA651" s="647"/>
      <c r="BB651" s="648"/>
      <c r="BC651" s="647"/>
      <c r="BD651" s="647"/>
      <c r="BE651" s="647"/>
      <c r="BF651" s="647"/>
      <c r="BG651" s="648"/>
      <c r="BH651" s="648"/>
      <c r="BI651" s="649"/>
      <c r="BJ651" s="649"/>
      <c r="BK651" s="649"/>
      <c r="BL651" s="648"/>
      <c r="BM651" s="648"/>
      <c r="BN651" s="648"/>
      <c r="BO651" s="648"/>
      <c r="BP651" s="648"/>
      <c r="BQ651" s="648"/>
      <c r="BR651" s="648"/>
      <c r="BS651" s="648"/>
      <c r="BT651" s="651"/>
      <c r="BU651" s="652"/>
      <c r="BV651" s="650"/>
      <c r="BW651" s="653"/>
    </row>
    <row r="652" spans="2:75" ht="15.75" customHeight="1">
      <c r="B652" s="353" t="s">
        <v>1674</v>
      </c>
      <c r="C652" s="354">
        <v>19391009000107</v>
      </c>
      <c r="D652" s="355" t="s">
        <v>13</v>
      </c>
      <c r="E652" s="355" t="s">
        <v>616</v>
      </c>
      <c r="F652" s="355" t="s">
        <v>617</v>
      </c>
      <c r="G652" s="356" t="s">
        <v>34</v>
      </c>
      <c r="H652" s="356" t="s">
        <v>1336</v>
      </c>
      <c r="I652" s="356" t="s">
        <v>34</v>
      </c>
      <c r="J652" s="356" t="s">
        <v>608</v>
      </c>
      <c r="K652" s="357" t="s">
        <v>48</v>
      </c>
      <c r="L652" s="358"/>
      <c r="M652" s="358"/>
      <c r="N652" s="357">
        <v>366226</v>
      </c>
      <c r="O652" s="357" t="s">
        <v>1320</v>
      </c>
      <c r="P652" s="361">
        <v>41754</v>
      </c>
      <c r="Q652" s="362">
        <v>73358765.239999995</v>
      </c>
      <c r="R652" s="362">
        <v>102408227.0008335</v>
      </c>
      <c r="S652" s="357">
        <v>15</v>
      </c>
      <c r="T652" s="359">
        <v>0.11138198250399856</v>
      </c>
      <c r="U652" s="359">
        <v>1.2528149071225669</v>
      </c>
      <c r="V652" s="359">
        <v>0.106455570136194</v>
      </c>
      <c r="W652" s="359">
        <v>0.97701818155650333</v>
      </c>
      <c r="X652" s="359">
        <v>0.21114800149008217</v>
      </c>
      <c r="Y652" s="359">
        <v>1.4847485001630205</v>
      </c>
      <c r="Z652" s="359">
        <v>0.3266364428287456</v>
      </c>
      <c r="AA652" s="359">
        <v>1.7849256449542843</v>
      </c>
      <c r="AB652" s="359">
        <v>4.7351630810266006E-2</v>
      </c>
      <c r="AC652" s="363">
        <v>-2.4206772088075364E-2</v>
      </c>
      <c r="AD652" s="526">
        <v>18772290000157</v>
      </c>
      <c r="AE652" s="360" t="s">
        <v>2352</v>
      </c>
      <c r="AF652" s="360" t="s">
        <v>2352</v>
      </c>
      <c r="AG652" s="364" t="s">
        <v>1439</v>
      </c>
      <c r="AH652" s="364" t="s">
        <v>2353</v>
      </c>
      <c r="AI652" s="364">
        <v>10000</v>
      </c>
      <c r="AJ652" s="364">
        <v>5000</v>
      </c>
      <c r="AK652" s="364">
        <v>10000</v>
      </c>
      <c r="AL652" s="359">
        <v>0</v>
      </c>
      <c r="AM652" s="359" t="s">
        <v>34</v>
      </c>
      <c r="AN652" s="359" t="s">
        <v>64</v>
      </c>
      <c r="AO652" s="357" t="s">
        <v>1323</v>
      </c>
      <c r="AP652" s="360" t="s">
        <v>13</v>
      </c>
      <c r="AQ652" s="366" t="s">
        <v>674</v>
      </c>
      <c r="AR652" s="359" t="s">
        <v>34</v>
      </c>
      <c r="AS652" s="359" t="s">
        <v>34</v>
      </c>
      <c r="AT652" s="359"/>
      <c r="AX652" s="646"/>
      <c r="AY652" s="647"/>
      <c r="AZ652" s="647"/>
      <c r="BA652" s="647"/>
      <c r="BB652" s="648"/>
      <c r="BC652" s="647"/>
      <c r="BD652" s="647"/>
      <c r="BE652" s="647"/>
      <c r="BF652" s="647"/>
      <c r="BG652" s="648"/>
      <c r="BH652" s="648"/>
      <c r="BI652" s="649"/>
      <c r="BJ652" s="649"/>
      <c r="BK652" s="649"/>
      <c r="BL652" s="648"/>
      <c r="BM652" s="648"/>
      <c r="BN652" s="648"/>
      <c r="BO652" s="648"/>
      <c r="BP652" s="648"/>
      <c r="BQ652" s="648"/>
      <c r="BR652" s="648"/>
      <c r="BS652" s="648"/>
      <c r="BT652" s="651"/>
      <c r="BU652" s="652"/>
      <c r="BV652" s="650"/>
      <c r="BW652" s="653"/>
    </row>
    <row r="653" spans="2:75" ht="15.75" customHeight="1">
      <c r="B653" s="353" t="s">
        <v>316</v>
      </c>
      <c r="C653" s="354">
        <v>11403956000150</v>
      </c>
      <c r="D653" s="355" t="s">
        <v>13</v>
      </c>
      <c r="E653" s="355" t="s">
        <v>616</v>
      </c>
      <c r="F653" s="355" t="s">
        <v>617</v>
      </c>
      <c r="G653" s="356" t="s">
        <v>34</v>
      </c>
      <c r="H653" s="356" t="s">
        <v>1336</v>
      </c>
      <c r="I653" s="356" t="s">
        <v>34</v>
      </c>
      <c r="J653" s="356" t="s">
        <v>608</v>
      </c>
      <c r="K653" s="357" t="s">
        <v>48</v>
      </c>
      <c r="L653" s="358"/>
      <c r="M653" s="358" t="s">
        <v>34</v>
      </c>
      <c r="N653" s="357">
        <v>245054</v>
      </c>
      <c r="O653" s="357" t="s">
        <v>1320</v>
      </c>
      <c r="P653" s="361">
        <v>40259</v>
      </c>
      <c r="Q653" s="362">
        <v>629359612.44000006</v>
      </c>
      <c r="R653" s="362">
        <v>1066502920.7008338</v>
      </c>
      <c r="S653" s="357">
        <v>15</v>
      </c>
      <c r="T653" s="359">
        <v>7.2963108919518849E-2</v>
      </c>
      <c r="U653" s="359">
        <v>0.94320835004203396</v>
      </c>
      <c r="V653" s="359">
        <v>8.5338471963945617E-2</v>
      </c>
      <c r="W653" s="359">
        <v>0.83660237450722708</v>
      </c>
      <c r="X653" s="359">
        <v>0.10326658806158129</v>
      </c>
      <c r="Y653" s="359">
        <v>0.78308929673614436</v>
      </c>
      <c r="Z653" s="359">
        <v>0.17659719527231754</v>
      </c>
      <c r="AA653" s="359">
        <v>1.0038357086657375</v>
      </c>
      <c r="AB653" s="359">
        <v>2.1167869595454244E-2</v>
      </c>
      <c r="AC653" s="363">
        <v>-0.70974020215866207</v>
      </c>
      <c r="AD653" s="526">
        <v>11490618000101</v>
      </c>
      <c r="AE653" s="360" t="s">
        <v>2378</v>
      </c>
      <c r="AF653" s="360" t="s">
        <v>2152</v>
      </c>
      <c r="AG653" s="364" t="s">
        <v>1436</v>
      </c>
      <c r="AH653" s="364" t="s">
        <v>2147</v>
      </c>
      <c r="AI653" s="364">
        <v>1000</v>
      </c>
      <c r="AJ653" s="364">
        <v>0</v>
      </c>
      <c r="AK653" s="364">
        <v>0</v>
      </c>
      <c r="AL653" s="359">
        <v>0.02</v>
      </c>
      <c r="AM653" s="359">
        <v>0.2</v>
      </c>
      <c r="AN653" s="359" t="s">
        <v>64</v>
      </c>
      <c r="AO653" s="357" t="s">
        <v>1323</v>
      </c>
      <c r="AP653" s="360" t="s">
        <v>13</v>
      </c>
      <c r="AQ653" s="366" t="s">
        <v>668</v>
      </c>
      <c r="AR653" s="359">
        <v>5.0000000000000001E-3</v>
      </c>
      <c r="AS653" s="359">
        <v>5.0000000000000001E-3</v>
      </c>
      <c r="AT653" s="359"/>
      <c r="AX653" s="646"/>
      <c r="AY653" s="647"/>
      <c r="AZ653" s="647"/>
      <c r="BA653" s="647"/>
      <c r="BB653" s="648"/>
      <c r="BC653" s="647"/>
      <c r="BD653" s="647"/>
      <c r="BE653" s="647"/>
      <c r="BF653" s="647"/>
      <c r="BG653" s="648"/>
      <c r="BH653" s="648"/>
      <c r="BI653" s="649"/>
      <c r="BJ653" s="649"/>
      <c r="BK653" s="649"/>
      <c r="BL653" s="648"/>
      <c r="BM653" s="648"/>
      <c r="BN653" s="648"/>
      <c r="BO653" s="648"/>
      <c r="BP653" s="648"/>
      <c r="BQ653" s="648"/>
      <c r="BR653" s="648"/>
      <c r="BS653" s="648"/>
      <c r="BT653" s="651"/>
      <c r="BU653" s="652"/>
      <c r="BV653" s="650"/>
      <c r="BW653" s="653"/>
    </row>
    <row r="654" spans="2:75" ht="15.75" customHeight="1">
      <c r="B654" s="353" t="s">
        <v>744</v>
      </c>
      <c r="C654" s="354">
        <v>13001211000190</v>
      </c>
      <c r="D654" s="355" t="s">
        <v>13</v>
      </c>
      <c r="E654" s="355" t="s">
        <v>615</v>
      </c>
      <c r="F654" s="355" t="s">
        <v>619</v>
      </c>
      <c r="G654" s="356" t="s">
        <v>34</v>
      </c>
      <c r="H654" s="356" t="s">
        <v>865</v>
      </c>
      <c r="I654" s="356" t="s">
        <v>34</v>
      </c>
      <c r="J654" s="356"/>
      <c r="K654" s="357" t="s">
        <v>48</v>
      </c>
      <c r="L654" s="358"/>
      <c r="M654" s="358" t="s">
        <v>34</v>
      </c>
      <c r="N654" s="357">
        <v>268127</v>
      </c>
      <c r="O654" s="357" t="s">
        <v>1320</v>
      </c>
      <c r="P654" s="361">
        <v>40588</v>
      </c>
      <c r="Q654" s="362">
        <v>122217088.31999999</v>
      </c>
      <c r="R654" s="362">
        <v>118658724.50793654</v>
      </c>
      <c r="S654" s="357">
        <v>15</v>
      </c>
      <c r="T654" s="359">
        <v>6.5780044674182525E-2</v>
      </c>
      <c r="U654" s="359">
        <v>0.85035147654226528</v>
      </c>
      <c r="V654" s="359">
        <v>6.3942717708104668E-2</v>
      </c>
      <c r="W654" s="359">
        <v>0.62685244106135929</v>
      </c>
      <c r="X654" s="359">
        <v>7.5380469904373193E-2</v>
      </c>
      <c r="Y654" s="359">
        <v>0.57162379694247645</v>
      </c>
      <c r="Z654" s="359">
        <v>0.19774896878699755</v>
      </c>
      <c r="AA654" s="359">
        <v>1.1240692464798814</v>
      </c>
      <c r="AB654" s="359">
        <v>6.6022327872018158E-2</v>
      </c>
      <c r="AC654" s="363">
        <v>-0.49969546286423266</v>
      </c>
      <c r="AD654" s="526">
        <v>0</v>
      </c>
      <c r="AE654" s="360" t="s">
        <v>2169</v>
      </c>
      <c r="AF654" s="360" t="s">
        <v>2143</v>
      </c>
      <c r="AG654" s="364" t="s">
        <v>1435</v>
      </c>
      <c r="AH654" s="364" t="s">
        <v>2147</v>
      </c>
      <c r="AI654" s="364">
        <v>5000</v>
      </c>
      <c r="AJ654" s="364">
        <v>1000</v>
      </c>
      <c r="AK654" s="364">
        <v>5000</v>
      </c>
      <c r="AL654" s="657">
        <v>0.02</v>
      </c>
      <c r="AM654" s="657">
        <v>0.2</v>
      </c>
      <c r="AN654" s="359" t="s">
        <v>64</v>
      </c>
      <c r="AO654" s="357" t="s">
        <v>1323</v>
      </c>
      <c r="AP654" s="360" t="s">
        <v>13</v>
      </c>
      <c r="AQ654" s="366" t="s">
        <v>664</v>
      </c>
      <c r="AR654" s="359">
        <v>4.0000000000000001E-3</v>
      </c>
      <c r="AS654" s="359">
        <v>4.0000000000000001E-3</v>
      </c>
      <c r="AT654" s="359"/>
      <c r="AX654" s="646"/>
      <c r="AY654" s="647"/>
      <c r="AZ654" s="647"/>
      <c r="BA654" s="647"/>
      <c r="BB654" s="648"/>
      <c r="BC654" s="647"/>
      <c r="BD654" s="647"/>
      <c r="BE654" s="647"/>
      <c r="BF654" s="647"/>
      <c r="BG654" s="648"/>
      <c r="BH654" s="648"/>
      <c r="BI654" s="649"/>
      <c r="BJ654" s="649"/>
      <c r="BK654" s="649"/>
      <c r="BL654" s="648"/>
      <c r="BM654" s="648"/>
      <c r="BN654" s="648"/>
      <c r="BO654" s="648"/>
      <c r="BP654" s="648"/>
      <c r="BQ654" s="648"/>
      <c r="BR654" s="648"/>
      <c r="BS654" s="648"/>
      <c r="BT654" s="651"/>
      <c r="BU654" s="652"/>
      <c r="BV654" s="650"/>
      <c r="BW654" s="653"/>
    </row>
    <row r="655" spans="2:75" ht="15.75" customHeight="1">
      <c r="B655" s="353" t="s">
        <v>908</v>
      </c>
      <c r="C655" s="354">
        <v>28856743000187</v>
      </c>
      <c r="D655" s="355" t="s">
        <v>13</v>
      </c>
      <c r="E655" s="355" t="s">
        <v>615</v>
      </c>
      <c r="F655" s="355" t="s">
        <v>619</v>
      </c>
      <c r="G655" s="356" t="s">
        <v>34</v>
      </c>
      <c r="H655" s="356" t="s">
        <v>865</v>
      </c>
      <c r="I655" s="356" t="s">
        <v>34</v>
      </c>
      <c r="J655" s="356"/>
      <c r="K655" s="357" t="s">
        <v>48</v>
      </c>
      <c r="L655" s="358"/>
      <c r="M655" s="358" t="s">
        <v>34</v>
      </c>
      <c r="N655" s="357">
        <v>462802</v>
      </c>
      <c r="O655" s="357" t="s">
        <v>1320</v>
      </c>
      <c r="P655" s="361">
        <v>43203</v>
      </c>
      <c r="Q655" s="362">
        <v>224054523.11000001</v>
      </c>
      <c r="R655" s="362">
        <v>139361552.70218253</v>
      </c>
      <c r="S655" s="357">
        <v>15</v>
      </c>
      <c r="T655" s="359">
        <v>0.11963910623438312</v>
      </c>
      <c r="U655" s="359">
        <v>1.546598077616294</v>
      </c>
      <c r="V655" s="359">
        <v>0.1782557548053636</v>
      </c>
      <c r="W655" s="359">
        <v>1.7475024371510937</v>
      </c>
      <c r="X655" s="359">
        <v>0.33069042173631025</v>
      </c>
      <c r="Y655" s="359">
        <v>2.5076855414302996</v>
      </c>
      <c r="Z655" s="359">
        <v>0.48883254051287706</v>
      </c>
      <c r="AA655" s="359">
        <v>2.7786826340471187</v>
      </c>
      <c r="AB655" s="359">
        <v>5.5986677944117921E-2</v>
      </c>
      <c r="AC655" s="363">
        <v>1.223462112774125</v>
      </c>
      <c r="AD655" s="526">
        <v>0</v>
      </c>
      <c r="AE655" s="360" t="s">
        <v>2247</v>
      </c>
      <c r="AF655" s="360" t="s">
        <v>2149</v>
      </c>
      <c r="AG655" s="364" t="s">
        <v>719</v>
      </c>
      <c r="AH655" s="364" t="s">
        <v>2147</v>
      </c>
      <c r="AI655" s="364">
        <v>1000</v>
      </c>
      <c r="AJ655" s="364">
        <v>1000</v>
      </c>
      <c r="AK655" s="364">
        <v>1000</v>
      </c>
      <c r="AL655" s="359">
        <v>0.02</v>
      </c>
      <c r="AM655" s="359">
        <v>0.2</v>
      </c>
      <c r="AN655" s="359" t="s">
        <v>64</v>
      </c>
      <c r="AO655" s="357" t="s">
        <v>1323</v>
      </c>
      <c r="AP655" s="360" t="s">
        <v>13</v>
      </c>
      <c r="AQ655" s="366" t="s">
        <v>668</v>
      </c>
      <c r="AR655" s="359">
        <v>4.0000000000000001E-3</v>
      </c>
      <c r="AS655" s="359">
        <v>4.0000000000000001E-3</v>
      </c>
      <c r="AT655" s="359"/>
      <c r="AX655" s="646"/>
      <c r="AY655" s="647"/>
      <c r="AZ655" s="647"/>
      <c r="BA655" s="647"/>
      <c r="BB655" s="648"/>
      <c r="BC655" s="647"/>
      <c r="BD655" s="647"/>
      <c r="BE655" s="647"/>
      <c r="BF655" s="647"/>
      <c r="BG655" s="648"/>
      <c r="BH655" s="648"/>
      <c r="BI655" s="649"/>
      <c r="BJ655" s="649"/>
      <c r="BK655" s="649"/>
      <c r="BL655" s="648"/>
      <c r="BM655" s="648"/>
      <c r="BN655" s="648"/>
      <c r="BO655" s="648"/>
      <c r="BP655" s="648"/>
      <c r="BQ655" s="648"/>
      <c r="BR655" s="648"/>
      <c r="BS655" s="648"/>
      <c r="BT655" s="651"/>
      <c r="BU655" s="652"/>
      <c r="BV655" s="650"/>
      <c r="BW655" s="653"/>
    </row>
    <row r="656" spans="2:75" ht="15.75" customHeight="1">
      <c r="B656" s="353" t="s">
        <v>919</v>
      </c>
      <c r="C656" s="354">
        <v>6092123000186</v>
      </c>
      <c r="D656" s="355" t="s">
        <v>13</v>
      </c>
      <c r="E656" s="355" t="s">
        <v>615</v>
      </c>
      <c r="F656" s="355" t="s">
        <v>619</v>
      </c>
      <c r="G656" s="356" t="s">
        <v>34</v>
      </c>
      <c r="H656" s="356" t="s">
        <v>1336</v>
      </c>
      <c r="I656" s="356" t="s">
        <v>34</v>
      </c>
      <c r="J656" s="356"/>
      <c r="K656" s="357" t="s">
        <v>48</v>
      </c>
      <c r="L656" s="358"/>
      <c r="M656" s="358" t="s">
        <v>1414</v>
      </c>
      <c r="N656" s="357">
        <v>126251</v>
      </c>
      <c r="O656" s="357" t="s">
        <v>1320</v>
      </c>
      <c r="P656" s="361">
        <v>38034</v>
      </c>
      <c r="Q656" s="362">
        <v>57881963.439999998</v>
      </c>
      <c r="R656" s="362">
        <v>59072140.367817447</v>
      </c>
      <c r="S656" s="357">
        <v>15</v>
      </c>
      <c r="T656" s="359">
        <v>9.5730712864274814E-2</v>
      </c>
      <c r="U656" s="359">
        <v>1.2375296100479787</v>
      </c>
      <c r="V656" s="359">
        <v>0.1142787149770168</v>
      </c>
      <c r="W656" s="359">
        <v>1.1203135245472768</v>
      </c>
      <c r="X656" s="359">
        <v>0.16317761981391987</v>
      </c>
      <c r="Y656" s="359">
        <v>1.2374055339851011</v>
      </c>
      <c r="Z656" s="359">
        <v>0.22928095208897203</v>
      </c>
      <c r="AA656" s="359">
        <v>1.3033072618671819</v>
      </c>
      <c r="AB656" s="359">
        <v>2.5568345198194713E-2</v>
      </c>
      <c r="AC656" s="363">
        <v>0.4460222600651933</v>
      </c>
      <c r="AD656" s="526">
        <v>0</v>
      </c>
      <c r="AE656" s="360" t="s">
        <v>2258</v>
      </c>
      <c r="AF656" s="360" t="s">
        <v>741</v>
      </c>
      <c r="AG656" s="364" t="s">
        <v>741</v>
      </c>
      <c r="AH656" s="364" t="s">
        <v>2147</v>
      </c>
      <c r="AI656" s="364">
        <v>500</v>
      </c>
      <c r="AJ656" s="364">
        <v>500</v>
      </c>
      <c r="AK656" s="364">
        <v>500</v>
      </c>
      <c r="AL656" s="359">
        <v>6.0000000000000001E-3</v>
      </c>
      <c r="AM656" s="359">
        <v>0.1</v>
      </c>
      <c r="AN656" s="359" t="s">
        <v>64</v>
      </c>
      <c r="AO656" s="357" t="s">
        <v>1323</v>
      </c>
      <c r="AP656" s="360" t="s">
        <v>13</v>
      </c>
      <c r="AQ656" s="366" t="s">
        <v>686</v>
      </c>
      <c r="AR656" s="359">
        <v>8.0000000000000004E-4</v>
      </c>
      <c r="AS656" s="359">
        <v>8.0000000000000004E-4</v>
      </c>
      <c r="AT656" s="359"/>
      <c r="AX656" s="646"/>
      <c r="AY656" s="647"/>
      <c r="AZ656" s="647"/>
      <c r="BA656" s="647"/>
      <c r="BB656" s="648"/>
      <c r="BC656" s="647"/>
      <c r="BD656" s="647"/>
      <c r="BE656" s="647"/>
      <c r="BF656" s="647"/>
      <c r="BG656" s="648"/>
      <c r="BH656" s="648"/>
      <c r="BI656" s="649"/>
      <c r="BJ656" s="649"/>
      <c r="BK656" s="649"/>
      <c r="BL656" s="648"/>
      <c r="BM656" s="648"/>
      <c r="BN656" s="648"/>
      <c r="BO656" s="648"/>
      <c r="BP656" s="648"/>
      <c r="BQ656" s="648"/>
      <c r="BR656" s="648"/>
      <c r="BS656" s="648"/>
      <c r="BT656" s="651"/>
      <c r="BU656" s="652"/>
      <c r="BV656" s="650"/>
      <c r="BW656" s="653"/>
    </row>
    <row r="657" spans="2:75" ht="15.75" customHeight="1">
      <c r="B657" s="353" t="s">
        <v>894</v>
      </c>
      <c r="C657" s="354">
        <v>44479860000125</v>
      </c>
      <c r="D657" s="355" t="s">
        <v>14</v>
      </c>
      <c r="E657" s="355" t="s">
        <v>607</v>
      </c>
      <c r="F657" s="355"/>
      <c r="G657" s="356"/>
      <c r="H657" s="356" t="s">
        <v>34</v>
      </c>
      <c r="I657" s="356" t="s">
        <v>34</v>
      </c>
      <c r="J657" s="356" t="s">
        <v>611</v>
      </c>
      <c r="K657" s="357" t="s">
        <v>49</v>
      </c>
      <c r="L657" s="358"/>
      <c r="M657" s="358" t="s">
        <v>34</v>
      </c>
      <c r="N657" s="357">
        <v>631256</v>
      </c>
      <c r="O657" s="357" t="s">
        <v>1320</v>
      </c>
      <c r="P657" s="361">
        <v>44558</v>
      </c>
      <c r="Q657" s="362">
        <v>21716844.59</v>
      </c>
      <c r="R657" s="362" t="s">
        <v>1417</v>
      </c>
      <c r="S657" s="357">
        <v>15</v>
      </c>
      <c r="T657" s="359">
        <v>-0.19299215964243854</v>
      </c>
      <c r="U657" s="359">
        <v>-2.4948473161715388</v>
      </c>
      <c r="V657" s="359" t="s">
        <v>1417</v>
      </c>
      <c r="W657" s="359" t="s">
        <v>1417</v>
      </c>
      <c r="X657" s="359" t="s">
        <v>1417</v>
      </c>
      <c r="Y657" s="359" t="s">
        <v>1417</v>
      </c>
      <c r="Z657" s="359" t="s">
        <v>1417</v>
      </c>
      <c r="AA657" s="359" t="s">
        <v>1417</v>
      </c>
      <c r="AB657" s="359" t="s">
        <v>1417</v>
      </c>
      <c r="AC657" s="363" t="s">
        <v>1417</v>
      </c>
      <c r="AD657" s="526">
        <v>44417189000198</v>
      </c>
      <c r="AE657" s="360" t="s">
        <v>2230</v>
      </c>
      <c r="AF657" s="360" t="s">
        <v>2143</v>
      </c>
      <c r="AG657" s="364" t="s">
        <v>1435</v>
      </c>
      <c r="AH657" s="364" t="s">
        <v>2147</v>
      </c>
      <c r="AI657" s="364">
        <v>5000</v>
      </c>
      <c r="AJ657" s="364">
        <v>1000</v>
      </c>
      <c r="AK657" s="364">
        <v>5000</v>
      </c>
      <c r="AL657" s="359">
        <v>1.9E-2</v>
      </c>
      <c r="AM657" s="359">
        <v>0.2</v>
      </c>
      <c r="AN657" s="359" t="s">
        <v>2161</v>
      </c>
      <c r="AO657" s="357" t="s">
        <v>1323</v>
      </c>
      <c r="AP657" s="360" t="s">
        <v>716</v>
      </c>
      <c r="AQ657" s="366" t="s">
        <v>659</v>
      </c>
      <c r="AR657" s="359">
        <v>4.4327000000000004E-3</v>
      </c>
      <c r="AS657" s="359">
        <v>4.4327000000000004E-3</v>
      </c>
      <c r="AT657" s="359"/>
      <c r="AX657" s="646"/>
      <c r="AY657" s="647"/>
      <c r="AZ657" s="647"/>
      <c r="BA657" s="647"/>
      <c r="BB657" s="648"/>
      <c r="BC657" s="647"/>
      <c r="BD657" s="647"/>
      <c r="BE657" s="647"/>
      <c r="BF657" s="647"/>
      <c r="BG657" s="648"/>
      <c r="BH657" s="648"/>
      <c r="BI657" s="649"/>
      <c r="BJ657" s="649"/>
      <c r="BK657" s="649"/>
      <c r="BL657" s="648"/>
      <c r="BM657" s="648"/>
      <c r="BN657" s="648"/>
      <c r="BO657" s="648"/>
      <c r="BP657" s="648"/>
      <c r="BQ657" s="648"/>
      <c r="BR657" s="648"/>
      <c r="BS657" s="648"/>
      <c r="BT657" s="651"/>
      <c r="BU657" s="652"/>
      <c r="BV657" s="650"/>
      <c r="BW657" s="653"/>
    </row>
    <row r="658" spans="2:75" ht="15.75" customHeight="1">
      <c r="B658" s="353" t="s">
        <v>895</v>
      </c>
      <c r="C658" s="354">
        <v>44515610000101</v>
      </c>
      <c r="D658" s="355" t="s">
        <v>14</v>
      </c>
      <c r="E658" s="355" t="s">
        <v>607</v>
      </c>
      <c r="F658" s="355"/>
      <c r="G658" s="356"/>
      <c r="H658" s="356" t="s">
        <v>34</v>
      </c>
      <c r="I658" s="356" t="s">
        <v>34</v>
      </c>
      <c r="J658" s="356" t="s">
        <v>611</v>
      </c>
      <c r="K658" s="357" t="s">
        <v>48</v>
      </c>
      <c r="L658" s="358"/>
      <c r="M658" s="358" t="s">
        <v>34</v>
      </c>
      <c r="N658" s="357">
        <v>631507</v>
      </c>
      <c r="O658" s="357" t="s">
        <v>1320</v>
      </c>
      <c r="P658" s="361">
        <v>44568</v>
      </c>
      <c r="Q658" s="362">
        <v>23287705.890000001</v>
      </c>
      <c r="R658" s="362" t="s">
        <v>1417</v>
      </c>
      <c r="S658" s="357">
        <v>15</v>
      </c>
      <c r="T658" s="359" t="s">
        <v>1417</v>
      </c>
      <c r="U658" s="359" t="s">
        <v>1417</v>
      </c>
      <c r="V658" s="359" t="s">
        <v>1417</v>
      </c>
      <c r="W658" s="359" t="s">
        <v>1417</v>
      </c>
      <c r="X658" s="359" t="s">
        <v>1417</v>
      </c>
      <c r="Y658" s="359" t="s">
        <v>1417</v>
      </c>
      <c r="Z658" s="359" t="s">
        <v>1417</v>
      </c>
      <c r="AA658" s="359" t="s">
        <v>1417</v>
      </c>
      <c r="AB658" s="359" t="s">
        <v>1417</v>
      </c>
      <c r="AC658" s="363" t="s">
        <v>1417</v>
      </c>
      <c r="AD658" s="526">
        <v>44417189000198</v>
      </c>
      <c r="AE658" s="360" t="s">
        <v>2230</v>
      </c>
      <c r="AF658" s="360" t="s">
        <v>2143</v>
      </c>
      <c r="AG658" s="364" t="s">
        <v>1435</v>
      </c>
      <c r="AH658" s="364" t="s">
        <v>2147</v>
      </c>
      <c r="AI658" s="364">
        <v>5000</v>
      </c>
      <c r="AJ658" s="364">
        <v>1000</v>
      </c>
      <c r="AK658" s="364">
        <v>5000</v>
      </c>
      <c r="AL658" s="359">
        <v>1.9E-2</v>
      </c>
      <c r="AM658" s="359">
        <v>0.2</v>
      </c>
      <c r="AN658" s="359" t="s">
        <v>2161</v>
      </c>
      <c r="AO658" s="357" t="s">
        <v>1323</v>
      </c>
      <c r="AP658" s="360" t="s">
        <v>716</v>
      </c>
      <c r="AQ658" s="366" t="s">
        <v>659</v>
      </c>
      <c r="AR658" s="359">
        <v>4.4327000000000004E-3</v>
      </c>
      <c r="AS658" s="359">
        <v>4.4327000000000004E-3</v>
      </c>
      <c r="AT658" s="359"/>
      <c r="AX658" s="646"/>
      <c r="AY658" s="647"/>
      <c r="AZ658" s="647"/>
      <c r="BA658" s="647"/>
      <c r="BB658" s="648"/>
      <c r="BC658" s="647"/>
      <c r="BD658" s="647"/>
      <c r="BE658" s="647"/>
      <c r="BF658" s="647"/>
      <c r="BG658" s="648"/>
      <c r="BH658" s="648"/>
      <c r="BI658" s="649"/>
      <c r="BJ658" s="649"/>
      <c r="BK658" s="649"/>
      <c r="BL658" s="648"/>
      <c r="BM658" s="648"/>
      <c r="BN658" s="648"/>
      <c r="BO658" s="648"/>
      <c r="BP658" s="648"/>
      <c r="BQ658" s="648"/>
      <c r="BR658" s="648"/>
      <c r="BS658" s="648"/>
      <c r="BT658" s="651"/>
      <c r="BU658" s="652"/>
      <c r="BV658" s="650"/>
      <c r="BW658" s="653"/>
    </row>
    <row r="659" spans="2:75" ht="15.75" customHeight="1">
      <c r="B659" s="353" t="s">
        <v>902</v>
      </c>
      <c r="C659" s="354">
        <v>11701977000152</v>
      </c>
      <c r="D659" s="355" t="s">
        <v>11</v>
      </c>
      <c r="E659" s="355" t="s">
        <v>620</v>
      </c>
      <c r="F659" s="355"/>
      <c r="G659" s="356" t="s">
        <v>738</v>
      </c>
      <c r="H659" s="356" t="s">
        <v>34</v>
      </c>
      <c r="I659" s="356" t="s">
        <v>34</v>
      </c>
      <c r="J659" s="356"/>
      <c r="K659" s="357" t="s">
        <v>48</v>
      </c>
      <c r="L659" s="358"/>
      <c r="M659" s="358" t="s">
        <v>34</v>
      </c>
      <c r="N659" s="357">
        <v>259047</v>
      </c>
      <c r="O659" s="357" t="s">
        <v>1320</v>
      </c>
      <c r="P659" s="361">
        <v>40470</v>
      </c>
      <c r="Q659" s="362">
        <v>20078928.27</v>
      </c>
      <c r="R659" s="362">
        <v>21155316.152777772</v>
      </c>
      <c r="S659" s="357">
        <v>15</v>
      </c>
      <c r="T659" s="359">
        <v>5.9929064066354121E-2</v>
      </c>
      <c r="U659" s="359">
        <v>0.77471470822246824</v>
      </c>
      <c r="V659" s="359">
        <v>6.6075987806430536E-2</v>
      </c>
      <c r="W659" s="359">
        <v>0.6477656211154702</v>
      </c>
      <c r="X659" s="359">
        <v>0.11522674018483969</v>
      </c>
      <c r="Y659" s="359">
        <v>0.87378530297462442</v>
      </c>
      <c r="Z659" s="359">
        <v>0.19504958051842691</v>
      </c>
      <c r="AA659" s="359">
        <v>1.1087250484513336</v>
      </c>
      <c r="AB659" s="359">
        <v>4.0920241494558113E-2</v>
      </c>
      <c r="AC659" s="363">
        <v>-0.78996487607701937</v>
      </c>
      <c r="AD659" s="526">
        <v>0</v>
      </c>
      <c r="AE659" s="360" t="s">
        <v>2243</v>
      </c>
      <c r="AF659" s="360" t="s">
        <v>2152</v>
      </c>
      <c r="AG659" s="364" t="s">
        <v>1436</v>
      </c>
      <c r="AH659" s="364" t="s">
        <v>2147</v>
      </c>
      <c r="AI659" s="364">
        <v>1000</v>
      </c>
      <c r="AJ659" s="364">
        <v>1000</v>
      </c>
      <c r="AK659" s="364">
        <v>1000</v>
      </c>
      <c r="AL659" s="359">
        <v>5.0000000000000001E-3</v>
      </c>
      <c r="AM659" s="359">
        <v>0.1</v>
      </c>
      <c r="AN659" s="359" t="s">
        <v>64</v>
      </c>
      <c r="AO659" s="357" t="s">
        <v>1323</v>
      </c>
      <c r="AP659" s="360" t="s">
        <v>13</v>
      </c>
      <c r="AQ659" s="366" t="s">
        <v>686</v>
      </c>
      <c r="AR659" s="359">
        <v>1.6666666666666666E-3</v>
      </c>
      <c r="AS659" s="359">
        <v>1.6666666666666666E-3</v>
      </c>
      <c r="AT659" s="359"/>
      <c r="AX659" s="646"/>
      <c r="AY659" s="647"/>
      <c r="AZ659" s="647"/>
      <c r="BA659" s="647"/>
      <c r="BB659" s="648"/>
      <c r="BC659" s="647"/>
      <c r="BD659" s="647"/>
      <c r="BE659" s="647"/>
      <c r="BF659" s="647"/>
      <c r="BG659" s="648"/>
      <c r="BH659" s="648"/>
      <c r="BI659" s="649"/>
      <c r="BJ659" s="649"/>
      <c r="BK659" s="649"/>
      <c r="BL659" s="648"/>
      <c r="BM659" s="648"/>
      <c r="BN659" s="648"/>
      <c r="BO659" s="648"/>
      <c r="BP659" s="648"/>
      <c r="BQ659" s="648"/>
      <c r="BR659" s="648"/>
      <c r="BS659" s="648"/>
      <c r="BT659" s="651"/>
      <c r="BU659" s="652"/>
      <c r="BV659" s="650"/>
      <c r="BW659" s="653"/>
    </row>
    <row r="660" spans="2:75" ht="15.75" customHeight="1">
      <c r="B660" s="353" t="s">
        <v>909</v>
      </c>
      <c r="C660" s="354">
        <v>11182064000177</v>
      </c>
      <c r="D660" s="355" t="s">
        <v>14</v>
      </c>
      <c r="E660" s="355" t="s">
        <v>607</v>
      </c>
      <c r="F660" s="355"/>
      <c r="G660" s="356"/>
      <c r="H660" s="356" t="s">
        <v>34</v>
      </c>
      <c r="I660" s="356" t="s">
        <v>34</v>
      </c>
      <c r="J660" s="356" t="s">
        <v>608</v>
      </c>
      <c r="K660" s="357" t="s">
        <v>48</v>
      </c>
      <c r="L660" s="358"/>
      <c r="M660" s="358" t="s">
        <v>34</v>
      </c>
      <c r="N660" s="357">
        <v>236942</v>
      </c>
      <c r="O660" s="357" t="s">
        <v>1320</v>
      </c>
      <c r="P660" s="361">
        <v>40102</v>
      </c>
      <c r="Q660" s="362">
        <v>1273120661.8199999</v>
      </c>
      <c r="R660" s="362">
        <v>1156461708.4023015</v>
      </c>
      <c r="S660" s="357">
        <v>15</v>
      </c>
      <c r="T660" s="359">
        <v>9.1403052905245197E-2</v>
      </c>
      <c r="U660" s="359">
        <v>1.1815851050790118</v>
      </c>
      <c r="V660" s="359">
        <v>-6.4682637152961853E-3</v>
      </c>
      <c r="W660" s="359">
        <v>-6.3410612571572156E-2</v>
      </c>
      <c r="X660" s="359">
        <v>0.14417840923152148</v>
      </c>
      <c r="Y660" s="359">
        <v>1.0933310687317319</v>
      </c>
      <c r="Z660" s="359">
        <v>0.18177236935430607</v>
      </c>
      <c r="AA660" s="359">
        <v>1.0332530758784535</v>
      </c>
      <c r="AB660" s="359">
        <v>0.18024416403245375</v>
      </c>
      <c r="AC660" s="363">
        <v>-0.48507523315643075</v>
      </c>
      <c r="AD660" s="526">
        <v>0</v>
      </c>
      <c r="AE660" s="360" t="s">
        <v>2247</v>
      </c>
      <c r="AF660" s="360" t="s">
        <v>2149</v>
      </c>
      <c r="AG660" s="364" t="s">
        <v>719</v>
      </c>
      <c r="AH660" s="364" t="s">
        <v>2147</v>
      </c>
      <c r="AI660" s="364">
        <v>1000</v>
      </c>
      <c r="AJ660" s="364">
        <v>1000</v>
      </c>
      <c r="AK660" s="364">
        <v>1000</v>
      </c>
      <c r="AL660" s="359">
        <v>0.02</v>
      </c>
      <c r="AM660" s="359">
        <v>0.2</v>
      </c>
      <c r="AN660" s="359" t="s">
        <v>666</v>
      </c>
      <c r="AO660" s="357" t="s">
        <v>1323</v>
      </c>
      <c r="AP660" s="360" t="s">
        <v>716</v>
      </c>
      <c r="AQ660" s="366" t="s">
        <v>659</v>
      </c>
      <c r="AR660" s="359">
        <v>4.0000000000000001E-3</v>
      </c>
      <c r="AS660" s="359">
        <v>4.0000000000000001E-3</v>
      </c>
      <c r="AT660" s="359"/>
      <c r="AW660" s="646"/>
      <c r="AX660" s="646"/>
      <c r="AY660" s="647"/>
      <c r="AZ660" s="647"/>
      <c r="BA660" s="647"/>
      <c r="BB660" s="648"/>
      <c r="BC660" s="647"/>
      <c r="BD660" s="647"/>
      <c r="BE660" s="647"/>
      <c r="BF660" s="647"/>
      <c r="BG660" s="648"/>
      <c r="BH660" s="648"/>
      <c r="BI660" s="649"/>
      <c r="BJ660" s="649"/>
      <c r="BK660" s="649"/>
      <c r="BL660" s="218"/>
      <c r="BM660" s="648"/>
      <c r="BN660" s="648"/>
      <c r="BO660" s="648"/>
      <c r="BP660" s="648"/>
      <c r="BQ660" s="648"/>
      <c r="BR660" s="648"/>
      <c r="BS660" s="648"/>
      <c r="BT660" s="651"/>
      <c r="BU660" s="652"/>
      <c r="BV660" s="650"/>
      <c r="BW660" s="653"/>
    </row>
    <row r="661" spans="2:75" ht="15.75" customHeight="1">
      <c r="B661" s="353" t="s">
        <v>1143</v>
      </c>
      <c r="C661" s="354">
        <v>11451917000129</v>
      </c>
      <c r="D661" s="355" t="s">
        <v>14</v>
      </c>
      <c r="E661" s="355" t="s">
        <v>607</v>
      </c>
      <c r="F661" s="355"/>
      <c r="G661" s="356"/>
      <c r="H661" s="356" t="s">
        <v>34</v>
      </c>
      <c r="I661" s="356" t="s">
        <v>34</v>
      </c>
      <c r="J661" s="356" t="s">
        <v>608</v>
      </c>
      <c r="K661" s="357" t="s">
        <v>48</v>
      </c>
      <c r="L661" s="358"/>
      <c r="M661" s="358" t="s">
        <v>34</v>
      </c>
      <c r="N661" s="357">
        <v>268755</v>
      </c>
      <c r="O661" s="357" t="s">
        <v>1320</v>
      </c>
      <c r="P661" s="361">
        <v>40599</v>
      </c>
      <c r="Q661" s="362">
        <v>159254689.86000001</v>
      </c>
      <c r="R661" s="362">
        <v>162840186.57714298</v>
      </c>
      <c r="S661" s="357">
        <v>15</v>
      </c>
      <c r="T661" s="359">
        <v>3.4800043442946516E-2</v>
      </c>
      <c r="U661" s="359">
        <v>0.44986695390705589</v>
      </c>
      <c r="V661" s="359">
        <v>-0.19172785529925274</v>
      </c>
      <c r="W661" s="359">
        <v>-1.8795740691291001</v>
      </c>
      <c r="X661" s="359">
        <v>0.11696496375626442</v>
      </c>
      <c r="Y661" s="359">
        <v>0.88696656808338803</v>
      </c>
      <c r="Z661" s="359">
        <v>0.25928509998529936</v>
      </c>
      <c r="AA661" s="359">
        <v>1.4738605655024786</v>
      </c>
      <c r="AB661" s="359">
        <v>0.31006870931324276</v>
      </c>
      <c r="AC661" s="363">
        <v>-0.84505555501879903</v>
      </c>
      <c r="AD661" s="526">
        <v>0</v>
      </c>
      <c r="AE661" s="360" t="s">
        <v>2403</v>
      </c>
      <c r="AF661" s="360" t="s">
        <v>2146</v>
      </c>
      <c r="AG661" s="364" t="s">
        <v>59</v>
      </c>
      <c r="AH661" s="364" t="s">
        <v>2147</v>
      </c>
      <c r="AI661" s="364">
        <v>1000</v>
      </c>
      <c r="AJ661" s="364">
        <v>1000</v>
      </c>
      <c r="AK661" s="364">
        <v>1000</v>
      </c>
      <c r="AL661" s="359">
        <v>0.02</v>
      </c>
      <c r="AM661" s="359">
        <v>0.2</v>
      </c>
      <c r="AN661" s="359" t="s">
        <v>666</v>
      </c>
      <c r="AO661" s="357" t="s">
        <v>1323</v>
      </c>
      <c r="AP661" s="360" t="s">
        <v>716</v>
      </c>
      <c r="AQ661" s="366" t="s">
        <v>665</v>
      </c>
      <c r="AR661" s="359">
        <v>5.5560000000000002E-3</v>
      </c>
      <c r="AS661" s="359">
        <v>5.5560000000000002E-3</v>
      </c>
      <c r="AT661" s="359"/>
      <c r="AW661" s="646"/>
      <c r="AX661" s="646"/>
      <c r="AY661" s="647"/>
      <c r="AZ661" s="647"/>
      <c r="BA661" s="647"/>
      <c r="BB661" s="648"/>
      <c r="BC661" s="647"/>
      <c r="BD661" s="647"/>
      <c r="BE661" s="647"/>
      <c r="BF661" s="647"/>
      <c r="BG661" s="648"/>
      <c r="BH661" s="648"/>
      <c r="BI661" s="649"/>
      <c r="BJ661" s="649"/>
      <c r="BK661" s="649"/>
      <c r="BL661" s="218"/>
      <c r="BM661" s="648"/>
      <c r="BN661" s="648"/>
      <c r="BO661" s="648"/>
      <c r="BP661" s="648"/>
      <c r="BQ661" s="648"/>
      <c r="BR661" s="648"/>
      <c r="BS661" s="648"/>
      <c r="BT661" s="651"/>
      <c r="BU661" s="652"/>
      <c r="BV661" s="650"/>
      <c r="BW661" s="653"/>
    </row>
    <row r="662" spans="2:75" ht="15.75" customHeight="1">
      <c r="B662" s="353" t="s">
        <v>601</v>
      </c>
      <c r="C662" s="354">
        <v>37829310000123</v>
      </c>
      <c r="D662" s="355" t="s">
        <v>14</v>
      </c>
      <c r="E662" s="355" t="s">
        <v>607</v>
      </c>
      <c r="F662" s="355"/>
      <c r="G662" s="356"/>
      <c r="H662" s="356" t="s">
        <v>34</v>
      </c>
      <c r="I662" s="356" t="s">
        <v>34</v>
      </c>
      <c r="J662" s="356" t="s">
        <v>608</v>
      </c>
      <c r="K662" s="357" t="s">
        <v>48</v>
      </c>
      <c r="L662" s="358"/>
      <c r="M662" s="358" t="s">
        <v>34</v>
      </c>
      <c r="N662" s="357">
        <v>552348</v>
      </c>
      <c r="O662" s="357" t="s">
        <v>1320</v>
      </c>
      <c r="P662" s="361">
        <v>44089</v>
      </c>
      <c r="Q662" s="362">
        <v>10515616.449999999</v>
      </c>
      <c r="R662" s="362">
        <v>11027645.729365075</v>
      </c>
      <c r="S662" s="357">
        <v>15</v>
      </c>
      <c r="T662" s="359">
        <v>-5.5793215170438781E-3</v>
      </c>
      <c r="U662" s="359">
        <v>-7.2124978230432527E-2</v>
      </c>
      <c r="V662" s="359">
        <v>-9.6195410978602736E-2</v>
      </c>
      <c r="W662" s="359">
        <v>-0.94303667958102455</v>
      </c>
      <c r="X662" s="359" t="s">
        <v>1417</v>
      </c>
      <c r="Y662" s="359" t="s">
        <v>1417</v>
      </c>
      <c r="Z662" s="359" t="s">
        <v>1417</v>
      </c>
      <c r="AA662" s="359" t="s">
        <v>1417</v>
      </c>
      <c r="AB662" s="359">
        <v>0.40579694914822795</v>
      </c>
      <c r="AC662" s="363">
        <v>-0.28679603553072114</v>
      </c>
      <c r="AD662" s="526">
        <v>0</v>
      </c>
      <c r="AE662" s="360" t="s">
        <v>2462</v>
      </c>
      <c r="AF662" s="360" t="s">
        <v>2152</v>
      </c>
      <c r="AG662" s="364" t="s">
        <v>1436</v>
      </c>
      <c r="AH662" s="364" t="s">
        <v>2144</v>
      </c>
      <c r="AI662" s="364">
        <v>500</v>
      </c>
      <c r="AJ662" s="364" t="s">
        <v>1427</v>
      </c>
      <c r="AK662" s="364">
        <v>500</v>
      </c>
      <c r="AL662" s="359">
        <v>0.02</v>
      </c>
      <c r="AM662" s="359">
        <v>0.2</v>
      </c>
      <c r="AN662" s="359" t="s">
        <v>34</v>
      </c>
      <c r="AO662" s="357" t="s">
        <v>1323</v>
      </c>
      <c r="AP662" s="360" t="s">
        <v>716</v>
      </c>
      <c r="AQ662" s="366" t="s">
        <v>659</v>
      </c>
      <c r="AR662" s="359">
        <v>4.0000000000000001E-3</v>
      </c>
      <c r="AS662" s="359">
        <v>4.0000000000000001E-3</v>
      </c>
      <c r="AT662" s="359"/>
      <c r="AW662" s="646"/>
      <c r="AX662" s="646"/>
      <c r="AY662" s="647"/>
      <c r="AZ662" s="647"/>
      <c r="BA662" s="647"/>
      <c r="BB662" s="648"/>
      <c r="BC662" s="647"/>
      <c r="BD662" s="647"/>
      <c r="BE662" s="647"/>
      <c r="BF662" s="647"/>
      <c r="BG662" s="648"/>
      <c r="BH662" s="648"/>
      <c r="BI662" s="649"/>
      <c r="BJ662" s="649"/>
      <c r="BK662" s="649"/>
      <c r="BL662" s="218"/>
      <c r="BM662" s="648"/>
      <c r="BN662" s="648"/>
      <c r="BO662" s="648"/>
      <c r="BP662" s="648"/>
      <c r="BQ662" s="648"/>
      <c r="BR662" s="648"/>
      <c r="BS662" s="648"/>
      <c r="BT662" s="651"/>
      <c r="BU662" s="652"/>
      <c r="BV662" s="650"/>
      <c r="BW662" s="653"/>
    </row>
    <row r="663" spans="2:75" ht="15.75" customHeight="1">
      <c r="B663" s="353" t="s">
        <v>436</v>
      </c>
      <c r="C663" s="354">
        <v>13962947000125</v>
      </c>
      <c r="D663" s="355" t="s">
        <v>14</v>
      </c>
      <c r="E663" s="355" t="s">
        <v>607</v>
      </c>
      <c r="F663" s="355"/>
      <c r="G663" s="356"/>
      <c r="H663" s="356" t="s">
        <v>34</v>
      </c>
      <c r="I663" s="356" t="s">
        <v>34</v>
      </c>
      <c r="J663" s="356" t="s">
        <v>608</v>
      </c>
      <c r="K663" s="357" t="s">
        <v>48</v>
      </c>
      <c r="L663" s="358"/>
      <c r="M663" s="358" t="s">
        <v>34</v>
      </c>
      <c r="N663" s="357">
        <v>302139</v>
      </c>
      <c r="O663" s="357" t="s">
        <v>1320</v>
      </c>
      <c r="P663" s="361">
        <v>41023</v>
      </c>
      <c r="Q663" s="362">
        <v>664292482.12</v>
      </c>
      <c r="R663" s="362">
        <v>629546229.82694435</v>
      </c>
      <c r="S663" s="357">
        <v>15</v>
      </c>
      <c r="T663" s="359">
        <v>2.7456038917626158E-2</v>
      </c>
      <c r="U663" s="359">
        <v>0.35492957399538966</v>
      </c>
      <c r="V663" s="359">
        <v>-3.9869310366936306E-2</v>
      </c>
      <c r="W663" s="359">
        <v>-0.39085255401615893</v>
      </c>
      <c r="X663" s="359">
        <v>0.2295256695165715</v>
      </c>
      <c r="Y663" s="359">
        <v>1.7405348477035021</v>
      </c>
      <c r="Z663" s="359">
        <v>0.54571266456163281</v>
      </c>
      <c r="AA663" s="359">
        <v>3.1020076990088286</v>
      </c>
      <c r="AB663" s="359">
        <v>0.2068746668554666</v>
      </c>
      <c r="AC663" s="363">
        <v>-0.56301439556917088</v>
      </c>
      <c r="AD663" s="526">
        <v>22041216000138</v>
      </c>
      <c r="AE663" s="360" t="s">
        <v>2471</v>
      </c>
      <c r="AF663" s="360" t="s">
        <v>736</v>
      </c>
      <c r="AG663" s="364" t="s">
        <v>736</v>
      </c>
      <c r="AH663" s="364" t="s">
        <v>2147</v>
      </c>
      <c r="AI663" s="364">
        <v>1000</v>
      </c>
      <c r="AJ663" s="364">
        <v>1000</v>
      </c>
      <c r="AK663" s="364">
        <v>1000</v>
      </c>
      <c r="AL663" s="359">
        <v>1.8000000000000002E-2</v>
      </c>
      <c r="AM663" s="359">
        <v>0.2</v>
      </c>
      <c r="AN663" s="359" t="s">
        <v>666</v>
      </c>
      <c r="AO663" s="357" t="s">
        <v>1323</v>
      </c>
      <c r="AP663" s="360" t="s">
        <v>716</v>
      </c>
      <c r="AQ663" s="366" t="s">
        <v>659</v>
      </c>
      <c r="AR663" s="359">
        <v>5.9999999999999993E-3</v>
      </c>
      <c r="AS663" s="359">
        <v>5.9999999999999993E-3</v>
      </c>
      <c r="AT663" s="359"/>
      <c r="AW663" s="646"/>
      <c r="AX663" s="646"/>
      <c r="AY663" s="647"/>
      <c r="AZ663" s="647"/>
      <c r="BA663" s="647"/>
      <c r="BB663" s="648"/>
      <c r="BC663" s="647"/>
      <c r="BD663" s="647"/>
      <c r="BE663" s="647"/>
      <c r="BF663" s="647"/>
      <c r="BG663" s="648"/>
      <c r="BH663" s="648"/>
      <c r="BI663" s="649"/>
      <c r="BJ663" s="649"/>
      <c r="BK663" s="649"/>
      <c r="BL663" s="218"/>
      <c r="BM663" s="648"/>
      <c r="BN663" s="648"/>
      <c r="BO663" s="648"/>
      <c r="BP663" s="648"/>
      <c r="BQ663" s="648"/>
      <c r="BR663" s="648"/>
      <c r="BS663" s="648"/>
      <c r="BT663" s="651"/>
      <c r="BU663" s="652"/>
      <c r="BV663" s="650"/>
      <c r="BW663" s="653"/>
    </row>
    <row r="664" spans="2:75" ht="15.75" customHeight="1">
      <c r="B664" s="353" t="s">
        <v>437</v>
      </c>
      <c r="C664" s="354">
        <v>13962941000158</v>
      </c>
      <c r="D664" s="355" t="s">
        <v>14</v>
      </c>
      <c r="E664" s="355" t="s">
        <v>614</v>
      </c>
      <c r="F664" s="355"/>
      <c r="G664" s="356"/>
      <c r="H664" s="356" t="s">
        <v>1337</v>
      </c>
      <c r="I664" s="356" t="s">
        <v>34</v>
      </c>
      <c r="J664" s="356" t="s">
        <v>608</v>
      </c>
      <c r="K664" s="357" t="s">
        <v>48</v>
      </c>
      <c r="L664" s="358"/>
      <c r="M664" s="358" t="s">
        <v>34</v>
      </c>
      <c r="N664" s="357">
        <v>302147</v>
      </c>
      <c r="O664" s="357" t="s">
        <v>1320</v>
      </c>
      <c r="P664" s="361">
        <v>41023</v>
      </c>
      <c r="Q664" s="362">
        <v>103779650.75</v>
      </c>
      <c r="R664" s="362">
        <v>91673203.758174628</v>
      </c>
      <c r="S664" s="357">
        <v>15</v>
      </c>
      <c r="T664" s="359">
        <v>7.8639692614485668E-2</v>
      </c>
      <c r="U664" s="359">
        <v>1.0165906554302413</v>
      </c>
      <c r="V664" s="359">
        <v>-8.4250176271244426E-3</v>
      </c>
      <c r="W664" s="359">
        <v>-8.2593343774603853E-2</v>
      </c>
      <c r="X664" s="359">
        <v>0.27992818642750916</v>
      </c>
      <c r="Y664" s="359">
        <v>2.1227462895880809</v>
      </c>
      <c r="Z664" s="359">
        <v>0.52317550570019478</v>
      </c>
      <c r="AA664" s="359">
        <v>2.9738991817580436</v>
      </c>
      <c r="AB664" s="359">
        <v>0.25362319277931733</v>
      </c>
      <c r="AC664" s="363">
        <v>-0.2897537412508176</v>
      </c>
      <c r="AD664" s="526">
        <v>0</v>
      </c>
      <c r="AE664" s="360" t="s">
        <v>2471</v>
      </c>
      <c r="AF664" s="360" t="s">
        <v>736</v>
      </c>
      <c r="AG664" s="364" t="s">
        <v>736</v>
      </c>
      <c r="AH664" s="364" t="s">
        <v>2147</v>
      </c>
      <c r="AI664" s="364">
        <v>1000</v>
      </c>
      <c r="AJ664" s="364">
        <v>1000</v>
      </c>
      <c r="AK664" s="364">
        <v>1000</v>
      </c>
      <c r="AL664" s="359">
        <v>1.8000000000000002E-2</v>
      </c>
      <c r="AM664" s="359">
        <v>0.2</v>
      </c>
      <c r="AN664" s="359" t="s">
        <v>666</v>
      </c>
      <c r="AO664" s="357" t="s">
        <v>1323</v>
      </c>
      <c r="AP664" s="360" t="s">
        <v>716</v>
      </c>
      <c r="AQ664" s="366" t="s">
        <v>659</v>
      </c>
      <c r="AR664" s="359">
        <v>5.9999999999999993E-3</v>
      </c>
      <c r="AS664" s="359">
        <v>5.9999999999999993E-3</v>
      </c>
      <c r="AT664" s="359"/>
      <c r="AX664" s="646"/>
      <c r="AY664" s="647"/>
      <c r="AZ664" s="647"/>
      <c r="BA664" s="647"/>
      <c r="BB664" s="648"/>
      <c r="BC664" s="647"/>
      <c r="BD664" s="647"/>
      <c r="BE664" s="647"/>
      <c r="BF664" s="647"/>
      <c r="BG664" s="648"/>
      <c r="BH664" s="648"/>
      <c r="BI664" s="649"/>
      <c r="BJ664" s="649"/>
      <c r="BK664" s="649"/>
      <c r="BL664" s="648"/>
      <c r="BM664" s="648"/>
      <c r="BN664" s="648"/>
      <c r="BO664" s="648"/>
      <c r="BP664" s="648"/>
      <c r="BQ664" s="648"/>
      <c r="BR664" s="648"/>
      <c r="BS664" s="648"/>
      <c r="BT664" s="651"/>
      <c r="BU664" s="652"/>
      <c r="BV664" s="650"/>
      <c r="BW664" s="653"/>
    </row>
    <row r="665" spans="2:75" ht="15.75" customHeight="1">
      <c r="B665" s="353" t="s">
        <v>735</v>
      </c>
      <c r="C665" s="354">
        <v>35828705000186</v>
      </c>
      <c r="D665" s="355" t="s">
        <v>11</v>
      </c>
      <c r="E665" s="355" t="s">
        <v>661</v>
      </c>
      <c r="F665" s="355" t="s">
        <v>663</v>
      </c>
      <c r="G665" s="356"/>
      <c r="H665" s="356" t="s">
        <v>34</v>
      </c>
      <c r="I665" s="356"/>
      <c r="J665" s="356" t="s">
        <v>611</v>
      </c>
      <c r="K665" s="357" t="s">
        <v>48</v>
      </c>
      <c r="L665" s="358"/>
      <c r="M665" s="358" t="s">
        <v>34</v>
      </c>
      <c r="N665" s="357">
        <v>547166</v>
      </c>
      <c r="O665" s="357" t="s">
        <v>1320</v>
      </c>
      <c r="P665" s="361">
        <v>44048</v>
      </c>
      <c r="Q665" s="362">
        <v>70710848.480000004</v>
      </c>
      <c r="R665" s="362">
        <v>69982735.309007928</v>
      </c>
      <c r="S665" s="357">
        <v>16</v>
      </c>
      <c r="T665" s="359">
        <v>7.3053486747213014E-2</v>
      </c>
      <c r="U665" s="359">
        <v>0.94437668186070445</v>
      </c>
      <c r="V665" s="359">
        <v>7.8925449186723728E-2</v>
      </c>
      <c r="W665" s="359">
        <v>0.77373330783985728</v>
      </c>
      <c r="X665" s="359">
        <v>0.1348724312170908</v>
      </c>
      <c r="Y665" s="359">
        <v>1.0227621469192207</v>
      </c>
      <c r="Z665" s="359" t="s">
        <v>1417</v>
      </c>
      <c r="AA665" s="359" t="s">
        <v>1417</v>
      </c>
      <c r="AB665" s="359">
        <v>3.2167736288914069E-2</v>
      </c>
      <c r="AC665" s="363">
        <v>-0.64226205053548369</v>
      </c>
      <c r="AD665" s="526">
        <v>0</v>
      </c>
      <c r="AE665" s="360" t="s">
        <v>2166</v>
      </c>
      <c r="AF665" s="360" t="s">
        <v>736</v>
      </c>
      <c r="AG665" s="364" t="s">
        <v>736</v>
      </c>
      <c r="AH665" s="364" t="s">
        <v>2144</v>
      </c>
      <c r="AI665" s="364">
        <v>5000</v>
      </c>
      <c r="AJ665" s="364">
        <v>1000</v>
      </c>
      <c r="AK665" s="364">
        <v>500</v>
      </c>
      <c r="AL665" s="657">
        <v>5.0000000000000001E-3</v>
      </c>
      <c r="AM665" s="657">
        <v>0.2</v>
      </c>
      <c r="AN665" s="359" t="s">
        <v>64</v>
      </c>
      <c r="AO665" s="357" t="s">
        <v>1323</v>
      </c>
      <c r="AP665" s="360" t="s">
        <v>11</v>
      </c>
      <c r="AQ665" s="366" t="s">
        <v>2167</v>
      </c>
      <c r="AR665" s="359">
        <v>1.3333333333333333E-3</v>
      </c>
      <c r="AS665" s="359">
        <v>1.3333333333333333E-3</v>
      </c>
      <c r="AT665" s="359"/>
      <c r="AX665" s="646"/>
      <c r="AY665" s="647"/>
      <c r="AZ665" s="647"/>
      <c r="BA665" s="647"/>
      <c r="BB665" s="648"/>
      <c r="BC665" s="647"/>
      <c r="BD665" s="647"/>
      <c r="BE665" s="647"/>
      <c r="BF665" s="647"/>
      <c r="BG665" s="648"/>
      <c r="BH665" s="648"/>
      <c r="BI665" s="649"/>
      <c r="BJ665" s="649"/>
      <c r="BK665" s="649"/>
      <c r="BL665" s="648"/>
      <c r="BM665" s="648"/>
      <c r="BN665" s="648"/>
      <c r="BO665" s="648"/>
      <c r="BP665" s="648"/>
      <c r="BQ665" s="648"/>
      <c r="BR665" s="648"/>
      <c r="BS665" s="648"/>
      <c r="BT665" s="651"/>
      <c r="BU665" s="652"/>
      <c r="BV665" s="650"/>
      <c r="BW665" s="653"/>
    </row>
    <row r="666" spans="2:75" ht="15.75" customHeight="1">
      <c r="B666" s="353" t="s">
        <v>882</v>
      </c>
      <c r="C666" s="354">
        <v>4240128000183</v>
      </c>
      <c r="D666" s="355" t="s">
        <v>11</v>
      </c>
      <c r="E666" s="355" t="s">
        <v>620</v>
      </c>
      <c r="F666" s="355" t="s">
        <v>663</v>
      </c>
      <c r="G666" s="356" t="s">
        <v>738</v>
      </c>
      <c r="H666" s="356" t="s">
        <v>34</v>
      </c>
      <c r="I666" s="356"/>
      <c r="J666" s="356" t="s">
        <v>608</v>
      </c>
      <c r="K666" s="357" t="s">
        <v>48</v>
      </c>
      <c r="L666" s="358"/>
      <c r="M666" s="358" t="s">
        <v>34</v>
      </c>
      <c r="N666" s="357">
        <v>143359</v>
      </c>
      <c r="O666" s="357" t="s">
        <v>1320</v>
      </c>
      <c r="P666" s="361">
        <v>36955</v>
      </c>
      <c r="Q666" s="362">
        <v>88385806.769999996</v>
      </c>
      <c r="R666" s="362">
        <v>79452196.362976149</v>
      </c>
      <c r="S666" s="357">
        <v>16</v>
      </c>
      <c r="T666" s="359">
        <v>8.8376827681456271E-2</v>
      </c>
      <c r="U666" s="359">
        <v>1.1424645009483132</v>
      </c>
      <c r="V666" s="359">
        <v>0.11830844563317289</v>
      </c>
      <c r="W666" s="359">
        <v>1.1598183593302227</v>
      </c>
      <c r="X666" s="359">
        <v>0.17288334619572421</v>
      </c>
      <c r="Y666" s="359">
        <v>1.3110058202859149</v>
      </c>
      <c r="Z666" s="359">
        <v>0.36004004640104093</v>
      </c>
      <c r="AA666" s="359">
        <v>2.0465843445005629</v>
      </c>
      <c r="AB666" s="359">
        <v>2.1497835767209507E-3</v>
      </c>
      <c r="AC666" s="363">
        <v>6.8343006179639145</v>
      </c>
      <c r="AD666" s="526">
        <v>0</v>
      </c>
      <c r="AE666" s="360" t="s">
        <v>469</v>
      </c>
      <c r="AF666" s="360" t="s">
        <v>469</v>
      </c>
      <c r="AG666" s="364" t="s">
        <v>469</v>
      </c>
      <c r="AH666" s="364" t="s">
        <v>2147</v>
      </c>
      <c r="AI666" s="364">
        <v>1000</v>
      </c>
      <c r="AJ666" s="364">
        <v>1000</v>
      </c>
      <c r="AK666" s="364">
        <v>1000</v>
      </c>
      <c r="AL666" s="359">
        <v>5.0000000000000001E-3</v>
      </c>
      <c r="AM666" s="359">
        <v>0.2</v>
      </c>
      <c r="AN666" s="359" t="s">
        <v>64</v>
      </c>
      <c r="AO666" s="357" t="s">
        <v>1323</v>
      </c>
      <c r="AP666" s="360" t="s">
        <v>11</v>
      </c>
      <c r="AQ666" s="366" t="s">
        <v>675</v>
      </c>
      <c r="AR666" s="359">
        <v>1.4000000000000002E-3</v>
      </c>
      <c r="AS666" s="359">
        <v>1.4000000000000002E-3</v>
      </c>
      <c r="AT666" s="359"/>
      <c r="AX666" s="646"/>
      <c r="AY666" s="647"/>
      <c r="AZ666" s="647"/>
      <c r="BA666" s="647"/>
      <c r="BB666" s="648"/>
      <c r="BC666" s="647"/>
      <c r="BD666" s="647"/>
      <c r="BE666" s="647"/>
      <c r="BF666" s="647"/>
      <c r="BG666" s="648"/>
      <c r="BH666" s="648"/>
      <c r="BI666" s="649"/>
      <c r="BJ666" s="649"/>
      <c r="BK666" s="649"/>
      <c r="BL666" s="648"/>
      <c r="BM666" s="648"/>
      <c r="BN666" s="648"/>
      <c r="BO666" s="648"/>
      <c r="BP666" s="648"/>
      <c r="BQ666" s="648"/>
      <c r="BR666" s="648"/>
      <c r="BS666" s="648"/>
      <c r="BT666" s="651"/>
      <c r="BU666" s="652"/>
      <c r="BV666" s="650"/>
      <c r="BW666" s="653"/>
    </row>
    <row r="667" spans="2:75" ht="15.75" customHeight="1">
      <c r="B667" s="353" t="s">
        <v>1062</v>
      </c>
      <c r="C667" s="354">
        <v>29283824000106</v>
      </c>
      <c r="D667" s="355" t="s">
        <v>11</v>
      </c>
      <c r="E667" s="355" t="s">
        <v>620</v>
      </c>
      <c r="F667" s="355" t="s">
        <v>663</v>
      </c>
      <c r="G667" s="356" t="s">
        <v>738</v>
      </c>
      <c r="H667" s="356" t="s">
        <v>34</v>
      </c>
      <c r="I667" s="356"/>
      <c r="J667" s="356" t="s">
        <v>608</v>
      </c>
      <c r="K667" s="357" t="s">
        <v>48</v>
      </c>
      <c r="L667" s="358"/>
      <c r="M667" s="358" t="s">
        <v>34</v>
      </c>
      <c r="N667" s="357">
        <v>471704</v>
      </c>
      <c r="O667" s="357" t="s">
        <v>1320</v>
      </c>
      <c r="P667" s="361">
        <v>43222</v>
      </c>
      <c r="Q667" s="362">
        <v>228938854.43000001</v>
      </c>
      <c r="R667" s="362">
        <v>159526870.80619049</v>
      </c>
      <c r="S667" s="357">
        <v>16</v>
      </c>
      <c r="T667" s="359">
        <v>8.7836165641512531E-2</v>
      </c>
      <c r="U667" s="359">
        <v>1.135475257230804</v>
      </c>
      <c r="V667" s="359">
        <v>0.12355649005699498</v>
      </c>
      <c r="W667" s="359">
        <v>1.2112667427550388</v>
      </c>
      <c r="X667" s="359">
        <v>0.19637495059794774</v>
      </c>
      <c r="Y667" s="359">
        <v>1.4891469239657498</v>
      </c>
      <c r="Z667" s="359">
        <v>0.19203440995819876</v>
      </c>
      <c r="AA667" s="359">
        <v>1.091585841504092</v>
      </c>
      <c r="AB667" s="359">
        <v>4.4666507435057717E-3</v>
      </c>
      <c r="AC667" s="363">
        <v>4.3396899234865334</v>
      </c>
      <c r="AD667" s="526">
        <v>29283779000181</v>
      </c>
      <c r="AE667" s="360" t="s">
        <v>2351</v>
      </c>
      <c r="AF667" s="360" t="s">
        <v>2152</v>
      </c>
      <c r="AG667" s="364" t="s">
        <v>1436</v>
      </c>
      <c r="AH667" s="364" t="s">
        <v>2147</v>
      </c>
      <c r="AI667" s="364">
        <v>3000</v>
      </c>
      <c r="AJ667" s="364">
        <v>1000</v>
      </c>
      <c r="AK667" s="364">
        <v>1000</v>
      </c>
      <c r="AL667" s="359">
        <v>6.5000000000000006E-3</v>
      </c>
      <c r="AM667" s="359" t="s">
        <v>34</v>
      </c>
      <c r="AN667" s="359" t="s">
        <v>64</v>
      </c>
      <c r="AO667" s="357" t="s">
        <v>1323</v>
      </c>
      <c r="AP667" s="360" t="s">
        <v>11</v>
      </c>
      <c r="AQ667" s="366" t="s">
        <v>675</v>
      </c>
      <c r="AR667" s="359">
        <v>2.1666666666666666E-3</v>
      </c>
      <c r="AS667" s="359">
        <v>2.1666666666666666E-3</v>
      </c>
      <c r="AT667" s="359"/>
      <c r="AX667" s="646"/>
      <c r="AY667" s="647"/>
      <c r="AZ667" s="647"/>
      <c r="BA667" s="647"/>
      <c r="BB667" s="648"/>
      <c r="BC667" s="647"/>
      <c r="BD667" s="647"/>
      <c r="BE667" s="647"/>
      <c r="BF667" s="647"/>
      <c r="BG667" s="648"/>
      <c r="BH667" s="648"/>
      <c r="BI667" s="649"/>
      <c r="BJ667" s="649"/>
      <c r="BK667" s="649"/>
      <c r="BL667" s="648"/>
      <c r="BM667" s="648"/>
      <c r="BN667" s="648"/>
      <c r="BO667" s="648"/>
      <c r="BP667" s="648"/>
      <c r="BQ667" s="648"/>
      <c r="BR667" s="648"/>
      <c r="BS667" s="648"/>
      <c r="BT667" s="651"/>
      <c r="BU667" s="652"/>
      <c r="BV667" s="650"/>
      <c r="BW667" s="653"/>
    </row>
    <row r="668" spans="2:75" ht="15.75" customHeight="1">
      <c r="B668" s="353" t="s">
        <v>843</v>
      </c>
      <c r="C668" s="354">
        <v>42730755000191</v>
      </c>
      <c r="D668" s="355" t="s">
        <v>11</v>
      </c>
      <c r="E668" s="355" t="s">
        <v>620</v>
      </c>
      <c r="F668" s="355" t="s">
        <v>685</v>
      </c>
      <c r="G668" s="356" t="s">
        <v>738</v>
      </c>
      <c r="H668" s="356" t="s">
        <v>34</v>
      </c>
      <c r="I668" s="356" t="s">
        <v>1318</v>
      </c>
      <c r="J668" s="356" t="s">
        <v>608</v>
      </c>
      <c r="K668" s="357" t="s">
        <v>48</v>
      </c>
      <c r="L668" s="358"/>
      <c r="M668" s="358" t="s">
        <v>34</v>
      </c>
      <c r="N668" s="357">
        <v>613398</v>
      </c>
      <c r="O668" s="357" t="s">
        <v>1320</v>
      </c>
      <c r="P668" s="361">
        <v>44454</v>
      </c>
      <c r="Q668" s="362">
        <v>286000.53999999998</v>
      </c>
      <c r="R668" s="362" t="s">
        <v>1417</v>
      </c>
      <c r="S668" s="357">
        <v>16</v>
      </c>
      <c r="T668" s="359">
        <v>-0.20894721057472943</v>
      </c>
      <c r="U668" s="359">
        <v>-2.7011013737019307</v>
      </c>
      <c r="V668" s="359" t="s">
        <v>1417</v>
      </c>
      <c r="W668" s="359" t="s">
        <v>1417</v>
      </c>
      <c r="X668" s="359" t="s">
        <v>1417</v>
      </c>
      <c r="Y668" s="359" t="s">
        <v>1417</v>
      </c>
      <c r="Z668" s="359" t="s">
        <v>1417</v>
      </c>
      <c r="AA668" s="359" t="s">
        <v>1417</v>
      </c>
      <c r="AB668" s="359" t="s">
        <v>1417</v>
      </c>
      <c r="AC668" s="363" t="s">
        <v>1417</v>
      </c>
      <c r="AD668" s="526">
        <v>0</v>
      </c>
      <c r="AE668" s="360" t="s">
        <v>2178</v>
      </c>
      <c r="AF668" s="360" t="s">
        <v>2143</v>
      </c>
      <c r="AG668" s="364" t="s">
        <v>1435</v>
      </c>
      <c r="AH668" s="364" t="s">
        <v>726</v>
      </c>
      <c r="AI668" s="364">
        <v>50000</v>
      </c>
      <c r="AJ668" s="364">
        <v>5000</v>
      </c>
      <c r="AK668" s="364">
        <v>5000</v>
      </c>
      <c r="AL668" s="359">
        <v>1.7500000000000002E-2</v>
      </c>
      <c r="AM668" s="359" t="s">
        <v>34</v>
      </c>
      <c r="AN668" s="359" t="s">
        <v>2161</v>
      </c>
      <c r="AO668" s="357" t="s">
        <v>1323</v>
      </c>
      <c r="AP668" s="360" t="s">
        <v>13</v>
      </c>
      <c r="AQ668" s="366" t="s">
        <v>679</v>
      </c>
      <c r="AR668" s="359">
        <v>6.1250000000000002E-3</v>
      </c>
      <c r="AS668" s="359">
        <v>6.1250000000000002E-3</v>
      </c>
      <c r="AT668" s="359"/>
      <c r="AW668" s="646"/>
      <c r="AX668" s="646"/>
      <c r="AY668" s="647"/>
      <c r="AZ668" s="647"/>
      <c r="BA668" s="647"/>
      <c r="BB668" s="647"/>
      <c r="BC668" s="647"/>
      <c r="BD668" s="647"/>
      <c r="BE668" s="647"/>
      <c r="BF668" s="647"/>
      <c r="BG668" s="648"/>
      <c r="BH668" s="648"/>
      <c r="BI668" s="649"/>
      <c r="BJ668" s="649"/>
      <c r="BK668" s="649"/>
      <c r="BL668" s="218"/>
      <c r="BM668" s="648"/>
      <c r="BN668" s="648"/>
      <c r="BO668" s="648"/>
      <c r="BP668" s="648"/>
      <c r="BQ668" s="648"/>
      <c r="BR668" s="648"/>
      <c r="BS668" s="648"/>
      <c r="BT668" s="648"/>
      <c r="BU668" s="648"/>
      <c r="BV668" s="650"/>
      <c r="BW668" s="647"/>
    </row>
    <row r="669" spans="2:75" ht="15.75" customHeight="1">
      <c r="B669" s="353" t="s">
        <v>823</v>
      </c>
      <c r="C669" s="354">
        <v>38376759000146</v>
      </c>
      <c r="D669" s="355" t="s">
        <v>13</v>
      </c>
      <c r="E669" s="355" t="s">
        <v>616</v>
      </c>
      <c r="F669" s="355" t="s">
        <v>617</v>
      </c>
      <c r="G669" s="356" t="s">
        <v>34</v>
      </c>
      <c r="H669" s="356" t="s">
        <v>1336</v>
      </c>
      <c r="I669" s="356" t="s">
        <v>34</v>
      </c>
      <c r="J669" s="356" t="s">
        <v>608</v>
      </c>
      <c r="K669" s="357" t="s">
        <v>48</v>
      </c>
      <c r="L669" s="358"/>
      <c r="M669" s="358" t="s">
        <v>1414</v>
      </c>
      <c r="N669" s="357">
        <v>556432</v>
      </c>
      <c r="O669" s="357" t="s">
        <v>1320</v>
      </c>
      <c r="P669" s="361">
        <v>44105</v>
      </c>
      <c r="Q669" s="362">
        <v>49580771.789999999</v>
      </c>
      <c r="R669" s="362">
        <v>23856994.5190873</v>
      </c>
      <c r="S669" s="357">
        <v>16</v>
      </c>
      <c r="T669" s="359">
        <v>0.14414972454956776</v>
      </c>
      <c r="U669" s="359">
        <v>1.8634516245926995</v>
      </c>
      <c r="V669" s="359">
        <v>0.14765686713872594</v>
      </c>
      <c r="W669" s="359">
        <v>1.4475310234374259</v>
      </c>
      <c r="X669" s="359" t="s">
        <v>1417</v>
      </c>
      <c r="Y669" s="359" t="s">
        <v>1417</v>
      </c>
      <c r="Z669" s="359" t="s">
        <v>1417</v>
      </c>
      <c r="AA669" s="359" t="s">
        <v>1417</v>
      </c>
      <c r="AB669" s="359">
        <v>4.3690197691444749E-2</v>
      </c>
      <c r="AC669" s="363">
        <v>0.9511768374355416</v>
      </c>
      <c r="AD669" s="526">
        <v>38388984000100</v>
      </c>
      <c r="AE669" s="360" t="s">
        <v>2213</v>
      </c>
      <c r="AF669" s="360" t="s">
        <v>719</v>
      </c>
      <c r="AG669" s="364" t="s">
        <v>719</v>
      </c>
      <c r="AH669" s="364" t="s">
        <v>2147</v>
      </c>
      <c r="AI669" s="364">
        <v>100</v>
      </c>
      <c r="AJ669" s="364">
        <v>100</v>
      </c>
      <c r="AK669" s="364">
        <v>100</v>
      </c>
      <c r="AL669" s="359">
        <v>0.01</v>
      </c>
      <c r="AM669" s="359">
        <v>0.3</v>
      </c>
      <c r="AN669" s="359" t="s">
        <v>64</v>
      </c>
      <c r="AO669" s="357" t="s">
        <v>1323</v>
      </c>
      <c r="AP669" s="360" t="s">
        <v>13</v>
      </c>
      <c r="AQ669" s="366" t="s">
        <v>668</v>
      </c>
      <c r="AR669" s="359">
        <v>2.6666666666666666E-3</v>
      </c>
      <c r="AS669" s="359">
        <v>2.6666666666666666E-3</v>
      </c>
      <c r="AT669" s="359"/>
      <c r="AW669" s="646"/>
      <c r="AX669" s="646"/>
      <c r="AY669" s="647"/>
      <c r="AZ669" s="647"/>
      <c r="BA669" s="647"/>
      <c r="BB669" s="647"/>
      <c r="BC669" s="647"/>
      <c r="BD669" s="647"/>
      <c r="BE669" s="647"/>
      <c r="BF669" s="647"/>
      <c r="BG669" s="648"/>
      <c r="BH669" s="648"/>
      <c r="BI669" s="649"/>
      <c r="BJ669" s="649"/>
      <c r="BK669" s="649"/>
      <c r="BL669" s="218"/>
      <c r="BM669" s="648"/>
      <c r="BN669" s="648"/>
      <c r="BO669" s="648"/>
      <c r="BP669" s="648"/>
      <c r="BQ669" s="648"/>
      <c r="BR669" s="648"/>
      <c r="BS669" s="648"/>
      <c r="BT669" s="648"/>
      <c r="BU669" s="648"/>
      <c r="BV669" s="650"/>
      <c r="BW669" s="647"/>
    </row>
    <row r="670" spans="2:75" ht="15.75" customHeight="1">
      <c r="B670" s="353" t="s">
        <v>1673</v>
      </c>
      <c r="C670" s="354">
        <v>11702491000139</v>
      </c>
      <c r="D670" s="355" t="s">
        <v>13</v>
      </c>
      <c r="E670" s="355" t="s">
        <v>616</v>
      </c>
      <c r="F670" s="355" t="s">
        <v>617</v>
      </c>
      <c r="G670" s="356" t="s">
        <v>34</v>
      </c>
      <c r="H670" s="356" t="s">
        <v>1336</v>
      </c>
      <c r="I670" s="356" t="s">
        <v>34</v>
      </c>
      <c r="J670" s="356" t="s">
        <v>608</v>
      </c>
      <c r="K670" s="357" t="s">
        <v>48</v>
      </c>
      <c r="L670" s="358"/>
      <c r="M670" s="358"/>
      <c r="N670" s="357">
        <v>264105</v>
      </c>
      <c r="O670" s="357" t="s">
        <v>1320</v>
      </c>
      <c r="P670" s="361">
        <v>40529</v>
      </c>
      <c r="Q670" s="362">
        <v>15786159.869999999</v>
      </c>
      <c r="R670" s="362">
        <v>14776793.732460331</v>
      </c>
      <c r="S670" s="357">
        <v>16</v>
      </c>
      <c r="T670" s="359">
        <v>9.7035022738173327E-2</v>
      </c>
      <c r="U670" s="359">
        <v>1.0914415443718342</v>
      </c>
      <c r="V670" s="359">
        <v>0.10861923495259718</v>
      </c>
      <c r="W670" s="359">
        <v>0.99687566634302549</v>
      </c>
      <c r="X670" s="359">
        <v>0.15407551800245312</v>
      </c>
      <c r="Y670" s="359">
        <v>1.083426755884914</v>
      </c>
      <c r="Z670" s="359">
        <v>0.26837177244283805</v>
      </c>
      <c r="AA670" s="359">
        <v>1.4665346428175732</v>
      </c>
      <c r="AB670" s="359">
        <v>1.6838401792498854E-2</v>
      </c>
      <c r="AC670" s="363">
        <v>-9.9143930519768973E-3</v>
      </c>
      <c r="AD670" s="526">
        <v>7279819000189</v>
      </c>
      <c r="AE670" s="360" t="s">
        <v>2352</v>
      </c>
      <c r="AF670" s="360" t="s">
        <v>2352</v>
      </c>
      <c r="AG670" s="364" t="s">
        <v>1439</v>
      </c>
      <c r="AH670" s="364" t="s">
        <v>2353</v>
      </c>
      <c r="AI670" s="364">
        <v>50000</v>
      </c>
      <c r="AJ670" s="364">
        <v>5000</v>
      </c>
      <c r="AK670" s="364">
        <v>5000</v>
      </c>
      <c r="AL670" s="359">
        <v>0</v>
      </c>
      <c r="AM670" s="359" t="s">
        <v>34</v>
      </c>
      <c r="AN670" s="359" t="s">
        <v>64</v>
      </c>
      <c r="AO670" s="357" t="s">
        <v>1323</v>
      </c>
      <c r="AP670" s="360" t="s">
        <v>13</v>
      </c>
      <c r="AQ670" s="366" t="s">
        <v>691</v>
      </c>
      <c r="AR670" s="359" t="s">
        <v>34</v>
      </c>
      <c r="AS670" s="359" t="s">
        <v>34</v>
      </c>
      <c r="AT670" s="359"/>
      <c r="AW670" s="646"/>
      <c r="AX670" s="646"/>
      <c r="AY670" s="647"/>
      <c r="AZ670" s="647"/>
      <c r="BA670" s="647"/>
      <c r="BB670" s="647"/>
      <c r="BC670" s="647"/>
      <c r="BD670" s="647"/>
      <c r="BE670" s="647"/>
      <c r="BF670" s="647"/>
      <c r="BG670" s="648"/>
      <c r="BH670" s="648"/>
      <c r="BI670" s="649"/>
      <c r="BJ670" s="649"/>
      <c r="BK670" s="649"/>
      <c r="BL670" s="218"/>
      <c r="BM670" s="648"/>
      <c r="BN670" s="648"/>
      <c r="BO670" s="648"/>
      <c r="BP670" s="648"/>
      <c r="BQ670" s="648"/>
      <c r="BR670" s="648"/>
      <c r="BS670" s="648"/>
      <c r="BT670" s="648"/>
      <c r="BU670" s="648"/>
      <c r="BV670" s="650"/>
      <c r="BW670" s="647"/>
    </row>
    <row r="671" spans="2:75" ht="15.75" customHeight="1">
      <c r="B671" s="353" t="s">
        <v>333</v>
      </c>
      <c r="C671" s="354">
        <v>9068336000160</v>
      </c>
      <c r="D671" s="355" t="s">
        <v>13</v>
      </c>
      <c r="E671" s="355" t="s">
        <v>616</v>
      </c>
      <c r="F671" s="355" t="s">
        <v>617</v>
      </c>
      <c r="G671" s="356" t="s">
        <v>34</v>
      </c>
      <c r="H671" s="356" t="s">
        <v>1337</v>
      </c>
      <c r="I671" s="356" t="s">
        <v>34</v>
      </c>
      <c r="J671" s="356" t="s">
        <v>608</v>
      </c>
      <c r="K671" s="357" t="s">
        <v>48</v>
      </c>
      <c r="L671" s="358"/>
      <c r="M671" s="358" t="s">
        <v>34</v>
      </c>
      <c r="N671" s="357">
        <v>196517</v>
      </c>
      <c r="O671" s="357" t="s">
        <v>1320</v>
      </c>
      <c r="P671" s="361">
        <v>39370</v>
      </c>
      <c r="Q671" s="362">
        <v>25288932.149999999</v>
      </c>
      <c r="R671" s="362">
        <v>39642983.304523818</v>
      </c>
      <c r="S671" s="357">
        <v>16</v>
      </c>
      <c r="T671" s="359">
        <v>6.9022658901539025E-2</v>
      </c>
      <c r="U671" s="359">
        <v>0.89226938355718366</v>
      </c>
      <c r="V671" s="359">
        <v>-7.4783634109643726E-2</v>
      </c>
      <c r="W671" s="359">
        <v>-0.73312967095122283</v>
      </c>
      <c r="X671" s="359">
        <v>-0.13854711414295451</v>
      </c>
      <c r="Y671" s="359">
        <v>-1.0506279350909662</v>
      </c>
      <c r="Z671" s="359">
        <v>-0.14061895150620463</v>
      </c>
      <c r="AA671" s="359">
        <v>-0.79932370737481995</v>
      </c>
      <c r="AB671" s="359">
        <v>0.12517750016074666</v>
      </c>
      <c r="AC671" s="363">
        <v>-1.3344659011917697</v>
      </c>
      <c r="AD671" s="526">
        <v>11695287000138</v>
      </c>
      <c r="AE671" s="360" t="s">
        <v>2395</v>
      </c>
      <c r="AF671" s="360" t="s">
        <v>2149</v>
      </c>
      <c r="AG671" s="364" t="s">
        <v>719</v>
      </c>
      <c r="AH671" s="364" t="s">
        <v>2147</v>
      </c>
      <c r="AI671" s="364">
        <v>1000</v>
      </c>
      <c r="AJ671" s="364">
        <v>1000</v>
      </c>
      <c r="AK671" s="364">
        <v>1000</v>
      </c>
      <c r="AL671" s="359">
        <v>1.3500000000000002E-2</v>
      </c>
      <c r="AM671" s="359">
        <v>0.2</v>
      </c>
      <c r="AN671" s="359" t="s">
        <v>64</v>
      </c>
      <c r="AO671" s="357" t="s">
        <v>1323</v>
      </c>
      <c r="AP671" s="360" t="s">
        <v>13</v>
      </c>
      <c r="AQ671" s="366" t="s">
        <v>668</v>
      </c>
      <c r="AR671" s="359">
        <v>4.0499999999999998E-3</v>
      </c>
      <c r="AS671" s="359">
        <v>4.0499999999999998E-3</v>
      </c>
      <c r="AT671" s="359"/>
      <c r="AW671" s="646"/>
      <c r="AX671" s="646"/>
      <c r="AY671" s="647"/>
      <c r="AZ671" s="647"/>
      <c r="BA671" s="647"/>
      <c r="BB671" s="647"/>
      <c r="BC671" s="647"/>
      <c r="BD671" s="647"/>
      <c r="BE671" s="647"/>
      <c r="BF671" s="647"/>
      <c r="BG671" s="648"/>
      <c r="BH671" s="648"/>
      <c r="BI671" s="649"/>
      <c r="BJ671" s="649"/>
      <c r="BK671" s="649"/>
      <c r="BL671" s="218"/>
      <c r="BM671" s="648"/>
      <c r="BN671" s="648"/>
      <c r="BO671" s="648"/>
      <c r="BP671" s="648"/>
      <c r="BQ671" s="648"/>
      <c r="BR671" s="648"/>
      <c r="BS671" s="648"/>
      <c r="BT671" s="648"/>
      <c r="BU671" s="648"/>
      <c r="BV671" s="650"/>
      <c r="BW671" s="647"/>
    </row>
    <row r="672" spans="2:75" ht="15.75" customHeight="1">
      <c r="B672" s="353" t="s">
        <v>1123</v>
      </c>
      <c r="C672" s="354">
        <v>13863646000144</v>
      </c>
      <c r="D672" s="355" t="s">
        <v>13</v>
      </c>
      <c r="E672" s="355" t="s">
        <v>616</v>
      </c>
      <c r="F672" s="355" t="s">
        <v>617</v>
      </c>
      <c r="G672" s="356" t="s">
        <v>34</v>
      </c>
      <c r="H672" s="356" t="s">
        <v>1337</v>
      </c>
      <c r="I672" s="356" t="s">
        <v>34</v>
      </c>
      <c r="J672" s="356" t="s">
        <v>608</v>
      </c>
      <c r="K672" s="357" t="s">
        <v>48</v>
      </c>
      <c r="L672" s="358"/>
      <c r="M672" s="358" t="s">
        <v>34</v>
      </c>
      <c r="N672" s="357">
        <v>282553</v>
      </c>
      <c r="O672" s="357" t="s">
        <v>1320</v>
      </c>
      <c r="P672" s="361">
        <v>40749</v>
      </c>
      <c r="Q672" s="362">
        <v>20957963.73</v>
      </c>
      <c r="R672" s="362">
        <v>20540338.293769836</v>
      </c>
      <c r="S672" s="357">
        <v>16</v>
      </c>
      <c r="T672" s="359">
        <v>6.730676666004598E-2</v>
      </c>
      <c r="U672" s="359">
        <v>0.87008770964120796</v>
      </c>
      <c r="V672" s="359">
        <v>-7.8681466431117619E-2</v>
      </c>
      <c r="W672" s="359">
        <v>-0.77134146102116663</v>
      </c>
      <c r="X672" s="359">
        <v>-0.13686686115339097</v>
      </c>
      <c r="Y672" s="359">
        <v>-1.0378862714354238</v>
      </c>
      <c r="Z672" s="359">
        <v>-0.13540713170213248</v>
      </c>
      <c r="AA672" s="359">
        <v>-0.76969803399766745</v>
      </c>
      <c r="AB672" s="359">
        <v>0.11984278339923982</v>
      </c>
      <c r="AC672" s="363">
        <v>-1.4345387974916346</v>
      </c>
      <c r="AD672" s="526">
        <v>13855024000174</v>
      </c>
      <c r="AE672" s="360" t="s">
        <v>2395</v>
      </c>
      <c r="AF672" s="360" t="s">
        <v>2149</v>
      </c>
      <c r="AG672" s="364" t="s">
        <v>719</v>
      </c>
      <c r="AH672" s="364" t="s">
        <v>2144</v>
      </c>
      <c r="AI672" s="364">
        <v>5000</v>
      </c>
      <c r="AJ672" s="364">
        <v>5000</v>
      </c>
      <c r="AK672" s="364">
        <v>5000</v>
      </c>
      <c r="AL672" s="359">
        <v>1.3999999999999999E-2</v>
      </c>
      <c r="AM672" s="359">
        <v>0.2</v>
      </c>
      <c r="AN672" s="359" t="s">
        <v>2156</v>
      </c>
      <c r="AO672" s="357" t="s">
        <v>1323</v>
      </c>
      <c r="AP672" s="360" t="s">
        <v>716</v>
      </c>
      <c r="AQ672" s="366" t="s">
        <v>659</v>
      </c>
      <c r="AR672" s="359">
        <v>4.1999999999999997E-3</v>
      </c>
      <c r="AS672" s="359">
        <v>4.1999999999999997E-3</v>
      </c>
      <c r="AT672" s="359"/>
      <c r="AW672" s="646"/>
      <c r="AX672" s="646"/>
      <c r="AY672" s="647"/>
      <c r="AZ672" s="647"/>
      <c r="BA672" s="647"/>
      <c r="BB672" s="647"/>
      <c r="BC672" s="647"/>
      <c r="BD672" s="647"/>
      <c r="BE672" s="647"/>
      <c r="BF672" s="647"/>
      <c r="BG672" s="648"/>
      <c r="BH672" s="648"/>
      <c r="BI672" s="649"/>
      <c r="BJ672" s="649"/>
      <c r="BK672" s="649"/>
      <c r="BL672" s="218"/>
      <c r="BM672" s="648"/>
      <c r="BN672" s="648"/>
      <c r="BO672" s="648"/>
      <c r="BP672" s="648"/>
      <c r="BQ672" s="648"/>
      <c r="BR672" s="648"/>
      <c r="BS672" s="648"/>
      <c r="BT672" s="648"/>
      <c r="BU672" s="648"/>
      <c r="BV672" s="650"/>
      <c r="BW672" s="647"/>
    </row>
    <row r="673" spans="2:75" ht="15.75" customHeight="1">
      <c r="B673" s="353" t="s">
        <v>348</v>
      </c>
      <c r="C673" s="354">
        <v>10237439000196</v>
      </c>
      <c r="D673" s="355" t="s">
        <v>13</v>
      </c>
      <c r="E673" s="355" t="s">
        <v>616</v>
      </c>
      <c r="F673" s="355" t="s">
        <v>617</v>
      </c>
      <c r="G673" s="356" t="s">
        <v>34</v>
      </c>
      <c r="H673" s="356" t="s">
        <v>1337</v>
      </c>
      <c r="I673" s="356" t="s">
        <v>34</v>
      </c>
      <c r="J673" s="356" t="s">
        <v>608</v>
      </c>
      <c r="K673" s="357" t="s">
        <v>48</v>
      </c>
      <c r="L673" s="358"/>
      <c r="M673" s="358" t="s">
        <v>34</v>
      </c>
      <c r="N673" s="357">
        <v>216569</v>
      </c>
      <c r="O673" s="357" t="s">
        <v>1320</v>
      </c>
      <c r="P673" s="361">
        <v>39696</v>
      </c>
      <c r="Q673" s="362">
        <v>26603296.5</v>
      </c>
      <c r="R673" s="362">
        <v>24492457.173492067</v>
      </c>
      <c r="S673" s="357">
        <v>16</v>
      </c>
      <c r="T673" s="359">
        <v>0.10789077938786584</v>
      </c>
      <c r="U673" s="359">
        <v>1.3947251634168591</v>
      </c>
      <c r="V673" s="359">
        <v>0.23945306672610478</v>
      </c>
      <c r="W673" s="359">
        <v>2.3474407215860658</v>
      </c>
      <c r="X673" s="359">
        <v>0.22708253997969718</v>
      </c>
      <c r="Y673" s="359">
        <v>1.722008152605129</v>
      </c>
      <c r="Z673" s="359">
        <v>0.27604633310280291</v>
      </c>
      <c r="AA673" s="359">
        <v>1.5691368483374091</v>
      </c>
      <c r="AB673" s="359">
        <v>0.1202410797007156</v>
      </c>
      <c r="AC673" s="363">
        <v>1.0380188102112167</v>
      </c>
      <c r="AD673" s="526">
        <v>0</v>
      </c>
      <c r="AE673" s="360" t="s">
        <v>2405</v>
      </c>
      <c r="AF673" s="360" t="s">
        <v>2152</v>
      </c>
      <c r="AG673" s="364" t="s">
        <v>1436</v>
      </c>
      <c r="AH673" s="364" t="s">
        <v>2147</v>
      </c>
      <c r="AI673" s="364">
        <v>10000</v>
      </c>
      <c r="AJ673" s="364">
        <v>1000</v>
      </c>
      <c r="AK673" s="364">
        <v>5000</v>
      </c>
      <c r="AL673" s="359">
        <v>0.02</v>
      </c>
      <c r="AM673" s="359">
        <v>0.2</v>
      </c>
      <c r="AN673" s="359" t="s">
        <v>64</v>
      </c>
      <c r="AO673" s="357" t="s">
        <v>1323</v>
      </c>
      <c r="AP673" s="360" t="s">
        <v>13</v>
      </c>
      <c r="AQ673" s="366" t="s">
        <v>664</v>
      </c>
      <c r="AR673" s="359">
        <v>4.0000000000000001E-3</v>
      </c>
      <c r="AS673" s="359">
        <v>4.0000000000000001E-3</v>
      </c>
      <c r="AT673" s="359"/>
      <c r="AW673" s="646"/>
      <c r="AX673" s="646"/>
      <c r="AY673" s="647"/>
      <c r="AZ673" s="647"/>
      <c r="BA673" s="647"/>
      <c r="BB673" s="647"/>
      <c r="BC673" s="647"/>
      <c r="BD673" s="647"/>
      <c r="BE673" s="647"/>
      <c r="BF673" s="647"/>
      <c r="BG673" s="648"/>
      <c r="BH673" s="648"/>
      <c r="BI673" s="649"/>
      <c r="BJ673" s="649"/>
      <c r="BK673" s="649"/>
      <c r="BL673" s="218"/>
      <c r="BM673" s="648"/>
      <c r="BN673" s="648"/>
      <c r="BO673" s="648"/>
      <c r="BP673" s="648"/>
      <c r="BQ673" s="648"/>
      <c r="BR673" s="648"/>
      <c r="BS673" s="648"/>
      <c r="BT673" s="648"/>
      <c r="BU673" s="648"/>
      <c r="BV673" s="650"/>
      <c r="BW673" s="647"/>
    </row>
    <row r="674" spans="2:75" ht="15.75" customHeight="1">
      <c r="B674" s="353" t="s">
        <v>1184</v>
      </c>
      <c r="C674" s="354">
        <v>20501983000157</v>
      </c>
      <c r="D674" s="355" t="s">
        <v>13</v>
      </c>
      <c r="E674" s="355" t="s">
        <v>616</v>
      </c>
      <c r="F674" s="355" t="s">
        <v>617</v>
      </c>
      <c r="G674" s="356" t="s">
        <v>34</v>
      </c>
      <c r="H674" s="356" t="s">
        <v>1336</v>
      </c>
      <c r="I674" s="356" t="s">
        <v>34</v>
      </c>
      <c r="J674" s="356" t="s">
        <v>608</v>
      </c>
      <c r="K674" s="357" t="s">
        <v>48</v>
      </c>
      <c r="L674" s="358"/>
      <c r="M674" s="358" t="s">
        <v>34</v>
      </c>
      <c r="N674" s="357">
        <v>378860</v>
      </c>
      <c r="O674" s="357" t="s">
        <v>1323</v>
      </c>
      <c r="P674" s="361">
        <v>41914</v>
      </c>
      <c r="Q674" s="362">
        <v>24910115.199999999</v>
      </c>
      <c r="R674" s="362">
        <v>23771667.95071429</v>
      </c>
      <c r="S674" s="357">
        <v>16</v>
      </c>
      <c r="T674" s="359">
        <v>8.5032995922662113E-2</v>
      </c>
      <c r="U674" s="359">
        <v>1.0992381351487239</v>
      </c>
      <c r="V674" s="359">
        <v>0.10545490481316144</v>
      </c>
      <c r="W674" s="359">
        <v>1.0338106804560303</v>
      </c>
      <c r="X674" s="359">
        <v>0.14233654606372381</v>
      </c>
      <c r="Y674" s="359">
        <v>1.0793638857364465</v>
      </c>
      <c r="Z674" s="359">
        <v>0.26158200985120184</v>
      </c>
      <c r="AA674" s="359">
        <v>1.4869169458114866</v>
      </c>
      <c r="AB674" s="359">
        <v>1.7060793180290416E-2</v>
      </c>
      <c r="AC674" s="363">
        <v>0.19164957358093368</v>
      </c>
      <c r="AD674" s="526">
        <v>7279819000189</v>
      </c>
      <c r="AE674" s="360" t="s">
        <v>2157</v>
      </c>
      <c r="AF674" s="360" t="s">
        <v>2143</v>
      </c>
      <c r="AG674" s="364" t="s">
        <v>1435</v>
      </c>
      <c r="AH674" s="364" t="s">
        <v>2144</v>
      </c>
      <c r="AI674" s="364">
        <v>50000</v>
      </c>
      <c r="AJ674" s="364">
        <v>5000</v>
      </c>
      <c r="AK674" s="364">
        <v>5000</v>
      </c>
      <c r="AL674" s="359">
        <v>0</v>
      </c>
      <c r="AM674" s="359" t="s">
        <v>34</v>
      </c>
      <c r="AN674" s="359" t="s">
        <v>34</v>
      </c>
      <c r="AO674" s="357" t="s">
        <v>1323</v>
      </c>
      <c r="AP674" s="360" t="s">
        <v>13</v>
      </c>
      <c r="AQ674" s="366" t="s">
        <v>668</v>
      </c>
      <c r="AR674" s="359">
        <v>4.0000000000000001E-3</v>
      </c>
      <c r="AS674" s="359">
        <v>4.0000000000000001E-3</v>
      </c>
      <c r="AT674" s="359"/>
      <c r="AX674" s="646"/>
      <c r="AY674" s="647"/>
      <c r="AZ674" s="647"/>
      <c r="BA674" s="647"/>
      <c r="BB674" s="648"/>
      <c r="BC674" s="647"/>
      <c r="BD674" s="647"/>
      <c r="BE674" s="647"/>
      <c r="BF674" s="647"/>
      <c r="BG674" s="648"/>
      <c r="BH674" s="648"/>
      <c r="BI674" s="649"/>
      <c r="BJ674" s="649"/>
      <c r="BK674" s="649"/>
      <c r="BL674" s="648"/>
      <c r="BM674" s="648"/>
      <c r="BN674" s="648"/>
      <c r="BO674" s="648"/>
      <c r="BP674" s="648"/>
      <c r="BQ674" s="648"/>
      <c r="BR674" s="648"/>
      <c r="BS674" s="648"/>
      <c r="BT674" s="651"/>
      <c r="BU674" s="652"/>
      <c r="BV674" s="650"/>
      <c r="BW674" s="653"/>
    </row>
    <row r="675" spans="2:75" ht="15.75" customHeight="1">
      <c r="B675" s="353" t="s">
        <v>414</v>
      </c>
      <c r="C675" s="354">
        <v>13418910000130</v>
      </c>
      <c r="D675" s="355" t="s">
        <v>13</v>
      </c>
      <c r="E675" s="355" t="s">
        <v>616</v>
      </c>
      <c r="F675" s="355" t="s">
        <v>617</v>
      </c>
      <c r="G675" s="356" t="s">
        <v>34</v>
      </c>
      <c r="H675" s="356" t="s">
        <v>1337</v>
      </c>
      <c r="I675" s="356" t="s">
        <v>34</v>
      </c>
      <c r="J675" s="356" t="s">
        <v>608</v>
      </c>
      <c r="K675" s="357" t="s">
        <v>48</v>
      </c>
      <c r="L675" s="358"/>
      <c r="M675" s="358" t="s">
        <v>1414</v>
      </c>
      <c r="N675" s="357">
        <v>282944</v>
      </c>
      <c r="O675" s="357" t="s">
        <v>1320</v>
      </c>
      <c r="P675" s="361">
        <v>40757</v>
      </c>
      <c r="Q675" s="362">
        <v>54426859</v>
      </c>
      <c r="R675" s="362">
        <v>49872834.989206344</v>
      </c>
      <c r="S675" s="357">
        <v>16</v>
      </c>
      <c r="T675" s="359">
        <v>0.15514019019470693</v>
      </c>
      <c r="U675" s="359">
        <v>2.0055275191215332</v>
      </c>
      <c r="V675" s="359">
        <v>0.15351669898233866</v>
      </c>
      <c r="W675" s="359">
        <v>1.5049769692313772</v>
      </c>
      <c r="X675" s="359">
        <v>0.18671562820626808</v>
      </c>
      <c r="Y675" s="359">
        <v>1.4158985275518257</v>
      </c>
      <c r="Z675" s="359">
        <v>0.27402871461303668</v>
      </c>
      <c r="AA675" s="359">
        <v>1.5576680507533456</v>
      </c>
      <c r="AB675" s="359">
        <v>0.13703739518894764</v>
      </c>
      <c r="AC675" s="363">
        <v>0.40186405478271492</v>
      </c>
      <c r="AD675" s="526">
        <v>0</v>
      </c>
      <c r="AE675" s="360" t="s">
        <v>2453</v>
      </c>
      <c r="AF675" s="360" t="s">
        <v>2143</v>
      </c>
      <c r="AG675" s="364" t="s">
        <v>1435</v>
      </c>
      <c r="AH675" s="364" t="s">
        <v>2147</v>
      </c>
      <c r="AI675" s="364">
        <v>1000</v>
      </c>
      <c r="AJ675" s="364">
        <v>500</v>
      </c>
      <c r="AK675" s="364">
        <v>500</v>
      </c>
      <c r="AL675" s="359">
        <v>1.3000000000000001E-2</v>
      </c>
      <c r="AM675" s="359">
        <v>0.2</v>
      </c>
      <c r="AN675" s="359" t="s">
        <v>34</v>
      </c>
      <c r="AO675" s="357" t="s">
        <v>1323</v>
      </c>
      <c r="AP675" s="360" t="s">
        <v>13</v>
      </c>
      <c r="AQ675" s="366" t="s">
        <v>668</v>
      </c>
      <c r="AR675" s="359">
        <v>3.0333333333333328E-3</v>
      </c>
      <c r="AS675" s="359">
        <v>3.0333333333333328E-3</v>
      </c>
      <c r="AT675" s="359"/>
      <c r="AW675" s="646"/>
      <c r="AX675" s="646"/>
      <c r="AY675" s="647"/>
      <c r="AZ675" s="647"/>
      <c r="BA675" s="647"/>
      <c r="BB675" s="648"/>
      <c r="BC675" s="647"/>
      <c r="BD675" s="647"/>
      <c r="BE675" s="647"/>
      <c r="BF675" s="647"/>
      <c r="BG675" s="648"/>
      <c r="BH675" s="648"/>
      <c r="BI675" s="649"/>
      <c r="BJ675" s="649"/>
      <c r="BK675" s="649"/>
      <c r="BL675" s="218"/>
      <c r="BM675" s="648"/>
      <c r="BN675" s="648"/>
      <c r="BO675" s="648"/>
      <c r="BP675" s="648"/>
      <c r="BQ675" s="648"/>
      <c r="BR675" s="648"/>
      <c r="BS675" s="648"/>
      <c r="BT675" s="651"/>
      <c r="BU675" s="652"/>
      <c r="BV675" s="650"/>
      <c r="BW675" s="653"/>
    </row>
    <row r="676" spans="2:75" ht="15.75" customHeight="1">
      <c r="B676" s="353" t="s">
        <v>52</v>
      </c>
      <c r="C676" s="354">
        <v>30057258000195</v>
      </c>
      <c r="D676" s="355" t="s">
        <v>13</v>
      </c>
      <c r="E676" s="355" t="s">
        <v>615</v>
      </c>
      <c r="F676" s="355" t="s">
        <v>617</v>
      </c>
      <c r="G676" s="356" t="s">
        <v>34</v>
      </c>
      <c r="H676" s="356" t="s">
        <v>1337</v>
      </c>
      <c r="I676" s="356" t="s">
        <v>34</v>
      </c>
      <c r="J676" s="356" t="s">
        <v>611</v>
      </c>
      <c r="K676" s="357" t="s">
        <v>48</v>
      </c>
      <c r="L676" s="358"/>
      <c r="M676" s="358" t="s">
        <v>1414</v>
      </c>
      <c r="N676" s="357">
        <v>465119</v>
      </c>
      <c r="O676" s="357" t="s">
        <v>1323</v>
      </c>
      <c r="P676" s="361">
        <v>43228</v>
      </c>
      <c r="Q676" s="362">
        <v>1077874090.6700001</v>
      </c>
      <c r="R676" s="362">
        <v>998066641.25892866</v>
      </c>
      <c r="S676" s="357">
        <v>16</v>
      </c>
      <c r="T676" s="359">
        <v>0.20820980853471083</v>
      </c>
      <c r="U676" s="359">
        <v>2.6915688336034713</v>
      </c>
      <c r="V676" s="359">
        <v>0.2512757018842624</v>
      </c>
      <c r="W676" s="359">
        <v>2.4633420778984458</v>
      </c>
      <c r="X676" s="359">
        <v>0.35951405676046178</v>
      </c>
      <c r="Y676" s="359">
        <v>2.7262604019358294</v>
      </c>
      <c r="Z676" s="359">
        <v>0.58666814514091437</v>
      </c>
      <c r="AA676" s="359">
        <v>3.3348119279075505</v>
      </c>
      <c r="AB676" s="359">
        <v>8.7303402110676206E-2</v>
      </c>
      <c r="AC676" s="363">
        <v>1.4994582382786514</v>
      </c>
      <c r="AD676" s="526">
        <v>41373649000135</v>
      </c>
      <c r="AE676" s="360" t="s">
        <v>2469</v>
      </c>
      <c r="AF676" s="360" t="s">
        <v>2143</v>
      </c>
      <c r="AG676" s="364" t="s">
        <v>1435</v>
      </c>
      <c r="AH676" s="364" t="s">
        <v>2147</v>
      </c>
      <c r="AI676" s="364">
        <v>5000</v>
      </c>
      <c r="AJ676" s="364">
        <v>2000</v>
      </c>
      <c r="AK676" s="364">
        <v>3000</v>
      </c>
      <c r="AL676" s="359">
        <v>0.02</v>
      </c>
      <c r="AM676" s="359">
        <v>0.2</v>
      </c>
      <c r="AN676" s="359" t="s">
        <v>64</v>
      </c>
      <c r="AO676" s="357" t="s">
        <v>1323</v>
      </c>
      <c r="AP676" s="360" t="s">
        <v>13</v>
      </c>
      <c r="AQ676" s="366" t="s">
        <v>668</v>
      </c>
      <c r="AR676" s="359">
        <v>3.3333333333333331E-3</v>
      </c>
      <c r="AS676" s="359">
        <v>3.3333333333333331E-3</v>
      </c>
      <c r="AT676" s="359"/>
      <c r="AX676" s="646"/>
      <c r="AY676" s="647"/>
      <c r="AZ676" s="647"/>
      <c r="BA676" s="647"/>
      <c r="BB676" s="648"/>
      <c r="BC676" s="647"/>
      <c r="BD676" s="647"/>
      <c r="BE676" s="647"/>
      <c r="BF676" s="647"/>
      <c r="BG676" s="648"/>
      <c r="BH676" s="648"/>
      <c r="BI676" s="649"/>
      <c r="BJ676" s="649"/>
      <c r="BK676" s="649"/>
      <c r="BL676" s="648"/>
      <c r="BM676" s="648"/>
      <c r="BN676" s="648"/>
      <c r="BO676" s="648"/>
      <c r="BP676" s="648"/>
      <c r="BQ676" s="648"/>
      <c r="BR676" s="648"/>
      <c r="BS676" s="648"/>
      <c r="BT676" s="651"/>
      <c r="BU676" s="652"/>
      <c r="BV676" s="650"/>
      <c r="BW676" s="653"/>
    </row>
    <row r="677" spans="2:75" ht="15.75" customHeight="1">
      <c r="B677" s="353" t="s">
        <v>532</v>
      </c>
      <c r="C677" s="354">
        <v>41888275000190</v>
      </c>
      <c r="D677" s="355" t="s">
        <v>13</v>
      </c>
      <c r="E677" s="355" t="s">
        <v>615</v>
      </c>
      <c r="F677" s="355" t="s">
        <v>619</v>
      </c>
      <c r="G677" s="356" t="s">
        <v>34</v>
      </c>
      <c r="H677" s="356" t="s">
        <v>1337</v>
      </c>
      <c r="I677" s="356" t="s">
        <v>34</v>
      </c>
      <c r="J677" s="356" t="s">
        <v>611</v>
      </c>
      <c r="K677" s="357" t="s">
        <v>48</v>
      </c>
      <c r="L677" s="358"/>
      <c r="M677" s="358" t="s">
        <v>34</v>
      </c>
      <c r="N677" s="357">
        <v>603996</v>
      </c>
      <c r="O677" s="357" t="s">
        <v>1320</v>
      </c>
      <c r="P677" s="361">
        <v>44406</v>
      </c>
      <c r="Q677" s="362">
        <v>23587842.640000001</v>
      </c>
      <c r="R677" s="362">
        <v>25329165.276746042</v>
      </c>
      <c r="S677" s="357">
        <v>16</v>
      </c>
      <c r="T677" s="359">
        <v>3.5109361501376002E-2</v>
      </c>
      <c r="U677" s="359">
        <v>0.45386556882149565</v>
      </c>
      <c r="V677" s="359">
        <v>6.9944286963465441E-2</v>
      </c>
      <c r="W677" s="359">
        <v>0.68568788742282771</v>
      </c>
      <c r="X677" s="359" t="s">
        <v>1417</v>
      </c>
      <c r="Y677" s="359" t="s">
        <v>1417</v>
      </c>
      <c r="Z677" s="359" t="s">
        <v>1417</v>
      </c>
      <c r="AA677" s="359" t="s">
        <v>1417</v>
      </c>
      <c r="AB677" s="359">
        <v>8.1744943084957361E-2</v>
      </c>
      <c r="AC677" s="363">
        <v>-0.32061301341052678</v>
      </c>
      <c r="AD677" s="526">
        <v>19736757000176</v>
      </c>
      <c r="AE677" s="360" t="s">
        <v>2186</v>
      </c>
      <c r="AF677" s="360" t="s">
        <v>2152</v>
      </c>
      <c r="AG677" s="364" t="s">
        <v>1436</v>
      </c>
      <c r="AH677" s="364" t="s">
        <v>2147</v>
      </c>
      <c r="AI677" s="364">
        <v>1000</v>
      </c>
      <c r="AJ677" s="364">
        <v>1000</v>
      </c>
      <c r="AK677" s="364">
        <v>1000</v>
      </c>
      <c r="AL677" s="657">
        <v>0.02</v>
      </c>
      <c r="AM677" s="657">
        <v>0.2</v>
      </c>
      <c r="AN677" s="359" t="s">
        <v>64</v>
      </c>
      <c r="AO677" s="357" t="s">
        <v>1323</v>
      </c>
      <c r="AP677" s="360" t="s">
        <v>13</v>
      </c>
      <c r="AQ677" s="366" t="s">
        <v>664</v>
      </c>
      <c r="AR677" s="359">
        <v>4.0000000000000001E-3</v>
      </c>
      <c r="AS677" s="359">
        <v>4.0000000000000001E-3</v>
      </c>
      <c r="AT677" s="359"/>
      <c r="AX677" s="646"/>
      <c r="AY677" s="647"/>
      <c r="AZ677" s="647"/>
      <c r="BA677" s="647"/>
      <c r="BB677" s="648"/>
      <c r="BC677" s="647"/>
      <c r="BD677" s="647"/>
      <c r="BE677" s="647"/>
      <c r="BF677" s="647"/>
      <c r="BG677" s="648"/>
      <c r="BH677" s="648"/>
      <c r="BI677" s="649"/>
      <c r="BJ677" s="649"/>
      <c r="BK677" s="649"/>
      <c r="BL677" s="648"/>
      <c r="BM677" s="648"/>
      <c r="BN677" s="648"/>
      <c r="BO677" s="648"/>
      <c r="BP677" s="648"/>
      <c r="BQ677" s="648"/>
      <c r="BR677" s="648"/>
      <c r="BS677" s="648"/>
      <c r="BT677" s="651"/>
      <c r="BU677" s="652"/>
      <c r="BV677" s="650"/>
      <c r="BW677" s="653"/>
    </row>
    <row r="678" spans="2:75" ht="15.75" customHeight="1">
      <c r="B678" s="353" t="s">
        <v>524</v>
      </c>
      <c r="C678" s="354">
        <v>40677875000147</v>
      </c>
      <c r="D678" s="355" t="s">
        <v>13</v>
      </c>
      <c r="E678" s="355" t="s">
        <v>615</v>
      </c>
      <c r="F678" s="355" t="s">
        <v>619</v>
      </c>
      <c r="G678" s="356" t="s">
        <v>34</v>
      </c>
      <c r="H678" s="356" t="s">
        <v>865</v>
      </c>
      <c r="I678" s="356" t="s">
        <v>34</v>
      </c>
      <c r="J678" s="356" t="s">
        <v>611</v>
      </c>
      <c r="K678" s="357" t="s">
        <v>48</v>
      </c>
      <c r="L678" s="358"/>
      <c r="M678" s="358" t="s">
        <v>34</v>
      </c>
      <c r="N678" s="357">
        <v>592455</v>
      </c>
      <c r="O678" s="357" t="s">
        <v>1320</v>
      </c>
      <c r="P678" s="361">
        <v>44341</v>
      </c>
      <c r="Q678" s="362">
        <v>10576576.17</v>
      </c>
      <c r="R678" s="362">
        <v>13854766.164007934</v>
      </c>
      <c r="S678" s="357">
        <v>16</v>
      </c>
      <c r="T678" s="359">
        <v>-4.6772472669570631E-3</v>
      </c>
      <c r="U678" s="359">
        <v>-6.0463688331474079E-2</v>
      </c>
      <c r="V678" s="359">
        <v>-5.1181127732824461E-3</v>
      </c>
      <c r="W678" s="359">
        <v>-5.0174618792481758E-2</v>
      </c>
      <c r="X678" s="359" t="s">
        <v>1417</v>
      </c>
      <c r="Y678" s="359" t="s">
        <v>1417</v>
      </c>
      <c r="Z678" s="359" t="s">
        <v>1417</v>
      </c>
      <c r="AA678" s="359" t="s">
        <v>1417</v>
      </c>
      <c r="AB678" s="359">
        <v>5.6169280810631196E-2</v>
      </c>
      <c r="AC678" s="363">
        <v>-1.7930145868896579</v>
      </c>
      <c r="AD678" s="526">
        <v>41075494000150</v>
      </c>
      <c r="AE678" s="360" t="s">
        <v>2187</v>
      </c>
      <c r="AF678" s="360" t="s">
        <v>2152</v>
      </c>
      <c r="AG678" s="364" t="s">
        <v>1436</v>
      </c>
      <c r="AH678" s="364" t="s">
        <v>2147</v>
      </c>
      <c r="AI678" s="364">
        <v>10000</v>
      </c>
      <c r="AJ678" s="364">
        <v>5000</v>
      </c>
      <c r="AK678" s="364">
        <v>5000</v>
      </c>
      <c r="AL678" s="657">
        <v>1.9E-2</v>
      </c>
      <c r="AM678" s="657">
        <v>0.2</v>
      </c>
      <c r="AN678" s="359" t="s">
        <v>34</v>
      </c>
      <c r="AO678" s="357" t="s">
        <v>1323</v>
      </c>
      <c r="AP678" s="360" t="s">
        <v>13</v>
      </c>
      <c r="AQ678" s="366" t="s">
        <v>668</v>
      </c>
      <c r="AR678" s="359">
        <v>3.7999999999999996E-3</v>
      </c>
      <c r="AS678" s="359">
        <v>3.7999999999999996E-3</v>
      </c>
      <c r="AT678" s="359"/>
      <c r="AX678" s="646"/>
      <c r="AY678" s="647"/>
      <c r="AZ678" s="647"/>
      <c r="BA678" s="647"/>
      <c r="BB678" s="648"/>
      <c r="BC678" s="647"/>
      <c r="BD678" s="647"/>
      <c r="BE678" s="647"/>
      <c r="BF678" s="647"/>
      <c r="BG678" s="648"/>
      <c r="BH678" s="648"/>
      <c r="BI678" s="649"/>
      <c r="BJ678" s="649"/>
      <c r="BK678" s="649"/>
      <c r="BL678" s="648"/>
      <c r="BM678" s="648"/>
      <c r="BN678" s="648"/>
      <c r="BO678" s="648"/>
      <c r="BP678" s="648"/>
      <c r="BQ678" s="648"/>
      <c r="BR678" s="648"/>
      <c r="BS678" s="648"/>
      <c r="BT678" s="651"/>
      <c r="BU678" s="652"/>
      <c r="BV678" s="650"/>
      <c r="BW678" s="653"/>
    </row>
    <row r="679" spans="2:75" ht="15.75" customHeight="1">
      <c r="B679" s="353" t="s">
        <v>1581</v>
      </c>
      <c r="C679" s="354">
        <v>36656777000156</v>
      </c>
      <c r="D679" s="355" t="s">
        <v>13</v>
      </c>
      <c r="E679" s="355" t="s">
        <v>615</v>
      </c>
      <c r="F679" s="355" t="s">
        <v>619</v>
      </c>
      <c r="G679" s="356" t="s">
        <v>34</v>
      </c>
      <c r="H679" s="356" t="s">
        <v>1337</v>
      </c>
      <c r="I679" s="356" t="s">
        <v>34</v>
      </c>
      <c r="J679" s="356" t="s">
        <v>611</v>
      </c>
      <c r="K679" s="357" t="s">
        <v>48</v>
      </c>
      <c r="L679" s="358"/>
      <c r="M679" s="358"/>
      <c r="N679" s="357">
        <v>548774</v>
      </c>
      <c r="O679" s="357" t="s">
        <v>1320</v>
      </c>
      <c r="P679" s="361">
        <v>44060</v>
      </c>
      <c r="Q679" s="362">
        <v>370829956.25</v>
      </c>
      <c r="R679" s="362">
        <v>355488437.85583341</v>
      </c>
      <c r="S679" s="357">
        <v>16</v>
      </c>
      <c r="T679" s="359">
        <v>0.30445283655953359</v>
      </c>
      <c r="U679" s="359">
        <v>3.424459177172944</v>
      </c>
      <c r="V679" s="359">
        <v>0.19245661675719439</v>
      </c>
      <c r="W679" s="359">
        <v>1.7663107105816069</v>
      </c>
      <c r="X679" s="359">
        <v>0.89334777358078288</v>
      </c>
      <c r="Y679" s="359">
        <v>6.2818343417299314</v>
      </c>
      <c r="Z679" s="359" t="s">
        <v>1417</v>
      </c>
      <c r="AA679" s="359" t="s">
        <v>1417</v>
      </c>
      <c r="AB679" s="359">
        <v>0.27117604305114057</v>
      </c>
      <c r="AC679" s="363">
        <v>0.40329875039657492</v>
      </c>
      <c r="AD679" s="526">
        <v>37540038000167</v>
      </c>
      <c r="AE679" s="360" t="s">
        <v>1557</v>
      </c>
      <c r="AF679" s="360" t="s">
        <v>2155</v>
      </c>
      <c r="AG679" s="364" t="s">
        <v>1557</v>
      </c>
      <c r="AH679" s="364" t="s">
        <v>2144</v>
      </c>
      <c r="AI679" s="364">
        <v>200000</v>
      </c>
      <c r="AJ679" s="364">
        <v>50000</v>
      </c>
      <c r="AK679" s="364">
        <v>200000</v>
      </c>
      <c r="AL679" s="359">
        <v>0</v>
      </c>
      <c r="AM679" s="359" t="s">
        <v>34</v>
      </c>
      <c r="AN679" s="359" t="s">
        <v>64</v>
      </c>
      <c r="AO679" s="357" t="s">
        <v>1323</v>
      </c>
      <c r="AP679" s="360" t="s">
        <v>13</v>
      </c>
      <c r="AQ679" s="366" t="s">
        <v>668</v>
      </c>
      <c r="AR679" s="359" t="s">
        <v>34</v>
      </c>
      <c r="AS679" s="359" t="s">
        <v>34</v>
      </c>
      <c r="AT679" s="359"/>
      <c r="AX679" s="646"/>
      <c r="AY679" s="647"/>
      <c r="AZ679" s="647"/>
      <c r="BA679" s="647"/>
      <c r="BB679" s="648"/>
      <c r="BC679" s="647"/>
      <c r="BD679" s="647"/>
      <c r="BE679" s="647"/>
      <c r="BF679" s="647"/>
      <c r="BG679" s="648"/>
      <c r="BH679" s="648"/>
      <c r="BI679" s="649"/>
      <c r="BJ679" s="649"/>
      <c r="BK679" s="649"/>
      <c r="BL679" s="648"/>
      <c r="BM679" s="648"/>
      <c r="BN679" s="648"/>
      <c r="BO679" s="648"/>
      <c r="BP679" s="648"/>
      <c r="BQ679" s="648"/>
      <c r="BR679" s="648"/>
      <c r="BS679" s="648"/>
      <c r="BT679" s="651"/>
      <c r="BU679" s="652"/>
      <c r="BV679" s="650"/>
      <c r="BW679" s="653"/>
    </row>
    <row r="680" spans="2:75" ht="15.75" customHeight="1">
      <c r="B680" s="353" t="s">
        <v>939</v>
      </c>
      <c r="C680" s="354">
        <v>37887638000104</v>
      </c>
      <c r="D680" s="355" t="s">
        <v>13</v>
      </c>
      <c r="E680" s="355" t="s">
        <v>615</v>
      </c>
      <c r="F680" s="355" t="s">
        <v>619</v>
      </c>
      <c r="G680" s="356" t="s">
        <v>34</v>
      </c>
      <c r="H680" s="356" t="s">
        <v>1337</v>
      </c>
      <c r="I680" s="356" t="s">
        <v>34</v>
      </c>
      <c r="J680" s="356"/>
      <c r="K680" s="357" t="s">
        <v>48</v>
      </c>
      <c r="L680" s="358"/>
      <c r="M680" s="358" t="s">
        <v>1414</v>
      </c>
      <c r="N680" s="357">
        <v>551007</v>
      </c>
      <c r="O680" s="357" t="s">
        <v>1320</v>
      </c>
      <c r="P680" s="361">
        <v>44077</v>
      </c>
      <c r="Q680" s="362">
        <v>177165499.00999999</v>
      </c>
      <c r="R680" s="362">
        <v>168817044.39674607</v>
      </c>
      <c r="S680" s="357">
        <v>16</v>
      </c>
      <c r="T680" s="359">
        <v>0.17935371119628507</v>
      </c>
      <c r="U680" s="359">
        <v>2.3185404311370874</v>
      </c>
      <c r="V680" s="359">
        <v>0.16595059551223423</v>
      </c>
      <c r="W680" s="359">
        <v>1.626870730883011</v>
      </c>
      <c r="X680" s="359" t="s">
        <v>1417</v>
      </c>
      <c r="Y680" s="359" t="s">
        <v>1417</v>
      </c>
      <c r="Z680" s="359" t="s">
        <v>1417</v>
      </c>
      <c r="AA680" s="359" t="s">
        <v>1417</v>
      </c>
      <c r="AB680" s="359">
        <v>9.9738847057842805E-2</v>
      </c>
      <c r="AC680" s="363">
        <v>0.61543615416815656</v>
      </c>
      <c r="AD680" s="526">
        <v>0</v>
      </c>
      <c r="AE680" s="360" t="s">
        <v>2280</v>
      </c>
      <c r="AF680" s="360" t="s">
        <v>2152</v>
      </c>
      <c r="AG680" s="364" t="s">
        <v>1436</v>
      </c>
      <c r="AH680" s="364" t="s">
        <v>2147</v>
      </c>
      <c r="AI680" s="364">
        <v>1000</v>
      </c>
      <c r="AJ680" s="364">
        <v>100</v>
      </c>
      <c r="AK680" s="364">
        <v>1000</v>
      </c>
      <c r="AL680" s="359">
        <v>1.7500000000000002E-2</v>
      </c>
      <c r="AM680" s="359">
        <v>0.2</v>
      </c>
      <c r="AN680" s="359" t="s">
        <v>34</v>
      </c>
      <c r="AO680" s="357" t="s">
        <v>1323</v>
      </c>
      <c r="AP680" s="360" t="s">
        <v>13</v>
      </c>
      <c r="AQ680" s="366" t="s">
        <v>664</v>
      </c>
      <c r="AR680" s="359">
        <v>3.5000000000000001E-3</v>
      </c>
      <c r="AS680" s="359">
        <v>3.5000000000000001E-3</v>
      </c>
      <c r="AT680" s="359"/>
      <c r="AX680" s="646"/>
      <c r="AY680" s="647"/>
      <c r="AZ680" s="647"/>
      <c r="BA680" s="647"/>
      <c r="BB680" s="648"/>
      <c r="BC680" s="647"/>
      <c r="BD680" s="647"/>
      <c r="BE680" s="647"/>
      <c r="BF680" s="647"/>
      <c r="BG680" s="648"/>
      <c r="BH680" s="648"/>
      <c r="BI680" s="649"/>
      <c r="BJ680" s="649"/>
      <c r="BK680" s="649"/>
      <c r="BL680" s="648"/>
      <c r="BM680" s="648"/>
      <c r="BN680" s="648"/>
      <c r="BO680" s="648"/>
      <c r="BP680" s="648"/>
      <c r="BQ680" s="648"/>
      <c r="BR680" s="648"/>
      <c r="BS680" s="648"/>
      <c r="BT680" s="651"/>
      <c r="BU680" s="652"/>
      <c r="BV680" s="650"/>
      <c r="BW680" s="653"/>
    </row>
    <row r="681" spans="2:75" ht="15.75" customHeight="1">
      <c r="B681" s="353" t="s">
        <v>1015</v>
      </c>
      <c r="C681" s="354">
        <v>8912591000185</v>
      </c>
      <c r="D681" s="355" t="s">
        <v>13</v>
      </c>
      <c r="E681" s="355" t="s">
        <v>615</v>
      </c>
      <c r="F681" s="355" t="s">
        <v>619</v>
      </c>
      <c r="G681" s="356" t="s">
        <v>34</v>
      </c>
      <c r="H681" s="356" t="s">
        <v>1336</v>
      </c>
      <c r="I681" s="356" t="s">
        <v>34</v>
      </c>
      <c r="J681" s="356" t="s">
        <v>611</v>
      </c>
      <c r="K681" s="357" t="s">
        <v>48</v>
      </c>
      <c r="L681" s="358"/>
      <c r="M681" s="358" t="s">
        <v>1414</v>
      </c>
      <c r="N681" s="357">
        <v>191663</v>
      </c>
      <c r="O681" s="357" t="s">
        <v>1320</v>
      </c>
      <c r="P681" s="361">
        <v>39295</v>
      </c>
      <c r="Q681" s="362">
        <v>131757957.26000001</v>
      </c>
      <c r="R681" s="362">
        <v>154511866.11880958</v>
      </c>
      <c r="S681" s="357">
        <v>16</v>
      </c>
      <c r="T681" s="359">
        <v>9.1252080966770954E-2</v>
      </c>
      <c r="U681" s="359">
        <v>1.1796334613634458</v>
      </c>
      <c r="V681" s="359">
        <v>0.11329642169628196</v>
      </c>
      <c r="W681" s="359">
        <v>1.1106837658673643</v>
      </c>
      <c r="X681" s="359">
        <v>0.12046859122314624</v>
      </c>
      <c r="Y681" s="359">
        <v>0.91353521163564511</v>
      </c>
      <c r="Z681" s="359">
        <v>0.21138509092811453</v>
      </c>
      <c r="AA681" s="359">
        <v>1.2015813854007336</v>
      </c>
      <c r="AB681" s="359">
        <v>1.3411062146122445E-2</v>
      </c>
      <c r="AC681" s="363">
        <v>0.7669554758301601</v>
      </c>
      <c r="AD681" s="526">
        <v>10756521000127</v>
      </c>
      <c r="AE681" s="360" t="s">
        <v>2322</v>
      </c>
      <c r="AF681" s="360" t="s">
        <v>2152</v>
      </c>
      <c r="AG681" s="364" t="s">
        <v>1436</v>
      </c>
      <c r="AH681" s="364" t="s">
        <v>2147</v>
      </c>
      <c r="AI681" s="364">
        <v>100000</v>
      </c>
      <c r="AJ681" s="364">
        <v>50000</v>
      </c>
      <c r="AK681" s="364">
        <v>100000</v>
      </c>
      <c r="AL681" s="359">
        <v>1.8500000000000003E-2</v>
      </c>
      <c r="AM681" s="359">
        <v>0.2</v>
      </c>
      <c r="AN681" s="359" t="s">
        <v>64</v>
      </c>
      <c r="AO681" s="357" t="s">
        <v>1323</v>
      </c>
      <c r="AP681" s="360" t="s">
        <v>13</v>
      </c>
      <c r="AQ681" s="366" t="s">
        <v>668</v>
      </c>
      <c r="AR681" s="359">
        <v>2.4666666666666665E-3</v>
      </c>
      <c r="AS681" s="359">
        <v>2.4666666666666665E-3</v>
      </c>
      <c r="AT681" s="359"/>
      <c r="AX681" s="646"/>
      <c r="AY681" s="647"/>
      <c r="AZ681" s="647"/>
      <c r="BA681" s="647"/>
      <c r="BB681" s="648"/>
      <c r="BC681" s="647"/>
      <c r="BD681" s="647"/>
      <c r="BE681" s="647"/>
      <c r="BF681" s="647"/>
      <c r="BG681" s="648"/>
      <c r="BH681" s="648"/>
      <c r="BI681" s="649"/>
      <c r="BJ681" s="649"/>
      <c r="BK681" s="649"/>
      <c r="BL681" s="648"/>
      <c r="BM681" s="648"/>
      <c r="BN681" s="648"/>
      <c r="BO681" s="648"/>
      <c r="BP681" s="648"/>
      <c r="BQ681" s="648"/>
      <c r="BR681" s="648"/>
      <c r="BS681" s="648"/>
      <c r="BT681" s="651"/>
      <c r="BU681" s="652"/>
      <c r="BV681" s="650"/>
      <c r="BW681" s="653"/>
    </row>
    <row r="682" spans="2:75" ht="15.75" customHeight="1">
      <c r="B682" s="353" t="s">
        <v>248</v>
      </c>
      <c r="C682" s="354">
        <v>30005655000113</v>
      </c>
      <c r="D682" s="355" t="s">
        <v>13</v>
      </c>
      <c r="E682" s="355" t="s">
        <v>615</v>
      </c>
      <c r="F682" s="355" t="s">
        <v>619</v>
      </c>
      <c r="G682" s="356" t="s">
        <v>34</v>
      </c>
      <c r="H682" s="356" t="s">
        <v>1336</v>
      </c>
      <c r="I682" s="356" t="s">
        <v>34</v>
      </c>
      <c r="J682" s="356" t="s">
        <v>611</v>
      </c>
      <c r="K682" s="357" t="s">
        <v>48</v>
      </c>
      <c r="L682" s="358"/>
      <c r="M682" s="358" t="s">
        <v>1414</v>
      </c>
      <c r="N682" s="357">
        <v>471941</v>
      </c>
      <c r="O682" s="357" t="s">
        <v>1320</v>
      </c>
      <c r="P682" s="361">
        <v>43318</v>
      </c>
      <c r="Q682" s="362">
        <v>41711271.340000004</v>
      </c>
      <c r="R682" s="362">
        <v>55641808.347023815</v>
      </c>
      <c r="S682" s="357">
        <v>16</v>
      </c>
      <c r="T682" s="359">
        <v>9.0994066105640536E-2</v>
      </c>
      <c r="U682" s="359">
        <v>1.1762980528939193</v>
      </c>
      <c r="V682" s="359">
        <v>0.11303419423821826</v>
      </c>
      <c r="W682" s="359">
        <v>1.1081130599591338</v>
      </c>
      <c r="X682" s="359">
        <v>0.12019297272363327</v>
      </c>
      <c r="Y682" s="359">
        <v>0.9114451464848301</v>
      </c>
      <c r="Z682" s="359">
        <v>0.21021852238906802</v>
      </c>
      <c r="AA682" s="359">
        <v>1.1949502316369656</v>
      </c>
      <c r="AB682" s="359">
        <v>1.3275293001467977E-2</v>
      </c>
      <c r="AC682" s="363">
        <v>0.75691096729291907</v>
      </c>
      <c r="AD682" s="526">
        <v>10756521000127</v>
      </c>
      <c r="AE682" s="360" t="s">
        <v>2322</v>
      </c>
      <c r="AF682" s="360" t="s">
        <v>2152</v>
      </c>
      <c r="AG682" s="364" t="s">
        <v>1436</v>
      </c>
      <c r="AH682" s="364" t="s">
        <v>2147</v>
      </c>
      <c r="AI682" s="364">
        <v>20000</v>
      </c>
      <c r="AJ682" s="364">
        <v>1000</v>
      </c>
      <c r="AK682" s="364">
        <v>5000</v>
      </c>
      <c r="AL682" s="359">
        <v>1.8500000000000003E-2</v>
      </c>
      <c r="AM682" s="359">
        <v>0.2</v>
      </c>
      <c r="AN682" s="359" t="s">
        <v>64</v>
      </c>
      <c r="AO682" s="357" t="s">
        <v>1323</v>
      </c>
      <c r="AP682" s="360" t="s">
        <v>13</v>
      </c>
      <c r="AQ682" s="366" t="s">
        <v>668</v>
      </c>
      <c r="AR682" s="359">
        <v>2.4666666666666665E-3</v>
      </c>
      <c r="AS682" s="359">
        <v>2.4666666666666665E-3</v>
      </c>
      <c r="AT682" s="359"/>
      <c r="AX682" s="646"/>
      <c r="AY682" s="647"/>
      <c r="AZ682" s="647"/>
      <c r="BA682" s="647"/>
      <c r="BB682" s="648"/>
      <c r="BC682" s="647"/>
      <c r="BD682" s="647"/>
      <c r="BE682" s="647"/>
      <c r="BF682" s="647"/>
      <c r="BG682" s="648"/>
      <c r="BH682" s="648"/>
      <c r="BI682" s="649"/>
      <c r="BJ682" s="649"/>
      <c r="BK682" s="649"/>
      <c r="BL682" s="648"/>
      <c r="BM682" s="648"/>
      <c r="BN682" s="648"/>
      <c r="BO682" s="648"/>
      <c r="BP682" s="648"/>
      <c r="BQ682" s="648"/>
      <c r="BR682" s="648"/>
      <c r="BS682" s="648"/>
      <c r="BT682" s="651"/>
      <c r="BU682" s="652"/>
      <c r="BV682" s="650"/>
      <c r="BW682" s="653"/>
    </row>
    <row r="683" spans="2:75" ht="15.75" customHeight="1">
      <c r="B683" s="353" t="s">
        <v>298</v>
      </c>
      <c r="C683" s="354">
        <v>33159760000103</v>
      </c>
      <c r="D683" s="355" t="s">
        <v>13</v>
      </c>
      <c r="E683" s="355" t="s">
        <v>615</v>
      </c>
      <c r="F683" s="355" t="s">
        <v>619</v>
      </c>
      <c r="G683" s="356" t="s">
        <v>34</v>
      </c>
      <c r="H683" s="356" t="s">
        <v>1336</v>
      </c>
      <c r="I683" s="356" t="s">
        <v>34</v>
      </c>
      <c r="J683" s="356"/>
      <c r="K683" s="357" t="s">
        <v>48</v>
      </c>
      <c r="L683" s="358"/>
      <c r="M683" s="358" t="s">
        <v>1414</v>
      </c>
      <c r="N683" s="357">
        <v>503835</v>
      </c>
      <c r="O683" s="357" t="s">
        <v>1323</v>
      </c>
      <c r="P683" s="361">
        <v>43683</v>
      </c>
      <c r="Q683" s="362">
        <v>49417899.130000003</v>
      </c>
      <c r="R683" s="362">
        <v>74223742.736745939</v>
      </c>
      <c r="S683" s="357">
        <v>16</v>
      </c>
      <c r="T683" s="359">
        <v>6.8780899493667613E-2</v>
      </c>
      <c r="U683" s="359">
        <v>0.88914411250469794</v>
      </c>
      <c r="V683" s="359">
        <v>6.766823657680554E-2</v>
      </c>
      <c r="W683" s="359">
        <v>0.66337498312355403</v>
      </c>
      <c r="X683" s="359">
        <v>0.10567384209425423</v>
      </c>
      <c r="Y683" s="359">
        <v>0.80134394136899467</v>
      </c>
      <c r="Z683" s="359">
        <v>0.19963970599561165</v>
      </c>
      <c r="AA683" s="359">
        <v>1.1348168097284543</v>
      </c>
      <c r="AB683" s="359">
        <v>3.3719503397239121E-2</v>
      </c>
      <c r="AC683" s="363">
        <v>-0.92231924310875435</v>
      </c>
      <c r="AD683" s="526">
        <v>0</v>
      </c>
      <c r="AE683" s="360" t="s">
        <v>2346</v>
      </c>
      <c r="AF683" s="360" t="s">
        <v>2143</v>
      </c>
      <c r="AG683" s="364" t="s">
        <v>1435</v>
      </c>
      <c r="AH683" s="364" t="s">
        <v>2144</v>
      </c>
      <c r="AI683" s="364">
        <v>25000</v>
      </c>
      <c r="AJ683" s="364">
        <v>0</v>
      </c>
      <c r="AK683" s="364">
        <v>0</v>
      </c>
      <c r="AL683" s="359">
        <v>7.4999999999999997E-3</v>
      </c>
      <c r="AM683" s="359" t="s">
        <v>34</v>
      </c>
      <c r="AN683" s="359" t="s">
        <v>34</v>
      </c>
      <c r="AO683" s="357" t="s">
        <v>1323</v>
      </c>
      <c r="AP683" s="360" t="s">
        <v>13</v>
      </c>
      <c r="AQ683" s="366" t="s">
        <v>668</v>
      </c>
      <c r="AR683" s="359">
        <v>2.0000000000000001E-4</v>
      </c>
      <c r="AS683" s="359">
        <v>2.0000000000000001E-4</v>
      </c>
      <c r="AT683" s="359"/>
      <c r="AX683" s="646"/>
      <c r="AY683" s="647"/>
      <c r="AZ683" s="647"/>
      <c r="BA683" s="647"/>
      <c r="BB683" s="648"/>
      <c r="BC683" s="647"/>
      <c r="BD683" s="647"/>
      <c r="BE683" s="647"/>
      <c r="BF683" s="647"/>
      <c r="BG683" s="648"/>
      <c r="BH683" s="648"/>
      <c r="BI683" s="649"/>
      <c r="BJ683" s="649"/>
      <c r="BK683" s="649"/>
      <c r="BL683" s="648"/>
      <c r="BM683" s="648"/>
      <c r="BN683" s="648"/>
      <c r="BO683" s="648"/>
      <c r="BP683" s="648"/>
      <c r="BQ683" s="648"/>
      <c r="BR683" s="648"/>
      <c r="BS683" s="648"/>
      <c r="BT683" s="651"/>
      <c r="BU683" s="652"/>
      <c r="BV683" s="650"/>
      <c r="BW683" s="653"/>
    </row>
    <row r="684" spans="2:75" ht="15.75" customHeight="1">
      <c r="B684" s="353" t="s">
        <v>53</v>
      </c>
      <c r="C684" s="354">
        <v>21646715000196</v>
      </c>
      <c r="D684" s="355" t="s">
        <v>13</v>
      </c>
      <c r="E684" s="355" t="s">
        <v>615</v>
      </c>
      <c r="F684" s="355" t="s">
        <v>619</v>
      </c>
      <c r="G684" s="356" t="s">
        <v>34</v>
      </c>
      <c r="H684" s="356" t="s">
        <v>1337</v>
      </c>
      <c r="I684" s="356" t="s">
        <v>34</v>
      </c>
      <c r="J684" s="356" t="s">
        <v>611</v>
      </c>
      <c r="K684" s="357" t="s">
        <v>48</v>
      </c>
      <c r="L684" s="358"/>
      <c r="M684" s="358" t="s">
        <v>34</v>
      </c>
      <c r="N684" s="357">
        <v>397806</v>
      </c>
      <c r="O684" s="357" t="s">
        <v>1320</v>
      </c>
      <c r="P684" s="361">
        <v>42034</v>
      </c>
      <c r="Q684" s="362">
        <v>1074648282.73</v>
      </c>
      <c r="R684" s="362">
        <v>920976490.49785745</v>
      </c>
      <c r="S684" s="357">
        <v>16</v>
      </c>
      <c r="T684" s="359">
        <v>0.5027377772770627</v>
      </c>
      <c r="U684" s="359">
        <v>6.4989893719077134</v>
      </c>
      <c r="V684" s="359">
        <v>0.60090064543618693</v>
      </c>
      <c r="W684" s="359">
        <v>5.890835577970388</v>
      </c>
      <c r="X684" s="359">
        <v>0.98950107037215207</v>
      </c>
      <c r="Y684" s="359">
        <v>7.5035663699405992</v>
      </c>
      <c r="Z684" s="359">
        <v>1.9587121699543348</v>
      </c>
      <c r="AA684" s="359">
        <v>11.133954965515407</v>
      </c>
      <c r="AB684" s="359">
        <v>0.25726809318914756</v>
      </c>
      <c r="AC684" s="363">
        <v>1.5815141264980448</v>
      </c>
      <c r="AD684" s="526">
        <v>31301673000105</v>
      </c>
      <c r="AE684" s="360" t="s">
        <v>2469</v>
      </c>
      <c r="AF684" s="360" t="s">
        <v>2143</v>
      </c>
      <c r="AG684" s="364" t="s">
        <v>1435</v>
      </c>
      <c r="AH684" s="364" t="s">
        <v>2144</v>
      </c>
      <c r="AI684" s="364">
        <v>5000</v>
      </c>
      <c r="AJ684" s="364">
        <v>2000</v>
      </c>
      <c r="AK684" s="364">
        <v>2000</v>
      </c>
      <c r="AL684" s="359">
        <v>0.02</v>
      </c>
      <c r="AM684" s="359">
        <v>0.2</v>
      </c>
      <c r="AN684" s="359" t="s">
        <v>64</v>
      </c>
      <c r="AO684" s="357" t="s">
        <v>1323</v>
      </c>
      <c r="AP684" s="360" t="s">
        <v>13</v>
      </c>
      <c r="AQ684" s="366" t="s">
        <v>668</v>
      </c>
      <c r="AR684" s="359">
        <v>5.3333333333333332E-3</v>
      </c>
      <c r="AS684" s="359">
        <v>5.3333333333333332E-3</v>
      </c>
      <c r="AT684" s="359"/>
      <c r="AX684" s="646"/>
      <c r="AY684" s="647"/>
      <c r="AZ684" s="647"/>
      <c r="BA684" s="647"/>
      <c r="BB684" s="648"/>
      <c r="BC684" s="647"/>
      <c r="BD684" s="647"/>
      <c r="BE684" s="647"/>
      <c r="BF684" s="647"/>
      <c r="BG684" s="648"/>
      <c r="BH684" s="648"/>
      <c r="BI684" s="649"/>
      <c r="BJ684" s="649"/>
      <c r="BK684" s="649"/>
      <c r="BL684" s="648"/>
      <c r="BM684" s="648"/>
      <c r="BN684" s="648"/>
      <c r="BO684" s="648"/>
      <c r="BP684" s="648"/>
      <c r="BQ684" s="648"/>
      <c r="BR684" s="648"/>
      <c r="BS684" s="648"/>
      <c r="BT684" s="651"/>
      <c r="BU684" s="652"/>
      <c r="BV684" s="650"/>
      <c r="BW684" s="653"/>
    </row>
    <row r="685" spans="2:75" ht="15.75" customHeight="1">
      <c r="B685" s="353" t="s">
        <v>190</v>
      </c>
      <c r="C685" s="354">
        <v>34626199000180</v>
      </c>
      <c r="D685" s="355" t="s">
        <v>13</v>
      </c>
      <c r="E685" s="355" t="s">
        <v>616</v>
      </c>
      <c r="F685" s="355" t="s">
        <v>610</v>
      </c>
      <c r="G685" s="356" t="s">
        <v>34</v>
      </c>
      <c r="H685" s="356" t="s">
        <v>1336</v>
      </c>
      <c r="I685" s="356" t="s">
        <v>34</v>
      </c>
      <c r="J685" s="356"/>
      <c r="K685" s="357" t="s">
        <v>48</v>
      </c>
      <c r="L685" s="358"/>
      <c r="M685" s="358" t="s">
        <v>34</v>
      </c>
      <c r="N685" s="357">
        <v>511943</v>
      </c>
      <c r="O685" s="357" t="s">
        <v>1320</v>
      </c>
      <c r="P685" s="361">
        <v>43760</v>
      </c>
      <c r="Q685" s="362">
        <v>115146782.47</v>
      </c>
      <c r="R685" s="362">
        <v>117897331.65579373</v>
      </c>
      <c r="S685" s="357">
        <v>16</v>
      </c>
      <c r="T685" s="359">
        <v>4.5518564243515192E-2</v>
      </c>
      <c r="U685" s="359">
        <v>0.58842736435156018</v>
      </c>
      <c r="V685" s="359">
        <v>7.2555001898055638E-2</v>
      </c>
      <c r="W685" s="359">
        <v>0.71128162332147848</v>
      </c>
      <c r="X685" s="359">
        <v>0.1728064296884444</v>
      </c>
      <c r="Y685" s="359">
        <v>1.3104225484385172</v>
      </c>
      <c r="Z685" s="359" t="s">
        <v>1417</v>
      </c>
      <c r="AA685" s="359" t="s">
        <v>1417</v>
      </c>
      <c r="AB685" s="359">
        <v>4.7208008283834493E-2</v>
      </c>
      <c r="AC685" s="363">
        <v>-0.55053448251539705</v>
      </c>
      <c r="AD685" s="526">
        <v>34626178000164</v>
      </c>
      <c r="AE685" s="360" t="s">
        <v>2265</v>
      </c>
      <c r="AF685" s="360" t="s">
        <v>2149</v>
      </c>
      <c r="AG685" s="364" t="s">
        <v>719</v>
      </c>
      <c r="AH685" s="364" t="s">
        <v>2147</v>
      </c>
      <c r="AI685" s="364">
        <v>20000</v>
      </c>
      <c r="AJ685" s="364">
        <v>5000</v>
      </c>
      <c r="AK685" s="364">
        <v>5000</v>
      </c>
      <c r="AL685" s="359">
        <v>1.985E-2</v>
      </c>
      <c r="AM685" s="359">
        <v>0.2</v>
      </c>
      <c r="AN685" s="359" t="s">
        <v>64</v>
      </c>
      <c r="AO685" s="357" t="s">
        <v>1323</v>
      </c>
      <c r="AP685" s="360" t="s">
        <v>13</v>
      </c>
      <c r="AQ685" s="366" t="s">
        <v>668</v>
      </c>
      <c r="AR685" s="359">
        <v>5.306666666666667E-3</v>
      </c>
      <c r="AS685" s="359">
        <v>5.306666666666667E-3</v>
      </c>
      <c r="AT685" s="359"/>
      <c r="AW685" s="646"/>
      <c r="AX685" s="646"/>
      <c r="AY685" s="647"/>
      <c r="AZ685" s="647"/>
      <c r="BA685" s="647"/>
      <c r="BB685" s="647"/>
      <c r="BC685" s="647"/>
      <c r="BD685" s="647"/>
      <c r="BE685" s="647"/>
      <c r="BF685" s="647"/>
      <c r="BG685" s="648"/>
      <c r="BH685" s="648"/>
      <c r="BI685" s="649"/>
      <c r="BJ685" s="649"/>
      <c r="BK685" s="649"/>
      <c r="BL685" s="218"/>
      <c r="BM685" s="648"/>
      <c r="BN685" s="648"/>
      <c r="BO685" s="648"/>
      <c r="BP685" s="648"/>
      <c r="BQ685" s="648"/>
      <c r="BR685" s="648"/>
      <c r="BS685" s="648"/>
      <c r="BT685" s="648"/>
      <c r="BU685" s="648"/>
      <c r="BV685" s="650"/>
      <c r="BW685" s="647"/>
    </row>
    <row r="686" spans="2:75" ht="15.75" customHeight="1">
      <c r="B686" s="353" t="s">
        <v>227</v>
      </c>
      <c r="C686" s="354">
        <v>29319740000177</v>
      </c>
      <c r="D686" s="355" t="s">
        <v>13</v>
      </c>
      <c r="E686" s="355" t="s">
        <v>616</v>
      </c>
      <c r="F686" s="355" t="s">
        <v>610</v>
      </c>
      <c r="G686" s="356" t="s">
        <v>34</v>
      </c>
      <c r="H686" s="356" t="s">
        <v>1336</v>
      </c>
      <c r="I686" s="356" t="s">
        <v>34</v>
      </c>
      <c r="J686" s="356"/>
      <c r="K686" s="357" t="s">
        <v>48</v>
      </c>
      <c r="L686" s="358"/>
      <c r="M686" s="358" t="s">
        <v>34</v>
      </c>
      <c r="N686" s="357">
        <v>475467</v>
      </c>
      <c r="O686" s="357" t="s">
        <v>1323</v>
      </c>
      <c r="P686" s="361">
        <v>43348</v>
      </c>
      <c r="Q686" s="362">
        <v>4336395.29</v>
      </c>
      <c r="R686" s="362">
        <v>5715584.0055555543</v>
      </c>
      <c r="S686" s="357">
        <v>16</v>
      </c>
      <c r="T686" s="359">
        <v>3.5159892455188135E-2</v>
      </c>
      <c r="U686" s="359">
        <v>0.45451879232412579</v>
      </c>
      <c r="V686" s="359">
        <v>7.4344842966207914E-2</v>
      </c>
      <c r="W686" s="359">
        <v>0.72882805054411925</v>
      </c>
      <c r="X686" s="359">
        <v>3.2217895901203164E-2</v>
      </c>
      <c r="Y686" s="359">
        <v>0.24431415733950959</v>
      </c>
      <c r="Z686" s="359">
        <v>0.10997860328975007</v>
      </c>
      <c r="AA686" s="359">
        <v>0.62515403487124377</v>
      </c>
      <c r="AB686" s="359">
        <v>3.4611901482732049E-2</v>
      </c>
      <c r="AC686" s="363">
        <v>-0.71751983878921655</v>
      </c>
      <c r="AD686" s="526">
        <v>0</v>
      </c>
      <c r="AE686" s="360" t="s">
        <v>2320</v>
      </c>
      <c r="AF686" s="360" t="s">
        <v>2261</v>
      </c>
      <c r="AG686" s="364" t="s">
        <v>1437</v>
      </c>
      <c r="AH686" s="364" t="s">
        <v>2147</v>
      </c>
      <c r="AI686" s="364">
        <v>1000</v>
      </c>
      <c r="AJ686" s="364">
        <v>1000</v>
      </c>
      <c r="AK686" s="364">
        <v>1000</v>
      </c>
      <c r="AL686" s="359">
        <v>0.02</v>
      </c>
      <c r="AM686" s="359">
        <v>0.2</v>
      </c>
      <c r="AN686" s="359" t="s">
        <v>64</v>
      </c>
      <c r="AO686" s="357" t="s">
        <v>1323</v>
      </c>
      <c r="AP686" s="360" t="s">
        <v>13</v>
      </c>
      <c r="AQ686" s="366" t="s">
        <v>668</v>
      </c>
      <c r="AR686" s="359">
        <v>4.0000000000000001E-3</v>
      </c>
      <c r="AS686" s="359">
        <v>4.0000000000000001E-3</v>
      </c>
      <c r="AT686" s="359"/>
      <c r="AW686" s="646"/>
      <c r="AX686" s="646"/>
      <c r="AY686" s="647"/>
      <c r="AZ686" s="647"/>
      <c r="BA686" s="647"/>
      <c r="BB686" s="647"/>
      <c r="BC686" s="647"/>
      <c r="BD686" s="647"/>
      <c r="BE686" s="647"/>
      <c r="BF686" s="647"/>
      <c r="BG686" s="648"/>
      <c r="BH686" s="648"/>
      <c r="BI686" s="649"/>
      <c r="BJ686" s="649"/>
      <c r="BK686" s="649"/>
      <c r="BL686" s="218"/>
      <c r="BM686" s="648"/>
      <c r="BN686" s="648"/>
      <c r="BO686" s="648"/>
      <c r="BP686" s="648"/>
      <c r="BQ686" s="648"/>
      <c r="BR686" s="648"/>
      <c r="BS686" s="648"/>
      <c r="BT686" s="648"/>
      <c r="BU686" s="648"/>
      <c r="BV686" s="650"/>
      <c r="BW686" s="647"/>
    </row>
    <row r="687" spans="2:75" ht="15.75" customHeight="1">
      <c r="B687" s="353" t="s">
        <v>1158</v>
      </c>
      <c r="C687" s="354">
        <v>22407091000117</v>
      </c>
      <c r="D687" s="355" t="s">
        <v>13</v>
      </c>
      <c r="E687" s="355" t="s">
        <v>616</v>
      </c>
      <c r="F687" s="355" t="s">
        <v>610</v>
      </c>
      <c r="G687" s="356" t="s">
        <v>34</v>
      </c>
      <c r="H687" s="356" t="s">
        <v>1337</v>
      </c>
      <c r="I687" s="356" t="s">
        <v>34</v>
      </c>
      <c r="J687" s="356"/>
      <c r="K687" s="357" t="s">
        <v>48</v>
      </c>
      <c r="L687" s="358"/>
      <c r="M687" s="358" t="s">
        <v>34</v>
      </c>
      <c r="N687" s="357">
        <v>402362</v>
      </c>
      <c r="O687" s="357" t="s">
        <v>1320</v>
      </c>
      <c r="P687" s="361">
        <v>42233</v>
      </c>
      <c r="Q687" s="362">
        <v>11638229.119999999</v>
      </c>
      <c r="R687" s="362">
        <v>10882825.929047614</v>
      </c>
      <c r="S687" s="357">
        <v>16</v>
      </c>
      <c r="T687" s="359">
        <v>8.7060062561785667E-3</v>
      </c>
      <c r="U687" s="359">
        <v>0.11254424212383139</v>
      </c>
      <c r="V687" s="359">
        <v>6.8700722106208811E-2</v>
      </c>
      <c r="W687" s="359">
        <v>0.67349679367001025</v>
      </c>
      <c r="X687" s="359">
        <v>7.4587135860027409E-2</v>
      </c>
      <c r="Y687" s="359">
        <v>0.56560780076670358</v>
      </c>
      <c r="Z687" s="359">
        <v>0.11684012670218502</v>
      </c>
      <c r="AA687" s="359">
        <v>0.66415715837287681</v>
      </c>
      <c r="AB687" s="359">
        <v>7.365135233533289E-2</v>
      </c>
      <c r="AC687" s="363">
        <v>-0.38021369199275351</v>
      </c>
      <c r="AD687" s="526">
        <v>22407108000136</v>
      </c>
      <c r="AE687" s="360" t="s">
        <v>2412</v>
      </c>
      <c r="AF687" s="360" t="s">
        <v>2149</v>
      </c>
      <c r="AG687" s="364" t="s">
        <v>719</v>
      </c>
      <c r="AH687" s="364" t="s">
        <v>2147</v>
      </c>
      <c r="AI687" s="364">
        <v>100</v>
      </c>
      <c r="AJ687" s="364">
        <v>100</v>
      </c>
      <c r="AK687" s="364">
        <v>100</v>
      </c>
      <c r="AL687" s="359">
        <v>1.4999999999999999E-2</v>
      </c>
      <c r="AM687" s="359">
        <v>0.2</v>
      </c>
      <c r="AN687" s="359" t="s">
        <v>64</v>
      </c>
      <c r="AO687" s="357" t="s">
        <v>1323</v>
      </c>
      <c r="AP687" s="360" t="s">
        <v>13</v>
      </c>
      <c r="AQ687" s="366" t="s">
        <v>668</v>
      </c>
      <c r="AR687" s="359">
        <v>4.0000000000000001E-3</v>
      </c>
      <c r="AS687" s="359">
        <v>4.0000000000000001E-3</v>
      </c>
      <c r="AT687" s="359"/>
      <c r="AW687" s="646"/>
      <c r="AX687" s="646"/>
      <c r="AY687" s="647"/>
      <c r="AZ687" s="647"/>
      <c r="BA687" s="647"/>
      <c r="BB687" s="647"/>
      <c r="BC687" s="647"/>
      <c r="BD687" s="647"/>
      <c r="BE687" s="647"/>
      <c r="BF687" s="647"/>
      <c r="BG687" s="648"/>
      <c r="BH687" s="648"/>
      <c r="BI687" s="649"/>
      <c r="BJ687" s="649"/>
      <c r="BK687" s="649"/>
      <c r="BL687" s="218"/>
      <c r="BM687" s="648"/>
      <c r="BN687" s="648"/>
      <c r="BO687" s="648"/>
      <c r="BP687" s="648"/>
      <c r="BQ687" s="648"/>
      <c r="BR687" s="648"/>
      <c r="BS687" s="648"/>
      <c r="BT687" s="648"/>
      <c r="BU687" s="648"/>
      <c r="BV687" s="650"/>
      <c r="BW687" s="647"/>
    </row>
    <row r="688" spans="2:75" ht="15.75" customHeight="1">
      <c r="B688" s="353" t="s">
        <v>121</v>
      </c>
      <c r="C688" s="354">
        <v>36499625000197</v>
      </c>
      <c r="D688" s="355" t="s">
        <v>14</v>
      </c>
      <c r="E688" s="355" t="s">
        <v>614</v>
      </c>
      <c r="F688" s="355"/>
      <c r="G688" s="356"/>
      <c r="H688" s="356" t="s">
        <v>865</v>
      </c>
      <c r="I688" s="356" t="s">
        <v>34</v>
      </c>
      <c r="J688" s="356" t="s">
        <v>608</v>
      </c>
      <c r="K688" s="357" t="s">
        <v>48</v>
      </c>
      <c r="L688" s="358"/>
      <c r="M688" s="358" t="s">
        <v>34</v>
      </c>
      <c r="N688" s="357">
        <v>542520</v>
      </c>
      <c r="O688" s="357" t="s">
        <v>1320</v>
      </c>
      <c r="P688" s="361">
        <v>43980</v>
      </c>
      <c r="Q688" s="362">
        <v>50710557.100000001</v>
      </c>
      <c r="R688" s="362">
        <v>22019486.563769832</v>
      </c>
      <c r="S688" s="357">
        <v>16</v>
      </c>
      <c r="T688" s="359">
        <v>3.1431115153792266E-2</v>
      </c>
      <c r="U688" s="359">
        <v>0.40631616036112667</v>
      </c>
      <c r="V688" s="359">
        <v>2.0729417403154038E-2</v>
      </c>
      <c r="W688" s="359">
        <v>0.20321760423548468</v>
      </c>
      <c r="X688" s="359">
        <v>0.30621714190303972</v>
      </c>
      <c r="Y688" s="359">
        <v>2.322100214625137</v>
      </c>
      <c r="Z688" s="359" t="s">
        <v>1417</v>
      </c>
      <c r="AA688" s="359" t="s">
        <v>1417</v>
      </c>
      <c r="AB688" s="359">
        <v>0.11350497269391063</v>
      </c>
      <c r="AC688" s="363">
        <v>-0.61852350017640301</v>
      </c>
      <c r="AD688" s="526">
        <v>0</v>
      </c>
      <c r="AE688" s="360" t="s">
        <v>2202</v>
      </c>
      <c r="AF688" s="360" t="s">
        <v>2143</v>
      </c>
      <c r="AG688" s="364" t="s">
        <v>1435</v>
      </c>
      <c r="AH688" s="364" t="s">
        <v>2147</v>
      </c>
      <c r="AI688" s="364">
        <v>500</v>
      </c>
      <c r="AJ688" s="364">
        <v>100</v>
      </c>
      <c r="AK688" s="364">
        <v>500</v>
      </c>
      <c r="AL688" s="359">
        <v>0.02</v>
      </c>
      <c r="AM688" s="359">
        <v>0.2</v>
      </c>
      <c r="AN688" s="359" t="s">
        <v>34</v>
      </c>
      <c r="AO688" s="357" t="s">
        <v>1323</v>
      </c>
      <c r="AP688" s="360" t="s">
        <v>13</v>
      </c>
      <c r="AQ688" s="366" t="s">
        <v>668</v>
      </c>
      <c r="AR688" s="359">
        <v>4.0000000000000001E-3</v>
      </c>
      <c r="AS688" s="359">
        <v>4.0000000000000001E-3</v>
      </c>
      <c r="AT688" s="359"/>
      <c r="AW688" s="646"/>
      <c r="AX688" s="646"/>
      <c r="AY688" s="647"/>
      <c r="AZ688" s="647"/>
      <c r="BA688" s="647"/>
      <c r="BB688" s="647"/>
      <c r="BC688" s="647"/>
      <c r="BD688" s="647"/>
      <c r="BE688" s="647"/>
      <c r="BF688" s="647"/>
      <c r="BG688" s="648"/>
      <c r="BH688" s="648"/>
      <c r="BI688" s="649"/>
      <c r="BJ688" s="649"/>
      <c r="BK688" s="649"/>
      <c r="BL688" s="218"/>
      <c r="BM688" s="648"/>
      <c r="BN688" s="648"/>
      <c r="BO688" s="648"/>
      <c r="BP688" s="648"/>
      <c r="BQ688" s="648"/>
      <c r="BR688" s="648"/>
      <c r="BS688" s="648"/>
      <c r="BT688" s="648"/>
      <c r="BU688" s="648"/>
      <c r="BV688" s="650"/>
      <c r="BW688" s="647"/>
    </row>
    <row r="689" spans="2:75" ht="15.75" customHeight="1">
      <c r="B689" s="353" t="s">
        <v>792</v>
      </c>
      <c r="C689" s="354">
        <v>37569846000157</v>
      </c>
      <c r="D689" s="355" t="s">
        <v>14</v>
      </c>
      <c r="E689" s="355" t="s">
        <v>607</v>
      </c>
      <c r="F689" s="355"/>
      <c r="G689" s="356"/>
      <c r="H689" s="356" t="s">
        <v>34</v>
      </c>
      <c r="I689" s="356" t="s">
        <v>34</v>
      </c>
      <c r="J689" s="356" t="s">
        <v>608</v>
      </c>
      <c r="K689" s="357" t="s">
        <v>48</v>
      </c>
      <c r="L689" s="358"/>
      <c r="M689" s="358" t="s">
        <v>34</v>
      </c>
      <c r="N689" s="357">
        <v>546534</v>
      </c>
      <c r="O689" s="357" t="s">
        <v>1320</v>
      </c>
      <c r="P689" s="361">
        <v>44041</v>
      </c>
      <c r="Q689" s="362">
        <v>28195190.32</v>
      </c>
      <c r="R689" s="362">
        <v>26850515.968214277</v>
      </c>
      <c r="S689" s="357">
        <v>16</v>
      </c>
      <c r="T689" s="359">
        <v>-1.1751756763609733E-2</v>
      </c>
      <c r="U689" s="359">
        <v>-0.15191725340714476</v>
      </c>
      <c r="V689" s="359">
        <v>-9.0262205558190645E-2</v>
      </c>
      <c r="W689" s="359">
        <v>-0.88487142739262103</v>
      </c>
      <c r="X689" s="359">
        <v>0.17502668778363506</v>
      </c>
      <c r="Y689" s="359">
        <v>1.3272591689076545</v>
      </c>
      <c r="Z689" s="359" t="s">
        <v>1417</v>
      </c>
      <c r="AA689" s="359" t="s">
        <v>1417</v>
      </c>
      <c r="AB689" s="359">
        <v>0.19273874032907645</v>
      </c>
      <c r="AC689" s="363">
        <v>-0.89841620167134506</v>
      </c>
      <c r="AD689" s="526">
        <v>0</v>
      </c>
      <c r="AE689" s="360" t="s">
        <v>2202</v>
      </c>
      <c r="AF689" s="360" t="s">
        <v>2149</v>
      </c>
      <c r="AG689" s="364" t="s">
        <v>719</v>
      </c>
      <c r="AH689" s="364" t="s">
        <v>2147</v>
      </c>
      <c r="AI689" s="364">
        <v>500</v>
      </c>
      <c r="AJ689" s="364">
        <v>100</v>
      </c>
      <c r="AK689" s="364">
        <v>500</v>
      </c>
      <c r="AL689" s="359">
        <v>0.02</v>
      </c>
      <c r="AM689" s="359">
        <v>0.2</v>
      </c>
      <c r="AN689" s="359" t="s">
        <v>666</v>
      </c>
      <c r="AO689" s="357" t="s">
        <v>1323</v>
      </c>
      <c r="AP689" s="360" t="s">
        <v>716</v>
      </c>
      <c r="AQ689" s="366" t="s">
        <v>659</v>
      </c>
      <c r="AR689" s="359">
        <v>4.0000000000000001E-3</v>
      </c>
      <c r="AS689" s="359">
        <v>4.0000000000000001E-3</v>
      </c>
      <c r="AT689" s="359"/>
      <c r="AX689" s="646"/>
      <c r="AY689" s="647"/>
      <c r="AZ689" s="647"/>
      <c r="BA689" s="647"/>
      <c r="BB689" s="648"/>
      <c r="BC689" s="647"/>
      <c r="BD689" s="647"/>
      <c r="BE689" s="647"/>
      <c r="BF689" s="647"/>
      <c r="BG689" s="648"/>
      <c r="BH689" s="648"/>
      <c r="BI689" s="649"/>
      <c r="BJ689" s="649"/>
      <c r="BK689" s="649"/>
      <c r="BL689" s="648"/>
      <c r="BM689" s="648"/>
      <c r="BN689" s="648"/>
      <c r="BO689" s="648"/>
      <c r="BP689" s="648"/>
      <c r="BQ689" s="648"/>
      <c r="BR689" s="648"/>
      <c r="BS689" s="648"/>
      <c r="BT689" s="651"/>
      <c r="BU689" s="652"/>
      <c r="BV689" s="650"/>
      <c r="BW689" s="653"/>
    </row>
    <row r="690" spans="2:75" ht="15.75" customHeight="1">
      <c r="B690" s="353" t="s">
        <v>816</v>
      </c>
      <c r="C690" s="354">
        <v>34054884000189</v>
      </c>
      <c r="D690" s="355" t="s">
        <v>14</v>
      </c>
      <c r="E690" s="355" t="s">
        <v>607</v>
      </c>
      <c r="F690" s="355"/>
      <c r="G690" s="356"/>
      <c r="H690" s="356" t="s">
        <v>34</v>
      </c>
      <c r="I690" s="356" t="s">
        <v>34</v>
      </c>
      <c r="J690" s="356" t="s">
        <v>608</v>
      </c>
      <c r="K690" s="357" t="s">
        <v>48</v>
      </c>
      <c r="L690" s="358"/>
      <c r="M690" s="358" t="s">
        <v>34</v>
      </c>
      <c r="N690" s="357">
        <v>509541</v>
      </c>
      <c r="O690" s="357" t="s">
        <v>1323</v>
      </c>
      <c r="P690" s="361">
        <v>43738</v>
      </c>
      <c r="Q690" s="362">
        <v>10818942.859999999</v>
      </c>
      <c r="R690" s="362">
        <v>11580021.736230163</v>
      </c>
      <c r="S690" s="357">
        <v>16</v>
      </c>
      <c r="T690" s="359">
        <v>-2.4143095420387173E-2</v>
      </c>
      <c r="U690" s="359">
        <v>-0.31210250678173734</v>
      </c>
      <c r="V690" s="359">
        <v>-0.1690852838604584</v>
      </c>
      <c r="W690" s="359">
        <v>-1.6576011582636705</v>
      </c>
      <c r="X690" s="359">
        <v>-4.6680865244917658E-2</v>
      </c>
      <c r="Y690" s="359">
        <v>-0.35398948122386076</v>
      </c>
      <c r="Z690" s="359" t="s">
        <v>1417</v>
      </c>
      <c r="AA690" s="359" t="s">
        <v>1417</v>
      </c>
      <c r="AB690" s="359">
        <v>0.24839249447659523</v>
      </c>
      <c r="AC690" s="363">
        <v>-1.0125172074723769</v>
      </c>
      <c r="AD690" s="526">
        <v>34791820000160</v>
      </c>
      <c r="AE690" s="360" t="s">
        <v>2213</v>
      </c>
      <c r="AF690" s="360" t="s">
        <v>2149</v>
      </c>
      <c r="AG690" s="364" t="s">
        <v>719</v>
      </c>
      <c r="AH690" s="364" t="s">
        <v>2147</v>
      </c>
      <c r="AI690" s="364">
        <v>1000</v>
      </c>
      <c r="AJ690" s="364">
        <v>500</v>
      </c>
      <c r="AK690" s="364">
        <v>500</v>
      </c>
      <c r="AL690" s="359">
        <v>1.4999999999999999E-2</v>
      </c>
      <c r="AM690" s="359">
        <v>0.2</v>
      </c>
      <c r="AN690" s="359" t="s">
        <v>666</v>
      </c>
      <c r="AO690" s="357" t="s">
        <v>1323</v>
      </c>
      <c r="AP690" s="360" t="s">
        <v>716</v>
      </c>
      <c r="AQ690" s="366" t="s">
        <v>670</v>
      </c>
      <c r="AR690" s="359">
        <v>4.0000000000000001E-3</v>
      </c>
      <c r="AS690" s="359">
        <v>4.0000000000000001E-3</v>
      </c>
      <c r="AT690" s="359"/>
      <c r="AX690" s="646"/>
      <c r="AY690" s="647"/>
      <c r="AZ690" s="647"/>
      <c r="BA690" s="647"/>
      <c r="BB690" s="648"/>
      <c r="BC690" s="647"/>
      <c r="BD690" s="647"/>
      <c r="BE690" s="647"/>
      <c r="BF690" s="647"/>
      <c r="BG690" s="648"/>
      <c r="BH690" s="648"/>
      <c r="BI690" s="649"/>
      <c r="BJ690" s="649"/>
      <c r="BK690" s="649"/>
      <c r="BL690" s="648"/>
      <c r="BM690" s="648"/>
      <c r="BN690" s="648"/>
      <c r="BO690" s="648"/>
      <c r="BP690" s="648"/>
      <c r="BQ690" s="648"/>
      <c r="BR690" s="648"/>
      <c r="BS690" s="648"/>
      <c r="BT690" s="651"/>
      <c r="BU690" s="652"/>
      <c r="BV690" s="650"/>
      <c r="BW690" s="653"/>
    </row>
    <row r="691" spans="2:75" ht="15.75" customHeight="1">
      <c r="B691" s="353" t="s">
        <v>820</v>
      </c>
      <c r="C691" s="354">
        <v>32158430000122</v>
      </c>
      <c r="D691" s="355" t="s">
        <v>14</v>
      </c>
      <c r="E691" s="355" t="s">
        <v>607</v>
      </c>
      <c r="F691" s="355"/>
      <c r="G691" s="356"/>
      <c r="H691" s="356" t="s">
        <v>34</v>
      </c>
      <c r="I691" s="356" t="s">
        <v>34</v>
      </c>
      <c r="J691" s="356" t="s">
        <v>608</v>
      </c>
      <c r="K691" s="357" t="s">
        <v>48</v>
      </c>
      <c r="L691" s="358"/>
      <c r="M691" s="358" t="s">
        <v>34</v>
      </c>
      <c r="N691" s="357">
        <v>483222</v>
      </c>
      <c r="O691" s="357" t="s">
        <v>1320</v>
      </c>
      <c r="P691" s="361">
        <v>43462</v>
      </c>
      <c r="Q691" s="362">
        <v>12919714.289999999</v>
      </c>
      <c r="R691" s="362">
        <v>12494886.504087303</v>
      </c>
      <c r="S691" s="357">
        <v>16</v>
      </c>
      <c r="T691" s="359">
        <v>0.10329192408785892</v>
      </c>
      <c r="U691" s="359">
        <v>1.3352748633428011</v>
      </c>
      <c r="V691" s="359">
        <v>1.2756468958646794E-2</v>
      </c>
      <c r="W691" s="359">
        <v>0.1250560500502102</v>
      </c>
      <c r="X691" s="359">
        <v>0.16024042010410811</v>
      </c>
      <c r="Y691" s="359">
        <v>1.2151322150122841</v>
      </c>
      <c r="Z691" s="359">
        <v>0.11246285934264977</v>
      </c>
      <c r="AA691" s="359">
        <v>0.63927535164257887</v>
      </c>
      <c r="AB691" s="359">
        <v>0.18057213036714631</v>
      </c>
      <c r="AC691" s="363">
        <v>-0.37770703571076042</v>
      </c>
      <c r="AD691" s="526">
        <v>17284948000119</v>
      </c>
      <c r="AE691" s="360" t="s">
        <v>2213</v>
      </c>
      <c r="AF691" s="360" t="s">
        <v>2149</v>
      </c>
      <c r="AG691" s="364" t="s">
        <v>719</v>
      </c>
      <c r="AH691" s="364" t="s">
        <v>2147</v>
      </c>
      <c r="AI691" s="364">
        <v>100</v>
      </c>
      <c r="AJ691" s="364">
        <v>100</v>
      </c>
      <c r="AK691" s="364">
        <v>100</v>
      </c>
      <c r="AL691" s="359">
        <v>1.4999999999999999E-2</v>
      </c>
      <c r="AM691" s="359">
        <v>0.2</v>
      </c>
      <c r="AN691" s="359" t="s">
        <v>2156</v>
      </c>
      <c r="AO691" s="357" t="s">
        <v>1323</v>
      </c>
      <c r="AP691" s="360" t="s">
        <v>716</v>
      </c>
      <c r="AQ691" s="366" t="s">
        <v>667</v>
      </c>
      <c r="AR691" s="359">
        <v>4.0000000000000001E-3</v>
      </c>
      <c r="AS691" s="359">
        <v>4.0000000000000001E-3</v>
      </c>
      <c r="AT691" s="359"/>
      <c r="AX691" s="646"/>
      <c r="AY691" s="647"/>
      <c r="AZ691" s="647"/>
      <c r="BA691" s="647"/>
      <c r="BB691" s="648"/>
      <c r="BC691" s="647"/>
      <c r="BD691" s="647"/>
      <c r="BE691" s="647"/>
      <c r="BF691" s="647"/>
      <c r="BG691" s="648"/>
      <c r="BH691" s="648"/>
      <c r="BI691" s="649"/>
      <c r="BJ691" s="649"/>
      <c r="BK691" s="649"/>
      <c r="BL691" s="648"/>
      <c r="BM691" s="648"/>
      <c r="BN691" s="648"/>
      <c r="BO691" s="648"/>
      <c r="BP691" s="648"/>
      <c r="BQ691" s="648"/>
      <c r="BR691" s="648"/>
      <c r="BS691" s="648"/>
      <c r="BT691" s="651"/>
      <c r="BU691" s="652"/>
      <c r="BV691" s="650"/>
      <c r="BW691" s="653"/>
    </row>
    <row r="692" spans="2:75" ht="15.75" customHeight="1">
      <c r="B692" s="353" t="s">
        <v>821</v>
      </c>
      <c r="C692" s="354">
        <v>36521791000142</v>
      </c>
      <c r="D692" s="355" t="s">
        <v>14</v>
      </c>
      <c r="E692" s="355" t="s">
        <v>614</v>
      </c>
      <c r="F692" s="355"/>
      <c r="G692" s="356"/>
      <c r="H692" s="356" t="s">
        <v>865</v>
      </c>
      <c r="I692" s="356" t="s">
        <v>34</v>
      </c>
      <c r="J692" s="356" t="s">
        <v>608</v>
      </c>
      <c r="K692" s="357" t="s">
        <v>48</v>
      </c>
      <c r="L692" s="358"/>
      <c r="M692" s="358" t="s">
        <v>34</v>
      </c>
      <c r="N692" s="357">
        <v>537373</v>
      </c>
      <c r="O692" s="357" t="s">
        <v>1320</v>
      </c>
      <c r="P692" s="361">
        <v>43951</v>
      </c>
      <c r="Q692" s="362">
        <v>12777992.23</v>
      </c>
      <c r="R692" s="362">
        <v>12211261.402063495</v>
      </c>
      <c r="S692" s="357">
        <v>16</v>
      </c>
      <c r="T692" s="359">
        <v>8.4419146479395746E-2</v>
      </c>
      <c r="U692" s="359">
        <v>1.0913027835836455</v>
      </c>
      <c r="V692" s="359">
        <v>-3.8203692186928984E-2</v>
      </c>
      <c r="W692" s="359">
        <v>-0.37452392646579397</v>
      </c>
      <c r="X692" s="359">
        <v>8.754706593084971E-2</v>
      </c>
      <c r="Y692" s="359">
        <v>0.66388530480177244</v>
      </c>
      <c r="Z692" s="359" t="s">
        <v>1417</v>
      </c>
      <c r="AA692" s="359" t="s">
        <v>1417</v>
      </c>
      <c r="AB692" s="359">
        <v>0.16290011659123987</v>
      </c>
      <c r="AC692" s="363">
        <v>-0.75417978778684924</v>
      </c>
      <c r="AD692" s="526">
        <v>20216279000152</v>
      </c>
      <c r="AE692" s="360" t="s">
        <v>2213</v>
      </c>
      <c r="AF692" s="360" t="s">
        <v>2149</v>
      </c>
      <c r="AG692" s="364" t="s">
        <v>719</v>
      </c>
      <c r="AH692" s="364" t="s">
        <v>2144</v>
      </c>
      <c r="AI692" s="364">
        <v>100</v>
      </c>
      <c r="AJ692" s="364">
        <v>100</v>
      </c>
      <c r="AK692" s="364">
        <v>100</v>
      </c>
      <c r="AL692" s="359">
        <v>1.4999999999999999E-2</v>
      </c>
      <c r="AM692" s="359">
        <v>0.2</v>
      </c>
      <c r="AN692" s="359" t="s">
        <v>2175</v>
      </c>
      <c r="AO692" s="357" t="s">
        <v>1323</v>
      </c>
      <c r="AP692" s="360" t="s">
        <v>13</v>
      </c>
      <c r="AQ692" s="366" t="s">
        <v>668</v>
      </c>
      <c r="AR692" s="359">
        <v>4.0000000000000001E-3</v>
      </c>
      <c r="AS692" s="359">
        <v>4.0000000000000001E-3</v>
      </c>
      <c r="AT692" s="359"/>
      <c r="AX692" s="646"/>
      <c r="AY692" s="647"/>
      <c r="AZ692" s="647"/>
      <c r="BA692" s="647"/>
      <c r="BB692" s="648"/>
      <c r="BC692" s="647"/>
      <c r="BD692" s="647"/>
      <c r="BE692" s="647"/>
      <c r="BF692" s="647"/>
      <c r="BG692" s="648"/>
      <c r="BH692" s="648"/>
      <c r="BI692" s="649"/>
      <c r="BJ692" s="649"/>
      <c r="BK692" s="649"/>
      <c r="BL692" s="648"/>
      <c r="BM692" s="648"/>
      <c r="BN692" s="648"/>
      <c r="BO692" s="648"/>
      <c r="BP692" s="648"/>
      <c r="BQ692" s="648"/>
      <c r="BR692" s="648"/>
      <c r="BS692" s="648"/>
      <c r="BT692" s="651"/>
      <c r="BU692" s="652"/>
      <c r="BV692" s="650"/>
      <c r="BW692" s="653"/>
    </row>
    <row r="693" spans="2:75" ht="15.75" customHeight="1">
      <c r="B693" s="353" t="s">
        <v>137</v>
      </c>
      <c r="C693" s="354">
        <v>9577036000107</v>
      </c>
      <c r="D693" s="355" t="s">
        <v>14</v>
      </c>
      <c r="E693" s="355" t="s">
        <v>607</v>
      </c>
      <c r="F693" s="355"/>
      <c r="G693" s="356"/>
      <c r="H693" s="356" t="s">
        <v>34</v>
      </c>
      <c r="I693" s="356" t="s">
        <v>34</v>
      </c>
      <c r="J693" s="356" t="s">
        <v>608</v>
      </c>
      <c r="K693" s="357" t="s">
        <v>48</v>
      </c>
      <c r="L693" s="358"/>
      <c r="M693" s="358" t="s">
        <v>34</v>
      </c>
      <c r="N693" s="357">
        <v>219436</v>
      </c>
      <c r="O693" s="357" t="s">
        <v>1323</v>
      </c>
      <c r="P693" s="361">
        <v>39734</v>
      </c>
      <c r="Q693" s="362">
        <v>318803857.44</v>
      </c>
      <c r="R693" s="362">
        <v>370553783.30297625</v>
      </c>
      <c r="S693" s="357">
        <v>16</v>
      </c>
      <c r="T693" s="359">
        <v>-4.8624711026806988E-2</v>
      </c>
      <c r="U693" s="359">
        <v>-0.62858113008115168</v>
      </c>
      <c r="V693" s="359">
        <v>-0.23452181755450352</v>
      </c>
      <c r="W693" s="359">
        <v>-2.2990979909124798</v>
      </c>
      <c r="X693" s="359">
        <v>-0.13978932617033835</v>
      </c>
      <c r="Y693" s="359">
        <v>-1.0600478545555378</v>
      </c>
      <c r="Z693" s="359">
        <v>-5.7964087937009023E-2</v>
      </c>
      <c r="AA693" s="359">
        <v>-0.32948666711091062</v>
      </c>
      <c r="AB693" s="359">
        <v>0.22975942153915246</v>
      </c>
      <c r="AC693" s="363">
        <v>-1.4707403654173261</v>
      </c>
      <c r="AD693" s="526">
        <v>11176045000138</v>
      </c>
      <c r="AE693" s="360" t="s">
        <v>2214</v>
      </c>
      <c r="AF693" s="360" t="s">
        <v>2152</v>
      </c>
      <c r="AG693" s="364" t="s">
        <v>1436</v>
      </c>
      <c r="AH693" s="364" t="s">
        <v>2144</v>
      </c>
      <c r="AI693" s="364">
        <v>15000</v>
      </c>
      <c r="AJ693" s="364">
        <v>5000</v>
      </c>
      <c r="AK693" s="364">
        <v>15000</v>
      </c>
      <c r="AL693" s="359">
        <v>1.38E-2</v>
      </c>
      <c r="AM693" s="359">
        <v>0.2</v>
      </c>
      <c r="AN693" s="359" t="s">
        <v>2216</v>
      </c>
      <c r="AO693" s="357" t="s">
        <v>1323</v>
      </c>
      <c r="AP693" s="360" t="s">
        <v>716</v>
      </c>
      <c r="AQ693" s="366" t="s">
        <v>659</v>
      </c>
      <c r="AR693" s="359">
        <v>4.1399999999999996E-3</v>
      </c>
      <c r="AS693" s="359">
        <v>4.1399999999999996E-3</v>
      </c>
      <c r="AT693" s="359"/>
      <c r="AW693" s="646"/>
      <c r="AX693" s="646"/>
      <c r="AY693" s="647"/>
      <c r="AZ693" s="647"/>
      <c r="BA693" s="647"/>
      <c r="BB693" s="648"/>
      <c r="BC693" s="647"/>
      <c r="BD693" s="647"/>
      <c r="BE693" s="647"/>
      <c r="BF693" s="647"/>
      <c r="BG693" s="648"/>
      <c r="BH693" s="648"/>
      <c r="BI693" s="649"/>
      <c r="BJ693" s="649"/>
      <c r="BK693" s="649"/>
      <c r="BL693" s="218"/>
      <c r="BM693" s="648"/>
      <c r="BN693" s="648"/>
      <c r="BO693" s="648"/>
      <c r="BP693" s="648"/>
      <c r="BQ693" s="648"/>
      <c r="BR693" s="648"/>
      <c r="BS693" s="648"/>
      <c r="BT693" s="651"/>
      <c r="BU693" s="652"/>
      <c r="BV693" s="650"/>
      <c r="BW693" s="653"/>
    </row>
    <row r="694" spans="2:75" ht="15.75" customHeight="1">
      <c r="B694" s="353" t="s">
        <v>390</v>
      </c>
      <c r="C694" s="354">
        <v>11225767000135</v>
      </c>
      <c r="D694" s="355" t="s">
        <v>14</v>
      </c>
      <c r="E694" s="355" t="s">
        <v>607</v>
      </c>
      <c r="F694" s="355"/>
      <c r="G694" s="356"/>
      <c r="H694" s="356" t="s">
        <v>34</v>
      </c>
      <c r="I694" s="356" t="s">
        <v>34</v>
      </c>
      <c r="J694" s="356" t="s">
        <v>608</v>
      </c>
      <c r="K694" s="357" t="s">
        <v>48</v>
      </c>
      <c r="L694" s="358"/>
      <c r="M694" s="358" t="s">
        <v>1414</v>
      </c>
      <c r="N694" s="357">
        <v>238341</v>
      </c>
      <c r="O694" s="357" t="s">
        <v>1320</v>
      </c>
      <c r="P694" s="361">
        <v>40142</v>
      </c>
      <c r="Q694" s="362">
        <v>84823985.459999993</v>
      </c>
      <c r="R694" s="362">
        <v>88423104.155674636</v>
      </c>
      <c r="S694" s="357">
        <v>16</v>
      </c>
      <c r="T694" s="359">
        <v>2.905308648047833E-2</v>
      </c>
      <c r="U694" s="359">
        <v>0.37557491955430777</v>
      </c>
      <c r="V694" s="359">
        <v>-0.19055591928789517</v>
      </c>
      <c r="W694" s="359">
        <v>-1.8680851775739935</v>
      </c>
      <c r="X694" s="359">
        <v>-6.5523243298776457E-2</v>
      </c>
      <c r="Y694" s="359">
        <v>-0.49687465692303073</v>
      </c>
      <c r="Z694" s="359">
        <v>-3.6477880987212496E-2</v>
      </c>
      <c r="AA694" s="359">
        <v>-0.20735210123217002</v>
      </c>
      <c r="AB694" s="359">
        <v>0.27599630058933516</v>
      </c>
      <c r="AC694" s="363">
        <v>-0.98009285335380547</v>
      </c>
      <c r="AD694" s="526">
        <v>11286540000108</v>
      </c>
      <c r="AE694" s="360" t="s">
        <v>2437</v>
      </c>
      <c r="AF694" s="360" t="s">
        <v>2149</v>
      </c>
      <c r="AG694" s="364" t="s">
        <v>719</v>
      </c>
      <c r="AH694" s="364" t="s">
        <v>2147</v>
      </c>
      <c r="AI694" s="364">
        <v>30000</v>
      </c>
      <c r="AJ694" s="364">
        <v>5000</v>
      </c>
      <c r="AK694" s="364">
        <v>30000</v>
      </c>
      <c r="AL694" s="359">
        <v>1.8500000000000003E-2</v>
      </c>
      <c r="AM694" s="359">
        <v>0.2</v>
      </c>
      <c r="AN694" s="359" t="s">
        <v>666</v>
      </c>
      <c r="AO694" s="357" t="s">
        <v>1323</v>
      </c>
      <c r="AP694" s="360" t="s">
        <v>716</v>
      </c>
      <c r="AQ694" s="366" t="s">
        <v>659</v>
      </c>
      <c r="AR694" s="359">
        <v>3.6999999999999993E-3</v>
      </c>
      <c r="AS694" s="359">
        <v>3.6999999999999993E-3</v>
      </c>
      <c r="AT694" s="359"/>
      <c r="AW694" s="646"/>
      <c r="AX694" s="646"/>
      <c r="AY694" s="647"/>
      <c r="AZ694" s="647"/>
      <c r="BA694" s="647"/>
      <c r="BB694" s="648"/>
      <c r="BC694" s="647"/>
      <c r="BD694" s="647"/>
      <c r="BE694" s="647"/>
      <c r="BF694" s="647"/>
      <c r="BG694" s="648"/>
      <c r="BH694" s="648"/>
      <c r="BI694" s="649"/>
      <c r="BJ694" s="649"/>
      <c r="BK694" s="649"/>
      <c r="BL694" s="218"/>
      <c r="BM694" s="648"/>
      <c r="BN694" s="648"/>
      <c r="BO694" s="648"/>
      <c r="BP694" s="648"/>
      <c r="BQ694" s="648"/>
      <c r="BR694" s="648"/>
      <c r="BS694" s="648"/>
      <c r="BT694" s="651"/>
      <c r="BU694" s="652"/>
      <c r="BV694" s="650"/>
      <c r="BW694" s="653"/>
    </row>
    <row r="695" spans="2:75" ht="15.75" customHeight="1">
      <c r="B695" s="353" t="s">
        <v>1206</v>
      </c>
      <c r="C695" s="354">
        <v>41744647000105</v>
      </c>
      <c r="D695" s="355" t="s">
        <v>14</v>
      </c>
      <c r="E695" s="355" t="s">
        <v>607</v>
      </c>
      <c r="F695" s="355"/>
      <c r="G695" s="356"/>
      <c r="H695" s="356" t="s">
        <v>34</v>
      </c>
      <c r="I695" s="356" t="s">
        <v>34</v>
      </c>
      <c r="J695" s="356" t="s">
        <v>608</v>
      </c>
      <c r="K695" s="357" t="s">
        <v>48</v>
      </c>
      <c r="L695" s="358"/>
      <c r="M695" s="358" t="s">
        <v>1414</v>
      </c>
      <c r="N695" s="357">
        <v>600504</v>
      </c>
      <c r="O695" s="357" t="s">
        <v>1323</v>
      </c>
      <c r="P695" s="361">
        <v>44385</v>
      </c>
      <c r="Q695" s="362">
        <v>5885597.3399999999</v>
      </c>
      <c r="R695" s="362">
        <v>6341058.8201984111</v>
      </c>
      <c r="S695" s="357">
        <v>16</v>
      </c>
      <c r="T695" s="359">
        <v>2.0889628795797366E-2</v>
      </c>
      <c r="U695" s="359">
        <v>0.27004430870959834</v>
      </c>
      <c r="V695" s="359">
        <v>-1.3979794018037506E-4</v>
      </c>
      <c r="W695" s="359">
        <v>-1.3704872610741511E-3</v>
      </c>
      <c r="X695" s="359" t="s">
        <v>1417</v>
      </c>
      <c r="Y695" s="359" t="s">
        <v>1417</v>
      </c>
      <c r="Z695" s="359" t="s">
        <v>1417</v>
      </c>
      <c r="AA695" s="359" t="s">
        <v>1417</v>
      </c>
      <c r="AB695" s="359">
        <v>0.20205145263395358</v>
      </c>
      <c r="AC695" s="363">
        <v>-0.38081413290044419</v>
      </c>
      <c r="AD695" s="526">
        <v>41673080000123</v>
      </c>
      <c r="AE695" s="360" t="s">
        <v>2439</v>
      </c>
      <c r="AF695" s="360" t="s">
        <v>2143</v>
      </c>
      <c r="AG695" s="364" t="s">
        <v>1435</v>
      </c>
      <c r="AH695" s="364" t="s">
        <v>2147</v>
      </c>
      <c r="AI695" s="364">
        <v>1000</v>
      </c>
      <c r="AJ695" s="364">
        <v>500</v>
      </c>
      <c r="AK695" s="364">
        <v>300</v>
      </c>
      <c r="AL695" s="359">
        <v>9.0000000000000011E-3</v>
      </c>
      <c r="AM695" s="359">
        <v>0.1</v>
      </c>
      <c r="AN695" s="359" t="s">
        <v>34</v>
      </c>
      <c r="AO695" s="357" t="s">
        <v>1323</v>
      </c>
      <c r="AP695" s="360" t="s">
        <v>716</v>
      </c>
      <c r="AQ695" s="366" t="s">
        <v>659</v>
      </c>
      <c r="AR695" s="359">
        <v>1.8E-3</v>
      </c>
      <c r="AS695" s="359">
        <v>1.8E-3</v>
      </c>
      <c r="AT695" s="359"/>
      <c r="AW695" s="646"/>
      <c r="AX695" s="646"/>
      <c r="AY695" s="647"/>
      <c r="AZ695" s="647"/>
      <c r="BA695" s="647"/>
      <c r="BB695" s="648"/>
      <c r="BC695" s="647"/>
      <c r="BD695" s="647"/>
      <c r="BE695" s="647"/>
      <c r="BF695" s="647"/>
      <c r="BG695" s="648"/>
      <c r="BH695" s="648"/>
      <c r="BI695" s="649"/>
      <c r="BJ695" s="649"/>
      <c r="BK695" s="649"/>
      <c r="BL695" s="218"/>
      <c r="BM695" s="648"/>
      <c r="BN695" s="648"/>
      <c r="BO695" s="648"/>
      <c r="BP695" s="648"/>
      <c r="BQ695" s="648"/>
      <c r="BR695" s="648"/>
      <c r="BS695" s="648"/>
      <c r="BT695" s="651"/>
      <c r="BU695" s="652"/>
      <c r="BV695" s="650"/>
      <c r="BW695" s="653"/>
    </row>
    <row r="696" spans="2:75" ht="15.75" customHeight="1">
      <c r="B696" s="353" t="s">
        <v>1670</v>
      </c>
      <c r="C696" s="354">
        <v>28651567000147</v>
      </c>
      <c r="D696" s="355" t="s">
        <v>13</v>
      </c>
      <c r="E696" s="355" t="s">
        <v>616</v>
      </c>
      <c r="F696" s="355" t="s">
        <v>617</v>
      </c>
      <c r="G696" s="356" t="s">
        <v>34</v>
      </c>
      <c r="H696" s="356" t="s">
        <v>865</v>
      </c>
      <c r="I696" s="356" t="s">
        <v>34</v>
      </c>
      <c r="J696" s="356" t="s">
        <v>608</v>
      </c>
      <c r="K696" s="357" t="s">
        <v>48</v>
      </c>
      <c r="L696" s="358"/>
      <c r="M696" s="358"/>
      <c r="N696" s="357">
        <v>486574</v>
      </c>
      <c r="O696" s="357" t="s">
        <v>1320</v>
      </c>
      <c r="P696" s="361">
        <v>43479</v>
      </c>
      <c r="Q696" s="362">
        <v>1006661.44</v>
      </c>
      <c r="R696" s="362">
        <v>2583091.3859920627</v>
      </c>
      <c r="S696" s="357">
        <v>17</v>
      </c>
      <c r="T696" s="359">
        <v>0.13005373335977244</v>
      </c>
      <c r="U696" s="359">
        <v>1.4628331460540951</v>
      </c>
      <c r="V696" s="359">
        <v>0.10682446081719665</v>
      </c>
      <c r="W696" s="359">
        <v>0.98040375266269586</v>
      </c>
      <c r="X696" s="359">
        <v>0.20919688725000829</v>
      </c>
      <c r="Y696" s="359">
        <v>1.4710286736851341</v>
      </c>
      <c r="Z696" s="359">
        <v>0.24963324002868492</v>
      </c>
      <c r="AA696" s="359">
        <v>1.364136739003867</v>
      </c>
      <c r="AB696" s="359">
        <v>7.0833192373415385E-2</v>
      </c>
      <c r="AC696" s="363">
        <v>7.7240296547841899E-3</v>
      </c>
      <c r="AD696" s="526">
        <v>25530044000154</v>
      </c>
      <c r="AE696" s="360" t="s">
        <v>2352</v>
      </c>
      <c r="AF696" s="360" t="s">
        <v>2352</v>
      </c>
      <c r="AG696" s="364" t="s">
        <v>1439</v>
      </c>
      <c r="AH696" s="364" t="s">
        <v>2147</v>
      </c>
      <c r="AI696" s="364">
        <v>500</v>
      </c>
      <c r="AJ696" s="364">
        <v>100</v>
      </c>
      <c r="AK696" s="364">
        <v>100</v>
      </c>
      <c r="AL696" s="359">
        <v>0</v>
      </c>
      <c r="AM696" s="359" t="s">
        <v>34</v>
      </c>
      <c r="AN696" s="359" t="s">
        <v>64</v>
      </c>
      <c r="AO696" s="357" t="s">
        <v>1323</v>
      </c>
      <c r="AP696" s="360" t="s">
        <v>13</v>
      </c>
      <c r="AQ696" s="366" t="s">
        <v>668</v>
      </c>
      <c r="AR696" s="359" t="s">
        <v>34</v>
      </c>
      <c r="AS696" s="359" t="s">
        <v>34</v>
      </c>
      <c r="AT696" s="359"/>
      <c r="AW696" s="646"/>
      <c r="AX696" s="646"/>
      <c r="AY696" s="647"/>
      <c r="AZ696" s="647"/>
      <c r="BA696" s="647"/>
      <c r="BB696" s="648"/>
      <c r="BC696" s="647"/>
      <c r="BD696" s="647"/>
      <c r="BE696" s="647"/>
      <c r="BF696" s="647"/>
      <c r="BG696" s="648"/>
      <c r="BH696" s="648"/>
      <c r="BI696" s="649"/>
      <c r="BJ696" s="649"/>
      <c r="BK696" s="649"/>
      <c r="BL696" s="218"/>
      <c r="BM696" s="648"/>
      <c r="BN696" s="648"/>
      <c r="BO696" s="648"/>
      <c r="BP696" s="648"/>
      <c r="BQ696" s="648"/>
      <c r="BR696" s="648"/>
      <c r="BS696" s="648"/>
      <c r="BT696" s="651"/>
      <c r="BU696" s="652"/>
      <c r="BV696" s="650"/>
      <c r="BW696" s="653"/>
    </row>
    <row r="697" spans="2:75" ht="15.75" customHeight="1">
      <c r="B697" s="353" t="s">
        <v>1068</v>
      </c>
      <c r="C697" s="354">
        <v>38049108000141</v>
      </c>
      <c r="D697" s="355" t="s">
        <v>13</v>
      </c>
      <c r="E697" s="355" t="s">
        <v>616</v>
      </c>
      <c r="F697" s="355" t="s">
        <v>617</v>
      </c>
      <c r="G697" s="356" t="s">
        <v>34</v>
      </c>
      <c r="H697" s="356" t="s">
        <v>1336</v>
      </c>
      <c r="I697" s="356" t="s">
        <v>34</v>
      </c>
      <c r="J697" s="356" t="s">
        <v>608</v>
      </c>
      <c r="K697" s="357" t="s">
        <v>48</v>
      </c>
      <c r="L697" s="358"/>
      <c r="M697" s="358" t="s">
        <v>34</v>
      </c>
      <c r="N697" s="357">
        <v>550124</v>
      </c>
      <c r="O697" s="357" t="s">
        <v>1320</v>
      </c>
      <c r="P697" s="361">
        <v>44067</v>
      </c>
      <c r="Q697" s="362">
        <v>466358483.31</v>
      </c>
      <c r="R697" s="362">
        <v>472336938.82281727</v>
      </c>
      <c r="S697" s="357">
        <v>17</v>
      </c>
      <c r="T697" s="359">
        <v>7.3751189367249559E-2</v>
      </c>
      <c r="U697" s="359">
        <v>0.95339601980846878</v>
      </c>
      <c r="V697" s="359">
        <v>5.1722220767163263E-2</v>
      </c>
      <c r="W697" s="359">
        <v>0.50705070893321358</v>
      </c>
      <c r="X697" s="359">
        <v>0.12177567451063975</v>
      </c>
      <c r="Y697" s="359">
        <v>0.9234470616501772</v>
      </c>
      <c r="Z697" s="359" t="s">
        <v>1417</v>
      </c>
      <c r="AA697" s="359" t="s">
        <v>1417</v>
      </c>
      <c r="AB697" s="359">
        <v>2.2079252128991714E-2</v>
      </c>
      <c r="AC697" s="363">
        <v>-2.1049238299249087</v>
      </c>
      <c r="AD697" s="526">
        <v>22222949000179</v>
      </c>
      <c r="AE697" s="360" t="s">
        <v>2356</v>
      </c>
      <c r="AF697" s="360" t="s">
        <v>2143</v>
      </c>
      <c r="AG697" s="364" t="s">
        <v>1435</v>
      </c>
      <c r="AH697" s="364" t="s">
        <v>2147</v>
      </c>
      <c r="AI697" s="364">
        <v>1000</v>
      </c>
      <c r="AJ697" s="364">
        <v>1000</v>
      </c>
      <c r="AK697" s="364">
        <v>1000</v>
      </c>
      <c r="AL697" s="359">
        <v>1.8500000000000003E-2</v>
      </c>
      <c r="AM697" s="359">
        <v>0.2</v>
      </c>
      <c r="AN697" s="359" t="s">
        <v>34</v>
      </c>
      <c r="AO697" s="357" t="s">
        <v>1323</v>
      </c>
      <c r="AP697" s="360" t="s">
        <v>13</v>
      </c>
      <c r="AQ697" s="366" t="s">
        <v>668</v>
      </c>
      <c r="AR697" s="359">
        <v>4.933333333333333E-3</v>
      </c>
      <c r="AS697" s="359">
        <v>4.933333333333333E-3</v>
      </c>
      <c r="AT697" s="359"/>
      <c r="AW697" s="646"/>
      <c r="AX697" s="646"/>
      <c r="AY697" s="647"/>
      <c r="AZ697" s="647"/>
      <c r="BA697" s="647"/>
      <c r="BB697" s="648"/>
      <c r="BC697" s="647"/>
      <c r="BD697" s="647"/>
      <c r="BE697" s="647"/>
      <c r="BF697" s="647"/>
      <c r="BG697" s="648"/>
      <c r="BH697" s="648"/>
      <c r="BI697" s="649"/>
      <c r="BJ697" s="649"/>
      <c r="BK697" s="649"/>
      <c r="BL697" s="218"/>
      <c r="BM697" s="648"/>
      <c r="BN697" s="648"/>
      <c r="BO697" s="648"/>
      <c r="BP697" s="648"/>
      <c r="BQ697" s="648"/>
      <c r="BR697" s="648"/>
      <c r="BS697" s="648"/>
      <c r="BT697" s="651"/>
      <c r="BU697" s="652"/>
      <c r="BV697" s="650"/>
      <c r="BW697" s="653"/>
    </row>
    <row r="698" spans="2:75" ht="15.75" customHeight="1">
      <c r="B698" s="353" t="s">
        <v>525</v>
      </c>
      <c r="C698" s="354">
        <v>41287460000120</v>
      </c>
      <c r="D698" s="355" t="s">
        <v>13</v>
      </c>
      <c r="E698" s="355" t="s">
        <v>616</v>
      </c>
      <c r="F698" s="355" t="s">
        <v>617</v>
      </c>
      <c r="G698" s="356" t="s">
        <v>34</v>
      </c>
      <c r="H698" s="356" t="s">
        <v>1337</v>
      </c>
      <c r="I698" s="356" t="s">
        <v>34</v>
      </c>
      <c r="J698" s="356" t="s">
        <v>608</v>
      </c>
      <c r="K698" s="357" t="s">
        <v>48</v>
      </c>
      <c r="L698" s="358"/>
      <c r="M698" s="358" t="s">
        <v>34</v>
      </c>
      <c r="N698" s="357">
        <v>586099</v>
      </c>
      <c r="O698" s="357" t="s">
        <v>1320</v>
      </c>
      <c r="P698" s="361">
        <v>44301</v>
      </c>
      <c r="Q698" s="362">
        <v>18927427.300000001</v>
      </c>
      <c r="R698" s="362">
        <v>18734349.450476188</v>
      </c>
      <c r="S698" s="357">
        <v>17</v>
      </c>
      <c r="T698" s="359">
        <v>-6.9682213430868445E-2</v>
      </c>
      <c r="U698" s="359">
        <v>-0.90079557369058039</v>
      </c>
      <c r="V698" s="359">
        <v>-0.10957545126998502</v>
      </c>
      <c r="W698" s="359">
        <v>-1.0742058137495156</v>
      </c>
      <c r="X698" s="359" t="s">
        <v>1417</v>
      </c>
      <c r="Y698" s="359" t="s">
        <v>1417</v>
      </c>
      <c r="Z698" s="359" t="s">
        <v>1417</v>
      </c>
      <c r="AA698" s="359" t="s">
        <v>1417</v>
      </c>
      <c r="AB698" s="359">
        <v>7.1854402916879362E-2</v>
      </c>
      <c r="AC698" s="363">
        <v>-2.931040531823673</v>
      </c>
      <c r="AD698" s="526">
        <v>0</v>
      </c>
      <c r="AE698" s="360" t="s">
        <v>2366</v>
      </c>
      <c r="AF698" s="360" t="s">
        <v>2143</v>
      </c>
      <c r="AG698" s="364" t="s">
        <v>1435</v>
      </c>
      <c r="AH698" s="364" t="s">
        <v>2147</v>
      </c>
      <c r="AI698" s="364">
        <v>100</v>
      </c>
      <c r="AJ698" s="364">
        <v>100</v>
      </c>
      <c r="AK698" s="364">
        <v>0</v>
      </c>
      <c r="AL698" s="359">
        <v>0.02</v>
      </c>
      <c r="AM698" s="359">
        <v>0.2</v>
      </c>
      <c r="AN698" s="359" t="s">
        <v>34</v>
      </c>
      <c r="AO698" s="357" t="s">
        <v>1323</v>
      </c>
      <c r="AP698" s="360" t="s">
        <v>716</v>
      </c>
      <c r="AQ698" s="366" t="s">
        <v>659</v>
      </c>
      <c r="AR698" s="359">
        <v>5.3333333333333332E-3</v>
      </c>
      <c r="AS698" s="359">
        <v>5.3333333333333332E-3</v>
      </c>
      <c r="AT698" s="359"/>
      <c r="AW698" s="646"/>
      <c r="AX698" s="646"/>
      <c r="AY698" s="647"/>
      <c r="AZ698" s="647"/>
      <c r="BA698" s="647"/>
      <c r="BB698" s="648"/>
      <c r="BC698" s="647"/>
      <c r="BD698" s="647"/>
      <c r="BE698" s="647"/>
      <c r="BF698" s="647"/>
      <c r="BG698" s="648"/>
      <c r="BH698" s="648"/>
      <c r="BI698" s="649"/>
      <c r="BJ698" s="649"/>
      <c r="BK698" s="649"/>
      <c r="BL698" s="218"/>
      <c r="BM698" s="648"/>
      <c r="BN698" s="648"/>
      <c r="BO698" s="648"/>
      <c r="BP698" s="648"/>
      <c r="BQ698" s="648"/>
      <c r="BR698" s="648"/>
      <c r="BS698" s="648"/>
      <c r="BT698" s="651"/>
      <c r="BU698" s="652"/>
      <c r="BV698" s="650"/>
      <c r="BW698" s="653"/>
    </row>
    <row r="699" spans="2:75" ht="15.75" customHeight="1">
      <c r="B699" s="353" t="s">
        <v>345</v>
      </c>
      <c r="C699" s="354">
        <v>35343836000173</v>
      </c>
      <c r="D699" s="355" t="s">
        <v>13</v>
      </c>
      <c r="E699" s="355" t="s">
        <v>616</v>
      </c>
      <c r="F699" s="355" t="s">
        <v>617</v>
      </c>
      <c r="G699" s="356" t="s">
        <v>34</v>
      </c>
      <c r="H699" s="356" t="s">
        <v>865</v>
      </c>
      <c r="I699" s="356" t="s">
        <v>34</v>
      </c>
      <c r="J699" s="356" t="s">
        <v>608</v>
      </c>
      <c r="K699" s="357" t="s">
        <v>48</v>
      </c>
      <c r="L699" s="358"/>
      <c r="M699" s="358" t="s">
        <v>1414</v>
      </c>
      <c r="N699" s="357">
        <v>551724</v>
      </c>
      <c r="O699" s="357" t="s">
        <v>1320</v>
      </c>
      <c r="P699" s="361">
        <v>43829</v>
      </c>
      <c r="Q699" s="362">
        <v>17277160.41</v>
      </c>
      <c r="R699" s="362">
        <v>23024077.610873029</v>
      </c>
      <c r="S699" s="357">
        <v>17</v>
      </c>
      <c r="T699" s="359">
        <v>3.7920368609240418E-2</v>
      </c>
      <c r="U699" s="359">
        <v>0.49020400636107181</v>
      </c>
      <c r="V699" s="359">
        <v>2.9071764026625369E-2</v>
      </c>
      <c r="W699" s="359">
        <v>0.28500049574433539</v>
      </c>
      <c r="X699" s="359">
        <v>8.6324710480250699E-2</v>
      </c>
      <c r="Y699" s="359">
        <v>0.65461596136611677</v>
      </c>
      <c r="Z699" s="359" t="s">
        <v>1417</v>
      </c>
      <c r="AA699" s="359" t="s">
        <v>1417</v>
      </c>
      <c r="AB699" s="359">
        <v>5.1095017818825299E-2</v>
      </c>
      <c r="AC699" s="363">
        <v>-1.3150687818916109</v>
      </c>
      <c r="AD699" s="526">
        <v>35726638000199</v>
      </c>
      <c r="AE699" s="360" t="s">
        <v>59</v>
      </c>
      <c r="AF699" s="360" t="s">
        <v>2146</v>
      </c>
      <c r="AG699" s="364" t="s">
        <v>59</v>
      </c>
      <c r="AH699" s="364" t="s">
        <v>2147</v>
      </c>
      <c r="AI699" s="364">
        <v>100</v>
      </c>
      <c r="AJ699" s="364">
        <v>100</v>
      </c>
      <c r="AK699" s="364">
        <v>100</v>
      </c>
      <c r="AL699" s="359">
        <v>1.3000000000000001E-2</v>
      </c>
      <c r="AM699" s="359">
        <v>0.2</v>
      </c>
      <c r="AN699" s="359" t="s">
        <v>64</v>
      </c>
      <c r="AO699" s="357" t="s">
        <v>1323</v>
      </c>
      <c r="AP699" s="360" t="s">
        <v>13</v>
      </c>
      <c r="AQ699" s="366" t="s">
        <v>674</v>
      </c>
      <c r="AR699" s="359">
        <v>2.1666666666666666E-3</v>
      </c>
      <c r="AS699" s="359">
        <v>2.1666666666666666E-3</v>
      </c>
      <c r="AT699" s="359"/>
      <c r="AX699" s="646"/>
      <c r="AY699" s="647"/>
      <c r="AZ699" s="647"/>
      <c r="BA699" s="647"/>
      <c r="BB699" s="648"/>
      <c r="BC699" s="647"/>
      <c r="BD699" s="647"/>
      <c r="BE699" s="647"/>
      <c r="BF699" s="647"/>
      <c r="BG699" s="648"/>
      <c r="BH699" s="648"/>
      <c r="BI699" s="649"/>
      <c r="BJ699" s="649"/>
      <c r="BK699" s="649"/>
      <c r="BL699" s="648"/>
      <c r="BM699" s="648"/>
      <c r="BN699" s="648"/>
      <c r="BO699" s="648"/>
      <c r="BP699" s="648"/>
      <c r="BQ699" s="648"/>
      <c r="BR699" s="648"/>
      <c r="BS699" s="648"/>
      <c r="BT699" s="651"/>
      <c r="BU699" s="652"/>
      <c r="BV699" s="650"/>
      <c r="BW699" s="653"/>
    </row>
    <row r="700" spans="2:75" ht="15.75" customHeight="1">
      <c r="B700" s="353" t="s">
        <v>358</v>
      </c>
      <c r="C700" s="354">
        <v>37287622000152</v>
      </c>
      <c r="D700" s="355" t="s">
        <v>13</v>
      </c>
      <c r="E700" s="355" t="s">
        <v>616</v>
      </c>
      <c r="F700" s="355" t="s">
        <v>617</v>
      </c>
      <c r="G700" s="356" t="s">
        <v>34</v>
      </c>
      <c r="H700" s="356" t="s">
        <v>865</v>
      </c>
      <c r="I700" s="356" t="s">
        <v>34</v>
      </c>
      <c r="J700" s="356" t="s">
        <v>608</v>
      </c>
      <c r="K700" s="357" t="s">
        <v>48</v>
      </c>
      <c r="L700" s="358"/>
      <c r="M700" s="358" t="s">
        <v>34</v>
      </c>
      <c r="N700" s="357">
        <v>550183</v>
      </c>
      <c r="O700" s="357" t="s">
        <v>1320</v>
      </c>
      <c r="P700" s="361">
        <v>44067</v>
      </c>
      <c r="Q700" s="362">
        <v>9275026.2699999996</v>
      </c>
      <c r="R700" s="362">
        <v>15361518.438928561</v>
      </c>
      <c r="S700" s="357">
        <v>17</v>
      </c>
      <c r="T700" s="359">
        <v>9.0063637113098949E-2</v>
      </c>
      <c r="U700" s="359">
        <v>1.1642702157049305</v>
      </c>
      <c r="V700" s="359">
        <v>5.7645224131100736E-2</v>
      </c>
      <c r="W700" s="359">
        <v>0.56511594685518962</v>
      </c>
      <c r="X700" s="359">
        <v>0.13785638255256316</v>
      </c>
      <c r="Y700" s="359">
        <v>1.0453899919623482</v>
      </c>
      <c r="Z700" s="359" t="s">
        <v>1417</v>
      </c>
      <c r="AA700" s="359" t="s">
        <v>1417</v>
      </c>
      <c r="AB700" s="359">
        <v>5.8455020379481699E-2</v>
      </c>
      <c r="AC700" s="363">
        <v>-0.67400374555025966</v>
      </c>
      <c r="AD700" s="526">
        <v>25328809000178</v>
      </c>
      <c r="AE700" s="360" t="s">
        <v>2415</v>
      </c>
      <c r="AF700" s="360" t="s">
        <v>2143</v>
      </c>
      <c r="AG700" s="364" t="s">
        <v>1435</v>
      </c>
      <c r="AH700" s="364" t="s">
        <v>2147</v>
      </c>
      <c r="AI700" s="364">
        <v>500</v>
      </c>
      <c r="AJ700" s="364">
        <v>100</v>
      </c>
      <c r="AK700" s="364">
        <v>100</v>
      </c>
      <c r="AL700" s="359">
        <v>1.7000000000000001E-2</v>
      </c>
      <c r="AM700" s="359">
        <v>0.2</v>
      </c>
      <c r="AN700" s="359" t="s">
        <v>34</v>
      </c>
      <c r="AO700" s="357" t="s">
        <v>1323</v>
      </c>
      <c r="AP700" s="360" t="s">
        <v>13</v>
      </c>
      <c r="AQ700" s="366" t="s">
        <v>668</v>
      </c>
      <c r="AR700" s="359">
        <v>4.5333333333333337E-3</v>
      </c>
      <c r="AS700" s="359">
        <v>4.5333333333333337E-3</v>
      </c>
      <c r="AT700" s="359"/>
      <c r="AW700" s="646"/>
      <c r="AX700" s="646"/>
      <c r="AY700" s="647"/>
      <c r="AZ700" s="647"/>
      <c r="BA700" s="647"/>
      <c r="BB700" s="648"/>
      <c r="BC700" s="647"/>
      <c r="BD700" s="647"/>
      <c r="BE700" s="647"/>
      <c r="BF700" s="647"/>
      <c r="BG700" s="648"/>
      <c r="BH700" s="648"/>
      <c r="BI700" s="649"/>
      <c r="BJ700" s="649"/>
      <c r="BK700" s="649"/>
      <c r="BL700" s="218"/>
      <c r="BM700" s="648"/>
      <c r="BN700" s="648"/>
      <c r="BO700" s="648"/>
      <c r="BP700" s="648"/>
      <c r="BQ700" s="648"/>
      <c r="BR700" s="648"/>
      <c r="BS700" s="648"/>
      <c r="BT700" s="651"/>
      <c r="BU700" s="652"/>
      <c r="BV700" s="650"/>
      <c r="BW700" s="653"/>
    </row>
    <row r="701" spans="2:75" ht="15.75" customHeight="1">
      <c r="B701" s="353" t="s">
        <v>782</v>
      </c>
      <c r="C701" s="354">
        <v>41544414000169</v>
      </c>
      <c r="D701" s="355" t="s">
        <v>14</v>
      </c>
      <c r="E701" s="355" t="s">
        <v>614</v>
      </c>
      <c r="F701" s="355"/>
      <c r="G701" s="356"/>
      <c r="H701" s="356" t="s">
        <v>1336</v>
      </c>
      <c r="I701" s="356" t="s">
        <v>34</v>
      </c>
      <c r="J701" s="356" t="s">
        <v>611</v>
      </c>
      <c r="K701" s="357" t="s">
        <v>48</v>
      </c>
      <c r="L701" s="358"/>
      <c r="M701" s="358" t="s">
        <v>34</v>
      </c>
      <c r="N701" s="357">
        <v>599190</v>
      </c>
      <c r="O701" s="357" t="s">
        <v>1320</v>
      </c>
      <c r="P701" s="361">
        <v>44334</v>
      </c>
      <c r="Q701" s="362">
        <v>24365973.359999999</v>
      </c>
      <c r="R701" s="362">
        <v>21757155.579999991</v>
      </c>
      <c r="S701" s="357">
        <v>17</v>
      </c>
      <c r="T701" s="359">
        <v>5.5500204319886448E-2</v>
      </c>
      <c r="U701" s="359">
        <v>0.71746197384897659</v>
      </c>
      <c r="V701" s="359">
        <v>9.1661547591620929E-2</v>
      </c>
      <c r="W701" s="359">
        <v>0.89858965834958193</v>
      </c>
      <c r="X701" s="359" t="s">
        <v>1417</v>
      </c>
      <c r="Y701" s="359" t="s">
        <v>1417</v>
      </c>
      <c r="Z701" s="359" t="s">
        <v>1417</v>
      </c>
      <c r="AA701" s="359" t="s">
        <v>1417</v>
      </c>
      <c r="AB701" s="359">
        <v>9.9037758120250494E-2</v>
      </c>
      <c r="AC701" s="363">
        <v>-4.5846514607755573E-2</v>
      </c>
      <c r="AD701" s="526">
        <v>41544386000180</v>
      </c>
      <c r="AE701" s="360" t="s">
        <v>2195</v>
      </c>
      <c r="AF701" s="360" t="s">
        <v>2143</v>
      </c>
      <c r="AG701" s="364" t="s">
        <v>1435</v>
      </c>
      <c r="AH701" s="364" t="s">
        <v>2144</v>
      </c>
      <c r="AI701" s="364">
        <v>5000</v>
      </c>
      <c r="AJ701" s="364">
        <v>1000</v>
      </c>
      <c r="AK701" s="364">
        <v>5000</v>
      </c>
      <c r="AL701" s="657">
        <v>1.8700000000000001E-2</v>
      </c>
      <c r="AM701" s="657">
        <v>0.2</v>
      </c>
      <c r="AN701" s="359" t="s">
        <v>2156</v>
      </c>
      <c r="AO701" s="357" t="s">
        <v>1323</v>
      </c>
      <c r="AP701" s="360" t="s">
        <v>13</v>
      </c>
      <c r="AQ701" s="366" t="s">
        <v>668</v>
      </c>
      <c r="AR701" s="359">
        <v>4.9872900000000001E-3</v>
      </c>
      <c r="AS701" s="359">
        <v>4.9872900000000001E-3</v>
      </c>
      <c r="AT701" s="359"/>
      <c r="AX701" s="646"/>
      <c r="AY701" s="647"/>
      <c r="AZ701" s="647"/>
      <c r="BA701" s="647"/>
      <c r="BB701" s="648"/>
      <c r="BC701" s="647"/>
      <c r="BD701" s="647"/>
      <c r="BE701" s="647"/>
      <c r="BF701" s="647"/>
      <c r="BG701" s="648"/>
      <c r="BH701" s="648"/>
      <c r="BI701" s="649"/>
      <c r="BJ701" s="649"/>
      <c r="BK701" s="649"/>
      <c r="BL701" s="648"/>
      <c r="BM701" s="648"/>
      <c r="BN701" s="648"/>
      <c r="BO701" s="648"/>
      <c r="BP701" s="648"/>
      <c r="BQ701" s="648"/>
      <c r="BR701" s="648"/>
      <c r="BS701" s="648"/>
      <c r="BT701" s="651"/>
      <c r="BU701" s="652"/>
      <c r="BV701" s="650"/>
      <c r="BW701" s="653"/>
    </row>
    <row r="702" spans="2:75" ht="15.75" customHeight="1">
      <c r="B702" s="353" t="s">
        <v>1513</v>
      </c>
      <c r="C702" s="354">
        <v>37327331000140</v>
      </c>
      <c r="D702" s="355" t="s">
        <v>14</v>
      </c>
      <c r="E702" s="355" t="s">
        <v>607</v>
      </c>
      <c r="F702" s="355"/>
      <c r="G702" s="356"/>
      <c r="H702" s="356" t="s">
        <v>34</v>
      </c>
      <c r="I702" s="356" t="s">
        <v>34</v>
      </c>
      <c r="J702" s="356" t="s">
        <v>608</v>
      </c>
      <c r="K702" s="357" t="s">
        <v>48</v>
      </c>
      <c r="L702" s="358"/>
      <c r="M702" s="358"/>
      <c r="N702" s="357">
        <v>548294</v>
      </c>
      <c r="O702" s="357" t="s">
        <v>1320</v>
      </c>
      <c r="P702" s="361">
        <v>44043</v>
      </c>
      <c r="Q702" s="362">
        <v>4694700.76</v>
      </c>
      <c r="R702" s="362">
        <v>19900439.164960314</v>
      </c>
      <c r="S702" s="357">
        <v>17</v>
      </c>
      <c r="T702" s="359">
        <v>-5.872811637738562E-3</v>
      </c>
      <c r="U702" s="359">
        <v>-6.6056877432735903E-2</v>
      </c>
      <c r="V702" s="359">
        <v>-9.2798667571979854E-2</v>
      </c>
      <c r="W702" s="359">
        <v>-0.85167911200934454</v>
      </c>
      <c r="X702" s="359">
        <v>1.9662966151670291E-2</v>
      </c>
      <c r="Y702" s="359">
        <v>0.13826585758056537</v>
      </c>
      <c r="Z702" s="359" t="s">
        <v>1417</v>
      </c>
      <c r="AA702" s="359" t="s">
        <v>1417</v>
      </c>
      <c r="AB702" s="359">
        <v>7.2810542127068945E-2</v>
      </c>
      <c r="AC702" s="363">
        <v>-2.7217876730569137</v>
      </c>
      <c r="AD702" s="526">
        <v>0</v>
      </c>
      <c r="AE702" s="360" t="s">
        <v>2162</v>
      </c>
      <c r="AF702" s="360" t="s">
        <v>728</v>
      </c>
      <c r="AG702" s="364" t="s">
        <v>728</v>
      </c>
      <c r="AH702" s="364" t="s">
        <v>2147</v>
      </c>
      <c r="AI702" s="364">
        <v>5000</v>
      </c>
      <c r="AJ702" s="364">
        <v>5000</v>
      </c>
      <c r="AK702" s="364">
        <v>1000</v>
      </c>
      <c r="AL702" s="359">
        <v>0.02</v>
      </c>
      <c r="AM702" s="359">
        <v>0.2</v>
      </c>
      <c r="AN702" s="359" t="s">
        <v>34</v>
      </c>
      <c r="AO702" s="357" t="s">
        <v>1323</v>
      </c>
      <c r="AP702" s="360" t="s">
        <v>13</v>
      </c>
      <c r="AQ702" s="366" t="s">
        <v>668</v>
      </c>
      <c r="AR702" s="359" t="s">
        <v>34</v>
      </c>
      <c r="AS702" s="359" t="s">
        <v>34</v>
      </c>
      <c r="AT702" s="359"/>
      <c r="AX702" s="646"/>
      <c r="AY702" s="647"/>
      <c r="AZ702" s="647"/>
      <c r="BA702" s="647"/>
      <c r="BB702" s="648"/>
      <c r="BC702" s="647"/>
      <c r="BD702" s="647"/>
      <c r="BE702" s="647"/>
      <c r="BF702" s="647"/>
      <c r="BG702" s="648"/>
      <c r="BH702" s="648"/>
      <c r="BI702" s="649"/>
      <c r="BJ702" s="649"/>
      <c r="BK702" s="649"/>
      <c r="BL702" s="648"/>
      <c r="BM702" s="648"/>
      <c r="BN702" s="648"/>
      <c r="BO702" s="648"/>
      <c r="BP702" s="648"/>
      <c r="BQ702" s="648"/>
      <c r="BR702" s="648"/>
      <c r="BS702" s="648"/>
      <c r="BT702" s="651"/>
      <c r="BU702" s="652"/>
      <c r="BV702" s="650"/>
      <c r="BW702" s="653"/>
    </row>
    <row r="703" spans="2:75" ht="15.75" customHeight="1">
      <c r="B703" s="353" t="s">
        <v>182</v>
      </c>
      <c r="C703" s="354">
        <v>30858733000122</v>
      </c>
      <c r="D703" s="355" t="s">
        <v>14</v>
      </c>
      <c r="E703" s="355" t="s">
        <v>607</v>
      </c>
      <c r="F703" s="355"/>
      <c r="G703" s="356"/>
      <c r="H703" s="356" t="s">
        <v>34</v>
      </c>
      <c r="I703" s="356" t="s">
        <v>34</v>
      </c>
      <c r="J703" s="356" t="s">
        <v>608</v>
      </c>
      <c r="K703" s="357" t="s">
        <v>48</v>
      </c>
      <c r="L703" s="358"/>
      <c r="M703" s="358" t="s">
        <v>34</v>
      </c>
      <c r="N703" s="357">
        <v>497673</v>
      </c>
      <c r="O703" s="357" t="s">
        <v>1320</v>
      </c>
      <c r="P703" s="361">
        <v>43621</v>
      </c>
      <c r="Q703" s="362">
        <v>176442924.84</v>
      </c>
      <c r="R703" s="362">
        <v>231484493.1188888</v>
      </c>
      <c r="S703" s="357">
        <v>17</v>
      </c>
      <c r="T703" s="359">
        <v>6.3752240000668481E-2</v>
      </c>
      <c r="U703" s="359">
        <v>0.82413764973805903</v>
      </c>
      <c r="V703" s="359">
        <v>-0.15078374145231777</v>
      </c>
      <c r="W703" s="359">
        <v>-1.4781848471506249</v>
      </c>
      <c r="X703" s="359">
        <v>-5.2331590186521004E-2</v>
      </c>
      <c r="Y703" s="359">
        <v>-0.39683995496983915</v>
      </c>
      <c r="Z703" s="359">
        <v>8.7159153576918946E-2</v>
      </c>
      <c r="AA703" s="359">
        <v>0.49544088490575983</v>
      </c>
      <c r="AB703" s="359">
        <v>0.21872591687248263</v>
      </c>
      <c r="AC703" s="363">
        <v>-1.0818352140337038</v>
      </c>
      <c r="AD703" s="526">
        <v>31635364000171</v>
      </c>
      <c r="AE703" s="360" t="s">
        <v>2256</v>
      </c>
      <c r="AF703" s="360" t="s">
        <v>2152</v>
      </c>
      <c r="AG703" s="364" t="s">
        <v>1436</v>
      </c>
      <c r="AH703" s="364" t="s">
        <v>2147</v>
      </c>
      <c r="AI703" s="364">
        <v>500</v>
      </c>
      <c r="AJ703" s="364">
        <v>100</v>
      </c>
      <c r="AK703" s="364">
        <v>100</v>
      </c>
      <c r="AL703" s="359">
        <v>1.8500000000000003E-2</v>
      </c>
      <c r="AM703" s="359">
        <v>0.2</v>
      </c>
      <c r="AN703" s="359" t="s">
        <v>2194</v>
      </c>
      <c r="AO703" s="357" t="s">
        <v>1323</v>
      </c>
      <c r="AP703" s="360" t="s">
        <v>716</v>
      </c>
      <c r="AQ703" s="366" t="s">
        <v>670</v>
      </c>
      <c r="AR703" s="359">
        <v>4.3166666666666657E-3</v>
      </c>
      <c r="AS703" s="359">
        <v>4.3166666666666657E-3</v>
      </c>
      <c r="AT703" s="359"/>
      <c r="AX703" s="646"/>
      <c r="AY703" s="647"/>
      <c r="AZ703" s="647"/>
      <c r="BA703" s="647"/>
      <c r="BB703" s="648"/>
      <c r="BC703" s="647"/>
      <c r="BD703" s="647"/>
      <c r="BE703" s="647"/>
      <c r="BF703" s="647"/>
      <c r="BG703" s="648"/>
      <c r="BH703" s="648"/>
      <c r="BI703" s="649"/>
      <c r="BJ703" s="649"/>
      <c r="BK703" s="649"/>
      <c r="BL703" s="648"/>
      <c r="BM703" s="648"/>
      <c r="BN703" s="648"/>
      <c r="BO703" s="648"/>
      <c r="BP703" s="648"/>
      <c r="BQ703" s="648"/>
      <c r="BR703" s="648"/>
      <c r="BS703" s="648"/>
      <c r="BT703" s="651"/>
      <c r="BU703" s="652"/>
      <c r="BV703" s="650"/>
      <c r="BW703" s="653"/>
    </row>
    <row r="704" spans="2:75" ht="15.75" customHeight="1">
      <c r="B704" s="353" t="s">
        <v>216</v>
      </c>
      <c r="C704" s="354">
        <v>9143435000160</v>
      </c>
      <c r="D704" s="355" t="s">
        <v>14</v>
      </c>
      <c r="E704" s="355" t="s">
        <v>607</v>
      </c>
      <c r="F704" s="355"/>
      <c r="G704" s="356"/>
      <c r="H704" s="356" t="s">
        <v>34</v>
      </c>
      <c r="I704" s="356" t="s">
        <v>34</v>
      </c>
      <c r="J704" s="356" t="s">
        <v>608</v>
      </c>
      <c r="K704" s="357" t="s">
        <v>48</v>
      </c>
      <c r="L704" s="358"/>
      <c r="M704" s="358" t="s">
        <v>1414</v>
      </c>
      <c r="N704" s="357">
        <v>199567</v>
      </c>
      <c r="O704" s="357" t="s">
        <v>1323</v>
      </c>
      <c r="P704" s="361">
        <v>39416</v>
      </c>
      <c r="Q704" s="362">
        <v>338981201.77999997</v>
      </c>
      <c r="R704" s="362">
        <v>352892426.01115072</v>
      </c>
      <c r="S704" s="357">
        <v>17</v>
      </c>
      <c r="T704" s="359">
        <v>3.6505523499018366E-2</v>
      </c>
      <c r="U704" s="359">
        <v>0.47191402746982719</v>
      </c>
      <c r="V704" s="359">
        <v>3.1433873580959393E-3</v>
      </c>
      <c r="W704" s="359">
        <v>3.0815706764589171E-2</v>
      </c>
      <c r="X704" s="359">
        <v>0.39815167004833318</v>
      </c>
      <c r="Y704" s="359">
        <v>3.0192564424278348</v>
      </c>
      <c r="Z704" s="359">
        <v>0.52950178546576709</v>
      </c>
      <c r="AA704" s="359">
        <v>3.0098598068512015</v>
      </c>
      <c r="AB704" s="359">
        <v>0.22706822124666423</v>
      </c>
      <c r="AC704" s="363">
        <v>-0.30058009940857044</v>
      </c>
      <c r="AD704" s="526">
        <v>0</v>
      </c>
      <c r="AE704" s="360" t="s">
        <v>2297</v>
      </c>
      <c r="AF704" s="360" t="s">
        <v>2152</v>
      </c>
      <c r="AG704" s="364" t="s">
        <v>1436</v>
      </c>
      <c r="AH704" s="364" t="s">
        <v>2147</v>
      </c>
      <c r="AI704" s="364">
        <v>5000</v>
      </c>
      <c r="AJ704" s="364">
        <v>1000</v>
      </c>
      <c r="AK704" s="364">
        <v>5000</v>
      </c>
      <c r="AL704" s="359">
        <v>0.02</v>
      </c>
      <c r="AM704" s="359">
        <v>0.15</v>
      </c>
      <c r="AN704" s="359" t="s">
        <v>666</v>
      </c>
      <c r="AO704" s="357" t="s">
        <v>1323</v>
      </c>
      <c r="AP704" s="360" t="s">
        <v>716</v>
      </c>
      <c r="AQ704" s="366" t="s">
        <v>665</v>
      </c>
      <c r="AR704" s="359">
        <v>3.3333333333333331E-3</v>
      </c>
      <c r="AS704" s="359">
        <v>3.3333333333333331E-3</v>
      </c>
      <c r="AT704" s="359"/>
      <c r="AX704" s="646"/>
      <c r="AY704" s="647"/>
      <c r="AZ704" s="647"/>
      <c r="BA704" s="647"/>
      <c r="BB704" s="648"/>
      <c r="BC704" s="647"/>
      <c r="BD704" s="647"/>
      <c r="BE704" s="647"/>
      <c r="BF704" s="647"/>
      <c r="BG704" s="648"/>
      <c r="BH704" s="648"/>
      <c r="BI704" s="649"/>
      <c r="BJ704" s="649"/>
      <c r="BK704" s="649"/>
      <c r="BL704" s="648"/>
      <c r="BM704" s="648"/>
      <c r="BN704" s="648"/>
      <c r="BO704" s="648"/>
      <c r="BP704" s="648"/>
      <c r="BQ704" s="648"/>
      <c r="BR704" s="648"/>
      <c r="BS704" s="648"/>
      <c r="BT704" s="651"/>
      <c r="BU704" s="652"/>
      <c r="BV704" s="650"/>
      <c r="BW704" s="653"/>
    </row>
    <row r="705" spans="2:75" ht="15.75" customHeight="1">
      <c r="B705" s="353" t="s">
        <v>217</v>
      </c>
      <c r="C705" s="354">
        <v>35717650000137</v>
      </c>
      <c r="D705" s="355" t="s">
        <v>14</v>
      </c>
      <c r="E705" s="355" t="s">
        <v>607</v>
      </c>
      <c r="F705" s="355"/>
      <c r="G705" s="356"/>
      <c r="H705" s="356" t="s">
        <v>34</v>
      </c>
      <c r="I705" s="356" t="s">
        <v>34</v>
      </c>
      <c r="J705" s="356" t="s">
        <v>608</v>
      </c>
      <c r="K705" s="357" t="s">
        <v>48</v>
      </c>
      <c r="L705" s="358"/>
      <c r="M705" s="358" t="s">
        <v>1414</v>
      </c>
      <c r="N705" s="357">
        <v>535151</v>
      </c>
      <c r="O705" s="357" t="s">
        <v>1320</v>
      </c>
      <c r="P705" s="361">
        <v>43901</v>
      </c>
      <c r="Q705" s="362">
        <v>50206819.460000001</v>
      </c>
      <c r="R705" s="362">
        <v>28485985.557420649</v>
      </c>
      <c r="S705" s="357">
        <v>17</v>
      </c>
      <c r="T705" s="359">
        <v>4.0967177224966012E-2</v>
      </c>
      <c r="U705" s="359">
        <v>0.52959069601683029</v>
      </c>
      <c r="V705" s="359">
        <v>4.9393214599717794E-3</v>
      </c>
      <c r="W705" s="359">
        <v>4.8421866091212823E-2</v>
      </c>
      <c r="X705" s="359">
        <v>0.33448903412617903</v>
      </c>
      <c r="Y705" s="359">
        <v>2.5364911092406901</v>
      </c>
      <c r="Z705" s="359" t="s">
        <v>1417</v>
      </c>
      <c r="AA705" s="359" t="s">
        <v>1417</v>
      </c>
      <c r="AB705" s="359">
        <v>0.22216704532646278</v>
      </c>
      <c r="AC705" s="363">
        <v>-0.30412936392948547</v>
      </c>
      <c r="AD705" s="526">
        <v>0</v>
      </c>
      <c r="AE705" s="360" t="s">
        <v>2297</v>
      </c>
      <c r="AF705" s="360" t="s">
        <v>2152</v>
      </c>
      <c r="AG705" s="364" t="s">
        <v>1436</v>
      </c>
      <c r="AH705" s="364" t="s">
        <v>2147</v>
      </c>
      <c r="AI705" s="364">
        <v>500</v>
      </c>
      <c r="AJ705" s="364">
        <v>500</v>
      </c>
      <c r="AK705" s="364">
        <v>500</v>
      </c>
      <c r="AL705" s="359">
        <v>0.02</v>
      </c>
      <c r="AM705" s="359">
        <v>0.2</v>
      </c>
      <c r="AN705" s="359" t="s">
        <v>666</v>
      </c>
      <c r="AO705" s="357" t="s">
        <v>1323</v>
      </c>
      <c r="AP705" s="360" t="s">
        <v>716</v>
      </c>
      <c r="AQ705" s="366" t="s">
        <v>670</v>
      </c>
      <c r="AR705" s="359">
        <v>3.3333333333333331E-3</v>
      </c>
      <c r="AS705" s="359">
        <v>3.3333333333333331E-3</v>
      </c>
      <c r="AT705" s="359"/>
      <c r="AX705" s="646"/>
      <c r="AY705" s="647"/>
      <c r="AZ705" s="647"/>
      <c r="BA705" s="647"/>
      <c r="BB705" s="648"/>
      <c r="BC705" s="647"/>
      <c r="BD705" s="647"/>
      <c r="BE705" s="647"/>
      <c r="BF705" s="647"/>
      <c r="BG705" s="648"/>
      <c r="BH705" s="648"/>
      <c r="BI705" s="649"/>
      <c r="BJ705" s="649"/>
      <c r="BK705" s="649"/>
      <c r="BL705" s="648"/>
      <c r="BM705" s="648"/>
      <c r="BN705" s="648"/>
      <c r="BO705" s="648"/>
      <c r="BP705" s="648"/>
      <c r="BQ705" s="648"/>
      <c r="BR705" s="648"/>
      <c r="BS705" s="648"/>
      <c r="BT705" s="651"/>
      <c r="BU705" s="652"/>
      <c r="BV705" s="650"/>
      <c r="BW705" s="653"/>
    </row>
    <row r="706" spans="2:75" ht="15.75" customHeight="1">
      <c r="B706" s="353" t="s">
        <v>1659</v>
      </c>
      <c r="C706" s="354">
        <v>35535474000112</v>
      </c>
      <c r="D706" s="355" t="s">
        <v>14</v>
      </c>
      <c r="E706" s="355"/>
      <c r="F706" s="355"/>
      <c r="G706" s="356"/>
      <c r="H706" s="356" t="s">
        <v>34</v>
      </c>
      <c r="I706" s="356"/>
      <c r="J706" s="356"/>
      <c r="K706" s="357"/>
      <c r="L706" s="358"/>
      <c r="M706" s="358"/>
      <c r="N706" s="357">
        <v>525847</v>
      </c>
      <c r="O706" s="357" t="s">
        <v>1320</v>
      </c>
      <c r="P706" s="361">
        <v>43868</v>
      </c>
      <c r="Q706" s="362">
        <v>10123300.43</v>
      </c>
      <c r="R706" s="362">
        <v>16739680.993452383</v>
      </c>
      <c r="S706" s="357">
        <v>17</v>
      </c>
      <c r="T706" s="359">
        <v>1.7141941257610371E-2</v>
      </c>
      <c r="U706" s="359">
        <v>0.19281107286614035</v>
      </c>
      <c r="V706" s="359">
        <v>-3.643710258874E-2</v>
      </c>
      <c r="W706" s="359">
        <v>-0.33440910294213821</v>
      </c>
      <c r="X706" s="359">
        <v>6.0285670348645404E-3</v>
      </c>
      <c r="Y706" s="359">
        <v>4.2391620095763902E-2</v>
      </c>
      <c r="Z706" s="359" t="s">
        <v>1417</v>
      </c>
      <c r="AA706" s="359" t="s">
        <v>1417</v>
      </c>
      <c r="AB706" s="359">
        <v>0.26258309405673114</v>
      </c>
      <c r="AC706" s="363">
        <v>-0.40415077497404467</v>
      </c>
      <c r="AD706" s="526">
        <v>20658576000158</v>
      </c>
      <c r="AE706" s="360" t="s">
        <v>2352</v>
      </c>
      <c r="AF706" s="360" t="s">
        <v>2352</v>
      </c>
      <c r="AG706" s="364" t="s">
        <v>1439</v>
      </c>
      <c r="AH706" s="364" t="s">
        <v>2147</v>
      </c>
      <c r="AI706" s="364">
        <v>20000</v>
      </c>
      <c r="AJ706" s="364">
        <v>10000</v>
      </c>
      <c r="AK706" s="364">
        <v>20000</v>
      </c>
      <c r="AL706" s="359">
        <v>0</v>
      </c>
      <c r="AM706" s="359" t="s">
        <v>34</v>
      </c>
      <c r="AN706" s="359" t="s">
        <v>666</v>
      </c>
      <c r="AO706" s="357" t="s">
        <v>1323</v>
      </c>
      <c r="AP706" s="360" t="s">
        <v>716</v>
      </c>
      <c r="AQ706" s="366" t="s">
        <v>659</v>
      </c>
      <c r="AR706" s="359" t="s">
        <v>34</v>
      </c>
      <c r="AS706" s="359" t="s">
        <v>34</v>
      </c>
      <c r="AT706" s="359"/>
      <c r="AX706" s="646"/>
      <c r="AY706" s="647"/>
      <c r="AZ706" s="647"/>
      <c r="BA706" s="647"/>
      <c r="BB706" s="648"/>
      <c r="BC706" s="647"/>
      <c r="BD706" s="647"/>
      <c r="BE706" s="647"/>
      <c r="BF706" s="647"/>
      <c r="BG706" s="648"/>
      <c r="BH706" s="648"/>
      <c r="BI706" s="649"/>
      <c r="BJ706" s="649"/>
      <c r="BK706" s="649"/>
      <c r="BL706" s="648"/>
      <c r="BM706" s="648"/>
      <c r="BN706" s="648"/>
      <c r="BO706" s="648"/>
      <c r="BP706" s="648"/>
      <c r="BQ706" s="648"/>
      <c r="BR706" s="648"/>
      <c r="BS706" s="648"/>
      <c r="BT706" s="651"/>
      <c r="BU706" s="652"/>
      <c r="BV706" s="650"/>
      <c r="BW706" s="653"/>
    </row>
    <row r="707" spans="2:75" ht="15.75" customHeight="1">
      <c r="B707" s="353" t="s">
        <v>293</v>
      </c>
      <c r="C707" s="354">
        <v>20658576000158</v>
      </c>
      <c r="D707" s="355" t="s">
        <v>14</v>
      </c>
      <c r="E707" s="355" t="s">
        <v>607</v>
      </c>
      <c r="F707" s="355"/>
      <c r="G707" s="356"/>
      <c r="H707" s="356" t="s">
        <v>34</v>
      </c>
      <c r="I707" s="356" t="s">
        <v>34</v>
      </c>
      <c r="J707" s="356" t="s">
        <v>608</v>
      </c>
      <c r="K707" s="357" t="s">
        <v>48</v>
      </c>
      <c r="L707" s="358"/>
      <c r="M707" s="358" t="s">
        <v>34</v>
      </c>
      <c r="N707" s="357">
        <v>395511</v>
      </c>
      <c r="O707" s="357" t="s">
        <v>1320</v>
      </c>
      <c r="P707" s="361">
        <v>41855</v>
      </c>
      <c r="Q707" s="362">
        <v>934898071.36000001</v>
      </c>
      <c r="R707" s="362">
        <v>1278109611.4088881</v>
      </c>
      <c r="S707" s="357">
        <v>17</v>
      </c>
      <c r="T707" s="359">
        <v>4.2939526038896059E-2</v>
      </c>
      <c r="U707" s="359">
        <v>0.55508763410024364</v>
      </c>
      <c r="V707" s="359">
        <v>-5.1677470282806448E-2</v>
      </c>
      <c r="W707" s="359">
        <v>-0.50661200455274291</v>
      </c>
      <c r="X707" s="359">
        <v>-8.0093428225424979E-2</v>
      </c>
      <c r="Y707" s="359">
        <v>-0.6073630160496124</v>
      </c>
      <c r="Z707" s="359">
        <v>7.6363212421543425E-2</v>
      </c>
      <c r="AA707" s="359">
        <v>0.43407325546120096</v>
      </c>
      <c r="AB707" s="359">
        <v>0.26593467914721947</v>
      </c>
      <c r="AC707" s="363">
        <v>-0.43191818267897819</v>
      </c>
      <c r="AD707" s="526">
        <v>26491395000166</v>
      </c>
      <c r="AE707" s="360" t="s">
        <v>2360</v>
      </c>
      <c r="AF707" s="360" t="s">
        <v>2146</v>
      </c>
      <c r="AG707" s="364" t="s">
        <v>59</v>
      </c>
      <c r="AH707" s="364" t="s">
        <v>2147</v>
      </c>
      <c r="AI707" s="364">
        <v>1000</v>
      </c>
      <c r="AJ707" s="364">
        <v>500</v>
      </c>
      <c r="AK707" s="364">
        <v>1000</v>
      </c>
      <c r="AL707" s="359">
        <v>1.8500000000000003E-2</v>
      </c>
      <c r="AM707" s="359">
        <v>0.2</v>
      </c>
      <c r="AN707" s="359" t="s">
        <v>666</v>
      </c>
      <c r="AO707" s="357" t="s">
        <v>1323</v>
      </c>
      <c r="AP707" s="360" t="s">
        <v>716</v>
      </c>
      <c r="AQ707" s="366" t="s">
        <v>659</v>
      </c>
      <c r="AR707" s="359">
        <v>4.933333333333333E-3</v>
      </c>
      <c r="AS707" s="359">
        <v>4.933333333333333E-3</v>
      </c>
      <c r="AT707" s="359"/>
      <c r="AX707" s="646"/>
      <c r="AY707" s="647"/>
      <c r="AZ707" s="647"/>
      <c r="BA707" s="647"/>
      <c r="BB707" s="648"/>
      <c r="BC707" s="647"/>
      <c r="BD707" s="647"/>
      <c r="BE707" s="647"/>
      <c r="BF707" s="647"/>
      <c r="BG707" s="648"/>
      <c r="BH707" s="648"/>
      <c r="BI707" s="649"/>
      <c r="BJ707" s="649"/>
      <c r="BK707" s="649"/>
      <c r="BL707" s="648"/>
      <c r="BM707" s="648"/>
      <c r="BN707" s="648"/>
      <c r="BO707" s="648"/>
      <c r="BP707" s="648"/>
      <c r="BQ707" s="648"/>
      <c r="BR707" s="648"/>
      <c r="BS707" s="648"/>
      <c r="BT707" s="651"/>
      <c r="BU707" s="652"/>
      <c r="BV707" s="650"/>
      <c r="BW707" s="653"/>
    </row>
    <row r="708" spans="2:75" ht="15.75" customHeight="1">
      <c r="B708" s="353" t="s">
        <v>295</v>
      </c>
      <c r="C708" s="354">
        <v>35471548000102</v>
      </c>
      <c r="D708" s="355" t="s">
        <v>14</v>
      </c>
      <c r="E708" s="355" t="s">
        <v>607</v>
      </c>
      <c r="F708" s="355"/>
      <c r="G708" s="356"/>
      <c r="H708" s="356" t="s">
        <v>34</v>
      </c>
      <c r="I708" s="356" t="s">
        <v>34</v>
      </c>
      <c r="J708" s="356" t="s">
        <v>608</v>
      </c>
      <c r="K708" s="357" t="s">
        <v>48</v>
      </c>
      <c r="L708" s="358"/>
      <c r="M708" s="358" t="s">
        <v>34</v>
      </c>
      <c r="N708" s="357">
        <v>524174</v>
      </c>
      <c r="O708" s="357" t="s">
        <v>1320</v>
      </c>
      <c r="P708" s="361">
        <v>43852</v>
      </c>
      <c r="Q708" s="362">
        <v>14970787.800000001</v>
      </c>
      <c r="R708" s="362">
        <v>6181129.5892460365</v>
      </c>
      <c r="S708" s="357">
        <v>17</v>
      </c>
      <c r="T708" s="359">
        <v>-4.9402549956938824E-2</v>
      </c>
      <c r="U708" s="359">
        <v>-0.63863640575063241</v>
      </c>
      <c r="V708" s="359">
        <v>-0.22378021194631426</v>
      </c>
      <c r="W708" s="359">
        <v>-2.1937943388664487</v>
      </c>
      <c r="X708" s="359">
        <v>-0.13071526634095687</v>
      </c>
      <c r="Y708" s="359">
        <v>-0.99123761047063963</v>
      </c>
      <c r="Z708" s="359" t="s">
        <v>1417</v>
      </c>
      <c r="AA708" s="359" t="s">
        <v>1417</v>
      </c>
      <c r="AB708" s="359">
        <v>0.26819943409685071</v>
      </c>
      <c r="AC708" s="363">
        <v>-1.1724118796340377</v>
      </c>
      <c r="AD708" s="526">
        <v>9352724000179</v>
      </c>
      <c r="AE708" s="360" t="s">
        <v>2181</v>
      </c>
      <c r="AF708" s="360" t="s">
        <v>2143</v>
      </c>
      <c r="AG708" s="364" t="s">
        <v>1435</v>
      </c>
      <c r="AH708" s="364" t="s">
        <v>2147</v>
      </c>
      <c r="AI708" s="364">
        <v>1000</v>
      </c>
      <c r="AJ708" s="364">
        <v>100</v>
      </c>
      <c r="AK708" s="364">
        <v>1000</v>
      </c>
      <c r="AL708" s="359">
        <v>1.2500000000000001E-2</v>
      </c>
      <c r="AM708" s="359">
        <v>0.15</v>
      </c>
      <c r="AN708" s="359" t="s">
        <v>34</v>
      </c>
      <c r="AO708" s="357" t="s">
        <v>1323</v>
      </c>
      <c r="AP708" s="360" t="s">
        <v>716</v>
      </c>
      <c r="AQ708" s="366" t="s">
        <v>659</v>
      </c>
      <c r="AR708" s="359">
        <v>8.0000000000000002E-3</v>
      </c>
      <c r="AS708" s="359">
        <v>8.0000000000000002E-3</v>
      </c>
      <c r="AT708" s="359"/>
      <c r="AX708" s="646"/>
      <c r="AY708" s="647"/>
      <c r="AZ708" s="647"/>
      <c r="BA708" s="647"/>
      <c r="BB708" s="648"/>
      <c r="BC708" s="647"/>
      <c r="BD708" s="647"/>
      <c r="BE708" s="647"/>
      <c r="BF708" s="647"/>
      <c r="BG708" s="648"/>
      <c r="BH708" s="648"/>
      <c r="BI708" s="649"/>
      <c r="BJ708" s="649"/>
      <c r="BK708" s="649"/>
      <c r="BL708" s="648"/>
      <c r="BM708" s="648"/>
      <c r="BN708" s="648"/>
      <c r="BO708" s="648"/>
      <c r="BP708" s="648"/>
      <c r="BQ708" s="648"/>
      <c r="BR708" s="648"/>
      <c r="BS708" s="648"/>
      <c r="BT708" s="651"/>
      <c r="BU708" s="652"/>
      <c r="BV708" s="650"/>
      <c r="BW708" s="653"/>
    </row>
    <row r="709" spans="2:75" ht="15.75" customHeight="1">
      <c r="B709" s="353" t="s">
        <v>317</v>
      </c>
      <c r="C709" s="354">
        <v>11628883000103</v>
      </c>
      <c r="D709" s="355" t="s">
        <v>14</v>
      </c>
      <c r="E709" s="355" t="s">
        <v>607</v>
      </c>
      <c r="F709" s="355"/>
      <c r="G709" s="356"/>
      <c r="H709" s="356" t="s">
        <v>34</v>
      </c>
      <c r="I709" s="356" t="s">
        <v>34</v>
      </c>
      <c r="J709" s="356" t="s">
        <v>608</v>
      </c>
      <c r="K709" s="357" t="s">
        <v>48</v>
      </c>
      <c r="L709" s="358"/>
      <c r="M709" s="358" t="s">
        <v>34</v>
      </c>
      <c r="N709" s="357">
        <v>378100</v>
      </c>
      <c r="O709" s="357" t="s">
        <v>1320</v>
      </c>
      <c r="P709" s="361">
        <v>40269</v>
      </c>
      <c r="Q709" s="362">
        <v>994643888.30999994</v>
      </c>
      <c r="R709" s="362">
        <v>1020067737.3512301</v>
      </c>
      <c r="S709" s="357">
        <v>17</v>
      </c>
      <c r="T709" s="359">
        <v>6.3054644012524808E-2</v>
      </c>
      <c r="U709" s="359">
        <v>0.81511969024158648</v>
      </c>
      <c r="V709" s="359">
        <v>-5.2189966977977509E-2</v>
      </c>
      <c r="W709" s="359">
        <v>-0.51163618581870651</v>
      </c>
      <c r="X709" s="359">
        <v>4.8166027023124114E-2</v>
      </c>
      <c r="Y709" s="359">
        <v>0.36525173278330564</v>
      </c>
      <c r="Z709" s="359">
        <v>9.2641301755170602E-2</v>
      </c>
      <c r="AA709" s="359">
        <v>0.52660319239903453</v>
      </c>
      <c r="AB709" s="359">
        <v>0.18805621016611254</v>
      </c>
      <c r="AC709" s="363">
        <v>-0.70772908719517424</v>
      </c>
      <c r="AD709" s="526">
        <v>11616482000125</v>
      </c>
      <c r="AE709" s="360" t="s">
        <v>2378</v>
      </c>
      <c r="AF709" s="360" t="s">
        <v>2149</v>
      </c>
      <c r="AG709" s="364" t="s">
        <v>719</v>
      </c>
      <c r="AH709" s="364" t="s">
        <v>2147</v>
      </c>
      <c r="AI709" s="364">
        <v>5000</v>
      </c>
      <c r="AJ709" s="364">
        <v>0</v>
      </c>
      <c r="AK709" s="364">
        <v>0</v>
      </c>
      <c r="AL709" s="359">
        <v>0.02</v>
      </c>
      <c r="AM709" s="359">
        <v>0.2</v>
      </c>
      <c r="AN709" s="359" t="s">
        <v>666</v>
      </c>
      <c r="AO709" s="357" t="s">
        <v>1323</v>
      </c>
      <c r="AP709" s="360" t="s">
        <v>716</v>
      </c>
      <c r="AQ709" s="366" t="s">
        <v>665</v>
      </c>
      <c r="AR709" s="359">
        <v>5.3333333333333332E-3</v>
      </c>
      <c r="AS709" s="359">
        <v>5.3333333333333332E-3</v>
      </c>
      <c r="AT709" s="359"/>
      <c r="AX709" s="646"/>
      <c r="AY709" s="647"/>
      <c r="AZ709" s="647"/>
      <c r="BA709" s="647"/>
      <c r="BB709" s="648"/>
      <c r="BC709" s="647"/>
      <c r="BD709" s="647"/>
      <c r="BE709" s="647"/>
      <c r="BF709" s="647"/>
      <c r="BG709" s="648"/>
      <c r="BH709" s="648"/>
      <c r="BI709" s="649"/>
      <c r="BJ709" s="649"/>
      <c r="BK709" s="649"/>
      <c r="BL709" s="648"/>
      <c r="BM709" s="648"/>
      <c r="BN709" s="648"/>
      <c r="BO709" s="648"/>
      <c r="BP709" s="648"/>
      <c r="BQ709" s="648"/>
      <c r="BR709" s="648"/>
      <c r="BS709" s="648"/>
      <c r="BT709" s="651"/>
      <c r="BU709" s="652"/>
      <c r="BV709" s="650"/>
      <c r="BW709" s="653"/>
    </row>
    <row r="710" spans="2:75" ht="15.75" customHeight="1">
      <c r="B710" s="353" t="s">
        <v>27</v>
      </c>
      <c r="C710" s="354">
        <v>18471807000178</v>
      </c>
      <c r="D710" s="355" t="s">
        <v>14</v>
      </c>
      <c r="E710" s="355" t="s">
        <v>614</v>
      </c>
      <c r="F710" s="355"/>
      <c r="G710" s="356"/>
      <c r="H710" s="356" t="s">
        <v>1337</v>
      </c>
      <c r="I710" s="356" t="s">
        <v>34</v>
      </c>
      <c r="J710" s="356" t="s">
        <v>608</v>
      </c>
      <c r="K710" s="357" t="s">
        <v>48</v>
      </c>
      <c r="L710" s="358"/>
      <c r="M710" s="358" t="s">
        <v>34</v>
      </c>
      <c r="N710" s="357">
        <v>351830</v>
      </c>
      <c r="O710" s="357" t="s">
        <v>1320</v>
      </c>
      <c r="P710" s="361">
        <v>41578</v>
      </c>
      <c r="Q710" s="362">
        <v>173399527.11000001</v>
      </c>
      <c r="R710" s="362">
        <v>246038236.94456354</v>
      </c>
      <c r="S710" s="357">
        <v>17</v>
      </c>
      <c r="T710" s="359">
        <v>-0.11320163465984412</v>
      </c>
      <c r="U710" s="359">
        <v>-1.4633796260977199</v>
      </c>
      <c r="V710" s="359">
        <v>-0.20174770835021838</v>
      </c>
      <c r="W710" s="359">
        <v>-1.977802132764841</v>
      </c>
      <c r="X710" s="359">
        <v>-0.13393697048491748</v>
      </c>
      <c r="Y710" s="359">
        <v>-1.0156683782508393</v>
      </c>
      <c r="Z710" s="359">
        <v>1.255567958024395E-3</v>
      </c>
      <c r="AA710" s="359">
        <v>7.1370553138053296E-3</v>
      </c>
      <c r="AB710" s="359">
        <v>0.19210986120130455</v>
      </c>
      <c r="AC710" s="363">
        <v>-1.5822347959945204</v>
      </c>
      <c r="AD710" s="526">
        <v>18543673000153</v>
      </c>
      <c r="AE710" s="360" t="s">
        <v>2382</v>
      </c>
      <c r="AF710" s="360" t="s">
        <v>2152</v>
      </c>
      <c r="AG710" s="364" t="s">
        <v>1436</v>
      </c>
      <c r="AH710" s="364" t="s">
        <v>2147</v>
      </c>
      <c r="AI710" s="364">
        <v>50000</v>
      </c>
      <c r="AJ710" s="364">
        <v>5000</v>
      </c>
      <c r="AK710" s="364">
        <v>25000</v>
      </c>
      <c r="AL710" s="359">
        <v>0.02</v>
      </c>
      <c r="AM710" s="359">
        <v>0.2</v>
      </c>
      <c r="AN710" s="359" t="s">
        <v>34</v>
      </c>
      <c r="AO710" s="357" t="s">
        <v>1323</v>
      </c>
      <c r="AP710" s="360" t="s">
        <v>13</v>
      </c>
      <c r="AQ710" s="366" t="s">
        <v>668</v>
      </c>
      <c r="AR710" s="359">
        <v>5.3333333333333332E-3</v>
      </c>
      <c r="AS710" s="359">
        <v>5.3333333333333332E-3</v>
      </c>
      <c r="AT710" s="359"/>
      <c r="AW710" s="646"/>
      <c r="AX710" s="646"/>
      <c r="AY710" s="647"/>
      <c r="AZ710" s="647"/>
      <c r="BA710" s="647"/>
      <c r="BB710" s="648"/>
      <c r="BC710" s="647"/>
      <c r="BD710" s="647"/>
      <c r="BE710" s="647"/>
      <c r="BF710" s="647"/>
      <c r="BG710" s="648"/>
      <c r="BH710" s="648"/>
      <c r="BI710" s="649"/>
      <c r="BJ710" s="649"/>
      <c r="BK710" s="649"/>
      <c r="BL710" s="218"/>
      <c r="BM710" s="648"/>
      <c r="BN710" s="648"/>
      <c r="BO710" s="648"/>
      <c r="BP710" s="648"/>
      <c r="BQ710" s="648"/>
      <c r="BR710" s="648"/>
      <c r="BS710" s="648"/>
      <c r="BT710" s="651"/>
      <c r="BU710" s="652"/>
      <c r="BV710" s="650"/>
      <c r="BW710" s="653"/>
    </row>
    <row r="711" spans="2:75" ht="15.75" customHeight="1">
      <c r="B711" s="353" t="s">
        <v>1116</v>
      </c>
      <c r="C711" s="354">
        <v>14083797000142</v>
      </c>
      <c r="D711" s="355" t="s">
        <v>14</v>
      </c>
      <c r="E711" s="355" t="s">
        <v>607</v>
      </c>
      <c r="F711" s="355"/>
      <c r="G711" s="356"/>
      <c r="H711" s="356" t="s">
        <v>34</v>
      </c>
      <c r="I711" s="356" t="s">
        <v>34</v>
      </c>
      <c r="J711" s="356" t="s">
        <v>608</v>
      </c>
      <c r="K711" s="357" t="s">
        <v>48</v>
      </c>
      <c r="L711" s="358"/>
      <c r="M711" s="358" t="s">
        <v>34</v>
      </c>
      <c r="N711" s="357">
        <v>287962</v>
      </c>
      <c r="O711" s="357" t="s">
        <v>1320</v>
      </c>
      <c r="P711" s="361">
        <v>40816</v>
      </c>
      <c r="Q711" s="362">
        <v>144779857.47</v>
      </c>
      <c r="R711" s="362">
        <v>204980337.63019836</v>
      </c>
      <c r="S711" s="357">
        <v>17</v>
      </c>
      <c r="T711" s="359">
        <v>3.9061306122838424E-2</v>
      </c>
      <c r="U711" s="359">
        <v>0.504953128289098</v>
      </c>
      <c r="V711" s="359">
        <v>-0.17465687182789491</v>
      </c>
      <c r="W711" s="359">
        <v>-1.7122213502598733</v>
      </c>
      <c r="X711" s="359">
        <v>-9.6218047229766679E-2</v>
      </c>
      <c r="Y711" s="359">
        <v>-0.72963893116669076</v>
      </c>
      <c r="Z711" s="359">
        <v>4.0795513379084269E-2</v>
      </c>
      <c r="AA711" s="359">
        <v>0.23189492347331209</v>
      </c>
      <c r="AB711" s="359">
        <v>0.22619987622601978</v>
      </c>
      <c r="AC711" s="363">
        <v>-1.1648904412928103</v>
      </c>
      <c r="AD711" s="526">
        <v>14126355000136</v>
      </c>
      <c r="AE711" s="360" t="s">
        <v>2388</v>
      </c>
      <c r="AF711" s="360" t="s">
        <v>2152</v>
      </c>
      <c r="AG711" s="364" t="s">
        <v>1436</v>
      </c>
      <c r="AH711" s="364" t="s">
        <v>2147</v>
      </c>
      <c r="AI711" s="364">
        <v>25000</v>
      </c>
      <c r="AJ711" s="364">
        <v>5000</v>
      </c>
      <c r="AK711" s="364">
        <v>5000</v>
      </c>
      <c r="AL711" s="359">
        <v>2.9300000000000003E-2</v>
      </c>
      <c r="AM711" s="359" t="s">
        <v>34</v>
      </c>
      <c r="AN711" s="359" t="s">
        <v>2161</v>
      </c>
      <c r="AO711" s="357" t="s">
        <v>1323</v>
      </c>
      <c r="AP711" s="360" t="s">
        <v>716</v>
      </c>
      <c r="AQ711" s="366" t="s">
        <v>659</v>
      </c>
      <c r="AR711" s="359">
        <v>4.8833333333333333E-3</v>
      </c>
      <c r="AS711" s="359">
        <v>4.8833333333333333E-3</v>
      </c>
      <c r="AT711" s="359"/>
      <c r="AW711" s="646"/>
      <c r="AX711" s="646"/>
      <c r="AY711" s="647"/>
      <c r="AZ711" s="647"/>
      <c r="BA711" s="647"/>
      <c r="BB711" s="648"/>
      <c r="BC711" s="647"/>
      <c r="BD711" s="647"/>
      <c r="BE711" s="647"/>
      <c r="BF711" s="647"/>
      <c r="BG711" s="648"/>
      <c r="BH711" s="648"/>
      <c r="BI711" s="649"/>
      <c r="BJ711" s="649"/>
      <c r="BK711" s="649"/>
      <c r="BL711" s="218"/>
      <c r="BM711" s="648"/>
      <c r="BN711" s="648"/>
      <c r="BO711" s="648"/>
      <c r="BP711" s="648"/>
      <c r="BQ711" s="648"/>
      <c r="BR711" s="648"/>
      <c r="BS711" s="648"/>
      <c r="BT711" s="651"/>
      <c r="BU711" s="652"/>
      <c r="BV711" s="650"/>
      <c r="BW711" s="653"/>
    </row>
    <row r="712" spans="2:75" ht="15.75" customHeight="1">
      <c r="B712" s="353" t="s">
        <v>343</v>
      </c>
      <c r="C712" s="354">
        <v>17787909000134</v>
      </c>
      <c r="D712" s="355" t="s">
        <v>14</v>
      </c>
      <c r="E712" s="355" t="s">
        <v>607</v>
      </c>
      <c r="F712" s="355"/>
      <c r="G712" s="356"/>
      <c r="H712" s="356" t="s">
        <v>34</v>
      </c>
      <c r="I712" s="356" t="s">
        <v>34</v>
      </c>
      <c r="J712" s="356" t="s">
        <v>608</v>
      </c>
      <c r="K712" s="357" t="s">
        <v>48</v>
      </c>
      <c r="L712" s="358"/>
      <c r="M712" s="358" t="s">
        <v>34</v>
      </c>
      <c r="N712" s="357">
        <v>342106</v>
      </c>
      <c r="O712" s="357" t="s">
        <v>1320</v>
      </c>
      <c r="P712" s="361">
        <v>41486</v>
      </c>
      <c r="Q712" s="362">
        <v>101596319.61</v>
      </c>
      <c r="R712" s="362">
        <v>108886809.52948414</v>
      </c>
      <c r="S712" s="357">
        <v>17</v>
      </c>
      <c r="T712" s="359">
        <v>-2.1182488661821708E-3</v>
      </c>
      <c r="U712" s="359">
        <v>-2.7383016535848428E-2</v>
      </c>
      <c r="V712" s="359">
        <v>-0.18031703004530686</v>
      </c>
      <c r="W712" s="359">
        <v>-1.7677098268613061</v>
      </c>
      <c r="X712" s="359">
        <v>-0.10326190600380136</v>
      </c>
      <c r="Y712" s="359">
        <v>-0.78305379184145407</v>
      </c>
      <c r="Z712" s="359">
        <v>-4.5180216329627654E-2</v>
      </c>
      <c r="AA712" s="359">
        <v>-0.25681899651343149</v>
      </c>
      <c r="AB712" s="359">
        <v>0.24399567167911287</v>
      </c>
      <c r="AC712" s="363">
        <v>-1.091146514672636</v>
      </c>
      <c r="AD712" s="526">
        <v>26470606000184</v>
      </c>
      <c r="AE712" s="360" t="s">
        <v>2400</v>
      </c>
      <c r="AF712" s="360" t="s">
        <v>2146</v>
      </c>
      <c r="AG712" s="364" t="s">
        <v>59</v>
      </c>
      <c r="AH712" s="364" t="s">
        <v>2147</v>
      </c>
      <c r="AI712" s="364">
        <v>20000</v>
      </c>
      <c r="AJ712" s="364">
        <v>0</v>
      </c>
      <c r="AK712" s="364">
        <v>0</v>
      </c>
      <c r="AL712" s="359">
        <v>0.02</v>
      </c>
      <c r="AM712" s="359">
        <v>0.2</v>
      </c>
      <c r="AN712" s="359" t="s">
        <v>666</v>
      </c>
      <c r="AO712" s="357" t="s">
        <v>1323</v>
      </c>
      <c r="AP712" s="360" t="s">
        <v>716</v>
      </c>
      <c r="AQ712" s="366" t="s">
        <v>659</v>
      </c>
      <c r="AR712" s="359">
        <v>5.3333333333333332E-3</v>
      </c>
      <c r="AS712" s="359">
        <v>5.3333333333333332E-3</v>
      </c>
      <c r="AT712" s="359"/>
      <c r="AW712" s="646"/>
      <c r="AX712" s="646"/>
      <c r="AY712" s="647"/>
      <c r="AZ712" s="647"/>
      <c r="BA712" s="647"/>
      <c r="BB712" s="648"/>
      <c r="BC712" s="647"/>
      <c r="BD712" s="647"/>
      <c r="BE712" s="647"/>
      <c r="BF712" s="647"/>
      <c r="BG712" s="648"/>
      <c r="BH712" s="648"/>
      <c r="BI712" s="649"/>
      <c r="BJ712" s="649"/>
      <c r="BK712" s="649"/>
      <c r="BL712" s="218"/>
      <c r="BM712" s="648"/>
      <c r="BN712" s="648"/>
      <c r="BO712" s="648"/>
      <c r="BP712" s="648"/>
      <c r="BQ712" s="648"/>
      <c r="BR712" s="648"/>
      <c r="BS712" s="648"/>
      <c r="BT712" s="651"/>
      <c r="BU712" s="652"/>
      <c r="BV712" s="650"/>
      <c r="BW712" s="653"/>
    </row>
    <row r="713" spans="2:75" ht="15.75" customHeight="1">
      <c r="B713" s="353" t="s">
        <v>369</v>
      </c>
      <c r="C713" s="354">
        <v>2444266000159</v>
      </c>
      <c r="D713" s="355" t="s">
        <v>14</v>
      </c>
      <c r="E713" s="355" t="s">
        <v>607</v>
      </c>
      <c r="F713" s="355"/>
      <c r="G713" s="356"/>
      <c r="H713" s="356" t="s">
        <v>34</v>
      </c>
      <c r="I713" s="356" t="s">
        <v>34</v>
      </c>
      <c r="J713" s="356" t="s">
        <v>608</v>
      </c>
      <c r="K713" s="357" t="s">
        <v>48</v>
      </c>
      <c r="L713" s="358"/>
      <c r="M713" s="358" t="s">
        <v>1414</v>
      </c>
      <c r="N713" s="357">
        <v>202770</v>
      </c>
      <c r="O713" s="357" t="s">
        <v>1320</v>
      </c>
      <c r="P713" s="361">
        <v>39464</v>
      </c>
      <c r="Q713" s="362">
        <v>300500492.69999999</v>
      </c>
      <c r="R713" s="362">
        <v>282911409.58916652</v>
      </c>
      <c r="S713" s="357">
        <v>17</v>
      </c>
      <c r="T713" s="359">
        <v>0.11437918390774882</v>
      </c>
      <c r="U713" s="359">
        <v>1.4786020350610569</v>
      </c>
      <c r="V713" s="359">
        <v>1.4963646414855036E-2</v>
      </c>
      <c r="W713" s="359">
        <v>0.1466937693382093</v>
      </c>
      <c r="X713" s="359">
        <v>0.22401630526898053</v>
      </c>
      <c r="Y713" s="359">
        <v>1.6987563377798809</v>
      </c>
      <c r="Z713" s="359">
        <v>0.3411968420962106</v>
      </c>
      <c r="AA713" s="359">
        <v>1.9394734624862451</v>
      </c>
      <c r="AB713" s="359">
        <v>0.23468840245613334</v>
      </c>
      <c r="AC713" s="363">
        <v>-0.23353542634273275</v>
      </c>
      <c r="AD713" s="526">
        <v>0</v>
      </c>
      <c r="AE713" s="360" t="s">
        <v>2423</v>
      </c>
      <c r="AF713" s="360" t="s">
        <v>2146</v>
      </c>
      <c r="AG713" s="364" t="s">
        <v>59</v>
      </c>
      <c r="AH713" s="364" t="s">
        <v>2147</v>
      </c>
      <c r="AI713" s="364">
        <v>5000</v>
      </c>
      <c r="AJ713" s="364">
        <v>1000</v>
      </c>
      <c r="AK713" s="364">
        <v>5000</v>
      </c>
      <c r="AL713" s="359">
        <v>1.8000000000000002E-2</v>
      </c>
      <c r="AM713" s="359">
        <v>0.2</v>
      </c>
      <c r="AN713" s="359" t="s">
        <v>666</v>
      </c>
      <c r="AO713" s="357" t="s">
        <v>1323</v>
      </c>
      <c r="AP713" s="360" t="s">
        <v>716</v>
      </c>
      <c r="AQ713" s="366" t="s">
        <v>659</v>
      </c>
      <c r="AR713" s="359">
        <v>3.5999999999999995E-3</v>
      </c>
      <c r="AS713" s="359">
        <v>3.5999999999999995E-3</v>
      </c>
      <c r="AT713" s="359"/>
      <c r="AW713" s="646"/>
      <c r="AX713" s="646"/>
      <c r="AY713" s="647"/>
      <c r="AZ713" s="647"/>
      <c r="BA713" s="647"/>
      <c r="BB713" s="648"/>
      <c r="BC713" s="647"/>
      <c r="BD713" s="647"/>
      <c r="BE713" s="647"/>
      <c r="BF713" s="647"/>
      <c r="BG713" s="648"/>
      <c r="BH713" s="648"/>
      <c r="BI713" s="649"/>
      <c r="BJ713" s="649"/>
      <c r="BK713" s="649"/>
      <c r="BL713" s="218"/>
      <c r="BM713" s="648"/>
      <c r="BN713" s="648"/>
      <c r="BO713" s="648"/>
      <c r="BP713" s="648"/>
      <c r="BQ713" s="648"/>
      <c r="BR713" s="648"/>
      <c r="BS713" s="648"/>
      <c r="BT713" s="651"/>
      <c r="BU713" s="652"/>
      <c r="BV713" s="650"/>
      <c r="BW713" s="653"/>
    </row>
    <row r="714" spans="2:75" ht="15.75" customHeight="1">
      <c r="B714" s="353" t="s">
        <v>388</v>
      </c>
      <c r="C714" s="354">
        <v>17033928000175</v>
      </c>
      <c r="D714" s="355" t="s">
        <v>14</v>
      </c>
      <c r="E714" s="355" t="s">
        <v>607</v>
      </c>
      <c r="F714" s="355"/>
      <c r="G714" s="356"/>
      <c r="H714" s="356" t="s">
        <v>34</v>
      </c>
      <c r="I714" s="356" t="s">
        <v>34</v>
      </c>
      <c r="J714" s="356" t="s">
        <v>608</v>
      </c>
      <c r="K714" s="357" t="s">
        <v>48</v>
      </c>
      <c r="L714" s="358"/>
      <c r="M714" s="358" t="s">
        <v>34</v>
      </c>
      <c r="N714" s="357">
        <v>336106</v>
      </c>
      <c r="O714" s="357" t="s">
        <v>1320</v>
      </c>
      <c r="P714" s="361">
        <v>41415</v>
      </c>
      <c r="Q714" s="362">
        <v>27528686.390000001</v>
      </c>
      <c r="R714" s="362">
        <v>34355105.413095251</v>
      </c>
      <c r="S714" s="357">
        <v>17</v>
      </c>
      <c r="T714" s="359">
        <v>4.1258604423624723E-2</v>
      </c>
      <c r="U714" s="359">
        <v>0.53335803229505074</v>
      </c>
      <c r="V714" s="359">
        <v>-0.18110355791317023</v>
      </c>
      <c r="W714" s="359">
        <v>-1.7754204299073579</v>
      </c>
      <c r="X714" s="359">
        <v>-4.2188092156474566E-2</v>
      </c>
      <c r="Y714" s="359">
        <v>-0.31991996673456696</v>
      </c>
      <c r="Z714" s="359">
        <v>9.2111810761921209E-3</v>
      </c>
      <c r="AA714" s="359">
        <v>5.2359339393863988E-2</v>
      </c>
      <c r="AB714" s="359">
        <v>0.27648718821706997</v>
      </c>
      <c r="AC714" s="363">
        <v>-0.93590274020241415</v>
      </c>
      <c r="AD714" s="526">
        <v>17034032000100</v>
      </c>
      <c r="AE714" s="360" t="s">
        <v>2437</v>
      </c>
      <c r="AF714" s="360" t="s">
        <v>2152</v>
      </c>
      <c r="AG714" s="364" t="s">
        <v>1436</v>
      </c>
      <c r="AH714" s="364" t="s">
        <v>2147</v>
      </c>
      <c r="AI714" s="364">
        <v>500</v>
      </c>
      <c r="AJ714" s="364">
        <v>500</v>
      </c>
      <c r="AK714" s="364">
        <v>500</v>
      </c>
      <c r="AL714" s="359">
        <v>1.8500000000000003E-2</v>
      </c>
      <c r="AM714" s="359">
        <v>0.2</v>
      </c>
      <c r="AN714" s="359" t="s">
        <v>666</v>
      </c>
      <c r="AO714" s="357" t="s">
        <v>1323</v>
      </c>
      <c r="AP714" s="360" t="s">
        <v>716</v>
      </c>
      <c r="AQ714" s="366" t="s">
        <v>659</v>
      </c>
      <c r="AR714" s="359">
        <v>4.933333333333333E-3</v>
      </c>
      <c r="AS714" s="359">
        <v>4.933333333333333E-3</v>
      </c>
      <c r="AT714" s="359"/>
      <c r="AX714" s="646"/>
      <c r="AY714" s="647"/>
      <c r="AZ714" s="647"/>
      <c r="BA714" s="647"/>
      <c r="BB714" s="648"/>
      <c r="BC714" s="647"/>
      <c r="BD714" s="647"/>
      <c r="BE714" s="647"/>
      <c r="BF714" s="647"/>
      <c r="BG714" s="648"/>
      <c r="BH714" s="648"/>
      <c r="BI714" s="649"/>
      <c r="BJ714" s="649"/>
      <c r="BK714" s="649"/>
      <c r="BL714" s="648"/>
      <c r="BM714" s="648"/>
      <c r="BN714" s="648"/>
      <c r="BO714" s="648"/>
      <c r="BP714" s="648"/>
      <c r="BQ714" s="648"/>
      <c r="BR714" s="648"/>
      <c r="BS714" s="648"/>
      <c r="BT714" s="651"/>
      <c r="BU714" s="652"/>
      <c r="BV714" s="650"/>
      <c r="BW714" s="653"/>
    </row>
    <row r="715" spans="2:75" ht="15.75" customHeight="1">
      <c r="B715" s="353" t="s">
        <v>395</v>
      </c>
      <c r="C715" s="354">
        <v>3618010000183</v>
      </c>
      <c r="D715" s="355" t="s">
        <v>14</v>
      </c>
      <c r="E715" s="355" t="s">
        <v>607</v>
      </c>
      <c r="F715" s="355"/>
      <c r="G715" s="356"/>
      <c r="H715" s="356" t="s">
        <v>34</v>
      </c>
      <c r="I715" s="356" t="s">
        <v>34</v>
      </c>
      <c r="J715" s="356" t="s">
        <v>608</v>
      </c>
      <c r="K715" s="357" t="s">
        <v>48</v>
      </c>
      <c r="L715" s="358"/>
      <c r="M715" s="358" t="s">
        <v>34</v>
      </c>
      <c r="N715" s="357">
        <v>354491</v>
      </c>
      <c r="O715" s="357" t="s">
        <v>1320</v>
      </c>
      <c r="P715" s="361">
        <v>40584</v>
      </c>
      <c r="Q715" s="362">
        <v>22529142.25</v>
      </c>
      <c r="R715" s="362">
        <v>31603857.679523814</v>
      </c>
      <c r="S715" s="357">
        <v>17</v>
      </c>
      <c r="T715" s="359">
        <v>-9.2234920912558138E-2</v>
      </c>
      <c r="U715" s="359">
        <v>-1.1923388251746818</v>
      </c>
      <c r="V715" s="359">
        <v>-0.25149955084134512</v>
      </c>
      <c r="W715" s="359">
        <v>-2.4655365461695142</v>
      </c>
      <c r="X715" s="359">
        <v>-0.27605778436736372</v>
      </c>
      <c r="Y715" s="359">
        <v>-2.0933963276666314</v>
      </c>
      <c r="Z715" s="359">
        <v>-0.1729140664731379</v>
      </c>
      <c r="AA715" s="359">
        <v>-0.9828996105440746</v>
      </c>
      <c r="AB715" s="359">
        <v>0.39278159839446902</v>
      </c>
      <c r="AC715" s="363">
        <v>-0.78822915441285557</v>
      </c>
      <c r="AD715" s="526">
        <v>0</v>
      </c>
      <c r="AE715" s="360" t="s">
        <v>2441</v>
      </c>
      <c r="AF715" s="360" t="s">
        <v>2143</v>
      </c>
      <c r="AG715" s="364" t="s">
        <v>1435</v>
      </c>
      <c r="AH715" s="364" t="s">
        <v>2147</v>
      </c>
      <c r="AI715" s="364">
        <v>1000</v>
      </c>
      <c r="AJ715" s="364">
        <v>1000</v>
      </c>
      <c r="AK715" s="364">
        <v>1000</v>
      </c>
      <c r="AL715" s="359">
        <v>0.02</v>
      </c>
      <c r="AM715" s="359">
        <v>0.2</v>
      </c>
      <c r="AN715" s="359" t="s">
        <v>666</v>
      </c>
      <c r="AO715" s="357" t="s">
        <v>1323</v>
      </c>
      <c r="AP715" s="360" t="s">
        <v>716</v>
      </c>
      <c r="AQ715" s="366" t="s">
        <v>659</v>
      </c>
      <c r="AR715" s="359">
        <v>4.0000000000000001E-3</v>
      </c>
      <c r="AS715" s="359">
        <v>4.0000000000000001E-3</v>
      </c>
      <c r="AT715" s="359"/>
      <c r="AX715" s="646"/>
      <c r="AY715" s="647"/>
      <c r="AZ715" s="647"/>
      <c r="BA715" s="647"/>
      <c r="BB715" s="648"/>
      <c r="BC715" s="647"/>
      <c r="BD715" s="647"/>
      <c r="BE715" s="647"/>
      <c r="BF715" s="647"/>
      <c r="BG715" s="648"/>
      <c r="BH715" s="648"/>
      <c r="BI715" s="649"/>
      <c r="BJ715" s="649"/>
      <c r="BK715" s="649"/>
      <c r="BL715" s="648"/>
      <c r="BM715" s="648"/>
      <c r="BN715" s="648"/>
      <c r="BO715" s="648"/>
      <c r="BP715" s="648"/>
      <c r="BQ715" s="648"/>
      <c r="BR715" s="648"/>
      <c r="BS715" s="648"/>
      <c r="BT715" s="651"/>
      <c r="BU715" s="652"/>
      <c r="BV715" s="650"/>
      <c r="BW715" s="653"/>
    </row>
    <row r="716" spans="2:75" ht="15.75" customHeight="1">
      <c r="B716" s="353" t="s">
        <v>1239</v>
      </c>
      <c r="C716" s="354">
        <v>35948858000167</v>
      </c>
      <c r="D716" s="355" t="s">
        <v>14</v>
      </c>
      <c r="E716" s="355" t="s">
        <v>607</v>
      </c>
      <c r="F716" s="355"/>
      <c r="G716" s="356"/>
      <c r="H716" s="356" t="s">
        <v>34</v>
      </c>
      <c r="I716" s="356" t="s">
        <v>34</v>
      </c>
      <c r="J716" s="356" t="s">
        <v>608</v>
      </c>
      <c r="K716" s="357" t="s">
        <v>48</v>
      </c>
      <c r="L716" s="358"/>
      <c r="M716" s="358" t="s">
        <v>34</v>
      </c>
      <c r="N716" s="357">
        <v>528404</v>
      </c>
      <c r="O716" s="357" t="s">
        <v>1320</v>
      </c>
      <c r="P716" s="361">
        <v>43861</v>
      </c>
      <c r="Q716" s="362">
        <v>24780487.719999999</v>
      </c>
      <c r="R716" s="362">
        <v>25644113.766865075</v>
      </c>
      <c r="S716" s="357">
        <v>17</v>
      </c>
      <c r="T716" s="359">
        <v>-5.3134124292583573E-2</v>
      </c>
      <c r="U716" s="359">
        <v>-0.68687519552129572</v>
      </c>
      <c r="V716" s="359">
        <v>-0.14808713925280437</v>
      </c>
      <c r="W716" s="359">
        <v>-1.4517491288714479</v>
      </c>
      <c r="X716" s="359">
        <v>2.8423243703559642E-2</v>
      </c>
      <c r="Y716" s="359">
        <v>0.21553862038617388</v>
      </c>
      <c r="Z716" s="359" t="s">
        <v>1417</v>
      </c>
      <c r="AA716" s="359" t="s">
        <v>1417</v>
      </c>
      <c r="AB716" s="359">
        <v>0.21956598519636894</v>
      </c>
      <c r="AC716" s="363">
        <v>-1.0622173506648254</v>
      </c>
      <c r="AD716" s="526">
        <v>0</v>
      </c>
      <c r="AE716" s="360" t="s">
        <v>2455</v>
      </c>
      <c r="AF716" s="360" t="s">
        <v>2143</v>
      </c>
      <c r="AG716" s="364" t="s">
        <v>1435</v>
      </c>
      <c r="AH716" s="364" t="s">
        <v>2147</v>
      </c>
      <c r="AI716" s="364">
        <v>100</v>
      </c>
      <c r="AJ716" s="364">
        <v>100</v>
      </c>
      <c r="AK716" s="364">
        <v>100</v>
      </c>
      <c r="AL716" s="359">
        <v>1.8000000000000002E-2</v>
      </c>
      <c r="AM716" s="359">
        <v>0.2</v>
      </c>
      <c r="AN716" s="359" t="s">
        <v>2161</v>
      </c>
      <c r="AO716" s="357" t="s">
        <v>1323</v>
      </c>
      <c r="AP716" s="360" t="s">
        <v>716</v>
      </c>
      <c r="AQ716" s="366" t="s">
        <v>659</v>
      </c>
      <c r="AR716" s="359">
        <v>5.9999999999999993E-3</v>
      </c>
      <c r="AS716" s="359">
        <v>5.9999999999999993E-3</v>
      </c>
      <c r="AT716" s="359"/>
      <c r="AW716" s="646"/>
      <c r="AX716" s="646"/>
      <c r="AY716" s="647"/>
      <c r="AZ716" s="647"/>
      <c r="BA716" s="647"/>
      <c r="BB716" s="648"/>
      <c r="BC716" s="647"/>
      <c r="BD716" s="647"/>
      <c r="BE716" s="647"/>
      <c r="BF716" s="647"/>
      <c r="BG716" s="648"/>
      <c r="BH716" s="648"/>
      <c r="BI716" s="649"/>
      <c r="BJ716" s="649"/>
      <c r="BK716" s="649"/>
      <c r="BL716" s="218"/>
      <c r="BM716" s="648"/>
      <c r="BN716" s="648"/>
      <c r="BO716" s="648"/>
      <c r="BP716" s="648"/>
      <c r="BQ716" s="648"/>
      <c r="BR716" s="648"/>
      <c r="BS716" s="648"/>
      <c r="BT716" s="651"/>
      <c r="BU716" s="652"/>
      <c r="BV716" s="650"/>
      <c r="BW716" s="653"/>
    </row>
    <row r="717" spans="2:75" ht="15.75" customHeight="1">
      <c r="B717" s="353" t="s">
        <v>56</v>
      </c>
      <c r="C717" s="354">
        <v>21329166000126</v>
      </c>
      <c r="D717" s="355" t="s">
        <v>14</v>
      </c>
      <c r="E717" s="355" t="s">
        <v>607</v>
      </c>
      <c r="F717" s="355"/>
      <c r="G717" s="356"/>
      <c r="H717" s="356" t="s">
        <v>34</v>
      </c>
      <c r="I717" s="356" t="s">
        <v>34</v>
      </c>
      <c r="J717" s="356" t="s">
        <v>611</v>
      </c>
      <c r="K717" s="357" t="s">
        <v>48</v>
      </c>
      <c r="L717" s="358"/>
      <c r="M717" s="358" t="s">
        <v>34</v>
      </c>
      <c r="N717" s="357">
        <v>388467</v>
      </c>
      <c r="O717" s="357" t="s">
        <v>1320</v>
      </c>
      <c r="P717" s="361">
        <v>42003</v>
      </c>
      <c r="Q717" s="362">
        <v>454427107.88</v>
      </c>
      <c r="R717" s="362">
        <v>510114892.4330557</v>
      </c>
      <c r="S717" s="357">
        <v>17</v>
      </c>
      <c r="T717" s="359">
        <v>-2.1490990550757205E-2</v>
      </c>
      <c r="U717" s="359">
        <v>-0.27781822949057416</v>
      </c>
      <c r="V717" s="359">
        <v>-0.22349074911041311</v>
      </c>
      <c r="W717" s="359">
        <v>-2.1909566351875172</v>
      </c>
      <c r="X717" s="359">
        <v>-0.12899651955098035</v>
      </c>
      <c r="Y717" s="359">
        <v>-0.97820404133376071</v>
      </c>
      <c r="Z717" s="359">
        <v>-8.6826439542410094E-3</v>
      </c>
      <c r="AA717" s="359">
        <v>-4.9354963047162678E-2</v>
      </c>
      <c r="AB717" s="359">
        <v>0.30010401728451142</v>
      </c>
      <c r="AC717" s="363">
        <v>-1.0166381875775437</v>
      </c>
      <c r="AD717" s="526">
        <v>34507968000120</v>
      </c>
      <c r="AE717" s="360" t="s">
        <v>2469</v>
      </c>
      <c r="AF717" s="360" t="s">
        <v>2143</v>
      </c>
      <c r="AG717" s="364" t="s">
        <v>1435</v>
      </c>
      <c r="AH717" s="364" t="s">
        <v>2147</v>
      </c>
      <c r="AI717" s="364">
        <v>5000</v>
      </c>
      <c r="AJ717" s="364">
        <v>2000</v>
      </c>
      <c r="AK717" s="364">
        <v>2000</v>
      </c>
      <c r="AL717" s="359">
        <v>0.02</v>
      </c>
      <c r="AM717" s="359">
        <v>0.2</v>
      </c>
      <c r="AN717" s="359" t="s">
        <v>2194</v>
      </c>
      <c r="AO717" s="357" t="s">
        <v>1323</v>
      </c>
      <c r="AP717" s="360" t="s">
        <v>716</v>
      </c>
      <c r="AQ717" s="366" t="s">
        <v>659</v>
      </c>
      <c r="AR717" s="359">
        <v>5.3340000000000002E-3</v>
      </c>
      <c r="AS717" s="359">
        <v>5.3340000000000002E-3</v>
      </c>
      <c r="AT717" s="359"/>
      <c r="AX717" s="646"/>
      <c r="AY717" s="647"/>
      <c r="AZ717" s="647"/>
      <c r="BA717" s="647"/>
      <c r="BB717" s="648"/>
      <c r="BC717" s="647"/>
      <c r="BD717" s="647"/>
      <c r="BE717" s="647"/>
      <c r="BF717" s="647"/>
      <c r="BG717" s="648"/>
      <c r="BH717" s="648"/>
      <c r="BI717" s="649"/>
      <c r="BJ717" s="649"/>
      <c r="BK717" s="649"/>
      <c r="BL717" s="648"/>
      <c r="BM717" s="648"/>
      <c r="BN717" s="648"/>
      <c r="BO717" s="648"/>
      <c r="BP717" s="648"/>
      <c r="BQ717" s="648"/>
      <c r="BR717" s="648"/>
      <c r="BS717" s="648"/>
      <c r="BT717" s="651"/>
      <c r="BU717" s="652"/>
      <c r="BV717" s="650"/>
      <c r="BW717" s="653"/>
    </row>
    <row r="718" spans="2:75" ht="15.75" customHeight="1">
      <c r="B718" s="353" t="s">
        <v>1090</v>
      </c>
      <c r="C718" s="354">
        <v>28911598000190</v>
      </c>
      <c r="D718" s="355" t="s">
        <v>13</v>
      </c>
      <c r="E718" s="355" t="s">
        <v>616</v>
      </c>
      <c r="F718" s="355" t="s">
        <v>617</v>
      </c>
      <c r="G718" s="356" t="s">
        <v>34</v>
      </c>
      <c r="H718" s="356" t="s">
        <v>1336</v>
      </c>
      <c r="I718" s="356" t="s">
        <v>34</v>
      </c>
      <c r="J718" s="356" t="s">
        <v>608</v>
      </c>
      <c r="K718" s="357" t="s">
        <v>48</v>
      </c>
      <c r="L718" s="358"/>
      <c r="M718" s="358" t="s">
        <v>34</v>
      </c>
      <c r="N718" s="357">
        <v>456561</v>
      </c>
      <c r="O718" s="357" t="s">
        <v>1320</v>
      </c>
      <c r="P718" s="361">
        <v>43067</v>
      </c>
      <c r="Q718" s="362">
        <v>31175386.329999998</v>
      </c>
      <c r="R718" s="362">
        <v>54906909.112063497</v>
      </c>
      <c r="S718" s="357">
        <v>18</v>
      </c>
      <c r="T718" s="359">
        <v>6.1845813270589911E-2</v>
      </c>
      <c r="U718" s="359">
        <v>0.79949289929935619</v>
      </c>
      <c r="V718" s="359">
        <v>5.3487239784769436E-2</v>
      </c>
      <c r="W718" s="359">
        <v>0.52435379706213614</v>
      </c>
      <c r="X718" s="359">
        <v>9.6777738133495994E-2</v>
      </c>
      <c r="Y718" s="359">
        <v>0.73388316896342742</v>
      </c>
      <c r="Z718" s="359">
        <v>0.14622113391938418</v>
      </c>
      <c r="AA718" s="359">
        <v>0.83116832837311483</v>
      </c>
      <c r="AB718" s="359">
        <v>4.7957360763387857E-2</v>
      </c>
      <c r="AC718" s="363">
        <v>-0.91533694080022543</v>
      </c>
      <c r="AD718" s="526">
        <v>0</v>
      </c>
      <c r="AE718" s="360" t="s">
        <v>2370</v>
      </c>
      <c r="AF718" s="360" t="s">
        <v>2152</v>
      </c>
      <c r="AG718" s="364" t="s">
        <v>1436</v>
      </c>
      <c r="AH718" s="364" t="s">
        <v>2147</v>
      </c>
      <c r="AI718" s="364">
        <v>1000</v>
      </c>
      <c r="AJ718" s="364">
        <v>500</v>
      </c>
      <c r="AK718" s="364">
        <v>1000</v>
      </c>
      <c r="AL718" s="359">
        <v>0.02</v>
      </c>
      <c r="AM718" s="359">
        <v>0.2</v>
      </c>
      <c r="AN718" s="359" t="s">
        <v>64</v>
      </c>
      <c r="AO718" s="357" t="s">
        <v>1323</v>
      </c>
      <c r="AP718" s="360" t="s">
        <v>13</v>
      </c>
      <c r="AQ718" s="366" t="s">
        <v>674</v>
      </c>
      <c r="AR718" s="359">
        <v>5.4000000000000003E-3</v>
      </c>
      <c r="AS718" s="359">
        <v>5.4000000000000003E-3</v>
      </c>
      <c r="AT718" s="359"/>
      <c r="AX718" s="646"/>
      <c r="AY718" s="647"/>
      <c r="AZ718" s="647"/>
      <c r="BA718" s="647"/>
      <c r="BB718" s="648"/>
      <c r="BC718" s="647"/>
      <c r="BD718" s="647"/>
      <c r="BE718" s="647"/>
      <c r="BF718" s="647"/>
      <c r="BG718" s="648"/>
      <c r="BH718" s="648"/>
      <c r="BI718" s="649"/>
      <c r="BJ718" s="649"/>
      <c r="BK718" s="649"/>
      <c r="BL718" s="648"/>
      <c r="BM718" s="648"/>
      <c r="BN718" s="648"/>
      <c r="BO718" s="648"/>
      <c r="BP718" s="648"/>
      <c r="BQ718" s="648"/>
      <c r="BR718" s="648"/>
      <c r="BS718" s="648"/>
      <c r="BT718" s="651"/>
      <c r="BU718" s="652"/>
      <c r="BV718" s="650"/>
      <c r="BW718" s="653"/>
    </row>
    <row r="719" spans="2:75" ht="15.75" customHeight="1">
      <c r="B719" s="353" t="s">
        <v>927</v>
      </c>
      <c r="C719" s="354">
        <v>23799268000130</v>
      </c>
      <c r="D719" s="355" t="s">
        <v>13</v>
      </c>
      <c r="E719" s="355" t="s">
        <v>616</v>
      </c>
      <c r="F719" s="355" t="s">
        <v>619</v>
      </c>
      <c r="G719" s="356" t="s">
        <v>34</v>
      </c>
      <c r="H719" s="356" t="s">
        <v>1337</v>
      </c>
      <c r="I719" s="356" t="s">
        <v>34</v>
      </c>
      <c r="J719" s="356" t="s">
        <v>611</v>
      </c>
      <c r="K719" s="357" t="s">
        <v>48</v>
      </c>
      <c r="L719" s="358"/>
      <c r="M719" s="358" t="s">
        <v>34</v>
      </c>
      <c r="N719" s="357">
        <v>429661</v>
      </c>
      <c r="O719" s="357" t="s">
        <v>1320</v>
      </c>
      <c r="P719" s="361">
        <v>42607</v>
      </c>
      <c r="Q719" s="362">
        <v>135896753.91</v>
      </c>
      <c r="R719" s="362">
        <v>98922948.280634865</v>
      </c>
      <c r="S719" s="357">
        <v>18</v>
      </c>
      <c r="T719" s="359">
        <v>0.18858312215358608</v>
      </c>
      <c r="U719" s="359">
        <v>2.4378508279911744</v>
      </c>
      <c r="V719" s="359">
        <v>0.24431310627138103</v>
      </c>
      <c r="W719" s="359">
        <v>2.3950853598155262</v>
      </c>
      <c r="X719" s="359">
        <v>1.5505812770626481</v>
      </c>
      <c r="Y719" s="359">
        <v>11.758339503413517</v>
      </c>
      <c r="Z719" s="359">
        <v>1.8661332228550194</v>
      </c>
      <c r="AA719" s="359">
        <v>10.607706217194901</v>
      </c>
      <c r="AB719" s="359">
        <v>0.28338554307643565</v>
      </c>
      <c r="AC719" s="363">
        <v>0.56944063743838524</v>
      </c>
      <c r="AD719" s="526">
        <v>0</v>
      </c>
      <c r="AE719" s="360" t="s">
        <v>2268</v>
      </c>
      <c r="AF719" s="360" t="s">
        <v>2146</v>
      </c>
      <c r="AG719" s="364" t="s">
        <v>59</v>
      </c>
      <c r="AH719" s="364" t="s">
        <v>2147</v>
      </c>
      <c r="AI719" s="364">
        <v>5000</v>
      </c>
      <c r="AJ719" s="364">
        <v>0</v>
      </c>
      <c r="AK719" s="364">
        <v>5000</v>
      </c>
      <c r="AL719" s="359">
        <v>0.02</v>
      </c>
      <c r="AM719" s="359">
        <v>0.2</v>
      </c>
      <c r="AN719" s="359" t="s">
        <v>64</v>
      </c>
      <c r="AO719" s="357" t="s">
        <v>1323</v>
      </c>
      <c r="AP719" s="360" t="s">
        <v>13</v>
      </c>
      <c r="AQ719" s="366" t="s">
        <v>668</v>
      </c>
      <c r="AR719" s="359">
        <v>4.0000000000000001E-3</v>
      </c>
      <c r="AS719" s="359">
        <v>4.0000000000000001E-3</v>
      </c>
      <c r="AT719" s="359"/>
      <c r="AX719" s="646"/>
      <c r="AY719" s="647"/>
      <c r="AZ719" s="647"/>
      <c r="BA719" s="647"/>
      <c r="BB719" s="648"/>
      <c r="BC719" s="647"/>
      <c r="BD719" s="647"/>
      <c r="BE719" s="647"/>
      <c r="BF719" s="647"/>
      <c r="BG719" s="648"/>
      <c r="BH719" s="648"/>
      <c r="BI719" s="649"/>
      <c r="BJ719" s="649"/>
      <c r="BK719" s="649"/>
      <c r="BL719" s="648"/>
      <c r="BM719" s="648"/>
      <c r="BN719" s="648"/>
      <c r="BO719" s="648"/>
      <c r="BP719" s="648"/>
      <c r="BQ719" s="648"/>
      <c r="BR719" s="648"/>
      <c r="BS719" s="648"/>
      <c r="BT719" s="651"/>
      <c r="BU719" s="652"/>
      <c r="BV719" s="650"/>
      <c r="BW719" s="653"/>
    </row>
    <row r="720" spans="2:75" ht="15.75" customHeight="1">
      <c r="B720" s="353" t="s">
        <v>964</v>
      </c>
      <c r="C720" s="354">
        <v>36352424000162</v>
      </c>
      <c r="D720" s="355" t="s">
        <v>14</v>
      </c>
      <c r="E720" s="355" t="s">
        <v>607</v>
      </c>
      <c r="F720" s="355"/>
      <c r="G720" s="356"/>
      <c r="H720" s="356" t="s">
        <v>34</v>
      </c>
      <c r="I720" s="356" t="s">
        <v>34</v>
      </c>
      <c r="J720" s="356" t="s">
        <v>611</v>
      </c>
      <c r="K720" s="357" t="s">
        <v>49</v>
      </c>
      <c r="L720" s="358"/>
      <c r="M720" s="358" t="s">
        <v>1414</v>
      </c>
      <c r="N720" s="357">
        <v>557021</v>
      </c>
      <c r="O720" s="357" t="s">
        <v>1320</v>
      </c>
      <c r="P720" s="361">
        <v>44132</v>
      </c>
      <c r="Q720" s="362">
        <v>18551952.260000002</v>
      </c>
      <c r="R720" s="362">
        <v>25741449.411904752</v>
      </c>
      <c r="S720" s="357">
        <v>19</v>
      </c>
      <c r="T720" s="359">
        <v>-0.28399075586252631</v>
      </c>
      <c r="U720" s="359">
        <v>-3.6712039307391113</v>
      </c>
      <c r="V720" s="359">
        <v>-0.204763034307195</v>
      </c>
      <c r="W720" s="359">
        <v>-2.0073624095950344</v>
      </c>
      <c r="X720" s="359" t="s">
        <v>1417</v>
      </c>
      <c r="Y720" s="359" t="s">
        <v>1417</v>
      </c>
      <c r="Z720" s="359" t="s">
        <v>1417</v>
      </c>
      <c r="AA720" s="359" t="s">
        <v>1417</v>
      </c>
      <c r="AB720" s="359">
        <v>0.21166265914645094</v>
      </c>
      <c r="AC720" s="363">
        <v>-1.4354780499797222</v>
      </c>
      <c r="AD720" s="526">
        <v>36327593000142</v>
      </c>
      <c r="AE720" s="360" t="s">
        <v>2292</v>
      </c>
      <c r="AF720" s="360" t="s">
        <v>2152</v>
      </c>
      <c r="AG720" s="364" t="s">
        <v>1436</v>
      </c>
      <c r="AH720" s="364" t="s">
        <v>2144</v>
      </c>
      <c r="AI720" s="364">
        <v>1000</v>
      </c>
      <c r="AJ720" s="364">
        <v>1000</v>
      </c>
      <c r="AK720" s="364">
        <v>1000</v>
      </c>
      <c r="AL720" s="359">
        <v>1.2E-2</v>
      </c>
      <c r="AM720" s="359" t="s">
        <v>34</v>
      </c>
      <c r="AN720" s="359" t="s">
        <v>34</v>
      </c>
      <c r="AO720" s="357" t="s">
        <v>1323</v>
      </c>
      <c r="AP720" s="360" t="s">
        <v>716</v>
      </c>
      <c r="AQ720" s="366" t="s">
        <v>687</v>
      </c>
      <c r="AR720" s="359">
        <v>3.2000000000000002E-3</v>
      </c>
      <c r="AS720" s="359">
        <v>3.2000000000000002E-3</v>
      </c>
      <c r="AT720" s="359"/>
      <c r="AX720" s="646"/>
      <c r="AY720" s="647"/>
      <c r="AZ720" s="647"/>
      <c r="BA720" s="647"/>
      <c r="BB720" s="648"/>
      <c r="BC720" s="647"/>
      <c r="BD720" s="647"/>
      <c r="BE720" s="647"/>
      <c r="BF720" s="647"/>
      <c r="BG720" s="648"/>
      <c r="BH720" s="648"/>
      <c r="BI720" s="649"/>
      <c r="BJ720" s="649"/>
      <c r="BK720" s="649"/>
      <c r="BL720" s="648"/>
      <c r="BM720" s="648"/>
      <c r="BN720" s="648"/>
      <c r="BO720" s="648"/>
      <c r="BP720" s="648"/>
      <c r="BQ720" s="648"/>
      <c r="BR720" s="648"/>
      <c r="BS720" s="648"/>
      <c r="BT720" s="651"/>
      <c r="BU720" s="652"/>
      <c r="BV720" s="650"/>
      <c r="BW720" s="653"/>
    </row>
    <row r="721" spans="2:75" ht="15.75" customHeight="1">
      <c r="B721" s="353" t="s">
        <v>1235</v>
      </c>
      <c r="C721" s="354">
        <v>17439235000187</v>
      </c>
      <c r="D721" s="355" t="s">
        <v>14</v>
      </c>
      <c r="E721" s="355" t="s">
        <v>614</v>
      </c>
      <c r="F721" s="355"/>
      <c r="G721" s="356"/>
      <c r="H721" s="356" t="s">
        <v>1337</v>
      </c>
      <c r="I721" s="356" t="s">
        <v>34</v>
      </c>
      <c r="J721" s="356" t="s">
        <v>608</v>
      </c>
      <c r="K721" s="357" t="s">
        <v>48</v>
      </c>
      <c r="L721" s="358"/>
      <c r="M721" s="358" t="s">
        <v>34</v>
      </c>
      <c r="N721" s="357">
        <v>331945</v>
      </c>
      <c r="O721" s="357" t="s">
        <v>1320</v>
      </c>
      <c r="P721" s="361">
        <v>41359</v>
      </c>
      <c r="Q721" s="362">
        <v>55375275.299999997</v>
      </c>
      <c r="R721" s="362">
        <v>45904576.417222224</v>
      </c>
      <c r="S721" s="357">
        <v>19</v>
      </c>
      <c r="T721" s="359">
        <v>9.1850768012400108E-2</v>
      </c>
      <c r="U721" s="359">
        <v>1.1873728056548505</v>
      </c>
      <c r="V721" s="359">
        <v>-5.4375174358286316E-2</v>
      </c>
      <c r="W721" s="359">
        <v>-0.53305852490077299</v>
      </c>
      <c r="X721" s="359">
        <v>8.2754091106896244E-2</v>
      </c>
      <c r="Y721" s="359">
        <v>0.62753930601729113</v>
      </c>
      <c r="Z721" s="359">
        <v>0.27893709835663372</v>
      </c>
      <c r="AA721" s="359">
        <v>1.5855688951923481</v>
      </c>
      <c r="AB721" s="359">
        <v>0.23828110523979057</v>
      </c>
      <c r="AC721" s="363">
        <v>-0.523615934734456</v>
      </c>
      <c r="AD721" s="526">
        <v>0</v>
      </c>
      <c r="AE721" s="360" t="s">
        <v>2453</v>
      </c>
      <c r="AF721" s="360" t="s">
        <v>2143</v>
      </c>
      <c r="AG721" s="364" t="s">
        <v>1435</v>
      </c>
      <c r="AH721" s="364" t="s">
        <v>2147</v>
      </c>
      <c r="AI721" s="364">
        <v>1000</v>
      </c>
      <c r="AJ721" s="364">
        <v>500</v>
      </c>
      <c r="AK721" s="364">
        <v>500</v>
      </c>
      <c r="AL721" s="359">
        <v>0.02</v>
      </c>
      <c r="AM721" s="359">
        <v>0.2</v>
      </c>
      <c r="AN721" s="359" t="s">
        <v>666</v>
      </c>
      <c r="AO721" s="357" t="s">
        <v>1323</v>
      </c>
      <c r="AP721" s="360" t="s">
        <v>716</v>
      </c>
      <c r="AQ721" s="366" t="s">
        <v>670</v>
      </c>
      <c r="AR721" s="359">
        <v>4.6666666666666662E-3</v>
      </c>
      <c r="AS721" s="359">
        <v>4.6666666666666662E-3</v>
      </c>
      <c r="AT721" s="359"/>
      <c r="AX721" s="646"/>
      <c r="AY721" s="647"/>
      <c r="AZ721" s="647"/>
      <c r="BA721" s="647"/>
      <c r="BB721" s="648"/>
      <c r="BC721" s="647"/>
      <c r="BD721" s="647"/>
      <c r="BE721" s="647"/>
      <c r="BF721" s="647"/>
      <c r="BG721" s="648"/>
      <c r="BH721" s="648"/>
      <c r="BI721" s="649"/>
      <c r="BJ721" s="649"/>
      <c r="BK721" s="649"/>
      <c r="BL721" s="648"/>
      <c r="BM721" s="648"/>
      <c r="BN721" s="648"/>
      <c r="BO721" s="648"/>
      <c r="BP721" s="648"/>
      <c r="BQ721" s="648"/>
      <c r="BR721" s="648"/>
      <c r="BS721" s="648"/>
      <c r="BT721" s="651"/>
      <c r="BU721" s="652"/>
      <c r="BV721" s="650"/>
      <c r="BW721" s="653"/>
    </row>
    <row r="722" spans="2:75" ht="15.75" customHeight="1">
      <c r="B722" s="353" t="s">
        <v>62</v>
      </c>
      <c r="C722" s="354">
        <v>9550197000107</v>
      </c>
      <c r="D722" s="355" t="s">
        <v>14</v>
      </c>
      <c r="E722" s="355" t="s">
        <v>607</v>
      </c>
      <c r="F722" s="355"/>
      <c r="G722" s="356"/>
      <c r="H722" s="356" t="s">
        <v>34</v>
      </c>
      <c r="I722" s="356" t="s">
        <v>34</v>
      </c>
      <c r="J722" s="356" t="s">
        <v>608</v>
      </c>
      <c r="K722" s="357" t="s">
        <v>48</v>
      </c>
      <c r="L722" s="358"/>
      <c r="M722" s="358" t="s">
        <v>1414</v>
      </c>
      <c r="N722" s="357">
        <v>213691</v>
      </c>
      <c r="O722" s="357" t="s">
        <v>1320</v>
      </c>
      <c r="P722" s="361">
        <v>39629</v>
      </c>
      <c r="Q722" s="362">
        <v>345428700.72000003</v>
      </c>
      <c r="R722" s="362">
        <v>379102380.53019869</v>
      </c>
      <c r="S722" s="357">
        <v>20</v>
      </c>
      <c r="T722" s="359">
        <v>-3.7647870011649154E-2</v>
      </c>
      <c r="U722" s="359">
        <v>-0.48668136380336047</v>
      </c>
      <c r="V722" s="359">
        <v>-7.4805478087655697E-2</v>
      </c>
      <c r="W722" s="359">
        <v>-0.73334381497622037</v>
      </c>
      <c r="X722" s="359">
        <v>5.4805802864507092E-2</v>
      </c>
      <c r="Y722" s="359">
        <v>0.41560235917384331</v>
      </c>
      <c r="Z722" s="359">
        <v>0.18192514579187913</v>
      </c>
      <c r="AA722" s="359">
        <v>1.0341215066779466</v>
      </c>
      <c r="AB722" s="359">
        <v>0.24912221650959668</v>
      </c>
      <c r="AC722" s="363">
        <v>-0.57779851541551552</v>
      </c>
      <c r="AD722" s="526">
        <v>0</v>
      </c>
      <c r="AE722" s="360" t="s">
        <v>2148</v>
      </c>
      <c r="AF722" s="360" t="s">
        <v>2149</v>
      </c>
      <c r="AG722" s="364" t="s">
        <v>719</v>
      </c>
      <c r="AH722" s="364" t="s">
        <v>2147</v>
      </c>
      <c r="AI722" s="364">
        <v>500</v>
      </c>
      <c r="AJ722" s="364">
        <v>100</v>
      </c>
      <c r="AK722" s="364">
        <v>500</v>
      </c>
      <c r="AL722" s="657">
        <v>0.02</v>
      </c>
      <c r="AM722" s="657">
        <v>0.2</v>
      </c>
      <c r="AN722" s="359" t="s">
        <v>666</v>
      </c>
      <c r="AO722" s="357" t="s">
        <v>1323</v>
      </c>
      <c r="AP722" s="360" t="s">
        <v>716</v>
      </c>
      <c r="AQ722" s="366" t="s">
        <v>681</v>
      </c>
      <c r="AR722" s="359">
        <v>3.3333333333333331E-3</v>
      </c>
      <c r="AS722" s="359">
        <v>3.3333333333333331E-3</v>
      </c>
      <c r="AT722" s="359"/>
      <c r="AX722" s="646"/>
      <c r="AY722" s="647"/>
      <c r="AZ722" s="647"/>
      <c r="BA722" s="647"/>
      <c r="BB722" s="648"/>
      <c r="BC722" s="647"/>
      <c r="BD722" s="647"/>
      <c r="BE722" s="647"/>
      <c r="BF722" s="647"/>
      <c r="BG722" s="648"/>
      <c r="BH722" s="648"/>
      <c r="BI722" s="649"/>
      <c r="BJ722" s="649"/>
      <c r="BK722" s="649"/>
      <c r="BL722" s="648"/>
      <c r="BM722" s="648"/>
      <c r="BN722" s="648"/>
      <c r="BO722" s="648"/>
      <c r="BP722" s="648"/>
      <c r="BQ722" s="648"/>
      <c r="BR722" s="648"/>
      <c r="BS722" s="648"/>
      <c r="BT722" s="651"/>
      <c r="BU722" s="652"/>
      <c r="BV722" s="650"/>
      <c r="BW722" s="653"/>
    </row>
    <row r="723" spans="2:75" ht="15.75" customHeight="1">
      <c r="B723" s="353" t="s">
        <v>494</v>
      </c>
      <c r="C723" s="354">
        <v>37608764000174</v>
      </c>
      <c r="D723" s="355" t="s">
        <v>11</v>
      </c>
      <c r="E723" s="355" t="s">
        <v>661</v>
      </c>
      <c r="F723" s="355"/>
      <c r="G723" s="356"/>
      <c r="H723" s="356" t="s">
        <v>34</v>
      </c>
      <c r="I723" s="356" t="s">
        <v>34</v>
      </c>
      <c r="J723" s="356" t="s">
        <v>611</v>
      </c>
      <c r="K723" s="357" t="s">
        <v>48</v>
      </c>
      <c r="L723" s="358"/>
      <c r="M723" s="358" t="s">
        <v>34</v>
      </c>
      <c r="N723" s="357">
        <v>559199</v>
      </c>
      <c r="O723" s="357" t="s">
        <v>1320</v>
      </c>
      <c r="P723" s="361">
        <v>44124</v>
      </c>
      <c r="Q723" s="362">
        <v>11063356.74</v>
      </c>
      <c r="R723" s="362">
        <v>13980419.353055554</v>
      </c>
      <c r="S723" s="357">
        <v>20</v>
      </c>
      <c r="T723" s="359">
        <v>-0.22129780221734086</v>
      </c>
      <c r="U723" s="359">
        <v>-2.8607598824713416</v>
      </c>
      <c r="V723" s="359">
        <v>-0.26432354666680313</v>
      </c>
      <c r="W723" s="359">
        <v>-2.5912545853064421</v>
      </c>
      <c r="X723" s="359" t="s">
        <v>1417</v>
      </c>
      <c r="Y723" s="359" t="s">
        <v>1417</v>
      </c>
      <c r="Z723" s="359" t="s">
        <v>1417</v>
      </c>
      <c r="AA723" s="359" t="s">
        <v>1417</v>
      </c>
      <c r="AB723" s="359">
        <v>0.213715400369141</v>
      </c>
      <c r="AC723" s="363">
        <v>-1.7836390816942076</v>
      </c>
      <c r="AD723" s="526">
        <v>0</v>
      </c>
      <c r="AE723" s="360" t="s">
        <v>2315</v>
      </c>
      <c r="AF723" s="360" t="s">
        <v>976</v>
      </c>
      <c r="AG723" s="364" t="s">
        <v>976</v>
      </c>
      <c r="AH723" s="364" t="s">
        <v>726</v>
      </c>
      <c r="AI723" s="364">
        <v>1000</v>
      </c>
      <c r="AJ723" s="364">
        <v>100</v>
      </c>
      <c r="AK723" s="364">
        <v>1000</v>
      </c>
      <c r="AL723" s="359">
        <v>1.15E-2</v>
      </c>
      <c r="AM723" s="359">
        <v>0.2</v>
      </c>
      <c r="AN723" s="359" t="s">
        <v>64</v>
      </c>
      <c r="AO723" s="357" t="s">
        <v>1323</v>
      </c>
      <c r="AP723" s="360" t="s">
        <v>13</v>
      </c>
      <c r="AQ723" s="366" t="s">
        <v>679</v>
      </c>
      <c r="AR723" s="359">
        <v>2.3E-3</v>
      </c>
      <c r="AS723" s="359">
        <v>2.3E-3</v>
      </c>
      <c r="AT723" s="359"/>
      <c r="AX723" s="646"/>
      <c r="AY723" s="647"/>
      <c r="AZ723" s="647"/>
      <c r="BA723" s="647"/>
      <c r="BB723" s="648"/>
      <c r="BC723" s="647"/>
      <c r="BD723" s="647"/>
      <c r="BE723" s="647"/>
      <c r="BF723" s="647"/>
      <c r="BG723" s="648"/>
      <c r="BH723" s="648"/>
      <c r="BI723" s="649"/>
      <c r="BJ723" s="649"/>
      <c r="BK723" s="649"/>
      <c r="BL723" s="648"/>
      <c r="BM723" s="648"/>
      <c r="BN723" s="648"/>
      <c r="BO723" s="648"/>
      <c r="BP723" s="648"/>
      <c r="BQ723" s="648"/>
      <c r="BR723" s="648"/>
      <c r="BS723" s="648"/>
      <c r="BT723" s="651"/>
      <c r="BU723" s="652"/>
      <c r="BV723" s="650"/>
      <c r="BW723" s="653"/>
    </row>
    <row r="724" spans="2:75" ht="15.75" customHeight="1">
      <c r="B724" s="353" t="s">
        <v>1091</v>
      </c>
      <c r="C724" s="354">
        <v>17703320000100</v>
      </c>
      <c r="D724" s="355" t="s">
        <v>14</v>
      </c>
      <c r="E724" s="355" t="s">
        <v>607</v>
      </c>
      <c r="F724" s="355"/>
      <c r="G724" s="356"/>
      <c r="H724" s="356" t="s">
        <v>34</v>
      </c>
      <c r="I724" s="356" t="s">
        <v>34</v>
      </c>
      <c r="J724" s="356" t="s">
        <v>611</v>
      </c>
      <c r="K724" s="357"/>
      <c r="L724" s="358"/>
      <c r="M724" s="358" t="s">
        <v>34</v>
      </c>
      <c r="N724" s="357">
        <v>336408</v>
      </c>
      <c r="O724" s="357" t="s">
        <v>1320</v>
      </c>
      <c r="P724" s="361">
        <v>41422</v>
      </c>
      <c r="Q724" s="362">
        <v>4665023.1900000004</v>
      </c>
      <c r="R724" s="362">
        <v>3815180.346865078</v>
      </c>
      <c r="S724" s="357">
        <v>20</v>
      </c>
      <c r="T724" s="359">
        <v>-0.21127097354862867</v>
      </c>
      <c r="U724" s="359">
        <v>-2.7311411112207629</v>
      </c>
      <c r="V724" s="359">
        <v>-0.16949009145010896</v>
      </c>
      <c r="W724" s="359">
        <v>-1.6615696262116704</v>
      </c>
      <c r="X724" s="359">
        <v>2.3989900871301817E-2</v>
      </c>
      <c r="Y724" s="359">
        <v>0.181919776325666</v>
      </c>
      <c r="Z724" s="359">
        <v>0.46676770893445485</v>
      </c>
      <c r="AA724" s="359">
        <v>2.6532589781959568</v>
      </c>
      <c r="AB724" s="359">
        <v>0.19206452392949036</v>
      </c>
      <c r="AC724" s="363">
        <v>-1.376705347179868</v>
      </c>
      <c r="AD724" s="526">
        <v>17703461000123</v>
      </c>
      <c r="AE724" s="360" t="s">
        <v>2373</v>
      </c>
      <c r="AF724" s="360" t="s">
        <v>2152</v>
      </c>
      <c r="AG724" s="364" t="s">
        <v>1436</v>
      </c>
      <c r="AH724" s="364" t="s">
        <v>2147</v>
      </c>
      <c r="AI724" s="364">
        <v>20000</v>
      </c>
      <c r="AJ724" s="364">
        <v>5000</v>
      </c>
      <c r="AK724" s="364">
        <v>5000</v>
      </c>
      <c r="AL724" s="359">
        <v>0.02</v>
      </c>
      <c r="AM724" s="359">
        <v>0.2</v>
      </c>
      <c r="AN724" s="359" t="s">
        <v>2161</v>
      </c>
      <c r="AO724" s="357" t="s">
        <v>1323</v>
      </c>
      <c r="AP724" s="360" t="s">
        <v>716</v>
      </c>
      <c r="AQ724" s="366" t="s">
        <v>659</v>
      </c>
      <c r="AR724" s="359">
        <v>5.3340000000000002E-3</v>
      </c>
      <c r="AS724" s="359">
        <v>5.3340000000000002E-3</v>
      </c>
      <c r="AT724" s="359"/>
      <c r="AX724" s="646"/>
      <c r="AY724" s="647"/>
      <c r="AZ724" s="647"/>
      <c r="BA724" s="647"/>
      <c r="BB724" s="648"/>
      <c r="BC724" s="647"/>
      <c r="BD724" s="647"/>
      <c r="BE724" s="647"/>
      <c r="BF724" s="647"/>
      <c r="BG724" s="648"/>
      <c r="BH724" s="648"/>
      <c r="BI724" s="649"/>
      <c r="BJ724" s="649"/>
      <c r="BK724" s="649"/>
      <c r="BL724" s="648"/>
      <c r="BM724" s="648"/>
      <c r="BN724" s="648"/>
      <c r="BO724" s="648"/>
      <c r="BP724" s="648"/>
      <c r="BQ724" s="648"/>
      <c r="BR724" s="648"/>
      <c r="BS724" s="648"/>
      <c r="BT724" s="651"/>
      <c r="BU724" s="652"/>
      <c r="BV724" s="650"/>
      <c r="BW724" s="653"/>
    </row>
    <row r="725" spans="2:75" ht="15.75" customHeight="1">
      <c r="B725" s="353" t="s">
        <v>54</v>
      </c>
      <c r="C725" s="354">
        <v>18832847000106</v>
      </c>
      <c r="D725" s="355" t="s">
        <v>14</v>
      </c>
      <c r="E725" s="355" t="s">
        <v>614</v>
      </c>
      <c r="F725" s="355"/>
      <c r="G725" s="356"/>
      <c r="H725" s="356" t="s">
        <v>1337</v>
      </c>
      <c r="I725" s="356" t="s">
        <v>34</v>
      </c>
      <c r="J725" s="356" t="s">
        <v>608</v>
      </c>
      <c r="K725" s="357" t="s">
        <v>48</v>
      </c>
      <c r="L725" s="358"/>
      <c r="M725" s="358" t="s">
        <v>1414</v>
      </c>
      <c r="N725" s="357">
        <v>350729</v>
      </c>
      <c r="O725" s="357" t="s">
        <v>1323</v>
      </c>
      <c r="P725" s="361">
        <v>41575</v>
      </c>
      <c r="Q725" s="362">
        <v>207692558.41999999</v>
      </c>
      <c r="R725" s="362">
        <v>225616883.67063481</v>
      </c>
      <c r="S725" s="357">
        <v>20</v>
      </c>
      <c r="T725" s="359">
        <v>-3.578473345184463E-3</v>
      </c>
      <c r="U725" s="359">
        <v>-4.6259623384522483E-2</v>
      </c>
      <c r="V725" s="359">
        <v>-0.31489997678305703</v>
      </c>
      <c r="W725" s="359">
        <v>-3.0870727146401062</v>
      </c>
      <c r="X725" s="359">
        <v>-0.30987055412428322</v>
      </c>
      <c r="Y725" s="359">
        <v>-2.3498047031796996</v>
      </c>
      <c r="Z725" s="359">
        <v>0.77442558695012464</v>
      </c>
      <c r="AA725" s="359">
        <v>4.4020860959099197</v>
      </c>
      <c r="AB725" s="359">
        <v>0.65317564666938055</v>
      </c>
      <c r="AC725" s="363">
        <v>-0.40316206378257308</v>
      </c>
      <c r="AD725" s="526">
        <v>0</v>
      </c>
      <c r="AE725" s="360" t="s">
        <v>2462</v>
      </c>
      <c r="AF725" s="360" t="s">
        <v>2152</v>
      </c>
      <c r="AG725" s="364" t="s">
        <v>1436</v>
      </c>
      <c r="AH725" s="364" t="s">
        <v>2147</v>
      </c>
      <c r="AI725" s="364">
        <v>500000</v>
      </c>
      <c r="AJ725" s="364">
        <v>1000</v>
      </c>
      <c r="AK725" s="364">
        <v>5000</v>
      </c>
      <c r="AL725" s="359">
        <v>0.02</v>
      </c>
      <c r="AM725" s="359">
        <v>0.2</v>
      </c>
      <c r="AN725" s="359" t="s">
        <v>34</v>
      </c>
      <c r="AO725" s="357" t="s">
        <v>1323</v>
      </c>
      <c r="AP725" s="360" t="s">
        <v>13</v>
      </c>
      <c r="AQ725" s="366" t="s">
        <v>674</v>
      </c>
      <c r="AR725" s="359">
        <v>3.3333333333333331E-3</v>
      </c>
      <c r="AS725" s="359">
        <v>3.3333333333333331E-3</v>
      </c>
      <c r="AT725" s="359"/>
      <c r="AX725" s="646"/>
      <c r="AY725" s="647"/>
      <c r="AZ725" s="647"/>
      <c r="BA725" s="647"/>
      <c r="BB725" s="648"/>
      <c r="BC725" s="647"/>
      <c r="BD725" s="647"/>
      <c r="BE725" s="647"/>
      <c r="BF725" s="647"/>
      <c r="BG725" s="648"/>
      <c r="BH725" s="648"/>
      <c r="BI725" s="649"/>
      <c r="BJ725" s="649"/>
      <c r="BK725" s="649"/>
      <c r="BL725" s="648"/>
      <c r="BM725" s="648"/>
      <c r="BN725" s="648"/>
      <c r="BO725" s="648"/>
      <c r="BP725" s="648"/>
      <c r="BQ725" s="648"/>
      <c r="BR725" s="648"/>
      <c r="BS725" s="648"/>
      <c r="BT725" s="651"/>
      <c r="BU725" s="652"/>
      <c r="BV725" s="650"/>
      <c r="BW725" s="653"/>
    </row>
    <row r="726" spans="2:75" ht="15.75" customHeight="1">
      <c r="B726" s="353" t="s">
        <v>767</v>
      </c>
      <c r="C726" s="354">
        <v>44613740000179</v>
      </c>
      <c r="D726" s="355" t="s">
        <v>13</v>
      </c>
      <c r="E726" s="355" t="s">
        <v>615</v>
      </c>
      <c r="F726" s="355" t="s">
        <v>619</v>
      </c>
      <c r="G726" s="356" t="s">
        <v>34</v>
      </c>
      <c r="H726" s="356" t="s">
        <v>1337</v>
      </c>
      <c r="I726" s="356" t="s">
        <v>34</v>
      </c>
      <c r="J726" s="356"/>
      <c r="K726" s="357" t="s">
        <v>48</v>
      </c>
      <c r="L726" s="358"/>
      <c r="M726" s="358" t="s">
        <v>34</v>
      </c>
      <c r="N726" s="357">
        <v>637157</v>
      </c>
      <c r="O726" s="357" t="s">
        <v>1320</v>
      </c>
      <c r="P726" s="361">
        <v>44593</v>
      </c>
      <c r="Q726" s="362">
        <v>6482358.4500000002</v>
      </c>
      <c r="R726" s="362" t="s">
        <v>1417</v>
      </c>
      <c r="S726" s="357">
        <v>21</v>
      </c>
      <c r="T726" s="359" t="s">
        <v>1417</v>
      </c>
      <c r="U726" s="359" t="s">
        <v>1417</v>
      </c>
      <c r="V726" s="359" t="s">
        <v>1417</v>
      </c>
      <c r="W726" s="359" t="s">
        <v>1417</v>
      </c>
      <c r="X726" s="359" t="s">
        <v>1417</v>
      </c>
      <c r="Y726" s="359" t="s">
        <v>1417</v>
      </c>
      <c r="Z726" s="359" t="s">
        <v>1417</v>
      </c>
      <c r="AA726" s="359" t="s">
        <v>1417</v>
      </c>
      <c r="AB726" s="359" t="s">
        <v>1417</v>
      </c>
      <c r="AC726" s="363" t="s">
        <v>1417</v>
      </c>
      <c r="AD726" s="526">
        <v>44574244000153</v>
      </c>
      <c r="AE726" s="360" t="s">
        <v>2183</v>
      </c>
      <c r="AF726" s="360" t="s">
        <v>2143</v>
      </c>
      <c r="AG726" s="364" t="s">
        <v>1435</v>
      </c>
      <c r="AH726" s="364" t="s">
        <v>2147</v>
      </c>
      <c r="AI726" s="364">
        <v>1000</v>
      </c>
      <c r="AJ726" s="364">
        <v>500</v>
      </c>
      <c r="AK726" s="364">
        <v>500</v>
      </c>
      <c r="AL726" s="657">
        <v>1.4999999999999999E-2</v>
      </c>
      <c r="AM726" s="657">
        <v>0.2</v>
      </c>
      <c r="AN726" s="359" t="s">
        <v>2161</v>
      </c>
      <c r="AO726" s="357" t="s">
        <v>1323</v>
      </c>
      <c r="AP726" s="360" t="s">
        <v>13</v>
      </c>
      <c r="AQ726" s="366" t="s">
        <v>668</v>
      </c>
      <c r="AR726" s="359">
        <v>4.0000000000000001E-3</v>
      </c>
      <c r="AS726" s="359">
        <v>4.0000000000000001E-3</v>
      </c>
      <c r="AT726" s="359"/>
      <c r="AX726" s="646"/>
      <c r="AY726" s="647"/>
      <c r="AZ726" s="647"/>
      <c r="BA726" s="647"/>
      <c r="BB726" s="648"/>
      <c r="BC726" s="647"/>
      <c r="BD726" s="647"/>
      <c r="BE726" s="647"/>
      <c r="BF726" s="647"/>
      <c r="BG726" s="648"/>
      <c r="BH726" s="648"/>
      <c r="BI726" s="649"/>
      <c r="BJ726" s="649"/>
      <c r="BK726" s="649"/>
      <c r="BL726" s="648"/>
      <c r="BM726" s="648"/>
      <c r="BN726" s="648"/>
      <c r="BO726" s="648"/>
      <c r="BP726" s="648"/>
      <c r="BQ726" s="648"/>
      <c r="BR726" s="648"/>
      <c r="BS726" s="648"/>
      <c r="BT726" s="651"/>
      <c r="BU726" s="652"/>
      <c r="BV726" s="650"/>
      <c r="BW726" s="653"/>
    </row>
    <row r="727" spans="2:75" ht="15.75" customHeight="1">
      <c r="B727" s="353" t="s">
        <v>116</v>
      </c>
      <c r="C727" s="354">
        <v>9528698000197</v>
      </c>
      <c r="D727" s="355" t="s">
        <v>13</v>
      </c>
      <c r="E727" s="355" t="s">
        <v>615</v>
      </c>
      <c r="F727" s="355" t="s">
        <v>619</v>
      </c>
      <c r="G727" s="356"/>
      <c r="H727" s="356" t="s">
        <v>1336</v>
      </c>
      <c r="I727" s="356" t="s">
        <v>34</v>
      </c>
      <c r="J727" s="356" t="s">
        <v>611</v>
      </c>
      <c r="K727" s="357" t="s">
        <v>48</v>
      </c>
      <c r="L727" s="358"/>
      <c r="M727" s="358" t="s">
        <v>1414</v>
      </c>
      <c r="N727" s="357">
        <v>210269</v>
      </c>
      <c r="O727" s="357" t="s">
        <v>1320</v>
      </c>
      <c r="P727" s="361">
        <v>39598</v>
      </c>
      <c r="Q727" s="362">
        <v>59465357.689999998</v>
      </c>
      <c r="R727" s="362">
        <v>77905470.258769751</v>
      </c>
      <c r="S727" s="357">
        <v>21</v>
      </c>
      <c r="T727" s="359">
        <v>0.11284744362569943</v>
      </c>
      <c r="U727" s="359">
        <v>1.4588009294678408</v>
      </c>
      <c r="V727" s="359">
        <v>0.11607136863595868</v>
      </c>
      <c r="W727" s="359">
        <v>1.1378875245642148</v>
      </c>
      <c r="X727" s="359">
        <v>0.15206030119433955</v>
      </c>
      <c r="Y727" s="359">
        <v>1.1531008873146096</v>
      </c>
      <c r="Z727" s="359">
        <v>0.15829418132623263</v>
      </c>
      <c r="AA727" s="359">
        <v>0.89979544377390241</v>
      </c>
      <c r="AB727" s="359">
        <v>2.3592805477186098E-2</v>
      </c>
      <c r="AC727" s="363">
        <v>0.54947583754393958</v>
      </c>
      <c r="AD727" s="526">
        <v>0</v>
      </c>
      <c r="AE727" s="360" t="s">
        <v>2200</v>
      </c>
      <c r="AF727" s="360" t="s">
        <v>2149</v>
      </c>
      <c r="AG727" s="364" t="s">
        <v>719</v>
      </c>
      <c r="AH727" s="364" t="s">
        <v>2147</v>
      </c>
      <c r="AI727" s="364">
        <v>20000</v>
      </c>
      <c r="AJ727" s="364">
        <v>1000</v>
      </c>
      <c r="AK727" s="364">
        <v>20000</v>
      </c>
      <c r="AL727" s="359">
        <v>1.37E-2</v>
      </c>
      <c r="AM727" s="359">
        <v>0.2</v>
      </c>
      <c r="AN727" s="359" t="s">
        <v>64</v>
      </c>
      <c r="AO727" s="357" t="s">
        <v>1323</v>
      </c>
      <c r="AP727" s="360" t="s">
        <v>13</v>
      </c>
      <c r="AQ727" s="366" t="s">
        <v>664</v>
      </c>
      <c r="AR727" s="359">
        <v>3.4845999999999996E-3</v>
      </c>
      <c r="AS727" s="359">
        <v>3.4845999999999996E-3</v>
      </c>
      <c r="AT727" s="359"/>
      <c r="AX727" s="646"/>
      <c r="AY727" s="647"/>
      <c r="AZ727" s="647"/>
      <c r="BA727" s="647"/>
      <c r="BB727" s="648"/>
      <c r="BC727" s="647"/>
      <c r="BD727" s="647"/>
      <c r="BE727" s="647"/>
      <c r="BF727" s="647"/>
      <c r="BG727" s="648"/>
      <c r="BH727" s="648"/>
      <c r="BI727" s="649"/>
      <c r="BJ727" s="649"/>
      <c r="BK727" s="649"/>
      <c r="BL727" s="648"/>
      <c r="BM727" s="648"/>
      <c r="BN727" s="648"/>
      <c r="BO727" s="648"/>
      <c r="BP727" s="648"/>
      <c r="BQ727" s="648"/>
      <c r="BR727" s="648"/>
      <c r="BS727" s="648"/>
      <c r="BT727" s="651"/>
      <c r="BU727" s="652"/>
      <c r="BV727" s="650"/>
      <c r="BW727" s="653"/>
    </row>
    <row r="728" spans="2:75" ht="15.75" customHeight="1">
      <c r="B728" s="353" t="s">
        <v>202</v>
      </c>
      <c r="C728" s="354">
        <v>26846429000198</v>
      </c>
      <c r="D728" s="355" t="s">
        <v>14</v>
      </c>
      <c r="E728" s="355" t="s">
        <v>607</v>
      </c>
      <c r="F728" s="355"/>
      <c r="G728" s="356"/>
      <c r="H728" s="356" t="s">
        <v>34</v>
      </c>
      <c r="I728" s="356" t="s">
        <v>34</v>
      </c>
      <c r="J728" s="356" t="s">
        <v>608</v>
      </c>
      <c r="K728" s="357" t="s">
        <v>48</v>
      </c>
      <c r="L728" s="358"/>
      <c r="M728" s="358" t="s">
        <v>34</v>
      </c>
      <c r="N728" s="357">
        <v>434213</v>
      </c>
      <c r="O728" s="357" t="s">
        <v>1320</v>
      </c>
      <c r="P728" s="361">
        <v>42765</v>
      </c>
      <c r="Q728" s="362">
        <v>28360288.75</v>
      </c>
      <c r="R728" s="362">
        <v>35238652.431111105</v>
      </c>
      <c r="S728" s="357">
        <v>21</v>
      </c>
      <c r="T728" s="359">
        <v>-0.28289754196510153</v>
      </c>
      <c r="U728" s="359">
        <v>-3.6570717413121172</v>
      </c>
      <c r="V728" s="359">
        <v>-0.32510077016293315</v>
      </c>
      <c r="W728" s="359">
        <v>-3.1870745985157334</v>
      </c>
      <c r="X728" s="359">
        <v>-0.16483400453028707</v>
      </c>
      <c r="Y728" s="359">
        <v>-1.2499662001890719</v>
      </c>
      <c r="Z728" s="359">
        <v>0.11924015451458669</v>
      </c>
      <c r="AA728" s="359">
        <v>0.67779969451941413</v>
      </c>
      <c r="AB728" s="359">
        <v>0.25667098285230833</v>
      </c>
      <c r="AC728" s="363">
        <v>-1.7812448441553521</v>
      </c>
      <c r="AD728" s="526">
        <v>0</v>
      </c>
      <c r="AE728" s="360" t="s">
        <v>2276</v>
      </c>
      <c r="AF728" s="360" t="s">
        <v>761</v>
      </c>
      <c r="AG728" s="364" t="s">
        <v>1437</v>
      </c>
      <c r="AH728" s="364" t="s">
        <v>2144</v>
      </c>
      <c r="AI728" s="364">
        <v>10000</v>
      </c>
      <c r="AJ728" s="364">
        <v>5000</v>
      </c>
      <c r="AK728" s="364">
        <v>5000</v>
      </c>
      <c r="AL728" s="359">
        <v>0.02</v>
      </c>
      <c r="AM728" s="359">
        <v>0.2</v>
      </c>
      <c r="AN728" s="359" t="s">
        <v>34</v>
      </c>
      <c r="AO728" s="357" t="s">
        <v>1323</v>
      </c>
      <c r="AP728" s="360" t="s">
        <v>716</v>
      </c>
      <c r="AQ728" s="366" t="s">
        <v>687</v>
      </c>
      <c r="AR728" s="359">
        <v>4.0000000000000001E-3</v>
      </c>
      <c r="AS728" s="359">
        <v>4.0000000000000001E-3</v>
      </c>
      <c r="AT728" s="359"/>
      <c r="AX728" s="646"/>
      <c r="AY728" s="647"/>
      <c r="AZ728" s="647"/>
      <c r="BA728" s="647"/>
      <c r="BB728" s="648"/>
      <c r="BC728" s="647"/>
      <c r="BD728" s="647"/>
      <c r="BE728" s="647"/>
      <c r="BF728" s="647"/>
      <c r="BG728" s="648"/>
      <c r="BH728" s="648"/>
      <c r="BI728" s="649"/>
      <c r="BJ728" s="649"/>
      <c r="BK728" s="649"/>
      <c r="BL728" s="648"/>
      <c r="BM728" s="648"/>
      <c r="BN728" s="648"/>
      <c r="BO728" s="648"/>
      <c r="BP728" s="648"/>
      <c r="BQ728" s="648"/>
      <c r="BR728" s="648"/>
      <c r="BS728" s="648"/>
      <c r="BT728" s="651"/>
      <c r="BU728" s="652"/>
      <c r="BV728" s="650"/>
      <c r="BW728" s="653"/>
    </row>
    <row r="729" spans="2:75" ht="15.75" customHeight="1">
      <c r="B729" s="353" t="s">
        <v>1406</v>
      </c>
      <c r="C729" s="354">
        <v>42449356000157</v>
      </c>
      <c r="D729" s="355" t="s">
        <v>11</v>
      </c>
      <c r="E729" s="355" t="s">
        <v>620</v>
      </c>
      <c r="F729" s="355" t="s">
        <v>663</v>
      </c>
      <c r="G729" s="356"/>
      <c r="H729" s="356" t="s">
        <v>34</v>
      </c>
      <c r="I729" s="356" t="s">
        <v>1303</v>
      </c>
      <c r="J729" s="356" t="s">
        <v>608</v>
      </c>
      <c r="K729" s="357" t="s">
        <v>48</v>
      </c>
      <c r="L729" s="358"/>
      <c r="M729" s="358" t="s">
        <v>1414</v>
      </c>
      <c r="N729" s="357">
        <v>667218</v>
      </c>
      <c r="O729" s="357" t="s">
        <v>1320</v>
      </c>
      <c r="P729" s="361">
        <v>44753</v>
      </c>
      <c r="Q729" s="362">
        <v>9459972.5999999996</v>
      </c>
      <c r="R729" s="362" t="s">
        <v>1417</v>
      </c>
      <c r="S729" s="357">
        <v>22</v>
      </c>
      <c r="T729" s="359" t="s">
        <v>1417</v>
      </c>
      <c r="U729" s="359" t="s">
        <v>1417</v>
      </c>
      <c r="V729" s="359" t="s">
        <v>1417</v>
      </c>
      <c r="W729" s="359" t="s">
        <v>1417</v>
      </c>
      <c r="X729" s="359" t="s">
        <v>1417</v>
      </c>
      <c r="Y729" s="359" t="s">
        <v>1417</v>
      </c>
      <c r="Z729" s="359" t="s">
        <v>1417</v>
      </c>
      <c r="AA729" s="359" t="s">
        <v>1417</v>
      </c>
      <c r="AB729" s="359" t="s">
        <v>1417</v>
      </c>
      <c r="AC729" s="363" t="s">
        <v>1417</v>
      </c>
      <c r="AD729" s="526">
        <v>28840203000105</v>
      </c>
      <c r="AE729" s="360" t="s">
        <v>2318</v>
      </c>
      <c r="AF729" s="360" t="s">
        <v>2146</v>
      </c>
      <c r="AG729" s="364" t="s">
        <v>59</v>
      </c>
      <c r="AH729" s="364" t="s">
        <v>2144</v>
      </c>
      <c r="AI729" s="364">
        <v>0</v>
      </c>
      <c r="AJ729" s="364">
        <v>0</v>
      </c>
      <c r="AK729" s="364">
        <v>0</v>
      </c>
      <c r="AL729" s="359">
        <v>6.0000000000000001E-3</v>
      </c>
      <c r="AM729" s="359">
        <v>0.2</v>
      </c>
      <c r="AN729" s="359" t="s">
        <v>64</v>
      </c>
      <c r="AO729" s="357" t="s">
        <v>1323</v>
      </c>
      <c r="AP729" s="360" t="s">
        <v>13</v>
      </c>
      <c r="AQ729" s="366" t="s">
        <v>668</v>
      </c>
      <c r="AR729" s="359" t="s">
        <v>34</v>
      </c>
      <c r="AS729" s="359" t="s">
        <v>34</v>
      </c>
      <c r="AT729" s="359"/>
      <c r="AX729" s="646"/>
      <c r="AY729" s="647"/>
      <c r="AZ729" s="647"/>
      <c r="BA729" s="647"/>
      <c r="BB729" s="648"/>
      <c r="BC729" s="647"/>
      <c r="BD729" s="647"/>
      <c r="BE729" s="647"/>
      <c r="BF729" s="647"/>
      <c r="BG729" s="648"/>
      <c r="BH729" s="648"/>
      <c r="BI729" s="649"/>
      <c r="BJ729" s="649"/>
      <c r="BK729" s="649"/>
      <c r="BL729" s="648"/>
      <c r="BM729" s="648"/>
      <c r="BN729" s="648"/>
      <c r="BO729" s="648"/>
      <c r="BP729" s="648"/>
      <c r="BQ729" s="648"/>
      <c r="BR729" s="648"/>
      <c r="BS729" s="648"/>
      <c r="BT729" s="651"/>
      <c r="BU729" s="652"/>
      <c r="BV729" s="650"/>
      <c r="BW729" s="653"/>
    </row>
    <row r="730" spans="2:75" ht="15.75" customHeight="1">
      <c r="B730" s="353" t="s">
        <v>998</v>
      </c>
      <c r="C730" s="354">
        <v>42826922000100</v>
      </c>
      <c r="D730" s="355" t="s">
        <v>11</v>
      </c>
      <c r="E730" s="355" t="s">
        <v>621</v>
      </c>
      <c r="F730" s="355" t="s">
        <v>692</v>
      </c>
      <c r="G730" s="356" t="s">
        <v>865</v>
      </c>
      <c r="H730" s="356" t="s">
        <v>34</v>
      </c>
      <c r="I730" s="356"/>
      <c r="J730" s="356" t="s">
        <v>608</v>
      </c>
      <c r="K730" s="357" t="s">
        <v>48</v>
      </c>
      <c r="L730" s="358"/>
      <c r="M730" s="358" t="s">
        <v>34</v>
      </c>
      <c r="N730" s="357">
        <v>645923</v>
      </c>
      <c r="O730" s="357" t="s">
        <v>1320</v>
      </c>
      <c r="P730" s="361">
        <v>44659</v>
      </c>
      <c r="Q730" s="362">
        <v>3094449.64</v>
      </c>
      <c r="R730" s="362" t="s">
        <v>1417</v>
      </c>
      <c r="S730" s="357">
        <v>22</v>
      </c>
      <c r="T730" s="359" t="s">
        <v>1417</v>
      </c>
      <c r="U730" s="359" t="s">
        <v>1417</v>
      </c>
      <c r="V730" s="359" t="s">
        <v>1417</v>
      </c>
      <c r="W730" s="359" t="s">
        <v>1417</v>
      </c>
      <c r="X730" s="359" t="s">
        <v>1417</v>
      </c>
      <c r="Y730" s="359" t="s">
        <v>1417</v>
      </c>
      <c r="Z730" s="359" t="s">
        <v>1417</v>
      </c>
      <c r="AA730" s="359" t="s">
        <v>1417</v>
      </c>
      <c r="AB730" s="359" t="s">
        <v>1417</v>
      </c>
      <c r="AC730" s="363" t="s">
        <v>1417</v>
      </c>
      <c r="AD730" s="526">
        <v>42378579000170</v>
      </c>
      <c r="AE730" s="360" t="s">
        <v>2318</v>
      </c>
      <c r="AF730" s="360" t="s">
        <v>2146</v>
      </c>
      <c r="AG730" s="364" t="s">
        <v>59</v>
      </c>
      <c r="AH730" s="364" t="s">
        <v>2147</v>
      </c>
      <c r="AI730" s="364">
        <v>0</v>
      </c>
      <c r="AJ730" s="364">
        <v>0</v>
      </c>
      <c r="AK730" s="364">
        <v>0</v>
      </c>
      <c r="AL730" s="359">
        <v>8.5000000000000006E-3</v>
      </c>
      <c r="AM730" s="359">
        <v>0.2</v>
      </c>
      <c r="AN730" s="359" t="s">
        <v>635</v>
      </c>
      <c r="AO730" s="357" t="s">
        <v>1323</v>
      </c>
      <c r="AP730" s="360" t="s">
        <v>11</v>
      </c>
      <c r="AQ730" s="366" t="s">
        <v>675</v>
      </c>
      <c r="AR730" s="359">
        <v>1.9833333333333335E-3</v>
      </c>
      <c r="AS730" s="359">
        <v>1.9833333333333335E-3</v>
      </c>
      <c r="AT730" s="359"/>
      <c r="AX730" s="646"/>
      <c r="AY730" s="647"/>
      <c r="AZ730" s="647"/>
      <c r="BA730" s="647"/>
      <c r="BB730" s="648"/>
      <c r="BC730" s="647"/>
      <c r="BD730" s="647"/>
      <c r="BE730" s="647"/>
      <c r="BF730" s="647"/>
      <c r="BG730" s="648"/>
      <c r="BH730" s="648"/>
      <c r="BI730" s="649"/>
      <c r="BJ730" s="649"/>
      <c r="BK730" s="649"/>
      <c r="BL730" s="648"/>
      <c r="BM730" s="648"/>
      <c r="BN730" s="648"/>
      <c r="BO730" s="648"/>
      <c r="BP730" s="648"/>
      <c r="BQ730" s="648"/>
      <c r="BR730" s="648"/>
      <c r="BS730" s="648"/>
      <c r="BT730" s="651"/>
      <c r="BU730" s="652"/>
      <c r="BV730" s="650"/>
      <c r="BW730" s="653"/>
    </row>
    <row r="731" spans="2:75" ht="15.75" customHeight="1">
      <c r="B731" s="353" t="s">
        <v>766</v>
      </c>
      <c r="C731" s="354">
        <v>34172497000147</v>
      </c>
      <c r="D731" s="355" t="s">
        <v>13</v>
      </c>
      <c r="E731" s="355" t="s">
        <v>615</v>
      </c>
      <c r="F731" s="355" t="s">
        <v>619</v>
      </c>
      <c r="G731" s="356" t="s">
        <v>34</v>
      </c>
      <c r="H731" s="356" t="s">
        <v>1337</v>
      </c>
      <c r="I731" s="356" t="s">
        <v>34</v>
      </c>
      <c r="J731" s="356"/>
      <c r="K731" s="357" t="s">
        <v>48</v>
      </c>
      <c r="L731" s="358"/>
      <c r="M731" s="358" t="s">
        <v>34</v>
      </c>
      <c r="N731" s="357">
        <v>511897</v>
      </c>
      <c r="O731" s="357" t="s">
        <v>1320</v>
      </c>
      <c r="P731" s="361">
        <v>43761</v>
      </c>
      <c r="Q731" s="362">
        <v>134863015.97999999</v>
      </c>
      <c r="R731" s="362">
        <v>103804881.52484126</v>
      </c>
      <c r="S731" s="357">
        <v>22</v>
      </c>
      <c r="T731" s="359">
        <v>0.16925203498212538</v>
      </c>
      <c r="U731" s="359">
        <v>2.1879540910576623</v>
      </c>
      <c r="V731" s="359">
        <v>0.21103169841887337</v>
      </c>
      <c r="W731" s="359">
        <v>2.0688162786429127</v>
      </c>
      <c r="X731" s="359">
        <v>0.24211266992865021</v>
      </c>
      <c r="Y731" s="359">
        <v>1.8359843583897113</v>
      </c>
      <c r="Z731" s="359" t="s">
        <v>1417</v>
      </c>
      <c r="AA731" s="359" t="s">
        <v>1417</v>
      </c>
      <c r="AB731" s="359">
        <v>0.10320283322254376</v>
      </c>
      <c r="AC731" s="363">
        <v>0.96606721666971918</v>
      </c>
      <c r="AD731" s="526">
        <v>37953365000140</v>
      </c>
      <c r="AE731" s="360" t="s">
        <v>2183</v>
      </c>
      <c r="AF731" s="360" t="s">
        <v>2143</v>
      </c>
      <c r="AG731" s="364" t="s">
        <v>1435</v>
      </c>
      <c r="AH731" s="364" t="s">
        <v>2144</v>
      </c>
      <c r="AI731" s="364">
        <v>10000</v>
      </c>
      <c r="AJ731" s="364">
        <v>2000</v>
      </c>
      <c r="AK731" s="364">
        <v>2000</v>
      </c>
      <c r="AL731" s="657">
        <v>0.02</v>
      </c>
      <c r="AM731" s="657">
        <v>0.2</v>
      </c>
      <c r="AN731" s="359" t="s">
        <v>34</v>
      </c>
      <c r="AO731" s="357" t="s">
        <v>1323</v>
      </c>
      <c r="AP731" s="360" t="s">
        <v>13</v>
      </c>
      <c r="AQ731" s="366" t="s">
        <v>668</v>
      </c>
      <c r="AR731" s="359">
        <v>5.3333333333333332E-3</v>
      </c>
      <c r="AS731" s="359">
        <v>5.3333333333333332E-3</v>
      </c>
      <c r="AT731" s="359"/>
      <c r="AX731" s="646"/>
      <c r="AY731" s="647"/>
      <c r="AZ731" s="647"/>
      <c r="BA731" s="647"/>
      <c r="BB731" s="648"/>
      <c r="BC731" s="647"/>
      <c r="BD731" s="647"/>
      <c r="BE731" s="647"/>
      <c r="BF731" s="647"/>
      <c r="BG731" s="648"/>
      <c r="BH731" s="648"/>
      <c r="BI731" s="649"/>
      <c r="BJ731" s="649"/>
      <c r="BK731" s="649"/>
      <c r="BL731" s="648"/>
      <c r="BM731" s="648"/>
      <c r="BN731" s="648"/>
      <c r="BO731" s="648"/>
      <c r="BP731" s="648"/>
      <c r="BQ731" s="648"/>
      <c r="BR731" s="648"/>
      <c r="BS731" s="648"/>
      <c r="BT731" s="651"/>
      <c r="BU731" s="652"/>
      <c r="BV731" s="650"/>
      <c r="BW731" s="653"/>
    </row>
    <row r="732" spans="2:75" ht="15.75" customHeight="1">
      <c r="B732" s="353" t="s">
        <v>1504</v>
      </c>
      <c r="C732" s="354">
        <v>33601214000172</v>
      </c>
      <c r="D732" s="355" t="s">
        <v>13</v>
      </c>
      <c r="E732" s="355" t="s">
        <v>615</v>
      </c>
      <c r="F732" s="355" t="s">
        <v>619</v>
      </c>
      <c r="G732" s="356" t="s">
        <v>34</v>
      </c>
      <c r="H732" s="356" t="s">
        <v>1337</v>
      </c>
      <c r="I732" s="356" t="s">
        <v>34</v>
      </c>
      <c r="J732" s="356"/>
      <c r="K732" s="357" t="s">
        <v>48</v>
      </c>
      <c r="L732" s="358"/>
      <c r="M732" s="358"/>
      <c r="N732" s="357">
        <v>501476</v>
      </c>
      <c r="O732" s="357" t="s">
        <v>1320</v>
      </c>
      <c r="P732" s="361">
        <v>43661</v>
      </c>
      <c r="Q732" s="362" t="s">
        <v>1391</v>
      </c>
      <c r="R732" s="362" t="s">
        <v>1417</v>
      </c>
      <c r="S732" s="357">
        <v>22</v>
      </c>
      <c r="T732" s="359" t="s">
        <v>1417</v>
      </c>
      <c r="U732" s="359" t="s">
        <v>1417</v>
      </c>
      <c r="V732" s="359" t="s">
        <v>1417</v>
      </c>
      <c r="W732" s="359" t="s">
        <v>1417</v>
      </c>
      <c r="X732" s="359" t="s">
        <v>1417</v>
      </c>
      <c r="Y732" s="359" t="s">
        <v>1417</v>
      </c>
      <c r="Z732" s="359" t="s">
        <v>1417</v>
      </c>
      <c r="AA732" s="359" t="s">
        <v>1417</v>
      </c>
      <c r="AB732" s="359" t="s">
        <v>1417</v>
      </c>
      <c r="AC732" s="363" t="s">
        <v>1417</v>
      </c>
      <c r="AD732" s="526">
        <v>0</v>
      </c>
      <c r="AE732" s="360" t="s">
        <v>2183</v>
      </c>
      <c r="AF732" s="360" t="s">
        <v>2143</v>
      </c>
      <c r="AG732" s="364" t="s">
        <v>1435</v>
      </c>
      <c r="AH732" s="364" t="s">
        <v>2144</v>
      </c>
      <c r="AI732" s="364">
        <v>5000</v>
      </c>
      <c r="AJ732" s="364">
        <v>1000</v>
      </c>
      <c r="AK732" s="364">
        <v>1000</v>
      </c>
      <c r="AL732" s="657">
        <v>1.4999999999999999E-2</v>
      </c>
      <c r="AM732" s="657">
        <v>0.2</v>
      </c>
      <c r="AN732" s="359" t="s">
        <v>34</v>
      </c>
      <c r="AO732" s="357" t="s">
        <v>1323</v>
      </c>
      <c r="AP732" s="360" t="s">
        <v>13</v>
      </c>
      <c r="AQ732" s="366" t="s">
        <v>668</v>
      </c>
      <c r="AR732" s="359">
        <v>4.0000000000000001E-3</v>
      </c>
      <c r="AS732" s="359">
        <v>4.0000000000000001E-3</v>
      </c>
      <c r="AT732" s="359"/>
      <c r="AX732" s="646"/>
      <c r="AY732" s="647"/>
      <c r="AZ732" s="647"/>
      <c r="BA732" s="647"/>
      <c r="BB732" s="648"/>
      <c r="BC732" s="647"/>
      <c r="BD732" s="647"/>
      <c r="BE732" s="647"/>
      <c r="BF732" s="647"/>
      <c r="BG732" s="648"/>
      <c r="BH732" s="648"/>
      <c r="BI732" s="649"/>
      <c r="BJ732" s="649"/>
      <c r="BK732" s="649"/>
      <c r="BL732" s="648"/>
      <c r="BM732" s="648"/>
      <c r="BN732" s="648"/>
      <c r="BO732" s="648"/>
      <c r="BP732" s="648"/>
      <c r="BQ732" s="648"/>
      <c r="BR732" s="648"/>
      <c r="BS732" s="648"/>
      <c r="BT732" s="651"/>
      <c r="BU732" s="652"/>
      <c r="BV732" s="650"/>
      <c r="BW732" s="653"/>
    </row>
    <row r="733" spans="2:75" ht="15.75" customHeight="1">
      <c r="B733" s="353" t="s">
        <v>240</v>
      </c>
      <c r="C733" s="354">
        <v>35727276000150</v>
      </c>
      <c r="D733" s="355" t="s">
        <v>13</v>
      </c>
      <c r="E733" s="355" t="s">
        <v>615</v>
      </c>
      <c r="F733" s="355" t="s">
        <v>619</v>
      </c>
      <c r="G733" s="356"/>
      <c r="H733" s="356" t="s">
        <v>1336</v>
      </c>
      <c r="I733" s="356" t="s">
        <v>34</v>
      </c>
      <c r="J733" s="356" t="s">
        <v>608</v>
      </c>
      <c r="K733" s="357" t="s">
        <v>48</v>
      </c>
      <c r="L733" s="358"/>
      <c r="M733" s="358" t="s">
        <v>34</v>
      </c>
      <c r="N733" s="357">
        <v>592293</v>
      </c>
      <c r="O733" s="357" t="s">
        <v>1320</v>
      </c>
      <c r="P733" s="361">
        <v>44316</v>
      </c>
      <c r="Q733" s="362">
        <v>151792795.94</v>
      </c>
      <c r="R733" s="362">
        <v>100900091.06603168</v>
      </c>
      <c r="S733" s="357">
        <v>22</v>
      </c>
      <c r="T733" s="359">
        <v>0.14165406768726774</v>
      </c>
      <c r="U733" s="359">
        <v>1.8311897812280267</v>
      </c>
      <c r="V733" s="359">
        <v>0.22729452945541717</v>
      </c>
      <c r="W733" s="359">
        <v>2.2282464014031436</v>
      </c>
      <c r="X733" s="359" t="s">
        <v>1417</v>
      </c>
      <c r="Y733" s="359" t="s">
        <v>1417</v>
      </c>
      <c r="Z733" s="359" t="s">
        <v>1417</v>
      </c>
      <c r="AA733" s="359" t="s">
        <v>1417</v>
      </c>
      <c r="AB733" s="359">
        <v>3.0762877652949314E-2</v>
      </c>
      <c r="AC733" s="363">
        <v>3.5176857581464653</v>
      </c>
      <c r="AD733" s="526">
        <v>40671799000162</v>
      </c>
      <c r="AE733" s="360" t="s">
        <v>59</v>
      </c>
      <c r="AF733" s="360" t="s">
        <v>2146</v>
      </c>
      <c r="AG733" s="364" t="s">
        <v>59</v>
      </c>
      <c r="AH733" s="364" t="s">
        <v>2147</v>
      </c>
      <c r="AI733" s="364">
        <v>100</v>
      </c>
      <c r="AJ733" s="364">
        <v>1</v>
      </c>
      <c r="AK733" s="364">
        <v>100</v>
      </c>
      <c r="AL733" s="359">
        <v>0.02</v>
      </c>
      <c r="AM733" s="359">
        <v>0.2</v>
      </c>
      <c r="AN733" s="359" t="s">
        <v>64</v>
      </c>
      <c r="AO733" s="357" t="s">
        <v>1323</v>
      </c>
      <c r="AP733" s="360" t="s">
        <v>13</v>
      </c>
      <c r="AQ733" s="366" t="s">
        <v>668</v>
      </c>
      <c r="AR733" s="359">
        <v>4.6666666666666662E-3</v>
      </c>
      <c r="AS733" s="359">
        <v>4.6666666666666662E-3</v>
      </c>
      <c r="AT733" s="359"/>
      <c r="AX733" s="646"/>
      <c r="AY733" s="647"/>
      <c r="AZ733" s="647"/>
      <c r="BA733" s="647"/>
      <c r="BB733" s="648"/>
      <c r="BC733" s="647"/>
      <c r="BD733" s="647"/>
      <c r="BE733" s="647"/>
      <c r="BF733" s="647"/>
      <c r="BG733" s="648"/>
      <c r="BH733" s="648"/>
      <c r="BI733" s="649"/>
      <c r="BJ733" s="649"/>
      <c r="BK733" s="649"/>
      <c r="BL733" s="648"/>
      <c r="BM733" s="648"/>
      <c r="BN733" s="648"/>
      <c r="BO733" s="648"/>
      <c r="BP733" s="648"/>
      <c r="BQ733" s="648"/>
      <c r="BR733" s="648"/>
      <c r="BS733" s="648"/>
      <c r="BT733" s="651"/>
      <c r="BU733" s="652"/>
      <c r="BV733" s="650"/>
      <c r="BW733" s="653"/>
    </row>
    <row r="734" spans="2:75" ht="15.75" customHeight="1">
      <c r="B734" s="353" t="s">
        <v>1237</v>
      </c>
      <c r="C734" s="354">
        <v>27477408000105</v>
      </c>
      <c r="D734" s="355" t="s">
        <v>13</v>
      </c>
      <c r="E734" s="355" t="s">
        <v>615</v>
      </c>
      <c r="F734" s="355" t="s">
        <v>619</v>
      </c>
      <c r="G734" s="356" t="s">
        <v>34</v>
      </c>
      <c r="H734" s="356" t="s">
        <v>1337</v>
      </c>
      <c r="I734" s="356" t="s">
        <v>34</v>
      </c>
      <c r="J734" s="356"/>
      <c r="K734" s="357" t="s">
        <v>48</v>
      </c>
      <c r="L734" s="358"/>
      <c r="M734" s="358" t="s">
        <v>1414</v>
      </c>
      <c r="N734" s="357">
        <v>467006</v>
      </c>
      <c r="O734" s="357" t="s">
        <v>1320</v>
      </c>
      <c r="P734" s="361">
        <v>43250</v>
      </c>
      <c r="Q734" s="362">
        <v>7071129.6200000001</v>
      </c>
      <c r="R734" s="362">
        <v>7531742.8688095268</v>
      </c>
      <c r="S734" s="357">
        <v>22</v>
      </c>
      <c r="T734" s="359">
        <v>5.1208992364081052E-2</v>
      </c>
      <c r="U734" s="359">
        <v>0.66198863933166019</v>
      </c>
      <c r="V734" s="359">
        <v>8.3701329998509655E-2</v>
      </c>
      <c r="W734" s="359">
        <v>0.82055290907658518</v>
      </c>
      <c r="X734" s="359">
        <v>8.1516849960175719E-2</v>
      </c>
      <c r="Y734" s="359">
        <v>0.61815708164380234</v>
      </c>
      <c r="Z734" s="359">
        <v>0.10725831593085955</v>
      </c>
      <c r="AA734" s="359">
        <v>0.60969103963807791</v>
      </c>
      <c r="AB734" s="359">
        <v>8.3455515601981528E-2</v>
      </c>
      <c r="AC734" s="363">
        <v>-0.15918708773512624</v>
      </c>
      <c r="AD734" s="526">
        <v>0</v>
      </c>
      <c r="AE734" s="360" t="s">
        <v>2455</v>
      </c>
      <c r="AF734" s="360" t="s">
        <v>736</v>
      </c>
      <c r="AG734" s="364" t="s">
        <v>736</v>
      </c>
      <c r="AH734" s="364" t="s">
        <v>2147</v>
      </c>
      <c r="AI734" s="364">
        <v>100</v>
      </c>
      <c r="AJ734" s="364">
        <v>100</v>
      </c>
      <c r="AK734" s="364">
        <v>0</v>
      </c>
      <c r="AL734" s="359">
        <v>8.5000000000000006E-3</v>
      </c>
      <c r="AM734" s="359">
        <v>0.1</v>
      </c>
      <c r="AN734" s="359" t="s">
        <v>64</v>
      </c>
      <c r="AO734" s="357" t="s">
        <v>1323</v>
      </c>
      <c r="AP734" s="360" t="s">
        <v>13</v>
      </c>
      <c r="AQ734" s="366" t="s">
        <v>668</v>
      </c>
      <c r="AR734" s="359">
        <v>2.2666666666666668E-3</v>
      </c>
      <c r="AS734" s="359">
        <v>2.2666666666666668E-3</v>
      </c>
      <c r="AT734" s="359"/>
      <c r="AX734" s="646"/>
      <c r="AY734" s="647"/>
      <c r="AZ734" s="647"/>
      <c r="BA734" s="647"/>
      <c r="BB734" s="648"/>
      <c r="BC734" s="647"/>
      <c r="BD734" s="647"/>
      <c r="BE734" s="647"/>
      <c r="BF734" s="647"/>
      <c r="BG734" s="648"/>
      <c r="BH734" s="648"/>
      <c r="BI734" s="649"/>
      <c r="BJ734" s="649"/>
      <c r="BK734" s="649"/>
      <c r="BL734" s="648"/>
      <c r="BM734" s="648"/>
      <c r="BN734" s="648"/>
      <c r="BO734" s="648"/>
      <c r="BP734" s="648"/>
      <c r="BQ734" s="648"/>
      <c r="BR734" s="648"/>
      <c r="BS734" s="648"/>
      <c r="BT734" s="651"/>
      <c r="BU734" s="652"/>
      <c r="BV734" s="650"/>
      <c r="BW734" s="653"/>
    </row>
    <row r="735" spans="2:75" ht="15.75" customHeight="1">
      <c r="B735" s="353" t="s">
        <v>422</v>
      </c>
      <c r="C735" s="354">
        <v>10643371000145</v>
      </c>
      <c r="D735" s="355" t="s">
        <v>14</v>
      </c>
      <c r="E735" s="355" t="s">
        <v>607</v>
      </c>
      <c r="F735" s="355"/>
      <c r="G735" s="356"/>
      <c r="H735" s="356" t="s">
        <v>34</v>
      </c>
      <c r="I735" s="356" t="s">
        <v>34</v>
      </c>
      <c r="J735" s="356" t="s">
        <v>608</v>
      </c>
      <c r="K735" s="357" t="s">
        <v>48</v>
      </c>
      <c r="L735" s="358"/>
      <c r="M735" s="358" t="s">
        <v>34</v>
      </c>
      <c r="N735" s="357">
        <v>240631</v>
      </c>
      <c r="O735" s="357" t="s">
        <v>1320</v>
      </c>
      <c r="P735" s="361">
        <v>40177</v>
      </c>
      <c r="Q735" s="362">
        <v>131181360.73</v>
      </c>
      <c r="R735" s="362">
        <v>120305560.18480162</v>
      </c>
      <c r="S735" s="357">
        <v>22</v>
      </c>
      <c r="T735" s="359">
        <v>9.913064472544808E-2</v>
      </c>
      <c r="U735" s="359">
        <v>1.2814811928207175</v>
      </c>
      <c r="V735" s="359">
        <v>5.4576017230051121E-2</v>
      </c>
      <c r="W735" s="359">
        <v>0.53502745660946671</v>
      </c>
      <c r="X735" s="359">
        <v>0.27435821771082547</v>
      </c>
      <c r="Y735" s="359">
        <v>2.0805082049658883</v>
      </c>
      <c r="Z735" s="359">
        <v>0.36179184244729434</v>
      </c>
      <c r="AA735" s="359">
        <v>2.0565421211391834</v>
      </c>
      <c r="AB735" s="359">
        <v>0.1867500112375084</v>
      </c>
      <c r="AC735" s="363">
        <v>-0.14243076740086591</v>
      </c>
      <c r="AD735" s="526">
        <v>0</v>
      </c>
      <c r="AE735" s="360" t="s">
        <v>2459</v>
      </c>
      <c r="AF735" s="360" t="s">
        <v>2146</v>
      </c>
      <c r="AG735" s="364" t="s">
        <v>59</v>
      </c>
      <c r="AH735" s="364" t="s">
        <v>2144</v>
      </c>
      <c r="AI735" s="364">
        <v>20000</v>
      </c>
      <c r="AJ735" s="364">
        <v>10000</v>
      </c>
      <c r="AK735" s="364">
        <v>20000</v>
      </c>
      <c r="AL735" s="359">
        <v>0.02</v>
      </c>
      <c r="AM735" s="359">
        <v>0.2</v>
      </c>
      <c r="AN735" s="359" t="s">
        <v>666</v>
      </c>
      <c r="AO735" s="357" t="s">
        <v>1323</v>
      </c>
      <c r="AP735" s="360" t="s">
        <v>716</v>
      </c>
      <c r="AQ735" s="366" t="s">
        <v>659</v>
      </c>
      <c r="AR735" s="359">
        <v>4.0000000000000001E-3</v>
      </c>
      <c r="AS735" s="359">
        <v>4.0000000000000001E-3</v>
      </c>
      <c r="AT735" s="359"/>
      <c r="AX735" s="646"/>
      <c r="AY735" s="647"/>
      <c r="AZ735" s="647"/>
      <c r="BA735" s="647"/>
      <c r="BB735" s="648"/>
      <c r="BC735" s="647"/>
      <c r="BD735" s="647"/>
      <c r="BE735" s="647"/>
      <c r="BF735" s="647"/>
      <c r="BG735" s="648"/>
      <c r="BH735" s="648"/>
      <c r="BI735" s="649"/>
      <c r="BJ735" s="649"/>
      <c r="BK735" s="649"/>
      <c r="BL735" s="648"/>
      <c r="BM735" s="648"/>
      <c r="BN735" s="648"/>
      <c r="BO735" s="648"/>
      <c r="BP735" s="648"/>
      <c r="BQ735" s="648"/>
      <c r="BR735" s="648"/>
      <c r="BS735" s="648"/>
      <c r="BT735" s="651"/>
      <c r="BU735" s="652"/>
      <c r="BV735" s="650"/>
      <c r="BW735" s="653"/>
    </row>
    <row r="736" spans="2:75" ht="15.75" customHeight="1">
      <c r="B736" s="353" t="s">
        <v>1493</v>
      </c>
      <c r="C736" s="354">
        <v>39773725000158</v>
      </c>
      <c r="D736" s="355" t="s">
        <v>14</v>
      </c>
      <c r="E736" s="355" t="s">
        <v>614</v>
      </c>
      <c r="F736" s="355" t="s">
        <v>689</v>
      </c>
      <c r="G736" s="356" t="s">
        <v>34</v>
      </c>
      <c r="H736" s="356" t="s">
        <v>865</v>
      </c>
      <c r="I736" s="356" t="s">
        <v>34</v>
      </c>
      <c r="J736" s="356" t="s">
        <v>608</v>
      </c>
      <c r="K736" s="357" t="s">
        <v>48</v>
      </c>
      <c r="L736" s="358"/>
      <c r="M736" s="358" t="s">
        <v>1414</v>
      </c>
      <c r="N736" s="357">
        <v>585971</v>
      </c>
      <c r="O736" s="357" t="s">
        <v>1320</v>
      </c>
      <c r="P736" s="361">
        <v>44306</v>
      </c>
      <c r="Q736" s="362">
        <v>19949689.170000002</v>
      </c>
      <c r="R736" s="362">
        <v>15665135.119047625</v>
      </c>
      <c r="S736" s="357">
        <v>23</v>
      </c>
      <c r="T736" s="359">
        <v>7.2211020755875044E-2</v>
      </c>
      <c r="U736" s="359">
        <v>0.81222331680305315</v>
      </c>
      <c r="V736" s="359">
        <v>7.7816957615013393E-2</v>
      </c>
      <c r="W736" s="359">
        <v>0.71418134650927767</v>
      </c>
      <c r="X736" s="359" t="s">
        <v>1417</v>
      </c>
      <c r="Y736" s="359" t="s">
        <v>1417</v>
      </c>
      <c r="Z736" s="359" t="s">
        <v>1417</v>
      </c>
      <c r="AA736" s="359" t="s">
        <v>1417</v>
      </c>
      <c r="AB736" s="359">
        <v>0.1597622821266331</v>
      </c>
      <c r="AC736" s="363">
        <v>-9.8686229501271885E-2</v>
      </c>
      <c r="AD736" s="526">
        <v>39741188000164</v>
      </c>
      <c r="AE736" s="360" t="s">
        <v>2151</v>
      </c>
      <c r="AF736" s="360" t="s">
        <v>2146</v>
      </c>
      <c r="AG736" s="364" t="s">
        <v>59</v>
      </c>
      <c r="AH736" s="364" t="s">
        <v>2153</v>
      </c>
      <c r="AI736" s="364">
        <v>5000</v>
      </c>
      <c r="AJ736" s="364" t="s">
        <v>1427</v>
      </c>
      <c r="AK736" s="364" t="s">
        <v>1427</v>
      </c>
      <c r="AL736" s="657">
        <v>0.02</v>
      </c>
      <c r="AM736" s="657">
        <v>0.2</v>
      </c>
      <c r="AN736" s="359" t="s">
        <v>666</v>
      </c>
      <c r="AO736" s="357" t="s">
        <v>1320</v>
      </c>
      <c r="AP736" s="360" t="s">
        <v>716</v>
      </c>
      <c r="AQ736" s="366" t="s">
        <v>2154</v>
      </c>
      <c r="AR736" s="359" t="s">
        <v>34</v>
      </c>
      <c r="AS736" s="359" t="s">
        <v>34</v>
      </c>
      <c r="AT736" s="359"/>
      <c r="AX736" s="646"/>
      <c r="AY736" s="647"/>
      <c r="AZ736" s="647"/>
      <c r="BA736" s="647"/>
      <c r="BB736" s="648"/>
      <c r="BC736" s="647"/>
      <c r="BD736" s="647"/>
      <c r="BE736" s="647"/>
      <c r="BF736" s="647"/>
      <c r="BG736" s="648"/>
      <c r="BH736" s="648"/>
      <c r="BI736" s="649"/>
      <c r="BJ736" s="649"/>
      <c r="BK736" s="649"/>
      <c r="BL736" s="648"/>
      <c r="BM736" s="648"/>
      <c r="BN736" s="648"/>
      <c r="BO736" s="648"/>
      <c r="BP736" s="648"/>
      <c r="BQ736" s="648"/>
      <c r="BR736" s="648"/>
      <c r="BS736" s="648"/>
      <c r="BT736" s="651"/>
      <c r="BU736" s="652"/>
      <c r="BV736" s="650"/>
      <c r="BW736" s="653"/>
    </row>
    <row r="737" spans="2:75" ht="15.75" customHeight="1">
      <c r="B737" s="353" t="s">
        <v>995</v>
      </c>
      <c r="C737" s="354">
        <v>39990463000183</v>
      </c>
      <c r="D737" s="355" t="s">
        <v>14</v>
      </c>
      <c r="E737" s="355" t="s">
        <v>607</v>
      </c>
      <c r="F737" s="355"/>
      <c r="G737" s="356"/>
      <c r="H737" s="356" t="s">
        <v>34</v>
      </c>
      <c r="I737" s="356" t="s">
        <v>34</v>
      </c>
      <c r="J737" s="356" t="s">
        <v>608</v>
      </c>
      <c r="K737" s="357" t="s">
        <v>48</v>
      </c>
      <c r="L737" s="358"/>
      <c r="M737" s="358" t="s">
        <v>34</v>
      </c>
      <c r="N737" s="357">
        <v>574767</v>
      </c>
      <c r="O737" s="357" t="s">
        <v>1323</v>
      </c>
      <c r="P737" s="361">
        <v>44229</v>
      </c>
      <c r="Q737" s="362">
        <v>15790701.09</v>
      </c>
      <c r="R737" s="362">
        <v>29316833.578333355</v>
      </c>
      <c r="S737" s="357">
        <v>23</v>
      </c>
      <c r="T737" s="359">
        <v>-3.6874363603383364E-2</v>
      </c>
      <c r="U737" s="359">
        <v>-0.47668209548966967</v>
      </c>
      <c r="V737" s="359">
        <v>-0.19010800575931819</v>
      </c>
      <c r="W737" s="359">
        <v>-1.8636941272896654</v>
      </c>
      <c r="X737" s="359" t="s">
        <v>1417</v>
      </c>
      <c r="Y737" s="359" t="s">
        <v>1417</v>
      </c>
      <c r="Z737" s="359" t="s">
        <v>1417</v>
      </c>
      <c r="AA737" s="359" t="s">
        <v>1417</v>
      </c>
      <c r="AB737" s="359">
        <v>0.21913566309323318</v>
      </c>
      <c r="AC737" s="363">
        <v>-1.2954012205130774</v>
      </c>
      <c r="AD737" s="526">
        <v>35492558000116</v>
      </c>
      <c r="AE737" s="360" t="s">
        <v>59</v>
      </c>
      <c r="AF737" s="360" t="s">
        <v>2146</v>
      </c>
      <c r="AG737" s="364" t="s">
        <v>59</v>
      </c>
      <c r="AH737" s="364" t="s">
        <v>2144</v>
      </c>
      <c r="AI737" s="364">
        <v>100</v>
      </c>
      <c r="AJ737" s="364">
        <v>1</v>
      </c>
      <c r="AK737" s="364">
        <v>100</v>
      </c>
      <c r="AL737" s="359">
        <v>0.02</v>
      </c>
      <c r="AM737" s="359">
        <v>0.2</v>
      </c>
      <c r="AN737" s="359" t="s">
        <v>666</v>
      </c>
      <c r="AO737" s="357" t="s">
        <v>1323</v>
      </c>
      <c r="AP737" s="360" t="s">
        <v>716</v>
      </c>
      <c r="AQ737" s="366" t="s">
        <v>659</v>
      </c>
      <c r="AR737" s="359">
        <v>4.6666666666666662E-3</v>
      </c>
      <c r="AS737" s="359">
        <v>4.6666666666666662E-3</v>
      </c>
      <c r="AT737" s="359"/>
      <c r="AX737" s="646"/>
      <c r="AY737" s="647"/>
      <c r="AZ737" s="647"/>
      <c r="BA737" s="647"/>
      <c r="BB737" s="648"/>
      <c r="BC737" s="647"/>
      <c r="BD737" s="647"/>
      <c r="BE737" s="647"/>
      <c r="BF737" s="647"/>
      <c r="BG737" s="648"/>
      <c r="BH737" s="648"/>
      <c r="BI737" s="649"/>
      <c r="BJ737" s="649"/>
      <c r="BK737" s="649"/>
      <c r="BL737" s="648"/>
      <c r="BM737" s="648"/>
      <c r="BN737" s="648"/>
      <c r="BO737" s="648"/>
      <c r="BP737" s="648"/>
      <c r="BQ737" s="648"/>
      <c r="BR737" s="648"/>
      <c r="BS737" s="648"/>
      <c r="BT737" s="651"/>
      <c r="BU737" s="652"/>
      <c r="BV737" s="650"/>
      <c r="BW737" s="653"/>
    </row>
    <row r="738" spans="2:75" ht="15.75" customHeight="1">
      <c r="B738" s="353" t="s">
        <v>1000</v>
      </c>
      <c r="C738" s="354">
        <v>37567415000151</v>
      </c>
      <c r="D738" s="355" t="s">
        <v>14</v>
      </c>
      <c r="E738" s="355" t="s">
        <v>607</v>
      </c>
      <c r="F738" s="355"/>
      <c r="G738" s="356"/>
      <c r="H738" s="356" t="s">
        <v>34</v>
      </c>
      <c r="I738" s="356" t="s">
        <v>34</v>
      </c>
      <c r="J738" s="356" t="s">
        <v>608</v>
      </c>
      <c r="K738" s="357" t="s">
        <v>48</v>
      </c>
      <c r="L738" s="358"/>
      <c r="M738" s="358" t="s">
        <v>34</v>
      </c>
      <c r="N738" s="357">
        <v>555411</v>
      </c>
      <c r="O738" s="357" t="s">
        <v>1320</v>
      </c>
      <c r="P738" s="361">
        <v>44102</v>
      </c>
      <c r="Q738" s="362">
        <v>1712626.9</v>
      </c>
      <c r="R738" s="362">
        <v>2407194.2803968238</v>
      </c>
      <c r="S738" s="357">
        <v>23</v>
      </c>
      <c r="T738" s="359">
        <v>6.9536622516722657E-2</v>
      </c>
      <c r="U738" s="359">
        <v>0.89891349152678401</v>
      </c>
      <c r="V738" s="359">
        <v>-6.2872681418182919E-2</v>
      </c>
      <c r="W738" s="359">
        <v>-0.61636250750201871</v>
      </c>
      <c r="X738" s="359" t="s">
        <v>1417</v>
      </c>
      <c r="Y738" s="359" t="s">
        <v>1417</v>
      </c>
      <c r="Z738" s="359" t="s">
        <v>1417</v>
      </c>
      <c r="AA738" s="359" t="s">
        <v>1417</v>
      </c>
      <c r="AB738" s="359">
        <v>0.17563885298479354</v>
      </c>
      <c r="AC738" s="363">
        <v>-0.83512349601586278</v>
      </c>
      <c r="AD738" s="526">
        <v>35495676000188</v>
      </c>
      <c r="AE738" s="360" t="s">
        <v>59</v>
      </c>
      <c r="AF738" s="360" t="s">
        <v>2146</v>
      </c>
      <c r="AG738" s="364" t="s">
        <v>59</v>
      </c>
      <c r="AH738" s="364" t="s">
        <v>2144</v>
      </c>
      <c r="AI738" s="364">
        <v>100</v>
      </c>
      <c r="AJ738" s="364">
        <v>0</v>
      </c>
      <c r="AK738" s="364">
        <v>1</v>
      </c>
      <c r="AL738" s="359">
        <v>0.02</v>
      </c>
      <c r="AM738" s="359">
        <v>0.2</v>
      </c>
      <c r="AN738" s="359" t="s">
        <v>2156</v>
      </c>
      <c r="AO738" s="357" t="s">
        <v>1323</v>
      </c>
      <c r="AP738" s="360" t="s">
        <v>716</v>
      </c>
      <c r="AQ738" s="366" t="s">
        <v>659</v>
      </c>
      <c r="AR738" s="359">
        <v>4.6666666666666662E-3</v>
      </c>
      <c r="AS738" s="359">
        <v>4.6666666666666662E-3</v>
      </c>
      <c r="AT738" s="359"/>
      <c r="AX738" s="646"/>
      <c r="AY738" s="647"/>
      <c r="AZ738" s="647"/>
      <c r="BA738" s="647"/>
      <c r="BB738" s="648"/>
      <c r="BC738" s="647"/>
      <c r="BD738" s="647"/>
      <c r="BE738" s="647"/>
      <c r="BF738" s="647"/>
      <c r="BG738" s="648"/>
      <c r="BH738" s="648"/>
      <c r="BI738" s="649"/>
      <c r="BJ738" s="649"/>
      <c r="BK738" s="649"/>
      <c r="BL738" s="648"/>
      <c r="BM738" s="648"/>
      <c r="BN738" s="648"/>
      <c r="BO738" s="648"/>
      <c r="BP738" s="648"/>
      <c r="BQ738" s="648"/>
      <c r="BR738" s="648"/>
      <c r="BS738" s="648"/>
      <c r="BT738" s="651"/>
      <c r="BU738" s="652"/>
      <c r="BV738" s="650"/>
      <c r="BW738" s="653"/>
    </row>
    <row r="739" spans="2:75" ht="15.75" customHeight="1">
      <c r="B739" s="353" t="s">
        <v>1003</v>
      </c>
      <c r="C739" s="354">
        <v>30630299000129</v>
      </c>
      <c r="D739" s="355" t="s">
        <v>14</v>
      </c>
      <c r="E739" s="355" t="s">
        <v>614</v>
      </c>
      <c r="F739" s="355"/>
      <c r="G739" s="356"/>
      <c r="H739" s="356" t="s">
        <v>865</v>
      </c>
      <c r="I739" s="356" t="s">
        <v>34</v>
      </c>
      <c r="J739" s="356" t="s">
        <v>608</v>
      </c>
      <c r="K739" s="357" t="s">
        <v>48</v>
      </c>
      <c r="L739" s="358"/>
      <c r="M739" s="358" t="s">
        <v>34</v>
      </c>
      <c r="N739" s="357">
        <v>474282</v>
      </c>
      <c r="O739" s="357" t="s">
        <v>1320</v>
      </c>
      <c r="P739" s="361">
        <v>43334</v>
      </c>
      <c r="Q739" s="362">
        <v>1082844.58</v>
      </c>
      <c r="R739" s="362">
        <v>1368184.8454761901</v>
      </c>
      <c r="S739" s="357">
        <v>23</v>
      </c>
      <c r="T739" s="359">
        <v>-1.5590392101059836E-2</v>
      </c>
      <c r="U739" s="359">
        <v>-0.20154004164445871</v>
      </c>
      <c r="V739" s="359">
        <v>-0.12382623012826177</v>
      </c>
      <c r="W739" s="359">
        <v>-1.2139110973928495</v>
      </c>
      <c r="X739" s="359">
        <v>-3.9687002617196043E-2</v>
      </c>
      <c r="Y739" s="359">
        <v>-0.30095375040891686</v>
      </c>
      <c r="Z739" s="359">
        <v>-0.2265836447215519</v>
      </c>
      <c r="AA739" s="359">
        <v>-1.2879748923553773</v>
      </c>
      <c r="AB739" s="359">
        <v>0.1080497076176602</v>
      </c>
      <c r="AC739" s="363">
        <v>-2.0683388999257963</v>
      </c>
      <c r="AD739" s="526">
        <v>29259435000137</v>
      </c>
      <c r="AE739" s="360" t="s">
        <v>59</v>
      </c>
      <c r="AF739" s="360" t="s">
        <v>2146</v>
      </c>
      <c r="AG739" s="364" t="s">
        <v>59</v>
      </c>
      <c r="AH739" s="364" t="s">
        <v>2144</v>
      </c>
      <c r="AI739" s="364">
        <v>100</v>
      </c>
      <c r="AJ739" s="364">
        <v>1</v>
      </c>
      <c r="AK739" s="364">
        <v>1</v>
      </c>
      <c r="AL739" s="359">
        <v>0.02</v>
      </c>
      <c r="AM739" s="359">
        <v>0.2</v>
      </c>
      <c r="AN739" s="359" t="s">
        <v>666</v>
      </c>
      <c r="AO739" s="357" t="s">
        <v>1323</v>
      </c>
      <c r="AP739" s="360" t="s">
        <v>716</v>
      </c>
      <c r="AQ739" s="366" t="s">
        <v>659</v>
      </c>
      <c r="AR739" s="359">
        <v>4.6666666666666662E-3</v>
      </c>
      <c r="AS739" s="359">
        <v>4.6666666666666662E-3</v>
      </c>
      <c r="AT739" s="359"/>
      <c r="AX739" s="646"/>
      <c r="AY739" s="647"/>
      <c r="AZ739" s="647"/>
      <c r="BA739" s="647"/>
      <c r="BB739" s="648"/>
      <c r="BC739" s="647"/>
      <c r="BD739" s="647"/>
      <c r="BE739" s="647"/>
      <c r="BF739" s="647"/>
      <c r="BG739" s="648"/>
      <c r="BH739" s="648"/>
      <c r="BI739" s="649"/>
      <c r="BJ739" s="649"/>
      <c r="BK739" s="649"/>
      <c r="BL739" s="648"/>
      <c r="BM739" s="648"/>
      <c r="BN739" s="648"/>
      <c r="BO739" s="648"/>
      <c r="BP739" s="648"/>
      <c r="BQ739" s="648"/>
      <c r="BR739" s="648"/>
      <c r="BS739" s="648"/>
      <c r="BT739" s="651"/>
      <c r="BU739" s="652"/>
      <c r="BV739" s="650"/>
      <c r="BW739" s="653"/>
    </row>
    <row r="740" spans="2:75" ht="15.75" customHeight="1">
      <c r="B740" s="353" t="s">
        <v>168</v>
      </c>
      <c r="C740" s="354">
        <v>23591953000177</v>
      </c>
      <c r="D740" s="355" t="s">
        <v>14</v>
      </c>
      <c r="E740" s="355" t="s">
        <v>607</v>
      </c>
      <c r="F740" s="355"/>
      <c r="G740" s="356"/>
      <c r="H740" s="356" t="s">
        <v>34</v>
      </c>
      <c r="I740" s="356" t="s">
        <v>34</v>
      </c>
      <c r="J740" s="356" t="s">
        <v>608</v>
      </c>
      <c r="K740" s="357" t="s">
        <v>48</v>
      </c>
      <c r="L740" s="358"/>
      <c r="M740" s="358" t="s">
        <v>34</v>
      </c>
      <c r="N740" s="357">
        <v>409804</v>
      </c>
      <c r="O740" s="357" t="s">
        <v>1320</v>
      </c>
      <c r="P740" s="361">
        <v>42359</v>
      </c>
      <c r="Q740" s="362">
        <v>107545241.53</v>
      </c>
      <c r="R740" s="362">
        <v>104038845.31380954</v>
      </c>
      <c r="S740" s="357">
        <v>24</v>
      </c>
      <c r="T740" s="359">
        <v>0.18168018837675493</v>
      </c>
      <c r="U740" s="359">
        <v>2.3486152557340203</v>
      </c>
      <c r="V740" s="359">
        <v>6.0216996357710606E-2</v>
      </c>
      <c r="W740" s="359">
        <v>0.59032791400152618</v>
      </c>
      <c r="X740" s="359">
        <v>0.10607246206027132</v>
      </c>
      <c r="Y740" s="359">
        <v>0.80436674898482452</v>
      </c>
      <c r="Z740" s="359">
        <v>0.36279603243794645</v>
      </c>
      <c r="AA740" s="359">
        <v>2.0622502625926584</v>
      </c>
      <c r="AB740" s="359">
        <v>0.1891799489331657</v>
      </c>
      <c r="AC740" s="363">
        <v>-0.10977938218674906</v>
      </c>
      <c r="AD740" s="526">
        <v>0</v>
      </c>
      <c r="AE740" s="360" t="s">
        <v>2242</v>
      </c>
      <c r="AF740" s="360" t="s">
        <v>2143</v>
      </c>
      <c r="AG740" s="364" t="s">
        <v>1435</v>
      </c>
      <c r="AH740" s="364" t="s">
        <v>2144</v>
      </c>
      <c r="AI740" s="364">
        <v>10000</v>
      </c>
      <c r="AJ740" s="364">
        <v>1000</v>
      </c>
      <c r="AK740" s="364">
        <v>10000</v>
      </c>
      <c r="AL740" s="359">
        <v>0.02</v>
      </c>
      <c r="AM740" s="359">
        <v>0.2</v>
      </c>
      <c r="AN740" s="359" t="s">
        <v>34</v>
      </c>
      <c r="AO740" s="357" t="s">
        <v>1323</v>
      </c>
      <c r="AP740" s="360" t="s">
        <v>716</v>
      </c>
      <c r="AQ740" s="366" t="s">
        <v>659</v>
      </c>
      <c r="AR740" s="359">
        <v>4.0000000000000001E-3</v>
      </c>
      <c r="AS740" s="359">
        <v>4.0000000000000001E-3</v>
      </c>
      <c r="AT740" s="359"/>
      <c r="AX740" s="646"/>
      <c r="AY740" s="647"/>
      <c r="AZ740" s="647"/>
      <c r="BA740" s="647"/>
      <c r="BB740" s="648"/>
      <c r="BC740" s="647"/>
      <c r="BD740" s="647"/>
      <c r="BE740" s="647"/>
      <c r="BF740" s="647"/>
      <c r="BG740" s="648"/>
      <c r="BH740" s="648"/>
      <c r="BI740" s="649"/>
      <c r="BJ740" s="649"/>
      <c r="BK740" s="649"/>
      <c r="BL740" s="648"/>
      <c r="BM740" s="648"/>
      <c r="BN740" s="648"/>
      <c r="BO740" s="648"/>
      <c r="BP740" s="648"/>
      <c r="BQ740" s="648"/>
      <c r="BR740" s="648"/>
      <c r="BS740" s="648"/>
      <c r="BT740" s="651"/>
      <c r="BU740" s="652"/>
      <c r="BV740" s="650"/>
      <c r="BW740" s="653"/>
    </row>
    <row r="741" spans="2:75" ht="15.75" customHeight="1">
      <c r="B741" s="353" t="s">
        <v>1492</v>
      </c>
      <c r="C741" s="354">
        <v>22175345000119</v>
      </c>
      <c r="D741" s="355" t="s">
        <v>11</v>
      </c>
      <c r="E741" s="355" t="s">
        <v>620</v>
      </c>
      <c r="F741" s="355" t="s">
        <v>685</v>
      </c>
      <c r="G741" s="356" t="s">
        <v>738</v>
      </c>
      <c r="H741" s="356" t="s">
        <v>34</v>
      </c>
      <c r="I741" s="356" t="s">
        <v>1318</v>
      </c>
      <c r="J741" s="356" t="s">
        <v>608</v>
      </c>
      <c r="K741" s="357" t="s">
        <v>48</v>
      </c>
      <c r="L741" s="358"/>
      <c r="M741" s="358"/>
      <c r="N741" s="357">
        <v>424390</v>
      </c>
      <c r="O741" s="357" t="s">
        <v>1427</v>
      </c>
      <c r="P741" s="361">
        <v>42303</v>
      </c>
      <c r="Q741" s="362">
        <v>18645220.48</v>
      </c>
      <c r="R741" s="362">
        <v>16327353.011230161</v>
      </c>
      <c r="S741" s="357">
        <v>29</v>
      </c>
      <c r="T741" s="359">
        <v>0.11870954127689748</v>
      </c>
      <c r="U741" s="359">
        <v>1.3352346545280771</v>
      </c>
      <c r="V741" s="359">
        <v>0.14915329642355379</v>
      </c>
      <c r="W741" s="359">
        <v>1.3688854632826131</v>
      </c>
      <c r="X741" s="359">
        <v>0.22503351221823631</v>
      </c>
      <c r="Y741" s="359">
        <v>1.5823885018780863</v>
      </c>
      <c r="Z741" s="359">
        <v>0.31145484568054882</v>
      </c>
      <c r="AA741" s="359">
        <v>1.7019648404387004</v>
      </c>
      <c r="AB741" s="359">
        <v>0.11755011510824252</v>
      </c>
      <c r="AC741" s="363">
        <v>0.36135935546517389</v>
      </c>
      <c r="AD741" s="526">
        <v>12167116000107</v>
      </c>
      <c r="AE741" s="360" t="s">
        <v>2277</v>
      </c>
      <c r="AF741" s="360" t="s">
        <v>2143</v>
      </c>
      <c r="AG741" s="364" t="s">
        <v>1435</v>
      </c>
      <c r="AH741" s="364" t="s">
        <v>2144</v>
      </c>
      <c r="AI741" s="364">
        <v>5000</v>
      </c>
      <c r="AJ741" s="364" t="s">
        <v>1427</v>
      </c>
      <c r="AK741" s="364" t="s">
        <v>1427</v>
      </c>
      <c r="AL741" s="359">
        <v>0</v>
      </c>
      <c r="AM741" s="359" t="s">
        <v>34</v>
      </c>
      <c r="AN741" s="359" t="s">
        <v>2463</v>
      </c>
      <c r="AO741" s="357" t="s">
        <v>1323</v>
      </c>
      <c r="AP741" s="360" t="s">
        <v>2464</v>
      </c>
      <c r="AQ741" s="366" t="s">
        <v>2465</v>
      </c>
      <c r="AR741" s="359">
        <v>7.0000000000000001E-3</v>
      </c>
      <c r="AS741" s="359">
        <v>7.0000000000000001E-3</v>
      </c>
      <c r="AT741" s="359"/>
      <c r="AX741" s="646"/>
      <c r="AY741" s="647"/>
      <c r="AZ741" s="647"/>
      <c r="BA741" s="647"/>
      <c r="BB741" s="648"/>
      <c r="BC741" s="647"/>
      <c r="BD741" s="647"/>
      <c r="BE741" s="647"/>
      <c r="BF741" s="647"/>
      <c r="BG741" s="648"/>
      <c r="BH741" s="648"/>
      <c r="BI741" s="649"/>
      <c r="BJ741" s="649"/>
      <c r="BK741" s="649"/>
      <c r="BL741" s="648"/>
      <c r="BM741" s="648"/>
      <c r="BN741" s="648"/>
      <c r="BO741" s="648"/>
      <c r="BP741" s="648"/>
      <c r="BQ741" s="648"/>
      <c r="BR741" s="648"/>
      <c r="BS741" s="648"/>
      <c r="BT741" s="651"/>
      <c r="BU741" s="652"/>
      <c r="BV741" s="650"/>
      <c r="BW741" s="653"/>
    </row>
    <row r="742" spans="2:75" ht="15.75" customHeight="1">
      <c r="B742" s="353" t="s">
        <v>2133</v>
      </c>
      <c r="C742" s="354">
        <v>22175345000119</v>
      </c>
      <c r="D742" s="355" t="s">
        <v>11</v>
      </c>
      <c r="E742" s="355" t="s">
        <v>620</v>
      </c>
      <c r="F742" s="355" t="s">
        <v>685</v>
      </c>
      <c r="G742" s="356" t="s">
        <v>738</v>
      </c>
      <c r="H742" s="356" t="s">
        <v>34</v>
      </c>
      <c r="I742" s="356" t="s">
        <v>1318</v>
      </c>
      <c r="J742" s="356" t="s">
        <v>608</v>
      </c>
      <c r="K742" s="357" t="s">
        <v>48</v>
      </c>
      <c r="L742" s="358"/>
      <c r="M742" s="358"/>
      <c r="N742" s="357">
        <v>424390</v>
      </c>
      <c r="O742" s="357" t="s">
        <v>1427</v>
      </c>
      <c r="P742" s="361">
        <v>42303</v>
      </c>
      <c r="Q742" s="362">
        <v>18645220.48</v>
      </c>
      <c r="R742" s="362">
        <v>16327353.011230161</v>
      </c>
      <c r="S742" s="357">
        <v>29</v>
      </c>
      <c r="T742" s="359">
        <v>0.11870954127689748</v>
      </c>
      <c r="U742" s="359">
        <v>1.3352346545280771</v>
      </c>
      <c r="V742" s="359">
        <v>0.14915329642355379</v>
      </c>
      <c r="W742" s="359">
        <v>1.3688854632826131</v>
      </c>
      <c r="X742" s="359">
        <v>0.22503351221823631</v>
      </c>
      <c r="Y742" s="359">
        <v>1.5823885018780863</v>
      </c>
      <c r="Z742" s="359">
        <v>0.31145484568054882</v>
      </c>
      <c r="AA742" s="359">
        <v>1.7019648404387004</v>
      </c>
      <c r="AB742" s="359">
        <v>0.11755011510824252</v>
      </c>
      <c r="AC742" s="363">
        <v>0.36135935546517389</v>
      </c>
      <c r="AD742" s="526">
        <v>12167116000107</v>
      </c>
      <c r="AE742" s="360" t="s">
        <v>2277</v>
      </c>
      <c r="AF742" s="360" t="s">
        <v>2143</v>
      </c>
      <c r="AG742" s="364" t="s">
        <v>1435</v>
      </c>
      <c r="AH742" s="364" t="s">
        <v>2144</v>
      </c>
      <c r="AI742" s="364">
        <v>5000</v>
      </c>
      <c r="AJ742" s="364" t="s">
        <v>1427</v>
      </c>
      <c r="AK742" s="364" t="s">
        <v>1427</v>
      </c>
      <c r="AL742" s="359">
        <v>0</v>
      </c>
      <c r="AM742" s="359" t="s">
        <v>34</v>
      </c>
      <c r="AN742" s="359" t="s">
        <v>2463</v>
      </c>
      <c r="AO742" s="357" t="s">
        <v>1323</v>
      </c>
      <c r="AP742" s="360" t="s">
        <v>2464</v>
      </c>
      <c r="AQ742" s="366" t="s">
        <v>2465</v>
      </c>
      <c r="AR742" s="359">
        <v>7.0000000000000001E-3</v>
      </c>
      <c r="AS742" s="359">
        <v>7.0000000000000001E-3</v>
      </c>
      <c r="AT742" s="359"/>
      <c r="AX742" s="646"/>
      <c r="AY742" s="647"/>
      <c r="AZ742" s="647"/>
      <c r="BA742" s="647"/>
      <c r="BB742" s="648"/>
      <c r="BC742" s="647"/>
      <c r="BD742" s="647"/>
      <c r="BE742" s="647"/>
      <c r="BF742" s="647"/>
      <c r="BG742" s="648"/>
      <c r="BH742" s="648"/>
      <c r="BI742" s="649"/>
      <c r="BJ742" s="649"/>
      <c r="BK742" s="649"/>
      <c r="BL742" s="648"/>
      <c r="BM742" s="648"/>
      <c r="BN742" s="648"/>
      <c r="BO742" s="648"/>
      <c r="BP742" s="648"/>
      <c r="BQ742" s="648"/>
      <c r="BR742" s="648"/>
      <c r="BS742" s="648"/>
      <c r="BT742" s="651"/>
      <c r="BU742" s="652"/>
      <c r="BV742" s="650"/>
      <c r="BW742" s="653"/>
    </row>
    <row r="743" spans="2:75" ht="15.75" customHeight="1">
      <c r="B743" s="353" t="s">
        <v>113</v>
      </c>
      <c r="C743" s="354">
        <v>14812722000155</v>
      </c>
      <c r="D743" s="355" t="s">
        <v>13</v>
      </c>
      <c r="E743" s="355" t="s">
        <v>615</v>
      </c>
      <c r="F743" s="355" t="s">
        <v>619</v>
      </c>
      <c r="G743" s="356" t="s">
        <v>34</v>
      </c>
      <c r="H743" s="356" t="s">
        <v>865</v>
      </c>
      <c r="I743" s="356" t="s">
        <v>34</v>
      </c>
      <c r="J743" s="356"/>
      <c r="K743" s="357" t="s">
        <v>48</v>
      </c>
      <c r="L743" s="358"/>
      <c r="M743" s="358" t="s">
        <v>34</v>
      </c>
      <c r="N743" s="357">
        <v>296139</v>
      </c>
      <c r="O743" s="357" t="s">
        <v>1320</v>
      </c>
      <c r="P743" s="361">
        <v>40931</v>
      </c>
      <c r="Q743" s="362">
        <v>60902876.840000004</v>
      </c>
      <c r="R743" s="362">
        <v>140988913.97448415</v>
      </c>
      <c r="S743" s="357">
        <v>29</v>
      </c>
      <c r="T743" s="359">
        <v>4.1576294430982985E-2</v>
      </c>
      <c r="U743" s="359">
        <v>0.53746487302734125</v>
      </c>
      <c r="V743" s="359">
        <v>8.359676615125089E-2</v>
      </c>
      <c r="W743" s="359">
        <v>0.81952783373962279</v>
      </c>
      <c r="X743" s="359">
        <v>5.2885028814073642E-2</v>
      </c>
      <c r="Y743" s="359">
        <v>0.40103678062053622</v>
      </c>
      <c r="Z743" s="359">
        <v>6.5613994506574569E-2</v>
      </c>
      <c r="AA743" s="359">
        <v>0.37297121606223971</v>
      </c>
      <c r="AB743" s="359">
        <v>5.656947886175169E-2</v>
      </c>
      <c r="AC743" s="363">
        <v>-0.26972039004930187</v>
      </c>
      <c r="AD743" s="526">
        <v>23686472000145</v>
      </c>
      <c r="AE743" s="360" t="s">
        <v>2198</v>
      </c>
      <c r="AF743" s="360" t="s">
        <v>2152</v>
      </c>
      <c r="AG743" s="364" t="s">
        <v>1436</v>
      </c>
      <c r="AH743" s="364" t="s">
        <v>2147</v>
      </c>
      <c r="AI743" s="364">
        <v>1000</v>
      </c>
      <c r="AJ743" s="364">
        <v>500</v>
      </c>
      <c r="AK743" s="364">
        <v>500</v>
      </c>
      <c r="AL743" s="359">
        <v>0.02</v>
      </c>
      <c r="AM743" s="359">
        <v>0.25</v>
      </c>
      <c r="AN743" s="359" t="s">
        <v>64</v>
      </c>
      <c r="AO743" s="357" t="s">
        <v>1323</v>
      </c>
      <c r="AP743" s="360" t="s">
        <v>13</v>
      </c>
      <c r="AQ743" s="366" t="s">
        <v>674</v>
      </c>
      <c r="AR743" s="359">
        <v>4.0000000000000001E-3</v>
      </c>
      <c r="AS743" s="359">
        <v>4.0000000000000001E-3</v>
      </c>
      <c r="AT743" s="359"/>
      <c r="AX743" s="646"/>
      <c r="AY743" s="647"/>
      <c r="AZ743" s="647"/>
      <c r="BA743" s="647"/>
      <c r="BB743" s="648"/>
      <c r="BC743" s="647"/>
      <c r="BD743" s="647"/>
      <c r="BE743" s="647"/>
      <c r="BF743" s="647"/>
      <c r="BG743" s="648"/>
      <c r="BH743" s="648"/>
      <c r="BI743" s="649"/>
      <c r="BJ743" s="649"/>
      <c r="BK743" s="649"/>
      <c r="BL743" s="648"/>
      <c r="BM743" s="648"/>
      <c r="BN743" s="648"/>
      <c r="BO743" s="648"/>
      <c r="BP743" s="648"/>
      <c r="BQ743" s="648"/>
      <c r="BR743" s="648"/>
      <c r="BS743" s="648"/>
      <c r="BT743" s="651"/>
      <c r="BU743" s="652"/>
      <c r="BV743" s="650"/>
      <c r="BW743" s="653"/>
    </row>
    <row r="744" spans="2:75" ht="15.75" customHeight="1">
      <c r="B744" s="353" t="s">
        <v>110</v>
      </c>
      <c r="C744" s="354">
        <v>11392165000172</v>
      </c>
      <c r="D744" s="355" t="s">
        <v>14</v>
      </c>
      <c r="E744" s="355" t="s">
        <v>607</v>
      </c>
      <c r="F744" s="355"/>
      <c r="G744" s="356"/>
      <c r="H744" s="356" t="s">
        <v>34</v>
      </c>
      <c r="I744" s="356" t="s">
        <v>34</v>
      </c>
      <c r="J744" s="356" t="s">
        <v>608</v>
      </c>
      <c r="K744" s="357" t="s">
        <v>48</v>
      </c>
      <c r="L744" s="358"/>
      <c r="M744" s="358" t="s">
        <v>34</v>
      </c>
      <c r="N744" s="357">
        <v>240737</v>
      </c>
      <c r="O744" s="357" t="s">
        <v>1320</v>
      </c>
      <c r="P744" s="361">
        <v>40177</v>
      </c>
      <c r="Q744" s="362">
        <v>1116195129.8399999</v>
      </c>
      <c r="R744" s="362">
        <v>1339901392.2854764</v>
      </c>
      <c r="S744" s="357">
        <v>29</v>
      </c>
      <c r="T744" s="359">
        <v>-3.1871474291946478E-2</v>
      </c>
      <c r="U744" s="359">
        <v>-0.4120087688899452</v>
      </c>
      <c r="V744" s="359">
        <v>-0.14902550344308074</v>
      </c>
      <c r="W744" s="359">
        <v>-1.4609482355776171</v>
      </c>
      <c r="X744" s="359">
        <v>-5.3668392402505094E-2</v>
      </c>
      <c r="Y744" s="359">
        <v>-0.40697716901787218</v>
      </c>
      <c r="Z744" s="359">
        <v>3.3715991900753473E-2</v>
      </c>
      <c r="AA744" s="359">
        <v>0.19165262829271298</v>
      </c>
      <c r="AB744" s="359">
        <v>0.16882704437527427</v>
      </c>
      <c r="AC744" s="363">
        <v>-1.4467728354198166</v>
      </c>
      <c r="AD744" s="526">
        <v>11403884000141</v>
      </c>
      <c r="AE744" s="360" t="s">
        <v>2198</v>
      </c>
      <c r="AF744" s="360" t="s">
        <v>2149</v>
      </c>
      <c r="AG744" s="364" t="s">
        <v>719</v>
      </c>
      <c r="AH744" s="364" t="s">
        <v>2147</v>
      </c>
      <c r="AI744" s="364">
        <v>1000</v>
      </c>
      <c r="AJ744" s="364">
        <v>500</v>
      </c>
      <c r="AK744" s="364">
        <v>500</v>
      </c>
      <c r="AL744" s="657">
        <v>0.02</v>
      </c>
      <c r="AM744" s="657">
        <v>0.2</v>
      </c>
      <c r="AN744" s="359" t="s">
        <v>2194</v>
      </c>
      <c r="AO744" s="357" t="s">
        <v>1323</v>
      </c>
      <c r="AP744" s="360" t="s">
        <v>716</v>
      </c>
      <c r="AQ744" s="366" t="s">
        <v>659</v>
      </c>
      <c r="AR744" s="359">
        <v>4.0000000000000001E-3</v>
      </c>
      <c r="AS744" s="359">
        <v>4.0000000000000001E-3</v>
      </c>
      <c r="AT744" s="359"/>
      <c r="AX744" s="646"/>
      <c r="AY744" s="647"/>
      <c r="AZ744" s="647"/>
      <c r="BA744" s="647"/>
      <c r="BB744" s="648"/>
      <c r="BC744" s="647"/>
      <c r="BD744" s="647"/>
      <c r="BE744" s="647"/>
      <c r="BF744" s="647"/>
      <c r="BG744" s="648"/>
      <c r="BH744" s="648"/>
      <c r="BI744" s="649"/>
      <c r="BJ744" s="649"/>
      <c r="BK744" s="649"/>
      <c r="BL744" s="648"/>
      <c r="BM744" s="648"/>
      <c r="BN744" s="648"/>
      <c r="BO744" s="648"/>
      <c r="BP744" s="648"/>
      <c r="BQ744" s="648"/>
      <c r="BR744" s="648"/>
      <c r="BS744" s="648"/>
      <c r="BT744" s="651"/>
      <c r="BU744" s="652"/>
      <c r="BV744" s="650"/>
      <c r="BW744" s="653"/>
    </row>
    <row r="745" spans="2:75" ht="15.75" customHeight="1">
      <c r="B745" s="353" t="s">
        <v>126</v>
      </c>
      <c r="C745" s="354">
        <v>12239939000192</v>
      </c>
      <c r="D745" s="355" t="s">
        <v>14</v>
      </c>
      <c r="E745" s="355" t="s">
        <v>607</v>
      </c>
      <c r="F745" s="355"/>
      <c r="G745" s="356"/>
      <c r="H745" s="356" t="s">
        <v>34</v>
      </c>
      <c r="I745" s="356" t="s">
        <v>34</v>
      </c>
      <c r="J745" s="356" t="s">
        <v>608</v>
      </c>
      <c r="K745" s="357" t="s">
        <v>48</v>
      </c>
      <c r="L745" s="358"/>
      <c r="M745" s="358" t="s">
        <v>34</v>
      </c>
      <c r="N745" s="357">
        <v>287393</v>
      </c>
      <c r="O745" s="357" t="s">
        <v>1320</v>
      </c>
      <c r="P745" s="361">
        <v>40808</v>
      </c>
      <c r="Q745" s="362">
        <v>202626812.46000001</v>
      </c>
      <c r="R745" s="362">
        <v>216161014.83876982</v>
      </c>
      <c r="S745" s="357">
        <v>29</v>
      </c>
      <c r="T745" s="359">
        <v>8.4920931945067002E-2</v>
      </c>
      <c r="U745" s="359">
        <v>1.0977894622375515</v>
      </c>
      <c r="V745" s="359">
        <v>-5.6988330490041483E-2</v>
      </c>
      <c r="W745" s="359">
        <v>-0.55867619269435753</v>
      </c>
      <c r="X745" s="359">
        <v>3.9738523978498641E-2</v>
      </c>
      <c r="Y745" s="359">
        <v>0.30134444625107332</v>
      </c>
      <c r="Z745" s="359">
        <v>9.5110963298846052E-2</v>
      </c>
      <c r="AA745" s="359">
        <v>0.54064154924857033</v>
      </c>
      <c r="AB745" s="359">
        <v>0.19726729251221967</v>
      </c>
      <c r="AC745" s="363">
        <v>-0.69136399603495635</v>
      </c>
      <c r="AD745" s="526">
        <v>12241282000106</v>
      </c>
      <c r="AE745" s="360" t="s">
        <v>2162</v>
      </c>
      <c r="AF745" s="360" t="s">
        <v>728</v>
      </c>
      <c r="AG745" s="364" t="s">
        <v>728</v>
      </c>
      <c r="AH745" s="364" t="s">
        <v>2147</v>
      </c>
      <c r="AI745" s="364">
        <v>5000</v>
      </c>
      <c r="AJ745" s="364">
        <v>5000</v>
      </c>
      <c r="AK745" s="364">
        <v>1000</v>
      </c>
      <c r="AL745" s="359">
        <v>0.02</v>
      </c>
      <c r="AM745" s="359">
        <v>0.2</v>
      </c>
      <c r="AN745" s="359" t="s">
        <v>666</v>
      </c>
      <c r="AO745" s="357" t="s">
        <v>1323</v>
      </c>
      <c r="AP745" s="360" t="s">
        <v>716</v>
      </c>
      <c r="AQ745" s="366" t="s">
        <v>659</v>
      </c>
      <c r="AR745" s="359">
        <v>6.6000000000000008E-3</v>
      </c>
      <c r="AS745" s="359">
        <v>6.6000000000000008E-3</v>
      </c>
      <c r="AT745" s="359"/>
      <c r="AX745" s="646"/>
      <c r="AY745" s="647"/>
      <c r="AZ745" s="647"/>
      <c r="BA745" s="647"/>
      <c r="BB745" s="648"/>
      <c r="BC745" s="647"/>
      <c r="BD745" s="647"/>
      <c r="BE745" s="647"/>
      <c r="BF745" s="647"/>
      <c r="BG745" s="648"/>
      <c r="BH745" s="648"/>
      <c r="BI745" s="649"/>
      <c r="BJ745" s="649"/>
      <c r="BK745" s="649"/>
      <c r="BL745" s="648"/>
      <c r="BM745" s="648"/>
      <c r="BN745" s="648"/>
      <c r="BO745" s="648"/>
      <c r="BP745" s="648"/>
      <c r="BQ745" s="648"/>
      <c r="BR745" s="648"/>
      <c r="BS745" s="648"/>
      <c r="BT745" s="651"/>
      <c r="BU745" s="652"/>
      <c r="BV745" s="650"/>
      <c r="BW745" s="653"/>
    </row>
    <row r="746" spans="2:75" ht="15.75" customHeight="1">
      <c r="B746" s="353" t="s">
        <v>1671</v>
      </c>
      <c r="C746" s="354">
        <v>32999290000115</v>
      </c>
      <c r="D746" s="355" t="s">
        <v>14</v>
      </c>
      <c r="E746" s="355" t="s">
        <v>614</v>
      </c>
      <c r="F746" s="355"/>
      <c r="G746" s="356"/>
      <c r="H746" s="356" t="s">
        <v>1337</v>
      </c>
      <c r="I746" s="356" t="s">
        <v>34</v>
      </c>
      <c r="J746" s="356" t="s">
        <v>608</v>
      </c>
      <c r="K746" s="357" t="s">
        <v>48</v>
      </c>
      <c r="L746" s="358"/>
      <c r="M746" s="358"/>
      <c r="N746" s="357">
        <v>504572</v>
      </c>
      <c r="O746" s="357" t="s">
        <v>1323</v>
      </c>
      <c r="P746" s="361">
        <v>43662</v>
      </c>
      <c r="Q746" s="362">
        <v>18602718.329999998</v>
      </c>
      <c r="R746" s="362">
        <v>35313085.66900795</v>
      </c>
      <c r="S746" s="357">
        <v>29</v>
      </c>
      <c r="T746" s="359">
        <v>2.4437928104818818E-2</v>
      </c>
      <c r="U746" s="359">
        <v>0.27487570198175859</v>
      </c>
      <c r="V746" s="359">
        <v>-0.14306655848821193</v>
      </c>
      <c r="W746" s="359">
        <v>-1.313023157331026</v>
      </c>
      <c r="X746" s="359">
        <v>-7.8622574968453929E-2</v>
      </c>
      <c r="Y746" s="359">
        <v>-0.55285747172392607</v>
      </c>
      <c r="Z746" s="359">
        <v>-0.20246674501057205</v>
      </c>
      <c r="AA746" s="359">
        <v>-1.1063924229950806</v>
      </c>
      <c r="AB746" s="359">
        <v>0.27096684826623652</v>
      </c>
      <c r="AC746" s="363">
        <v>-0.81609178709019958</v>
      </c>
      <c r="AD746" s="526">
        <v>23960625000109</v>
      </c>
      <c r="AE746" s="360" t="s">
        <v>2352</v>
      </c>
      <c r="AF746" s="360" t="s">
        <v>2352</v>
      </c>
      <c r="AG746" s="364" t="s">
        <v>1439</v>
      </c>
      <c r="AH746" s="364" t="s">
        <v>2147</v>
      </c>
      <c r="AI746" s="364">
        <v>5000</v>
      </c>
      <c r="AJ746" s="364">
        <v>1000</v>
      </c>
      <c r="AK746" s="364">
        <v>5000</v>
      </c>
      <c r="AL746" s="359">
        <v>0</v>
      </c>
      <c r="AM746" s="359" t="s">
        <v>34</v>
      </c>
      <c r="AN746" s="359" t="s">
        <v>64</v>
      </c>
      <c r="AO746" s="357" t="s">
        <v>1323</v>
      </c>
      <c r="AP746" s="360" t="s">
        <v>13</v>
      </c>
      <c r="AQ746" s="366" t="s">
        <v>668</v>
      </c>
      <c r="AR746" s="359" t="s">
        <v>34</v>
      </c>
      <c r="AS746" s="359" t="s">
        <v>34</v>
      </c>
      <c r="AT746" s="359"/>
      <c r="AX746" s="646"/>
      <c r="AY746" s="647"/>
      <c r="AZ746" s="647"/>
      <c r="BA746" s="647"/>
      <c r="BB746" s="648"/>
      <c r="BC746" s="647"/>
      <c r="BD746" s="647"/>
      <c r="BE746" s="647"/>
      <c r="BF746" s="647"/>
      <c r="BG746" s="648"/>
      <c r="BH746" s="648"/>
      <c r="BI746" s="649"/>
      <c r="BJ746" s="649"/>
      <c r="BK746" s="649"/>
      <c r="BL746" s="648"/>
      <c r="BM746" s="648"/>
      <c r="BN746" s="648"/>
      <c r="BO746" s="648"/>
      <c r="BP746" s="648"/>
      <c r="BQ746" s="648"/>
      <c r="BR746" s="648"/>
      <c r="BS746" s="648"/>
      <c r="BT746" s="651"/>
      <c r="BU746" s="652"/>
      <c r="BV746" s="650"/>
      <c r="BW746" s="653"/>
    </row>
    <row r="747" spans="2:75" ht="15.75" customHeight="1">
      <c r="B747" s="353" t="s">
        <v>1078</v>
      </c>
      <c r="C747" s="354">
        <v>6118222000190</v>
      </c>
      <c r="D747" s="355" t="s">
        <v>14</v>
      </c>
      <c r="E747" s="355" t="s">
        <v>607</v>
      </c>
      <c r="F747" s="355"/>
      <c r="G747" s="356"/>
      <c r="H747" s="356" t="s">
        <v>34</v>
      </c>
      <c r="I747" s="356" t="s">
        <v>34</v>
      </c>
      <c r="J747" s="356" t="s">
        <v>608</v>
      </c>
      <c r="K747" s="357" t="s">
        <v>48</v>
      </c>
      <c r="L747" s="358"/>
      <c r="M747" s="358" t="s">
        <v>34</v>
      </c>
      <c r="N747" s="357">
        <v>223336</v>
      </c>
      <c r="O747" s="357" t="s">
        <v>1320</v>
      </c>
      <c r="P747" s="361">
        <v>39827</v>
      </c>
      <c r="Q747" s="362">
        <v>47810006.960000001</v>
      </c>
      <c r="R747" s="362">
        <v>71323517.911190435</v>
      </c>
      <c r="S747" s="357">
        <v>29</v>
      </c>
      <c r="T747" s="359">
        <v>-6.4205807528987857E-2</v>
      </c>
      <c r="U747" s="359">
        <v>-0.83000100570457425</v>
      </c>
      <c r="V747" s="359">
        <v>-0.21099194454227332</v>
      </c>
      <c r="W747" s="359">
        <v>-2.0684265577257919</v>
      </c>
      <c r="X747" s="359">
        <v>-0.14153130516275925</v>
      </c>
      <c r="Y747" s="359">
        <v>-1.0732575977039271</v>
      </c>
      <c r="Z747" s="359">
        <v>-3.1123830092202542E-2</v>
      </c>
      <c r="AA747" s="359">
        <v>-0.17691794022447685</v>
      </c>
      <c r="AB747" s="359">
        <v>0.22112063166311743</v>
      </c>
      <c r="AC747" s="363">
        <v>-1.4002763262951519</v>
      </c>
      <c r="AD747" s="526">
        <v>29599351000142</v>
      </c>
      <c r="AE747" s="360" t="s">
        <v>2361</v>
      </c>
      <c r="AF747" s="360" t="s">
        <v>2152</v>
      </c>
      <c r="AG747" s="364" t="s">
        <v>1436</v>
      </c>
      <c r="AH747" s="364" t="s">
        <v>2147</v>
      </c>
      <c r="AI747" s="364">
        <v>5000</v>
      </c>
      <c r="AJ747" s="364">
        <v>1000</v>
      </c>
      <c r="AK747" s="364">
        <v>5000</v>
      </c>
      <c r="AL747" s="359">
        <v>0.02</v>
      </c>
      <c r="AM747" s="359">
        <v>0.2</v>
      </c>
      <c r="AN747" s="359" t="s">
        <v>666</v>
      </c>
      <c r="AO747" s="357" t="s">
        <v>1323</v>
      </c>
      <c r="AP747" s="360" t="s">
        <v>716</v>
      </c>
      <c r="AQ747" s="366" t="s">
        <v>665</v>
      </c>
      <c r="AR747" s="359">
        <v>5.3333333333333332E-3</v>
      </c>
      <c r="AS747" s="359">
        <v>5.3333333333333332E-3</v>
      </c>
      <c r="AT747" s="359"/>
      <c r="AX747" s="646"/>
      <c r="AY747" s="647"/>
      <c r="AZ747" s="647"/>
      <c r="BA747" s="647"/>
      <c r="BB747" s="648"/>
      <c r="BC747" s="647"/>
      <c r="BD747" s="647"/>
      <c r="BE747" s="647"/>
      <c r="BF747" s="647"/>
      <c r="BG747" s="648"/>
      <c r="BH747" s="648"/>
      <c r="BI747" s="649"/>
      <c r="BJ747" s="649"/>
      <c r="BK747" s="649"/>
      <c r="BL747" s="648"/>
      <c r="BM747" s="648"/>
      <c r="BN747" s="648"/>
      <c r="BO747" s="648"/>
      <c r="BP747" s="648"/>
      <c r="BQ747" s="648"/>
      <c r="BR747" s="648"/>
      <c r="BS747" s="648"/>
      <c r="BT747" s="651"/>
      <c r="BU747" s="652"/>
      <c r="BV747" s="650"/>
      <c r="BW747" s="653"/>
    </row>
    <row r="748" spans="2:75" ht="15.75" customHeight="1">
      <c r="B748" s="353" t="s">
        <v>339</v>
      </c>
      <c r="C748" s="354">
        <v>37414101000119</v>
      </c>
      <c r="D748" s="355" t="s">
        <v>14</v>
      </c>
      <c r="E748" s="355" t="s">
        <v>607</v>
      </c>
      <c r="F748" s="355"/>
      <c r="G748" s="356"/>
      <c r="H748" s="356" t="s">
        <v>34</v>
      </c>
      <c r="I748" s="356" t="s">
        <v>34</v>
      </c>
      <c r="J748" s="356" t="s">
        <v>608</v>
      </c>
      <c r="K748" s="357" t="s">
        <v>48</v>
      </c>
      <c r="L748" s="358"/>
      <c r="M748" s="358" t="s">
        <v>1414</v>
      </c>
      <c r="N748" s="357">
        <v>544507</v>
      </c>
      <c r="O748" s="357" t="s">
        <v>1320</v>
      </c>
      <c r="P748" s="361">
        <v>44029</v>
      </c>
      <c r="Q748" s="362">
        <v>2021510.92</v>
      </c>
      <c r="R748" s="362">
        <v>4513176.6514682518</v>
      </c>
      <c r="S748" s="357">
        <v>29</v>
      </c>
      <c r="T748" s="359">
        <v>-0.1095137400935603</v>
      </c>
      <c r="U748" s="359">
        <v>-1.4157054932310622</v>
      </c>
      <c r="V748" s="359">
        <v>-0.27814787862247592</v>
      </c>
      <c r="W748" s="359">
        <v>-2.7267792633786985</v>
      </c>
      <c r="X748" s="359">
        <v>1.5762043534089498E-2</v>
      </c>
      <c r="Y748" s="359">
        <v>0.11952643946049661</v>
      </c>
      <c r="Z748" s="359" t="s">
        <v>1417</v>
      </c>
      <c r="AA748" s="359" t="s">
        <v>1417</v>
      </c>
      <c r="AB748" s="359">
        <v>0.30649826616081793</v>
      </c>
      <c r="AC748" s="363">
        <v>-1.226332139574511</v>
      </c>
      <c r="AD748" s="526">
        <v>0</v>
      </c>
      <c r="AE748" s="360" t="s">
        <v>2218</v>
      </c>
      <c r="AF748" s="360" t="s">
        <v>761</v>
      </c>
      <c r="AG748" s="364" t="s">
        <v>761</v>
      </c>
      <c r="AH748" s="364" t="s">
        <v>2147</v>
      </c>
      <c r="AI748" s="364">
        <v>0</v>
      </c>
      <c r="AJ748" s="364">
        <v>0</v>
      </c>
      <c r="AK748" s="364">
        <v>0</v>
      </c>
      <c r="AL748" s="359">
        <v>0.02</v>
      </c>
      <c r="AM748" s="359">
        <v>0.2</v>
      </c>
      <c r="AN748" s="359" t="s">
        <v>2156</v>
      </c>
      <c r="AO748" s="357" t="s">
        <v>1323</v>
      </c>
      <c r="AP748" s="360" t="s">
        <v>716</v>
      </c>
      <c r="AQ748" s="366" t="s">
        <v>681</v>
      </c>
      <c r="AR748" s="359">
        <v>3.3333333333333331E-3</v>
      </c>
      <c r="AS748" s="359">
        <v>3.3333333333333331E-3</v>
      </c>
      <c r="AT748" s="359"/>
      <c r="AX748" s="646"/>
      <c r="AY748" s="647"/>
      <c r="AZ748" s="647"/>
      <c r="BA748" s="647"/>
      <c r="BB748" s="648"/>
      <c r="BC748" s="647"/>
      <c r="BD748" s="647"/>
      <c r="BE748" s="647"/>
      <c r="BF748" s="647"/>
      <c r="BG748" s="648"/>
      <c r="BH748" s="648"/>
      <c r="BI748" s="649"/>
      <c r="BJ748" s="649"/>
      <c r="BK748" s="649"/>
      <c r="BL748" s="648"/>
      <c r="BM748" s="648"/>
      <c r="BN748" s="648"/>
      <c r="BO748" s="648"/>
      <c r="BP748" s="648"/>
      <c r="BQ748" s="648"/>
      <c r="BR748" s="648"/>
      <c r="BS748" s="648"/>
      <c r="BT748" s="651"/>
      <c r="BU748" s="652"/>
      <c r="BV748" s="650"/>
      <c r="BW748" s="653"/>
    </row>
    <row r="749" spans="2:75" ht="15.75" customHeight="1">
      <c r="B749" s="353" t="s">
        <v>1699</v>
      </c>
      <c r="C749" s="354">
        <v>31533638000111</v>
      </c>
      <c r="D749" s="355" t="s">
        <v>14</v>
      </c>
      <c r="E749" s="355" t="s">
        <v>614</v>
      </c>
      <c r="F749" s="355"/>
      <c r="G749" s="356"/>
      <c r="H749" s="356" t="s">
        <v>1337</v>
      </c>
      <c r="I749" s="356" t="s">
        <v>34</v>
      </c>
      <c r="J749" s="356" t="s">
        <v>608</v>
      </c>
      <c r="K749" s="357" t="s">
        <v>48</v>
      </c>
      <c r="L749" s="358"/>
      <c r="M749" s="358"/>
      <c r="N749" s="357">
        <v>483575</v>
      </c>
      <c r="O749" s="357" t="s">
        <v>1320</v>
      </c>
      <c r="P749" s="361">
        <v>43460</v>
      </c>
      <c r="Q749" s="362" t="s">
        <v>1391</v>
      </c>
      <c r="R749" s="362" t="s">
        <v>1417</v>
      </c>
      <c r="S749" s="357">
        <v>29</v>
      </c>
      <c r="T749" s="359" t="s">
        <v>1417</v>
      </c>
      <c r="U749" s="359" t="s">
        <v>1417</v>
      </c>
      <c r="V749" s="359" t="s">
        <v>1417</v>
      </c>
      <c r="W749" s="359" t="s">
        <v>1417</v>
      </c>
      <c r="X749" s="359" t="s">
        <v>1417</v>
      </c>
      <c r="Y749" s="359" t="s">
        <v>1417</v>
      </c>
      <c r="Z749" s="359" t="s">
        <v>1417</v>
      </c>
      <c r="AA749" s="359" t="s">
        <v>1417</v>
      </c>
      <c r="AB749" s="359" t="s">
        <v>1417</v>
      </c>
      <c r="AC749" s="363" t="s">
        <v>1417</v>
      </c>
      <c r="AD749" s="526">
        <v>22899381000125</v>
      </c>
      <c r="AE749" s="360" t="s">
        <v>2417</v>
      </c>
      <c r="AF749" s="360" t="s">
        <v>2152</v>
      </c>
      <c r="AG749" s="364" t="s">
        <v>1436</v>
      </c>
      <c r="AH749" s="364" t="s">
        <v>2147</v>
      </c>
      <c r="AI749" s="364">
        <v>25000</v>
      </c>
      <c r="AJ749" s="364">
        <v>0</v>
      </c>
      <c r="AK749" s="364">
        <v>25000</v>
      </c>
      <c r="AL749" s="359">
        <v>1.8000000000000002E-2</v>
      </c>
      <c r="AM749" s="359">
        <v>0.2</v>
      </c>
      <c r="AN749" s="359" t="s">
        <v>64</v>
      </c>
      <c r="AO749" s="357" t="s">
        <v>1323</v>
      </c>
      <c r="AP749" s="360" t="s">
        <v>13</v>
      </c>
      <c r="AQ749" s="366" t="s">
        <v>668</v>
      </c>
      <c r="AR749" s="359">
        <v>4.7999999999999996E-3</v>
      </c>
      <c r="AS749" s="359">
        <v>4.7999999999999996E-3</v>
      </c>
      <c r="AT749" s="359"/>
      <c r="AX749" s="646"/>
      <c r="AY749" s="647"/>
      <c r="AZ749" s="647"/>
      <c r="BA749" s="647"/>
      <c r="BB749" s="648"/>
      <c r="BC749" s="647"/>
      <c r="BD749" s="647"/>
      <c r="BE749" s="647"/>
      <c r="BF749" s="647"/>
      <c r="BG749" s="648"/>
      <c r="BH749" s="648"/>
      <c r="BI749" s="649"/>
      <c r="BJ749" s="649"/>
      <c r="BK749" s="649"/>
      <c r="BL749" s="648"/>
      <c r="BM749" s="648"/>
      <c r="BN749" s="648"/>
      <c r="BO749" s="648"/>
      <c r="BP749" s="648"/>
      <c r="BQ749" s="648"/>
      <c r="BR749" s="648"/>
      <c r="BS749" s="648"/>
      <c r="BT749" s="651"/>
      <c r="BU749" s="652"/>
      <c r="BV749" s="650"/>
      <c r="BW749" s="653"/>
    </row>
    <row r="750" spans="2:75" ht="15.75" customHeight="1">
      <c r="B750" s="353" t="s">
        <v>572</v>
      </c>
      <c r="C750" s="354">
        <v>31666885000196</v>
      </c>
      <c r="D750" s="355" t="s">
        <v>14</v>
      </c>
      <c r="E750" s="355" t="s">
        <v>614</v>
      </c>
      <c r="F750" s="355"/>
      <c r="G750" s="356"/>
      <c r="H750" s="356" t="s">
        <v>1337</v>
      </c>
      <c r="I750" s="356" t="s">
        <v>34</v>
      </c>
      <c r="J750" s="356" t="s">
        <v>608</v>
      </c>
      <c r="K750" s="357" t="s">
        <v>48</v>
      </c>
      <c r="L750" s="358"/>
      <c r="M750" s="358" t="s">
        <v>34</v>
      </c>
      <c r="N750" s="357">
        <v>513229</v>
      </c>
      <c r="O750" s="357" t="s">
        <v>1320</v>
      </c>
      <c r="P750" s="361">
        <v>43780</v>
      </c>
      <c r="Q750" s="362">
        <v>86865126.200000003</v>
      </c>
      <c r="R750" s="362">
        <v>42700623.465833366</v>
      </c>
      <c r="S750" s="357">
        <v>29</v>
      </c>
      <c r="T750" s="359">
        <v>1.2419890764095776E-2</v>
      </c>
      <c r="U750" s="359">
        <v>0.16055435203873608</v>
      </c>
      <c r="V750" s="359">
        <v>-0.20106496738723989</v>
      </c>
      <c r="W750" s="359">
        <v>-1.9711089884225979</v>
      </c>
      <c r="X750" s="359">
        <v>-0.18075556469704679</v>
      </c>
      <c r="Y750" s="359">
        <v>-1.370702283252986</v>
      </c>
      <c r="Z750" s="359" t="s">
        <v>1417</v>
      </c>
      <c r="AA750" s="359" t="s">
        <v>1417</v>
      </c>
      <c r="AB750" s="359">
        <v>0.2783888097627123</v>
      </c>
      <c r="AC750" s="363">
        <v>-1.0159245543048152</v>
      </c>
      <c r="AD750" s="526">
        <v>22899381000125</v>
      </c>
      <c r="AE750" s="360" t="s">
        <v>2417</v>
      </c>
      <c r="AF750" s="360" t="s">
        <v>2143</v>
      </c>
      <c r="AG750" s="364" t="s">
        <v>1435</v>
      </c>
      <c r="AH750" s="364" t="s">
        <v>2147</v>
      </c>
      <c r="AI750" s="364">
        <v>5000</v>
      </c>
      <c r="AJ750" s="364">
        <v>1000</v>
      </c>
      <c r="AK750" s="364">
        <v>1000</v>
      </c>
      <c r="AL750" s="359">
        <v>1.8000000000000002E-2</v>
      </c>
      <c r="AM750" s="359">
        <v>0.2</v>
      </c>
      <c r="AN750" s="359" t="s">
        <v>64</v>
      </c>
      <c r="AO750" s="357" t="s">
        <v>1323</v>
      </c>
      <c r="AP750" s="360" t="s">
        <v>13</v>
      </c>
      <c r="AQ750" s="366" t="s">
        <v>668</v>
      </c>
      <c r="AR750" s="359">
        <v>4.8005999999999995E-3</v>
      </c>
      <c r="AS750" s="359">
        <v>4.8005999999999995E-3</v>
      </c>
      <c r="AT750" s="359"/>
      <c r="AX750" s="646"/>
      <c r="AY750" s="647"/>
      <c r="AZ750" s="647"/>
      <c r="BA750" s="647"/>
      <c r="BB750" s="648"/>
      <c r="BC750" s="647"/>
      <c r="BD750" s="647"/>
      <c r="BE750" s="647"/>
      <c r="BF750" s="647"/>
      <c r="BG750" s="648"/>
      <c r="BH750" s="648"/>
      <c r="BI750" s="649"/>
      <c r="BJ750" s="649"/>
      <c r="BK750" s="649"/>
      <c r="BL750" s="648"/>
      <c r="BM750" s="648"/>
      <c r="BN750" s="648"/>
      <c r="BO750" s="648"/>
      <c r="BP750" s="648"/>
      <c r="BQ750" s="648"/>
      <c r="BR750" s="648"/>
      <c r="BS750" s="648"/>
      <c r="BT750" s="651"/>
      <c r="BU750" s="652"/>
      <c r="BV750" s="650"/>
      <c r="BW750" s="653"/>
    </row>
    <row r="751" spans="2:75" ht="15.75" customHeight="1">
      <c r="B751" s="353" t="s">
        <v>1168</v>
      </c>
      <c r="C751" s="354">
        <v>23960625000109</v>
      </c>
      <c r="D751" s="355" t="s">
        <v>14</v>
      </c>
      <c r="E751" s="355" t="s">
        <v>614</v>
      </c>
      <c r="F751" s="355"/>
      <c r="G751" s="356"/>
      <c r="H751" s="356" t="s">
        <v>1337</v>
      </c>
      <c r="I751" s="356" t="s">
        <v>34</v>
      </c>
      <c r="J751" s="356" t="s">
        <v>608</v>
      </c>
      <c r="K751" s="357" t="s">
        <v>48</v>
      </c>
      <c r="L751" s="358"/>
      <c r="M751" s="358" t="s">
        <v>34</v>
      </c>
      <c r="N751" s="357">
        <v>416681</v>
      </c>
      <c r="O751" s="357" t="s">
        <v>1320</v>
      </c>
      <c r="P751" s="361">
        <v>42489</v>
      </c>
      <c r="Q751" s="362">
        <v>424513807.20999998</v>
      </c>
      <c r="R751" s="362">
        <v>211218244.61071432</v>
      </c>
      <c r="S751" s="357">
        <v>29</v>
      </c>
      <c r="T751" s="359">
        <v>1.1819558672620412E-2</v>
      </c>
      <c r="U751" s="359">
        <v>0.15279374191859516</v>
      </c>
      <c r="V751" s="359">
        <v>-0.20196414655060924</v>
      </c>
      <c r="W751" s="359">
        <v>-1.9799239508407207</v>
      </c>
      <c r="X751" s="359">
        <v>-0.1793924836267845</v>
      </c>
      <c r="Y751" s="359">
        <v>-1.3603657918791303</v>
      </c>
      <c r="Z751" s="359">
        <v>-0.20788139042496045</v>
      </c>
      <c r="AA751" s="359">
        <v>-1.1816652158822276</v>
      </c>
      <c r="AB751" s="359">
        <v>0.27803780500712905</v>
      </c>
      <c r="AC751" s="363">
        <v>-1.0215887176137579</v>
      </c>
      <c r="AD751" s="526">
        <v>22899381000125</v>
      </c>
      <c r="AE751" s="360" t="s">
        <v>2417</v>
      </c>
      <c r="AF751" s="360" t="s">
        <v>2152</v>
      </c>
      <c r="AG751" s="364" t="s">
        <v>1436</v>
      </c>
      <c r="AH751" s="364" t="s">
        <v>2147</v>
      </c>
      <c r="AI751" s="364">
        <v>100000</v>
      </c>
      <c r="AJ751" s="364">
        <v>10000</v>
      </c>
      <c r="AK751" s="364">
        <v>100000</v>
      </c>
      <c r="AL751" s="359">
        <v>1.8000000000000002E-2</v>
      </c>
      <c r="AM751" s="359">
        <v>0.2</v>
      </c>
      <c r="AN751" s="359" t="s">
        <v>2161</v>
      </c>
      <c r="AO751" s="357" t="s">
        <v>1323</v>
      </c>
      <c r="AP751" s="360" t="s">
        <v>13</v>
      </c>
      <c r="AQ751" s="366" t="s">
        <v>668</v>
      </c>
      <c r="AR751" s="359">
        <v>4.7999999999999996E-3</v>
      </c>
      <c r="AS751" s="359">
        <v>4.7999999999999996E-3</v>
      </c>
      <c r="AT751" s="359"/>
      <c r="AX751" s="646"/>
      <c r="AY751" s="647"/>
      <c r="AZ751" s="647"/>
      <c r="BA751" s="647"/>
      <c r="BB751" s="648"/>
      <c r="BC751" s="647"/>
      <c r="BD751" s="647"/>
      <c r="BE751" s="647"/>
      <c r="BF751" s="647"/>
      <c r="BG751" s="648"/>
      <c r="BH751" s="648"/>
      <c r="BI751" s="649"/>
      <c r="BJ751" s="649"/>
      <c r="BK751" s="649"/>
      <c r="BL751" s="648"/>
      <c r="BM751" s="648"/>
      <c r="BN751" s="648"/>
      <c r="BO751" s="648"/>
      <c r="BP751" s="648"/>
      <c r="BQ751" s="648"/>
      <c r="BR751" s="648"/>
      <c r="BS751" s="648"/>
      <c r="BT751" s="651"/>
      <c r="BU751" s="652"/>
      <c r="BV751" s="650"/>
      <c r="BW751" s="653"/>
    </row>
    <row r="752" spans="2:75" ht="15.75" customHeight="1">
      <c r="B752" s="353" t="s">
        <v>1509</v>
      </c>
      <c r="C752" s="354">
        <v>14091645000191</v>
      </c>
      <c r="D752" s="355" t="s">
        <v>11</v>
      </c>
      <c r="E752" s="355" t="s">
        <v>621</v>
      </c>
      <c r="F752" s="355" t="s">
        <v>663</v>
      </c>
      <c r="G752" s="356"/>
      <c r="H752" s="356" t="s">
        <v>34</v>
      </c>
      <c r="I752" s="356"/>
      <c r="J752" s="356" t="s">
        <v>608</v>
      </c>
      <c r="K752" s="357" t="s">
        <v>48</v>
      </c>
      <c r="L752" s="358"/>
      <c r="M752" s="358"/>
      <c r="N752" s="357">
        <v>351164</v>
      </c>
      <c r="O752" s="357" t="s">
        <v>1323</v>
      </c>
      <c r="P752" s="361">
        <v>41562</v>
      </c>
      <c r="Q752" s="362">
        <v>550126022.41999996</v>
      </c>
      <c r="R752" s="362">
        <v>614352430.34615076</v>
      </c>
      <c r="S752" s="357">
        <v>30</v>
      </c>
      <c r="T752" s="359">
        <v>6.7160238963259955E-2</v>
      </c>
      <c r="U752" s="359">
        <v>0.75541255998083323</v>
      </c>
      <c r="V752" s="359">
        <v>9.1924322778419887E-2</v>
      </c>
      <c r="W752" s="359">
        <v>0.84365463044239164</v>
      </c>
      <c r="X752" s="359">
        <v>0.15372332897762186</v>
      </c>
      <c r="Y752" s="359">
        <v>1.0809502364639303</v>
      </c>
      <c r="Z752" s="359">
        <v>0.22841328156018625</v>
      </c>
      <c r="AA752" s="359">
        <v>1.2481789244768873</v>
      </c>
      <c r="AB752" s="359">
        <v>3.0439910579542123E-2</v>
      </c>
      <c r="AC752" s="363">
        <v>-0.4936439858872223</v>
      </c>
      <c r="AD752" s="526">
        <v>0</v>
      </c>
      <c r="AE752" s="360" t="s">
        <v>2203</v>
      </c>
      <c r="AF752" s="360" t="s">
        <v>2203</v>
      </c>
      <c r="AG752" s="364" t="s">
        <v>1438</v>
      </c>
      <c r="AH752" s="364" t="s">
        <v>2153</v>
      </c>
      <c r="AI752" s="364">
        <v>1000000</v>
      </c>
      <c r="AJ752" s="364">
        <v>0</v>
      </c>
      <c r="AK752" s="364">
        <v>1000000</v>
      </c>
      <c r="AL752" s="359">
        <v>2E-3</v>
      </c>
      <c r="AM752" s="359" t="s">
        <v>34</v>
      </c>
      <c r="AN752" s="359" t="s">
        <v>2175</v>
      </c>
      <c r="AO752" s="357" t="s">
        <v>1320</v>
      </c>
      <c r="AP752" s="360" t="s">
        <v>11</v>
      </c>
      <c r="AQ752" s="366" t="s">
        <v>669</v>
      </c>
      <c r="AR752" s="359" t="s">
        <v>34</v>
      </c>
      <c r="AS752" s="359" t="s">
        <v>34</v>
      </c>
      <c r="AT752" s="359"/>
      <c r="AX752" s="646"/>
      <c r="AY752" s="647"/>
      <c r="AZ752" s="647"/>
      <c r="BA752" s="647"/>
      <c r="BB752" s="648"/>
      <c r="BC752" s="647"/>
      <c r="BD752" s="647"/>
      <c r="BE752" s="647"/>
      <c r="BF752" s="647"/>
      <c r="BG752" s="648"/>
      <c r="BH752" s="648"/>
      <c r="BI752" s="649"/>
      <c r="BJ752" s="649"/>
      <c r="BK752" s="649"/>
      <c r="BL752" s="648"/>
      <c r="BM752" s="648"/>
      <c r="BN752" s="648"/>
      <c r="BO752" s="648"/>
      <c r="BP752" s="648"/>
      <c r="BQ752" s="648"/>
      <c r="BR752" s="648"/>
      <c r="BS752" s="648"/>
      <c r="BT752" s="651"/>
      <c r="BU752" s="652"/>
      <c r="BV752" s="650"/>
      <c r="BW752" s="653"/>
    </row>
    <row r="753" spans="2:75" ht="15.75" customHeight="1">
      <c r="B753" s="353" t="s">
        <v>910</v>
      </c>
      <c r="C753" s="354">
        <v>41707420000190</v>
      </c>
      <c r="D753" s="355" t="s">
        <v>11</v>
      </c>
      <c r="E753" s="355" t="s">
        <v>620</v>
      </c>
      <c r="F753" s="355" t="s">
        <v>663</v>
      </c>
      <c r="G753" s="356" t="s">
        <v>738</v>
      </c>
      <c r="H753" s="356" t="s">
        <v>34</v>
      </c>
      <c r="I753" s="356"/>
      <c r="J753" s="356"/>
      <c r="K753" s="357" t="s">
        <v>48</v>
      </c>
      <c r="L753" s="358"/>
      <c r="M753" s="358" t="s">
        <v>34</v>
      </c>
      <c r="N753" s="357">
        <v>617067</v>
      </c>
      <c r="O753" s="357" t="s">
        <v>1320</v>
      </c>
      <c r="P753" s="361">
        <v>44482</v>
      </c>
      <c r="Q753" s="362">
        <v>108799418.72</v>
      </c>
      <c r="R753" s="362" t="s">
        <v>1417</v>
      </c>
      <c r="S753" s="357">
        <v>30</v>
      </c>
      <c r="T753" s="359">
        <v>8.751572831040999E-2</v>
      </c>
      <c r="U753" s="359">
        <v>1.1313329013082447</v>
      </c>
      <c r="V753" s="359" t="s">
        <v>1417</v>
      </c>
      <c r="W753" s="359" t="s">
        <v>1417</v>
      </c>
      <c r="X753" s="359" t="s">
        <v>1417</v>
      </c>
      <c r="Y753" s="359" t="s">
        <v>1417</v>
      </c>
      <c r="Z753" s="359" t="s">
        <v>1417</v>
      </c>
      <c r="AA753" s="359" t="s">
        <v>1417</v>
      </c>
      <c r="AB753" s="359" t="s">
        <v>1417</v>
      </c>
      <c r="AC753" s="363" t="s">
        <v>1417</v>
      </c>
      <c r="AD753" s="526">
        <v>0</v>
      </c>
      <c r="AE753" s="360" t="s">
        <v>2248</v>
      </c>
      <c r="AF753" s="360" t="s">
        <v>2143</v>
      </c>
      <c r="AG753" s="364" t="s">
        <v>1435</v>
      </c>
      <c r="AH753" s="364" t="s">
        <v>2147</v>
      </c>
      <c r="AI753" s="364">
        <v>0</v>
      </c>
      <c r="AJ753" s="364">
        <v>0</v>
      </c>
      <c r="AK753" s="364">
        <v>0</v>
      </c>
      <c r="AL753" s="359">
        <v>5.0000000000000001E-3</v>
      </c>
      <c r="AM753" s="359">
        <v>0.2</v>
      </c>
      <c r="AN753" s="359" t="s">
        <v>2161</v>
      </c>
      <c r="AO753" s="357" t="s">
        <v>1323</v>
      </c>
      <c r="AP753" s="360" t="s">
        <v>13</v>
      </c>
      <c r="AQ753" s="366" t="s">
        <v>668</v>
      </c>
      <c r="AR753" s="359">
        <v>6.6666666666666664E-4</v>
      </c>
      <c r="AS753" s="359">
        <v>6.6666666666666664E-4</v>
      </c>
      <c r="AT753" s="359"/>
      <c r="AX753" s="646"/>
      <c r="AY753" s="647"/>
      <c r="AZ753" s="647"/>
      <c r="BA753" s="647"/>
      <c r="BB753" s="648"/>
      <c r="BC753" s="647"/>
      <c r="BD753" s="647"/>
      <c r="BE753" s="647"/>
      <c r="BF753" s="647"/>
      <c r="BG753" s="648"/>
      <c r="BH753" s="648"/>
      <c r="BI753" s="649"/>
      <c r="BJ753" s="649"/>
      <c r="BK753" s="649"/>
      <c r="BL753" s="648"/>
      <c r="BM753" s="648"/>
      <c r="BN753" s="648"/>
      <c r="BO753" s="648"/>
      <c r="BP753" s="648"/>
      <c r="BQ753" s="648"/>
      <c r="BR753" s="648"/>
      <c r="BS753" s="648"/>
      <c r="BT753" s="651"/>
      <c r="BU753" s="652"/>
      <c r="BV753" s="650"/>
      <c r="BW753" s="653"/>
    </row>
    <row r="754" spans="2:75" ht="15.75" customHeight="1">
      <c r="B754" s="353" t="s">
        <v>481</v>
      </c>
      <c r="C754" s="354">
        <v>29250121000173</v>
      </c>
      <c r="D754" s="355" t="s">
        <v>11</v>
      </c>
      <c r="E754" s="355" t="s">
        <v>620</v>
      </c>
      <c r="F754" s="355" t="s">
        <v>663</v>
      </c>
      <c r="G754" s="356" t="s">
        <v>738</v>
      </c>
      <c r="H754" s="356" t="s">
        <v>34</v>
      </c>
      <c r="I754" s="356"/>
      <c r="J754" s="356" t="s">
        <v>608</v>
      </c>
      <c r="K754" s="357" t="s">
        <v>48</v>
      </c>
      <c r="L754" s="358"/>
      <c r="M754" s="358" t="s">
        <v>34</v>
      </c>
      <c r="N754" s="357">
        <v>470473</v>
      </c>
      <c r="O754" s="357" t="s">
        <v>1320</v>
      </c>
      <c r="P754" s="361">
        <v>43283</v>
      </c>
      <c r="Q754" s="362">
        <v>373298074.62</v>
      </c>
      <c r="R754" s="362">
        <v>253030408.26285723</v>
      </c>
      <c r="S754" s="357">
        <v>30</v>
      </c>
      <c r="T754" s="359">
        <v>9.2309093492847216E-2</v>
      </c>
      <c r="U754" s="359">
        <v>1.1932976685971843</v>
      </c>
      <c r="V754" s="359">
        <v>0.12544997417051262</v>
      </c>
      <c r="W754" s="359">
        <v>1.2298292183771689</v>
      </c>
      <c r="X754" s="359">
        <v>0.18877596823759579</v>
      </c>
      <c r="Y754" s="359">
        <v>1.4315224602918868</v>
      </c>
      <c r="Z754" s="359">
        <v>0.21941061250721661</v>
      </c>
      <c r="AA754" s="359">
        <v>1.2472010518362455</v>
      </c>
      <c r="AB754" s="359">
        <v>2.3810284367875613E-3</v>
      </c>
      <c r="AC754" s="363">
        <v>8.845505335871815</v>
      </c>
      <c r="AD754" s="526">
        <v>0</v>
      </c>
      <c r="AE754" s="360" t="s">
        <v>2258</v>
      </c>
      <c r="AF754" s="360" t="s">
        <v>741</v>
      </c>
      <c r="AG754" s="364" t="s">
        <v>741</v>
      </c>
      <c r="AH754" s="364" t="s">
        <v>2147</v>
      </c>
      <c r="AI754" s="364">
        <v>500</v>
      </c>
      <c r="AJ754" s="364">
        <v>500</v>
      </c>
      <c r="AK754" s="364">
        <v>500</v>
      </c>
      <c r="AL754" s="359">
        <v>4.0000000000000001E-3</v>
      </c>
      <c r="AM754" s="359">
        <v>0.1</v>
      </c>
      <c r="AN754" s="359" t="s">
        <v>64</v>
      </c>
      <c r="AO754" s="357" t="s">
        <v>1323</v>
      </c>
      <c r="AP754" s="360" t="s">
        <v>11</v>
      </c>
      <c r="AQ754" s="366" t="s">
        <v>662</v>
      </c>
      <c r="AR754" s="359">
        <v>5.3333333333333336E-4</v>
      </c>
      <c r="AS754" s="359">
        <v>5.3333333333333336E-4</v>
      </c>
      <c r="AT754" s="359"/>
      <c r="AX754" s="646"/>
      <c r="AY754" s="647"/>
      <c r="AZ754" s="647"/>
      <c r="BA754" s="647"/>
      <c r="BB754" s="648"/>
      <c r="BC754" s="647"/>
      <c r="BD754" s="647"/>
      <c r="BE754" s="647"/>
      <c r="BF754" s="647"/>
      <c r="BG754" s="648"/>
      <c r="BH754" s="648"/>
      <c r="BI754" s="649"/>
      <c r="BJ754" s="649"/>
      <c r="BK754" s="649"/>
      <c r="BL754" s="648"/>
      <c r="BM754" s="648"/>
      <c r="BN754" s="648"/>
      <c r="BO754" s="648"/>
      <c r="BP754" s="648"/>
      <c r="BQ754" s="648"/>
      <c r="BR754" s="648"/>
      <c r="BS754" s="648"/>
      <c r="BT754" s="651"/>
      <c r="BU754" s="652"/>
      <c r="BV754" s="650"/>
      <c r="BW754" s="653"/>
    </row>
    <row r="755" spans="2:75" ht="15.75" customHeight="1">
      <c r="B755" s="353" t="s">
        <v>1608</v>
      </c>
      <c r="C755" s="354">
        <v>15174629000125</v>
      </c>
      <c r="D755" s="355" t="s">
        <v>11</v>
      </c>
      <c r="E755" s="355" t="s">
        <v>620</v>
      </c>
      <c r="F755" s="355" t="s">
        <v>663</v>
      </c>
      <c r="G755" s="356" t="s">
        <v>738</v>
      </c>
      <c r="H755" s="356" t="s">
        <v>34</v>
      </c>
      <c r="I755" s="356"/>
      <c r="J755" s="356" t="s">
        <v>608</v>
      </c>
      <c r="K755" s="357" t="s">
        <v>48</v>
      </c>
      <c r="L755" s="358"/>
      <c r="M755" s="358"/>
      <c r="N755" s="357">
        <v>332208</v>
      </c>
      <c r="O755" s="357" t="s">
        <v>1320</v>
      </c>
      <c r="P755" s="361">
        <v>41023</v>
      </c>
      <c r="Q755" s="362">
        <v>40648430.880000003</v>
      </c>
      <c r="R755" s="362">
        <v>31279864.617658727</v>
      </c>
      <c r="S755" s="357">
        <v>30</v>
      </c>
      <c r="T755" s="359">
        <v>0.10090395283178011</v>
      </c>
      <c r="U755" s="359">
        <v>1.1349589354876879</v>
      </c>
      <c r="V755" s="359">
        <v>0.12322146700120196</v>
      </c>
      <c r="W755" s="359">
        <v>1.1308906942513057</v>
      </c>
      <c r="X755" s="359">
        <v>0.19108505715043034</v>
      </c>
      <c r="Y755" s="359">
        <v>1.3436700797804746</v>
      </c>
      <c r="Z755" s="359">
        <v>0.23442448048380271</v>
      </c>
      <c r="AA755" s="359">
        <v>1.2810275038416523</v>
      </c>
      <c r="AB755" s="359">
        <v>2.8531626172822585E-3</v>
      </c>
      <c r="AC755" s="363">
        <v>4.4817723709143742</v>
      </c>
      <c r="AD755" s="526">
        <v>0</v>
      </c>
      <c r="AE755" s="360" t="s">
        <v>2312</v>
      </c>
      <c r="AF755" s="360" t="s">
        <v>2143</v>
      </c>
      <c r="AG755" s="364" t="s">
        <v>1435</v>
      </c>
      <c r="AH755" s="364" t="s">
        <v>2147</v>
      </c>
      <c r="AI755" s="364">
        <v>1000</v>
      </c>
      <c r="AJ755" s="364">
        <v>1000</v>
      </c>
      <c r="AK755" s="364">
        <v>1000</v>
      </c>
      <c r="AL755" s="359">
        <v>7.4999999999999997E-3</v>
      </c>
      <c r="AM755" s="359" t="s">
        <v>34</v>
      </c>
      <c r="AN755" s="359" t="s">
        <v>34</v>
      </c>
      <c r="AO755" s="357" t="s">
        <v>1323</v>
      </c>
      <c r="AP755" s="360" t="s">
        <v>11</v>
      </c>
      <c r="AQ755" s="366" t="s">
        <v>669</v>
      </c>
      <c r="AR755" s="359">
        <v>2.9999999999999996E-3</v>
      </c>
      <c r="AS755" s="359">
        <v>2.9999999999999996E-3</v>
      </c>
      <c r="AT755" s="359"/>
      <c r="AX755" s="646"/>
      <c r="AY755" s="647"/>
      <c r="AZ755" s="647"/>
      <c r="BA755" s="647"/>
      <c r="BB755" s="648"/>
      <c r="BC755" s="647"/>
      <c r="BD755" s="647"/>
      <c r="BE755" s="647"/>
      <c r="BF755" s="647"/>
      <c r="BG755" s="648"/>
      <c r="BH755" s="648"/>
      <c r="BI755" s="649"/>
      <c r="BJ755" s="649"/>
      <c r="BK755" s="649"/>
      <c r="BL755" s="648"/>
      <c r="BM755" s="648"/>
      <c r="BN755" s="648"/>
      <c r="BO755" s="648"/>
      <c r="BP755" s="648"/>
      <c r="BQ755" s="648"/>
      <c r="BR755" s="648"/>
      <c r="BS755" s="648"/>
      <c r="BT755" s="651"/>
      <c r="BU755" s="652"/>
      <c r="BV755" s="650"/>
      <c r="BW755" s="653"/>
    </row>
    <row r="756" spans="2:75" ht="15.75" customHeight="1">
      <c r="B756" s="353" t="s">
        <v>988</v>
      </c>
      <c r="C756" s="354">
        <v>33784218000133</v>
      </c>
      <c r="D756" s="355" t="s">
        <v>11</v>
      </c>
      <c r="E756" s="355" t="s">
        <v>661</v>
      </c>
      <c r="F756" s="355" t="s">
        <v>663</v>
      </c>
      <c r="G756" s="356"/>
      <c r="H756" s="356" t="s">
        <v>34</v>
      </c>
      <c r="I756" s="356"/>
      <c r="J756" s="356" t="s">
        <v>611</v>
      </c>
      <c r="K756" s="357" t="s">
        <v>48</v>
      </c>
      <c r="L756" s="358"/>
      <c r="M756" s="358" t="s">
        <v>34</v>
      </c>
      <c r="N756" s="357">
        <v>505161</v>
      </c>
      <c r="O756" s="357" t="s">
        <v>1320</v>
      </c>
      <c r="P756" s="361">
        <v>43707</v>
      </c>
      <c r="Q756" s="362">
        <v>69941888.400000006</v>
      </c>
      <c r="R756" s="362">
        <v>76976053.260515943</v>
      </c>
      <c r="S756" s="357">
        <v>30</v>
      </c>
      <c r="T756" s="359">
        <v>7.8287324655591739E-2</v>
      </c>
      <c r="U756" s="359">
        <v>1.0120355260499592</v>
      </c>
      <c r="V756" s="359">
        <v>9.8508753582846831E-2</v>
      </c>
      <c r="W756" s="359">
        <v>0.96571517230792736</v>
      </c>
      <c r="X756" s="359">
        <v>0.17917928378003678</v>
      </c>
      <c r="Y756" s="359">
        <v>1.358749058711241</v>
      </c>
      <c r="Z756" s="359" t="s">
        <v>1417</v>
      </c>
      <c r="AA756" s="359" t="s">
        <v>1417</v>
      </c>
      <c r="AB756" s="359">
        <v>2.0797008604863228E-2</v>
      </c>
      <c r="AC756" s="363">
        <v>-0.14260054711444872</v>
      </c>
      <c r="AD756" s="526">
        <v>0</v>
      </c>
      <c r="AE756" s="360" t="s">
        <v>2313</v>
      </c>
      <c r="AF756" s="360" t="s">
        <v>2143</v>
      </c>
      <c r="AG756" s="364" t="s">
        <v>1435</v>
      </c>
      <c r="AH756" s="364" t="s">
        <v>2144</v>
      </c>
      <c r="AI756" s="364">
        <v>5000</v>
      </c>
      <c r="AJ756" s="364">
        <v>1000</v>
      </c>
      <c r="AK756" s="364">
        <v>5000</v>
      </c>
      <c r="AL756" s="359">
        <v>0.01</v>
      </c>
      <c r="AM756" s="359">
        <v>0.15</v>
      </c>
      <c r="AN756" s="359" t="s">
        <v>64</v>
      </c>
      <c r="AO756" s="357" t="s">
        <v>1323</v>
      </c>
      <c r="AP756" s="360" t="s">
        <v>13</v>
      </c>
      <c r="AQ756" s="366" t="s">
        <v>688</v>
      </c>
      <c r="AR756" s="359">
        <v>2.3333333333333331E-3</v>
      </c>
      <c r="AS756" s="359">
        <v>2.3333333333333331E-3</v>
      </c>
      <c r="AT756" s="359"/>
      <c r="AX756" s="646"/>
      <c r="AY756" s="647"/>
      <c r="AZ756" s="647"/>
      <c r="BA756" s="647"/>
      <c r="BB756" s="648"/>
      <c r="BC756" s="647"/>
      <c r="BD756" s="647"/>
      <c r="BE756" s="647"/>
      <c r="BF756" s="647"/>
      <c r="BG756" s="648"/>
      <c r="BH756" s="648"/>
      <c r="BI756" s="649"/>
      <c r="BJ756" s="649"/>
      <c r="BK756" s="649"/>
      <c r="BL756" s="648"/>
      <c r="BM756" s="648"/>
      <c r="BN756" s="648"/>
      <c r="BO756" s="648"/>
      <c r="BP756" s="648"/>
      <c r="BQ756" s="648"/>
      <c r="BR756" s="648"/>
      <c r="BS756" s="648"/>
      <c r="BT756" s="651"/>
      <c r="BU756" s="652"/>
      <c r="BV756" s="650"/>
      <c r="BW756" s="653"/>
    </row>
    <row r="757" spans="2:75" ht="15.75" customHeight="1">
      <c r="B757" s="353" t="s">
        <v>1198</v>
      </c>
      <c r="C757" s="354">
        <v>13823084000105</v>
      </c>
      <c r="D757" s="355" t="s">
        <v>11</v>
      </c>
      <c r="E757" s="355" t="s">
        <v>620</v>
      </c>
      <c r="F757" s="355" t="s">
        <v>663</v>
      </c>
      <c r="G757" s="356" t="s">
        <v>738</v>
      </c>
      <c r="H757" s="356" t="s">
        <v>34</v>
      </c>
      <c r="I757" s="356"/>
      <c r="J757" s="356" t="s">
        <v>608</v>
      </c>
      <c r="K757" s="357" t="s">
        <v>48</v>
      </c>
      <c r="L757" s="358"/>
      <c r="M757" s="358" t="s">
        <v>34</v>
      </c>
      <c r="N757" s="357">
        <v>299588</v>
      </c>
      <c r="O757" s="357" t="s">
        <v>1320</v>
      </c>
      <c r="P757" s="361">
        <v>40994</v>
      </c>
      <c r="Q757" s="362">
        <v>1073518194.75</v>
      </c>
      <c r="R757" s="362">
        <v>871572248.48857176</v>
      </c>
      <c r="S757" s="357">
        <v>30</v>
      </c>
      <c r="T757" s="359">
        <v>8.7340540220748109E-2</v>
      </c>
      <c r="U757" s="359">
        <v>1.1290682106797345</v>
      </c>
      <c r="V757" s="359">
        <v>0.12406500287761579</v>
      </c>
      <c r="W757" s="359">
        <v>1.216251868729388</v>
      </c>
      <c r="X757" s="359">
        <v>0.18976597500837467</v>
      </c>
      <c r="Y757" s="359">
        <v>1.4390298614798773</v>
      </c>
      <c r="Z757" s="359">
        <v>0.18738218072328139</v>
      </c>
      <c r="AA757" s="359">
        <v>1.0651410623347095</v>
      </c>
      <c r="AB757" s="359">
        <v>2.8226197082483456E-3</v>
      </c>
      <c r="AC757" s="363">
        <v>7.0256066306844698</v>
      </c>
      <c r="AD757" s="526">
        <v>0</v>
      </c>
      <c r="AE757" s="360" t="s">
        <v>2323</v>
      </c>
      <c r="AF757" s="360" t="s">
        <v>2323</v>
      </c>
      <c r="AG757" s="364" t="s">
        <v>719</v>
      </c>
      <c r="AH757" s="364" t="s">
        <v>2147</v>
      </c>
      <c r="AI757" s="364">
        <v>1000</v>
      </c>
      <c r="AJ757" s="364">
        <v>1000</v>
      </c>
      <c r="AK757" s="364">
        <v>1000</v>
      </c>
      <c r="AL757" s="359">
        <v>6.0000000000000001E-3</v>
      </c>
      <c r="AM757" s="359">
        <v>0.2</v>
      </c>
      <c r="AN757" s="359" t="s">
        <v>64</v>
      </c>
      <c r="AO757" s="357" t="s">
        <v>1323</v>
      </c>
      <c r="AP757" s="360" t="s">
        <v>11</v>
      </c>
      <c r="AQ757" s="366" t="s">
        <v>675</v>
      </c>
      <c r="AR757" s="359">
        <v>2.4000000000000002E-3</v>
      </c>
      <c r="AS757" s="359">
        <v>2.4000000000000002E-3</v>
      </c>
      <c r="AT757" s="359"/>
      <c r="AX757" s="646"/>
      <c r="AY757" s="647"/>
      <c r="AZ757" s="647"/>
      <c r="BA757" s="647"/>
      <c r="BB757" s="648"/>
      <c r="BC757" s="647"/>
      <c r="BD757" s="647"/>
      <c r="BE757" s="647"/>
      <c r="BF757" s="647"/>
      <c r="BG757" s="648"/>
      <c r="BH757" s="648"/>
      <c r="BI757" s="649"/>
      <c r="BJ757" s="649"/>
      <c r="BK757" s="649"/>
      <c r="BL757" s="648"/>
      <c r="BM757" s="648"/>
      <c r="BN757" s="648"/>
      <c r="BO757" s="648"/>
      <c r="BP757" s="648"/>
      <c r="BQ757" s="648"/>
      <c r="BR757" s="648"/>
      <c r="BS757" s="648"/>
      <c r="BT757" s="651"/>
      <c r="BU757" s="652"/>
      <c r="BV757" s="650"/>
      <c r="BW757" s="653"/>
    </row>
    <row r="758" spans="2:75" ht="15.75" customHeight="1">
      <c r="B758" s="353" t="s">
        <v>786</v>
      </c>
      <c r="C758" s="354">
        <v>25213405000139</v>
      </c>
      <c r="D758" s="355" t="s">
        <v>11</v>
      </c>
      <c r="E758" s="355" t="s">
        <v>621</v>
      </c>
      <c r="F758" s="355" t="s">
        <v>692</v>
      </c>
      <c r="G758" s="356" t="s">
        <v>738</v>
      </c>
      <c r="H758" s="356" t="s">
        <v>34</v>
      </c>
      <c r="I758" s="356"/>
      <c r="J758" s="356" t="s">
        <v>608</v>
      </c>
      <c r="K758" s="357" t="s">
        <v>48</v>
      </c>
      <c r="L758" s="358"/>
      <c r="M758" s="358" t="s">
        <v>34</v>
      </c>
      <c r="N758" s="357">
        <v>423394</v>
      </c>
      <c r="O758" s="357" t="s">
        <v>1320</v>
      </c>
      <c r="P758" s="361">
        <v>42619</v>
      </c>
      <c r="Q758" s="362">
        <v>206215189.83000001</v>
      </c>
      <c r="R758" s="362">
        <v>172484860.20416659</v>
      </c>
      <c r="S758" s="357">
        <v>30</v>
      </c>
      <c r="T758" s="359">
        <v>6.5502194377914158E-2</v>
      </c>
      <c r="U758" s="359">
        <v>0.84675965153120325</v>
      </c>
      <c r="V758" s="359">
        <v>0.10174423469461757</v>
      </c>
      <c r="W758" s="359">
        <v>0.99743370579566415</v>
      </c>
      <c r="X758" s="359">
        <v>0.19587382889762206</v>
      </c>
      <c r="Y758" s="359">
        <v>1.4853468270781365</v>
      </c>
      <c r="Z758" s="359">
        <v>0.24634548402068024</v>
      </c>
      <c r="AA758" s="359">
        <v>1.4003075934879674</v>
      </c>
      <c r="AB758" s="359">
        <v>2.5620054503835882E-2</v>
      </c>
      <c r="AC758" s="363">
        <v>3.4301775754595415E-3</v>
      </c>
      <c r="AD758" s="526">
        <v>24658649000162</v>
      </c>
      <c r="AE758" s="360" t="s">
        <v>2198</v>
      </c>
      <c r="AF758" s="360" t="s">
        <v>2152</v>
      </c>
      <c r="AG758" s="364" t="s">
        <v>1436</v>
      </c>
      <c r="AH758" s="364" t="s">
        <v>2147</v>
      </c>
      <c r="AI758" s="364">
        <v>5000</v>
      </c>
      <c r="AJ758" s="364">
        <v>2500</v>
      </c>
      <c r="AK758" s="364">
        <v>5000</v>
      </c>
      <c r="AL758" s="657">
        <v>1.1000000000000001E-2</v>
      </c>
      <c r="AM758" s="657">
        <v>0.2</v>
      </c>
      <c r="AN758" s="359" t="s">
        <v>636</v>
      </c>
      <c r="AO758" s="357" t="s">
        <v>1323</v>
      </c>
      <c r="AP758" s="360" t="s">
        <v>13</v>
      </c>
      <c r="AQ758" s="366" t="s">
        <v>671</v>
      </c>
      <c r="AR758" s="359">
        <v>2.7499999999999998E-3</v>
      </c>
      <c r="AS758" s="359">
        <v>2.7499999999999998E-3</v>
      </c>
      <c r="AT758" s="359"/>
      <c r="AX758" s="646"/>
      <c r="AY758" s="647"/>
      <c r="AZ758" s="647"/>
      <c r="BA758" s="647"/>
      <c r="BB758" s="648"/>
      <c r="BC758" s="647"/>
      <c r="BD758" s="647"/>
      <c r="BE758" s="647"/>
      <c r="BF758" s="647"/>
      <c r="BG758" s="648"/>
      <c r="BH758" s="648"/>
      <c r="BI758" s="649"/>
      <c r="BJ758" s="649"/>
      <c r="BK758" s="649"/>
      <c r="BL758" s="648"/>
      <c r="BM758" s="648"/>
      <c r="BN758" s="648"/>
      <c r="BO758" s="648"/>
      <c r="BP758" s="648"/>
      <c r="BQ758" s="648"/>
      <c r="BR758" s="648"/>
      <c r="BS758" s="648"/>
      <c r="BT758" s="651"/>
      <c r="BU758" s="652"/>
      <c r="BV758" s="650"/>
      <c r="BW758" s="653"/>
    </row>
    <row r="759" spans="2:75" ht="15.75" customHeight="1">
      <c r="B759" s="353" t="s">
        <v>808</v>
      </c>
      <c r="C759" s="354">
        <v>38443033000189</v>
      </c>
      <c r="D759" s="355" t="s">
        <v>11</v>
      </c>
      <c r="E759" s="355" t="s">
        <v>621</v>
      </c>
      <c r="F759" s="355" t="s">
        <v>692</v>
      </c>
      <c r="G759" s="356" t="s">
        <v>738</v>
      </c>
      <c r="H759" s="356" t="s">
        <v>34</v>
      </c>
      <c r="I759" s="356"/>
      <c r="J759" s="356" t="s">
        <v>608</v>
      </c>
      <c r="K759" s="357" t="s">
        <v>48</v>
      </c>
      <c r="L759" s="358"/>
      <c r="M759" s="358" t="s">
        <v>1414</v>
      </c>
      <c r="N759" s="357">
        <v>576859</v>
      </c>
      <c r="O759" s="357" t="s">
        <v>1320</v>
      </c>
      <c r="P759" s="361">
        <v>44244</v>
      </c>
      <c r="Q759" s="362">
        <v>330195128.29000002</v>
      </c>
      <c r="R759" s="362">
        <v>386715855.77492064</v>
      </c>
      <c r="S759" s="357">
        <v>30</v>
      </c>
      <c r="T759" s="359">
        <v>5.3881292991532659E-2</v>
      </c>
      <c r="U759" s="359">
        <v>0.69653399112601933</v>
      </c>
      <c r="V759" s="359">
        <v>8.5801713343960806E-2</v>
      </c>
      <c r="W759" s="359">
        <v>0.84114368898792746</v>
      </c>
      <c r="X759" s="359" t="s">
        <v>1417</v>
      </c>
      <c r="Y759" s="359" t="s">
        <v>1417</v>
      </c>
      <c r="Z759" s="359" t="s">
        <v>1417</v>
      </c>
      <c r="AA759" s="359" t="s">
        <v>1417</v>
      </c>
      <c r="AB759" s="359">
        <v>3.6191374632457293E-2</v>
      </c>
      <c r="AC759" s="363">
        <v>-0.39148907030165569</v>
      </c>
      <c r="AD759" s="526">
        <v>25108905000100</v>
      </c>
      <c r="AE759" s="360" t="s">
        <v>2162</v>
      </c>
      <c r="AF759" s="360" t="s">
        <v>728</v>
      </c>
      <c r="AG759" s="364" t="s">
        <v>728</v>
      </c>
      <c r="AH759" s="364" t="s">
        <v>2147</v>
      </c>
      <c r="AI759" s="364">
        <v>1000</v>
      </c>
      <c r="AJ759" s="364">
        <v>1000</v>
      </c>
      <c r="AK759" s="364">
        <v>1000</v>
      </c>
      <c r="AL759" s="359">
        <v>9.7999999999999997E-3</v>
      </c>
      <c r="AM759" s="359" t="s">
        <v>34</v>
      </c>
      <c r="AN759" s="359" t="s">
        <v>34</v>
      </c>
      <c r="AO759" s="357" t="s">
        <v>1323</v>
      </c>
      <c r="AP759" s="360" t="s">
        <v>11</v>
      </c>
      <c r="AQ759" s="366" t="s">
        <v>675</v>
      </c>
      <c r="AR759" s="359" t="s">
        <v>34</v>
      </c>
      <c r="AS759" s="359" t="s">
        <v>34</v>
      </c>
      <c r="AT759" s="359"/>
      <c r="AX759" s="646"/>
      <c r="AY759" s="647"/>
      <c r="AZ759" s="647"/>
      <c r="BA759" s="647"/>
      <c r="BB759" s="648"/>
      <c r="BC759" s="647"/>
      <c r="BD759" s="647"/>
      <c r="BE759" s="647"/>
      <c r="BF759" s="647"/>
      <c r="BG759" s="648"/>
      <c r="BH759" s="648"/>
      <c r="BI759" s="649"/>
      <c r="BJ759" s="649"/>
      <c r="BK759" s="649"/>
      <c r="BL759" s="648"/>
      <c r="BM759" s="648"/>
      <c r="BN759" s="648"/>
      <c r="BO759" s="648"/>
      <c r="BP759" s="648"/>
      <c r="BQ759" s="648"/>
      <c r="BR759" s="648"/>
      <c r="BS759" s="648"/>
      <c r="BT759" s="651"/>
      <c r="BU759" s="652"/>
      <c r="BV759" s="650"/>
      <c r="BW759" s="653"/>
    </row>
    <row r="760" spans="2:75" ht="15.75" customHeight="1">
      <c r="B760" s="353" t="s">
        <v>1018</v>
      </c>
      <c r="C760" s="354">
        <v>31120420000135</v>
      </c>
      <c r="D760" s="355" t="s">
        <v>11</v>
      </c>
      <c r="E760" s="355" t="s">
        <v>620</v>
      </c>
      <c r="F760" s="355" t="s">
        <v>692</v>
      </c>
      <c r="G760" s="356" t="s">
        <v>738</v>
      </c>
      <c r="H760" s="356" t="s">
        <v>34</v>
      </c>
      <c r="I760" s="356"/>
      <c r="J760" s="356" t="s">
        <v>608</v>
      </c>
      <c r="K760" s="357" t="s">
        <v>48</v>
      </c>
      <c r="L760" s="358"/>
      <c r="M760" s="358" t="s">
        <v>34</v>
      </c>
      <c r="N760" s="357">
        <v>480967</v>
      </c>
      <c r="O760" s="357" t="s">
        <v>1320</v>
      </c>
      <c r="P760" s="361">
        <v>43433</v>
      </c>
      <c r="Q760" s="362">
        <v>52881638.200000003</v>
      </c>
      <c r="R760" s="362">
        <v>49828005.442301601</v>
      </c>
      <c r="S760" s="357">
        <v>30</v>
      </c>
      <c r="T760" s="359">
        <v>6.5456635382463713E-2</v>
      </c>
      <c r="U760" s="359">
        <v>0.84617070150474827</v>
      </c>
      <c r="V760" s="359">
        <v>9.2694673028961949E-2</v>
      </c>
      <c r="W760" s="359">
        <v>0.90871774213351098</v>
      </c>
      <c r="X760" s="359">
        <v>0.159539677761382</v>
      </c>
      <c r="Y760" s="359">
        <v>1.2098183585301525</v>
      </c>
      <c r="Z760" s="359">
        <v>0.15189101373100544</v>
      </c>
      <c r="AA760" s="359">
        <v>0.86339776333085438</v>
      </c>
      <c r="AB760" s="359">
        <v>2.2215482434344524E-2</v>
      </c>
      <c r="AC760" s="363">
        <v>-0.37109752619401992</v>
      </c>
      <c r="AD760" s="526">
        <v>0</v>
      </c>
      <c r="AE760" s="360" t="s">
        <v>2325</v>
      </c>
      <c r="AF760" s="360" t="s">
        <v>2143</v>
      </c>
      <c r="AG760" s="364" t="s">
        <v>1435</v>
      </c>
      <c r="AH760" s="364" t="s">
        <v>2147</v>
      </c>
      <c r="AI760" s="364">
        <v>500</v>
      </c>
      <c r="AJ760" s="364">
        <v>100</v>
      </c>
      <c r="AK760" s="364">
        <v>100</v>
      </c>
      <c r="AL760" s="359">
        <v>0.01</v>
      </c>
      <c r="AM760" s="359" t="s">
        <v>34</v>
      </c>
      <c r="AN760" s="359" t="s">
        <v>34</v>
      </c>
      <c r="AO760" s="357" t="s">
        <v>1323</v>
      </c>
      <c r="AP760" s="360" t="s">
        <v>11</v>
      </c>
      <c r="AQ760" s="366" t="s">
        <v>2234</v>
      </c>
      <c r="AR760" s="359">
        <v>3.0000000000000001E-3</v>
      </c>
      <c r="AS760" s="359">
        <v>3.0000000000000001E-3</v>
      </c>
      <c r="AT760" s="359"/>
      <c r="AX760" s="646"/>
      <c r="AY760" s="647"/>
      <c r="AZ760" s="647"/>
      <c r="BA760" s="647"/>
      <c r="BB760" s="648"/>
      <c r="BC760" s="647"/>
      <c r="BD760" s="647"/>
      <c r="BE760" s="647"/>
      <c r="BF760" s="647"/>
      <c r="BG760" s="648"/>
      <c r="BH760" s="648"/>
      <c r="BI760" s="649"/>
      <c r="BJ760" s="649"/>
      <c r="BK760" s="649"/>
      <c r="BL760" s="648"/>
      <c r="BM760" s="648"/>
      <c r="BN760" s="648"/>
      <c r="BO760" s="648"/>
      <c r="BP760" s="648"/>
      <c r="BQ760" s="648"/>
      <c r="BR760" s="648"/>
      <c r="BS760" s="648"/>
      <c r="BT760" s="651"/>
      <c r="BU760" s="652"/>
      <c r="BV760" s="650"/>
      <c r="BW760" s="653"/>
    </row>
    <row r="761" spans="2:75" ht="15.75" customHeight="1">
      <c r="B761" s="353" t="s">
        <v>71</v>
      </c>
      <c r="C761" s="354">
        <v>26831986000135</v>
      </c>
      <c r="D761" s="355" t="s">
        <v>13</v>
      </c>
      <c r="E761" s="355" t="s">
        <v>616</v>
      </c>
      <c r="F761" s="355" t="s">
        <v>617</v>
      </c>
      <c r="G761" s="356" t="s">
        <v>34</v>
      </c>
      <c r="H761" s="356" t="s">
        <v>1336</v>
      </c>
      <c r="I761" s="356" t="s">
        <v>34</v>
      </c>
      <c r="J761" s="356" t="s">
        <v>608</v>
      </c>
      <c r="K761" s="357" t="s">
        <v>48</v>
      </c>
      <c r="L761" s="358"/>
      <c r="M761" s="358" t="s">
        <v>34</v>
      </c>
      <c r="N761" s="357">
        <v>440922</v>
      </c>
      <c r="O761" s="357" t="s">
        <v>1320</v>
      </c>
      <c r="P761" s="361">
        <v>42881</v>
      </c>
      <c r="Q761" s="362">
        <v>30424234.98</v>
      </c>
      <c r="R761" s="362">
        <v>44142778.909523822</v>
      </c>
      <c r="S761" s="357">
        <v>30</v>
      </c>
      <c r="T761" s="359">
        <v>9.0277360896344527E-2</v>
      </c>
      <c r="U761" s="359">
        <v>1.1670330647658465</v>
      </c>
      <c r="V761" s="359">
        <v>5.5212313121076884E-2</v>
      </c>
      <c r="W761" s="359">
        <v>0.54126528394654683</v>
      </c>
      <c r="X761" s="359">
        <v>4.042947532338026E-3</v>
      </c>
      <c r="Y761" s="359">
        <v>3.0658405581791188E-2</v>
      </c>
      <c r="Z761" s="359">
        <v>9.6019778781856191E-2</v>
      </c>
      <c r="AA761" s="359">
        <v>0.54580755108131229</v>
      </c>
      <c r="AB761" s="359">
        <v>4.021887187856326E-2</v>
      </c>
      <c r="AC761" s="363">
        <v>-1.0591707257554173</v>
      </c>
      <c r="AD761" s="526">
        <v>13608337000128</v>
      </c>
      <c r="AE761" s="360" t="s">
        <v>2157</v>
      </c>
      <c r="AF761" s="360" t="s">
        <v>2143</v>
      </c>
      <c r="AG761" s="364" t="s">
        <v>1435</v>
      </c>
      <c r="AH761" s="364" t="s">
        <v>2147</v>
      </c>
      <c r="AI761" s="364">
        <v>5000</v>
      </c>
      <c r="AJ761" s="364">
        <v>5000</v>
      </c>
      <c r="AK761" s="364">
        <v>5000</v>
      </c>
      <c r="AL761" s="657">
        <v>0</v>
      </c>
      <c r="AM761" s="657" t="s">
        <v>34</v>
      </c>
      <c r="AN761" s="359" t="s">
        <v>34</v>
      </c>
      <c r="AO761" s="357" t="s">
        <v>1323</v>
      </c>
      <c r="AP761" s="360" t="s">
        <v>13</v>
      </c>
      <c r="AQ761" s="366" t="s">
        <v>674</v>
      </c>
      <c r="AR761" s="359">
        <v>4.0000000000000001E-3</v>
      </c>
      <c r="AS761" s="359">
        <v>4.0000000000000001E-3</v>
      </c>
      <c r="AT761" s="359"/>
      <c r="AX761" s="646"/>
      <c r="AY761" s="647"/>
      <c r="AZ761" s="647"/>
      <c r="BA761" s="647"/>
      <c r="BB761" s="648"/>
      <c r="BC761" s="647"/>
      <c r="BD761" s="647"/>
      <c r="BE761" s="647"/>
      <c r="BF761" s="647"/>
      <c r="BG761" s="648"/>
      <c r="BH761" s="648"/>
      <c r="BI761" s="649"/>
      <c r="BJ761" s="649"/>
      <c r="BK761" s="649"/>
      <c r="BL761" s="648"/>
      <c r="BM761" s="648"/>
      <c r="BN761" s="648"/>
      <c r="BO761" s="648"/>
      <c r="BP761" s="648"/>
      <c r="BQ761" s="648"/>
      <c r="BR761" s="648"/>
      <c r="BS761" s="648"/>
      <c r="BT761" s="651"/>
      <c r="BU761" s="652"/>
      <c r="BV761" s="650"/>
      <c r="BW761" s="653"/>
    </row>
    <row r="762" spans="2:75" ht="15.75" customHeight="1">
      <c r="B762" s="353" t="s">
        <v>84</v>
      </c>
      <c r="C762" s="354">
        <v>13608337000128</v>
      </c>
      <c r="D762" s="355" t="s">
        <v>13</v>
      </c>
      <c r="E762" s="355" t="s">
        <v>616</v>
      </c>
      <c r="F762" s="355" t="s">
        <v>617</v>
      </c>
      <c r="G762" s="356" t="s">
        <v>34</v>
      </c>
      <c r="H762" s="356" t="s">
        <v>1336</v>
      </c>
      <c r="I762" s="356" t="s">
        <v>34</v>
      </c>
      <c r="J762" s="356" t="s">
        <v>608</v>
      </c>
      <c r="K762" s="357" t="s">
        <v>48</v>
      </c>
      <c r="L762" s="358"/>
      <c r="M762" s="358" t="s">
        <v>34</v>
      </c>
      <c r="N762" s="357">
        <v>292540</v>
      </c>
      <c r="O762" s="357" t="s">
        <v>1320</v>
      </c>
      <c r="P762" s="361">
        <v>40877</v>
      </c>
      <c r="Q762" s="362">
        <v>293900861.62</v>
      </c>
      <c r="R762" s="362">
        <v>575348728.55591226</v>
      </c>
      <c r="S762" s="357">
        <v>30</v>
      </c>
      <c r="T762" s="359">
        <v>8.9874604210877118E-2</v>
      </c>
      <c r="U762" s="359">
        <v>1.1618265504822085</v>
      </c>
      <c r="V762" s="359">
        <v>5.441696127379636E-2</v>
      </c>
      <c r="W762" s="359">
        <v>0.5334681763971556</v>
      </c>
      <c r="X762" s="359">
        <v>2.8585511452992041E-3</v>
      </c>
      <c r="Y762" s="359">
        <v>2.1676912620776836E-2</v>
      </c>
      <c r="Z762" s="359">
        <v>9.5731773620212124E-2</v>
      </c>
      <c r="AA762" s="359">
        <v>0.54417043637463447</v>
      </c>
      <c r="AB762" s="359">
        <v>4.0699861060091581E-2</v>
      </c>
      <c r="AC762" s="363">
        <v>-1.0647071783009769</v>
      </c>
      <c r="AD762" s="526">
        <v>0</v>
      </c>
      <c r="AE762" s="360" t="s">
        <v>2177</v>
      </c>
      <c r="AF762" s="360" t="s">
        <v>2152</v>
      </c>
      <c r="AG762" s="364" t="s">
        <v>1436</v>
      </c>
      <c r="AH762" s="364" t="s">
        <v>2147</v>
      </c>
      <c r="AI762" s="364">
        <v>500</v>
      </c>
      <c r="AJ762" s="364">
        <v>100</v>
      </c>
      <c r="AK762" s="364">
        <v>100</v>
      </c>
      <c r="AL762" s="657">
        <v>0.02</v>
      </c>
      <c r="AM762" s="657">
        <v>0.2</v>
      </c>
      <c r="AN762" s="359" t="s">
        <v>2161</v>
      </c>
      <c r="AO762" s="357" t="s">
        <v>1323</v>
      </c>
      <c r="AP762" s="360" t="s">
        <v>13</v>
      </c>
      <c r="AQ762" s="366" t="s">
        <v>668</v>
      </c>
      <c r="AR762" s="359">
        <v>4.0000000000000001E-3</v>
      </c>
      <c r="AS762" s="359">
        <v>4.0000000000000001E-3</v>
      </c>
      <c r="AT762" s="359"/>
      <c r="AX762" s="646"/>
      <c r="AY762" s="647"/>
      <c r="AZ762" s="647"/>
      <c r="BA762" s="647"/>
      <c r="BB762" s="648"/>
      <c r="BC762" s="647"/>
      <c r="BD762" s="647"/>
      <c r="BE762" s="647"/>
      <c r="BF762" s="647"/>
      <c r="BG762" s="648"/>
      <c r="BH762" s="648"/>
      <c r="BI762" s="649"/>
      <c r="BJ762" s="649"/>
      <c r="BK762" s="649"/>
      <c r="BL762" s="648"/>
      <c r="BM762" s="648"/>
      <c r="BN762" s="648"/>
      <c r="BO762" s="648"/>
      <c r="BP762" s="648"/>
      <c r="BQ762" s="648"/>
      <c r="BR762" s="648"/>
      <c r="BS762" s="648"/>
      <c r="BT762" s="651"/>
      <c r="BU762" s="652"/>
      <c r="BV762" s="650"/>
      <c r="BW762" s="653"/>
    </row>
    <row r="763" spans="2:75" ht="15.75" customHeight="1">
      <c r="B763" s="353" t="s">
        <v>1496</v>
      </c>
      <c r="C763" s="354">
        <v>18422272000145</v>
      </c>
      <c r="D763" s="355" t="s">
        <v>13</v>
      </c>
      <c r="E763" s="355" t="s">
        <v>615</v>
      </c>
      <c r="F763" s="355" t="s">
        <v>619</v>
      </c>
      <c r="G763" s="356" t="s">
        <v>34</v>
      </c>
      <c r="H763" s="356" t="s">
        <v>1336</v>
      </c>
      <c r="I763" s="356" t="s">
        <v>34</v>
      </c>
      <c r="J763" s="356" t="s">
        <v>611</v>
      </c>
      <c r="K763" s="357" t="s">
        <v>48</v>
      </c>
      <c r="L763" s="358"/>
      <c r="M763" s="358"/>
      <c r="N763" s="357">
        <v>348341</v>
      </c>
      <c r="O763" s="357" t="s">
        <v>1320</v>
      </c>
      <c r="P763" s="361">
        <v>41535</v>
      </c>
      <c r="Q763" s="362">
        <v>2004557817.5</v>
      </c>
      <c r="R763" s="362">
        <v>1687978535.045516</v>
      </c>
      <c r="S763" s="357">
        <v>30</v>
      </c>
      <c r="T763" s="359">
        <v>0.22214645884517337</v>
      </c>
      <c r="U763" s="359">
        <v>2.4986841583263422</v>
      </c>
      <c r="V763" s="359">
        <v>0.28457397425020203</v>
      </c>
      <c r="W763" s="359">
        <v>2.6117369573479028</v>
      </c>
      <c r="X763" s="359">
        <v>0.36799953454839462</v>
      </c>
      <c r="Y763" s="359">
        <v>2.5876956122034755</v>
      </c>
      <c r="Z763" s="359">
        <v>0.42857503407309383</v>
      </c>
      <c r="AA763" s="359">
        <v>2.3419755691660376</v>
      </c>
      <c r="AB763" s="359">
        <v>4.2645593463626431E-2</v>
      </c>
      <c r="AC763" s="363">
        <v>3.4707391755288763</v>
      </c>
      <c r="AD763" s="526">
        <v>21470947000136</v>
      </c>
      <c r="AE763" s="360" t="s">
        <v>2151</v>
      </c>
      <c r="AF763" s="360" t="s">
        <v>2155</v>
      </c>
      <c r="AG763" s="364" t="s">
        <v>59</v>
      </c>
      <c r="AH763" s="364" t="s">
        <v>2147</v>
      </c>
      <c r="AI763" s="364">
        <v>50000</v>
      </c>
      <c r="AJ763" s="364">
        <v>50000</v>
      </c>
      <c r="AK763" s="364">
        <v>50000</v>
      </c>
      <c r="AL763" s="657">
        <v>1.9E-2</v>
      </c>
      <c r="AM763" s="657">
        <v>0.2</v>
      </c>
      <c r="AN763" s="359" t="s">
        <v>64</v>
      </c>
      <c r="AO763" s="357" t="s">
        <v>1323</v>
      </c>
      <c r="AP763" s="360" t="s">
        <v>13</v>
      </c>
      <c r="AQ763" s="366" t="s">
        <v>664</v>
      </c>
      <c r="AR763" s="359" t="s">
        <v>34</v>
      </c>
      <c r="AS763" s="359" t="s">
        <v>34</v>
      </c>
      <c r="AT763" s="359"/>
      <c r="AX763" s="646"/>
      <c r="AY763" s="647"/>
      <c r="AZ763" s="647"/>
      <c r="BA763" s="647"/>
      <c r="BB763" s="648"/>
      <c r="BC763" s="647"/>
      <c r="BD763" s="647"/>
      <c r="BE763" s="647"/>
      <c r="BF763" s="647"/>
      <c r="BG763" s="648"/>
      <c r="BH763" s="648"/>
      <c r="BI763" s="649"/>
      <c r="BJ763" s="649"/>
      <c r="BK763" s="649"/>
      <c r="BL763" s="648"/>
      <c r="BM763" s="648"/>
      <c r="BN763" s="648"/>
      <c r="BO763" s="648"/>
      <c r="BP763" s="648"/>
      <c r="BQ763" s="648"/>
      <c r="BR763" s="648"/>
      <c r="BS763" s="648"/>
      <c r="BT763" s="651"/>
      <c r="BU763" s="652"/>
      <c r="BV763" s="650"/>
      <c r="BW763" s="653"/>
    </row>
    <row r="764" spans="2:75" ht="15.75" customHeight="1">
      <c r="B764" s="353" t="s">
        <v>721</v>
      </c>
      <c r="C764" s="354">
        <v>29177012000178</v>
      </c>
      <c r="D764" s="355" t="s">
        <v>13</v>
      </c>
      <c r="E764" s="355" t="s">
        <v>615</v>
      </c>
      <c r="F764" s="355" t="s">
        <v>619</v>
      </c>
      <c r="G764" s="356" t="s">
        <v>34</v>
      </c>
      <c r="H764" s="356" t="s">
        <v>1336</v>
      </c>
      <c r="I764" s="356" t="s">
        <v>34</v>
      </c>
      <c r="J764" s="356" t="s">
        <v>611</v>
      </c>
      <c r="K764" s="357" t="s">
        <v>48</v>
      </c>
      <c r="L764" s="358"/>
      <c r="M764" s="358" t="s">
        <v>34</v>
      </c>
      <c r="N764" s="357">
        <v>465488</v>
      </c>
      <c r="O764" s="357" t="s">
        <v>1320</v>
      </c>
      <c r="P764" s="361">
        <v>43235</v>
      </c>
      <c r="Q764" s="362">
        <v>223085827.53</v>
      </c>
      <c r="R764" s="362">
        <v>153190821.47047615</v>
      </c>
      <c r="S764" s="357">
        <v>30</v>
      </c>
      <c r="T764" s="359">
        <v>0.17667379703488906</v>
      </c>
      <c r="U764" s="359">
        <v>2.283896657703409</v>
      </c>
      <c r="V764" s="359">
        <v>0.21587377297207411</v>
      </c>
      <c r="W764" s="359">
        <v>2.1162847998798551</v>
      </c>
      <c r="X764" s="359">
        <v>0.29352885008821095</v>
      </c>
      <c r="Y764" s="359">
        <v>2.2258825928312218</v>
      </c>
      <c r="Z764" s="359">
        <v>0.38693786699021393</v>
      </c>
      <c r="AA764" s="359">
        <v>2.199480276687142</v>
      </c>
      <c r="AB764" s="359">
        <v>4.2849067547080295E-2</v>
      </c>
      <c r="AC764" s="363">
        <v>2.3174486372668555</v>
      </c>
      <c r="AD764" s="526">
        <v>23565803000199</v>
      </c>
      <c r="AE764" s="360" t="s">
        <v>2157</v>
      </c>
      <c r="AF764" s="360" t="s">
        <v>2143</v>
      </c>
      <c r="AG764" s="364" t="s">
        <v>1435</v>
      </c>
      <c r="AH764" s="364" t="s">
        <v>2147</v>
      </c>
      <c r="AI764" s="364">
        <v>10000</v>
      </c>
      <c r="AJ764" s="364">
        <v>10000</v>
      </c>
      <c r="AK764" s="364">
        <v>10000</v>
      </c>
      <c r="AL764" s="657">
        <v>0</v>
      </c>
      <c r="AM764" s="657" t="s">
        <v>34</v>
      </c>
      <c r="AN764" s="359" t="s">
        <v>34</v>
      </c>
      <c r="AO764" s="357" t="s">
        <v>1323</v>
      </c>
      <c r="AP764" s="360" t="s">
        <v>13</v>
      </c>
      <c r="AQ764" s="366" t="s">
        <v>664</v>
      </c>
      <c r="AR764" s="359">
        <v>3.8E-3</v>
      </c>
      <c r="AS764" s="359">
        <v>3.8E-3</v>
      </c>
      <c r="AT764" s="359"/>
      <c r="AX764" s="646"/>
      <c r="AY764" s="647"/>
      <c r="AZ764" s="647"/>
      <c r="BA764" s="647"/>
      <c r="BB764" s="648"/>
      <c r="BC764" s="647"/>
      <c r="BD764" s="647"/>
      <c r="BE764" s="647"/>
      <c r="BF764" s="647"/>
      <c r="BG764" s="648"/>
      <c r="BH764" s="648"/>
      <c r="BI764" s="649"/>
      <c r="BJ764" s="649"/>
      <c r="BK764" s="649"/>
      <c r="BL764" s="648"/>
      <c r="BM764" s="648"/>
      <c r="BN764" s="648"/>
      <c r="BO764" s="648"/>
      <c r="BP764" s="648"/>
      <c r="BQ764" s="648"/>
      <c r="BR764" s="648"/>
      <c r="BS764" s="648"/>
      <c r="BT764" s="651"/>
      <c r="BU764" s="652"/>
      <c r="BV764" s="650"/>
      <c r="BW764" s="653"/>
    </row>
    <row r="765" spans="2:75" ht="15.75" customHeight="1">
      <c r="B765" s="353" t="s">
        <v>765</v>
      </c>
      <c r="C765" s="354">
        <v>19523641000159</v>
      </c>
      <c r="D765" s="355" t="s">
        <v>13</v>
      </c>
      <c r="E765" s="355" t="s">
        <v>615</v>
      </c>
      <c r="F765" s="355" t="s">
        <v>619</v>
      </c>
      <c r="G765" s="356" t="s">
        <v>34</v>
      </c>
      <c r="H765" s="356" t="s">
        <v>1336</v>
      </c>
      <c r="I765" s="356" t="s">
        <v>34</v>
      </c>
      <c r="J765" s="356"/>
      <c r="K765" s="357" t="s">
        <v>48</v>
      </c>
      <c r="L765" s="358"/>
      <c r="M765" s="358" t="s">
        <v>34</v>
      </c>
      <c r="N765" s="357">
        <v>366706</v>
      </c>
      <c r="O765" s="357" t="s">
        <v>1320</v>
      </c>
      <c r="P765" s="361">
        <v>41757</v>
      </c>
      <c r="Q765" s="362">
        <v>60838788.600000001</v>
      </c>
      <c r="R765" s="362">
        <v>57988120.602579385</v>
      </c>
      <c r="S765" s="357">
        <v>30</v>
      </c>
      <c r="T765" s="359">
        <v>0.12837857699258537</v>
      </c>
      <c r="U765" s="359">
        <v>1.6595749218894327</v>
      </c>
      <c r="V765" s="359">
        <v>0.12878657366397084</v>
      </c>
      <c r="W765" s="359">
        <v>1.2625390501185443</v>
      </c>
      <c r="X765" s="359">
        <v>0.21012025567840142</v>
      </c>
      <c r="Y765" s="359">
        <v>1.5933800693705096</v>
      </c>
      <c r="Z765" s="359">
        <v>0.2208994301613485</v>
      </c>
      <c r="AA765" s="359">
        <v>1.2556639740395394</v>
      </c>
      <c r="AB765" s="359">
        <v>3.8397148520839218E-2</v>
      </c>
      <c r="AC765" s="363">
        <v>0.64469047446634831</v>
      </c>
      <c r="AD765" s="526">
        <v>0</v>
      </c>
      <c r="AE765" s="360" t="s">
        <v>2182</v>
      </c>
      <c r="AF765" s="360" t="s">
        <v>2143</v>
      </c>
      <c r="AG765" s="364" t="s">
        <v>1435</v>
      </c>
      <c r="AH765" s="364" t="s">
        <v>2147</v>
      </c>
      <c r="AI765" s="364">
        <v>1000</v>
      </c>
      <c r="AJ765" s="364">
        <v>1000</v>
      </c>
      <c r="AK765" s="364">
        <v>1000</v>
      </c>
      <c r="AL765" s="657">
        <v>1.3999999999999999E-2</v>
      </c>
      <c r="AM765" s="657">
        <v>0.15</v>
      </c>
      <c r="AN765" s="359" t="s">
        <v>64</v>
      </c>
      <c r="AO765" s="357" t="s">
        <v>1323</v>
      </c>
      <c r="AP765" s="360" t="s">
        <v>13</v>
      </c>
      <c r="AQ765" s="366" t="s">
        <v>668</v>
      </c>
      <c r="AR765" s="359">
        <v>3.7333333333333333E-3</v>
      </c>
      <c r="AS765" s="359">
        <v>3.7333333333333333E-3</v>
      </c>
      <c r="AT765" s="359"/>
      <c r="AX765" s="646"/>
      <c r="AY765" s="647"/>
      <c r="AZ765" s="647"/>
      <c r="BA765" s="647"/>
      <c r="BB765" s="648"/>
      <c r="BC765" s="647"/>
      <c r="BD765" s="647"/>
      <c r="BE765" s="647"/>
      <c r="BF765" s="647"/>
      <c r="BG765" s="648"/>
      <c r="BH765" s="648"/>
      <c r="BI765" s="649"/>
      <c r="BJ765" s="649"/>
      <c r="BK765" s="649"/>
      <c r="BL765" s="648"/>
      <c r="BM765" s="648"/>
      <c r="BN765" s="648"/>
      <c r="BO765" s="648"/>
      <c r="BP765" s="648"/>
      <c r="BQ765" s="648"/>
      <c r="BR765" s="648"/>
      <c r="BS765" s="648"/>
      <c r="BT765" s="651"/>
      <c r="BU765" s="652"/>
      <c r="BV765" s="650"/>
      <c r="BW765" s="653"/>
    </row>
    <row r="766" spans="2:75" ht="15.75" customHeight="1">
      <c r="B766" s="353" t="s">
        <v>88</v>
      </c>
      <c r="C766" s="354">
        <v>36327745000107</v>
      </c>
      <c r="D766" s="355" t="s">
        <v>13</v>
      </c>
      <c r="E766" s="355" t="s">
        <v>615</v>
      </c>
      <c r="F766" s="355" t="s">
        <v>619</v>
      </c>
      <c r="G766" s="356" t="s">
        <v>34</v>
      </c>
      <c r="H766" s="356" t="s">
        <v>1337</v>
      </c>
      <c r="I766" s="356" t="s">
        <v>34</v>
      </c>
      <c r="J766" s="356"/>
      <c r="K766" s="357" t="s">
        <v>48</v>
      </c>
      <c r="L766" s="358"/>
      <c r="M766" s="358" t="s">
        <v>34</v>
      </c>
      <c r="N766" s="357">
        <v>537454</v>
      </c>
      <c r="O766" s="357" t="s">
        <v>1320</v>
      </c>
      <c r="P766" s="361">
        <v>43970</v>
      </c>
      <c r="Q766" s="362">
        <v>34834172.719999999</v>
      </c>
      <c r="R766" s="362">
        <v>29794383.108452376</v>
      </c>
      <c r="S766" s="357">
        <v>30</v>
      </c>
      <c r="T766" s="359">
        <v>0.18528550435254854</v>
      </c>
      <c r="U766" s="359">
        <v>2.3952218790436084</v>
      </c>
      <c r="V766" s="359">
        <v>0.16366707979087902</v>
      </c>
      <c r="W766" s="359">
        <v>1.6044846413416203</v>
      </c>
      <c r="X766" s="359">
        <v>0.27602597043271859</v>
      </c>
      <c r="Y766" s="359">
        <v>2.0931550768208802</v>
      </c>
      <c r="Z766" s="359" t="s">
        <v>1417</v>
      </c>
      <c r="AA766" s="359" t="s">
        <v>1417</v>
      </c>
      <c r="AB766" s="359">
        <v>7.4165239966343957E-2</v>
      </c>
      <c r="AC766" s="363">
        <v>0.77136157493276469</v>
      </c>
      <c r="AD766" s="526">
        <v>36352273000142</v>
      </c>
      <c r="AE766" s="360" t="s">
        <v>2182</v>
      </c>
      <c r="AF766" s="360" t="s">
        <v>2143</v>
      </c>
      <c r="AG766" s="364" t="s">
        <v>1435</v>
      </c>
      <c r="AH766" s="364" t="s">
        <v>2147</v>
      </c>
      <c r="AI766" s="364">
        <v>1000</v>
      </c>
      <c r="AJ766" s="364">
        <v>1000</v>
      </c>
      <c r="AK766" s="364">
        <v>1000</v>
      </c>
      <c r="AL766" s="657">
        <v>1.8700000000000001E-2</v>
      </c>
      <c r="AM766" s="657">
        <v>0.2</v>
      </c>
      <c r="AN766" s="359" t="s">
        <v>34</v>
      </c>
      <c r="AO766" s="357" t="s">
        <v>1323</v>
      </c>
      <c r="AP766" s="360" t="s">
        <v>13</v>
      </c>
      <c r="AQ766" s="366" t="s">
        <v>668</v>
      </c>
      <c r="AR766" s="359">
        <v>5.3333333333333332E-3</v>
      </c>
      <c r="AS766" s="359">
        <v>5.3333333333333332E-3</v>
      </c>
      <c r="AT766" s="359"/>
      <c r="AX766" s="646"/>
      <c r="AY766" s="647"/>
      <c r="AZ766" s="647"/>
      <c r="BA766" s="647"/>
      <c r="BB766" s="648"/>
      <c r="BC766" s="647"/>
      <c r="BD766" s="647"/>
      <c r="BE766" s="647"/>
      <c r="BF766" s="647"/>
      <c r="BG766" s="648"/>
      <c r="BH766" s="648"/>
      <c r="BI766" s="649"/>
      <c r="BJ766" s="649"/>
      <c r="BK766" s="649"/>
      <c r="BL766" s="648"/>
      <c r="BM766" s="648"/>
      <c r="BN766" s="648"/>
      <c r="BO766" s="648"/>
      <c r="BP766" s="648"/>
      <c r="BQ766" s="648"/>
      <c r="BR766" s="648"/>
      <c r="BS766" s="648"/>
      <c r="BT766" s="651"/>
      <c r="BU766" s="652"/>
      <c r="BV766" s="650"/>
      <c r="BW766" s="653"/>
    </row>
    <row r="767" spans="2:75" ht="15.75" customHeight="1">
      <c r="B767" s="353" t="s">
        <v>109</v>
      </c>
      <c r="C767" s="354">
        <v>26323079000185</v>
      </c>
      <c r="D767" s="355" t="s">
        <v>13</v>
      </c>
      <c r="E767" s="355" t="s">
        <v>615</v>
      </c>
      <c r="F767" s="355" t="s">
        <v>619</v>
      </c>
      <c r="G767" s="356" t="s">
        <v>34</v>
      </c>
      <c r="H767" s="356" t="s">
        <v>865</v>
      </c>
      <c r="I767" s="356" t="s">
        <v>34</v>
      </c>
      <c r="J767" s="356"/>
      <c r="K767" s="357" t="s">
        <v>48</v>
      </c>
      <c r="L767" s="358"/>
      <c r="M767" s="358" t="s">
        <v>34</v>
      </c>
      <c r="N767" s="357">
        <v>437468</v>
      </c>
      <c r="O767" s="357" t="s">
        <v>1320</v>
      </c>
      <c r="P767" s="361">
        <v>42790</v>
      </c>
      <c r="Q767" s="362">
        <v>280498837.25999999</v>
      </c>
      <c r="R767" s="362">
        <v>315848695.7072221</v>
      </c>
      <c r="S767" s="357">
        <v>30</v>
      </c>
      <c r="T767" s="359">
        <v>0.16840512295226007</v>
      </c>
      <c r="U767" s="359">
        <v>2.177005893946145</v>
      </c>
      <c r="V767" s="359">
        <v>0.13847948571194468</v>
      </c>
      <c r="W767" s="359">
        <v>1.3575619987207952</v>
      </c>
      <c r="X767" s="359">
        <v>0.13147665069095194</v>
      </c>
      <c r="Y767" s="359">
        <v>0.99701132631015199</v>
      </c>
      <c r="Z767" s="359">
        <v>0.27308305394671839</v>
      </c>
      <c r="AA767" s="359">
        <v>1.552292608953904</v>
      </c>
      <c r="AB767" s="359">
        <v>6.3091738432296138E-2</v>
      </c>
      <c r="AC767" s="363">
        <v>0.54772360586239122</v>
      </c>
      <c r="AD767" s="526">
        <v>0</v>
      </c>
      <c r="AE767" s="360" t="s">
        <v>2198</v>
      </c>
      <c r="AF767" s="360" t="s">
        <v>2152</v>
      </c>
      <c r="AG767" s="364" t="s">
        <v>1436</v>
      </c>
      <c r="AH767" s="364" t="s">
        <v>2147</v>
      </c>
      <c r="AI767" s="364">
        <v>1000</v>
      </c>
      <c r="AJ767" s="364">
        <v>500</v>
      </c>
      <c r="AK767" s="364">
        <v>500</v>
      </c>
      <c r="AL767" s="657">
        <v>0.02</v>
      </c>
      <c r="AM767" s="657">
        <v>0.2</v>
      </c>
      <c r="AN767" s="359" t="s">
        <v>64</v>
      </c>
      <c r="AO767" s="357" t="s">
        <v>1323</v>
      </c>
      <c r="AP767" s="360" t="s">
        <v>13</v>
      </c>
      <c r="AQ767" s="366" t="s">
        <v>664</v>
      </c>
      <c r="AR767" s="359">
        <v>5.4000000000000003E-3</v>
      </c>
      <c r="AS767" s="359">
        <v>5.4000000000000003E-3</v>
      </c>
      <c r="AT767" s="359"/>
      <c r="AX767" s="646"/>
      <c r="AY767" s="647"/>
      <c r="AZ767" s="647"/>
      <c r="BA767" s="647"/>
      <c r="BB767" s="648"/>
      <c r="BC767" s="647"/>
      <c r="BD767" s="647"/>
      <c r="BE767" s="647"/>
      <c r="BF767" s="647"/>
      <c r="BG767" s="648"/>
      <c r="BH767" s="648"/>
      <c r="BI767" s="649"/>
      <c r="BJ767" s="649"/>
      <c r="BK767" s="649"/>
      <c r="BL767" s="648"/>
      <c r="BM767" s="648"/>
      <c r="BN767" s="648"/>
      <c r="BO767" s="648"/>
      <c r="BP767" s="648"/>
      <c r="BQ767" s="648"/>
      <c r="BR767" s="648"/>
      <c r="BS767" s="648"/>
      <c r="BT767" s="651"/>
      <c r="BU767" s="652"/>
      <c r="BV767" s="650"/>
      <c r="BW767" s="653"/>
    </row>
    <row r="768" spans="2:75" ht="15.75" customHeight="1">
      <c r="B768" s="353" t="s">
        <v>128</v>
      </c>
      <c r="C768" s="354">
        <v>7965741000156</v>
      </c>
      <c r="D768" s="355" t="s">
        <v>13</v>
      </c>
      <c r="E768" s="355" t="s">
        <v>615</v>
      </c>
      <c r="F768" s="355" t="s">
        <v>619</v>
      </c>
      <c r="G768" s="356" t="s">
        <v>34</v>
      </c>
      <c r="H768" s="356" t="s">
        <v>1336</v>
      </c>
      <c r="I768" s="356" t="s">
        <v>34</v>
      </c>
      <c r="J768" s="356"/>
      <c r="K768" s="357" t="s">
        <v>48</v>
      </c>
      <c r="L768" s="358"/>
      <c r="M768" s="358" t="s">
        <v>1414</v>
      </c>
      <c r="N768" s="357">
        <v>170437</v>
      </c>
      <c r="O768" s="357" t="s">
        <v>1320</v>
      </c>
      <c r="P768" s="361">
        <v>38939</v>
      </c>
      <c r="Q768" s="362">
        <v>141480472.58000001</v>
      </c>
      <c r="R768" s="362">
        <v>136664657.23186511</v>
      </c>
      <c r="S768" s="357">
        <v>30</v>
      </c>
      <c r="T768" s="359">
        <v>0.10411955675981677</v>
      </c>
      <c r="U768" s="359">
        <v>1.3459738324316772</v>
      </c>
      <c r="V768" s="359">
        <v>0.11610385007482482</v>
      </c>
      <c r="W768" s="359">
        <v>1.1382059512744365</v>
      </c>
      <c r="X768" s="359">
        <v>0.17144493177073294</v>
      </c>
      <c r="Y768" s="359">
        <v>1.3000980623980509</v>
      </c>
      <c r="Z768" s="359">
        <v>0.24810852775283632</v>
      </c>
      <c r="AA768" s="359">
        <v>1.4103293056196267</v>
      </c>
      <c r="AB768" s="359">
        <v>3.1208846277110749E-2</v>
      </c>
      <c r="AC768" s="363">
        <v>0.42299733119296162</v>
      </c>
      <c r="AD768" s="526">
        <v>0</v>
      </c>
      <c r="AE768" s="360" t="s">
        <v>2162</v>
      </c>
      <c r="AF768" s="360" t="s">
        <v>728</v>
      </c>
      <c r="AG768" s="364" t="s">
        <v>728</v>
      </c>
      <c r="AH768" s="364" t="s">
        <v>2144</v>
      </c>
      <c r="AI768" s="364">
        <v>5000</v>
      </c>
      <c r="AJ768" s="364">
        <v>5000</v>
      </c>
      <c r="AK768" s="364">
        <v>0</v>
      </c>
      <c r="AL768" s="359">
        <v>6.9999999999999993E-3</v>
      </c>
      <c r="AM768" s="359">
        <v>0.2</v>
      </c>
      <c r="AN768" s="359" t="s">
        <v>64</v>
      </c>
      <c r="AO768" s="357" t="s">
        <v>1323</v>
      </c>
      <c r="AP768" s="360" t="s">
        <v>13</v>
      </c>
      <c r="AQ768" s="366" t="s">
        <v>668</v>
      </c>
      <c r="AR768" s="359">
        <v>1.8666666666666666E-3</v>
      </c>
      <c r="AS768" s="359">
        <v>1.8666666666666666E-3</v>
      </c>
      <c r="AT768" s="359"/>
      <c r="AX768" s="646"/>
      <c r="AY768" s="647"/>
      <c r="AZ768" s="647"/>
      <c r="BA768" s="647"/>
      <c r="BB768" s="648"/>
      <c r="BC768" s="647"/>
      <c r="BD768" s="647"/>
      <c r="BE768" s="647"/>
      <c r="BF768" s="647"/>
      <c r="BG768" s="648"/>
      <c r="BH768" s="648"/>
      <c r="BI768" s="649"/>
      <c r="BJ768" s="649"/>
      <c r="BK768" s="649"/>
      <c r="BL768" s="648"/>
      <c r="BM768" s="648"/>
      <c r="BN768" s="648"/>
      <c r="BO768" s="648"/>
      <c r="BP768" s="648"/>
      <c r="BQ768" s="648"/>
      <c r="BR768" s="648"/>
      <c r="BS768" s="648"/>
      <c r="BT768" s="651"/>
      <c r="BU768" s="652"/>
      <c r="BV768" s="650"/>
      <c r="BW768" s="653"/>
    </row>
    <row r="769" spans="2:75" ht="15.75" customHeight="1">
      <c r="B769" s="353" t="s">
        <v>1546</v>
      </c>
      <c r="C769" s="354">
        <v>15212344000131</v>
      </c>
      <c r="D769" s="355" t="s">
        <v>13</v>
      </c>
      <c r="E769" s="355" t="s">
        <v>615</v>
      </c>
      <c r="F769" s="355" t="s">
        <v>619</v>
      </c>
      <c r="G769" s="356" t="s">
        <v>34</v>
      </c>
      <c r="H769" s="356" t="s">
        <v>1337</v>
      </c>
      <c r="I769" s="356" t="s">
        <v>34</v>
      </c>
      <c r="J769" s="356"/>
      <c r="K769" s="357" t="s">
        <v>48</v>
      </c>
      <c r="L769" s="358"/>
      <c r="M769" s="358"/>
      <c r="N769" s="357">
        <v>322733</v>
      </c>
      <c r="O769" s="357" t="s">
        <v>1320</v>
      </c>
      <c r="P769" s="361">
        <v>41256</v>
      </c>
      <c r="Q769" s="362">
        <v>45303436.5</v>
      </c>
      <c r="R769" s="362">
        <v>74828107.841190383</v>
      </c>
      <c r="S769" s="357">
        <v>30</v>
      </c>
      <c r="T769" s="359">
        <v>0.11405629655641225</v>
      </c>
      <c r="U769" s="359">
        <v>1.2828953603149937</v>
      </c>
      <c r="V769" s="359">
        <v>8.4951256873269321E-2</v>
      </c>
      <c r="W769" s="359">
        <v>0.77965786482638977</v>
      </c>
      <c r="X769" s="359">
        <v>0.10609244251765571</v>
      </c>
      <c r="Y769" s="359">
        <v>0.74601982398644517</v>
      </c>
      <c r="Z769" s="359">
        <v>0.12311466617577049</v>
      </c>
      <c r="AA769" s="359">
        <v>0.67276793435548465</v>
      </c>
      <c r="AB769" s="359">
        <v>7.9104069385028203E-2</v>
      </c>
      <c r="AC769" s="363">
        <v>-0.23740382968993187</v>
      </c>
      <c r="AD769" s="526">
        <v>9720565000118</v>
      </c>
      <c r="AE769" s="360" t="s">
        <v>2231</v>
      </c>
      <c r="AF769" s="360" t="s">
        <v>2155</v>
      </c>
      <c r="AG769" s="364" t="s">
        <v>59</v>
      </c>
      <c r="AH769" s="364" t="s">
        <v>2147</v>
      </c>
      <c r="AI769" s="364">
        <v>50000</v>
      </c>
      <c r="AJ769" s="364">
        <v>50000</v>
      </c>
      <c r="AK769" s="364">
        <v>50000</v>
      </c>
      <c r="AL769" s="359">
        <v>1.95E-2</v>
      </c>
      <c r="AM769" s="359">
        <v>0.2</v>
      </c>
      <c r="AN769" s="359" t="s">
        <v>64</v>
      </c>
      <c r="AO769" s="357" t="s">
        <v>1323</v>
      </c>
      <c r="AP769" s="360" t="s">
        <v>13</v>
      </c>
      <c r="AQ769" s="366" t="s">
        <v>664</v>
      </c>
      <c r="AR769" s="359" t="s">
        <v>34</v>
      </c>
      <c r="AS769" s="359" t="s">
        <v>34</v>
      </c>
      <c r="AT769" s="359"/>
      <c r="AX769" s="646"/>
      <c r="AY769" s="647"/>
      <c r="AZ769" s="647"/>
      <c r="BA769" s="647"/>
      <c r="BB769" s="648"/>
      <c r="BC769" s="647"/>
      <c r="BD769" s="647"/>
      <c r="BE769" s="647"/>
      <c r="BF769" s="647"/>
      <c r="BG769" s="648"/>
      <c r="BH769" s="648"/>
      <c r="BI769" s="649"/>
      <c r="BJ769" s="649"/>
      <c r="BK769" s="649"/>
      <c r="BL769" s="648"/>
      <c r="BM769" s="648"/>
      <c r="BN769" s="648"/>
      <c r="BO769" s="648"/>
      <c r="BP769" s="648"/>
      <c r="BQ769" s="648"/>
      <c r="BR769" s="648"/>
      <c r="BS769" s="648"/>
      <c r="BT769" s="651"/>
      <c r="BU769" s="652"/>
      <c r="BV769" s="650"/>
      <c r="BW769" s="653"/>
    </row>
    <row r="770" spans="2:75" ht="15.75" customHeight="1">
      <c r="B770" s="353" t="s">
        <v>896</v>
      </c>
      <c r="C770" s="354">
        <v>13106979000129</v>
      </c>
      <c r="D770" s="355" t="s">
        <v>13</v>
      </c>
      <c r="E770" s="355" t="s">
        <v>615</v>
      </c>
      <c r="F770" s="355" t="s">
        <v>619</v>
      </c>
      <c r="G770" s="356" t="s">
        <v>34</v>
      </c>
      <c r="H770" s="356" t="s">
        <v>1337</v>
      </c>
      <c r="I770" s="356" t="s">
        <v>34</v>
      </c>
      <c r="J770" s="356"/>
      <c r="K770" s="357" t="s">
        <v>48</v>
      </c>
      <c r="L770" s="358"/>
      <c r="M770" s="358" t="s">
        <v>34</v>
      </c>
      <c r="N770" s="357">
        <v>271020</v>
      </c>
      <c r="O770" s="357" t="s">
        <v>1320</v>
      </c>
      <c r="P770" s="361">
        <v>40633</v>
      </c>
      <c r="Q770" s="362">
        <v>119796995.98</v>
      </c>
      <c r="R770" s="362">
        <v>194423130.90484124</v>
      </c>
      <c r="S770" s="357">
        <v>30</v>
      </c>
      <c r="T770" s="359">
        <v>0.10066607931376192</v>
      </c>
      <c r="U770" s="359">
        <v>1.3013300554320739</v>
      </c>
      <c r="V770" s="359">
        <v>4.816834275790427E-2</v>
      </c>
      <c r="W770" s="359">
        <v>0.47221082121514873</v>
      </c>
      <c r="X770" s="359">
        <v>5.5359015123741306E-2</v>
      </c>
      <c r="Y770" s="359">
        <v>0.41979746823245961</v>
      </c>
      <c r="Z770" s="359">
        <v>0.1168392425868503</v>
      </c>
      <c r="AA770" s="359">
        <v>0.66415213277469443</v>
      </c>
      <c r="AB770" s="359">
        <v>8.0650157429063826E-2</v>
      </c>
      <c r="AC770" s="363">
        <v>-0.58106746615511939</v>
      </c>
      <c r="AD770" s="526">
        <v>9720565000118</v>
      </c>
      <c r="AE770" s="360" t="s">
        <v>2231</v>
      </c>
      <c r="AF770" s="360" t="s">
        <v>2152</v>
      </c>
      <c r="AG770" s="364" t="s">
        <v>1436</v>
      </c>
      <c r="AH770" s="364" t="s">
        <v>2147</v>
      </c>
      <c r="AI770" s="364">
        <v>20000</v>
      </c>
      <c r="AJ770" s="364">
        <v>5000</v>
      </c>
      <c r="AK770" s="364">
        <v>5000</v>
      </c>
      <c r="AL770" s="359">
        <v>1.95E-2</v>
      </c>
      <c r="AM770" s="359">
        <v>0.2</v>
      </c>
      <c r="AN770" s="359" t="s">
        <v>64</v>
      </c>
      <c r="AO770" s="357" t="s">
        <v>1323</v>
      </c>
      <c r="AP770" s="360" t="s">
        <v>13</v>
      </c>
      <c r="AQ770" s="366" t="s">
        <v>664</v>
      </c>
      <c r="AR770" s="359">
        <v>6.8249999999999995E-3</v>
      </c>
      <c r="AS770" s="359">
        <v>6.8249999999999995E-3</v>
      </c>
      <c r="AT770" s="359"/>
      <c r="AX770" s="646"/>
      <c r="AY770" s="647"/>
      <c r="AZ770" s="647"/>
      <c r="BA770" s="647"/>
      <c r="BB770" s="648"/>
      <c r="BC770" s="647"/>
      <c r="BD770" s="647"/>
      <c r="BE770" s="647"/>
      <c r="BF770" s="647"/>
      <c r="BG770" s="648"/>
      <c r="BH770" s="648"/>
      <c r="BI770" s="649"/>
      <c r="BJ770" s="649"/>
      <c r="BK770" s="649"/>
      <c r="BL770" s="648"/>
      <c r="BM770" s="648"/>
      <c r="BN770" s="648"/>
      <c r="BO770" s="648"/>
      <c r="BP770" s="648"/>
      <c r="BQ770" s="648"/>
      <c r="BR770" s="648"/>
      <c r="BS770" s="648"/>
      <c r="BT770" s="651"/>
      <c r="BU770" s="652"/>
      <c r="BV770" s="650"/>
      <c r="BW770" s="653"/>
    </row>
    <row r="771" spans="2:75" ht="15.75" customHeight="1">
      <c r="B771" s="353" t="s">
        <v>1547</v>
      </c>
      <c r="C771" s="354">
        <v>28345351000153</v>
      </c>
      <c r="D771" s="355" t="s">
        <v>13</v>
      </c>
      <c r="E771" s="355" t="s">
        <v>615</v>
      </c>
      <c r="F771" s="355" t="s">
        <v>619</v>
      </c>
      <c r="G771" s="356" t="s">
        <v>34</v>
      </c>
      <c r="H771" s="356" t="s">
        <v>1337</v>
      </c>
      <c r="I771" s="356" t="s">
        <v>34</v>
      </c>
      <c r="J771" s="356"/>
      <c r="K771" s="357" t="s">
        <v>48</v>
      </c>
      <c r="L771" s="358"/>
      <c r="M771" s="358"/>
      <c r="N771" s="357">
        <v>455210</v>
      </c>
      <c r="O771" s="357" t="s">
        <v>1320</v>
      </c>
      <c r="P771" s="361">
        <v>43088</v>
      </c>
      <c r="Q771" s="362">
        <v>2690946.6</v>
      </c>
      <c r="R771" s="362">
        <v>42529792.503809534</v>
      </c>
      <c r="S771" s="357">
        <v>30</v>
      </c>
      <c r="T771" s="359">
        <v>-1.6175267534959459E-2</v>
      </c>
      <c r="U771" s="359">
        <v>-0.18193801042969779</v>
      </c>
      <c r="V771" s="359">
        <v>-2.7550125039588869E-2</v>
      </c>
      <c r="W771" s="359">
        <v>-0.25284701433092849</v>
      </c>
      <c r="X771" s="359">
        <v>6.88434165241536E-3</v>
      </c>
      <c r="Y771" s="359">
        <v>4.8409247877790738E-2</v>
      </c>
      <c r="Z771" s="359">
        <v>-5.8385529296576477E-2</v>
      </c>
      <c r="AA771" s="359">
        <v>-0.31905144335143276</v>
      </c>
      <c r="AB771" s="359">
        <v>7.9473230806369144E-2</v>
      </c>
      <c r="AC771" s="363">
        <v>-1.6135521105060087</v>
      </c>
      <c r="AD771" s="526">
        <v>28629342000194</v>
      </c>
      <c r="AE771" s="360" t="s">
        <v>2231</v>
      </c>
      <c r="AF771" s="360" t="s">
        <v>2155</v>
      </c>
      <c r="AG771" s="364" t="s">
        <v>59</v>
      </c>
      <c r="AH771" s="364" t="s">
        <v>2147</v>
      </c>
      <c r="AI771" s="364">
        <v>50000</v>
      </c>
      <c r="AJ771" s="364">
        <v>50000</v>
      </c>
      <c r="AK771" s="364">
        <v>50000</v>
      </c>
      <c r="AL771" s="359">
        <v>1.3999999999999999E-2</v>
      </c>
      <c r="AM771" s="359">
        <v>0.15</v>
      </c>
      <c r="AN771" s="359" t="s">
        <v>64</v>
      </c>
      <c r="AO771" s="357" t="s">
        <v>1323</v>
      </c>
      <c r="AP771" s="360" t="s">
        <v>13</v>
      </c>
      <c r="AQ771" s="366" t="s">
        <v>668</v>
      </c>
      <c r="AR771" s="359" t="s">
        <v>34</v>
      </c>
      <c r="AS771" s="359" t="s">
        <v>34</v>
      </c>
      <c r="AT771" s="359"/>
      <c r="AX771" s="646"/>
      <c r="AY771" s="647"/>
      <c r="AZ771" s="647"/>
      <c r="BA771" s="647"/>
      <c r="BB771" s="648"/>
      <c r="BC771" s="647"/>
      <c r="BD771" s="647"/>
      <c r="BE771" s="647"/>
      <c r="BF771" s="647"/>
      <c r="BG771" s="648"/>
      <c r="BH771" s="648"/>
      <c r="BI771" s="649"/>
      <c r="BJ771" s="649"/>
      <c r="BK771" s="649"/>
      <c r="BL771" s="648"/>
      <c r="BM771" s="648"/>
      <c r="BN771" s="648"/>
      <c r="BO771" s="648"/>
      <c r="BP771" s="648"/>
      <c r="BQ771" s="648"/>
      <c r="BR771" s="648"/>
      <c r="BS771" s="648"/>
      <c r="BT771" s="651"/>
      <c r="BU771" s="652"/>
      <c r="BV771" s="650"/>
      <c r="BW771" s="653"/>
    </row>
    <row r="772" spans="2:75" ht="15.75" customHeight="1">
      <c r="B772" s="353" t="s">
        <v>164</v>
      </c>
      <c r="C772" s="354">
        <v>28866524000189</v>
      </c>
      <c r="D772" s="355" t="s">
        <v>13</v>
      </c>
      <c r="E772" s="355" t="s">
        <v>615</v>
      </c>
      <c r="F772" s="355" t="s">
        <v>619</v>
      </c>
      <c r="G772" s="356" t="s">
        <v>34</v>
      </c>
      <c r="H772" s="356" t="s">
        <v>1337</v>
      </c>
      <c r="I772" s="356" t="s">
        <v>34</v>
      </c>
      <c r="J772" s="356"/>
      <c r="K772" s="357" t="s">
        <v>48</v>
      </c>
      <c r="L772" s="358"/>
      <c r="M772" s="358" t="s">
        <v>34</v>
      </c>
      <c r="N772" s="357">
        <v>456381</v>
      </c>
      <c r="O772" s="357" t="s">
        <v>1320</v>
      </c>
      <c r="P772" s="361">
        <v>43088</v>
      </c>
      <c r="Q772" s="362">
        <v>214731114.78999999</v>
      </c>
      <c r="R772" s="362">
        <v>528778667.54186463</v>
      </c>
      <c r="S772" s="357">
        <v>30</v>
      </c>
      <c r="T772" s="359">
        <v>1.5338486491156544E-5</v>
      </c>
      <c r="U772" s="359">
        <v>1.9828360865795731E-4</v>
      </c>
      <c r="V772" s="359">
        <v>-2.8181575151259519E-2</v>
      </c>
      <c r="W772" s="359">
        <v>-0.27627366820979005</v>
      </c>
      <c r="X772" s="359">
        <v>1.0958623082574004E-2</v>
      </c>
      <c r="Y772" s="359">
        <v>8.3101229584653991E-2</v>
      </c>
      <c r="Z772" s="359">
        <v>-2.3518918301409841E-2</v>
      </c>
      <c r="AA772" s="359">
        <v>-0.13368915618247179</v>
      </c>
      <c r="AB772" s="359">
        <v>7.6189916090260212E-2</v>
      </c>
      <c r="AC772" s="363">
        <v>-1.6123552608351346</v>
      </c>
      <c r="AD772" s="526">
        <v>28629342000194</v>
      </c>
      <c r="AE772" s="360" t="s">
        <v>2231</v>
      </c>
      <c r="AF772" s="360" t="s">
        <v>2152</v>
      </c>
      <c r="AG772" s="364" t="s">
        <v>1436</v>
      </c>
      <c r="AH772" s="364" t="s">
        <v>2147</v>
      </c>
      <c r="AI772" s="364">
        <v>20000</v>
      </c>
      <c r="AJ772" s="364">
        <v>5000</v>
      </c>
      <c r="AK772" s="364">
        <v>5000</v>
      </c>
      <c r="AL772" s="359">
        <v>1.3999999999999999E-2</v>
      </c>
      <c r="AM772" s="359">
        <v>0.15</v>
      </c>
      <c r="AN772" s="359" t="s">
        <v>64</v>
      </c>
      <c r="AO772" s="357" t="s">
        <v>1323</v>
      </c>
      <c r="AP772" s="360" t="s">
        <v>13</v>
      </c>
      <c r="AQ772" s="366" t="s">
        <v>668</v>
      </c>
      <c r="AR772" s="359">
        <v>3.7333333333333333E-3</v>
      </c>
      <c r="AS772" s="359">
        <v>3.7333333333333333E-3</v>
      </c>
      <c r="AT772" s="359"/>
      <c r="AX772" s="646"/>
      <c r="AY772" s="647"/>
      <c r="AZ772" s="647"/>
      <c r="BA772" s="647"/>
      <c r="BB772" s="648"/>
      <c r="BC772" s="647"/>
      <c r="BD772" s="647"/>
      <c r="BE772" s="647"/>
      <c r="BF772" s="647"/>
      <c r="BG772" s="648"/>
      <c r="BH772" s="648"/>
      <c r="BI772" s="649"/>
      <c r="BJ772" s="649"/>
      <c r="BK772" s="649"/>
      <c r="BL772" s="648"/>
      <c r="BM772" s="648"/>
      <c r="BN772" s="648"/>
      <c r="BO772" s="648"/>
      <c r="BP772" s="648"/>
      <c r="BQ772" s="648"/>
      <c r="BR772" s="648"/>
      <c r="BS772" s="648"/>
      <c r="BT772" s="651"/>
      <c r="BU772" s="652"/>
      <c r="BV772" s="650"/>
      <c r="BW772" s="653"/>
    </row>
    <row r="773" spans="2:75" ht="15.75" customHeight="1">
      <c r="B773" s="353" t="s">
        <v>1605</v>
      </c>
      <c r="C773" s="354">
        <v>20216106000134</v>
      </c>
      <c r="D773" s="355" t="s">
        <v>13</v>
      </c>
      <c r="E773" s="355" t="s">
        <v>615</v>
      </c>
      <c r="F773" s="355" t="s">
        <v>619</v>
      </c>
      <c r="G773" s="356" t="s">
        <v>34</v>
      </c>
      <c r="H773" s="356" t="s">
        <v>1337</v>
      </c>
      <c r="I773" s="356" t="s">
        <v>34</v>
      </c>
      <c r="J773" s="356" t="s">
        <v>611</v>
      </c>
      <c r="K773" s="357" t="s">
        <v>48</v>
      </c>
      <c r="L773" s="358"/>
      <c r="M773" s="358"/>
      <c r="N773" s="357">
        <v>380776</v>
      </c>
      <c r="O773" s="357" t="s">
        <v>1320</v>
      </c>
      <c r="P773" s="361">
        <v>41934</v>
      </c>
      <c r="Q773" s="362">
        <v>132182361.81999999</v>
      </c>
      <c r="R773" s="362">
        <v>156048950.4298017</v>
      </c>
      <c r="S773" s="357">
        <v>30</v>
      </c>
      <c r="T773" s="359">
        <v>0.13072430193036855</v>
      </c>
      <c r="U773" s="359">
        <v>1.4703756433467836</v>
      </c>
      <c r="V773" s="359">
        <v>0.115711464744231</v>
      </c>
      <c r="W773" s="359">
        <v>1.0619660833624263</v>
      </c>
      <c r="X773" s="359">
        <v>0.14149968826981607</v>
      </c>
      <c r="Y773" s="359">
        <v>0.99499615648511142</v>
      </c>
      <c r="Z773" s="359">
        <v>0.26738778126439633</v>
      </c>
      <c r="AA773" s="359">
        <v>1.4611575603536602</v>
      </c>
      <c r="AB773" s="359">
        <v>7.0021765879937997E-2</v>
      </c>
      <c r="AC773" s="363">
        <v>0.12159342409802769</v>
      </c>
      <c r="AD773" s="526">
        <v>20216114000180</v>
      </c>
      <c r="AE773" s="360" t="s">
        <v>2288</v>
      </c>
      <c r="AF773" s="360" t="s">
        <v>2155</v>
      </c>
      <c r="AG773" s="364" t="s">
        <v>59</v>
      </c>
      <c r="AH773" s="364" t="s">
        <v>2144</v>
      </c>
      <c r="AI773" s="364">
        <v>200000</v>
      </c>
      <c r="AJ773" s="364">
        <v>50000</v>
      </c>
      <c r="AK773" s="364">
        <v>200000</v>
      </c>
      <c r="AL773" s="359">
        <v>1.95E-2</v>
      </c>
      <c r="AM773" s="359">
        <v>0.2</v>
      </c>
      <c r="AN773" s="359" t="s">
        <v>64</v>
      </c>
      <c r="AO773" s="357" t="s">
        <v>1323</v>
      </c>
      <c r="AP773" s="360" t="s">
        <v>13</v>
      </c>
      <c r="AQ773" s="366" t="s">
        <v>664</v>
      </c>
      <c r="AR773" s="359" t="s">
        <v>34</v>
      </c>
      <c r="AS773" s="359" t="s">
        <v>34</v>
      </c>
      <c r="AT773" s="359"/>
      <c r="AX773" s="646"/>
      <c r="AY773" s="647"/>
      <c r="AZ773" s="647"/>
      <c r="BA773" s="647"/>
      <c r="BB773" s="648"/>
      <c r="BC773" s="647"/>
      <c r="BD773" s="647"/>
      <c r="BE773" s="647"/>
      <c r="BF773" s="647"/>
      <c r="BG773" s="648"/>
      <c r="BH773" s="648"/>
      <c r="BI773" s="649"/>
      <c r="BJ773" s="649"/>
      <c r="BK773" s="649"/>
      <c r="BL773" s="648"/>
      <c r="BM773" s="648"/>
      <c r="BN773" s="648"/>
      <c r="BO773" s="648"/>
      <c r="BP773" s="648"/>
      <c r="BQ773" s="648"/>
      <c r="BR773" s="648"/>
      <c r="BS773" s="648"/>
      <c r="BT773" s="651"/>
      <c r="BU773" s="652"/>
      <c r="BV773" s="650"/>
      <c r="BW773" s="653"/>
    </row>
    <row r="774" spans="2:75" ht="15.75" customHeight="1">
      <c r="B774" s="353" t="s">
        <v>967</v>
      </c>
      <c r="C774" s="354">
        <v>41252582000180</v>
      </c>
      <c r="D774" s="355" t="s">
        <v>13</v>
      </c>
      <c r="E774" s="355" t="s">
        <v>616</v>
      </c>
      <c r="F774" s="355" t="s">
        <v>619</v>
      </c>
      <c r="G774" s="356" t="s">
        <v>34</v>
      </c>
      <c r="H774" s="356" t="s">
        <v>1337</v>
      </c>
      <c r="I774" s="356" t="s">
        <v>34</v>
      </c>
      <c r="J774" s="356"/>
      <c r="K774" s="357"/>
      <c r="L774" s="358"/>
      <c r="M774" s="358" t="s">
        <v>34</v>
      </c>
      <c r="N774" s="357">
        <v>581038</v>
      </c>
      <c r="O774" s="357" t="s">
        <v>1320</v>
      </c>
      <c r="P774" s="361">
        <v>44286</v>
      </c>
      <c r="Q774" s="362">
        <v>1484753.28</v>
      </c>
      <c r="R774" s="362">
        <v>4203609.6963492073</v>
      </c>
      <c r="S774" s="357">
        <v>30</v>
      </c>
      <c r="T774" s="359">
        <v>-0.1668159356924801</v>
      </c>
      <c r="U774" s="359">
        <v>-2.1564621600592262</v>
      </c>
      <c r="V774" s="359">
        <v>-0.1290356690960669</v>
      </c>
      <c r="W774" s="359">
        <v>-1.2649810182622734</v>
      </c>
      <c r="X774" s="359" t="s">
        <v>1417</v>
      </c>
      <c r="Y774" s="359" t="s">
        <v>1417</v>
      </c>
      <c r="Z774" s="359" t="s">
        <v>1417</v>
      </c>
      <c r="AA774" s="359" t="s">
        <v>1417</v>
      </c>
      <c r="AB774" s="359">
        <v>0.12036943254591737</v>
      </c>
      <c r="AC774" s="363">
        <v>-1.8944841589600219</v>
      </c>
      <c r="AD774" s="526">
        <v>41252413000140</v>
      </c>
      <c r="AE774" s="360" t="s">
        <v>2300</v>
      </c>
      <c r="AF774" s="360" t="s">
        <v>2149</v>
      </c>
      <c r="AG774" s="364" t="s">
        <v>719</v>
      </c>
      <c r="AH774" s="364" t="s">
        <v>2144</v>
      </c>
      <c r="AI774" s="364">
        <v>10000</v>
      </c>
      <c r="AJ774" s="364">
        <v>5000</v>
      </c>
      <c r="AK774" s="364">
        <v>5000</v>
      </c>
      <c r="AL774" s="359">
        <v>1.8700000000000001E-2</v>
      </c>
      <c r="AM774" s="359">
        <v>0.2</v>
      </c>
      <c r="AN774" s="359" t="s">
        <v>64</v>
      </c>
      <c r="AO774" s="357" t="s">
        <v>1323</v>
      </c>
      <c r="AP774" s="360" t="s">
        <v>13</v>
      </c>
      <c r="AQ774" s="366" t="s">
        <v>679</v>
      </c>
      <c r="AR774" s="359">
        <v>4.9872900000000001E-3</v>
      </c>
      <c r="AS774" s="359">
        <v>4.9872900000000001E-3</v>
      </c>
      <c r="AT774" s="359"/>
      <c r="AX774" s="646"/>
      <c r="AY774" s="647"/>
      <c r="AZ774" s="647"/>
      <c r="BA774" s="647"/>
      <c r="BB774" s="648"/>
      <c r="BC774" s="647"/>
      <c r="BD774" s="647"/>
      <c r="BE774" s="647"/>
      <c r="BF774" s="647"/>
      <c r="BG774" s="648"/>
      <c r="BH774" s="648"/>
      <c r="BI774" s="649"/>
      <c r="BJ774" s="649"/>
      <c r="BK774" s="649"/>
      <c r="BL774" s="648"/>
      <c r="BM774" s="648"/>
      <c r="BN774" s="648"/>
      <c r="BO774" s="648"/>
      <c r="BP774" s="648"/>
      <c r="BQ774" s="648"/>
      <c r="BR774" s="648"/>
      <c r="BS774" s="648"/>
      <c r="BT774" s="651"/>
      <c r="BU774" s="652"/>
      <c r="BV774" s="650"/>
      <c r="BW774" s="653"/>
    </row>
    <row r="775" spans="2:75" ht="15.75" customHeight="1">
      <c r="B775" s="353" t="s">
        <v>528</v>
      </c>
      <c r="C775" s="354">
        <v>27500387000100</v>
      </c>
      <c r="D775" s="355" t="s">
        <v>13</v>
      </c>
      <c r="E775" s="355" t="s">
        <v>616</v>
      </c>
      <c r="F775" s="355" t="s">
        <v>619</v>
      </c>
      <c r="G775" s="356" t="s">
        <v>34</v>
      </c>
      <c r="H775" s="356" t="s">
        <v>1337</v>
      </c>
      <c r="I775" s="356" t="s">
        <v>34</v>
      </c>
      <c r="J775" s="356" t="s">
        <v>611</v>
      </c>
      <c r="K775" s="357" t="s">
        <v>48</v>
      </c>
      <c r="L775" s="358"/>
      <c r="M775" s="358" t="s">
        <v>1414</v>
      </c>
      <c r="N775" s="357">
        <v>443311</v>
      </c>
      <c r="O775" s="357" t="s">
        <v>1320</v>
      </c>
      <c r="P775" s="361">
        <v>42886</v>
      </c>
      <c r="Q775" s="362">
        <v>35752537.539999999</v>
      </c>
      <c r="R775" s="362">
        <v>27092421.406111117</v>
      </c>
      <c r="S775" s="357">
        <v>30</v>
      </c>
      <c r="T775" s="359">
        <v>0.11350999590294064</v>
      </c>
      <c r="U775" s="359">
        <v>1.4673658720735978</v>
      </c>
      <c r="V775" s="359">
        <v>0.13325075646313445</v>
      </c>
      <c r="W775" s="359">
        <v>1.3063029685959278</v>
      </c>
      <c r="X775" s="359">
        <v>0.27277960605910923</v>
      </c>
      <c r="Y775" s="359">
        <v>2.0685373060394632</v>
      </c>
      <c r="Z775" s="359">
        <v>0.28896674041527293</v>
      </c>
      <c r="AA775" s="359">
        <v>1.6425806321458851</v>
      </c>
      <c r="AB775" s="359">
        <v>8.113872675988841E-2</v>
      </c>
      <c r="AC775" s="363">
        <v>0.3851267910746311</v>
      </c>
      <c r="AD775" s="526">
        <v>0</v>
      </c>
      <c r="AE775" s="360" t="s">
        <v>2306</v>
      </c>
      <c r="AF775" s="360" t="s">
        <v>976</v>
      </c>
      <c r="AG775" s="364" t="s">
        <v>976</v>
      </c>
      <c r="AH775" s="364" t="s">
        <v>2147</v>
      </c>
      <c r="AI775" s="364">
        <v>5000</v>
      </c>
      <c r="AJ775" s="364">
        <v>5000</v>
      </c>
      <c r="AK775" s="364">
        <v>5000</v>
      </c>
      <c r="AL775" s="359">
        <v>1.106E-2</v>
      </c>
      <c r="AM775" s="359">
        <v>0.2</v>
      </c>
      <c r="AN775" s="359" t="s">
        <v>64</v>
      </c>
      <c r="AO775" s="357" t="s">
        <v>1323</v>
      </c>
      <c r="AP775" s="360" t="s">
        <v>13</v>
      </c>
      <c r="AQ775" s="366" t="s">
        <v>668</v>
      </c>
      <c r="AR775" s="359">
        <v>2.2200000000000002E-3</v>
      </c>
      <c r="AS775" s="359">
        <v>2.2200000000000002E-3</v>
      </c>
      <c r="AT775" s="359"/>
      <c r="AX775" s="646"/>
      <c r="AY775" s="647"/>
      <c r="AZ775" s="647"/>
      <c r="BA775" s="647"/>
      <c r="BB775" s="648"/>
      <c r="BC775" s="647"/>
      <c r="BD775" s="647"/>
      <c r="BE775" s="647"/>
      <c r="BF775" s="647"/>
      <c r="BG775" s="648"/>
      <c r="BH775" s="648"/>
      <c r="BI775" s="649"/>
      <c r="BJ775" s="649"/>
      <c r="BK775" s="649"/>
      <c r="BL775" s="648"/>
      <c r="BM775" s="648"/>
      <c r="BN775" s="648"/>
      <c r="BO775" s="648"/>
      <c r="BP775" s="648"/>
      <c r="BQ775" s="648"/>
      <c r="BR775" s="648"/>
      <c r="BS775" s="648"/>
      <c r="BT775" s="651"/>
      <c r="BU775" s="652"/>
      <c r="BV775" s="650"/>
      <c r="BW775" s="653"/>
    </row>
    <row r="776" spans="2:75" ht="15.75" customHeight="1">
      <c r="B776" s="353" t="s">
        <v>225</v>
      </c>
      <c r="C776" s="354">
        <v>6170653000103</v>
      </c>
      <c r="D776" s="355" t="s">
        <v>13</v>
      </c>
      <c r="E776" s="355" t="s">
        <v>615</v>
      </c>
      <c r="F776" s="355" t="s">
        <v>619</v>
      </c>
      <c r="G776" s="356" t="s">
        <v>34</v>
      </c>
      <c r="H776" s="356" t="s">
        <v>1337</v>
      </c>
      <c r="I776" s="356" t="s">
        <v>34</v>
      </c>
      <c r="J776" s="356"/>
      <c r="K776" s="357" t="s">
        <v>48</v>
      </c>
      <c r="L776" s="358"/>
      <c r="M776" s="358" t="s">
        <v>34</v>
      </c>
      <c r="N776" s="357">
        <v>132500</v>
      </c>
      <c r="O776" s="357" t="s">
        <v>1323</v>
      </c>
      <c r="P776" s="361">
        <v>38279</v>
      </c>
      <c r="Q776" s="362">
        <v>16354400.18</v>
      </c>
      <c r="R776" s="362">
        <v>23583605.828492075</v>
      </c>
      <c r="S776" s="357">
        <v>30</v>
      </c>
      <c r="T776" s="359">
        <v>-5.8670249081657522E-2</v>
      </c>
      <c r="U776" s="359">
        <v>-0.7584417612180645</v>
      </c>
      <c r="V776" s="359">
        <v>-9.5850595688133255E-2</v>
      </c>
      <c r="W776" s="359">
        <v>-0.93965633676336735</v>
      </c>
      <c r="X776" s="359">
        <v>-1.7311860986642058E-2</v>
      </c>
      <c r="Y776" s="359">
        <v>-0.13127898674389335</v>
      </c>
      <c r="Z776" s="359">
        <v>0.15744126749386389</v>
      </c>
      <c r="AA776" s="359">
        <v>0.89494720504606518</v>
      </c>
      <c r="AB776" s="359">
        <v>0.10218916153230279</v>
      </c>
      <c r="AC776" s="363">
        <v>-1.8856639504643267</v>
      </c>
      <c r="AD776" s="526">
        <v>0</v>
      </c>
      <c r="AE776" s="360" t="s">
        <v>2298</v>
      </c>
      <c r="AF776" s="360" t="s">
        <v>2152</v>
      </c>
      <c r="AG776" s="364" t="s">
        <v>1436</v>
      </c>
      <c r="AH776" s="364" t="s">
        <v>2147</v>
      </c>
      <c r="AI776" s="364">
        <v>5000</v>
      </c>
      <c r="AJ776" s="364">
        <v>1000</v>
      </c>
      <c r="AK776" s="364">
        <v>5000</v>
      </c>
      <c r="AL776" s="359">
        <v>0.02</v>
      </c>
      <c r="AM776" s="359">
        <v>0.2</v>
      </c>
      <c r="AN776" s="359" t="s">
        <v>64</v>
      </c>
      <c r="AO776" s="357" t="s">
        <v>1323</v>
      </c>
      <c r="AP776" s="360" t="s">
        <v>13</v>
      </c>
      <c r="AQ776" s="366" t="s">
        <v>674</v>
      </c>
      <c r="AR776" s="359">
        <v>5.3333333333333332E-3</v>
      </c>
      <c r="AS776" s="359">
        <v>5.3333333333333332E-3</v>
      </c>
      <c r="AT776" s="359"/>
      <c r="AX776" s="646"/>
      <c r="AY776" s="647"/>
      <c r="AZ776" s="647"/>
      <c r="BA776" s="647"/>
      <c r="BB776" s="648"/>
      <c r="BC776" s="647"/>
      <c r="BD776" s="647"/>
      <c r="BE776" s="647"/>
      <c r="BF776" s="647"/>
      <c r="BG776" s="648"/>
      <c r="BH776" s="648"/>
      <c r="BI776" s="649"/>
      <c r="BJ776" s="649"/>
      <c r="BK776" s="649"/>
      <c r="BL776" s="648"/>
      <c r="BM776" s="648"/>
      <c r="BN776" s="648"/>
      <c r="BO776" s="648"/>
      <c r="BP776" s="648"/>
      <c r="BQ776" s="648"/>
      <c r="BR776" s="648"/>
      <c r="BS776" s="648"/>
      <c r="BT776" s="651"/>
      <c r="BU776" s="652"/>
      <c r="BV776" s="650"/>
      <c r="BW776" s="653"/>
    </row>
    <row r="777" spans="2:75" ht="15.75" customHeight="1">
      <c r="B777" s="353" t="s">
        <v>259</v>
      </c>
      <c r="C777" s="354">
        <v>29762315000158</v>
      </c>
      <c r="D777" s="355" t="s">
        <v>13</v>
      </c>
      <c r="E777" s="355" t="s">
        <v>615</v>
      </c>
      <c r="F777" s="355" t="s">
        <v>619</v>
      </c>
      <c r="G777" s="356" t="s">
        <v>34</v>
      </c>
      <c r="H777" s="356" t="s">
        <v>1336</v>
      </c>
      <c r="I777" s="356" t="s">
        <v>34</v>
      </c>
      <c r="J777" s="356" t="s">
        <v>611</v>
      </c>
      <c r="K777" s="357" t="s">
        <v>48</v>
      </c>
      <c r="L777" s="358"/>
      <c r="M777" s="358" t="s">
        <v>34</v>
      </c>
      <c r="N777" s="357">
        <v>469106</v>
      </c>
      <c r="O777" s="357" t="s">
        <v>1320</v>
      </c>
      <c r="P777" s="361">
        <v>43199</v>
      </c>
      <c r="Q777" s="362">
        <v>1991493374.48</v>
      </c>
      <c r="R777" s="362">
        <v>2115905402.9671814</v>
      </c>
      <c r="S777" s="357">
        <v>30</v>
      </c>
      <c r="T777" s="359">
        <v>0.12405656846661972</v>
      </c>
      <c r="U777" s="359">
        <v>1.6037034740987381</v>
      </c>
      <c r="V777" s="359">
        <v>0.15933407918655074</v>
      </c>
      <c r="W777" s="359">
        <v>1.5620067470121575</v>
      </c>
      <c r="X777" s="359">
        <v>0.21378162323729244</v>
      </c>
      <c r="Y777" s="359">
        <v>1.6211448846956242</v>
      </c>
      <c r="Z777" s="359">
        <v>0.27928447250622002</v>
      </c>
      <c r="AA777" s="359">
        <v>1.5875434824732186</v>
      </c>
      <c r="AB777" s="359">
        <v>3.5110726074099992E-2</v>
      </c>
      <c r="AC777" s="363">
        <v>1.4625481745806399</v>
      </c>
      <c r="AD777" s="526">
        <v>0</v>
      </c>
      <c r="AE777" s="360" t="s">
        <v>2329</v>
      </c>
      <c r="AF777" s="360" t="s">
        <v>2146</v>
      </c>
      <c r="AG777" s="364" t="s">
        <v>59</v>
      </c>
      <c r="AH777" s="364" t="s">
        <v>2147</v>
      </c>
      <c r="AI777" s="364">
        <v>1</v>
      </c>
      <c r="AJ777" s="364">
        <v>1</v>
      </c>
      <c r="AK777" s="364">
        <v>1</v>
      </c>
      <c r="AL777" s="359">
        <v>0.02</v>
      </c>
      <c r="AM777" s="359">
        <v>0.2</v>
      </c>
      <c r="AN777" s="359" t="s">
        <v>64</v>
      </c>
      <c r="AO777" s="357" t="s">
        <v>1323</v>
      </c>
      <c r="AP777" s="360" t="s">
        <v>13</v>
      </c>
      <c r="AQ777" s="366" t="s">
        <v>664</v>
      </c>
      <c r="AR777" s="359">
        <v>4.6666666666666662E-3</v>
      </c>
      <c r="AS777" s="359">
        <v>4.6666666666666662E-3</v>
      </c>
      <c r="AT777" s="359"/>
      <c r="AW777" s="646"/>
      <c r="AX777" s="646"/>
      <c r="AY777" s="647"/>
      <c r="AZ777" s="647"/>
      <c r="BA777" s="647"/>
      <c r="BB777" s="648"/>
      <c r="BC777" s="647"/>
      <c r="BD777" s="647"/>
      <c r="BE777" s="647"/>
      <c r="BF777" s="647"/>
      <c r="BG777" s="648"/>
      <c r="BH777" s="648"/>
      <c r="BI777" s="649"/>
      <c r="BJ777" s="649"/>
      <c r="BK777" s="649"/>
      <c r="BL777" s="218"/>
      <c r="BM777" s="648"/>
      <c r="BN777" s="648"/>
      <c r="BO777" s="648"/>
      <c r="BP777" s="648"/>
      <c r="BQ777" s="648"/>
      <c r="BR777" s="648"/>
      <c r="BS777" s="648"/>
      <c r="BT777" s="651"/>
      <c r="BU777" s="652"/>
      <c r="BV777" s="650"/>
      <c r="BW777" s="653"/>
    </row>
    <row r="778" spans="2:75" ht="15.75" customHeight="1">
      <c r="B778" s="353" t="s">
        <v>282</v>
      </c>
      <c r="C778" s="354">
        <v>32973321000169</v>
      </c>
      <c r="D778" s="355" t="s">
        <v>13</v>
      </c>
      <c r="E778" s="355" t="s">
        <v>615</v>
      </c>
      <c r="F778" s="355" t="s">
        <v>619</v>
      </c>
      <c r="G778" s="356" t="s">
        <v>34</v>
      </c>
      <c r="H778" s="356" t="s">
        <v>865</v>
      </c>
      <c r="I778" s="356" t="s">
        <v>34</v>
      </c>
      <c r="J778" s="356"/>
      <c r="K778" s="357" t="s">
        <v>48</v>
      </c>
      <c r="L778" s="358"/>
      <c r="M778" s="358" t="s">
        <v>34</v>
      </c>
      <c r="N778" s="357">
        <v>505961</v>
      </c>
      <c r="O778" s="357" t="s">
        <v>1320</v>
      </c>
      <c r="P778" s="361">
        <v>43707</v>
      </c>
      <c r="Q778" s="362">
        <v>10738687.460000001</v>
      </c>
      <c r="R778" s="362">
        <v>12539973.887698414</v>
      </c>
      <c r="S778" s="357">
        <v>30</v>
      </c>
      <c r="T778" s="359">
        <v>5.0229444671130885E-2</v>
      </c>
      <c r="U778" s="359">
        <v>0.64932583511543462</v>
      </c>
      <c r="V778" s="359">
        <v>4.4129570927176065E-2</v>
      </c>
      <c r="W778" s="359">
        <v>0.43261735269010138</v>
      </c>
      <c r="X778" s="359">
        <v>2.861631399831932E-2</v>
      </c>
      <c r="Y778" s="359">
        <v>0.21700270750459244</v>
      </c>
      <c r="Z778" s="359" t="s">
        <v>1417</v>
      </c>
      <c r="AA778" s="359" t="s">
        <v>1417</v>
      </c>
      <c r="AB778" s="359">
        <v>5.5340988834899997E-2</v>
      </c>
      <c r="AC778" s="363">
        <v>-0.94757005293092444</v>
      </c>
      <c r="AD778" s="526">
        <v>32905708000188</v>
      </c>
      <c r="AE778" s="360" t="s">
        <v>2349</v>
      </c>
      <c r="AF778" s="360" t="s">
        <v>2146</v>
      </c>
      <c r="AG778" s="364" t="s">
        <v>59</v>
      </c>
      <c r="AH778" s="364" t="s">
        <v>2147</v>
      </c>
      <c r="AI778" s="364">
        <v>5000</v>
      </c>
      <c r="AJ778" s="364">
        <v>1000</v>
      </c>
      <c r="AK778" s="364">
        <v>5000</v>
      </c>
      <c r="AL778" s="359">
        <v>1.8749999999999999E-2</v>
      </c>
      <c r="AM778" s="359">
        <v>0.2</v>
      </c>
      <c r="AN778" s="359" t="s">
        <v>64</v>
      </c>
      <c r="AO778" s="357" t="s">
        <v>1323</v>
      </c>
      <c r="AP778" s="360" t="s">
        <v>13</v>
      </c>
      <c r="AQ778" s="366" t="s">
        <v>664</v>
      </c>
      <c r="AR778" s="359">
        <v>3.7599999999999999E-3</v>
      </c>
      <c r="AS778" s="359">
        <v>3.7599999999999999E-3</v>
      </c>
      <c r="AT778" s="359"/>
      <c r="AX778" s="646"/>
      <c r="AY778" s="647"/>
      <c r="AZ778" s="647"/>
      <c r="BA778" s="647"/>
      <c r="BB778" s="648"/>
      <c r="BC778" s="647"/>
      <c r="BD778" s="647"/>
      <c r="BE778" s="647"/>
      <c r="BF778" s="647"/>
      <c r="BG778" s="648"/>
      <c r="BH778" s="648"/>
      <c r="BI778" s="649"/>
      <c r="BJ778" s="649"/>
      <c r="BK778" s="649"/>
      <c r="BL778" s="648"/>
      <c r="BM778" s="648"/>
      <c r="BN778" s="648"/>
      <c r="BO778" s="648"/>
      <c r="BP778" s="648"/>
      <c r="BQ778" s="648"/>
      <c r="BR778" s="648"/>
      <c r="BS778" s="648"/>
      <c r="BT778" s="651"/>
      <c r="BU778" s="652"/>
      <c r="BV778" s="650"/>
      <c r="BW778" s="653"/>
    </row>
    <row r="779" spans="2:75" ht="15.75" customHeight="1">
      <c r="B779" s="353" t="s">
        <v>1621</v>
      </c>
      <c r="C779" s="354">
        <v>30129261000177</v>
      </c>
      <c r="D779" s="355" t="s">
        <v>13</v>
      </c>
      <c r="E779" s="355" t="s">
        <v>615</v>
      </c>
      <c r="F779" s="355" t="s">
        <v>619</v>
      </c>
      <c r="G779" s="356" t="s">
        <v>34</v>
      </c>
      <c r="H779" s="356" t="s">
        <v>1336</v>
      </c>
      <c r="I779" s="356" t="s">
        <v>34</v>
      </c>
      <c r="J779" s="356" t="s">
        <v>611</v>
      </c>
      <c r="K779" s="357" t="s">
        <v>48</v>
      </c>
      <c r="L779" s="358"/>
      <c r="M779" s="358"/>
      <c r="N779" s="357">
        <v>470503</v>
      </c>
      <c r="O779" s="357" t="s">
        <v>1323</v>
      </c>
      <c r="P779" s="361">
        <v>43291</v>
      </c>
      <c r="Q779" s="362">
        <v>461513433.5</v>
      </c>
      <c r="R779" s="362">
        <v>466575455.65781742</v>
      </c>
      <c r="S779" s="357">
        <v>30</v>
      </c>
      <c r="T779" s="359">
        <v>0.22097519922564857</v>
      </c>
      <c r="U779" s="359">
        <v>2.4855099314140254</v>
      </c>
      <c r="V779" s="359">
        <v>0.28341682891647024</v>
      </c>
      <c r="W779" s="359">
        <v>2.6011170148844616</v>
      </c>
      <c r="X779" s="359">
        <v>0.36589815702687223</v>
      </c>
      <c r="Y779" s="359">
        <v>2.5729191658182926</v>
      </c>
      <c r="Z779" s="359">
        <v>0.42576897569269212</v>
      </c>
      <c r="AA779" s="359">
        <v>2.3266416844315536</v>
      </c>
      <c r="AB779" s="359">
        <v>4.2503957652854307E-2</v>
      </c>
      <c r="AC779" s="363">
        <v>3.4609400350454886</v>
      </c>
      <c r="AD779" s="526">
        <v>23565803000199</v>
      </c>
      <c r="AE779" s="360" t="s">
        <v>2352</v>
      </c>
      <c r="AF779" s="360" t="s">
        <v>2352</v>
      </c>
      <c r="AG779" s="364" t="s">
        <v>1439</v>
      </c>
      <c r="AH779" s="364" t="s">
        <v>2147</v>
      </c>
      <c r="AI779" s="364">
        <v>10000</v>
      </c>
      <c r="AJ779" s="364">
        <v>10000</v>
      </c>
      <c r="AK779" s="364">
        <v>10000</v>
      </c>
      <c r="AL779" s="359">
        <v>0</v>
      </c>
      <c r="AM779" s="359" t="s">
        <v>34</v>
      </c>
      <c r="AN779" s="359" t="s">
        <v>64</v>
      </c>
      <c r="AO779" s="357" t="s">
        <v>1323</v>
      </c>
      <c r="AP779" s="360" t="s">
        <v>13</v>
      </c>
      <c r="AQ779" s="366" t="s">
        <v>664</v>
      </c>
      <c r="AR779" s="359" t="s">
        <v>34</v>
      </c>
      <c r="AS779" s="359" t="s">
        <v>34</v>
      </c>
      <c r="AT779" s="359"/>
      <c r="AX779" s="646"/>
      <c r="AY779" s="647"/>
      <c r="AZ779" s="647"/>
      <c r="BA779" s="647"/>
      <c r="BB779" s="648"/>
      <c r="BC779" s="647"/>
      <c r="BD779" s="647"/>
      <c r="BE779" s="647"/>
      <c r="BF779" s="647"/>
      <c r="BG779" s="648"/>
      <c r="BH779" s="648"/>
      <c r="BI779" s="649"/>
      <c r="BJ779" s="649"/>
      <c r="BK779" s="649"/>
      <c r="BL779" s="648"/>
      <c r="BM779" s="648"/>
      <c r="BN779" s="648"/>
      <c r="BO779" s="648"/>
      <c r="BP779" s="648"/>
      <c r="BQ779" s="648"/>
      <c r="BR779" s="648"/>
      <c r="BS779" s="648"/>
      <c r="BT779" s="651"/>
      <c r="BU779" s="652"/>
      <c r="BV779" s="650"/>
      <c r="BW779" s="653"/>
    </row>
    <row r="780" spans="2:75" ht="15.75" customHeight="1">
      <c r="B780" s="353" t="s">
        <v>1622</v>
      </c>
      <c r="C780" s="354">
        <v>33435693000102</v>
      </c>
      <c r="D780" s="355" t="s">
        <v>13</v>
      </c>
      <c r="E780" s="355" t="s">
        <v>615</v>
      </c>
      <c r="F780" s="355" t="s">
        <v>619</v>
      </c>
      <c r="G780" s="356" t="s">
        <v>34</v>
      </c>
      <c r="H780" s="356" t="s">
        <v>1336</v>
      </c>
      <c r="I780" s="356" t="s">
        <v>34</v>
      </c>
      <c r="J780" s="356" t="s">
        <v>611</v>
      </c>
      <c r="K780" s="357" t="s">
        <v>48</v>
      </c>
      <c r="L780" s="358"/>
      <c r="M780" s="358"/>
      <c r="N780" s="357">
        <v>503010</v>
      </c>
      <c r="O780" s="357" t="s">
        <v>1320</v>
      </c>
      <c r="P780" s="361">
        <v>43670</v>
      </c>
      <c r="Q780" s="362">
        <v>655293977.88999999</v>
      </c>
      <c r="R780" s="362">
        <v>524242505.33714288</v>
      </c>
      <c r="S780" s="357">
        <v>30</v>
      </c>
      <c r="T780" s="359">
        <v>0.22197089656817393</v>
      </c>
      <c r="U780" s="359">
        <v>2.4967094490169135</v>
      </c>
      <c r="V780" s="359">
        <v>0.28436069665820574</v>
      </c>
      <c r="W780" s="359">
        <v>2.6097795577977205</v>
      </c>
      <c r="X780" s="359">
        <v>0.36477696349635935</v>
      </c>
      <c r="Y780" s="359">
        <v>2.5650351678591661</v>
      </c>
      <c r="Z780" s="359">
        <v>0.42405193466308044</v>
      </c>
      <c r="AA780" s="359">
        <v>2.3172588043687816</v>
      </c>
      <c r="AB780" s="359">
        <v>4.2686509441061796E-2</v>
      </c>
      <c r="AC780" s="363">
        <v>3.4635592502816661</v>
      </c>
      <c r="AD780" s="526">
        <v>32076219000160</v>
      </c>
      <c r="AE780" s="360" t="s">
        <v>2352</v>
      </c>
      <c r="AF780" s="360" t="s">
        <v>2352</v>
      </c>
      <c r="AG780" s="364" t="s">
        <v>1439</v>
      </c>
      <c r="AH780" s="364" t="s">
        <v>2147</v>
      </c>
      <c r="AI780" s="364">
        <v>1000</v>
      </c>
      <c r="AJ780" s="364">
        <v>100</v>
      </c>
      <c r="AK780" s="364">
        <v>1000</v>
      </c>
      <c r="AL780" s="359">
        <v>0</v>
      </c>
      <c r="AM780" s="359" t="s">
        <v>34</v>
      </c>
      <c r="AN780" s="359" t="s">
        <v>64</v>
      </c>
      <c r="AO780" s="357" t="s">
        <v>1323</v>
      </c>
      <c r="AP780" s="360" t="s">
        <v>13</v>
      </c>
      <c r="AQ780" s="366" t="s">
        <v>664</v>
      </c>
      <c r="AR780" s="359" t="s">
        <v>34</v>
      </c>
      <c r="AS780" s="359" t="s">
        <v>34</v>
      </c>
      <c r="AT780" s="359"/>
      <c r="AX780" s="646"/>
      <c r="AY780" s="647"/>
      <c r="AZ780" s="647"/>
      <c r="BA780" s="647"/>
      <c r="BB780" s="648"/>
      <c r="BC780" s="647"/>
      <c r="BD780" s="647"/>
      <c r="BE780" s="647"/>
      <c r="BF780" s="647"/>
      <c r="BG780" s="648"/>
      <c r="BH780" s="648"/>
      <c r="BI780" s="649"/>
      <c r="BJ780" s="649"/>
      <c r="BK780" s="649"/>
      <c r="BL780" s="648"/>
      <c r="BM780" s="648"/>
      <c r="BN780" s="648"/>
      <c r="BO780" s="648"/>
      <c r="BP780" s="648"/>
      <c r="BQ780" s="648"/>
      <c r="BR780" s="648"/>
      <c r="BS780" s="648"/>
      <c r="BT780" s="651"/>
      <c r="BU780" s="652"/>
      <c r="BV780" s="650"/>
      <c r="BW780" s="653"/>
    </row>
    <row r="781" spans="2:75" ht="15.75" customHeight="1">
      <c r="B781" s="353" t="s">
        <v>1635</v>
      </c>
      <c r="C781" s="354">
        <v>17253889000111</v>
      </c>
      <c r="D781" s="355" t="s">
        <v>13</v>
      </c>
      <c r="E781" s="355" t="s">
        <v>615</v>
      </c>
      <c r="F781" s="355" t="s">
        <v>619</v>
      </c>
      <c r="G781" s="356" t="s">
        <v>34</v>
      </c>
      <c r="H781" s="356" t="s">
        <v>1337</v>
      </c>
      <c r="I781" s="356" t="s">
        <v>34</v>
      </c>
      <c r="J781" s="356"/>
      <c r="K781" s="357" t="s">
        <v>48</v>
      </c>
      <c r="L781" s="358"/>
      <c r="M781" s="358"/>
      <c r="N781" s="357">
        <v>337064</v>
      </c>
      <c r="O781" s="357" t="s">
        <v>1320</v>
      </c>
      <c r="P781" s="361">
        <v>41411</v>
      </c>
      <c r="Q781" s="362">
        <v>19451886.559999999</v>
      </c>
      <c r="R781" s="362">
        <v>38393069.615833327</v>
      </c>
      <c r="S781" s="357">
        <v>30</v>
      </c>
      <c r="T781" s="359">
        <v>0.11167126829320706</v>
      </c>
      <c r="U781" s="359">
        <v>1.2560687686627503</v>
      </c>
      <c r="V781" s="359">
        <v>8.3551272717377945E-2</v>
      </c>
      <c r="W781" s="359">
        <v>0.76680921846202388</v>
      </c>
      <c r="X781" s="359">
        <v>0.1030339129835407</v>
      </c>
      <c r="Y781" s="359">
        <v>0.72451288522105572</v>
      </c>
      <c r="Z781" s="359">
        <v>0.11705537623063744</v>
      </c>
      <c r="AA781" s="359">
        <v>0.63965655854077785</v>
      </c>
      <c r="AB781" s="359">
        <v>7.6990631990734471E-2</v>
      </c>
      <c r="AC781" s="363">
        <v>-0.26283048637722028</v>
      </c>
      <c r="AD781" s="526">
        <v>13106979000129</v>
      </c>
      <c r="AE781" s="360" t="s">
        <v>2352</v>
      </c>
      <c r="AF781" s="360" t="s">
        <v>2352</v>
      </c>
      <c r="AG781" s="364" t="s">
        <v>1439</v>
      </c>
      <c r="AH781" s="364" t="s">
        <v>2147</v>
      </c>
      <c r="AI781" s="364">
        <v>1000</v>
      </c>
      <c r="AJ781" s="364">
        <v>100</v>
      </c>
      <c r="AK781" s="364">
        <v>1000</v>
      </c>
      <c r="AL781" s="359">
        <v>0</v>
      </c>
      <c r="AM781" s="359" t="s">
        <v>34</v>
      </c>
      <c r="AN781" s="359" t="s">
        <v>64</v>
      </c>
      <c r="AO781" s="357" t="s">
        <v>1323</v>
      </c>
      <c r="AP781" s="360" t="s">
        <v>13</v>
      </c>
      <c r="AQ781" s="366" t="s">
        <v>664</v>
      </c>
      <c r="AR781" s="359" t="s">
        <v>34</v>
      </c>
      <c r="AS781" s="359" t="s">
        <v>34</v>
      </c>
      <c r="AT781" s="359"/>
      <c r="AW781" s="646"/>
      <c r="AX781" s="646"/>
      <c r="AY781" s="647"/>
      <c r="AZ781" s="647"/>
      <c r="BA781" s="647"/>
      <c r="BB781" s="648"/>
      <c r="BC781" s="647"/>
      <c r="BD781" s="647"/>
      <c r="BE781" s="647"/>
      <c r="BF781" s="647"/>
      <c r="BG781" s="648"/>
      <c r="BH781" s="648"/>
      <c r="BI781" s="649"/>
      <c r="BJ781" s="649"/>
      <c r="BK781" s="649"/>
      <c r="BL781" s="218"/>
      <c r="BM781" s="648"/>
      <c r="BN781" s="648"/>
      <c r="BO781" s="648"/>
      <c r="BP781" s="648"/>
      <c r="BQ781" s="648"/>
      <c r="BR781" s="648"/>
      <c r="BS781" s="648"/>
      <c r="BT781" s="651"/>
      <c r="BU781" s="652"/>
      <c r="BV781" s="650"/>
      <c r="BW781" s="653"/>
    </row>
    <row r="782" spans="2:75" ht="15.75" customHeight="1">
      <c r="B782" s="353" t="s">
        <v>1653</v>
      </c>
      <c r="C782" s="354">
        <v>32668773000137</v>
      </c>
      <c r="D782" s="355" t="s">
        <v>13</v>
      </c>
      <c r="E782" s="355" t="s">
        <v>615</v>
      </c>
      <c r="F782" s="355" t="s">
        <v>619</v>
      </c>
      <c r="G782" s="356" t="s">
        <v>34</v>
      </c>
      <c r="H782" s="356" t="s">
        <v>1336</v>
      </c>
      <c r="I782" s="356" t="s">
        <v>34</v>
      </c>
      <c r="J782" s="356" t="s">
        <v>611</v>
      </c>
      <c r="K782" s="357" t="s">
        <v>48</v>
      </c>
      <c r="L782" s="358"/>
      <c r="M782" s="358"/>
      <c r="N782" s="357">
        <v>517895</v>
      </c>
      <c r="O782" s="357" t="s">
        <v>1320</v>
      </c>
      <c r="P782" s="361">
        <v>43815</v>
      </c>
      <c r="Q782" s="362" t="s">
        <v>1391</v>
      </c>
      <c r="R782" s="362" t="s">
        <v>1417</v>
      </c>
      <c r="S782" s="357">
        <v>30</v>
      </c>
      <c r="T782" s="359" t="s">
        <v>1417</v>
      </c>
      <c r="U782" s="359" t="s">
        <v>1417</v>
      </c>
      <c r="V782" s="359" t="s">
        <v>1417</v>
      </c>
      <c r="W782" s="359" t="s">
        <v>1417</v>
      </c>
      <c r="X782" s="359" t="s">
        <v>1417</v>
      </c>
      <c r="Y782" s="359" t="s">
        <v>1417</v>
      </c>
      <c r="Z782" s="359" t="s">
        <v>1417</v>
      </c>
      <c r="AA782" s="359" t="s">
        <v>1417</v>
      </c>
      <c r="AB782" s="359" t="s">
        <v>1417</v>
      </c>
      <c r="AC782" s="363" t="s">
        <v>1417</v>
      </c>
      <c r="AD782" s="526">
        <v>21624757000126</v>
      </c>
      <c r="AE782" s="360" t="s">
        <v>2352</v>
      </c>
      <c r="AF782" s="360" t="s">
        <v>2352</v>
      </c>
      <c r="AG782" s="364" t="s">
        <v>1439</v>
      </c>
      <c r="AH782" s="364" t="s">
        <v>2147</v>
      </c>
      <c r="AI782" s="364">
        <v>1000</v>
      </c>
      <c r="AJ782" s="364">
        <v>1000</v>
      </c>
      <c r="AK782" s="364">
        <v>1000</v>
      </c>
      <c r="AL782" s="359">
        <v>0</v>
      </c>
      <c r="AM782" s="359" t="s">
        <v>34</v>
      </c>
      <c r="AN782" s="359" t="s">
        <v>64</v>
      </c>
      <c r="AO782" s="357" t="s">
        <v>1323</v>
      </c>
      <c r="AP782" s="360" t="s">
        <v>13</v>
      </c>
      <c r="AQ782" s="366" t="s">
        <v>664</v>
      </c>
      <c r="AR782" s="359" t="s">
        <v>34</v>
      </c>
      <c r="AS782" s="359" t="s">
        <v>34</v>
      </c>
      <c r="AT782" s="359"/>
      <c r="AX782" s="646"/>
      <c r="AY782" s="647"/>
      <c r="AZ782" s="647"/>
      <c r="BA782" s="647"/>
      <c r="BB782" s="648"/>
      <c r="BC782" s="647"/>
      <c r="BD782" s="647"/>
      <c r="BE782" s="647"/>
      <c r="BF782" s="647"/>
      <c r="BG782" s="648"/>
      <c r="BH782" s="648"/>
      <c r="BI782" s="649"/>
      <c r="BJ782" s="649"/>
      <c r="BK782" s="649"/>
      <c r="BL782" s="648"/>
      <c r="BM782" s="648"/>
      <c r="BN782" s="648"/>
      <c r="BO782" s="648"/>
      <c r="BP782" s="648"/>
      <c r="BQ782" s="648"/>
      <c r="BR782" s="648"/>
      <c r="BS782" s="648"/>
      <c r="BT782" s="651"/>
      <c r="BU782" s="652"/>
      <c r="BV782" s="650"/>
      <c r="BW782" s="653"/>
    </row>
    <row r="783" spans="2:75" ht="15.75" customHeight="1">
      <c r="B783" s="353" t="s">
        <v>284</v>
      </c>
      <c r="C783" s="354">
        <v>7187591000105</v>
      </c>
      <c r="D783" s="355" t="s">
        <v>13</v>
      </c>
      <c r="E783" s="355" t="s">
        <v>615</v>
      </c>
      <c r="F783" s="355" t="s">
        <v>619</v>
      </c>
      <c r="G783" s="356" t="s">
        <v>34</v>
      </c>
      <c r="H783" s="356" t="s">
        <v>865</v>
      </c>
      <c r="I783" s="356" t="s">
        <v>34</v>
      </c>
      <c r="J783" s="356"/>
      <c r="K783" s="357" t="s">
        <v>48</v>
      </c>
      <c r="L783" s="358"/>
      <c r="M783" s="358" t="s">
        <v>34</v>
      </c>
      <c r="N783" s="357">
        <v>153524</v>
      </c>
      <c r="O783" s="357" t="s">
        <v>1320</v>
      </c>
      <c r="P783" s="361">
        <v>38726</v>
      </c>
      <c r="Q783" s="362">
        <v>69149361.260000005</v>
      </c>
      <c r="R783" s="362">
        <v>84703956.472817451</v>
      </c>
      <c r="S783" s="357">
        <v>30</v>
      </c>
      <c r="T783" s="359">
        <v>7.4254874430111251E-2</v>
      </c>
      <c r="U783" s="359">
        <v>0.95990725492602147</v>
      </c>
      <c r="V783" s="359">
        <v>6.0932748092652256E-2</v>
      </c>
      <c r="W783" s="359">
        <v>0.59734467428829152</v>
      </c>
      <c r="X783" s="359">
        <v>4.9500623034709035E-2</v>
      </c>
      <c r="Y783" s="359">
        <v>0.37537221678259947</v>
      </c>
      <c r="Z783" s="359">
        <v>0.1655938260771046</v>
      </c>
      <c r="AA783" s="359">
        <v>0.9412889909970068</v>
      </c>
      <c r="AB783" s="359">
        <v>6.2065304550871961E-2</v>
      </c>
      <c r="AC783" s="363">
        <v>-0.58129953505372978</v>
      </c>
      <c r="AD783" s="526">
        <v>0</v>
      </c>
      <c r="AE783" s="360" t="s">
        <v>2354</v>
      </c>
      <c r="AF783" s="360" t="s">
        <v>2152</v>
      </c>
      <c r="AG783" s="364" t="s">
        <v>1436</v>
      </c>
      <c r="AH783" s="364" t="s">
        <v>2147</v>
      </c>
      <c r="AI783" s="364">
        <v>500</v>
      </c>
      <c r="AJ783" s="364">
        <v>0</v>
      </c>
      <c r="AK783" s="364">
        <v>0</v>
      </c>
      <c r="AL783" s="359">
        <v>0.02</v>
      </c>
      <c r="AM783" s="359">
        <v>0.2</v>
      </c>
      <c r="AN783" s="359" t="s">
        <v>64</v>
      </c>
      <c r="AO783" s="357" t="s">
        <v>1323</v>
      </c>
      <c r="AP783" s="360" t="s">
        <v>13</v>
      </c>
      <c r="AQ783" s="366" t="s">
        <v>664</v>
      </c>
      <c r="AR783" s="359">
        <v>6.6666666666666662E-3</v>
      </c>
      <c r="AS783" s="359">
        <v>6.6666666666666662E-3</v>
      </c>
      <c r="AT783" s="359"/>
      <c r="AX783" s="646"/>
      <c r="AY783" s="647"/>
      <c r="AZ783" s="647"/>
      <c r="BA783" s="647"/>
      <c r="BB783" s="648"/>
      <c r="BC783" s="647"/>
      <c r="BD783" s="647"/>
      <c r="BE783" s="647"/>
      <c r="BF783" s="647"/>
      <c r="BG783" s="648"/>
      <c r="BH783" s="648"/>
      <c r="BI783" s="649"/>
      <c r="BJ783" s="649"/>
      <c r="BK783" s="649"/>
      <c r="BL783" s="648"/>
      <c r="BM783" s="648"/>
      <c r="BN783" s="648"/>
      <c r="BO783" s="648"/>
      <c r="BP783" s="648"/>
      <c r="BQ783" s="648"/>
      <c r="BR783" s="648"/>
      <c r="BS783" s="648"/>
      <c r="BT783" s="651"/>
      <c r="BU783" s="652"/>
      <c r="BV783" s="650"/>
      <c r="BW783" s="653"/>
    </row>
    <row r="784" spans="2:75" ht="15.75" customHeight="1">
      <c r="B784" s="353" t="s">
        <v>1154</v>
      </c>
      <c r="C784" s="354">
        <v>28911549000157</v>
      </c>
      <c r="D784" s="355" t="s">
        <v>13</v>
      </c>
      <c r="E784" s="355" t="s">
        <v>615</v>
      </c>
      <c r="F784" s="355" t="s">
        <v>619</v>
      </c>
      <c r="G784" s="356" t="s">
        <v>34</v>
      </c>
      <c r="H784" s="356" t="s">
        <v>865</v>
      </c>
      <c r="I784" s="356" t="s">
        <v>34</v>
      </c>
      <c r="J784" s="356" t="s">
        <v>611</v>
      </c>
      <c r="K784" s="357" t="s">
        <v>48</v>
      </c>
      <c r="L784" s="358"/>
      <c r="M784" s="358" t="s">
        <v>34</v>
      </c>
      <c r="N784" s="357">
        <v>456748</v>
      </c>
      <c r="O784" s="357" t="s">
        <v>1320</v>
      </c>
      <c r="P784" s="361">
        <v>43102</v>
      </c>
      <c r="Q784" s="362">
        <v>220398400.09</v>
      </c>
      <c r="R784" s="362">
        <v>225791259.36702394</v>
      </c>
      <c r="S784" s="357">
        <v>30</v>
      </c>
      <c r="T784" s="359">
        <v>8.4224524665676315E-2</v>
      </c>
      <c r="U784" s="359">
        <v>1.0887868694111427</v>
      </c>
      <c r="V784" s="359">
        <v>0.1252600276073359</v>
      </c>
      <c r="W784" s="359">
        <v>1.2279671069270097</v>
      </c>
      <c r="X784" s="359">
        <v>0.1484718827707503</v>
      </c>
      <c r="Y784" s="359">
        <v>1.1258892585344682</v>
      </c>
      <c r="Z784" s="359">
        <v>0.39172819088256361</v>
      </c>
      <c r="AA784" s="359">
        <v>2.2267100306580367</v>
      </c>
      <c r="AB784" s="359">
        <v>6.5060291183868815E-2</v>
      </c>
      <c r="AC784" s="363">
        <v>0.35346353384472495</v>
      </c>
      <c r="AD784" s="526">
        <v>42870882000196</v>
      </c>
      <c r="AE784" s="360" t="s">
        <v>2410</v>
      </c>
      <c r="AF784" s="360" t="s">
        <v>2152</v>
      </c>
      <c r="AG784" s="364" t="s">
        <v>1436</v>
      </c>
      <c r="AH784" s="364" t="s">
        <v>2147</v>
      </c>
      <c r="AI784" s="364">
        <v>5000</v>
      </c>
      <c r="AJ784" s="364">
        <v>1000</v>
      </c>
      <c r="AK784" s="364">
        <v>5000</v>
      </c>
      <c r="AL784" s="359">
        <v>1.55E-2</v>
      </c>
      <c r="AM784" s="359">
        <v>0.15</v>
      </c>
      <c r="AN784" s="359" t="s">
        <v>64</v>
      </c>
      <c r="AO784" s="357" t="s">
        <v>1323</v>
      </c>
      <c r="AP784" s="360" t="s">
        <v>13</v>
      </c>
      <c r="AQ784" s="366" t="s">
        <v>668</v>
      </c>
      <c r="AR784" s="359">
        <v>4.5333333333333337E-3</v>
      </c>
      <c r="AS784" s="359">
        <v>4.5333333333333337E-3</v>
      </c>
      <c r="AT784" s="359"/>
      <c r="AX784" s="646"/>
      <c r="AY784" s="647"/>
      <c r="AZ784" s="647"/>
      <c r="BA784" s="647"/>
      <c r="BB784" s="648"/>
      <c r="BC784" s="647"/>
      <c r="BD784" s="647"/>
      <c r="BE784" s="647"/>
      <c r="BF784" s="647"/>
      <c r="BG784" s="648"/>
      <c r="BH784" s="648"/>
      <c r="BI784" s="649"/>
      <c r="BJ784" s="649"/>
      <c r="BK784" s="649"/>
      <c r="BL784" s="648"/>
      <c r="BM784" s="648"/>
      <c r="BN784" s="648"/>
      <c r="BO784" s="648"/>
      <c r="BP784" s="648"/>
      <c r="BQ784" s="648"/>
      <c r="BR784" s="648"/>
      <c r="BS784" s="648"/>
      <c r="BT784" s="651"/>
      <c r="BU784" s="652"/>
      <c r="BV784" s="650"/>
      <c r="BW784" s="653"/>
    </row>
    <row r="785" spans="2:75" ht="15.75" customHeight="1">
      <c r="B785" s="353" t="s">
        <v>354</v>
      </c>
      <c r="C785" s="354">
        <v>22504083000199</v>
      </c>
      <c r="D785" s="355" t="s">
        <v>13</v>
      </c>
      <c r="E785" s="355" t="s">
        <v>615</v>
      </c>
      <c r="F785" s="355" t="s">
        <v>619</v>
      </c>
      <c r="G785" s="356" t="s">
        <v>34</v>
      </c>
      <c r="H785" s="356" t="s">
        <v>1336</v>
      </c>
      <c r="I785" s="356" t="s">
        <v>34</v>
      </c>
      <c r="J785" s="356"/>
      <c r="K785" s="357" t="s">
        <v>48</v>
      </c>
      <c r="L785" s="358"/>
      <c r="M785" s="358" t="s">
        <v>34</v>
      </c>
      <c r="N785" s="357">
        <v>402346</v>
      </c>
      <c r="O785" s="357" t="s">
        <v>1320</v>
      </c>
      <c r="P785" s="361">
        <v>42247</v>
      </c>
      <c r="Q785" s="362">
        <v>7205679.8499999996</v>
      </c>
      <c r="R785" s="362">
        <v>7085594.3791269856</v>
      </c>
      <c r="S785" s="357">
        <v>30</v>
      </c>
      <c r="T785" s="359">
        <v>8.4727183107504933E-2</v>
      </c>
      <c r="U785" s="359">
        <v>1.0952848331982235</v>
      </c>
      <c r="V785" s="359">
        <v>8.5693633282640347E-2</v>
      </c>
      <c r="W785" s="359">
        <v>0.84008414299587153</v>
      </c>
      <c r="X785" s="359">
        <v>0.12009297444671763</v>
      </c>
      <c r="Y785" s="359">
        <v>0.91068684138523681</v>
      </c>
      <c r="Z785" s="359">
        <v>0.13121436857521385</v>
      </c>
      <c r="AA785" s="359">
        <v>0.74586500913966913</v>
      </c>
      <c r="AB785" s="359">
        <v>2.166147413842014E-2</v>
      </c>
      <c r="AC785" s="363">
        <v>-0.67797030273305747</v>
      </c>
      <c r="AD785" s="526">
        <v>22504056000116</v>
      </c>
      <c r="AE785" s="360" t="s">
        <v>2411</v>
      </c>
      <c r="AF785" s="360" t="s">
        <v>2149</v>
      </c>
      <c r="AG785" s="364" t="s">
        <v>719</v>
      </c>
      <c r="AH785" s="364" t="s">
        <v>2147</v>
      </c>
      <c r="AI785" s="364">
        <v>50000</v>
      </c>
      <c r="AJ785" s="364">
        <v>10000</v>
      </c>
      <c r="AK785" s="364">
        <v>50000</v>
      </c>
      <c r="AL785" s="359">
        <v>0.02</v>
      </c>
      <c r="AM785" s="359">
        <v>0.2</v>
      </c>
      <c r="AN785" s="359" t="s">
        <v>64</v>
      </c>
      <c r="AO785" s="357" t="s">
        <v>1323</v>
      </c>
      <c r="AP785" s="360" t="s">
        <v>13</v>
      </c>
      <c r="AQ785" s="366" t="s">
        <v>668</v>
      </c>
      <c r="AR785" s="359">
        <v>6.0000000000000001E-3</v>
      </c>
      <c r="AS785" s="359">
        <v>6.0000000000000001E-3</v>
      </c>
      <c r="AT785" s="359"/>
      <c r="AX785" s="646"/>
      <c r="AY785" s="647"/>
      <c r="AZ785" s="647"/>
      <c r="BA785" s="647"/>
      <c r="BB785" s="648"/>
      <c r="BC785" s="647"/>
      <c r="BD785" s="647"/>
      <c r="BE785" s="647"/>
      <c r="BF785" s="647"/>
      <c r="BG785" s="648"/>
      <c r="BH785" s="648"/>
      <c r="BI785" s="649"/>
      <c r="BJ785" s="649"/>
      <c r="BK785" s="649"/>
      <c r="BL785" s="648"/>
      <c r="BM785" s="648"/>
      <c r="BN785" s="648"/>
      <c r="BO785" s="648"/>
      <c r="BP785" s="648"/>
      <c r="BQ785" s="648"/>
      <c r="BR785" s="648"/>
      <c r="BS785" s="648"/>
      <c r="BT785" s="651"/>
      <c r="BU785" s="652"/>
      <c r="BV785" s="650"/>
      <c r="BW785" s="653"/>
    </row>
    <row r="786" spans="2:75" ht="15.75" customHeight="1">
      <c r="B786" s="353" t="s">
        <v>1713</v>
      </c>
      <c r="C786" s="354">
        <v>26859438000113</v>
      </c>
      <c r="D786" s="355" t="s">
        <v>13</v>
      </c>
      <c r="E786" s="355" t="s">
        <v>615</v>
      </c>
      <c r="F786" s="355" t="s">
        <v>619</v>
      </c>
      <c r="G786" s="356" t="s">
        <v>34</v>
      </c>
      <c r="H786" s="356" t="s">
        <v>1336</v>
      </c>
      <c r="I786" s="356" t="s">
        <v>34</v>
      </c>
      <c r="J786" s="356"/>
      <c r="K786" s="357" t="s">
        <v>48</v>
      </c>
      <c r="L786" s="358"/>
      <c r="M786" s="358"/>
      <c r="N786" s="357">
        <v>442720</v>
      </c>
      <c r="O786" s="357" t="s">
        <v>1320</v>
      </c>
      <c r="P786" s="361">
        <v>42888</v>
      </c>
      <c r="Q786" s="362">
        <v>165513080.18000001</v>
      </c>
      <c r="R786" s="362">
        <v>183131007.46805549</v>
      </c>
      <c r="S786" s="357">
        <v>30</v>
      </c>
      <c r="T786" s="359">
        <v>0.13767098715112769</v>
      </c>
      <c r="U786" s="359">
        <v>1.548511357974979</v>
      </c>
      <c r="V786" s="359">
        <v>0.12179235959900581</v>
      </c>
      <c r="W786" s="359">
        <v>1.1177747632243402</v>
      </c>
      <c r="X786" s="359">
        <v>0.20310258741880971</v>
      </c>
      <c r="Y786" s="359">
        <v>1.428174834339935</v>
      </c>
      <c r="Z786" s="359">
        <v>0.23653680764827123</v>
      </c>
      <c r="AA786" s="359">
        <v>1.2925704501636897</v>
      </c>
      <c r="AB786" s="359">
        <v>4.3484568425403713E-2</v>
      </c>
      <c r="AC786" s="363">
        <v>0.28631647125823773</v>
      </c>
      <c r="AD786" s="526">
        <v>26859555000187</v>
      </c>
      <c r="AE786" s="360" t="s">
        <v>2452</v>
      </c>
      <c r="AF786" s="360" t="s">
        <v>2155</v>
      </c>
      <c r="AG786" s="364" t="s">
        <v>59</v>
      </c>
      <c r="AH786" s="364" t="s">
        <v>2165</v>
      </c>
      <c r="AI786" s="364">
        <v>50000</v>
      </c>
      <c r="AJ786" s="364">
        <v>50000</v>
      </c>
      <c r="AK786" s="364">
        <v>50000</v>
      </c>
      <c r="AL786" s="359">
        <v>1.9E-2</v>
      </c>
      <c r="AM786" s="359">
        <v>0.2</v>
      </c>
      <c r="AN786" s="359" t="s">
        <v>64</v>
      </c>
      <c r="AO786" s="357" t="s">
        <v>1323</v>
      </c>
      <c r="AP786" s="360" t="s">
        <v>13</v>
      </c>
      <c r="AQ786" s="366" t="s">
        <v>664</v>
      </c>
      <c r="AR786" s="359" t="s">
        <v>34</v>
      </c>
      <c r="AS786" s="359" t="s">
        <v>34</v>
      </c>
      <c r="AT786" s="359"/>
      <c r="AX786" s="646"/>
      <c r="AY786" s="647"/>
      <c r="AZ786" s="647"/>
      <c r="BA786" s="647"/>
      <c r="BB786" s="648"/>
      <c r="BC786" s="647"/>
      <c r="BD786" s="647"/>
      <c r="BE786" s="647"/>
      <c r="BF786" s="647"/>
      <c r="BG786" s="648"/>
      <c r="BH786" s="648"/>
      <c r="BI786" s="649"/>
      <c r="BJ786" s="649"/>
      <c r="BK786" s="649"/>
      <c r="BL786" s="648"/>
      <c r="BM786" s="648"/>
      <c r="BN786" s="648"/>
      <c r="BO786" s="648"/>
      <c r="BP786" s="648"/>
      <c r="BQ786" s="648"/>
      <c r="BR786" s="648"/>
      <c r="BS786" s="648"/>
      <c r="BT786" s="651"/>
      <c r="BU786" s="652"/>
      <c r="BV786" s="650"/>
      <c r="BW786" s="653"/>
    </row>
    <row r="787" spans="2:75" ht="15.75" customHeight="1">
      <c r="B787" s="353" t="s">
        <v>415</v>
      </c>
      <c r="C787" s="354">
        <v>26343648000154</v>
      </c>
      <c r="D787" s="355" t="s">
        <v>13</v>
      </c>
      <c r="E787" s="355" t="s">
        <v>615</v>
      </c>
      <c r="F787" s="355" t="s">
        <v>619</v>
      </c>
      <c r="G787" s="356" t="s">
        <v>34</v>
      </c>
      <c r="H787" s="356" t="s">
        <v>865</v>
      </c>
      <c r="I787" s="356" t="s">
        <v>34</v>
      </c>
      <c r="J787" s="356"/>
      <c r="K787" s="357" t="s">
        <v>48</v>
      </c>
      <c r="L787" s="358"/>
      <c r="M787" s="358" t="s">
        <v>1414</v>
      </c>
      <c r="N787" s="357">
        <v>431931</v>
      </c>
      <c r="O787" s="357" t="s">
        <v>1320</v>
      </c>
      <c r="P787" s="361">
        <v>42720</v>
      </c>
      <c r="Q787" s="362">
        <v>18142233.960000001</v>
      </c>
      <c r="R787" s="362">
        <v>21260724.473253965</v>
      </c>
      <c r="S787" s="357">
        <v>30</v>
      </c>
      <c r="T787" s="359">
        <v>5.9792642327403556E-2</v>
      </c>
      <c r="U787" s="359">
        <v>0.77295115777607271</v>
      </c>
      <c r="V787" s="359">
        <v>3.0312371430463836E-2</v>
      </c>
      <c r="W787" s="359">
        <v>0.29716259656471339</v>
      </c>
      <c r="X787" s="359">
        <v>7.8983696933437209E-2</v>
      </c>
      <c r="Y787" s="359">
        <v>0.59894772206807234</v>
      </c>
      <c r="Z787" s="359">
        <v>0.14929349796118974</v>
      </c>
      <c r="AA787" s="359">
        <v>0.84863264161109786</v>
      </c>
      <c r="AB787" s="359">
        <v>6.6126590817134651E-2</v>
      </c>
      <c r="AC787" s="363">
        <v>-0.98463717895822345</v>
      </c>
      <c r="AD787" s="526">
        <v>0</v>
      </c>
      <c r="AE787" s="360" t="s">
        <v>2454</v>
      </c>
      <c r="AF787" s="360" t="s">
        <v>2143</v>
      </c>
      <c r="AG787" s="364" t="s">
        <v>1435</v>
      </c>
      <c r="AH787" s="364" t="s">
        <v>2144</v>
      </c>
      <c r="AI787" s="364">
        <v>25000</v>
      </c>
      <c r="AJ787" s="364">
        <v>5000</v>
      </c>
      <c r="AK787" s="364">
        <v>25000</v>
      </c>
      <c r="AL787" s="359">
        <v>7.7499999999999999E-3</v>
      </c>
      <c r="AM787" s="359" t="s">
        <v>34</v>
      </c>
      <c r="AN787" s="359" t="s">
        <v>34</v>
      </c>
      <c r="AO787" s="357" t="s">
        <v>1323</v>
      </c>
      <c r="AP787" s="360" t="s">
        <v>13</v>
      </c>
      <c r="AQ787" s="366" t="s">
        <v>668</v>
      </c>
      <c r="AR787" s="359">
        <v>1.2499999999999998E-3</v>
      </c>
      <c r="AS787" s="359">
        <v>1.2499999999999998E-3</v>
      </c>
      <c r="AT787" s="359"/>
      <c r="AX787" s="646"/>
      <c r="AY787" s="647"/>
      <c r="AZ787" s="647"/>
      <c r="BA787" s="647"/>
      <c r="BB787" s="648"/>
      <c r="BC787" s="647"/>
      <c r="BD787" s="647"/>
      <c r="BE787" s="647"/>
      <c r="BF787" s="647"/>
      <c r="BG787" s="648"/>
      <c r="BH787" s="648"/>
      <c r="BI787" s="649"/>
      <c r="BJ787" s="649"/>
      <c r="BK787" s="649"/>
      <c r="BL787" s="648"/>
      <c r="BM787" s="648"/>
      <c r="BN787" s="648"/>
      <c r="BO787" s="648"/>
      <c r="BP787" s="648"/>
      <c r="BQ787" s="648"/>
      <c r="BR787" s="648"/>
      <c r="BS787" s="648"/>
      <c r="BT787" s="651"/>
      <c r="BU787" s="652"/>
      <c r="BV787" s="650"/>
      <c r="BW787" s="653"/>
    </row>
    <row r="788" spans="2:75" ht="15.75" customHeight="1">
      <c r="B788" s="353" t="s">
        <v>270</v>
      </c>
      <c r="C788" s="354">
        <v>10320151000180</v>
      </c>
      <c r="D788" s="355" t="s">
        <v>14</v>
      </c>
      <c r="E788" s="355" t="s">
        <v>607</v>
      </c>
      <c r="F788" s="355"/>
      <c r="G788" s="356"/>
      <c r="H788" s="356" t="s">
        <v>34</v>
      </c>
      <c r="I788" s="356" t="s">
        <v>34</v>
      </c>
      <c r="J788" s="356" t="s">
        <v>608</v>
      </c>
      <c r="K788" s="357" t="s">
        <v>48</v>
      </c>
      <c r="L788" s="358"/>
      <c r="M788" s="358" t="s">
        <v>34</v>
      </c>
      <c r="N788" s="357">
        <v>219118</v>
      </c>
      <c r="O788" s="357" t="s">
        <v>1320</v>
      </c>
      <c r="P788" s="361">
        <v>39721</v>
      </c>
      <c r="Q788" s="362">
        <v>170903818.34</v>
      </c>
      <c r="R788" s="362">
        <v>228866587.57515883</v>
      </c>
      <c r="S788" s="357">
        <v>30</v>
      </c>
      <c r="T788" s="359">
        <v>-7.7891384284855314E-2</v>
      </c>
      <c r="U788" s="359">
        <v>-1.0069171275972661</v>
      </c>
      <c r="V788" s="359">
        <v>-0.24209748211790205</v>
      </c>
      <c r="W788" s="359">
        <v>-2.3733648346507543</v>
      </c>
      <c r="X788" s="359">
        <v>-0.23290888653080344</v>
      </c>
      <c r="Y788" s="359">
        <v>-1.7661903969194861</v>
      </c>
      <c r="Z788" s="359">
        <v>-0.22125286830579749</v>
      </c>
      <c r="AA788" s="359">
        <v>-1.2576730310330855</v>
      </c>
      <c r="AB788" s="359">
        <v>0.24792190067422537</v>
      </c>
      <c r="AC788" s="363">
        <v>-1.3856444353320805</v>
      </c>
      <c r="AD788" s="526">
        <v>37895385000102</v>
      </c>
      <c r="AE788" s="360" t="s">
        <v>2338</v>
      </c>
      <c r="AF788" s="360" t="s">
        <v>2152</v>
      </c>
      <c r="AG788" s="364" t="s">
        <v>1436</v>
      </c>
      <c r="AH788" s="364" t="s">
        <v>2144</v>
      </c>
      <c r="AI788" s="364">
        <v>100000</v>
      </c>
      <c r="AJ788" s="364">
        <v>20000</v>
      </c>
      <c r="AK788" s="364">
        <v>100000</v>
      </c>
      <c r="AL788" s="359">
        <v>0.02</v>
      </c>
      <c r="AM788" s="359">
        <v>0.15</v>
      </c>
      <c r="AN788" s="359" t="s">
        <v>2175</v>
      </c>
      <c r="AO788" s="357" t="s">
        <v>1323</v>
      </c>
      <c r="AP788" s="360" t="s">
        <v>716</v>
      </c>
      <c r="AQ788" s="366" t="s">
        <v>659</v>
      </c>
      <c r="AR788" s="359">
        <v>5.0000000000000001E-3</v>
      </c>
      <c r="AS788" s="359">
        <v>5.0000000000000001E-3</v>
      </c>
      <c r="AT788" s="359"/>
      <c r="AX788" s="646"/>
      <c r="AY788" s="647"/>
      <c r="AZ788" s="647"/>
      <c r="BA788" s="647"/>
      <c r="BB788" s="648"/>
      <c r="BC788" s="647"/>
      <c r="BD788" s="647"/>
      <c r="BE788" s="647"/>
      <c r="BF788" s="647"/>
      <c r="BG788" s="648"/>
      <c r="BH788" s="648"/>
      <c r="BI788" s="649"/>
      <c r="BJ788" s="649"/>
      <c r="BK788" s="649"/>
      <c r="BL788" s="648"/>
      <c r="BM788" s="648"/>
      <c r="BN788" s="648"/>
      <c r="BO788" s="648"/>
      <c r="BP788" s="648"/>
      <c r="BQ788" s="648"/>
      <c r="BR788" s="648"/>
      <c r="BS788" s="648"/>
      <c r="BT788" s="651"/>
      <c r="BU788" s="652"/>
      <c r="BV788" s="650"/>
      <c r="BW788" s="653"/>
    </row>
    <row r="789" spans="2:75" ht="15.75" customHeight="1">
      <c r="B789" s="353" t="s">
        <v>1038</v>
      </c>
      <c r="C789" s="354">
        <v>26768800000140</v>
      </c>
      <c r="D789" s="355" t="s">
        <v>14</v>
      </c>
      <c r="E789" s="355" t="s">
        <v>607</v>
      </c>
      <c r="F789" s="355"/>
      <c r="G789" s="356"/>
      <c r="H789" s="356" t="s">
        <v>34</v>
      </c>
      <c r="I789" s="356" t="s">
        <v>34</v>
      </c>
      <c r="J789" s="356" t="s">
        <v>608</v>
      </c>
      <c r="K789" s="357" t="s">
        <v>48</v>
      </c>
      <c r="L789" s="358"/>
      <c r="M789" s="358" t="s">
        <v>34</v>
      </c>
      <c r="N789" s="357">
        <v>436747</v>
      </c>
      <c r="O789" s="357" t="s">
        <v>1320</v>
      </c>
      <c r="P789" s="361">
        <v>42818</v>
      </c>
      <c r="Q789" s="362">
        <v>472972967.97000003</v>
      </c>
      <c r="R789" s="362">
        <v>660819494.09341276</v>
      </c>
      <c r="S789" s="357">
        <v>30</v>
      </c>
      <c r="T789" s="359">
        <v>5.1488878921368553E-5</v>
      </c>
      <c r="U789" s="359">
        <v>6.6560678748635684E-4</v>
      </c>
      <c r="V789" s="359">
        <v>-0.21293970315194</v>
      </c>
      <c r="W789" s="359">
        <v>-2.0875211048897309</v>
      </c>
      <c r="X789" s="359">
        <v>-0.16336476998624838</v>
      </c>
      <c r="Y789" s="359">
        <v>-1.2388247277396713</v>
      </c>
      <c r="Z789" s="359">
        <v>-0.13951374461497557</v>
      </c>
      <c r="AA789" s="359">
        <v>-0.79304135310997226</v>
      </c>
      <c r="AB789" s="359">
        <v>0.2525733270086386</v>
      </c>
      <c r="AC789" s="363">
        <v>-1.2061261762168345</v>
      </c>
      <c r="AD789" s="526">
        <v>10346018000101</v>
      </c>
      <c r="AE789" s="360" t="s">
        <v>2338</v>
      </c>
      <c r="AF789" s="360" t="s">
        <v>2152</v>
      </c>
      <c r="AG789" s="364" t="s">
        <v>1436</v>
      </c>
      <c r="AH789" s="364" t="s">
        <v>2147</v>
      </c>
      <c r="AI789" s="364">
        <v>1000</v>
      </c>
      <c r="AJ789" s="364">
        <v>1000</v>
      </c>
      <c r="AK789" s="364">
        <v>100</v>
      </c>
      <c r="AL789" s="359">
        <v>0.02</v>
      </c>
      <c r="AM789" s="359">
        <v>0.2</v>
      </c>
      <c r="AN789" s="359" t="s">
        <v>2161</v>
      </c>
      <c r="AO789" s="357" t="s">
        <v>1323</v>
      </c>
      <c r="AP789" s="360" t="s">
        <v>716</v>
      </c>
      <c r="AQ789" s="366" t="s">
        <v>659</v>
      </c>
      <c r="AR789" s="359">
        <v>5.0000000000000001E-3</v>
      </c>
      <c r="AS789" s="359">
        <v>5.0000000000000001E-3</v>
      </c>
      <c r="AT789" s="359"/>
      <c r="AW789" s="646"/>
      <c r="AX789" s="646"/>
      <c r="AY789" s="647"/>
      <c r="AZ789" s="647"/>
      <c r="BA789" s="647"/>
      <c r="BB789" s="648"/>
      <c r="BC789" s="647"/>
      <c r="BD789" s="647"/>
      <c r="BE789" s="647"/>
      <c r="BF789" s="647"/>
      <c r="BG789" s="648"/>
      <c r="BH789" s="648"/>
      <c r="BI789" s="649"/>
      <c r="BJ789" s="649"/>
      <c r="BK789" s="649"/>
      <c r="BL789" s="218"/>
      <c r="BM789" s="648"/>
      <c r="BN789" s="648"/>
      <c r="BO789" s="648"/>
      <c r="BP789" s="648"/>
      <c r="BQ789" s="648"/>
      <c r="BR789" s="648"/>
      <c r="BS789" s="648"/>
      <c r="BT789" s="651"/>
      <c r="BU789" s="652"/>
      <c r="BV789" s="650"/>
      <c r="BW789" s="653"/>
    </row>
    <row r="790" spans="2:75" ht="15.75" customHeight="1">
      <c r="B790" s="353" t="s">
        <v>274</v>
      </c>
      <c r="C790" s="354">
        <v>24325422000103</v>
      </c>
      <c r="D790" s="355" t="s">
        <v>14</v>
      </c>
      <c r="E790" s="355" t="s">
        <v>607</v>
      </c>
      <c r="F790" s="355"/>
      <c r="G790" s="356"/>
      <c r="H790" s="356" t="s">
        <v>34</v>
      </c>
      <c r="I790" s="356" t="s">
        <v>34</v>
      </c>
      <c r="J790" s="356" t="s">
        <v>608</v>
      </c>
      <c r="K790" s="357" t="s">
        <v>48</v>
      </c>
      <c r="L790" s="358"/>
      <c r="M790" s="358" t="s">
        <v>34</v>
      </c>
      <c r="N790" s="357">
        <v>414948</v>
      </c>
      <c r="O790" s="357" t="s">
        <v>1320</v>
      </c>
      <c r="P790" s="361">
        <v>42439</v>
      </c>
      <c r="Q790" s="362">
        <v>249685708.21000001</v>
      </c>
      <c r="R790" s="362">
        <v>257503993.7744841</v>
      </c>
      <c r="S790" s="357">
        <v>30</v>
      </c>
      <c r="T790" s="359">
        <v>-8.2361672559299048E-2</v>
      </c>
      <c r="U790" s="359">
        <v>-1.0647054166379812</v>
      </c>
      <c r="V790" s="359">
        <v>-0.17838881904844994</v>
      </c>
      <c r="W790" s="359">
        <v>-1.7488069116649456</v>
      </c>
      <c r="X790" s="359">
        <v>-2.3281859956924777E-2</v>
      </c>
      <c r="Y790" s="359">
        <v>-0.17655057344884303</v>
      </c>
      <c r="Z790" s="359">
        <v>0.38777045738237415</v>
      </c>
      <c r="AA790" s="359">
        <v>2.2042129903922132</v>
      </c>
      <c r="AB790" s="359">
        <v>0.20018936445052776</v>
      </c>
      <c r="AC790" s="363">
        <v>-1.3663325514923859</v>
      </c>
      <c r="AD790" s="526">
        <v>0</v>
      </c>
      <c r="AE790" s="360" t="s">
        <v>2342</v>
      </c>
      <c r="AF790" s="360" t="s">
        <v>2152</v>
      </c>
      <c r="AG790" s="364" t="s">
        <v>1436</v>
      </c>
      <c r="AH790" s="364" t="s">
        <v>2147</v>
      </c>
      <c r="AI790" s="364">
        <v>100</v>
      </c>
      <c r="AJ790" s="364">
        <v>100</v>
      </c>
      <c r="AK790" s="364">
        <v>100</v>
      </c>
      <c r="AL790" s="359">
        <v>0.02</v>
      </c>
      <c r="AM790" s="359">
        <v>0.2</v>
      </c>
      <c r="AN790" s="359" t="s">
        <v>2194</v>
      </c>
      <c r="AO790" s="357" t="s">
        <v>1323</v>
      </c>
      <c r="AP790" s="360" t="s">
        <v>716</v>
      </c>
      <c r="AQ790" s="366" t="s">
        <v>659</v>
      </c>
      <c r="AR790" s="359">
        <v>7.416666666666666E-3</v>
      </c>
      <c r="AS790" s="359">
        <v>7.416666666666666E-3</v>
      </c>
      <c r="AT790" s="359"/>
      <c r="AX790" s="646"/>
      <c r="AY790" s="647"/>
      <c r="AZ790" s="647"/>
      <c r="BA790" s="647"/>
      <c r="BB790" s="648"/>
      <c r="BC790" s="647"/>
      <c r="BD790" s="647"/>
      <c r="BE790" s="647"/>
      <c r="BF790" s="647"/>
      <c r="BG790" s="648"/>
      <c r="BH790" s="648"/>
      <c r="BI790" s="649"/>
      <c r="BJ790" s="649"/>
      <c r="BK790" s="649"/>
      <c r="BL790" s="648"/>
      <c r="BM790" s="648"/>
      <c r="BN790" s="648"/>
      <c r="BO790" s="648"/>
      <c r="BP790" s="648"/>
      <c r="BQ790" s="648"/>
      <c r="BR790" s="648"/>
      <c r="BS790" s="648"/>
      <c r="BT790" s="651"/>
      <c r="BU790" s="652"/>
      <c r="BV790" s="650"/>
      <c r="BW790" s="653"/>
    </row>
    <row r="791" spans="2:75" ht="15.75" customHeight="1">
      <c r="B791" s="353" t="s">
        <v>1219</v>
      </c>
      <c r="C791" s="354">
        <v>45126846000100</v>
      </c>
      <c r="D791" s="355" t="s">
        <v>14</v>
      </c>
      <c r="E791" s="355" t="s">
        <v>607</v>
      </c>
      <c r="F791" s="355"/>
      <c r="G791" s="356"/>
      <c r="H791" s="356" t="s">
        <v>34</v>
      </c>
      <c r="I791" s="356" t="s">
        <v>34</v>
      </c>
      <c r="J791" s="356" t="s">
        <v>608</v>
      </c>
      <c r="K791" s="357" t="s">
        <v>48</v>
      </c>
      <c r="L791" s="358"/>
      <c r="M791" s="358" t="s">
        <v>34</v>
      </c>
      <c r="N791" s="357">
        <v>640441</v>
      </c>
      <c r="O791" s="357" t="s">
        <v>1320</v>
      </c>
      <c r="P791" s="361">
        <v>44617</v>
      </c>
      <c r="Q791" s="362">
        <v>24029076.120000001</v>
      </c>
      <c r="R791" s="362" t="s">
        <v>1417</v>
      </c>
      <c r="S791" s="357">
        <v>30</v>
      </c>
      <c r="T791" s="359" t="s">
        <v>1417</v>
      </c>
      <c r="U791" s="359" t="s">
        <v>1417</v>
      </c>
      <c r="V791" s="359" t="s">
        <v>1417</v>
      </c>
      <c r="W791" s="359" t="s">
        <v>1417</v>
      </c>
      <c r="X791" s="359" t="s">
        <v>1417</v>
      </c>
      <c r="Y791" s="359" t="s">
        <v>1417</v>
      </c>
      <c r="Z791" s="359" t="s">
        <v>1417</v>
      </c>
      <c r="AA791" s="359" t="s">
        <v>1417</v>
      </c>
      <c r="AB791" s="359" t="s">
        <v>1417</v>
      </c>
      <c r="AC791" s="363" t="s">
        <v>1417</v>
      </c>
      <c r="AD791" s="526">
        <v>45127383000100</v>
      </c>
      <c r="AE791" s="360" t="s">
        <v>2445</v>
      </c>
      <c r="AF791" s="360" t="s">
        <v>2143</v>
      </c>
      <c r="AG791" s="364" t="s">
        <v>1435</v>
      </c>
      <c r="AH791" s="364" t="s">
        <v>2147</v>
      </c>
      <c r="AI791" s="364">
        <v>1000</v>
      </c>
      <c r="AJ791" s="364">
        <v>1000</v>
      </c>
      <c r="AK791" s="364">
        <v>1000</v>
      </c>
      <c r="AL791" s="359">
        <v>1.9E-2</v>
      </c>
      <c r="AM791" s="359">
        <v>0.2</v>
      </c>
      <c r="AN791" s="359" t="s">
        <v>2161</v>
      </c>
      <c r="AO791" s="357" t="s">
        <v>1323</v>
      </c>
      <c r="AP791" s="360" t="s">
        <v>716</v>
      </c>
      <c r="AQ791" s="366" t="s">
        <v>659</v>
      </c>
      <c r="AR791" s="359">
        <v>5.0666666666666664E-3</v>
      </c>
      <c r="AS791" s="359">
        <v>5.0666666666666664E-3</v>
      </c>
      <c r="AT791" s="359"/>
      <c r="AX791" s="646"/>
      <c r="AY791" s="647"/>
      <c r="AZ791" s="647"/>
      <c r="BA791" s="647"/>
      <c r="BB791" s="648"/>
      <c r="BC791" s="647"/>
      <c r="BD791" s="647"/>
      <c r="BE791" s="647"/>
      <c r="BF791" s="647"/>
      <c r="BG791" s="648"/>
      <c r="BH791" s="648"/>
      <c r="BI791" s="649"/>
      <c r="BJ791" s="649"/>
      <c r="BK791" s="649"/>
      <c r="BL791" s="648"/>
      <c r="BM791" s="648"/>
      <c r="BN791" s="648"/>
      <c r="BO791" s="648"/>
      <c r="BP791" s="648"/>
      <c r="BQ791" s="648"/>
      <c r="BR791" s="648"/>
      <c r="BS791" s="648"/>
      <c r="BT791" s="651"/>
      <c r="BU791" s="652"/>
      <c r="BV791" s="650"/>
      <c r="BW791" s="653"/>
    </row>
    <row r="792" spans="2:75" ht="15.75" customHeight="1">
      <c r="B792" s="353" t="s">
        <v>423</v>
      </c>
      <c r="C792" s="354">
        <v>2162620000152</v>
      </c>
      <c r="D792" s="355" t="s">
        <v>14</v>
      </c>
      <c r="E792" s="355" t="s">
        <v>15</v>
      </c>
      <c r="F792" s="355" t="s">
        <v>17</v>
      </c>
      <c r="G792" s="356"/>
      <c r="H792" s="356" t="s">
        <v>34</v>
      </c>
      <c r="I792" s="356" t="s">
        <v>34</v>
      </c>
      <c r="J792" s="356" t="s">
        <v>611</v>
      </c>
      <c r="K792" s="357" t="s">
        <v>49</v>
      </c>
      <c r="L792" s="358"/>
      <c r="M792" s="358" t="s">
        <v>34</v>
      </c>
      <c r="N792" s="357">
        <v>174394</v>
      </c>
      <c r="O792" s="357" t="s">
        <v>1320</v>
      </c>
      <c r="P792" s="361">
        <v>35782</v>
      </c>
      <c r="Q792" s="362">
        <v>84589797.769999996</v>
      </c>
      <c r="R792" s="362">
        <v>81989797.460198417</v>
      </c>
      <c r="S792" s="357">
        <v>31</v>
      </c>
      <c r="T792" s="359">
        <v>1.2441746275055454E-2</v>
      </c>
      <c r="U792" s="359">
        <v>0.16083688249470035</v>
      </c>
      <c r="V792" s="359">
        <v>7.7322960106594785E-2</v>
      </c>
      <c r="W792" s="359">
        <v>0.75802355655529974</v>
      </c>
      <c r="X792" s="359">
        <v>-1.0206016747479341E-3</v>
      </c>
      <c r="Y792" s="359">
        <v>-7.7394079026750469E-3</v>
      </c>
      <c r="Z792" s="359">
        <v>0.48220414685883739</v>
      </c>
      <c r="AA792" s="359">
        <v>2.7410046956701359</v>
      </c>
      <c r="AB792" s="359">
        <v>0.16636356564782787</v>
      </c>
      <c r="AC792" s="363">
        <v>-5.3452557994283903E-2</v>
      </c>
      <c r="AD792" s="526">
        <v>11904064000133</v>
      </c>
      <c r="AE792" s="360" t="s">
        <v>2459</v>
      </c>
      <c r="AF792" s="360" t="s">
        <v>2146</v>
      </c>
      <c r="AG792" s="364" t="s">
        <v>59</v>
      </c>
      <c r="AH792" s="364" t="s">
        <v>2144</v>
      </c>
      <c r="AI792" s="364">
        <v>20000</v>
      </c>
      <c r="AJ792" s="364">
        <v>10000</v>
      </c>
      <c r="AK792" s="364">
        <v>20000</v>
      </c>
      <c r="AL792" s="359">
        <v>1.95E-2</v>
      </c>
      <c r="AM792" s="359">
        <v>0.2</v>
      </c>
      <c r="AN792" s="359" t="s">
        <v>2228</v>
      </c>
      <c r="AO792" s="357" t="s">
        <v>1323</v>
      </c>
      <c r="AP792" s="360" t="s">
        <v>13</v>
      </c>
      <c r="AQ792" s="366" t="s">
        <v>664</v>
      </c>
      <c r="AR792" s="359">
        <v>3.8999999999999998E-3</v>
      </c>
      <c r="AS792" s="359">
        <v>3.8999999999999998E-3</v>
      </c>
      <c r="AT792" s="359"/>
      <c r="AX792" s="646"/>
      <c r="AY792" s="647"/>
      <c r="AZ792" s="647"/>
      <c r="BA792" s="647"/>
      <c r="BB792" s="648"/>
      <c r="BC792" s="647"/>
      <c r="BD792" s="647"/>
      <c r="BE792" s="647"/>
      <c r="BF792" s="647"/>
      <c r="BG792" s="648"/>
      <c r="BH792" s="648"/>
      <c r="BI792" s="649"/>
      <c r="BJ792" s="649"/>
      <c r="BK792" s="649"/>
      <c r="BL792" s="648"/>
      <c r="BM792" s="648"/>
      <c r="BN792" s="648"/>
      <c r="BO792" s="648"/>
      <c r="BP792" s="648"/>
      <c r="BQ792" s="648"/>
      <c r="BR792" s="648"/>
      <c r="BS792" s="648"/>
      <c r="BT792" s="651"/>
      <c r="BU792" s="652"/>
      <c r="BV792" s="650"/>
      <c r="BW792" s="653"/>
    </row>
    <row r="793" spans="2:75" ht="15.75" customHeight="1">
      <c r="B793" s="353" t="s">
        <v>76</v>
      </c>
      <c r="C793" s="354">
        <v>29044189000104</v>
      </c>
      <c r="D793" s="355" t="s">
        <v>11</v>
      </c>
      <c r="E793" s="355" t="s">
        <v>620</v>
      </c>
      <c r="F793" s="355" t="s">
        <v>663</v>
      </c>
      <c r="G793" s="356" t="s">
        <v>738</v>
      </c>
      <c r="H793" s="356" t="s">
        <v>34</v>
      </c>
      <c r="I793" s="356"/>
      <c r="J793" s="356" t="s">
        <v>608</v>
      </c>
      <c r="K793" s="357" t="s">
        <v>48</v>
      </c>
      <c r="L793" s="358"/>
      <c r="M793" s="358" t="s">
        <v>34</v>
      </c>
      <c r="N793" s="357">
        <v>462276</v>
      </c>
      <c r="O793" s="357" t="s">
        <v>1320</v>
      </c>
      <c r="P793" s="361">
        <v>43187</v>
      </c>
      <c r="Q793" s="362">
        <v>418862000.16000003</v>
      </c>
      <c r="R793" s="362">
        <v>310963628.44813502</v>
      </c>
      <c r="S793" s="357">
        <v>31</v>
      </c>
      <c r="T793" s="359">
        <v>9.3585877334233958E-2</v>
      </c>
      <c r="U793" s="359">
        <v>1.2098029025192076</v>
      </c>
      <c r="V793" s="359">
        <v>0.1318273364753979</v>
      </c>
      <c r="W793" s="359">
        <v>1.2923486931764598</v>
      </c>
      <c r="X793" s="359">
        <v>0.18884839345188631</v>
      </c>
      <c r="Y793" s="359">
        <v>1.4320716738486559</v>
      </c>
      <c r="Z793" s="359">
        <v>0.18143031391645392</v>
      </c>
      <c r="AA793" s="359">
        <v>1.031308721879344</v>
      </c>
      <c r="AB793" s="359">
        <v>4.391199496052928E-3</v>
      </c>
      <c r="AC793" s="363">
        <v>6.0852141775524311</v>
      </c>
      <c r="AD793" s="526">
        <v>0</v>
      </c>
      <c r="AE793" s="360" t="s">
        <v>2166</v>
      </c>
      <c r="AF793" s="360" t="s">
        <v>2143</v>
      </c>
      <c r="AG793" s="364" t="s">
        <v>1435</v>
      </c>
      <c r="AH793" s="364" t="s">
        <v>2147</v>
      </c>
      <c r="AI793" s="364">
        <v>1000</v>
      </c>
      <c r="AJ793" s="364">
        <v>1000</v>
      </c>
      <c r="AK793" s="364">
        <v>500</v>
      </c>
      <c r="AL793" s="657">
        <v>5.0000000000000001E-3</v>
      </c>
      <c r="AM793" s="657" t="s">
        <v>34</v>
      </c>
      <c r="AN793" s="359" t="s">
        <v>64</v>
      </c>
      <c r="AO793" s="357" t="s">
        <v>1323</v>
      </c>
      <c r="AP793" s="360" t="s">
        <v>11</v>
      </c>
      <c r="AQ793" s="366" t="s">
        <v>669</v>
      </c>
      <c r="AR793" s="359">
        <v>1.3333333333333333E-3</v>
      </c>
      <c r="AS793" s="359">
        <v>1.3333333333333333E-3</v>
      </c>
      <c r="AT793" s="359"/>
      <c r="AX793" s="646"/>
      <c r="AY793" s="647"/>
      <c r="AZ793" s="647"/>
      <c r="BA793" s="647"/>
      <c r="BB793" s="648"/>
      <c r="BC793" s="647"/>
      <c r="BD793" s="647"/>
      <c r="BE793" s="647"/>
      <c r="BF793" s="647"/>
      <c r="BG793" s="648"/>
      <c r="BH793" s="648"/>
      <c r="BI793" s="649"/>
      <c r="BJ793" s="649"/>
      <c r="BK793" s="649"/>
      <c r="BL793" s="648"/>
      <c r="BM793" s="648"/>
      <c r="BN793" s="648"/>
      <c r="BO793" s="648"/>
      <c r="BP793" s="648"/>
      <c r="BQ793" s="648"/>
      <c r="BR793" s="648"/>
      <c r="BS793" s="648"/>
      <c r="BT793" s="651"/>
      <c r="BU793" s="652"/>
      <c r="BV793" s="650"/>
      <c r="BW793" s="653"/>
    </row>
    <row r="794" spans="2:75" ht="15.75" customHeight="1">
      <c r="B794" s="353" t="s">
        <v>79</v>
      </c>
      <c r="C794" s="354">
        <v>30056825000199</v>
      </c>
      <c r="D794" s="355" t="s">
        <v>11</v>
      </c>
      <c r="E794" s="355" t="s">
        <v>620</v>
      </c>
      <c r="F794" s="355" t="s">
        <v>663</v>
      </c>
      <c r="G794" s="356" t="s">
        <v>738</v>
      </c>
      <c r="H794" s="356" t="s">
        <v>34</v>
      </c>
      <c r="I794" s="356"/>
      <c r="J794" s="356" t="s">
        <v>608</v>
      </c>
      <c r="K794" s="357" t="s">
        <v>48</v>
      </c>
      <c r="L794" s="358"/>
      <c r="M794" s="358" t="s">
        <v>34</v>
      </c>
      <c r="N794" s="357">
        <v>502766</v>
      </c>
      <c r="O794" s="357" t="s">
        <v>1320</v>
      </c>
      <c r="P794" s="361">
        <v>43671</v>
      </c>
      <c r="Q794" s="362">
        <v>83760915.609999999</v>
      </c>
      <c r="R794" s="362">
        <v>75409358.872460291</v>
      </c>
      <c r="S794" s="357">
        <v>31</v>
      </c>
      <c r="T794" s="359">
        <v>8.8011285862787947E-2</v>
      </c>
      <c r="U794" s="359">
        <v>1.1377390705114356</v>
      </c>
      <c r="V794" s="359">
        <v>0.12074351623080859</v>
      </c>
      <c r="W794" s="359">
        <v>1.1836901934185511</v>
      </c>
      <c r="X794" s="359">
        <v>0.18052880462205878</v>
      </c>
      <c r="Y794" s="359">
        <v>1.3689827204109921</v>
      </c>
      <c r="Z794" s="359">
        <v>0.21772396031151975</v>
      </c>
      <c r="AA794" s="359">
        <v>1.23761357396306</v>
      </c>
      <c r="AB794" s="359">
        <v>3.6843852536086429E-3</v>
      </c>
      <c r="AC794" s="363">
        <v>4.5795390184604168</v>
      </c>
      <c r="AD794" s="526">
        <v>0</v>
      </c>
      <c r="AE794" s="360" t="s">
        <v>2170</v>
      </c>
      <c r="AF794" s="360" t="s">
        <v>2170</v>
      </c>
      <c r="AG794" s="364" t="s">
        <v>719</v>
      </c>
      <c r="AH794" s="364" t="s">
        <v>2147</v>
      </c>
      <c r="AI794" s="364">
        <v>1000</v>
      </c>
      <c r="AJ794" s="364">
        <v>0</v>
      </c>
      <c r="AK794" s="364">
        <v>1000</v>
      </c>
      <c r="AL794" s="657">
        <v>6.0000000000000001E-3</v>
      </c>
      <c r="AM794" s="657" t="s">
        <v>34</v>
      </c>
      <c r="AN794" s="359" t="s">
        <v>64</v>
      </c>
      <c r="AO794" s="357" t="s">
        <v>1323</v>
      </c>
      <c r="AP794" s="360" t="s">
        <v>11</v>
      </c>
      <c r="AQ794" s="366" t="s">
        <v>1371</v>
      </c>
      <c r="AR794" s="359">
        <v>7.9999999999999993E-4</v>
      </c>
      <c r="AS794" s="359">
        <v>7.9999999999999993E-4</v>
      </c>
      <c r="AT794" s="359"/>
      <c r="AX794" s="646"/>
      <c r="AY794" s="647"/>
      <c r="AZ794" s="647"/>
      <c r="BA794" s="647"/>
      <c r="BB794" s="648"/>
      <c r="BC794" s="647"/>
      <c r="BD794" s="647"/>
      <c r="BE794" s="647"/>
      <c r="BF794" s="647"/>
      <c r="BG794" s="648"/>
      <c r="BH794" s="648"/>
      <c r="BI794" s="649"/>
      <c r="BJ794" s="649"/>
      <c r="BK794" s="649"/>
      <c r="BL794" s="648"/>
      <c r="BM794" s="648"/>
      <c r="BN794" s="648"/>
      <c r="BO794" s="648"/>
      <c r="BP794" s="648"/>
      <c r="BQ794" s="648"/>
      <c r="BR794" s="648"/>
      <c r="BS794" s="648"/>
      <c r="BT794" s="651"/>
      <c r="BU794" s="652"/>
      <c r="BV794" s="650"/>
      <c r="BW794" s="653"/>
    </row>
    <row r="795" spans="2:75" ht="15.75" customHeight="1">
      <c r="B795" s="353" t="s">
        <v>1290</v>
      </c>
      <c r="C795" s="354">
        <v>44315854000132</v>
      </c>
      <c r="D795" s="355" t="s">
        <v>11</v>
      </c>
      <c r="E795" s="355" t="s">
        <v>621</v>
      </c>
      <c r="F795" s="355" t="s">
        <v>663</v>
      </c>
      <c r="G795" s="356" t="s">
        <v>865</v>
      </c>
      <c r="H795" s="356" t="s">
        <v>34</v>
      </c>
      <c r="I795" s="356"/>
      <c r="J795" s="356" t="s">
        <v>608</v>
      </c>
      <c r="K795" s="357" t="s">
        <v>48</v>
      </c>
      <c r="L795" s="358"/>
      <c r="M795" s="358" t="s">
        <v>34</v>
      </c>
      <c r="N795" s="357">
        <v>629588</v>
      </c>
      <c r="O795" s="357" t="s">
        <v>1320</v>
      </c>
      <c r="P795" s="361">
        <v>44560</v>
      </c>
      <c r="Q795" s="362">
        <v>23099823.329999998</v>
      </c>
      <c r="R795" s="362" t="s">
        <v>1417</v>
      </c>
      <c r="S795" s="357">
        <v>31</v>
      </c>
      <c r="T795" s="359">
        <v>7.2867724567333703E-2</v>
      </c>
      <c r="U795" s="359">
        <v>0.94197529790408818</v>
      </c>
      <c r="V795" s="359" t="s">
        <v>1417</v>
      </c>
      <c r="W795" s="359" t="s">
        <v>1417</v>
      </c>
      <c r="X795" s="359" t="s">
        <v>1417</v>
      </c>
      <c r="Y795" s="359" t="s">
        <v>1417</v>
      </c>
      <c r="Z795" s="359" t="s">
        <v>1417</v>
      </c>
      <c r="AA795" s="359" t="s">
        <v>1417</v>
      </c>
      <c r="AB795" s="359" t="s">
        <v>1417</v>
      </c>
      <c r="AC795" s="363" t="s">
        <v>1417</v>
      </c>
      <c r="AD795" s="526">
        <v>40142060000163</v>
      </c>
      <c r="AE795" s="360" t="s">
        <v>2213</v>
      </c>
      <c r="AF795" s="360" t="s">
        <v>719</v>
      </c>
      <c r="AG795" s="364" t="s">
        <v>719</v>
      </c>
      <c r="AH795" s="364" t="s">
        <v>2147</v>
      </c>
      <c r="AI795" s="364">
        <v>10000</v>
      </c>
      <c r="AJ795" s="364">
        <v>1000</v>
      </c>
      <c r="AK795" s="364">
        <v>0</v>
      </c>
      <c r="AL795" s="359">
        <v>3.4999999999999996E-3</v>
      </c>
      <c r="AM795" s="359">
        <v>0.2</v>
      </c>
      <c r="AN795" s="359" t="s">
        <v>636</v>
      </c>
      <c r="AO795" s="357" t="s">
        <v>1323</v>
      </c>
      <c r="AP795" s="360" t="s">
        <v>11</v>
      </c>
      <c r="AQ795" s="366" t="s">
        <v>675</v>
      </c>
      <c r="AR795" s="359">
        <v>9.3333333333333332E-4</v>
      </c>
      <c r="AS795" s="359">
        <v>9.3333333333333332E-4</v>
      </c>
      <c r="AT795" s="359"/>
      <c r="AX795" s="646"/>
      <c r="AY795" s="647"/>
      <c r="AZ795" s="647"/>
      <c r="BA795" s="647"/>
      <c r="BB795" s="648"/>
      <c r="BC795" s="647"/>
      <c r="BD795" s="647"/>
      <c r="BE795" s="647"/>
      <c r="BF795" s="647"/>
      <c r="BG795" s="648"/>
      <c r="BH795" s="648"/>
      <c r="BI795" s="649"/>
      <c r="BJ795" s="649"/>
      <c r="BK795" s="649"/>
      <c r="BL795" s="648"/>
      <c r="BM795" s="648"/>
      <c r="BN795" s="648"/>
      <c r="BO795" s="648"/>
      <c r="BP795" s="648"/>
      <c r="BQ795" s="648"/>
      <c r="BR795" s="648"/>
      <c r="BS795" s="648"/>
      <c r="BT795" s="651"/>
      <c r="BU795" s="652"/>
      <c r="BV795" s="650"/>
      <c r="BW795" s="653"/>
    </row>
    <row r="796" spans="2:75" ht="15.75" customHeight="1">
      <c r="B796" s="353" t="s">
        <v>143</v>
      </c>
      <c r="C796" s="354">
        <v>33342285000106</v>
      </c>
      <c r="D796" s="355" t="s">
        <v>11</v>
      </c>
      <c r="E796" s="355" t="s">
        <v>620</v>
      </c>
      <c r="F796" s="355" t="s">
        <v>663</v>
      </c>
      <c r="G796" s="356" t="s">
        <v>738</v>
      </c>
      <c r="H796" s="356" t="s">
        <v>34</v>
      </c>
      <c r="I796" s="356"/>
      <c r="J796" s="356" t="s">
        <v>608</v>
      </c>
      <c r="K796" s="357" t="s">
        <v>48</v>
      </c>
      <c r="L796" s="358"/>
      <c r="M796" s="358" t="s">
        <v>34</v>
      </c>
      <c r="N796" s="357">
        <v>505501</v>
      </c>
      <c r="O796" s="357" t="s">
        <v>1320</v>
      </c>
      <c r="P796" s="361">
        <v>43703</v>
      </c>
      <c r="Q796" s="362">
        <v>18863758.280000001</v>
      </c>
      <c r="R796" s="362">
        <v>36620850.080753967</v>
      </c>
      <c r="S796" s="357">
        <v>31</v>
      </c>
      <c r="T796" s="359">
        <v>8.8791581539507058E-2</v>
      </c>
      <c r="U796" s="359">
        <v>1.1478261050235612</v>
      </c>
      <c r="V796" s="359">
        <v>0.11892335820578492</v>
      </c>
      <c r="W796" s="359">
        <v>1.165846558646692</v>
      </c>
      <c r="X796" s="359">
        <v>0.17980246002008693</v>
      </c>
      <c r="Y796" s="359">
        <v>1.3634747173460797</v>
      </c>
      <c r="Z796" s="359">
        <v>0.18768470781101021</v>
      </c>
      <c r="AA796" s="359">
        <v>1.0668607243770911</v>
      </c>
      <c r="AB796" s="359">
        <v>2.5515015369888712E-3</v>
      </c>
      <c r="AC796" s="363">
        <v>5.9741922040512057</v>
      </c>
      <c r="AD796" s="526">
        <v>0</v>
      </c>
      <c r="AE796" s="360" t="s">
        <v>2223</v>
      </c>
      <c r="AF796" s="360" t="s">
        <v>2152</v>
      </c>
      <c r="AG796" s="364" t="s">
        <v>1436</v>
      </c>
      <c r="AH796" s="364" t="s">
        <v>2147</v>
      </c>
      <c r="AI796" s="364">
        <v>1000</v>
      </c>
      <c r="AJ796" s="364">
        <v>1000</v>
      </c>
      <c r="AK796" s="364">
        <v>1000</v>
      </c>
      <c r="AL796" s="359">
        <v>5.5000000000000005E-3</v>
      </c>
      <c r="AM796" s="359" t="s">
        <v>34</v>
      </c>
      <c r="AN796" s="359" t="s">
        <v>34</v>
      </c>
      <c r="AO796" s="357" t="s">
        <v>1323</v>
      </c>
      <c r="AP796" s="360" t="s">
        <v>11</v>
      </c>
      <c r="AQ796" s="366" t="s">
        <v>662</v>
      </c>
      <c r="AR796" s="359">
        <v>9.3333333333333332E-4</v>
      </c>
      <c r="AS796" s="359">
        <v>9.3333333333333332E-4</v>
      </c>
      <c r="AT796" s="359"/>
      <c r="AX796" s="646"/>
      <c r="AY796" s="647"/>
      <c r="AZ796" s="647"/>
      <c r="BA796" s="647"/>
      <c r="BB796" s="648"/>
      <c r="BC796" s="647"/>
      <c r="BD796" s="647"/>
      <c r="BE796" s="647"/>
      <c r="BF796" s="647"/>
      <c r="BG796" s="648"/>
      <c r="BH796" s="648"/>
      <c r="BI796" s="649"/>
      <c r="BJ796" s="649"/>
      <c r="BK796" s="649"/>
      <c r="BL796" s="648"/>
      <c r="BM796" s="648"/>
      <c r="BN796" s="648"/>
      <c r="BO796" s="648"/>
      <c r="BP796" s="648"/>
      <c r="BQ796" s="648"/>
      <c r="BR796" s="648"/>
      <c r="BS796" s="648"/>
      <c r="BT796" s="651"/>
      <c r="BU796" s="652"/>
      <c r="BV796" s="650"/>
      <c r="BW796" s="653"/>
    </row>
    <row r="797" spans="2:75" ht="15.75" customHeight="1">
      <c r="B797" s="353" t="s">
        <v>834</v>
      </c>
      <c r="C797" s="354">
        <v>42730970000192</v>
      </c>
      <c r="D797" s="355" t="s">
        <v>11</v>
      </c>
      <c r="E797" s="355" t="s">
        <v>620</v>
      </c>
      <c r="F797" s="355" t="s">
        <v>663</v>
      </c>
      <c r="G797" s="356" t="s">
        <v>738</v>
      </c>
      <c r="H797" s="356" t="s">
        <v>34</v>
      </c>
      <c r="I797" s="356"/>
      <c r="J797" s="356"/>
      <c r="K797" s="357" t="s">
        <v>48</v>
      </c>
      <c r="L797" s="358"/>
      <c r="M797" s="358" t="s">
        <v>34</v>
      </c>
      <c r="N797" s="357">
        <v>613657</v>
      </c>
      <c r="O797" s="357" t="s">
        <v>1320</v>
      </c>
      <c r="P797" s="361">
        <v>44456</v>
      </c>
      <c r="Q797" s="362">
        <v>32789041.18</v>
      </c>
      <c r="R797" s="362" t="s">
        <v>1417</v>
      </c>
      <c r="S797" s="357">
        <v>31</v>
      </c>
      <c r="T797" s="359">
        <v>8.9912659631264935E-2</v>
      </c>
      <c r="U797" s="359">
        <v>1.1623185003292709</v>
      </c>
      <c r="V797" s="359" t="s">
        <v>1417</v>
      </c>
      <c r="W797" s="359" t="s">
        <v>1417</v>
      </c>
      <c r="X797" s="359" t="s">
        <v>1417</v>
      </c>
      <c r="Y797" s="359" t="s">
        <v>1417</v>
      </c>
      <c r="Z797" s="359" t="s">
        <v>1417</v>
      </c>
      <c r="AA797" s="359" t="s">
        <v>1417</v>
      </c>
      <c r="AB797" s="359" t="s">
        <v>1417</v>
      </c>
      <c r="AC797" s="363" t="s">
        <v>1417</v>
      </c>
      <c r="AD797" s="526">
        <v>0</v>
      </c>
      <c r="AE797" s="360" t="s">
        <v>2178</v>
      </c>
      <c r="AF797" s="360" t="s">
        <v>2143</v>
      </c>
      <c r="AG797" s="364" t="s">
        <v>1435</v>
      </c>
      <c r="AH797" s="364" t="s">
        <v>2144</v>
      </c>
      <c r="AI797" s="364">
        <v>5000</v>
      </c>
      <c r="AJ797" s="364">
        <v>1000</v>
      </c>
      <c r="AK797" s="364">
        <v>1000</v>
      </c>
      <c r="AL797" s="359">
        <v>5.0000000000000001E-3</v>
      </c>
      <c r="AM797" s="359">
        <v>0.2</v>
      </c>
      <c r="AN797" s="359" t="s">
        <v>2161</v>
      </c>
      <c r="AO797" s="357" t="s">
        <v>1323</v>
      </c>
      <c r="AP797" s="360" t="s">
        <v>11</v>
      </c>
      <c r="AQ797" s="366" t="s">
        <v>675</v>
      </c>
      <c r="AR797" s="359">
        <v>1.6666666666666666E-3</v>
      </c>
      <c r="AS797" s="359">
        <v>1.6666666666666666E-3</v>
      </c>
      <c r="AT797" s="359"/>
      <c r="AX797" s="646"/>
      <c r="AY797" s="647"/>
      <c r="AZ797" s="647"/>
      <c r="BA797" s="647"/>
      <c r="BB797" s="648"/>
      <c r="BC797" s="647"/>
      <c r="BD797" s="647"/>
      <c r="BE797" s="647"/>
      <c r="BF797" s="647"/>
      <c r="BG797" s="648"/>
      <c r="BH797" s="648"/>
      <c r="BI797" s="649"/>
      <c r="BJ797" s="649"/>
      <c r="BK797" s="649"/>
      <c r="BL797" s="648"/>
      <c r="BM797" s="648"/>
      <c r="BN797" s="648"/>
      <c r="BO797" s="648"/>
      <c r="BP797" s="648"/>
      <c r="BQ797" s="648"/>
      <c r="BR797" s="648"/>
      <c r="BS797" s="648"/>
      <c r="BT797" s="651"/>
      <c r="BU797" s="652"/>
      <c r="BV797" s="650"/>
      <c r="BW797" s="653"/>
    </row>
    <row r="798" spans="2:75" ht="15.75" customHeight="1">
      <c r="B798" s="353" t="s">
        <v>842</v>
      </c>
      <c r="C798" s="354">
        <v>22232878000195</v>
      </c>
      <c r="D798" s="355" t="s">
        <v>11</v>
      </c>
      <c r="E798" s="355" t="s">
        <v>620</v>
      </c>
      <c r="F798" s="355" t="s">
        <v>663</v>
      </c>
      <c r="G798" s="356" t="s">
        <v>738</v>
      </c>
      <c r="H798" s="356" t="s">
        <v>34</v>
      </c>
      <c r="I798" s="356"/>
      <c r="J798" s="356" t="s">
        <v>608</v>
      </c>
      <c r="K798" s="357" t="s">
        <v>48</v>
      </c>
      <c r="L798" s="358"/>
      <c r="M798" s="358" t="s">
        <v>34</v>
      </c>
      <c r="N798" s="357">
        <v>400513</v>
      </c>
      <c r="O798" s="357" t="s">
        <v>1320</v>
      </c>
      <c r="P798" s="361">
        <v>42184</v>
      </c>
      <c r="Q798" s="362">
        <v>872297484.89999998</v>
      </c>
      <c r="R798" s="362">
        <v>770287889.70372963</v>
      </c>
      <c r="S798" s="357">
        <v>31</v>
      </c>
      <c r="T798" s="359">
        <v>9.580424770059226E-2</v>
      </c>
      <c r="U798" s="359">
        <v>1.2384802092296843</v>
      </c>
      <c r="V798" s="359">
        <v>0.13290943710770731</v>
      </c>
      <c r="W798" s="359">
        <v>1.302956897631167</v>
      </c>
      <c r="X798" s="359">
        <v>0.21163888100198269</v>
      </c>
      <c r="Y798" s="359">
        <v>1.6048960810735378</v>
      </c>
      <c r="Z798" s="359">
        <v>0.20171148576840259</v>
      </c>
      <c r="AA798" s="359">
        <v>1.1465934776036828</v>
      </c>
      <c r="AB798" s="359">
        <v>4.3802173247453778E-3</v>
      </c>
      <c r="AC798" s="363">
        <v>6.3187337712114067</v>
      </c>
      <c r="AD798" s="526">
        <v>0</v>
      </c>
      <c r="AE798" s="360" t="s">
        <v>2178</v>
      </c>
      <c r="AF798" s="360" t="s">
        <v>2143</v>
      </c>
      <c r="AG798" s="364" t="s">
        <v>1435</v>
      </c>
      <c r="AH798" s="364" t="s">
        <v>2165</v>
      </c>
      <c r="AI798" s="364">
        <v>0</v>
      </c>
      <c r="AJ798" s="364">
        <v>0</v>
      </c>
      <c r="AK798" s="364">
        <v>0</v>
      </c>
      <c r="AL798" s="359">
        <v>3.0000000000000001E-3</v>
      </c>
      <c r="AM798" s="359">
        <v>0.2</v>
      </c>
      <c r="AN798" s="359" t="s">
        <v>34</v>
      </c>
      <c r="AO798" s="357" t="s">
        <v>1323</v>
      </c>
      <c r="AP798" s="360" t="s">
        <v>11</v>
      </c>
      <c r="AQ798" s="366" t="s">
        <v>675</v>
      </c>
      <c r="AR798" s="359">
        <v>1.0499999999999999E-3</v>
      </c>
      <c r="AS798" s="359">
        <v>1.0499999999999999E-3</v>
      </c>
      <c r="AT798" s="359"/>
      <c r="AX798" s="646"/>
      <c r="AY798" s="647"/>
      <c r="AZ798" s="647"/>
      <c r="BA798" s="647"/>
      <c r="BB798" s="648"/>
      <c r="BC798" s="647"/>
      <c r="BD798" s="647"/>
      <c r="BE798" s="647"/>
      <c r="BF798" s="647"/>
      <c r="BG798" s="648"/>
      <c r="BH798" s="648"/>
      <c r="BI798" s="649"/>
      <c r="BJ798" s="649"/>
      <c r="BK798" s="649"/>
      <c r="BL798" s="648"/>
      <c r="BM798" s="648"/>
      <c r="BN798" s="648"/>
      <c r="BO798" s="648"/>
      <c r="BP798" s="648"/>
      <c r="BQ798" s="648"/>
      <c r="BR798" s="648"/>
      <c r="BS798" s="648"/>
      <c r="BT798" s="651"/>
      <c r="BU798" s="652"/>
      <c r="BV798" s="650"/>
      <c r="BW798" s="653"/>
    </row>
    <row r="799" spans="2:75" ht="15.75" customHeight="1">
      <c r="B799" s="353" t="s">
        <v>844</v>
      </c>
      <c r="C799" s="354">
        <v>14171644000157</v>
      </c>
      <c r="D799" s="355" t="s">
        <v>11</v>
      </c>
      <c r="E799" s="355" t="s">
        <v>620</v>
      </c>
      <c r="F799" s="355" t="s">
        <v>663</v>
      </c>
      <c r="G799" s="356" t="s">
        <v>738</v>
      </c>
      <c r="H799" s="356" t="s">
        <v>34</v>
      </c>
      <c r="I799" s="356"/>
      <c r="J799" s="356" t="s">
        <v>608</v>
      </c>
      <c r="K799" s="357" t="s">
        <v>48</v>
      </c>
      <c r="L799" s="358"/>
      <c r="M799" s="358" t="s">
        <v>34</v>
      </c>
      <c r="N799" s="357">
        <v>293075</v>
      </c>
      <c r="O799" s="357" t="s">
        <v>1320</v>
      </c>
      <c r="P799" s="361">
        <v>40899</v>
      </c>
      <c r="Q799" s="362">
        <v>2306468079.9299998</v>
      </c>
      <c r="R799" s="362">
        <v>1605036599.9946835</v>
      </c>
      <c r="S799" s="357">
        <v>31</v>
      </c>
      <c r="T799" s="359">
        <v>9.0101196256108906E-2</v>
      </c>
      <c r="U799" s="359">
        <v>1.1647557500774652</v>
      </c>
      <c r="V799" s="359">
        <v>0.12301066003320638</v>
      </c>
      <c r="W799" s="359">
        <v>1.2059157834107959</v>
      </c>
      <c r="X799" s="359">
        <v>0.19820742496176469</v>
      </c>
      <c r="Y799" s="359">
        <v>1.5030429099548743</v>
      </c>
      <c r="Z799" s="359">
        <v>0.18479677201462263</v>
      </c>
      <c r="AA799" s="359">
        <v>1.0504447610755363</v>
      </c>
      <c r="AB799" s="359">
        <v>2.8651766729626822E-3</v>
      </c>
      <c r="AC799" s="363">
        <v>6.5936218437068863</v>
      </c>
      <c r="AD799" s="526">
        <v>14557317000138</v>
      </c>
      <c r="AE799" s="360" t="s">
        <v>2178</v>
      </c>
      <c r="AF799" s="360" t="s">
        <v>2143</v>
      </c>
      <c r="AG799" s="364" t="s">
        <v>1435</v>
      </c>
      <c r="AH799" s="364" t="s">
        <v>2147</v>
      </c>
      <c r="AI799" s="364">
        <v>5000</v>
      </c>
      <c r="AJ799" s="364">
        <v>1000</v>
      </c>
      <c r="AK799" s="364">
        <v>1000</v>
      </c>
      <c r="AL799" s="359">
        <v>5.0000000000000001E-3</v>
      </c>
      <c r="AM799" s="359">
        <v>0.2</v>
      </c>
      <c r="AN799" s="359" t="s">
        <v>2161</v>
      </c>
      <c r="AO799" s="357" t="s">
        <v>1323</v>
      </c>
      <c r="AP799" s="360" t="s">
        <v>11</v>
      </c>
      <c r="AQ799" s="366" t="s">
        <v>675</v>
      </c>
      <c r="AR799" s="359">
        <v>1.7499999999999998E-3</v>
      </c>
      <c r="AS799" s="359">
        <v>1.7499999999999998E-3</v>
      </c>
      <c r="AT799" s="359"/>
      <c r="AX799" s="646"/>
      <c r="AY799" s="647"/>
      <c r="AZ799" s="647"/>
      <c r="BA799" s="647"/>
      <c r="BB799" s="648"/>
      <c r="BC799" s="647"/>
      <c r="BD799" s="647"/>
      <c r="BE799" s="647"/>
      <c r="BF799" s="647"/>
      <c r="BG799" s="648"/>
      <c r="BH799" s="648"/>
      <c r="BI799" s="649"/>
      <c r="BJ799" s="649"/>
      <c r="BK799" s="649"/>
      <c r="BL799" s="648"/>
      <c r="BM799" s="648"/>
      <c r="BN799" s="648"/>
      <c r="BO799" s="648"/>
      <c r="BP799" s="648"/>
      <c r="BQ799" s="648"/>
      <c r="BR799" s="648"/>
      <c r="BS799" s="648"/>
      <c r="BT799" s="651"/>
      <c r="BU799" s="652"/>
      <c r="BV799" s="650"/>
      <c r="BW799" s="653"/>
    </row>
    <row r="800" spans="2:75" ht="15.75" customHeight="1">
      <c r="B800" s="353" t="s">
        <v>845</v>
      </c>
      <c r="C800" s="354">
        <v>44347394000124</v>
      </c>
      <c r="D800" s="355" t="s">
        <v>11</v>
      </c>
      <c r="E800" s="355" t="s">
        <v>621</v>
      </c>
      <c r="F800" s="355" t="s">
        <v>663</v>
      </c>
      <c r="G800" s="356" t="s">
        <v>865</v>
      </c>
      <c r="H800" s="356" t="s">
        <v>34</v>
      </c>
      <c r="I800" s="356"/>
      <c r="J800" s="356" t="s">
        <v>608</v>
      </c>
      <c r="K800" s="357" t="s">
        <v>48</v>
      </c>
      <c r="L800" s="358"/>
      <c r="M800" s="358" t="s">
        <v>1414</v>
      </c>
      <c r="N800" s="357">
        <v>634778</v>
      </c>
      <c r="O800" s="357" t="s">
        <v>1320</v>
      </c>
      <c r="P800" s="361">
        <v>44579</v>
      </c>
      <c r="Q800" s="362">
        <v>78422537.760000005</v>
      </c>
      <c r="R800" s="362" t="s">
        <v>1417</v>
      </c>
      <c r="S800" s="357">
        <v>31</v>
      </c>
      <c r="T800" s="359" t="s">
        <v>1417</v>
      </c>
      <c r="U800" s="359" t="s">
        <v>1417</v>
      </c>
      <c r="V800" s="359" t="s">
        <v>1417</v>
      </c>
      <c r="W800" s="359" t="s">
        <v>1417</v>
      </c>
      <c r="X800" s="359" t="s">
        <v>1417</v>
      </c>
      <c r="Y800" s="359" t="s">
        <v>1417</v>
      </c>
      <c r="Z800" s="359" t="s">
        <v>1417</v>
      </c>
      <c r="AA800" s="359" t="s">
        <v>1417</v>
      </c>
      <c r="AB800" s="359" t="s">
        <v>1417</v>
      </c>
      <c r="AC800" s="363" t="s">
        <v>1417</v>
      </c>
      <c r="AD800" s="526">
        <v>0</v>
      </c>
      <c r="AE800" s="360" t="s">
        <v>2178</v>
      </c>
      <c r="AF800" s="360" t="s">
        <v>2143</v>
      </c>
      <c r="AG800" s="364" t="s">
        <v>1435</v>
      </c>
      <c r="AH800" s="364" t="s">
        <v>2147</v>
      </c>
      <c r="AI800" s="364">
        <v>1000</v>
      </c>
      <c r="AJ800" s="364">
        <v>1000</v>
      </c>
      <c r="AK800" s="364">
        <v>1000</v>
      </c>
      <c r="AL800" s="359">
        <v>5.0000000000000001E-3</v>
      </c>
      <c r="AM800" s="359">
        <v>0.2</v>
      </c>
      <c r="AN800" s="359" t="s">
        <v>2161</v>
      </c>
      <c r="AO800" s="357" t="s">
        <v>1323</v>
      </c>
      <c r="AP800" s="360" t="s">
        <v>11</v>
      </c>
      <c r="AQ800" s="366" t="s">
        <v>675</v>
      </c>
      <c r="AR800" s="359" t="s">
        <v>34</v>
      </c>
      <c r="AS800" s="359" t="s">
        <v>34</v>
      </c>
      <c r="AT800" s="359"/>
      <c r="AX800" s="646"/>
      <c r="AY800" s="647"/>
      <c r="AZ800" s="647"/>
      <c r="BA800" s="647"/>
      <c r="BB800" s="648"/>
      <c r="BC800" s="647"/>
      <c r="BD800" s="647"/>
      <c r="BE800" s="647"/>
      <c r="BF800" s="647"/>
      <c r="BG800" s="648"/>
      <c r="BH800" s="648"/>
      <c r="BI800" s="649"/>
      <c r="BJ800" s="649"/>
      <c r="BK800" s="649"/>
      <c r="BL800" s="648"/>
      <c r="BM800" s="648"/>
      <c r="BN800" s="648"/>
      <c r="BO800" s="648"/>
      <c r="BP800" s="648"/>
      <c r="BQ800" s="648"/>
      <c r="BR800" s="648"/>
      <c r="BS800" s="648"/>
      <c r="BT800" s="651"/>
      <c r="BU800" s="652"/>
      <c r="BV800" s="650"/>
      <c r="BW800" s="653"/>
    </row>
    <row r="801" spans="2:75" ht="15.75" customHeight="1">
      <c r="B801" s="353" t="s">
        <v>160</v>
      </c>
      <c r="C801" s="354">
        <v>23714047000112</v>
      </c>
      <c r="D801" s="355" t="s">
        <v>11</v>
      </c>
      <c r="E801" s="355" t="s">
        <v>620</v>
      </c>
      <c r="F801" s="355" t="s">
        <v>663</v>
      </c>
      <c r="G801" s="356" t="s">
        <v>738</v>
      </c>
      <c r="H801" s="356" t="s">
        <v>34</v>
      </c>
      <c r="I801" s="356" t="s">
        <v>1303</v>
      </c>
      <c r="J801" s="356" t="s">
        <v>608</v>
      </c>
      <c r="K801" s="357" t="s">
        <v>48</v>
      </c>
      <c r="L801" s="358"/>
      <c r="M801" s="358" t="s">
        <v>34</v>
      </c>
      <c r="N801" s="357">
        <v>474045</v>
      </c>
      <c r="O801" s="357" t="s">
        <v>1320</v>
      </c>
      <c r="P801" s="361">
        <v>43342</v>
      </c>
      <c r="Q801" s="362">
        <v>204482853.86000001</v>
      </c>
      <c r="R801" s="362">
        <v>103848875.24484126</v>
      </c>
      <c r="S801" s="357">
        <v>31</v>
      </c>
      <c r="T801" s="359">
        <v>0.10114109912272218</v>
      </c>
      <c r="U801" s="359">
        <v>1.3074707292175192</v>
      </c>
      <c r="V801" s="359">
        <v>0.14290300392529298</v>
      </c>
      <c r="W801" s="359">
        <v>1.4009272682855778</v>
      </c>
      <c r="X801" s="359">
        <v>0.21013603455960128</v>
      </c>
      <c r="Y801" s="359">
        <v>1.5934997234930484</v>
      </c>
      <c r="Z801" s="359">
        <v>0.19094886652606191</v>
      </c>
      <c r="AA801" s="359">
        <v>1.0854152607153871</v>
      </c>
      <c r="AB801" s="359">
        <v>1.3297108047668068E-2</v>
      </c>
      <c r="AC801" s="363">
        <v>2.7481567091282195</v>
      </c>
      <c r="AD801" s="526">
        <v>0</v>
      </c>
      <c r="AE801" s="360" t="s">
        <v>2229</v>
      </c>
      <c r="AF801" s="360" t="s">
        <v>2229</v>
      </c>
      <c r="AG801" s="364" t="s">
        <v>719</v>
      </c>
      <c r="AH801" s="364" t="s">
        <v>2144</v>
      </c>
      <c r="AI801" s="364">
        <v>1000</v>
      </c>
      <c r="AJ801" s="364">
        <v>1000</v>
      </c>
      <c r="AK801" s="364">
        <v>1000</v>
      </c>
      <c r="AL801" s="359">
        <v>2.5000000000000001E-3</v>
      </c>
      <c r="AM801" s="359">
        <v>0.2</v>
      </c>
      <c r="AN801" s="359" t="s">
        <v>64</v>
      </c>
      <c r="AO801" s="357" t="s">
        <v>1323</v>
      </c>
      <c r="AP801" s="360" t="s">
        <v>11</v>
      </c>
      <c r="AQ801" s="366" t="s">
        <v>662</v>
      </c>
      <c r="AR801" s="359">
        <v>1.5E-3</v>
      </c>
      <c r="AS801" s="359">
        <v>1.5E-3</v>
      </c>
      <c r="AT801" s="359"/>
      <c r="AX801" s="646"/>
      <c r="AY801" s="647"/>
      <c r="AZ801" s="647"/>
      <c r="BA801" s="647"/>
      <c r="BB801" s="648"/>
      <c r="BC801" s="647"/>
      <c r="BD801" s="647"/>
      <c r="BE801" s="647"/>
      <c r="BF801" s="647"/>
      <c r="BG801" s="648"/>
      <c r="BH801" s="648"/>
      <c r="BI801" s="649"/>
      <c r="BJ801" s="649"/>
      <c r="BK801" s="649"/>
      <c r="BL801" s="648"/>
      <c r="BM801" s="648"/>
      <c r="BN801" s="648"/>
      <c r="BO801" s="648"/>
      <c r="BP801" s="648"/>
      <c r="BQ801" s="648"/>
      <c r="BR801" s="648"/>
      <c r="BS801" s="648"/>
      <c r="BT801" s="651"/>
      <c r="BU801" s="652"/>
      <c r="BV801" s="650"/>
      <c r="BW801" s="653"/>
    </row>
    <row r="802" spans="2:75" ht="15.75" customHeight="1">
      <c r="B802" s="353" t="s">
        <v>161</v>
      </c>
      <c r="C802" s="354">
        <v>11447124000136</v>
      </c>
      <c r="D802" s="355" t="s">
        <v>11</v>
      </c>
      <c r="E802" s="355" t="s">
        <v>620</v>
      </c>
      <c r="F802" s="355" t="s">
        <v>663</v>
      </c>
      <c r="G802" s="356" t="s">
        <v>738</v>
      </c>
      <c r="H802" s="356" t="s">
        <v>34</v>
      </c>
      <c r="I802" s="356" t="s">
        <v>1303</v>
      </c>
      <c r="J802" s="356" t="s">
        <v>608</v>
      </c>
      <c r="K802" s="357" t="s">
        <v>48</v>
      </c>
      <c r="L802" s="358"/>
      <c r="M802" s="358" t="s">
        <v>34</v>
      </c>
      <c r="N802" s="357">
        <v>284211</v>
      </c>
      <c r="O802" s="357" t="s">
        <v>1320</v>
      </c>
      <c r="P802" s="361">
        <v>40771</v>
      </c>
      <c r="Q802" s="362">
        <v>684214366.98000002</v>
      </c>
      <c r="R802" s="362">
        <v>619685311.5521028</v>
      </c>
      <c r="S802" s="357">
        <v>31</v>
      </c>
      <c r="T802" s="359">
        <v>9.7754495066614933E-2</v>
      </c>
      <c r="U802" s="359">
        <v>1.2636914375822084</v>
      </c>
      <c r="V802" s="359">
        <v>0.1380179698630335</v>
      </c>
      <c r="W802" s="359">
        <v>1.3530376002146332</v>
      </c>
      <c r="X802" s="359">
        <v>0.20818917569990658</v>
      </c>
      <c r="Y802" s="359">
        <v>1.5787363390925324</v>
      </c>
      <c r="Z802" s="359">
        <v>0.18589107218022738</v>
      </c>
      <c r="AA802" s="359">
        <v>1.0566651179761029</v>
      </c>
      <c r="AB802" s="359">
        <v>8.6946809779191551E-3</v>
      </c>
      <c r="AC802" s="363">
        <v>3.7041930272784342</v>
      </c>
      <c r="AD802" s="526">
        <v>0</v>
      </c>
      <c r="AE802" s="360" t="s">
        <v>2229</v>
      </c>
      <c r="AF802" s="360" t="s">
        <v>2229</v>
      </c>
      <c r="AG802" s="364" t="s">
        <v>719</v>
      </c>
      <c r="AH802" s="364" t="s">
        <v>2147</v>
      </c>
      <c r="AI802" s="364">
        <v>1000</v>
      </c>
      <c r="AJ802" s="364">
        <v>1000</v>
      </c>
      <c r="AK802" s="364">
        <v>1000</v>
      </c>
      <c r="AL802" s="359">
        <v>5.0000000000000001E-3</v>
      </c>
      <c r="AM802" s="359" t="s">
        <v>34</v>
      </c>
      <c r="AN802" s="359" t="s">
        <v>64</v>
      </c>
      <c r="AO802" s="357" t="s">
        <v>1323</v>
      </c>
      <c r="AP802" s="360" t="s">
        <v>11</v>
      </c>
      <c r="AQ802" s="366" t="s">
        <v>662</v>
      </c>
      <c r="AR802" s="359">
        <v>1.5E-3</v>
      </c>
      <c r="AS802" s="359">
        <v>1.5E-3</v>
      </c>
      <c r="AT802" s="359"/>
      <c r="AW802" s="646"/>
      <c r="AX802" s="646"/>
      <c r="AY802" s="647"/>
      <c r="AZ802" s="647"/>
      <c r="BA802" s="647"/>
      <c r="BB802" s="648"/>
      <c r="BC802" s="647"/>
      <c r="BD802" s="647"/>
      <c r="BE802" s="647"/>
      <c r="BF802" s="647"/>
      <c r="BG802" s="648"/>
      <c r="BH802" s="648"/>
      <c r="BI802" s="649"/>
      <c r="BJ802" s="649"/>
      <c r="BK802" s="649"/>
      <c r="BL802" s="218"/>
      <c r="BM802" s="648"/>
      <c r="BN802" s="648"/>
      <c r="BO802" s="648"/>
      <c r="BP802" s="648"/>
      <c r="BQ802" s="648"/>
      <c r="BR802" s="648"/>
      <c r="BS802" s="648"/>
      <c r="BT802" s="651"/>
      <c r="BU802" s="652"/>
      <c r="BV802" s="650"/>
      <c r="BW802" s="653"/>
    </row>
    <row r="803" spans="2:75" ht="15.75" customHeight="1">
      <c r="B803" s="353" t="s">
        <v>480</v>
      </c>
      <c r="C803" s="354">
        <v>42847342000191</v>
      </c>
      <c r="D803" s="355" t="s">
        <v>11</v>
      </c>
      <c r="E803" s="355" t="s">
        <v>620</v>
      </c>
      <c r="F803" s="355" t="s">
        <v>663</v>
      </c>
      <c r="G803" s="356" t="s">
        <v>738</v>
      </c>
      <c r="H803" s="356" t="s">
        <v>34</v>
      </c>
      <c r="I803" s="356"/>
      <c r="J803" s="356"/>
      <c r="K803" s="357" t="s">
        <v>48</v>
      </c>
      <c r="L803" s="358"/>
      <c r="M803" s="358" t="s">
        <v>1414</v>
      </c>
      <c r="N803" s="357">
        <v>614548</v>
      </c>
      <c r="O803" s="357" t="s">
        <v>1320</v>
      </c>
      <c r="P803" s="361">
        <v>44459</v>
      </c>
      <c r="Q803" s="362">
        <v>52863376.850000001</v>
      </c>
      <c r="R803" s="362" t="s">
        <v>1417</v>
      </c>
      <c r="S803" s="357">
        <v>31</v>
      </c>
      <c r="T803" s="359">
        <v>9.7665940157850129E-2</v>
      </c>
      <c r="U803" s="359">
        <v>1.2625466709923374</v>
      </c>
      <c r="V803" s="359" t="s">
        <v>1417</v>
      </c>
      <c r="W803" s="359" t="s">
        <v>1417</v>
      </c>
      <c r="X803" s="359" t="s">
        <v>1417</v>
      </c>
      <c r="Y803" s="359" t="s">
        <v>1417</v>
      </c>
      <c r="Z803" s="359" t="s">
        <v>1417</v>
      </c>
      <c r="AA803" s="359" t="s">
        <v>1417</v>
      </c>
      <c r="AB803" s="359" t="s">
        <v>1417</v>
      </c>
      <c r="AC803" s="363" t="s">
        <v>1417</v>
      </c>
      <c r="AD803" s="526">
        <v>0</v>
      </c>
      <c r="AE803" s="360" t="s">
        <v>2233</v>
      </c>
      <c r="AF803" s="360" t="s">
        <v>2143</v>
      </c>
      <c r="AG803" s="364" t="s">
        <v>1435</v>
      </c>
      <c r="AH803" s="364" t="s">
        <v>2165</v>
      </c>
      <c r="AI803" s="364">
        <v>1000</v>
      </c>
      <c r="AJ803" s="364" t="s">
        <v>1427</v>
      </c>
      <c r="AK803" s="364" t="s">
        <v>1427</v>
      </c>
      <c r="AL803" s="359">
        <v>5.5000000000000005E-3</v>
      </c>
      <c r="AM803" s="359">
        <v>0.15</v>
      </c>
      <c r="AN803" s="359" t="s">
        <v>64</v>
      </c>
      <c r="AO803" s="357" t="s">
        <v>1323</v>
      </c>
      <c r="AP803" s="360" t="s">
        <v>13</v>
      </c>
      <c r="AQ803" s="366" t="s">
        <v>668</v>
      </c>
      <c r="AR803" s="359" t="s">
        <v>34</v>
      </c>
      <c r="AS803" s="359" t="s">
        <v>34</v>
      </c>
      <c r="AT803" s="359"/>
      <c r="AX803" s="646"/>
      <c r="AY803" s="647"/>
      <c r="AZ803" s="647"/>
      <c r="BA803" s="647"/>
      <c r="BB803" s="648"/>
      <c r="BC803" s="647"/>
      <c r="BD803" s="647"/>
      <c r="BE803" s="647"/>
      <c r="BF803" s="647"/>
      <c r="BG803" s="648"/>
      <c r="BH803" s="648"/>
      <c r="BI803" s="649"/>
      <c r="BJ803" s="649"/>
      <c r="BK803" s="649"/>
      <c r="BL803" s="648"/>
      <c r="BM803" s="648"/>
      <c r="BN803" s="648"/>
      <c r="BO803" s="648"/>
      <c r="BP803" s="648"/>
      <c r="BQ803" s="648"/>
      <c r="BR803" s="648"/>
      <c r="BS803" s="648"/>
      <c r="BT803" s="651"/>
      <c r="BU803" s="652"/>
      <c r="BV803" s="650"/>
      <c r="BW803" s="653"/>
    </row>
    <row r="804" spans="2:75" ht="15.75" customHeight="1">
      <c r="B804" s="353" t="s">
        <v>169</v>
      </c>
      <c r="C804" s="354">
        <v>11447136000160</v>
      </c>
      <c r="D804" s="355" t="s">
        <v>11</v>
      </c>
      <c r="E804" s="355" t="s">
        <v>620</v>
      </c>
      <c r="F804" s="355" t="s">
        <v>663</v>
      </c>
      <c r="G804" s="356" t="s">
        <v>738</v>
      </c>
      <c r="H804" s="356" t="s">
        <v>34</v>
      </c>
      <c r="I804" s="356"/>
      <c r="J804" s="356" t="s">
        <v>608</v>
      </c>
      <c r="K804" s="357" t="s">
        <v>48</v>
      </c>
      <c r="L804" s="358"/>
      <c r="M804" s="358" t="s">
        <v>34</v>
      </c>
      <c r="N804" s="357">
        <v>248185</v>
      </c>
      <c r="O804" s="357" t="s">
        <v>1320</v>
      </c>
      <c r="P804" s="361">
        <v>40302</v>
      </c>
      <c r="Q804" s="362">
        <v>94555760.049999997</v>
      </c>
      <c r="R804" s="362">
        <v>86271904.864484146</v>
      </c>
      <c r="S804" s="357">
        <v>31</v>
      </c>
      <c r="T804" s="359">
        <v>8.7060516875523186E-2</v>
      </c>
      <c r="U804" s="359">
        <v>1.1254482942406725</v>
      </c>
      <c r="V804" s="359">
        <v>0.11747949965024351</v>
      </c>
      <c r="W804" s="359">
        <v>1.1516919169215758</v>
      </c>
      <c r="X804" s="359">
        <v>0.17735283324384477</v>
      </c>
      <c r="Y804" s="359">
        <v>1.3448987525012881</v>
      </c>
      <c r="Z804" s="359">
        <v>0.20121414567572526</v>
      </c>
      <c r="AA804" s="359">
        <v>1.1437664352850843</v>
      </c>
      <c r="AB804" s="359">
        <v>1.8897620909978021E-3</v>
      </c>
      <c r="AC804" s="363">
        <v>7.3818243182759993</v>
      </c>
      <c r="AD804" s="526">
        <v>0</v>
      </c>
      <c r="AE804" s="360" t="s">
        <v>2243</v>
      </c>
      <c r="AF804" s="360" t="s">
        <v>2152</v>
      </c>
      <c r="AG804" s="364" t="s">
        <v>1436</v>
      </c>
      <c r="AH804" s="364" t="s">
        <v>2147</v>
      </c>
      <c r="AI804" s="364">
        <v>1000</v>
      </c>
      <c r="AJ804" s="364">
        <v>1</v>
      </c>
      <c r="AK804" s="364">
        <v>1000</v>
      </c>
      <c r="AL804" s="359">
        <v>5.0000000000000001E-3</v>
      </c>
      <c r="AM804" s="359" t="s">
        <v>34</v>
      </c>
      <c r="AN804" s="359" t="s">
        <v>2161</v>
      </c>
      <c r="AO804" s="357" t="s">
        <v>1323</v>
      </c>
      <c r="AP804" s="360" t="s">
        <v>11</v>
      </c>
      <c r="AQ804" s="366" t="s">
        <v>675</v>
      </c>
      <c r="AR804" s="359">
        <v>1.6666666666666666E-3</v>
      </c>
      <c r="AS804" s="359">
        <v>1.6666666666666666E-3</v>
      </c>
      <c r="AT804" s="359"/>
      <c r="AX804" s="646"/>
      <c r="AY804" s="647"/>
      <c r="AZ804" s="647"/>
      <c r="BA804" s="647"/>
      <c r="BB804" s="648"/>
      <c r="BC804" s="647"/>
      <c r="BD804" s="647"/>
      <c r="BE804" s="647"/>
      <c r="BF804" s="647"/>
      <c r="BG804" s="648"/>
      <c r="BH804" s="648"/>
      <c r="BI804" s="649"/>
      <c r="BJ804" s="649"/>
      <c r="BK804" s="649"/>
      <c r="BL804" s="648"/>
      <c r="BM804" s="648"/>
      <c r="BN804" s="648"/>
      <c r="BO804" s="648"/>
      <c r="BP804" s="648"/>
      <c r="BQ804" s="648"/>
      <c r="BR804" s="648"/>
      <c r="BS804" s="648"/>
      <c r="BT804" s="651"/>
      <c r="BU804" s="652"/>
      <c r="BV804" s="650"/>
      <c r="BW804" s="653"/>
    </row>
    <row r="805" spans="2:75" ht="15.75" customHeight="1">
      <c r="B805" s="353" t="s">
        <v>1550</v>
      </c>
      <c r="C805" s="354">
        <v>29813630000167</v>
      </c>
      <c r="D805" s="355" t="s">
        <v>11</v>
      </c>
      <c r="E805" s="355" t="s">
        <v>620</v>
      </c>
      <c r="F805" s="355" t="s">
        <v>663</v>
      </c>
      <c r="G805" s="356" t="s">
        <v>738</v>
      </c>
      <c r="H805" s="356" t="s">
        <v>34</v>
      </c>
      <c r="I805" s="356"/>
      <c r="J805" s="356" t="s">
        <v>608</v>
      </c>
      <c r="K805" s="357" t="s">
        <v>48</v>
      </c>
      <c r="L805" s="358"/>
      <c r="M805" s="358"/>
      <c r="N805" s="357">
        <v>488623</v>
      </c>
      <c r="O805" s="357" t="s">
        <v>1320</v>
      </c>
      <c r="P805" s="361">
        <v>43357</v>
      </c>
      <c r="Q805" s="362">
        <v>54686119.789999999</v>
      </c>
      <c r="R805" s="362">
        <v>60851150.209642865</v>
      </c>
      <c r="S805" s="357">
        <v>31</v>
      </c>
      <c r="T805" s="359">
        <v>0.10373428971706233</v>
      </c>
      <c r="U805" s="359">
        <v>1.1667943200116895</v>
      </c>
      <c r="V805" s="359">
        <v>0.12855298414771332</v>
      </c>
      <c r="W805" s="359">
        <v>1.1798218040162316</v>
      </c>
      <c r="X805" s="359">
        <v>0.19617597766229045</v>
      </c>
      <c r="Y805" s="359">
        <v>1.3794683660114171</v>
      </c>
      <c r="Z805" s="359">
        <v>0.2224048790585551</v>
      </c>
      <c r="AA805" s="359">
        <v>1.2153456263381619</v>
      </c>
      <c r="AB805" s="359">
        <v>2.3776567160109581E-3</v>
      </c>
      <c r="AC805" s="363">
        <v>7.3701202257953851</v>
      </c>
      <c r="AD805" s="526">
        <v>11447136000160</v>
      </c>
      <c r="AE805" s="360" t="s">
        <v>2243</v>
      </c>
      <c r="AF805" s="360" t="s">
        <v>2152</v>
      </c>
      <c r="AG805" s="364" t="s">
        <v>1436</v>
      </c>
      <c r="AH805" s="364" t="s">
        <v>2147</v>
      </c>
      <c r="AI805" s="364">
        <v>5000</v>
      </c>
      <c r="AJ805" s="364">
        <v>1000</v>
      </c>
      <c r="AK805" s="364">
        <v>5000</v>
      </c>
      <c r="AL805" s="359">
        <v>1.0000000000000001E-5</v>
      </c>
      <c r="AM805" s="359" t="s">
        <v>34</v>
      </c>
      <c r="AN805" s="359" t="s">
        <v>64</v>
      </c>
      <c r="AO805" s="357" t="s">
        <v>1323</v>
      </c>
      <c r="AP805" s="360" t="s">
        <v>11</v>
      </c>
      <c r="AQ805" s="366" t="s">
        <v>675</v>
      </c>
      <c r="AR805" s="359" t="s">
        <v>34</v>
      </c>
      <c r="AS805" s="359" t="s">
        <v>34</v>
      </c>
      <c r="AT805" s="359"/>
      <c r="AX805" s="646"/>
      <c r="AY805" s="647"/>
      <c r="AZ805" s="647"/>
      <c r="BA805" s="647"/>
      <c r="BB805" s="648"/>
      <c r="BC805" s="647"/>
      <c r="BD805" s="647"/>
      <c r="BE805" s="647"/>
      <c r="BF805" s="647"/>
      <c r="BG805" s="648"/>
      <c r="BH805" s="648"/>
      <c r="BI805" s="649"/>
      <c r="BJ805" s="649"/>
      <c r="BK805" s="649"/>
      <c r="BL805" s="648"/>
      <c r="BM805" s="648"/>
      <c r="BN805" s="648"/>
      <c r="BO805" s="648"/>
      <c r="BP805" s="648"/>
      <c r="BQ805" s="648"/>
      <c r="BR805" s="648"/>
      <c r="BS805" s="648"/>
      <c r="BT805" s="651"/>
      <c r="BU805" s="652"/>
      <c r="BV805" s="650"/>
      <c r="BW805" s="653"/>
    </row>
    <row r="806" spans="2:75" ht="15.75" customHeight="1">
      <c r="B806" s="353" t="s">
        <v>484</v>
      </c>
      <c r="C806" s="354">
        <v>29613915000154</v>
      </c>
      <c r="D806" s="355" t="s">
        <v>11</v>
      </c>
      <c r="E806" s="355" t="s">
        <v>620</v>
      </c>
      <c r="F806" s="355" t="s">
        <v>663</v>
      </c>
      <c r="G806" s="356" t="s">
        <v>738</v>
      </c>
      <c r="H806" s="356" t="s">
        <v>34</v>
      </c>
      <c r="I806" s="356"/>
      <c r="J806" s="356" t="s">
        <v>608</v>
      </c>
      <c r="K806" s="357" t="s">
        <v>48</v>
      </c>
      <c r="L806" s="358"/>
      <c r="M806" s="358" t="s">
        <v>34</v>
      </c>
      <c r="N806" s="357">
        <v>483761</v>
      </c>
      <c r="O806" s="357" t="s">
        <v>1320</v>
      </c>
      <c r="P806" s="361">
        <v>43448</v>
      </c>
      <c r="Q806" s="362">
        <v>26517597.550000001</v>
      </c>
      <c r="R806" s="362">
        <v>26883113.773214288</v>
      </c>
      <c r="S806" s="357">
        <v>31</v>
      </c>
      <c r="T806" s="359">
        <v>5.6337606938064999E-2</v>
      </c>
      <c r="U806" s="359">
        <v>0.72828724093955932</v>
      </c>
      <c r="V806" s="359">
        <v>8.0590302228522814E-2</v>
      </c>
      <c r="W806" s="359">
        <v>0.7900544344773619</v>
      </c>
      <c r="X806" s="359">
        <v>0.15245268678096524</v>
      </c>
      <c r="Y806" s="359">
        <v>1.1560764184989736</v>
      </c>
      <c r="Z806" s="359">
        <v>0.18166224841870027</v>
      </c>
      <c r="AA806" s="359">
        <v>1.0326271127805553</v>
      </c>
      <c r="AB806" s="359">
        <v>1.7776238300985445E-2</v>
      </c>
      <c r="AC806" s="363">
        <v>-1.0955786306340431</v>
      </c>
      <c r="AD806" s="526">
        <v>42046759000155</v>
      </c>
      <c r="AE806" s="360" t="s">
        <v>2275</v>
      </c>
      <c r="AF806" s="360" t="s">
        <v>2143</v>
      </c>
      <c r="AG806" s="364" t="s">
        <v>1435</v>
      </c>
      <c r="AH806" s="364" t="s">
        <v>2147</v>
      </c>
      <c r="AI806" s="364">
        <v>1000</v>
      </c>
      <c r="AJ806" s="364">
        <v>1000</v>
      </c>
      <c r="AK806" s="364">
        <v>1000</v>
      </c>
      <c r="AL806" s="359">
        <v>1.8700000000000001E-2</v>
      </c>
      <c r="AM806" s="359">
        <v>0.2</v>
      </c>
      <c r="AN806" s="359" t="s">
        <v>2161</v>
      </c>
      <c r="AO806" s="357" t="s">
        <v>1323</v>
      </c>
      <c r="AP806" s="360" t="s">
        <v>13</v>
      </c>
      <c r="AQ806" s="366" t="s">
        <v>664</v>
      </c>
      <c r="AR806" s="359">
        <v>4.986666666666667E-3</v>
      </c>
      <c r="AS806" s="359">
        <v>4.986666666666667E-3</v>
      </c>
      <c r="AT806" s="359"/>
      <c r="AX806" s="646"/>
      <c r="AY806" s="647"/>
      <c r="AZ806" s="647"/>
      <c r="BA806" s="647"/>
      <c r="BB806" s="648"/>
      <c r="BC806" s="647"/>
      <c r="BD806" s="647"/>
      <c r="BE806" s="647"/>
      <c r="BF806" s="647"/>
      <c r="BG806" s="648"/>
      <c r="BH806" s="648"/>
      <c r="BI806" s="649"/>
      <c r="BJ806" s="649"/>
      <c r="BK806" s="649"/>
      <c r="BL806" s="648"/>
      <c r="BM806" s="648"/>
      <c r="BN806" s="648"/>
      <c r="BO806" s="648"/>
      <c r="BP806" s="648"/>
      <c r="BQ806" s="648"/>
      <c r="BR806" s="648"/>
      <c r="BS806" s="648"/>
      <c r="BT806" s="651"/>
      <c r="BU806" s="652"/>
      <c r="BV806" s="650"/>
      <c r="BW806" s="653"/>
    </row>
    <row r="807" spans="2:75" ht="15.75" customHeight="1">
      <c r="B807" s="353" t="s">
        <v>994</v>
      </c>
      <c r="C807" s="354">
        <v>28259415000101</v>
      </c>
      <c r="D807" s="355" t="s">
        <v>11</v>
      </c>
      <c r="E807" s="355" t="s">
        <v>620</v>
      </c>
      <c r="F807" s="355" t="s">
        <v>663</v>
      </c>
      <c r="G807" s="356" t="s">
        <v>738</v>
      </c>
      <c r="H807" s="356" t="s">
        <v>34</v>
      </c>
      <c r="I807" s="356"/>
      <c r="J807" s="356" t="s">
        <v>608</v>
      </c>
      <c r="K807" s="357" t="s">
        <v>48</v>
      </c>
      <c r="L807" s="358"/>
      <c r="M807" s="358" t="s">
        <v>34</v>
      </c>
      <c r="N807" s="357">
        <v>452734</v>
      </c>
      <c r="O807" s="357" t="s">
        <v>1320</v>
      </c>
      <c r="P807" s="361">
        <v>43047</v>
      </c>
      <c r="Q807" s="362">
        <v>149509878.13</v>
      </c>
      <c r="R807" s="362">
        <v>126106745.80932537</v>
      </c>
      <c r="S807" s="357">
        <v>31</v>
      </c>
      <c r="T807" s="359">
        <v>7.9760816382139277E-2</v>
      </c>
      <c r="U807" s="359">
        <v>1.0310836411971702</v>
      </c>
      <c r="V807" s="359">
        <v>0.11961314774848475</v>
      </c>
      <c r="W807" s="359">
        <v>1.1726088026387889</v>
      </c>
      <c r="X807" s="359">
        <v>0.20147185630092235</v>
      </c>
      <c r="Y807" s="359">
        <v>1.527797685818099</v>
      </c>
      <c r="Z807" s="359">
        <v>0.18291062254815271</v>
      </c>
      <c r="AA807" s="359">
        <v>1.039723276040603</v>
      </c>
      <c r="AB807" s="359">
        <v>1.1669725868610979E-2</v>
      </c>
      <c r="AC807" s="363">
        <v>1.3645776896265343</v>
      </c>
      <c r="AD807" s="526">
        <v>0</v>
      </c>
      <c r="AE807" s="360" t="s">
        <v>2317</v>
      </c>
      <c r="AF807" s="360" t="s">
        <v>2152</v>
      </c>
      <c r="AG807" s="364" t="s">
        <v>1436</v>
      </c>
      <c r="AH807" s="364" t="s">
        <v>2144</v>
      </c>
      <c r="AI807" s="364">
        <v>500</v>
      </c>
      <c r="AJ807" s="364">
        <v>100</v>
      </c>
      <c r="AK807" s="364">
        <v>500</v>
      </c>
      <c r="AL807" s="359">
        <v>6.9999999999999993E-3</v>
      </c>
      <c r="AM807" s="359">
        <v>0.2</v>
      </c>
      <c r="AN807" s="359" t="s">
        <v>64</v>
      </c>
      <c r="AO807" s="357" t="s">
        <v>1323</v>
      </c>
      <c r="AP807" s="360" t="s">
        <v>11</v>
      </c>
      <c r="AQ807" s="366" t="s">
        <v>675</v>
      </c>
      <c r="AR807" s="359">
        <v>2.4499999999999999E-3</v>
      </c>
      <c r="AS807" s="359">
        <v>2.4499999999999999E-3</v>
      </c>
      <c r="AT807" s="359"/>
      <c r="AX807" s="646"/>
      <c r="AY807" s="647"/>
      <c r="AZ807" s="647"/>
      <c r="BA807" s="647"/>
      <c r="BB807" s="648"/>
      <c r="BC807" s="647"/>
      <c r="BD807" s="647"/>
      <c r="BE807" s="647"/>
      <c r="BF807" s="647"/>
      <c r="BG807" s="648"/>
      <c r="BH807" s="648"/>
      <c r="BI807" s="649"/>
      <c r="BJ807" s="649"/>
      <c r="BK807" s="649"/>
      <c r="BL807" s="648"/>
      <c r="BM807" s="648"/>
      <c r="BN807" s="648"/>
      <c r="BO807" s="648"/>
      <c r="BP807" s="648"/>
      <c r="BQ807" s="648"/>
      <c r="BR807" s="648"/>
      <c r="BS807" s="648"/>
      <c r="BT807" s="651"/>
      <c r="BU807" s="652"/>
      <c r="BV807" s="650"/>
      <c r="BW807" s="653"/>
    </row>
    <row r="808" spans="2:75" ht="15.75" customHeight="1">
      <c r="B808" s="353" t="s">
        <v>296</v>
      </c>
      <c r="C808" s="354">
        <v>31964159000150</v>
      </c>
      <c r="D808" s="355" t="s">
        <v>11</v>
      </c>
      <c r="E808" s="355" t="s">
        <v>620</v>
      </c>
      <c r="F808" s="355" t="s">
        <v>663</v>
      </c>
      <c r="G808" s="356" t="s">
        <v>738</v>
      </c>
      <c r="H808" s="356" t="s">
        <v>34</v>
      </c>
      <c r="I808" s="356"/>
      <c r="J808" s="356" t="s">
        <v>608</v>
      </c>
      <c r="K808" s="357" t="s">
        <v>48</v>
      </c>
      <c r="L808" s="358"/>
      <c r="M808" s="358" t="s">
        <v>34</v>
      </c>
      <c r="N808" s="357">
        <v>482145</v>
      </c>
      <c r="O808" s="357" t="s">
        <v>1320</v>
      </c>
      <c r="P808" s="361">
        <v>43444</v>
      </c>
      <c r="Q808" s="362">
        <v>37531017.060000002</v>
      </c>
      <c r="R808" s="362">
        <v>31895246.233650781</v>
      </c>
      <c r="S808" s="357">
        <v>31</v>
      </c>
      <c r="T808" s="359">
        <v>8.9209022674010985E-2</v>
      </c>
      <c r="U808" s="359">
        <v>1.1532224480460251</v>
      </c>
      <c r="V808" s="359">
        <v>0.12411450735810092</v>
      </c>
      <c r="W808" s="359">
        <v>1.2167371781680207</v>
      </c>
      <c r="X808" s="359">
        <v>0.18265670449686966</v>
      </c>
      <c r="Y808" s="359">
        <v>1.3851189717171444</v>
      </c>
      <c r="Z808" s="359">
        <v>0.25261379784427862</v>
      </c>
      <c r="AA808" s="359">
        <v>1.4359387213750674</v>
      </c>
      <c r="AB808" s="359">
        <v>5.756144996614935E-3</v>
      </c>
      <c r="AC808" s="363">
        <v>3.4549499357115536</v>
      </c>
      <c r="AD808" s="526">
        <v>0</v>
      </c>
      <c r="AE808" s="360" t="s">
        <v>2181</v>
      </c>
      <c r="AF808" s="360" t="s">
        <v>2143</v>
      </c>
      <c r="AG808" s="364" t="s">
        <v>1435</v>
      </c>
      <c r="AH808" s="364" t="s">
        <v>2144</v>
      </c>
      <c r="AI808" s="364">
        <v>0</v>
      </c>
      <c r="AJ808" s="364">
        <v>0</v>
      </c>
      <c r="AK808" s="364">
        <v>0</v>
      </c>
      <c r="AL808" s="359">
        <v>0.01</v>
      </c>
      <c r="AM808" s="359">
        <v>0.1</v>
      </c>
      <c r="AN808" s="359" t="s">
        <v>64</v>
      </c>
      <c r="AO808" s="357" t="s">
        <v>1323</v>
      </c>
      <c r="AP808" s="360" t="s">
        <v>13</v>
      </c>
      <c r="AQ808" s="366" t="s">
        <v>664</v>
      </c>
      <c r="AR808" s="359">
        <v>2.6670000000000001E-3</v>
      </c>
      <c r="AS808" s="359">
        <v>2.6670000000000001E-3</v>
      </c>
      <c r="AT808" s="359"/>
      <c r="AX808" s="646"/>
      <c r="AY808" s="647"/>
      <c r="AZ808" s="647"/>
      <c r="BA808" s="647"/>
      <c r="BB808" s="648"/>
      <c r="BC808" s="647"/>
      <c r="BD808" s="647"/>
      <c r="BE808" s="647"/>
      <c r="BF808" s="647"/>
      <c r="BG808" s="648"/>
      <c r="BH808" s="648"/>
      <c r="BI808" s="649"/>
      <c r="BJ808" s="649"/>
      <c r="BK808" s="649"/>
      <c r="BL808" s="648"/>
      <c r="BM808" s="648"/>
      <c r="BN808" s="648"/>
      <c r="BO808" s="648"/>
      <c r="BP808" s="648"/>
      <c r="BQ808" s="648"/>
      <c r="BR808" s="648"/>
      <c r="BS808" s="648"/>
      <c r="BT808" s="651"/>
      <c r="BU808" s="652"/>
      <c r="BV808" s="650"/>
      <c r="BW808" s="653"/>
    </row>
    <row r="809" spans="2:75" ht="15.75" customHeight="1">
      <c r="B809" s="353" t="s">
        <v>1081</v>
      </c>
      <c r="C809" s="354">
        <v>40141547000121</v>
      </c>
      <c r="D809" s="355" t="s">
        <v>11</v>
      </c>
      <c r="E809" s="355" t="s">
        <v>620</v>
      </c>
      <c r="F809" s="355" t="s">
        <v>663</v>
      </c>
      <c r="G809" s="356" t="s">
        <v>738</v>
      </c>
      <c r="H809" s="356" t="s">
        <v>34</v>
      </c>
      <c r="I809" s="356"/>
      <c r="J809" s="356"/>
      <c r="K809" s="357" t="s">
        <v>48</v>
      </c>
      <c r="L809" s="358"/>
      <c r="M809" s="358" t="s">
        <v>34</v>
      </c>
      <c r="N809" s="357">
        <v>569690</v>
      </c>
      <c r="O809" s="357" t="s">
        <v>1320</v>
      </c>
      <c r="P809" s="361">
        <v>44203</v>
      </c>
      <c r="Q809" s="362">
        <v>17406420.890000001</v>
      </c>
      <c r="R809" s="362">
        <v>18648119.753611118</v>
      </c>
      <c r="S809" s="357">
        <v>31</v>
      </c>
      <c r="T809" s="359">
        <v>8.5277798043842834E-2</v>
      </c>
      <c r="U809" s="359">
        <v>1.10240273995004</v>
      </c>
      <c r="V809" s="359">
        <v>0.11879172716125996</v>
      </c>
      <c r="W809" s="359">
        <v>1.164556134270978</v>
      </c>
      <c r="X809" s="359" t="s">
        <v>1417</v>
      </c>
      <c r="Y809" s="359" t="s">
        <v>1417</v>
      </c>
      <c r="Z809" s="359" t="s">
        <v>1417</v>
      </c>
      <c r="AA809" s="359" t="s">
        <v>1417</v>
      </c>
      <c r="AB809" s="359">
        <v>4.28165010709513E-2</v>
      </c>
      <c r="AC809" s="363">
        <v>0.37437143012008312</v>
      </c>
      <c r="AD809" s="526">
        <v>36776025000129</v>
      </c>
      <c r="AE809" s="360" t="s">
        <v>2345</v>
      </c>
      <c r="AF809" s="360" t="s">
        <v>2143</v>
      </c>
      <c r="AG809" s="364" t="s">
        <v>1435</v>
      </c>
      <c r="AH809" s="364" t="s">
        <v>2144</v>
      </c>
      <c r="AI809" s="364">
        <v>5000</v>
      </c>
      <c r="AJ809" s="364">
        <v>0</v>
      </c>
      <c r="AK809" s="364">
        <v>0</v>
      </c>
      <c r="AL809" s="359">
        <v>1.4999999999999999E-2</v>
      </c>
      <c r="AM809" s="359">
        <v>0.25</v>
      </c>
      <c r="AN809" s="359" t="s">
        <v>34</v>
      </c>
      <c r="AO809" s="357" t="s">
        <v>1323</v>
      </c>
      <c r="AP809" s="360" t="s">
        <v>13</v>
      </c>
      <c r="AQ809" s="366" t="s">
        <v>668</v>
      </c>
      <c r="AR809" s="359">
        <v>4.9999999999999992E-3</v>
      </c>
      <c r="AS809" s="359">
        <v>4.9999999999999992E-3</v>
      </c>
      <c r="AT809" s="359"/>
      <c r="AW809" s="646"/>
      <c r="AX809" s="646"/>
      <c r="AY809" s="647"/>
      <c r="AZ809" s="647"/>
      <c r="BA809" s="647"/>
      <c r="BB809" s="648"/>
      <c r="BC809" s="647"/>
      <c r="BD809" s="647"/>
      <c r="BE809" s="647"/>
      <c r="BF809" s="647"/>
      <c r="BG809" s="648"/>
      <c r="BH809" s="648"/>
      <c r="BI809" s="649"/>
      <c r="BJ809" s="649"/>
      <c r="BK809" s="649"/>
      <c r="BL809" s="218"/>
      <c r="BM809" s="648"/>
      <c r="BN809" s="648"/>
      <c r="BO809" s="648"/>
      <c r="BP809" s="648"/>
      <c r="BQ809" s="648"/>
      <c r="BR809" s="648"/>
      <c r="BS809" s="648"/>
      <c r="BT809" s="651"/>
      <c r="BU809" s="652"/>
      <c r="BV809" s="650"/>
      <c r="BW809" s="653"/>
    </row>
    <row r="810" spans="2:75" ht="15.75" customHeight="1">
      <c r="B810" s="353" t="s">
        <v>1120</v>
      </c>
      <c r="C810" s="354">
        <v>32525986000100</v>
      </c>
      <c r="D810" s="355" t="s">
        <v>11</v>
      </c>
      <c r="E810" s="355" t="s">
        <v>620</v>
      </c>
      <c r="F810" s="355" t="s">
        <v>663</v>
      </c>
      <c r="G810" s="356" t="s">
        <v>738</v>
      </c>
      <c r="H810" s="356" t="s">
        <v>34</v>
      </c>
      <c r="I810" s="356" t="s">
        <v>1303</v>
      </c>
      <c r="J810" s="356" t="s">
        <v>608</v>
      </c>
      <c r="K810" s="357" t="s">
        <v>48</v>
      </c>
      <c r="L810" s="358"/>
      <c r="M810" s="358" t="s">
        <v>34</v>
      </c>
      <c r="N810" s="357">
        <v>518700</v>
      </c>
      <c r="O810" s="357" t="s">
        <v>1320</v>
      </c>
      <c r="P810" s="361">
        <v>43775</v>
      </c>
      <c r="Q810" s="362">
        <v>58976906.840000004</v>
      </c>
      <c r="R810" s="362">
        <v>39795627.619285725</v>
      </c>
      <c r="S810" s="357">
        <v>31</v>
      </c>
      <c r="T810" s="359">
        <v>9.8720477407517881E-2</v>
      </c>
      <c r="U810" s="359">
        <v>1.2761788798448155</v>
      </c>
      <c r="V810" s="359">
        <v>0.13459227453739242</v>
      </c>
      <c r="W810" s="359">
        <v>1.3194543314049871</v>
      </c>
      <c r="X810" s="359">
        <v>0.20135606915706483</v>
      </c>
      <c r="Y810" s="359">
        <v>1.5269196508722713</v>
      </c>
      <c r="Z810" s="359" t="s">
        <v>1417</v>
      </c>
      <c r="AA810" s="359" t="s">
        <v>1417</v>
      </c>
      <c r="AB810" s="359">
        <v>1.5860452827990185E-3</v>
      </c>
      <c r="AC810" s="363">
        <v>18.381681574610059</v>
      </c>
      <c r="AD810" s="526">
        <v>0</v>
      </c>
      <c r="AE810" s="360" t="s">
        <v>2391</v>
      </c>
      <c r="AF810" s="360" t="s">
        <v>928</v>
      </c>
      <c r="AG810" s="364" t="s">
        <v>928</v>
      </c>
      <c r="AH810" s="364" t="s">
        <v>2144</v>
      </c>
      <c r="AI810" s="364">
        <v>20000</v>
      </c>
      <c r="AJ810" s="364">
        <v>10000</v>
      </c>
      <c r="AK810" s="364">
        <v>1000</v>
      </c>
      <c r="AL810" s="359">
        <v>4.7499999999999999E-3</v>
      </c>
      <c r="AM810" s="359" t="s">
        <v>34</v>
      </c>
      <c r="AN810" s="359" t="s">
        <v>34</v>
      </c>
      <c r="AO810" s="357" t="s">
        <v>1323</v>
      </c>
      <c r="AP810" s="360" t="s">
        <v>13</v>
      </c>
      <c r="AQ810" s="366" t="s">
        <v>668</v>
      </c>
      <c r="AR810" s="359">
        <v>3.1999999999999997E-3</v>
      </c>
      <c r="AS810" s="359">
        <v>3.1999999999999997E-3</v>
      </c>
      <c r="AT810" s="359"/>
      <c r="AX810" s="646"/>
      <c r="AY810" s="647"/>
      <c r="AZ810" s="647"/>
      <c r="BA810" s="647"/>
      <c r="BB810" s="648"/>
      <c r="BC810" s="647"/>
      <c r="BD810" s="647"/>
      <c r="BE810" s="647"/>
      <c r="BF810" s="647"/>
      <c r="BG810" s="648"/>
      <c r="BH810" s="648"/>
      <c r="BI810" s="649"/>
      <c r="BJ810" s="649"/>
      <c r="BK810" s="649"/>
      <c r="BL810" s="648"/>
      <c r="BM810" s="648"/>
      <c r="BN810" s="648"/>
      <c r="BO810" s="648"/>
      <c r="BP810" s="648"/>
      <c r="BQ810" s="648"/>
      <c r="BR810" s="648"/>
      <c r="BS810" s="648"/>
      <c r="BT810" s="651"/>
      <c r="BU810" s="652"/>
      <c r="BV810" s="650"/>
      <c r="BW810" s="653"/>
    </row>
    <row r="811" spans="2:75" ht="15.75" customHeight="1">
      <c r="B811" s="353" t="s">
        <v>1383</v>
      </c>
      <c r="C811" s="354">
        <v>18316558000146</v>
      </c>
      <c r="D811" s="355" t="s">
        <v>11</v>
      </c>
      <c r="E811" s="355" t="s">
        <v>620</v>
      </c>
      <c r="F811" s="355" t="s">
        <v>663</v>
      </c>
      <c r="G811" s="356" t="s">
        <v>738</v>
      </c>
      <c r="H811" s="356" t="s">
        <v>34</v>
      </c>
      <c r="I811" s="356"/>
      <c r="J811" s="356" t="s">
        <v>608</v>
      </c>
      <c r="K811" s="357" t="s">
        <v>48</v>
      </c>
      <c r="L811" s="358"/>
      <c r="M811" s="358" t="s">
        <v>34</v>
      </c>
      <c r="N811" s="357">
        <v>347582</v>
      </c>
      <c r="O811" s="357" t="s">
        <v>1320</v>
      </c>
      <c r="P811" s="361">
        <v>41537</v>
      </c>
      <c r="Q811" s="362">
        <v>128173485.39</v>
      </c>
      <c r="R811" s="362">
        <v>123749831.59273811</v>
      </c>
      <c r="S811" s="357">
        <v>31</v>
      </c>
      <c r="T811" s="359">
        <v>8.52513389862668E-2</v>
      </c>
      <c r="U811" s="359">
        <v>1.1020606985484396</v>
      </c>
      <c r="V811" s="359">
        <v>0.11386523109027058</v>
      </c>
      <c r="W811" s="359">
        <v>1.1162599998764986</v>
      </c>
      <c r="X811" s="359">
        <v>0.17081271281008115</v>
      </c>
      <c r="Y811" s="359">
        <v>1.2953038311701841</v>
      </c>
      <c r="Z811" s="359">
        <v>0.15486135091622022</v>
      </c>
      <c r="AA811" s="359">
        <v>0.88028212284006602</v>
      </c>
      <c r="AB811" s="359">
        <v>1.7476958746441588E-3</v>
      </c>
      <c r="AC811" s="363">
        <v>6.1273139618664434</v>
      </c>
      <c r="AD811" s="526">
        <v>15487311000102</v>
      </c>
      <c r="AE811" s="360" t="s">
        <v>2217</v>
      </c>
      <c r="AF811" s="360" t="s">
        <v>2152</v>
      </c>
      <c r="AG811" s="364" t="s">
        <v>1436</v>
      </c>
      <c r="AH811" s="364" t="s">
        <v>2147</v>
      </c>
      <c r="AI811" s="364">
        <v>3000</v>
      </c>
      <c r="AJ811" s="364">
        <v>0</v>
      </c>
      <c r="AK811" s="364">
        <v>100</v>
      </c>
      <c r="AL811" s="359">
        <v>5.0000000000000001E-3</v>
      </c>
      <c r="AM811" s="359">
        <v>0.2</v>
      </c>
      <c r="AN811" s="359" t="s">
        <v>64</v>
      </c>
      <c r="AO811" s="357" t="s">
        <v>1323</v>
      </c>
      <c r="AP811" s="360" t="s">
        <v>11</v>
      </c>
      <c r="AQ811" s="366" t="s">
        <v>675</v>
      </c>
      <c r="AR811" s="359">
        <v>1.3500000000000001E-3</v>
      </c>
      <c r="AS811" s="359">
        <v>1.3500000000000001E-3</v>
      </c>
      <c r="AT811" s="359"/>
      <c r="AX811" s="646"/>
      <c r="AY811" s="647"/>
      <c r="AZ811" s="647"/>
      <c r="BA811" s="647"/>
      <c r="BB811" s="648"/>
      <c r="BC811" s="647"/>
      <c r="BD811" s="647"/>
      <c r="BE811" s="647"/>
      <c r="BF811" s="647"/>
      <c r="BG811" s="648"/>
      <c r="BH811" s="648"/>
      <c r="BI811" s="649"/>
      <c r="BJ811" s="649"/>
      <c r="BK811" s="649"/>
      <c r="BL811" s="648"/>
      <c r="BM811" s="648"/>
      <c r="BN811" s="648"/>
      <c r="BO811" s="648"/>
      <c r="BP811" s="648"/>
      <c r="BQ811" s="648"/>
      <c r="BR811" s="648"/>
      <c r="BS811" s="648"/>
      <c r="BT811" s="651"/>
      <c r="BU811" s="652"/>
      <c r="BV811" s="650"/>
      <c r="BW811" s="653"/>
    </row>
    <row r="812" spans="2:75" ht="15.75" customHeight="1">
      <c r="B812" s="353" t="s">
        <v>347</v>
      </c>
      <c r="C812" s="354">
        <v>29196922000106</v>
      </c>
      <c r="D812" s="355" t="s">
        <v>11</v>
      </c>
      <c r="E812" s="355" t="s">
        <v>620</v>
      </c>
      <c r="F812" s="355" t="s">
        <v>663</v>
      </c>
      <c r="G812" s="356" t="s">
        <v>738</v>
      </c>
      <c r="H812" s="356" t="s">
        <v>34</v>
      </c>
      <c r="I812" s="356"/>
      <c r="J812" s="356" t="s">
        <v>608</v>
      </c>
      <c r="K812" s="357" t="s">
        <v>48</v>
      </c>
      <c r="L812" s="358"/>
      <c r="M812" s="358" t="s">
        <v>34</v>
      </c>
      <c r="N812" s="357">
        <v>472204</v>
      </c>
      <c r="O812" s="357" t="s">
        <v>1320</v>
      </c>
      <c r="P812" s="361">
        <v>43307</v>
      </c>
      <c r="Q812" s="362">
        <v>374196216.33999997</v>
      </c>
      <c r="R812" s="362">
        <v>305951793.22571439</v>
      </c>
      <c r="S812" s="357">
        <v>31</v>
      </c>
      <c r="T812" s="359">
        <v>8.570654230799879E-2</v>
      </c>
      <c r="U812" s="359">
        <v>1.1079452007356763</v>
      </c>
      <c r="V812" s="359">
        <v>0.11756454141443506</v>
      </c>
      <c r="W812" s="359">
        <v>1.1525256105678012</v>
      </c>
      <c r="X812" s="359">
        <v>0.16867136200233634</v>
      </c>
      <c r="Y812" s="359">
        <v>1.2790655789960901</v>
      </c>
      <c r="Z812" s="359">
        <v>0.15805138093852533</v>
      </c>
      <c r="AA812" s="359">
        <v>0.8984152876571383</v>
      </c>
      <c r="AB812" s="359">
        <v>3.5904340921298194E-3</v>
      </c>
      <c r="AC812" s="363">
        <v>3.9077903689847133</v>
      </c>
      <c r="AD812" s="526">
        <v>0</v>
      </c>
      <c r="AE812" s="360" t="s">
        <v>2404</v>
      </c>
      <c r="AF812" s="360" t="s">
        <v>2152</v>
      </c>
      <c r="AG812" s="364" t="s">
        <v>1436</v>
      </c>
      <c r="AH812" s="364" t="s">
        <v>2147</v>
      </c>
      <c r="AI812" s="364">
        <v>500</v>
      </c>
      <c r="AJ812" s="364">
        <v>100</v>
      </c>
      <c r="AK812" s="364">
        <v>100</v>
      </c>
      <c r="AL812" s="359">
        <v>6.0000000000000001E-3</v>
      </c>
      <c r="AM812" s="359" t="s">
        <v>34</v>
      </c>
      <c r="AN812" s="359" t="s">
        <v>64</v>
      </c>
      <c r="AO812" s="357" t="s">
        <v>1323</v>
      </c>
      <c r="AP812" s="360" t="s">
        <v>11</v>
      </c>
      <c r="AQ812" s="366" t="s">
        <v>662</v>
      </c>
      <c r="AR812" s="359">
        <v>2E-3</v>
      </c>
      <c r="AS812" s="359">
        <v>2E-3</v>
      </c>
      <c r="AT812" s="359"/>
      <c r="AX812" s="646"/>
      <c r="AY812" s="647"/>
      <c r="AZ812" s="647"/>
      <c r="BA812" s="647"/>
      <c r="BB812" s="648"/>
      <c r="BC812" s="647"/>
      <c r="BD812" s="647"/>
      <c r="BE812" s="647"/>
      <c r="BF812" s="647"/>
      <c r="BG812" s="648"/>
      <c r="BH812" s="648"/>
      <c r="BI812" s="649"/>
      <c r="BJ812" s="649"/>
      <c r="BK812" s="649"/>
      <c r="BL812" s="648"/>
      <c r="BM812" s="648"/>
      <c r="BN812" s="648"/>
      <c r="BO812" s="648"/>
      <c r="BP812" s="648"/>
      <c r="BQ812" s="648"/>
      <c r="BR812" s="648"/>
      <c r="BS812" s="648"/>
      <c r="BT812" s="651"/>
      <c r="BU812" s="652"/>
      <c r="BV812" s="650"/>
      <c r="BW812" s="653"/>
    </row>
    <row r="813" spans="2:75" ht="15.75" customHeight="1">
      <c r="B813" s="353" t="s">
        <v>1196</v>
      </c>
      <c r="C813" s="354">
        <v>38026926000129</v>
      </c>
      <c r="D813" s="355" t="s">
        <v>11</v>
      </c>
      <c r="E813" s="355" t="s">
        <v>621</v>
      </c>
      <c r="F813" s="355" t="s">
        <v>663</v>
      </c>
      <c r="G813" s="356" t="s">
        <v>738</v>
      </c>
      <c r="H813" s="356" t="s">
        <v>34</v>
      </c>
      <c r="I813" s="356"/>
      <c r="J813" s="356" t="s">
        <v>608</v>
      </c>
      <c r="K813" s="357" t="s">
        <v>48</v>
      </c>
      <c r="L813" s="358"/>
      <c r="M813" s="358" t="s">
        <v>34</v>
      </c>
      <c r="N813" s="357">
        <v>553743</v>
      </c>
      <c r="O813" s="357" t="s">
        <v>1320</v>
      </c>
      <c r="P813" s="361">
        <v>44104</v>
      </c>
      <c r="Q813" s="362">
        <v>161237816.71000001</v>
      </c>
      <c r="R813" s="362">
        <v>99182838.64785713</v>
      </c>
      <c r="S813" s="357">
        <v>31</v>
      </c>
      <c r="T813" s="359">
        <v>7.4186243163368859E-2</v>
      </c>
      <c r="U813" s="359">
        <v>0.95902004514529804</v>
      </c>
      <c r="V813" s="359">
        <v>0.11139278158717003</v>
      </c>
      <c r="W813" s="359">
        <v>1.0920217275294493</v>
      </c>
      <c r="X813" s="359" t="s">
        <v>1417</v>
      </c>
      <c r="Y813" s="359" t="s">
        <v>1417</v>
      </c>
      <c r="Z813" s="359" t="s">
        <v>1417</v>
      </c>
      <c r="AA813" s="359" t="s">
        <v>1417</v>
      </c>
      <c r="AB813" s="359">
        <v>2.7497280720784556E-2</v>
      </c>
      <c r="AC813" s="363">
        <v>0.32222844295495284</v>
      </c>
      <c r="AD813" s="526">
        <v>38026869000188</v>
      </c>
      <c r="AE813" s="360" t="s">
        <v>2432</v>
      </c>
      <c r="AF813" s="360" t="s">
        <v>2152</v>
      </c>
      <c r="AG813" s="364" t="s">
        <v>1436</v>
      </c>
      <c r="AH813" s="364" t="s">
        <v>2147</v>
      </c>
      <c r="AI813" s="364">
        <v>1000</v>
      </c>
      <c r="AJ813" s="364">
        <v>100</v>
      </c>
      <c r="AK813" s="364">
        <v>100</v>
      </c>
      <c r="AL813" s="359">
        <v>3.0000000000000001E-3</v>
      </c>
      <c r="AM813" s="359">
        <v>0.2</v>
      </c>
      <c r="AN813" s="359" t="s">
        <v>34</v>
      </c>
      <c r="AO813" s="357" t="s">
        <v>1323</v>
      </c>
      <c r="AP813" s="360" t="s">
        <v>11</v>
      </c>
      <c r="AQ813" s="366" t="s">
        <v>675</v>
      </c>
      <c r="AR813" s="359">
        <v>1.4E-3</v>
      </c>
      <c r="AS813" s="359">
        <v>1.4E-3</v>
      </c>
      <c r="AT813" s="359"/>
      <c r="AX813" s="646"/>
      <c r="AY813" s="647"/>
      <c r="AZ813" s="647"/>
      <c r="BA813" s="647"/>
      <c r="BB813" s="648"/>
      <c r="BC813" s="647"/>
      <c r="BD813" s="647"/>
      <c r="BE813" s="647"/>
      <c r="BF813" s="647"/>
      <c r="BG813" s="648"/>
      <c r="BH813" s="648"/>
      <c r="BI813" s="649"/>
      <c r="BJ813" s="649"/>
      <c r="BK813" s="649"/>
      <c r="BL813" s="648"/>
      <c r="BM813" s="648"/>
      <c r="BN813" s="648"/>
      <c r="BO813" s="648"/>
      <c r="BP813" s="648"/>
      <c r="BQ813" s="648"/>
      <c r="BR813" s="648"/>
      <c r="BS813" s="648"/>
      <c r="BT813" s="651"/>
      <c r="BU813" s="652"/>
      <c r="BV813" s="650"/>
      <c r="BW813" s="653"/>
    </row>
    <row r="814" spans="2:75" ht="15.75" customHeight="1">
      <c r="B814" s="353" t="s">
        <v>1307</v>
      </c>
      <c r="C814" s="354">
        <v>46521638000179</v>
      </c>
      <c r="D814" s="355" t="s">
        <v>11</v>
      </c>
      <c r="E814" s="355" t="s">
        <v>620</v>
      </c>
      <c r="F814" s="355" t="s">
        <v>663</v>
      </c>
      <c r="G814" s="356" t="s">
        <v>738</v>
      </c>
      <c r="H814" s="356" t="s">
        <v>34</v>
      </c>
      <c r="I814" s="356"/>
      <c r="J814" s="356" t="s">
        <v>608</v>
      </c>
      <c r="K814" s="357" t="s">
        <v>48</v>
      </c>
      <c r="L814" s="358"/>
      <c r="M814" s="358" t="s">
        <v>34</v>
      </c>
      <c r="N814" s="357">
        <v>658626</v>
      </c>
      <c r="O814" s="357" t="s">
        <v>1320</v>
      </c>
      <c r="P814" s="361">
        <v>44742</v>
      </c>
      <c r="Q814" s="362">
        <v>13011882.25</v>
      </c>
      <c r="R814" s="362" t="s">
        <v>1417</v>
      </c>
      <c r="S814" s="357">
        <v>31</v>
      </c>
      <c r="T814" s="359" t="s">
        <v>1417</v>
      </c>
      <c r="U814" s="359" t="s">
        <v>1417</v>
      </c>
      <c r="V814" s="359" t="s">
        <v>1417</v>
      </c>
      <c r="W814" s="359" t="s">
        <v>1417</v>
      </c>
      <c r="X814" s="359" t="s">
        <v>1417</v>
      </c>
      <c r="Y814" s="359" t="s">
        <v>1417</v>
      </c>
      <c r="Z814" s="359" t="s">
        <v>1417</v>
      </c>
      <c r="AA814" s="359" t="s">
        <v>1417</v>
      </c>
      <c r="AB814" s="359" t="s">
        <v>1417</v>
      </c>
      <c r="AC814" s="363" t="s">
        <v>1417</v>
      </c>
      <c r="AD814" s="526">
        <v>46539828000113</v>
      </c>
      <c r="AE814" s="360" t="s">
        <v>2294</v>
      </c>
      <c r="AF814" s="360" t="s">
        <v>2143</v>
      </c>
      <c r="AG814" s="364" t="s">
        <v>1435</v>
      </c>
      <c r="AH814" s="364" t="s">
        <v>2147</v>
      </c>
      <c r="AI814" s="364">
        <v>0</v>
      </c>
      <c r="AJ814" s="364">
        <v>0</v>
      </c>
      <c r="AK814" s="364">
        <v>0</v>
      </c>
      <c r="AL814" s="359">
        <v>0.01</v>
      </c>
      <c r="AM814" s="359">
        <v>0.2</v>
      </c>
      <c r="AN814" s="359" t="s">
        <v>2161</v>
      </c>
      <c r="AO814" s="357" t="s">
        <v>1323</v>
      </c>
      <c r="AP814" s="360" t="s">
        <v>13</v>
      </c>
      <c r="AQ814" s="366" t="s">
        <v>668</v>
      </c>
      <c r="AR814" s="359">
        <v>2.6666666666666666E-3</v>
      </c>
      <c r="AS814" s="359">
        <v>2.6666666666666666E-3</v>
      </c>
      <c r="AT814" s="359"/>
      <c r="AX814" s="646"/>
      <c r="AY814" s="647"/>
      <c r="AZ814" s="647"/>
      <c r="BA814" s="647"/>
      <c r="BB814" s="648"/>
      <c r="BC814" s="647"/>
      <c r="BD814" s="647"/>
      <c r="BE814" s="647"/>
      <c r="BF814" s="647"/>
      <c r="BG814" s="648"/>
      <c r="BH814" s="648"/>
      <c r="BI814" s="649"/>
      <c r="BJ814" s="649"/>
      <c r="BK814" s="649"/>
      <c r="BL814" s="648"/>
      <c r="BM814" s="648"/>
      <c r="BN814" s="648"/>
      <c r="BO814" s="648"/>
      <c r="BP814" s="648"/>
      <c r="BQ814" s="648"/>
      <c r="BR814" s="648"/>
      <c r="BS814" s="648"/>
      <c r="BT814" s="651"/>
      <c r="BU814" s="652"/>
      <c r="BV814" s="650"/>
      <c r="BW814" s="653"/>
    </row>
    <row r="815" spans="2:75" ht="15.75" customHeight="1">
      <c r="B815" s="353" t="s">
        <v>278</v>
      </c>
      <c r="C815" s="354">
        <v>19392834000118</v>
      </c>
      <c r="D815" s="355" t="s">
        <v>11</v>
      </c>
      <c r="E815" s="355" t="s">
        <v>620</v>
      </c>
      <c r="F815" s="355" t="s">
        <v>685</v>
      </c>
      <c r="G815" s="356" t="s">
        <v>738</v>
      </c>
      <c r="H815" s="356" t="s">
        <v>34</v>
      </c>
      <c r="I815" s="356" t="s">
        <v>1318</v>
      </c>
      <c r="J815" s="356" t="s">
        <v>608</v>
      </c>
      <c r="K815" s="357" t="s">
        <v>48</v>
      </c>
      <c r="L815" s="358"/>
      <c r="M815" s="358" t="s">
        <v>34</v>
      </c>
      <c r="N815" s="357">
        <v>367771</v>
      </c>
      <c r="O815" s="357" t="s">
        <v>1320</v>
      </c>
      <c r="P815" s="361">
        <v>41656</v>
      </c>
      <c r="Q815" s="362">
        <v>255651686.40000001</v>
      </c>
      <c r="R815" s="362">
        <v>127848255.0994444</v>
      </c>
      <c r="S815" s="357">
        <v>31</v>
      </c>
      <c r="T815" s="359">
        <v>9.8690170742500083E-2</v>
      </c>
      <c r="U815" s="359">
        <v>1.275787099670834</v>
      </c>
      <c r="V815" s="359">
        <v>0.1351418804872504</v>
      </c>
      <c r="W815" s="359">
        <v>1.324842307450407</v>
      </c>
      <c r="X815" s="359">
        <v>0.20143787937007063</v>
      </c>
      <c r="Y815" s="359">
        <v>1.5275400325791826</v>
      </c>
      <c r="Z815" s="359">
        <v>0.26380143835671421</v>
      </c>
      <c r="AA815" s="359">
        <v>1.4995328969494897</v>
      </c>
      <c r="AB815" s="359">
        <v>1.5135166576491664E-3</v>
      </c>
      <c r="AC815" s="363">
        <v>19.582606857486983</v>
      </c>
      <c r="AD815" s="526">
        <v>0</v>
      </c>
      <c r="AE815" s="360" t="s">
        <v>2345</v>
      </c>
      <c r="AF815" s="360" t="s">
        <v>2143</v>
      </c>
      <c r="AG815" s="364" t="s">
        <v>1435</v>
      </c>
      <c r="AH815" s="364" t="s">
        <v>2144</v>
      </c>
      <c r="AI815" s="364">
        <v>100</v>
      </c>
      <c r="AJ815" s="364">
        <v>100</v>
      </c>
      <c r="AK815" s="364">
        <v>100</v>
      </c>
      <c r="AL815" s="359">
        <v>5.0000000000000001E-3</v>
      </c>
      <c r="AM815" s="359" t="s">
        <v>34</v>
      </c>
      <c r="AN815" s="359" t="s">
        <v>34</v>
      </c>
      <c r="AO815" s="357" t="s">
        <v>1323</v>
      </c>
      <c r="AP815" s="360" t="s">
        <v>13</v>
      </c>
      <c r="AQ815" s="366" t="s">
        <v>671</v>
      </c>
      <c r="AR815" s="359">
        <v>1E-3</v>
      </c>
      <c r="AS815" s="359">
        <v>1E-3</v>
      </c>
      <c r="AT815" s="359"/>
      <c r="AX815" s="646"/>
      <c r="AY815" s="647"/>
      <c r="AZ815" s="647"/>
      <c r="BA815" s="647"/>
      <c r="BB815" s="648"/>
      <c r="BC815" s="647"/>
      <c r="BD815" s="647"/>
      <c r="BE815" s="647"/>
      <c r="BF815" s="647"/>
      <c r="BG815" s="648"/>
      <c r="BH815" s="648"/>
      <c r="BI815" s="649"/>
      <c r="BJ815" s="649"/>
      <c r="BK815" s="649"/>
      <c r="BL815" s="648"/>
      <c r="BM815" s="648"/>
      <c r="BN815" s="648"/>
      <c r="BO815" s="648"/>
      <c r="BP815" s="648"/>
      <c r="BQ815" s="648"/>
      <c r="BR815" s="648"/>
      <c r="BS815" s="648"/>
      <c r="BT815" s="651"/>
      <c r="BU815" s="652"/>
      <c r="BV815" s="650"/>
      <c r="BW815" s="653"/>
    </row>
    <row r="816" spans="2:75" ht="15.75" customHeight="1">
      <c r="B816" s="353" t="s">
        <v>493</v>
      </c>
      <c r="C816" s="354">
        <v>41574480000181</v>
      </c>
      <c r="D816" s="355" t="s">
        <v>11</v>
      </c>
      <c r="E816" s="355" t="s">
        <v>620</v>
      </c>
      <c r="F816" s="355" t="s">
        <v>685</v>
      </c>
      <c r="G816" s="356" t="s">
        <v>738</v>
      </c>
      <c r="H816" s="356" t="s">
        <v>34</v>
      </c>
      <c r="I816" s="356" t="s">
        <v>1318</v>
      </c>
      <c r="J816" s="356" t="s">
        <v>608</v>
      </c>
      <c r="K816" s="357" t="s">
        <v>48</v>
      </c>
      <c r="L816" s="358"/>
      <c r="M816" s="358" t="s">
        <v>1414</v>
      </c>
      <c r="N816" s="357">
        <v>593338</v>
      </c>
      <c r="O816" s="357" t="s">
        <v>1320</v>
      </c>
      <c r="P816" s="361">
        <v>44343</v>
      </c>
      <c r="Q816" s="362">
        <v>2994102.07</v>
      </c>
      <c r="R816" s="362">
        <v>3050698.5451587308</v>
      </c>
      <c r="S816" s="357">
        <v>31</v>
      </c>
      <c r="T816" s="359">
        <v>-0.12691163482319323</v>
      </c>
      <c r="U816" s="359">
        <v>-1.6406114741459212</v>
      </c>
      <c r="V816" s="359">
        <v>-8.6081736725412528E-2</v>
      </c>
      <c r="W816" s="359">
        <v>-0.84388885445021777</v>
      </c>
      <c r="X816" s="359" t="s">
        <v>1417</v>
      </c>
      <c r="Y816" s="359" t="s">
        <v>1417</v>
      </c>
      <c r="Z816" s="359" t="s">
        <v>1417</v>
      </c>
      <c r="AA816" s="359" t="s">
        <v>1417</v>
      </c>
      <c r="AB816" s="359">
        <v>0.18498755686225843</v>
      </c>
      <c r="AC816" s="363">
        <v>-0.91790724283344172</v>
      </c>
      <c r="AD816" s="526">
        <v>0</v>
      </c>
      <c r="AE816" s="360" t="s">
        <v>2453</v>
      </c>
      <c r="AF816" s="360" t="s">
        <v>2143</v>
      </c>
      <c r="AG816" s="364" t="s">
        <v>1435</v>
      </c>
      <c r="AH816" s="364" t="s">
        <v>726</v>
      </c>
      <c r="AI816" s="364">
        <v>100000</v>
      </c>
      <c r="AJ816" s="364">
        <v>50000</v>
      </c>
      <c r="AK816" s="364">
        <v>10000</v>
      </c>
      <c r="AL816" s="359">
        <v>0.01</v>
      </c>
      <c r="AM816" s="359">
        <v>0.2</v>
      </c>
      <c r="AN816" s="359" t="s">
        <v>64</v>
      </c>
      <c r="AO816" s="357" t="s">
        <v>1323</v>
      </c>
      <c r="AP816" s="360" t="s">
        <v>13</v>
      </c>
      <c r="AQ816" s="366" t="s">
        <v>671</v>
      </c>
      <c r="AR816" s="359" t="s">
        <v>34</v>
      </c>
      <c r="AS816" s="359" t="s">
        <v>34</v>
      </c>
      <c r="AT816" s="359"/>
      <c r="AX816" s="646"/>
      <c r="AY816" s="647"/>
      <c r="AZ816" s="647"/>
      <c r="BA816" s="647"/>
      <c r="BB816" s="648"/>
      <c r="BC816" s="647"/>
      <c r="BD816" s="647"/>
      <c r="BE816" s="647"/>
      <c r="BF816" s="647"/>
      <c r="BG816" s="648"/>
      <c r="BH816" s="648"/>
      <c r="BI816" s="649"/>
      <c r="BJ816" s="649"/>
      <c r="BK816" s="649"/>
      <c r="BL816" s="648"/>
      <c r="BM816" s="648"/>
      <c r="BN816" s="648"/>
      <c r="BO816" s="648"/>
      <c r="BP816" s="648"/>
      <c r="BQ816" s="648"/>
      <c r="BR816" s="648"/>
      <c r="BS816" s="648"/>
      <c r="BT816" s="651"/>
      <c r="BU816" s="652"/>
      <c r="BV816" s="650"/>
      <c r="BW816" s="653"/>
    </row>
    <row r="817" spans="2:75" ht="15.75" customHeight="1">
      <c r="B817" s="353" t="s">
        <v>420</v>
      </c>
      <c r="C817" s="354">
        <v>39817321000119</v>
      </c>
      <c r="D817" s="355" t="s">
        <v>11</v>
      </c>
      <c r="E817" s="355" t="s">
        <v>620</v>
      </c>
      <c r="F817" s="355" t="s">
        <v>685</v>
      </c>
      <c r="G817" s="356" t="s">
        <v>738</v>
      </c>
      <c r="H817" s="356" t="s">
        <v>34</v>
      </c>
      <c r="I817" s="356" t="s">
        <v>1318</v>
      </c>
      <c r="J817" s="356" t="s">
        <v>608</v>
      </c>
      <c r="K817" s="357" t="s">
        <v>48</v>
      </c>
      <c r="L817" s="358"/>
      <c r="M817" s="358" t="s">
        <v>1414</v>
      </c>
      <c r="N817" s="357">
        <v>582700</v>
      </c>
      <c r="O817" s="357" t="s">
        <v>1320</v>
      </c>
      <c r="P817" s="361">
        <v>44265</v>
      </c>
      <c r="Q817" s="362">
        <v>70875728.530000001</v>
      </c>
      <c r="R817" s="362">
        <v>64500041.170515865</v>
      </c>
      <c r="S817" s="357">
        <v>31</v>
      </c>
      <c r="T817" s="359">
        <v>0.10240512403951807</v>
      </c>
      <c r="U817" s="359">
        <v>1.3238110260310523</v>
      </c>
      <c r="V817" s="359">
        <v>0.14648926538438412</v>
      </c>
      <c r="W817" s="359">
        <v>1.4360846220936818</v>
      </c>
      <c r="X817" s="359" t="s">
        <v>1417</v>
      </c>
      <c r="Y817" s="359" t="s">
        <v>1417</v>
      </c>
      <c r="Z817" s="359" t="s">
        <v>1417</v>
      </c>
      <c r="AA817" s="359" t="s">
        <v>1417</v>
      </c>
      <c r="AB817" s="359">
        <v>4.3356844900339494E-3</v>
      </c>
      <c r="AC817" s="363">
        <v>9.1332355942157388</v>
      </c>
      <c r="AD817" s="526">
        <v>0</v>
      </c>
      <c r="AE817" s="360" t="s">
        <v>2278</v>
      </c>
      <c r="AF817" s="360" t="s">
        <v>741</v>
      </c>
      <c r="AG817" s="364" t="s">
        <v>741</v>
      </c>
      <c r="AH817" s="364" t="s">
        <v>2165</v>
      </c>
      <c r="AI817" s="364">
        <v>1000</v>
      </c>
      <c r="AJ817" s="364">
        <v>1000</v>
      </c>
      <c r="AK817" s="364">
        <v>1000</v>
      </c>
      <c r="AL817" s="359">
        <v>5.4000000000000003E-3</v>
      </c>
      <c r="AM817" s="359">
        <v>0.1</v>
      </c>
      <c r="AN817" s="359" t="s">
        <v>2156</v>
      </c>
      <c r="AO817" s="357" t="s">
        <v>1323</v>
      </c>
      <c r="AP817" s="360" t="s">
        <v>13</v>
      </c>
      <c r="AQ817" s="366" t="s">
        <v>679</v>
      </c>
      <c r="AR817" s="359" t="s">
        <v>34</v>
      </c>
      <c r="AS817" s="359" t="s">
        <v>34</v>
      </c>
      <c r="AT817" s="359"/>
      <c r="AX817" s="646"/>
      <c r="AY817" s="647"/>
      <c r="AZ817" s="647"/>
      <c r="BA817" s="647"/>
      <c r="BB817" s="648"/>
      <c r="BC817" s="647"/>
      <c r="BD817" s="647"/>
      <c r="BE817" s="647"/>
      <c r="BF817" s="647"/>
      <c r="BG817" s="648"/>
      <c r="BH817" s="648"/>
      <c r="BI817" s="649"/>
      <c r="BJ817" s="649"/>
      <c r="BK817" s="649"/>
      <c r="BL817" s="648"/>
      <c r="BM817" s="648"/>
      <c r="BN817" s="648"/>
      <c r="BO817" s="648"/>
      <c r="BP817" s="648"/>
      <c r="BQ817" s="648"/>
      <c r="BR817" s="648"/>
      <c r="BS817" s="648"/>
      <c r="BT817" s="651"/>
      <c r="BU817" s="652"/>
      <c r="BV817" s="650"/>
      <c r="BW817" s="653"/>
    </row>
    <row r="818" spans="2:75" ht="15.75" customHeight="1">
      <c r="B818" s="353" t="s">
        <v>745</v>
      </c>
      <c r="C818" s="354">
        <v>33422090000168</v>
      </c>
      <c r="D818" s="355" t="s">
        <v>11</v>
      </c>
      <c r="E818" s="355" t="s">
        <v>621</v>
      </c>
      <c r="F818" s="355" t="s">
        <v>692</v>
      </c>
      <c r="G818" s="356" t="s">
        <v>738</v>
      </c>
      <c r="H818" s="356" t="s">
        <v>34</v>
      </c>
      <c r="I818" s="356"/>
      <c r="J818" s="356" t="s">
        <v>608</v>
      </c>
      <c r="K818" s="357" t="s">
        <v>48</v>
      </c>
      <c r="L818" s="358"/>
      <c r="M818" s="358" t="s">
        <v>34</v>
      </c>
      <c r="N818" s="357">
        <v>511005</v>
      </c>
      <c r="O818" s="357" t="s">
        <v>1320</v>
      </c>
      <c r="P818" s="361">
        <v>43753</v>
      </c>
      <c r="Q818" s="362">
        <v>98897212.040000007</v>
      </c>
      <c r="R818" s="362">
        <v>99384809.009246051</v>
      </c>
      <c r="S818" s="357">
        <v>31</v>
      </c>
      <c r="T818" s="359">
        <v>6.9823439334212312E-2</v>
      </c>
      <c r="U818" s="359">
        <v>0.9026212285077716</v>
      </c>
      <c r="V818" s="359">
        <v>8.6898896635055456E-2</v>
      </c>
      <c r="W818" s="359">
        <v>0.85189975393114847</v>
      </c>
      <c r="X818" s="359">
        <v>0.15695558061365045</v>
      </c>
      <c r="Y818" s="359">
        <v>1.1902226804303955</v>
      </c>
      <c r="Z818" s="359" t="s">
        <v>1417</v>
      </c>
      <c r="AA818" s="359" t="s">
        <v>1417</v>
      </c>
      <c r="AB818" s="359">
        <v>3.0293194861800557E-2</v>
      </c>
      <c r="AC818" s="363">
        <v>-0.44078929054238936</v>
      </c>
      <c r="AD818" s="526">
        <v>33422113000134</v>
      </c>
      <c r="AE818" s="360" t="s">
        <v>2170</v>
      </c>
      <c r="AF818" s="360" t="s">
        <v>2170</v>
      </c>
      <c r="AG818" s="364" t="s">
        <v>719</v>
      </c>
      <c r="AH818" s="364" t="s">
        <v>2147</v>
      </c>
      <c r="AI818" s="364">
        <v>1000</v>
      </c>
      <c r="AJ818" s="364">
        <v>1000</v>
      </c>
      <c r="AK818" s="364">
        <v>1000</v>
      </c>
      <c r="AL818" s="657">
        <v>8.0000000000000002E-3</v>
      </c>
      <c r="AM818" s="657">
        <v>0.2</v>
      </c>
      <c r="AN818" s="359" t="s">
        <v>636</v>
      </c>
      <c r="AO818" s="357" t="s">
        <v>1323</v>
      </c>
      <c r="AP818" s="360" t="s">
        <v>11</v>
      </c>
      <c r="AQ818" s="366" t="s">
        <v>675</v>
      </c>
      <c r="AR818" s="359">
        <v>2.1333333333333334E-3</v>
      </c>
      <c r="AS818" s="359">
        <v>2.1333333333333334E-3</v>
      </c>
      <c r="AT818" s="359"/>
      <c r="AW818" s="646"/>
      <c r="AX818" s="646"/>
      <c r="AY818" s="647"/>
      <c r="AZ818" s="647"/>
      <c r="BA818" s="647"/>
      <c r="BB818" s="648"/>
      <c r="BC818" s="647"/>
      <c r="BD818" s="647"/>
      <c r="BE818" s="647"/>
      <c r="BF818" s="647"/>
      <c r="BG818" s="648"/>
      <c r="BH818" s="648"/>
      <c r="BI818" s="649"/>
      <c r="BJ818" s="649"/>
      <c r="BK818" s="649"/>
      <c r="BL818" s="218"/>
      <c r="BM818" s="648"/>
      <c r="BN818" s="648"/>
      <c r="BO818" s="648"/>
      <c r="BP818" s="648"/>
      <c r="BQ818" s="648"/>
      <c r="BR818" s="648"/>
      <c r="BS818" s="648"/>
      <c r="BT818" s="651"/>
      <c r="BU818" s="652"/>
      <c r="BV818" s="650"/>
      <c r="BW818" s="653"/>
    </row>
    <row r="819" spans="2:75" ht="15.75" customHeight="1">
      <c r="B819" s="353" t="s">
        <v>1288</v>
      </c>
      <c r="C819" s="354">
        <v>32388012000121</v>
      </c>
      <c r="D819" s="355" t="s">
        <v>11</v>
      </c>
      <c r="E819" s="355" t="s">
        <v>620</v>
      </c>
      <c r="F819" s="355" t="s">
        <v>692</v>
      </c>
      <c r="G819" s="356" t="s">
        <v>738</v>
      </c>
      <c r="H819" s="356" t="s">
        <v>34</v>
      </c>
      <c r="I819" s="356"/>
      <c r="J819" s="356" t="s">
        <v>608</v>
      </c>
      <c r="K819" s="357" t="s">
        <v>48</v>
      </c>
      <c r="L819" s="358"/>
      <c r="M819" s="358" t="s">
        <v>34</v>
      </c>
      <c r="N819" s="357">
        <v>502464</v>
      </c>
      <c r="O819" s="357" t="s">
        <v>1320</v>
      </c>
      <c r="P819" s="361">
        <v>43677</v>
      </c>
      <c r="Q819" s="362">
        <v>2362252206.7600002</v>
      </c>
      <c r="R819" s="362">
        <v>1550565191.0095236</v>
      </c>
      <c r="S819" s="357">
        <v>31</v>
      </c>
      <c r="T819" s="359">
        <v>8.5945686515510822E-2</v>
      </c>
      <c r="U819" s="359">
        <v>1.1110366645826777</v>
      </c>
      <c r="V819" s="359">
        <v>0.1166191537049952</v>
      </c>
      <c r="W819" s="359">
        <v>1.143257649889041</v>
      </c>
      <c r="X819" s="359">
        <v>0.19371529757100592</v>
      </c>
      <c r="Y819" s="359">
        <v>1.4689782919084184</v>
      </c>
      <c r="Z819" s="359">
        <v>0.22909558900256899</v>
      </c>
      <c r="AA819" s="359">
        <v>1.3022535979915302</v>
      </c>
      <c r="AB819" s="359">
        <v>2.5476051224074373E-2</v>
      </c>
      <c r="AC819" s="363">
        <v>0.52992437813375315</v>
      </c>
      <c r="AD819" s="526">
        <v>32388028000134</v>
      </c>
      <c r="AE819" s="360" t="s">
        <v>2213</v>
      </c>
      <c r="AF819" s="360" t="s">
        <v>719</v>
      </c>
      <c r="AG819" s="364" t="s">
        <v>719</v>
      </c>
      <c r="AH819" s="364" t="s">
        <v>2147</v>
      </c>
      <c r="AI819" s="364">
        <v>1000</v>
      </c>
      <c r="AJ819" s="364">
        <v>1000</v>
      </c>
      <c r="AK819" s="364">
        <v>0</v>
      </c>
      <c r="AL819" s="359">
        <v>5.0000000000000001E-3</v>
      </c>
      <c r="AM819" s="359" t="s">
        <v>34</v>
      </c>
      <c r="AN819" s="359" t="s">
        <v>64</v>
      </c>
      <c r="AO819" s="357" t="s">
        <v>1323</v>
      </c>
      <c r="AP819" s="360" t="s">
        <v>11</v>
      </c>
      <c r="AQ819" s="366" t="s">
        <v>675</v>
      </c>
      <c r="AR819" s="359">
        <v>1.3333333333333333E-3</v>
      </c>
      <c r="AS819" s="359">
        <v>1.3333333333333333E-3</v>
      </c>
      <c r="AT819" s="359"/>
      <c r="AX819" s="646"/>
      <c r="AY819" s="647"/>
      <c r="AZ819" s="647"/>
      <c r="BA819" s="647"/>
      <c r="BB819" s="648"/>
      <c r="BC819" s="647"/>
      <c r="BD819" s="647"/>
      <c r="BE819" s="647"/>
      <c r="BF819" s="647"/>
      <c r="BG819" s="648"/>
      <c r="BH819" s="648"/>
      <c r="BI819" s="649"/>
      <c r="BJ819" s="649"/>
      <c r="BK819" s="649"/>
      <c r="BL819" s="648"/>
      <c r="BM819" s="648"/>
      <c r="BN819" s="648"/>
      <c r="BO819" s="648"/>
      <c r="BP819" s="648"/>
      <c r="BQ819" s="648"/>
      <c r="BR819" s="648"/>
      <c r="BS819" s="648"/>
      <c r="BT819" s="651"/>
      <c r="BU819" s="652"/>
      <c r="BV819" s="650"/>
      <c r="BW819" s="653"/>
    </row>
    <row r="820" spans="2:75" ht="15.75" customHeight="1">
      <c r="B820" s="353" t="s">
        <v>1289</v>
      </c>
      <c r="C820" s="354">
        <v>44315861000134</v>
      </c>
      <c r="D820" s="355" t="s">
        <v>11</v>
      </c>
      <c r="E820" s="355" t="s">
        <v>621</v>
      </c>
      <c r="F820" s="355" t="s">
        <v>692</v>
      </c>
      <c r="G820" s="356" t="s">
        <v>865</v>
      </c>
      <c r="H820" s="356" t="s">
        <v>34</v>
      </c>
      <c r="I820" s="356"/>
      <c r="J820" s="356" t="s">
        <v>608</v>
      </c>
      <c r="K820" s="357" t="s">
        <v>48</v>
      </c>
      <c r="L820" s="358"/>
      <c r="M820" s="358" t="s">
        <v>34</v>
      </c>
      <c r="N820" s="357">
        <v>636797</v>
      </c>
      <c r="O820" s="357" t="s">
        <v>1320</v>
      </c>
      <c r="P820" s="361">
        <v>44560</v>
      </c>
      <c r="Q820" s="362">
        <v>67310965.25</v>
      </c>
      <c r="R820" s="362" t="s">
        <v>1417</v>
      </c>
      <c r="S820" s="357">
        <v>31</v>
      </c>
      <c r="T820" s="359">
        <v>8.0957508203423068E-2</v>
      </c>
      <c r="U820" s="359">
        <v>1.0465535099428525</v>
      </c>
      <c r="V820" s="359" t="s">
        <v>1417</v>
      </c>
      <c r="W820" s="359" t="s">
        <v>1417</v>
      </c>
      <c r="X820" s="359" t="s">
        <v>1417</v>
      </c>
      <c r="Y820" s="359" t="s">
        <v>1417</v>
      </c>
      <c r="Z820" s="359" t="s">
        <v>1417</v>
      </c>
      <c r="AA820" s="359" t="s">
        <v>1417</v>
      </c>
      <c r="AB820" s="359" t="s">
        <v>1417</v>
      </c>
      <c r="AC820" s="363" t="s">
        <v>1417</v>
      </c>
      <c r="AD820" s="526">
        <v>44315864000178</v>
      </c>
      <c r="AE820" s="360" t="s">
        <v>2213</v>
      </c>
      <c r="AF820" s="360" t="s">
        <v>719</v>
      </c>
      <c r="AG820" s="364" t="s">
        <v>719</v>
      </c>
      <c r="AH820" s="364" t="s">
        <v>2147</v>
      </c>
      <c r="AI820" s="364">
        <v>100</v>
      </c>
      <c r="AJ820" s="364">
        <v>100</v>
      </c>
      <c r="AK820" s="364">
        <v>100</v>
      </c>
      <c r="AL820" s="359">
        <v>5.0000000000000001E-3</v>
      </c>
      <c r="AM820" s="359">
        <v>0.15</v>
      </c>
      <c r="AN820" s="359" t="s">
        <v>636</v>
      </c>
      <c r="AO820" s="357" t="s">
        <v>1323</v>
      </c>
      <c r="AP820" s="360" t="s">
        <v>13</v>
      </c>
      <c r="AQ820" s="366" t="s">
        <v>671</v>
      </c>
      <c r="AR820" s="359">
        <v>1.3333333333333333E-3</v>
      </c>
      <c r="AS820" s="359">
        <v>1.3333333333333333E-3</v>
      </c>
      <c r="AT820" s="359"/>
      <c r="AX820" s="646"/>
      <c r="AY820" s="647"/>
      <c r="AZ820" s="647"/>
      <c r="BA820" s="647"/>
      <c r="BB820" s="648"/>
      <c r="BC820" s="647"/>
      <c r="BD820" s="647"/>
      <c r="BE820" s="647"/>
      <c r="BF820" s="647"/>
      <c r="BG820" s="648"/>
      <c r="BH820" s="648"/>
      <c r="BI820" s="649"/>
      <c r="BJ820" s="649"/>
      <c r="BK820" s="649"/>
      <c r="BL820" s="648"/>
      <c r="BM820" s="648"/>
      <c r="BN820" s="648"/>
      <c r="BO820" s="648"/>
      <c r="BP820" s="648"/>
      <c r="BQ820" s="648"/>
      <c r="BR820" s="648"/>
      <c r="BS820" s="648"/>
      <c r="BT820" s="651"/>
      <c r="BU820" s="652"/>
      <c r="BV820" s="650"/>
      <c r="BW820" s="653"/>
    </row>
    <row r="821" spans="2:75" ht="15.75" customHeight="1">
      <c r="B821" s="353" t="s">
        <v>827</v>
      </c>
      <c r="C821" s="354">
        <v>24623412000146</v>
      </c>
      <c r="D821" s="355" t="s">
        <v>11</v>
      </c>
      <c r="E821" s="355" t="s">
        <v>620</v>
      </c>
      <c r="F821" s="355" t="s">
        <v>692</v>
      </c>
      <c r="G821" s="356" t="s">
        <v>738</v>
      </c>
      <c r="H821" s="356" t="s">
        <v>34</v>
      </c>
      <c r="I821" s="356"/>
      <c r="J821" s="356" t="s">
        <v>608</v>
      </c>
      <c r="K821" s="357" t="s">
        <v>48</v>
      </c>
      <c r="L821" s="358"/>
      <c r="M821" s="358" t="s">
        <v>34</v>
      </c>
      <c r="N821" s="357">
        <v>425524</v>
      </c>
      <c r="O821" s="357" t="s">
        <v>1320</v>
      </c>
      <c r="P821" s="361">
        <v>42590</v>
      </c>
      <c r="Q821" s="362">
        <v>104197482.79000001</v>
      </c>
      <c r="R821" s="362">
        <v>107730040.53388888</v>
      </c>
      <c r="S821" s="357">
        <v>31</v>
      </c>
      <c r="T821" s="359">
        <v>6.9414408828834429E-2</v>
      </c>
      <c r="U821" s="359">
        <v>0.89733361132961809</v>
      </c>
      <c r="V821" s="359">
        <v>9.8804794413621888E-2</v>
      </c>
      <c r="W821" s="359">
        <v>0.96861736233169704</v>
      </c>
      <c r="X821" s="359">
        <v>0.17849921214133802</v>
      </c>
      <c r="Y821" s="359">
        <v>1.3535919519328004</v>
      </c>
      <c r="Z821" s="359">
        <v>0.19475569006735638</v>
      </c>
      <c r="AA821" s="359">
        <v>1.107054479851614</v>
      </c>
      <c r="AB821" s="359">
        <v>2.0450424387094056E-2</v>
      </c>
      <c r="AC821" s="363">
        <v>-0.13218672932271625</v>
      </c>
      <c r="AD821" s="526">
        <v>24601713000179</v>
      </c>
      <c r="AE821" s="360" t="s">
        <v>2217</v>
      </c>
      <c r="AF821" s="360" t="s">
        <v>2152</v>
      </c>
      <c r="AG821" s="364" t="s">
        <v>1436</v>
      </c>
      <c r="AH821" s="364" t="s">
        <v>2147</v>
      </c>
      <c r="AI821" s="364">
        <v>100</v>
      </c>
      <c r="AJ821" s="364">
        <v>100</v>
      </c>
      <c r="AK821" s="364">
        <v>100</v>
      </c>
      <c r="AL821" s="359">
        <v>0.01</v>
      </c>
      <c r="AM821" s="359">
        <v>0.2</v>
      </c>
      <c r="AN821" s="359" t="s">
        <v>2175</v>
      </c>
      <c r="AO821" s="357" t="s">
        <v>1323</v>
      </c>
      <c r="AP821" s="360" t="s">
        <v>13</v>
      </c>
      <c r="AQ821" s="366" t="s">
        <v>671</v>
      </c>
      <c r="AR821" s="359">
        <v>2E-3</v>
      </c>
      <c r="AS821" s="359">
        <v>2E-3</v>
      </c>
      <c r="AT821" s="359"/>
      <c r="AX821" s="646"/>
      <c r="AY821" s="647"/>
      <c r="AZ821" s="647"/>
      <c r="BA821" s="647"/>
      <c r="BB821" s="648"/>
      <c r="BC821" s="647"/>
      <c r="BD821" s="647"/>
      <c r="BE821" s="647"/>
      <c r="BF821" s="647"/>
      <c r="BG821" s="648"/>
      <c r="BH821" s="648"/>
      <c r="BI821" s="649"/>
      <c r="BJ821" s="649"/>
      <c r="BK821" s="649"/>
      <c r="BL821" s="648"/>
      <c r="BM821" s="648"/>
      <c r="BN821" s="648"/>
      <c r="BO821" s="648"/>
      <c r="BP821" s="648"/>
      <c r="BQ821" s="648"/>
      <c r="BR821" s="648"/>
      <c r="BS821" s="648"/>
      <c r="BT821" s="651"/>
      <c r="BU821" s="652"/>
      <c r="BV821" s="650"/>
      <c r="BW821" s="653"/>
    </row>
    <row r="822" spans="2:75" ht="15.75" customHeight="1">
      <c r="B822" s="353" t="s">
        <v>828</v>
      </c>
      <c r="C822" s="354">
        <v>30178843000143</v>
      </c>
      <c r="D822" s="355" t="s">
        <v>11</v>
      </c>
      <c r="E822" s="355" t="s">
        <v>620</v>
      </c>
      <c r="F822" s="355" t="s">
        <v>692</v>
      </c>
      <c r="G822" s="356" t="s">
        <v>738</v>
      </c>
      <c r="H822" s="356" t="s">
        <v>34</v>
      </c>
      <c r="I822" s="356"/>
      <c r="J822" s="356" t="s">
        <v>608</v>
      </c>
      <c r="K822" s="357" t="s">
        <v>48</v>
      </c>
      <c r="L822" s="358"/>
      <c r="M822" s="358" t="s">
        <v>34</v>
      </c>
      <c r="N822" s="357">
        <v>492558</v>
      </c>
      <c r="O822" s="357" t="s">
        <v>1320</v>
      </c>
      <c r="P822" s="361">
        <v>43556</v>
      </c>
      <c r="Q822" s="362">
        <v>47833308.520000003</v>
      </c>
      <c r="R822" s="362">
        <v>33469430.672817461</v>
      </c>
      <c r="S822" s="357">
        <v>31</v>
      </c>
      <c r="T822" s="359">
        <v>8.0022642239655273E-2</v>
      </c>
      <c r="U822" s="359">
        <v>1.0344683151608085</v>
      </c>
      <c r="V822" s="359">
        <v>0.1070915499772418</v>
      </c>
      <c r="W822" s="359">
        <v>1.049855275572215</v>
      </c>
      <c r="X822" s="359">
        <v>0.17781986174260878</v>
      </c>
      <c r="Y822" s="359">
        <v>1.3484403144480694</v>
      </c>
      <c r="Z822" s="359">
        <v>0.17854696879442722</v>
      </c>
      <c r="AA822" s="359">
        <v>1.0149188534590989</v>
      </c>
      <c r="AB822" s="359">
        <v>1.4965695205164628E-2</v>
      </c>
      <c r="AC822" s="363">
        <v>0.31513976779372532</v>
      </c>
      <c r="AD822" s="526">
        <v>30618457000125</v>
      </c>
      <c r="AE822" s="360" t="s">
        <v>2217</v>
      </c>
      <c r="AF822" s="360" t="s">
        <v>2152</v>
      </c>
      <c r="AG822" s="364" t="s">
        <v>1436</v>
      </c>
      <c r="AH822" s="364" t="s">
        <v>2147</v>
      </c>
      <c r="AI822" s="364">
        <v>100</v>
      </c>
      <c r="AJ822" s="364">
        <v>100</v>
      </c>
      <c r="AK822" s="364">
        <v>100</v>
      </c>
      <c r="AL822" s="359">
        <v>0.01</v>
      </c>
      <c r="AM822" s="359">
        <v>0.2</v>
      </c>
      <c r="AN822" s="359" t="s">
        <v>64</v>
      </c>
      <c r="AO822" s="357" t="s">
        <v>1323</v>
      </c>
      <c r="AP822" s="360" t="s">
        <v>13</v>
      </c>
      <c r="AQ822" s="366" t="s">
        <v>671</v>
      </c>
      <c r="AR822" s="359">
        <v>2E-3</v>
      </c>
      <c r="AS822" s="359">
        <v>2E-3</v>
      </c>
      <c r="AT822" s="359"/>
      <c r="AX822" s="646"/>
      <c r="AY822" s="647"/>
      <c r="AZ822" s="647"/>
      <c r="BA822" s="647"/>
      <c r="BB822" s="648"/>
      <c r="BC822" s="647"/>
      <c r="BD822" s="647"/>
      <c r="BE822" s="647"/>
      <c r="BF822" s="647"/>
      <c r="BG822" s="648"/>
      <c r="BH822" s="648"/>
      <c r="BI822" s="649"/>
      <c r="BJ822" s="649"/>
      <c r="BK822" s="649"/>
      <c r="BL822" s="648"/>
      <c r="BM822" s="648"/>
      <c r="BN822" s="648"/>
      <c r="BO822" s="648"/>
      <c r="BP822" s="648"/>
      <c r="BQ822" s="648"/>
      <c r="BR822" s="648"/>
      <c r="BS822" s="648"/>
      <c r="BT822" s="651"/>
      <c r="BU822" s="652"/>
      <c r="BV822" s="650"/>
      <c r="BW822" s="653"/>
    </row>
    <row r="823" spans="2:75" ht="15.75" customHeight="1">
      <c r="B823" s="353" t="s">
        <v>879</v>
      </c>
      <c r="C823" s="354">
        <v>23186354000178</v>
      </c>
      <c r="D823" s="355" t="s">
        <v>11</v>
      </c>
      <c r="E823" s="355" t="s">
        <v>621</v>
      </c>
      <c r="F823" s="355" t="s">
        <v>692</v>
      </c>
      <c r="G823" s="356" t="s">
        <v>738</v>
      </c>
      <c r="H823" s="356" t="s">
        <v>34</v>
      </c>
      <c r="I823" s="356"/>
      <c r="J823" s="356" t="s">
        <v>608</v>
      </c>
      <c r="K823" s="357" t="s">
        <v>48</v>
      </c>
      <c r="L823" s="358"/>
      <c r="M823" s="358" t="s">
        <v>34</v>
      </c>
      <c r="N823" s="357">
        <v>411051</v>
      </c>
      <c r="O823" s="357" t="s">
        <v>1320</v>
      </c>
      <c r="P823" s="361">
        <v>42320</v>
      </c>
      <c r="Q823" s="362">
        <v>58017529.009999998</v>
      </c>
      <c r="R823" s="362">
        <v>61419086.66329366</v>
      </c>
      <c r="S823" s="357">
        <v>31</v>
      </c>
      <c r="T823" s="359">
        <v>4.7287421933395635E-2</v>
      </c>
      <c r="U823" s="359">
        <v>0.61129373295670841</v>
      </c>
      <c r="V823" s="359">
        <v>7.6022000967326253E-2</v>
      </c>
      <c r="W823" s="359">
        <v>0.74526980692747935</v>
      </c>
      <c r="X823" s="359">
        <v>0.15640744995951184</v>
      </c>
      <c r="Y823" s="359">
        <v>1.1860661061063462</v>
      </c>
      <c r="Z823" s="359">
        <v>0.20237631662421807</v>
      </c>
      <c r="AA823" s="359">
        <v>1.1503725917184979</v>
      </c>
      <c r="AB823" s="359">
        <v>4.7851899050078424E-2</v>
      </c>
      <c r="AC823" s="363">
        <v>-0.47504801047600426</v>
      </c>
      <c r="AD823" s="526">
        <v>0</v>
      </c>
      <c r="AE823" s="360" t="s">
        <v>2227</v>
      </c>
      <c r="AF823" s="360" t="s">
        <v>2143</v>
      </c>
      <c r="AG823" s="364" t="s">
        <v>1435</v>
      </c>
      <c r="AH823" s="364" t="s">
        <v>2147</v>
      </c>
      <c r="AI823" s="364">
        <v>100</v>
      </c>
      <c r="AJ823" s="364">
        <v>0</v>
      </c>
      <c r="AK823" s="364">
        <v>0</v>
      </c>
      <c r="AL823" s="359">
        <v>0.01</v>
      </c>
      <c r="AM823" s="359">
        <v>0.2</v>
      </c>
      <c r="AN823" s="359" t="s">
        <v>34</v>
      </c>
      <c r="AO823" s="357" t="s">
        <v>1323</v>
      </c>
      <c r="AP823" s="360" t="s">
        <v>11</v>
      </c>
      <c r="AQ823" s="366" t="s">
        <v>675</v>
      </c>
      <c r="AR823" s="359">
        <v>2.3333333333333331E-3</v>
      </c>
      <c r="AS823" s="359">
        <v>2.3333333333333331E-3</v>
      </c>
      <c r="AT823" s="359"/>
      <c r="AX823" s="646"/>
      <c r="AY823" s="647"/>
      <c r="AZ823" s="647"/>
      <c r="BA823" s="647"/>
      <c r="BB823" s="648"/>
      <c r="BC823" s="647"/>
      <c r="BD823" s="647"/>
      <c r="BE823" s="647"/>
      <c r="BF823" s="647"/>
      <c r="BG823" s="648"/>
      <c r="BH823" s="648"/>
      <c r="BI823" s="649"/>
      <c r="BJ823" s="649"/>
      <c r="BK823" s="649"/>
      <c r="BL823" s="648"/>
      <c r="BM823" s="648"/>
      <c r="BN823" s="648"/>
      <c r="BO823" s="648"/>
      <c r="BP823" s="648"/>
      <c r="BQ823" s="648"/>
      <c r="BR823" s="648"/>
      <c r="BS823" s="648"/>
      <c r="BT823" s="651"/>
      <c r="BU823" s="652"/>
      <c r="BV823" s="650"/>
      <c r="BW823" s="653"/>
    </row>
    <row r="824" spans="2:75" ht="15.75" customHeight="1">
      <c r="B824" s="353" t="s">
        <v>887</v>
      </c>
      <c r="C824" s="354">
        <v>32485590000186</v>
      </c>
      <c r="D824" s="355" t="s">
        <v>11</v>
      </c>
      <c r="E824" s="355" t="s">
        <v>621</v>
      </c>
      <c r="F824" s="355" t="s">
        <v>692</v>
      </c>
      <c r="G824" s="356" t="s">
        <v>738</v>
      </c>
      <c r="H824" s="356" t="s">
        <v>34</v>
      </c>
      <c r="I824" s="356"/>
      <c r="J824" s="356" t="s">
        <v>608</v>
      </c>
      <c r="K824" s="357" t="s">
        <v>48</v>
      </c>
      <c r="L824" s="358"/>
      <c r="M824" s="358" t="s">
        <v>34</v>
      </c>
      <c r="N824" s="357">
        <v>501646</v>
      </c>
      <c r="O824" s="357" t="s">
        <v>1320</v>
      </c>
      <c r="P824" s="361">
        <v>43661</v>
      </c>
      <c r="Q824" s="362">
        <v>61818007.509999998</v>
      </c>
      <c r="R824" s="362">
        <v>85063738.233253941</v>
      </c>
      <c r="S824" s="357">
        <v>31</v>
      </c>
      <c r="T824" s="359">
        <v>5.9149486364944659E-2</v>
      </c>
      <c r="U824" s="359">
        <v>0.76463695511730589</v>
      </c>
      <c r="V824" s="359">
        <v>9.7520197499296968E-2</v>
      </c>
      <c r="W824" s="359">
        <v>0.95602401721927299</v>
      </c>
      <c r="X824" s="359">
        <v>0.1671194007686847</v>
      </c>
      <c r="Y824" s="359">
        <v>1.2672967750311785</v>
      </c>
      <c r="Z824" s="359">
        <v>0.20508466217675236</v>
      </c>
      <c r="AA824" s="359">
        <v>1.1657677058529416</v>
      </c>
      <c r="AB824" s="359">
        <v>4.4391773921834014E-2</v>
      </c>
      <c r="AC824" s="363">
        <v>-6.9871313316579378E-2</v>
      </c>
      <c r="AD824" s="526">
        <v>0</v>
      </c>
      <c r="AE824" s="360" t="s">
        <v>469</v>
      </c>
      <c r="AF824" s="360" t="s">
        <v>469</v>
      </c>
      <c r="AG824" s="364" t="s">
        <v>469</v>
      </c>
      <c r="AH824" s="364" t="s">
        <v>2147</v>
      </c>
      <c r="AI824" s="364">
        <v>1000</v>
      </c>
      <c r="AJ824" s="364">
        <v>1000</v>
      </c>
      <c r="AK824" s="364">
        <v>1000</v>
      </c>
      <c r="AL824" s="359">
        <v>6.0000000000000001E-3</v>
      </c>
      <c r="AM824" s="359" t="s">
        <v>34</v>
      </c>
      <c r="AN824" s="359" t="s">
        <v>636</v>
      </c>
      <c r="AO824" s="357" t="s">
        <v>1323</v>
      </c>
      <c r="AP824" s="360" t="s">
        <v>11</v>
      </c>
      <c r="AQ824" s="366" t="s">
        <v>675</v>
      </c>
      <c r="AR824" s="359">
        <v>2.2002000000000002E-3</v>
      </c>
      <c r="AS824" s="359">
        <v>2.2002000000000002E-3</v>
      </c>
      <c r="AT824" s="359"/>
      <c r="AX824" s="646"/>
      <c r="AY824" s="647"/>
      <c r="AZ824" s="647"/>
      <c r="BA824" s="647"/>
      <c r="BB824" s="648"/>
      <c r="BC824" s="647"/>
      <c r="BD824" s="647"/>
      <c r="BE824" s="647"/>
      <c r="BF824" s="647"/>
      <c r="BG824" s="648"/>
      <c r="BH824" s="648"/>
      <c r="BI824" s="649"/>
      <c r="BJ824" s="649"/>
      <c r="BK824" s="649"/>
      <c r="BL824" s="648"/>
      <c r="BM824" s="648"/>
      <c r="BN824" s="648"/>
      <c r="BO824" s="648"/>
      <c r="BP824" s="648"/>
      <c r="BQ824" s="648"/>
      <c r="BR824" s="648"/>
      <c r="BS824" s="648"/>
      <c r="BT824" s="651"/>
      <c r="BU824" s="652"/>
      <c r="BV824" s="650"/>
      <c r="BW824" s="653"/>
    </row>
    <row r="825" spans="2:75" ht="15.75" customHeight="1">
      <c r="B825" s="353" t="s">
        <v>893</v>
      </c>
      <c r="C825" s="354">
        <v>18623722000168</v>
      </c>
      <c r="D825" s="355" t="s">
        <v>11</v>
      </c>
      <c r="E825" s="355" t="s">
        <v>621</v>
      </c>
      <c r="F825" s="355" t="s">
        <v>692</v>
      </c>
      <c r="G825" s="356" t="s">
        <v>738</v>
      </c>
      <c r="H825" s="356" t="s">
        <v>34</v>
      </c>
      <c r="I825" s="356"/>
      <c r="J825" s="356" t="s">
        <v>608</v>
      </c>
      <c r="K825" s="357" t="s">
        <v>48</v>
      </c>
      <c r="L825" s="358"/>
      <c r="M825" s="358" t="s">
        <v>34</v>
      </c>
      <c r="N825" s="357">
        <v>405469</v>
      </c>
      <c r="O825" s="357" t="s">
        <v>1320</v>
      </c>
      <c r="P825" s="361">
        <v>42250</v>
      </c>
      <c r="Q825" s="362">
        <v>862376750.73000002</v>
      </c>
      <c r="R825" s="362">
        <v>931954008.06758106</v>
      </c>
      <c r="S825" s="357">
        <v>31</v>
      </c>
      <c r="T825" s="359">
        <v>6.90825563996047E-2</v>
      </c>
      <c r="U825" s="359">
        <v>0.8930436902055543</v>
      </c>
      <c r="V825" s="359">
        <v>0.10546974922822083</v>
      </c>
      <c r="W825" s="359">
        <v>1.0339562053594067</v>
      </c>
      <c r="X825" s="359">
        <v>0.19307537887495396</v>
      </c>
      <c r="Y825" s="359">
        <v>1.4641256721882743</v>
      </c>
      <c r="Z825" s="359">
        <v>0.28262173440858152</v>
      </c>
      <c r="AA825" s="359">
        <v>1.6065135610273789</v>
      </c>
      <c r="AB825" s="359">
        <v>3.1562703082645943E-2</v>
      </c>
      <c r="AC825" s="363">
        <v>0.1151358937099128</v>
      </c>
      <c r="AD825" s="526">
        <v>0</v>
      </c>
      <c r="AE825" s="360" t="s">
        <v>2229</v>
      </c>
      <c r="AF825" s="360" t="s">
        <v>2229</v>
      </c>
      <c r="AG825" s="364" t="s">
        <v>719</v>
      </c>
      <c r="AH825" s="364" t="s">
        <v>2147</v>
      </c>
      <c r="AI825" s="364">
        <v>1000</v>
      </c>
      <c r="AJ825" s="364">
        <v>1000</v>
      </c>
      <c r="AK825" s="364">
        <v>1000</v>
      </c>
      <c r="AL825" s="359">
        <v>8.0000000000000002E-3</v>
      </c>
      <c r="AM825" s="359">
        <v>0.2</v>
      </c>
      <c r="AN825" s="359" t="s">
        <v>636</v>
      </c>
      <c r="AO825" s="357" t="s">
        <v>1323</v>
      </c>
      <c r="AP825" s="360" t="s">
        <v>13</v>
      </c>
      <c r="AQ825" s="366" t="s">
        <v>671</v>
      </c>
      <c r="AR825" s="359">
        <v>2.8E-3</v>
      </c>
      <c r="AS825" s="359">
        <v>2.8E-3</v>
      </c>
      <c r="AT825" s="359"/>
      <c r="AX825" s="646"/>
      <c r="AY825" s="647"/>
      <c r="AZ825" s="647"/>
      <c r="BA825" s="647"/>
      <c r="BB825" s="648"/>
      <c r="BC825" s="647"/>
      <c r="BD825" s="647"/>
      <c r="BE825" s="647"/>
      <c r="BF825" s="647"/>
      <c r="BG825" s="648"/>
      <c r="BH825" s="648"/>
      <c r="BI825" s="649"/>
      <c r="BJ825" s="649"/>
      <c r="BK825" s="649"/>
      <c r="BL825" s="648"/>
      <c r="BM825" s="648"/>
      <c r="BN825" s="648"/>
      <c r="BO825" s="648"/>
      <c r="BP825" s="648"/>
      <c r="BQ825" s="648"/>
      <c r="BR825" s="648"/>
      <c r="BS825" s="648"/>
      <c r="BT825" s="651"/>
      <c r="BU825" s="652"/>
      <c r="BV825" s="650"/>
      <c r="BW825" s="653"/>
    </row>
    <row r="826" spans="2:75" ht="15.75" customHeight="1">
      <c r="B826" s="353" t="s">
        <v>933</v>
      </c>
      <c r="C826" s="354">
        <v>20584638000124</v>
      </c>
      <c r="D826" s="355" t="s">
        <v>11</v>
      </c>
      <c r="E826" s="355" t="s">
        <v>620</v>
      </c>
      <c r="F826" s="355" t="s">
        <v>692</v>
      </c>
      <c r="G826" s="356" t="s">
        <v>738</v>
      </c>
      <c r="H826" s="356" t="s">
        <v>34</v>
      </c>
      <c r="I826" s="356" t="s">
        <v>1303</v>
      </c>
      <c r="J826" s="356" t="s">
        <v>608</v>
      </c>
      <c r="K826" s="357" t="s">
        <v>48</v>
      </c>
      <c r="L826" s="358"/>
      <c r="M826" s="358" t="s">
        <v>34</v>
      </c>
      <c r="N826" s="357">
        <v>408840</v>
      </c>
      <c r="O826" s="357" t="s">
        <v>1320</v>
      </c>
      <c r="P826" s="361">
        <v>42319</v>
      </c>
      <c r="Q826" s="362">
        <v>15149372.880000001</v>
      </c>
      <c r="R826" s="362">
        <v>24937374.189087309</v>
      </c>
      <c r="S826" s="357">
        <v>31</v>
      </c>
      <c r="T826" s="359">
        <v>7.1145698524793577E-2</v>
      </c>
      <c r="U826" s="359">
        <v>0.9197143311447733</v>
      </c>
      <c r="V826" s="359">
        <v>9.9990712641968349E-2</v>
      </c>
      <c r="W826" s="359">
        <v>0.9802433263661271</v>
      </c>
      <c r="X826" s="359">
        <v>0.15170663381871408</v>
      </c>
      <c r="Y826" s="359">
        <v>1.1504189633578317</v>
      </c>
      <c r="Z826" s="359">
        <v>0.11966348137570026</v>
      </c>
      <c r="AA826" s="359">
        <v>0.68020602163558319</v>
      </c>
      <c r="AB826" s="359">
        <v>7.6514829135699985E-3</v>
      </c>
      <c r="AC826" s="363">
        <v>-0.23566314677695285</v>
      </c>
      <c r="AD826" s="526">
        <v>0</v>
      </c>
      <c r="AE826" s="360" t="s">
        <v>2275</v>
      </c>
      <c r="AF826" s="360" t="s">
        <v>2143</v>
      </c>
      <c r="AG826" s="364" t="s">
        <v>59</v>
      </c>
      <c r="AH826" s="364" t="s">
        <v>2147</v>
      </c>
      <c r="AI826" s="364">
        <v>0</v>
      </c>
      <c r="AJ826" s="364">
        <v>0</v>
      </c>
      <c r="AK826" s="364">
        <v>0</v>
      </c>
      <c r="AL826" s="359">
        <v>7.4999999999999997E-3</v>
      </c>
      <c r="AM826" s="359" t="s">
        <v>34</v>
      </c>
      <c r="AN826" s="359" t="s">
        <v>64</v>
      </c>
      <c r="AO826" s="357" t="s">
        <v>1323</v>
      </c>
      <c r="AP826" s="360" t="s">
        <v>11</v>
      </c>
      <c r="AQ826" s="366" t="s">
        <v>675</v>
      </c>
      <c r="AR826" s="359">
        <v>2E-3</v>
      </c>
      <c r="AS826" s="359">
        <v>2E-3</v>
      </c>
      <c r="AT826" s="359"/>
      <c r="AX826" s="646"/>
      <c r="AY826" s="647"/>
      <c r="AZ826" s="647"/>
      <c r="BA826" s="647"/>
      <c r="BB826" s="648"/>
      <c r="BC826" s="647"/>
      <c r="BD826" s="647"/>
      <c r="BE826" s="647"/>
      <c r="BF826" s="647"/>
      <c r="BG826" s="648"/>
      <c r="BH826" s="648"/>
      <c r="BI826" s="649"/>
      <c r="BJ826" s="649"/>
      <c r="BK826" s="649"/>
      <c r="BL826" s="648"/>
      <c r="BM826" s="648"/>
      <c r="BN826" s="648"/>
      <c r="BO826" s="648"/>
      <c r="BP826" s="648"/>
      <c r="BQ826" s="648"/>
      <c r="BR826" s="648"/>
      <c r="BS826" s="648"/>
      <c r="BT826" s="651"/>
      <c r="BU826" s="652"/>
      <c r="BV826" s="650"/>
      <c r="BW826" s="653"/>
    </row>
    <row r="827" spans="2:75" ht="15.75" customHeight="1">
      <c r="B827" s="353" t="s">
        <v>1600</v>
      </c>
      <c r="C827" s="354">
        <v>828035000113</v>
      </c>
      <c r="D827" s="355" t="s">
        <v>11</v>
      </c>
      <c r="E827" s="355" t="s">
        <v>620</v>
      </c>
      <c r="F827" s="355" t="s">
        <v>692</v>
      </c>
      <c r="G827" s="356" t="s">
        <v>738</v>
      </c>
      <c r="H827" s="356" t="s">
        <v>34</v>
      </c>
      <c r="I827" s="356" t="s">
        <v>1303</v>
      </c>
      <c r="J827" s="356" t="s">
        <v>608</v>
      </c>
      <c r="K827" s="357" t="s">
        <v>48</v>
      </c>
      <c r="L827" s="358"/>
      <c r="M827" s="358"/>
      <c r="N827" s="357">
        <v>20583</v>
      </c>
      <c r="O827" s="357" t="s">
        <v>1323</v>
      </c>
      <c r="P827" s="361">
        <v>34978</v>
      </c>
      <c r="Q827" s="362" t="s">
        <v>1391</v>
      </c>
      <c r="R827" s="362" t="s">
        <v>1417</v>
      </c>
      <c r="S827" s="357">
        <v>31</v>
      </c>
      <c r="T827" s="359" t="s">
        <v>1417</v>
      </c>
      <c r="U827" s="359" t="s">
        <v>1417</v>
      </c>
      <c r="V827" s="359" t="s">
        <v>1417</v>
      </c>
      <c r="W827" s="359" t="s">
        <v>1417</v>
      </c>
      <c r="X827" s="359" t="s">
        <v>1417</v>
      </c>
      <c r="Y827" s="359" t="s">
        <v>1417</v>
      </c>
      <c r="Z827" s="359" t="s">
        <v>1417</v>
      </c>
      <c r="AA827" s="359" t="s">
        <v>1417</v>
      </c>
      <c r="AB827" s="359" t="s">
        <v>1417</v>
      </c>
      <c r="AC827" s="363" t="s">
        <v>1417</v>
      </c>
      <c r="AD827" s="526">
        <v>42046759000155</v>
      </c>
      <c r="AE827" s="360" t="s">
        <v>2275</v>
      </c>
      <c r="AF827" s="360" t="s">
        <v>2143</v>
      </c>
      <c r="AG827" s="364" t="s">
        <v>1435</v>
      </c>
      <c r="AH827" s="364" t="s">
        <v>2147</v>
      </c>
      <c r="AI827" s="364">
        <v>1000</v>
      </c>
      <c r="AJ827" s="364">
        <v>1000</v>
      </c>
      <c r="AK827" s="364">
        <v>1000</v>
      </c>
      <c r="AL827" s="359">
        <v>1.8700000000000001E-2</v>
      </c>
      <c r="AM827" s="359">
        <v>0.2</v>
      </c>
      <c r="AN827" s="359" t="s">
        <v>2161</v>
      </c>
      <c r="AO827" s="357" t="s">
        <v>1323</v>
      </c>
      <c r="AP827" s="360" t="s">
        <v>13</v>
      </c>
      <c r="AQ827" s="366" t="s">
        <v>664</v>
      </c>
      <c r="AR827" s="359">
        <v>1.0666666666666667E-3</v>
      </c>
      <c r="AS827" s="359">
        <v>1.0666666666666667E-3</v>
      </c>
      <c r="AT827" s="359"/>
      <c r="AX827" s="646"/>
      <c r="AY827" s="647"/>
      <c r="AZ827" s="647"/>
      <c r="BA827" s="647"/>
      <c r="BB827" s="648"/>
      <c r="BC827" s="647"/>
      <c r="BD827" s="647"/>
      <c r="BE827" s="647"/>
      <c r="BF827" s="647"/>
      <c r="BG827" s="648"/>
      <c r="BH827" s="648"/>
      <c r="BI827" s="649"/>
      <c r="BJ827" s="649"/>
      <c r="BK827" s="649"/>
      <c r="BL827" s="648"/>
      <c r="BM827" s="648"/>
      <c r="BN827" s="648"/>
      <c r="BO827" s="648"/>
      <c r="BP827" s="648"/>
      <c r="BQ827" s="648"/>
      <c r="BR827" s="648"/>
      <c r="BS827" s="648"/>
      <c r="BT827" s="651"/>
      <c r="BU827" s="652"/>
      <c r="BV827" s="650"/>
      <c r="BW827" s="653"/>
    </row>
    <row r="828" spans="2:75" ht="15.75" customHeight="1">
      <c r="B828" s="353" t="s">
        <v>471</v>
      </c>
      <c r="C828" s="354">
        <v>41088594000111</v>
      </c>
      <c r="D828" s="355" t="s">
        <v>11</v>
      </c>
      <c r="E828" s="355" t="s">
        <v>621</v>
      </c>
      <c r="F828" s="355" t="s">
        <v>692</v>
      </c>
      <c r="G828" s="356" t="s">
        <v>738</v>
      </c>
      <c r="H828" s="356" t="s">
        <v>34</v>
      </c>
      <c r="I828" s="356"/>
      <c r="J828" s="356" t="s">
        <v>608</v>
      </c>
      <c r="K828" s="357" t="s">
        <v>48</v>
      </c>
      <c r="L828" s="358"/>
      <c r="M828" s="358" t="s">
        <v>34</v>
      </c>
      <c r="N828" s="357">
        <v>635685</v>
      </c>
      <c r="O828" s="357" t="s">
        <v>1320</v>
      </c>
      <c r="P828" s="361">
        <v>44287</v>
      </c>
      <c r="Q828" s="362">
        <v>3322791.94</v>
      </c>
      <c r="R828" s="362">
        <v>3289942.5839285692</v>
      </c>
      <c r="S828" s="357">
        <v>31</v>
      </c>
      <c r="T828" s="359">
        <v>4.5397866403447118E-2</v>
      </c>
      <c r="U828" s="359">
        <v>0.58686707981503061</v>
      </c>
      <c r="V828" s="359">
        <v>7.57290517683058E-2</v>
      </c>
      <c r="W828" s="359">
        <v>0.74239792523250303</v>
      </c>
      <c r="X828" s="359" t="s">
        <v>1417</v>
      </c>
      <c r="Y828" s="359" t="s">
        <v>1417</v>
      </c>
      <c r="Z828" s="359" t="s">
        <v>1417</v>
      </c>
      <c r="AA828" s="359" t="s">
        <v>1417</v>
      </c>
      <c r="AB828" s="359">
        <v>3.4508719649502931E-2</v>
      </c>
      <c r="AC828" s="363">
        <v>-0.68244819902252085</v>
      </c>
      <c r="AD828" s="526">
        <v>34706691000165</v>
      </c>
      <c r="AE828" s="360" t="s">
        <v>2325</v>
      </c>
      <c r="AF828" s="360" t="s">
        <v>2143</v>
      </c>
      <c r="AG828" s="364" t="s">
        <v>1435</v>
      </c>
      <c r="AH828" s="364" t="s">
        <v>2147</v>
      </c>
      <c r="AI828" s="364">
        <v>500</v>
      </c>
      <c r="AJ828" s="364">
        <v>100</v>
      </c>
      <c r="AK828" s="364">
        <v>100</v>
      </c>
      <c r="AL828" s="359">
        <v>8.0000000000000002E-3</v>
      </c>
      <c r="AM828" s="359">
        <v>0.2</v>
      </c>
      <c r="AN828" s="359" t="s">
        <v>34</v>
      </c>
      <c r="AO828" s="357" t="s">
        <v>1323</v>
      </c>
      <c r="AP828" s="360" t="s">
        <v>11</v>
      </c>
      <c r="AQ828" s="366" t="s">
        <v>675</v>
      </c>
      <c r="AR828" s="359">
        <v>1.8664E-3</v>
      </c>
      <c r="AS828" s="359">
        <v>1.8664E-3</v>
      </c>
      <c r="AT828" s="359"/>
      <c r="AX828" s="646"/>
      <c r="AY828" s="647"/>
      <c r="AZ828" s="647"/>
      <c r="BA828" s="647"/>
      <c r="BB828" s="648"/>
      <c r="BC828" s="647"/>
      <c r="BD828" s="647"/>
      <c r="BE828" s="647"/>
      <c r="BF828" s="647"/>
      <c r="BG828" s="648"/>
      <c r="BH828" s="648"/>
      <c r="BI828" s="649"/>
      <c r="BJ828" s="649"/>
      <c r="BK828" s="649"/>
      <c r="BL828" s="648"/>
      <c r="BM828" s="648"/>
      <c r="BN828" s="648"/>
      <c r="BO828" s="648"/>
      <c r="BP828" s="648"/>
      <c r="BQ828" s="648"/>
      <c r="BR828" s="648"/>
      <c r="BS828" s="648"/>
      <c r="BT828" s="651"/>
      <c r="BU828" s="652"/>
      <c r="BV828" s="650"/>
      <c r="BW828" s="653"/>
    </row>
    <row r="829" spans="2:75" ht="15.75" customHeight="1">
      <c r="B829" s="353" t="s">
        <v>1084</v>
      </c>
      <c r="C829" s="354">
        <v>27954376000191</v>
      </c>
      <c r="D829" s="355" t="s">
        <v>11</v>
      </c>
      <c r="E829" s="355" t="s">
        <v>621</v>
      </c>
      <c r="F829" s="355" t="s">
        <v>692</v>
      </c>
      <c r="G829" s="356" t="s">
        <v>738</v>
      </c>
      <c r="H829" s="356" t="s">
        <v>34</v>
      </c>
      <c r="I829" s="356"/>
      <c r="J829" s="356" t="s">
        <v>608</v>
      </c>
      <c r="K829" s="357" t="s">
        <v>48</v>
      </c>
      <c r="L829" s="358"/>
      <c r="M829" s="358" t="s">
        <v>1414</v>
      </c>
      <c r="N829" s="357">
        <v>453552</v>
      </c>
      <c r="O829" s="357" t="s">
        <v>1320</v>
      </c>
      <c r="P829" s="361">
        <v>43060</v>
      </c>
      <c r="Q829" s="362">
        <v>6466963.2000000002</v>
      </c>
      <c r="R829" s="362">
        <v>5956531.7437301623</v>
      </c>
      <c r="S829" s="357">
        <v>31</v>
      </c>
      <c r="T829" s="359">
        <v>8.3109020323365312E-2</v>
      </c>
      <c r="U829" s="359">
        <v>1.0743665270524247</v>
      </c>
      <c r="V829" s="359">
        <v>0.13933024470632116</v>
      </c>
      <c r="W829" s="359">
        <v>1.36590228157856</v>
      </c>
      <c r="X829" s="359">
        <v>0.14486666754370958</v>
      </c>
      <c r="Y829" s="359">
        <v>1.0985502565424379</v>
      </c>
      <c r="Z829" s="359">
        <v>0.12867316322992095</v>
      </c>
      <c r="AA829" s="359">
        <v>0.73141997412807891</v>
      </c>
      <c r="AB829" s="359">
        <v>3.1046806118105015E-2</v>
      </c>
      <c r="AC829" s="363">
        <v>1.0887415852256284</v>
      </c>
      <c r="AD829" s="526">
        <v>36729801000130</v>
      </c>
      <c r="AE829" s="360" t="s">
        <v>2365</v>
      </c>
      <c r="AF829" s="360" t="s">
        <v>2143</v>
      </c>
      <c r="AG829" s="364" t="s">
        <v>1435</v>
      </c>
      <c r="AH829" s="364" t="s">
        <v>2144</v>
      </c>
      <c r="AI829" s="364">
        <v>1000</v>
      </c>
      <c r="AJ829" s="364">
        <v>1000</v>
      </c>
      <c r="AK829" s="364">
        <v>1000</v>
      </c>
      <c r="AL829" s="359">
        <v>2.5000000000000001E-3</v>
      </c>
      <c r="AM829" s="359" t="s">
        <v>34</v>
      </c>
      <c r="AN829" s="359" t="s">
        <v>34</v>
      </c>
      <c r="AO829" s="357" t="s">
        <v>1323</v>
      </c>
      <c r="AP829" s="360" t="s">
        <v>11</v>
      </c>
      <c r="AQ829" s="366" t="s">
        <v>675</v>
      </c>
      <c r="AR829" s="359" t="s">
        <v>34</v>
      </c>
      <c r="AS829" s="359" t="s">
        <v>34</v>
      </c>
      <c r="AT829" s="359"/>
      <c r="AX829" s="646"/>
      <c r="AY829" s="647"/>
      <c r="AZ829" s="647"/>
      <c r="BA829" s="647"/>
      <c r="BB829" s="648"/>
      <c r="BC829" s="647"/>
      <c r="BD829" s="647"/>
      <c r="BE829" s="647"/>
      <c r="BF829" s="647"/>
      <c r="BG829" s="648"/>
      <c r="BH829" s="648"/>
      <c r="BI829" s="649"/>
      <c r="BJ829" s="649"/>
      <c r="BK829" s="649"/>
      <c r="BL829" s="648"/>
      <c r="BM829" s="648"/>
      <c r="BN829" s="648"/>
      <c r="BO829" s="648"/>
      <c r="BP829" s="648"/>
      <c r="BQ829" s="648"/>
      <c r="BR829" s="648"/>
      <c r="BS829" s="648"/>
      <c r="BT829" s="651"/>
      <c r="BU829" s="652"/>
      <c r="BV829" s="650"/>
      <c r="BW829" s="653"/>
    </row>
    <row r="830" spans="2:75" ht="15.75" customHeight="1">
      <c r="B830" s="353" t="s">
        <v>1110</v>
      </c>
      <c r="C830" s="354">
        <v>24552346000160</v>
      </c>
      <c r="D830" s="355" t="s">
        <v>11</v>
      </c>
      <c r="E830" s="355" t="s">
        <v>621</v>
      </c>
      <c r="F830" s="355" t="s">
        <v>692</v>
      </c>
      <c r="G830" s="356" t="s">
        <v>738</v>
      </c>
      <c r="H830" s="356" t="s">
        <v>34</v>
      </c>
      <c r="I830" s="356"/>
      <c r="J830" s="356" t="s">
        <v>608</v>
      </c>
      <c r="K830" s="357" t="s">
        <v>48</v>
      </c>
      <c r="L830" s="358"/>
      <c r="M830" s="358" t="s">
        <v>34</v>
      </c>
      <c r="N830" s="357">
        <v>426911</v>
      </c>
      <c r="O830" s="357" t="s">
        <v>1320</v>
      </c>
      <c r="P830" s="361">
        <v>42646</v>
      </c>
      <c r="Q830" s="362">
        <v>41803552.5</v>
      </c>
      <c r="R830" s="362">
        <v>53039816.083492056</v>
      </c>
      <c r="S830" s="357">
        <v>31</v>
      </c>
      <c r="T830" s="359">
        <v>5.625636648634047E-2</v>
      </c>
      <c r="U830" s="359">
        <v>0.7272370297634938</v>
      </c>
      <c r="V830" s="359">
        <v>8.7058298122519417E-2</v>
      </c>
      <c r="W830" s="359">
        <v>0.85346242150467466</v>
      </c>
      <c r="X830" s="359">
        <v>0.15694488238976567</v>
      </c>
      <c r="Y830" s="359">
        <v>1.1901415538552318</v>
      </c>
      <c r="Z830" s="359">
        <v>0.20935942250322359</v>
      </c>
      <c r="AA830" s="359">
        <v>1.1900668293757266</v>
      </c>
      <c r="AB830" s="359">
        <v>3.4435287135415216E-2</v>
      </c>
      <c r="AC830" s="363">
        <v>-0.37964306725801977</v>
      </c>
      <c r="AD830" s="526">
        <v>0</v>
      </c>
      <c r="AE830" s="360" t="s">
        <v>2383</v>
      </c>
      <c r="AF830" s="360" t="s">
        <v>2143</v>
      </c>
      <c r="AG830" s="364" t="s">
        <v>1435</v>
      </c>
      <c r="AH830" s="364" t="s">
        <v>2147</v>
      </c>
      <c r="AI830" s="364">
        <v>0</v>
      </c>
      <c r="AJ830" s="364">
        <v>0</v>
      </c>
      <c r="AK830" s="364">
        <v>0</v>
      </c>
      <c r="AL830" s="359">
        <v>9.0000000000000011E-3</v>
      </c>
      <c r="AM830" s="359">
        <v>0.2</v>
      </c>
      <c r="AN830" s="359" t="s">
        <v>2161</v>
      </c>
      <c r="AO830" s="357" t="s">
        <v>1323</v>
      </c>
      <c r="AP830" s="360" t="s">
        <v>11</v>
      </c>
      <c r="AQ830" s="366" t="s">
        <v>675</v>
      </c>
      <c r="AR830" s="359">
        <v>1.7999999999999997E-3</v>
      </c>
      <c r="AS830" s="359">
        <v>1.7999999999999997E-3</v>
      </c>
      <c r="AT830" s="359"/>
      <c r="AX830" s="646"/>
      <c r="AY830" s="647"/>
      <c r="AZ830" s="647"/>
      <c r="BA830" s="647"/>
      <c r="BB830" s="648"/>
      <c r="BC830" s="647"/>
      <c r="BD830" s="647"/>
      <c r="BE830" s="647"/>
      <c r="BF830" s="647"/>
      <c r="BG830" s="648"/>
      <c r="BH830" s="648"/>
      <c r="BI830" s="649"/>
      <c r="BJ830" s="649"/>
      <c r="BK830" s="649"/>
      <c r="BL830" s="648"/>
      <c r="BM830" s="648"/>
      <c r="BN830" s="648"/>
      <c r="BO830" s="648"/>
      <c r="BP830" s="648"/>
      <c r="BQ830" s="648"/>
      <c r="BR830" s="648"/>
      <c r="BS830" s="648"/>
      <c r="BT830" s="651"/>
      <c r="BU830" s="652"/>
      <c r="BV830" s="650"/>
      <c r="BW830" s="653"/>
    </row>
    <row r="831" spans="2:75" ht="15.75" customHeight="1">
      <c r="B831" s="353" t="s">
        <v>1149</v>
      </c>
      <c r="C831" s="354">
        <v>23565840000105</v>
      </c>
      <c r="D831" s="355" t="s">
        <v>11</v>
      </c>
      <c r="E831" s="355" t="s">
        <v>620</v>
      </c>
      <c r="F831" s="355" t="s">
        <v>692</v>
      </c>
      <c r="G831" s="356" t="s">
        <v>738</v>
      </c>
      <c r="H831" s="356" t="s">
        <v>34</v>
      </c>
      <c r="I831" s="356"/>
      <c r="J831" s="356" t="s">
        <v>608</v>
      </c>
      <c r="K831" s="357" t="s">
        <v>48</v>
      </c>
      <c r="L831" s="358"/>
      <c r="M831" s="358" t="s">
        <v>34</v>
      </c>
      <c r="N831" s="357">
        <v>416517</v>
      </c>
      <c r="O831" s="357" t="s">
        <v>1320</v>
      </c>
      <c r="P831" s="361">
        <v>42458</v>
      </c>
      <c r="Q831" s="362">
        <v>54170126.759999998</v>
      </c>
      <c r="R831" s="362">
        <v>56365244.961071447</v>
      </c>
      <c r="S831" s="357">
        <v>31</v>
      </c>
      <c r="T831" s="359">
        <v>8.8619225346694419E-2</v>
      </c>
      <c r="U831" s="359">
        <v>1.1455980228783547</v>
      </c>
      <c r="V831" s="359">
        <v>0.11973405392648795</v>
      </c>
      <c r="W831" s="359">
        <v>1.1737940874614747</v>
      </c>
      <c r="X831" s="359">
        <v>0.18159472284425671</v>
      </c>
      <c r="Y831" s="359">
        <v>1.3770657719252093</v>
      </c>
      <c r="Z831" s="359">
        <v>0.15476223002061928</v>
      </c>
      <c r="AA831" s="359">
        <v>0.87971868753563942</v>
      </c>
      <c r="AB831" s="359">
        <v>1.240581250188299E-2</v>
      </c>
      <c r="AC831" s="363">
        <v>1.2930334556798582</v>
      </c>
      <c r="AD831" s="526">
        <v>26171796000139</v>
      </c>
      <c r="AE831" s="360" t="s">
        <v>2407</v>
      </c>
      <c r="AF831" s="360" t="s">
        <v>2152</v>
      </c>
      <c r="AG831" s="364" t="s">
        <v>1436</v>
      </c>
      <c r="AH831" s="364" t="s">
        <v>2147</v>
      </c>
      <c r="AI831" s="364">
        <v>1000</v>
      </c>
      <c r="AJ831" s="364">
        <v>1000</v>
      </c>
      <c r="AK831" s="364">
        <v>1000</v>
      </c>
      <c r="AL831" s="359">
        <v>8.0000000000000002E-3</v>
      </c>
      <c r="AM831" s="359" t="s">
        <v>34</v>
      </c>
      <c r="AN831" s="359" t="s">
        <v>64</v>
      </c>
      <c r="AO831" s="357" t="s">
        <v>1323</v>
      </c>
      <c r="AP831" s="360" t="s">
        <v>11</v>
      </c>
      <c r="AQ831" s="366" t="s">
        <v>675</v>
      </c>
      <c r="AR831" s="359">
        <v>1.5999999999999999E-3</v>
      </c>
      <c r="AS831" s="359">
        <v>1.5999999999999999E-3</v>
      </c>
      <c r="AT831" s="359"/>
      <c r="AX831" s="646"/>
      <c r="AY831" s="647"/>
      <c r="AZ831" s="647"/>
      <c r="BA831" s="647"/>
      <c r="BB831" s="648"/>
      <c r="BC831" s="647"/>
      <c r="BD831" s="647"/>
      <c r="BE831" s="647"/>
      <c r="BF831" s="647"/>
      <c r="BG831" s="648"/>
      <c r="BH831" s="648"/>
      <c r="BI831" s="649"/>
      <c r="BJ831" s="649"/>
      <c r="BK831" s="649"/>
      <c r="BL831" s="648"/>
      <c r="BM831" s="648"/>
      <c r="BN831" s="648"/>
      <c r="BO831" s="648"/>
      <c r="BP831" s="648"/>
      <c r="BQ831" s="648"/>
      <c r="BR831" s="648"/>
      <c r="BS831" s="648"/>
      <c r="BT831" s="651"/>
      <c r="BU831" s="652"/>
      <c r="BV831" s="650"/>
      <c r="BW831" s="653"/>
    </row>
    <row r="832" spans="2:75" ht="15.75" customHeight="1">
      <c r="B832" s="353" t="s">
        <v>1192</v>
      </c>
      <c r="C832" s="354">
        <v>26759909000111</v>
      </c>
      <c r="D832" s="355" t="s">
        <v>11</v>
      </c>
      <c r="E832" s="355" t="s">
        <v>620</v>
      </c>
      <c r="F832" s="355" t="s">
        <v>692</v>
      </c>
      <c r="G832" s="356" t="s">
        <v>738</v>
      </c>
      <c r="H832" s="356" t="s">
        <v>34</v>
      </c>
      <c r="I832" s="356"/>
      <c r="J832" s="356" t="s">
        <v>608</v>
      </c>
      <c r="K832" s="357" t="s">
        <v>48</v>
      </c>
      <c r="L832" s="358"/>
      <c r="M832" s="358" t="s">
        <v>34</v>
      </c>
      <c r="N832" s="357">
        <v>442976</v>
      </c>
      <c r="O832" s="357" t="s">
        <v>1323</v>
      </c>
      <c r="P832" s="361">
        <v>42916</v>
      </c>
      <c r="Q832" s="362">
        <v>627155034.49000001</v>
      </c>
      <c r="R832" s="362">
        <v>510847612.86448413</v>
      </c>
      <c r="S832" s="357">
        <v>31</v>
      </c>
      <c r="T832" s="359">
        <v>8.559176619539266E-2</v>
      </c>
      <c r="U832" s="359">
        <v>1.1064614675258579</v>
      </c>
      <c r="V832" s="359">
        <v>0.11685347723827144</v>
      </c>
      <c r="W832" s="359">
        <v>1.1455548040310164</v>
      </c>
      <c r="X832" s="359">
        <v>0.20208746405599398</v>
      </c>
      <c r="Y832" s="359">
        <v>1.5324659512564505</v>
      </c>
      <c r="Z832" s="359">
        <v>0.21190224482632236</v>
      </c>
      <c r="AA832" s="359">
        <v>1.2045210558133705</v>
      </c>
      <c r="AB832" s="359">
        <v>1.3354935338420183E-2</v>
      </c>
      <c r="AC832" s="363">
        <v>1.0090862681819313</v>
      </c>
      <c r="AD832" s="526">
        <v>30676315000114</v>
      </c>
      <c r="AE832" s="360" t="s">
        <v>2432</v>
      </c>
      <c r="AF832" s="360" t="s">
        <v>2152</v>
      </c>
      <c r="AG832" s="364" t="s">
        <v>1436</v>
      </c>
      <c r="AH832" s="364" t="s">
        <v>2147</v>
      </c>
      <c r="AI832" s="364">
        <v>1000</v>
      </c>
      <c r="AJ832" s="364">
        <v>100</v>
      </c>
      <c r="AK832" s="364">
        <v>100</v>
      </c>
      <c r="AL832" s="359">
        <v>8.0000000000000002E-3</v>
      </c>
      <c r="AM832" s="359" t="s">
        <v>34</v>
      </c>
      <c r="AN832" s="359" t="s">
        <v>64</v>
      </c>
      <c r="AO832" s="357" t="s">
        <v>1323</v>
      </c>
      <c r="AP832" s="360" t="s">
        <v>11</v>
      </c>
      <c r="AQ832" s="366" t="s">
        <v>675</v>
      </c>
      <c r="AR832" s="359">
        <v>2.3999999999999998E-3</v>
      </c>
      <c r="AS832" s="359">
        <v>2.3999999999999998E-3</v>
      </c>
      <c r="AT832" s="359"/>
      <c r="AX832" s="646"/>
      <c r="AY832" s="647"/>
      <c r="AZ832" s="647"/>
      <c r="BA832" s="647"/>
      <c r="BB832" s="648"/>
      <c r="BC832" s="647"/>
      <c r="BD832" s="647"/>
      <c r="BE832" s="647"/>
      <c r="BF832" s="647"/>
      <c r="BG832" s="648"/>
      <c r="BH832" s="648"/>
      <c r="BI832" s="649"/>
      <c r="BJ832" s="649"/>
      <c r="BK832" s="649"/>
      <c r="BL832" s="648"/>
      <c r="BM832" s="648"/>
      <c r="BN832" s="648"/>
      <c r="BO832" s="648"/>
      <c r="BP832" s="648"/>
      <c r="BQ832" s="648"/>
      <c r="BR832" s="648"/>
      <c r="BS832" s="648"/>
      <c r="BT832" s="651"/>
      <c r="BU832" s="652"/>
      <c r="BV832" s="650"/>
      <c r="BW832" s="653"/>
    </row>
    <row r="833" spans="2:75" ht="15.75" customHeight="1">
      <c r="B833" s="353" t="s">
        <v>63</v>
      </c>
      <c r="C833" s="354">
        <v>36181846000112</v>
      </c>
      <c r="D833" s="355" t="s">
        <v>13</v>
      </c>
      <c r="E833" s="355" t="s">
        <v>616</v>
      </c>
      <c r="F833" s="355" t="s">
        <v>617</v>
      </c>
      <c r="G833" s="356" t="s">
        <v>34</v>
      </c>
      <c r="H833" s="356" t="s">
        <v>1336</v>
      </c>
      <c r="I833" s="356" t="s">
        <v>34</v>
      </c>
      <c r="J833" s="356" t="s">
        <v>608</v>
      </c>
      <c r="K833" s="357" t="s">
        <v>48</v>
      </c>
      <c r="L833" s="358"/>
      <c r="M833" s="358" t="s">
        <v>34</v>
      </c>
      <c r="N833" s="357">
        <v>531715</v>
      </c>
      <c r="O833" s="357" t="s">
        <v>1320</v>
      </c>
      <c r="P833" s="361">
        <v>43922</v>
      </c>
      <c r="Q833" s="362">
        <v>673939480.39999998</v>
      </c>
      <c r="R833" s="362">
        <v>1218769776.60869</v>
      </c>
      <c r="S833" s="357">
        <v>31</v>
      </c>
      <c r="T833" s="359">
        <v>-3.6293599792973641E-3</v>
      </c>
      <c r="U833" s="359">
        <v>-4.6917444835822816E-2</v>
      </c>
      <c r="V833" s="359">
        <v>1.8581823835060352E-2</v>
      </c>
      <c r="W833" s="359">
        <v>0.18216400628375781</v>
      </c>
      <c r="X833" s="359">
        <v>1.3961187764306437E-2</v>
      </c>
      <c r="Y833" s="359">
        <v>0.10587022301378222</v>
      </c>
      <c r="Z833" s="359" t="s">
        <v>1417</v>
      </c>
      <c r="AA833" s="359" t="s">
        <v>1417</v>
      </c>
      <c r="AB833" s="359">
        <v>4.0256160220714265E-2</v>
      </c>
      <c r="AC833" s="363">
        <v>-1.9359125540116628</v>
      </c>
      <c r="AD833" s="526">
        <v>36181795000129</v>
      </c>
      <c r="AE833" s="360" t="s">
        <v>2150</v>
      </c>
      <c r="AF833" s="360" t="s">
        <v>2146</v>
      </c>
      <c r="AG833" s="364" t="s">
        <v>59</v>
      </c>
      <c r="AH833" s="364" t="s">
        <v>2147</v>
      </c>
      <c r="AI833" s="364">
        <v>25000</v>
      </c>
      <c r="AJ833" s="364">
        <v>1000</v>
      </c>
      <c r="AK833" s="364">
        <v>10000</v>
      </c>
      <c r="AL833" s="657">
        <v>0.02</v>
      </c>
      <c r="AM833" s="657">
        <v>0.2</v>
      </c>
      <c r="AN833" s="359" t="s">
        <v>64</v>
      </c>
      <c r="AO833" s="357" t="s">
        <v>1323</v>
      </c>
      <c r="AP833" s="360" t="s">
        <v>13</v>
      </c>
      <c r="AQ833" s="366" t="s">
        <v>668</v>
      </c>
      <c r="AR833" s="359">
        <v>4.0000000000000001E-3</v>
      </c>
      <c r="AS833" s="359">
        <v>4.0000000000000001E-3</v>
      </c>
      <c r="AT833" s="359"/>
      <c r="AX833" s="646"/>
      <c r="AY833" s="647"/>
      <c r="AZ833" s="647"/>
      <c r="BA833" s="647"/>
      <c r="BB833" s="648"/>
      <c r="BC833" s="647"/>
      <c r="BD833" s="647"/>
      <c r="BE833" s="647"/>
      <c r="BF833" s="647"/>
      <c r="BG833" s="648"/>
      <c r="BH833" s="648"/>
      <c r="BI833" s="649"/>
      <c r="BJ833" s="649"/>
      <c r="BK833" s="649"/>
      <c r="BL833" s="648"/>
      <c r="BM833" s="648"/>
      <c r="BN833" s="648"/>
      <c r="BO833" s="648"/>
      <c r="BP833" s="648"/>
      <c r="BQ833" s="648"/>
      <c r="BR833" s="648"/>
      <c r="BS833" s="648"/>
      <c r="BT833" s="651"/>
      <c r="BU833" s="652"/>
      <c r="BV833" s="650"/>
      <c r="BW833" s="653"/>
    </row>
    <row r="834" spans="2:75" ht="15.75" customHeight="1">
      <c r="B834" s="353" t="s">
        <v>776</v>
      </c>
      <c r="C834" s="354">
        <v>20458815000126</v>
      </c>
      <c r="D834" s="355" t="s">
        <v>13</v>
      </c>
      <c r="E834" s="355" t="s">
        <v>616</v>
      </c>
      <c r="F834" s="355" t="s">
        <v>617</v>
      </c>
      <c r="G834" s="356" t="s">
        <v>34</v>
      </c>
      <c r="H834" s="356" t="s">
        <v>1337</v>
      </c>
      <c r="I834" s="356" t="s">
        <v>34</v>
      </c>
      <c r="J834" s="356" t="s">
        <v>608</v>
      </c>
      <c r="K834" s="357" t="s">
        <v>48</v>
      </c>
      <c r="L834" s="358"/>
      <c r="M834" s="358" t="s">
        <v>34</v>
      </c>
      <c r="N834" s="357">
        <v>375918</v>
      </c>
      <c r="O834" s="357" t="s">
        <v>1320</v>
      </c>
      <c r="P834" s="361">
        <v>41883</v>
      </c>
      <c r="Q834" s="362">
        <v>763726216.5</v>
      </c>
      <c r="R834" s="362">
        <v>303978286.54218268</v>
      </c>
      <c r="S834" s="357">
        <v>31</v>
      </c>
      <c r="T834" s="359">
        <v>0.32237263208770894</v>
      </c>
      <c r="U834" s="359">
        <v>4.167373936129156</v>
      </c>
      <c r="V834" s="359">
        <v>0.41744998996992444</v>
      </c>
      <c r="W834" s="359">
        <v>4.0924057439698016</v>
      </c>
      <c r="X834" s="359">
        <v>0.40595423302015332</v>
      </c>
      <c r="Y834" s="359">
        <v>3.078424694861027</v>
      </c>
      <c r="Z834" s="359">
        <v>0.59092682880667025</v>
      </c>
      <c r="AA834" s="359">
        <v>3.3590196664789649</v>
      </c>
      <c r="AB834" s="359">
        <v>8.5051742900132982E-2</v>
      </c>
      <c r="AC834" s="363">
        <v>3.0044846416659752</v>
      </c>
      <c r="AD834" s="526">
        <v>36327493000116</v>
      </c>
      <c r="AE834" s="360" t="s">
        <v>2187</v>
      </c>
      <c r="AF834" s="360" t="s">
        <v>2152</v>
      </c>
      <c r="AG834" s="364" t="s">
        <v>1436</v>
      </c>
      <c r="AH834" s="364" t="s">
        <v>2147</v>
      </c>
      <c r="AI834" s="364">
        <v>10000</v>
      </c>
      <c r="AJ834" s="364">
        <v>5000</v>
      </c>
      <c r="AK834" s="364">
        <v>5000</v>
      </c>
      <c r="AL834" s="657">
        <v>1.9E-2</v>
      </c>
      <c r="AM834" s="657">
        <v>0.2</v>
      </c>
      <c r="AN834" s="359" t="s">
        <v>34</v>
      </c>
      <c r="AO834" s="357" t="s">
        <v>1323</v>
      </c>
      <c r="AP834" s="360" t="s">
        <v>13</v>
      </c>
      <c r="AQ834" s="366" t="s">
        <v>668</v>
      </c>
      <c r="AR834" s="359">
        <v>3.7999999999999996E-3</v>
      </c>
      <c r="AS834" s="359">
        <v>3.7999999999999996E-3</v>
      </c>
      <c r="AT834" s="359"/>
      <c r="AX834" s="646"/>
      <c r="AY834" s="647"/>
      <c r="AZ834" s="647"/>
      <c r="BA834" s="647"/>
      <c r="BB834" s="648"/>
      <c r="BC834" s="647"/>
      <c r="BD834" s="647"/>
      <c r="BE834" s="647"/>
      <c r="BF834" s="647"/>
      <c r="BG834" s="648"/>
      <c r="BH834" s="648"/>
      <c r="BI834" s="649"/>
      <c r="BJ834" s="649"/>
      <c r="BK834" s="649"/>
      <c r="BL834" s="648"/>
      <c r="BM834" s="648"/>
      <c r="BN834" s="648"/>
      <c r="BO834" s="648"/>
      <c r="BP834" s="648"/>
      <c r="BQ834" s="648"/>
      <c r="BR834" s="648"/>
      <c r="BS834" s="648"/>
      <c r="BT834" s="651"/>
      <c r="BU834" s="652"/>
      <c r="BV834" s="650"/>
      <c r="BW834" s="653"/>
    </row>
    <row r="835" spans="2:75" ht="15.75" customHeight="1">
      <c r="B835" s="353" t="s">
        <v>232</v>
      </c>
      <c r="C835" s="354">
        <v>18391138000124</v>
      </c>
      <c r="D835" s="355" t="s">
        <v>13</v>
      </c>
      <c r="E835" s="355" t="s">
        <v>616</v>
      </c>
      <c r="F835" s="355" t="s">
        <v>617</v>
      </c>
      <c r="G835" s="356" t="s">
        <v>34</v>
      </c>
      <c r="H835" s="356" t="s">
        <v>1337</v>
      </c>
      <c r="I835" s="356" t="s">
        <v>34</v>
      </c>
      <c r="J835" s="356" t="s">
        <v>608</v>
      </c>
      <c r="K835" s="357" t="s">
        <v>48</v>
      </c>
      <c r="L835" s="358"/>
      <c r="M835" s="358" t="s">
        <v>34</v>
      </c>
      <c r="N835" s="357">
        <v>342092</v>
      </c>
      <c r="O835" s="357" t="s">
        <v>1323</v>
      </c>
      <c r="P835" s="361">
        <v>41486</v>
      </c>
      <c r="Q835" s="362">
        <v>794935679.66999996</v>
      </c>
      <c r="R835" s="362">
        <v>602799095.22761869</v>
      </c>
      <c r="S835" s="357">
        <v>31</v>
      </c>
      <c r="T835" s="359">
        <v>0.21466615079981533</v>
      </c>
      <c r="U835" s="359">
        <v>2.7750312302221931</v>
      </c>
      <c r="V835" s="359">
        <v>0.21046411082595928</v>
      </c>
      <c r="W835" s="359">
        <v>2.0632520223696882</v>
      </c>
      <c r="X835" s="359">
        <v>0.2705632399552651</v>
      </c>
      <c r="Y835" s="359">
        <v>2.0517301992477281</v>
      </c>
      <c r="Z835" s="359">
        <v>0.41323740718778756</v>
      </c>
      <c r="AA835" s="359">
        <v>2.3489753891723897</v>
      </c>
      <c r="AB835" s="359">
        <v>9.6858857909488047E-2</v>
      </c>
      <c r="AC835" s="363">
        <v>1.0179631278398089</v>
      </c>
      <c r="AD835" s="526">
        <v>13962959000150</v>
      </c>
      <c r="AE835" s="360" t="s">
        <v>2308</v>
      </c>
      <c r="AF835" s="360" t="s">
        <v>2149</v>
      </c>
      <c r="AG835" s="364" t="s">
        <v>719</v>
      </c>
      <c r="AH835" s="364" t="s">
        <v>2147</v>
      </c>
      <c r="AI835" s="364">
        <v>1000</v>
      </c>
      <c r="AJ835" s="364">
        <v>100</v>
      </c>
      <c r="AK835" s="364">
        <v>1000</v>
      </c>
      <c r="AL835" s="359">
        <v>1.9574999999999999E-2</v>
      </c>
      <c r="AM835" s="359">
        <v>0.2</v>
      </c>
      <c r="AN835" s="359" t="s">
        <v>64</v>
      </c>
      <c r="AO835" s="357" t="s">
        <v>1323</v>
      </c>
      <c r="AP835" s="360" t="s">
        <v>13</v>
      </c>
      <c r="AQ835" s="366" t="s">
        <v>691</v>
      </c>
      <c r="AR835" s="359">
        <v>4.8937499999999997E-3</v>
      </c>
      <c r="AS835" s="359">
        <v>4.8937499999999997E-3</v>
      </c>
      <c r="AT835" s="359"/>
      <c r="AX835" s="646"/>
      <c r="AY835" s="647"/>
      <c r="AZ835" s="647"/>
      <c r="BA835" s="647"/>
      <c r="BB835" s="648"/>
      <c r="BC835" s="647"/>
      <c r="BD835" s="647"/>
      <c r="BE835" s="647"/>
      <c r="BF835" s="647"/>
      <c r="BG835" s="648"/>
      <c r="BH835" s="648"/>
      <c r="BI835" s="649"/>
      <c r="BJ835" s="649"/>
      <c r="BK835" s="649"/>
      <c r="BL835" s="648"/>
      <c r="BM835" s="648"/>
      <c r="BN835" s="648"/>
      <c r="BO835" s="648"/>
      <c r="BP835" s="648"/>
      <c r="BQ835" s="648"/>
      <c r="BR835" s="648"/>
      <c r="BS835" s="648"/>
      <c r="BT835" s="651"/>
      <c r="BU835" s="652"/>
      <c r="BV835" s="650"/>
      <c r="BW835" s="653"/>
    </row>
    <row r="836" spans="2:75" ht="15.75" customHeight="1">
      <c r="B836" s="353" t="s">
        <v>1620</v>
      </c>
      <c r="C836" s="354">
        <v>37013525000171</v>
      </c>
      <c r="D836" s="355" t="s">
        <v>13</v>
      </c>
      <c r="E836" s="355" t="s">
        <v>616</v>
      </c>
      <c r="F836" s="355" t="s">
        <v>617</v>
      </c>
      <c r="G836" s="356" t="s">
        <v>34</v>
      </c>
      <c r="H836" s="356" t="s">
        <v>1336</v>
      </c>
      <c r="I836" s="356" t="s">
        <v>34</v>
      </c>
      <c r="J836" s="356" t="s">
        <v>608</v>
      </c>
      <c r="K836" s="357" t="s">
        <v>48</v>
      </c>
      <c r="L836" s="358"/>
      <c r="M836" s="358"/>
      <c r="N836" s="357">
        <v>548669</v>
      </c>
      <c r="O836" s="357" t="s">
        <v>1320</v>
      </c>
      <c r="P836" s="361">
        <v>44062</v>
      </c>
      <c r="Q836" s="362">
        <v>14182894.880000001</v>
      </c>
      <c r="R836" s="362">
        <v>48134381.781309508</v>
      </c>
      <c r="S836" s="357">
        <v>31</v>
      </c>
      <c r="T836" s="359">
        <v>2.9066630520111492E-3</v>
      </c>
      <c r="U836" s="359">
        <v>3.269389464684036E-2</v>
      </c>
      <c r="V836" s="359">
        <v>1.7508680780337071E-2</v>
      </c>
      <c r="W836" s="359">
        <v>0.16068956688290964</v>
      </c>
      <c r="X836" s="359">
        <v>6.5018965301364418E-3</v>
      </c>
      <c r="Y836" s="359">
        <v>4.5719973919756338E-2</v>
      </c>
      <c r="Z836" s="359" t="s">
        <v>1417</v>
      </c>
      <c r="AA836" s="359" t="s">
        <v>1417</v>
      </c>
      <c r="AB836" s="359">
        <v>4.0592985341859275E-2</v>
      </c>
      <c r="AC836" s="363">
        <v>-2.1004974146514326</v>
      </c>
      <c r="AD836" s="526">
        <v>37828247000100</v>
      </c>
      <c r="AE836" s="360" t="s">
        <v>2352</v>
      </c>
      <c r="AF836" s="360" t="s">
        <v>2352</v>
      </c>
      <c r="AG836" s="364" t="s">
        <v>1439</v>
      </c>
      <c r="AH836" s="364" t="s">
        <v>2147</v>
      </c>
      <c r="AI836" s="364">
        <v>1000</v>
      </c>
      <c r="AJ836" s="364">
        <v>100</v>
      </c>
      <c r="AK836" s="364">
        <v>1000</v>
      </c>
      <c r="AL836" s="359">
        <v>0</v>
      </c>
      <c r="AM836" s="359" t="s">
        <v>34</v>
      </c>
      <c r="AN836" s="359" t="s">
        <v>64</v>
      </c>
      <c r="AO836" s="357" t="s">
        <v>1323</v>
      </c>
      <c r="AP836" s="360" t="s">
        <v>13</v>
      </c>
      <c r="AQ836" s="366" t="s">
        <v>668</v>
      </c>
      <c r="AR836" s="359" t="s">
        <v>34</v>
      </c>
      <c r="AS836" s="359" t="s">
        <v>34</v>
      </c>
      <c r="AT836" s="359"/>
      <c r="AX836" s="646"/>
      <c r="AY836" s="647"/>
      <c r="AZ836" s="647"/>
      <c r="BA836" s="647"/>
      <c r="BB836" s="648"/>
      <c r="BC836" s="647"/>
      <c r="BD836" s="647"/>
      <c r="BE836" s="647"/>
      <c r="BF836" s="647"/>
      <c r="BG836" s="648"/>
      <c r="BH836" s="648"/>
      <c r="BI836" s="649"/>
      <c r="BJ836" s="649"/>
      <c r="BK836" s="649"/>
      <c r="BL836" s="648"/>
      <c r="BM836" s="648"/>
      <c r="BN836" s="648"/>
      <c r="BO836" s="648"/>
      <c r="BP836" s="648"/>
      <c r="BQ836" s="648"/>
      <c r="BR836" s="648"/>
      <c r="BS836" s="648"/>
      <c r="BT836" s="651"/>
      <c r="BU836" s="652"/>
      <c r="BV836" s="650"/>
      <c r="BW836" s="653"/>
    </row>
    <row r="837" spans="2:75" ht="15.75" customHeight="1">
      <c r="B837" s="353" t="s">
        <v>1660</v>
      </c>
      <c r="C837" s="354">
        <v>25079957000104</v>
      </c>
      <c r="D837" s="355" t="s">
        <v>13</v>
      </c>
      <c r="E837" s="355" t="s">
        <v>616</v>
      </c>
      <c r="F837" s="355" t="s">
        <v>617</v>
      </c>
      <c r="G837" s="356" t="s">
        <v>34</v>
      </c>
      <c r="H837" s="356" t="s">
        <v>865</v>
      </c>
      <c r="I837" s="356" t="s">
        <v>34</v>
      </c>
      <c r="J837" s="356" t="s">
        <v>608</v>
      </c>
      <c r="K837" s="357" t="s">
        <v>48</v>
      </c>
      <c r="L837" s="358"/>
      <c r="M837" s="358"/>
      <c r="N837" s="357">
        <v>433421</v>
      </c>
      <c r="O837" s="357" t="s">
        <v>1320</v>
      </c>
      <c r="P837" s="361">
        <v>42733</v>
      </c>
      <c r="Q837" s="362">
        <v>13778970.869999999</v>
      </c>
      <c r="R837" s="362">
        <v>32385307.64880953</v>
      </c>
      <c r="S837" s="357">
        <v>31</v>
      </c>
      <c r="T837" s="359">
        <v>0.10088556640570001</v>
      </c>
      <c r="U837" s="359">
        <v>1.1347521265571587</v>
      </c>
      <c r="V837" s="359">
        <v>8.7198162593576711E-2</v>
      </c>
      <c r="W837" s="359">
        <v>0.80027931035690647</v>
      </c>
      <c r="X837" s="359">
        <v>0.19926419658204075</v>
      </c>
      <c r="Y837" s="359">
        <v>1.401184074315148</v>
      </c>
      <c r="Z837" s="359">
        <v>0.27707872663430444</v>
      </c>
      <c r="AA837" s="359">
        <v>1.5141143485331992</v>
      </c>
      <c r="AB837" s="359">
        <v>7.7470140176204308E-2</v>
      </c>
      <c r="AC837" s="363">
        <v>-0.21730022456762091</v>
      </c>
      <c r="AD837" s="526">
        <v>31006911000150</v>
      </c>
      <c r="AE837" s="360" t="s">
        <v>2352</v>
      </c>
      <c r="AF837" s="360" t="s">
        <v>2352</v>
      </c>
      <c r="AG837" s="364" t="s">
        <v>1439</v>
      </c>
      <c r="AH837" s="364" t="s">
        <v>2147</v>
      </c>
      <c r="AI837" s="364">
        <v>1000</v>
      </c>
      <c r="AJ837" s="364">
        <v>100</v>
      </c>
      <c r="AK837" s="364">
        <v>1000</v>
      </c>
      <c r="AL837" s="359">
        <v>0</v>
      </c>
      <c r="AM837" s="359" t="s">
        <v>34</v>
      </c>
      <c r="AN837" s="359" t="s">
        <v>64</v>
      </c>
      <c r="AO837" s="357" t="s">
        <v>1323</v>
      </c>
      <c r="AP837" s="360" t="s">
        <v>13</v>
      </c>
      <c r="AQ837" s="366" t="s">
        <v>674</v>
      </c>
      <c r="AR837" s="359" t="s">
        <v>34</v>
      </c>
      <c r="AS837" s="359" t="s">
        <v>34</v>
      </c>
      <c r="AT837" s="359"/>
      <c r="AX837" s="646"/>
      <c r="AY837" s="647"/>
      <c r="AZ837" s="647"/>
      <c r="BA837" s="647"/>
      <c r="BB837" s="648"/>
      <c r="BC837" s="647"/>
      <c r="BD837" s="647"/>
      <c r="BE837" s="647"/>
      <c r="BF837" s="647"/>
      <c r="BG837" s="648"/>
      <c r="BH837" s="648"/>
      <c r="BI837" s="649"/>
      <c r="BJ837" s="649"/>
      <c r="BK837" s="649"/>
      <c r="BL837" s="648"/>
      <c r="BM837" s="648"/>
      <c r="BN837" s="648"/>
      <c r="BO837" s="648"/>
      <c r="BP837" s="648"/>
      <c r="BQ837" s="648"/>
      <c r="BR837" s="648"/>
      <c r="BS837" s="648"/>
      <c r="BT837" s="651"/>
      <c r="BU837" s="652"/>
      <c r="BV837" s="650"/>
      <c r="BW837" s="653"/>
    </row>
    <row r="838" spans="2:75" ht="15.75" customHeight="1">
      <c r="B838" s="353" t="s">
        <v>39</v>
      </c>
      <c r="C838" s="354">
        <v>26324209000102</v>
      </c>
      <c r="D838" s="355" t="s">
        <v>13</v>
      </c>
      <c r="E838" s="355" t="s">
        <v>616</v>
      </c>
      <c r="F838" s="355" t="s">
        <v>617</v>
      </c>
      <c r="G838" s="356" t="s">
        <v>34</v>
      </c>
      <c r="H838" s="356" t="s">
        <v>1337</v>
      </c>
      <c r="I838" s="356" t="s">
        <v>34</v>
      </c>
      <c r="J838" s="356" t="s">
        <v>608</v>
      </c>
      <c r="K838" s="357" t="s">
        <v>48</v>
      </c>
      <c r="L838" s="358"/>
      <c r="M838" s="358" t="s">
        <v>34</v>
      </c>
      <c r="N838" s="357">
        <v>443808</v>
      </c>
      <c r="O838" s="357" t="s">
        <v>1320</v>
      </c>
      <c r="P838" s="361">
        <v>42923</v>
      </c>
      <c r="Q838" s="362">
        <v>382067597.99000001</v>
      </c>
      <c r="R838" s="362">
        <v>381792285.56075382</v>
      </c>
      <c r="S838" s="357">
        <v>31</v>
      </c>
      <c r="T838" s="359">
        <v>0.17329714173598187</v>
      </c>
      <c r="U838" s="359">
        <v>2.2402459755942354</v>
      </c>
      <c r="V838" s="359">
        <v>0.12237165359126068</v>
      </c>
      <c r="W838" s="359">
        <v>1.1996513836113356</v>
      </c>
      <c r="X838" s="359">
        <v>0.19312270211732718</v>
      </c>
      <c r="Y838" s="359">
        <v>1.4644845329319567</v>
      </c>
      <c r="Z838" s="359">
        <v>0.40517812387462793</v>
      </c>
      <c r="AA838" s="359">
        <v>2.3031638100953367</v>
      </c>
      <c r="AB838" s="359">
        <v>9.1023374468162735E-2</v>
      </c>
      <c r="AC838" s="363">
        <v>0.24694195581856188</v>
      </c>
      <c r="AD838" s="526">
        <v>36182250000137</v>
      </c>
      <c r="AE838" s="360" t="s">
        <v>2368</v>
      </c>
      <c r="AF838" s="360" t="s">
        <v>2146</v>
      </c>
      <c r="AG838" s="364" t="s">
        <v>59</v>
      </c>
      <c r="AH838" s="364" t="s">
        <v>2144</v>
      </c>
      <c r="AI838" s="364">
        <v>25000</v>
      </c>
      <c r="AJ838" s="364" t="s">
        <v>1427</v>
      </c>
      <c r="AK838" s="364" t="s">
        <v>1427</v>
      </c>
      <c r="AL838" s="359">
        <v>0.02</v>
      </c>
      <c r="AM838" s="359">
        <v>0.2</v>
      </c>
      <c r="AN838" s="359" t="s">
        <v>64</v>
      </c>
      <c r="AO838" s="357" t="s">
        <v>1323</v>
      </c>
      <c r="AP838" s="360" t="s">
        <v>13</v>
      </c>
      <c r="AQ838" s="366" t="s">
        <v>664</v>
      </c>
      <c r="AR838" s="359">
        <v>5.3333333333333332E-3</v>
      </c>
      <c r="AS838" s="359">
        <v>5.3333333333333332E-3</v>
      </c>
      <c r="AT838" s="359"/>
      <c r="AX838" s="646"/>
      <c r="AY838" s="647"/>
      <c r="AZ838" s="647"/>
      <c r="BA838" s="647"/>
      <c r="BB838" s="648"/>
      <c r="BC838" s="647"/>
      <c r="BD838" s="647"/>
      <c r="BE838" s="647"/>
      <c r="BF838" s="647"/>
      <c r="BG838" s="648"/>
      <c r="BH838" s="648"/>
      <c r="BI838" s="649"/>
      <c r="BJ838" s="649"/>
      <c r="BK838" s="649"/>
      <c r="BL838" s="648"/>
      <c r="BM838" s="648"/>
      <c r="BN838" s="648"/>
      <c r="BO838" s="648"/>
      <c r="BP838" s="648"/>
      <c r="BQ838" s="648"/>
      <c r="BR838" s="648"/>
      <c r="BS838" s="648"/>
      <c r="BT838" s="651"/>
      <c r="BU838" s="652"/>
      <c r="BV838" s="650"/>
      <c r="BW838" s="653"/>
    </row>
    <row r="839" spans="2:75" ht="15.75" customHeight="1">
      <c r="B839" s="353" t="s">
        <v>1121</v>
      </c>
      <c r="C839" s="354">
        <v>31594537000150</v>
      </c>
      <c r="D839" s="355" t="s">
        <v>13</v>
      </c>
      <c r="E839" s="355" t="s">
        <v>616</v>
      </c>
      <c r="F839" s="355" t="s">
        <v>617</v>
      </c>
      <c r="G839" s="356" t="s">
        <v>34</v>
      </c>
      <c r="H839" s="356" t="s">
        <v>1337</v>
      </c>
      <c r="I839" s="356" t="s">
        <v>34</v>
      </c>
      <c r="J839" s="356" t="s">
        <v>608</v>
      </c>
      <c r="K839" s="357" t="s">
        <v>48</v>
      </c>
      <c r="L839" s="358"/>
      <c r="M839" s="358" t="s">
        <v>34</v>
      </c>
      <c r="N839" s="357">
        <v>483877</v>
      </c>
      <c r="O839" s="357" t="s">
        <v>1320</v>
      </c>
      <c r="P839" s="361">
        <v>43467</v>
      </c>
      <c r="Q839" s="362">
        <v>460896704.58999997</v>
      </c>
      <c r="R839" s="362">
        <v>442596045.49527788</v>
      </c>
      <c r="S839" s="357">
        <v>31</v>
      </c>
      <c r="T839" s="359">
        <v>4.6845389173514995E-2</v>
      </c>
      <c r="U839" s="359">
        <v>0.60557948919317262</v>
      </c>
      <c r="V839" s="359">
        <v>8.1779769572426053E-2</v>
      </c>
      <c r="W839" s="359">
        <v>0.80171519171155148</v>
      </c>
      <c r="X839" s="359">
        <v>0.13563331615337781</v>
      </c>
      <c r="Y839" s="359">
        <v>1.028532075613861</v>
      </c>
      <c r="Z839" s="359">
        <v>0.23857107396698995</v>
      </c>
      <c r="AA839" s="359">
        <v>1.3561153263703052</v>
      </c>
      <c r="AB839" s="359">
        <v>7.6308096979068346E-2</v>
      </c>
      <c r="AC839" s="363">
        <v>-0.20482509655899578</v>
      </c>
      <c r="AD839" s="526">
        <v>41054588000143</v>
      </c>
      <c r="AE839" s="360" t="s">
        <v>2392</v>
      </c>
      <c r="AF839" s="360" t="s">
        <v>2152</v>
      </c>
      <c r="AG839" s="364" t="s">
        <v>1436</v>
      </c>
      <c r="AH839" s="364" t="s">
        <v>2147</v>
      </c>
      <c r="AI839" s="364">
        <v>500</v>
      </c>
      <c r="AJ839" s="364">
        <v>100</v>
      </c>
      <c r="AK839" s="364">
        <v>500</v>
      </c>
      <c r="AL839" s="359">
        <v>1.9E-2</v>
      </c>
      <c r="AM839" s="359">
        <v>0.2</v>
      </c>
      <c r="AN839" s="359" t="s">
        <v>2161</v>
      </c>
      <c r="AO839" s="357" t="s">
        <v>1323</v>
      </c>
      <c r="AP839" s="360" t="s">
        <v>13</v>
      </c>
      <c r="AQ839" s="366" t="s">
        <v>668</v>
      </c>
      <c r="AR839" s="359">
        <v>5.0672999999999994E-3</v>
      </c>
      <c r="AS839" s="359">
        <v>5.0672999999999994E-3</v>
      </c>
      <c r="AT839" s="359"/>
      <c r="AX839" s="646"/>
      <c r="AY839" s="647"/>
      <c r="AZ839" s="647"/>
      <c r="BA839" s="647"/>
      <c r="BB839" s="648"/>
      <c r="BC839" s="647"/>
      <c r="BD839" s="647"/>
      <c r="BE839" s="647"/>
      <c r="BF839" s="647"/>
      <c r="BG839" s="648"/>
      <c r="BH839" s="648"/>
      <c r="BI839" s="649"/>
      <c r="BJ839" s="649"/>
      <c r="BK839" s="649"/>
      <c r="BL839" s="648"/>
      <c r="BM839" s="648"/>
      <c r="BN839" s="648"/>
      <c r="BO839" s="648"/>
      <c r="BP839" s="648"/>
      <c r="BQ839" s="648"/>
      <c r="BR839" s="648"/>
      <c r="BS839" s="648"/>
      <c r="BT839" s="651"/>
      <c r="BU839" s="652"/>
      <c r="BV839" s="650"/>
      <c r="BW839" s="653"/>
    </row>
    <row r="840" spans="2:75" ht="15.75" customHeight="1">
      <c r="B840" s="353" t="s">
        <v>1174</v>
      </c>
      <c r="C840" s="354">
        <v>25079578000106</v>
      </c>
      <c r="D840" s="355" t="s">
        <v>13</v>
      </c>
      <c r="E840" s="355" t="s">
        <v>616</v>
      </c>
      <c r="F840" s="355" t="s">
        <v>617</v>
      </c>
      <c r="G840" s="356" t="s">
        <v>34</v>
      </c>
      <c r="H840" s="356" t="s">
        <v>1336</v>
      </c>
      <c r="I840" s="356" t="s">
        <v>34</v>
      </c>
      <c r="J840" s="356" t="s">
        <v>608</v>
      </c>
      <c r="K840" s="357" t="s">
        <v>48</v>
      </c>
      <c r="L840" s="358"/>
      <c r="M840" s="358" t="s">
        <v>1414</v>
      </c>
      <c r="N840" s="357">
        <v>433454</v>
      </c>
      <c r="O840" s="357" t="s">
        <v>1320</v>
      </c>
      <c r="P840" s="361">
        <v>42733</v>
      </c>
      <c r="Q840" s="362">
        <v>288190219.75</v>
      </c>
      <c r="R840" s="362">
        <v>504965249.98210323</v>
      </c>
      <c r="S840" s="357">
        <v>31</v>
      </c>
      <c r="T840" s="359">
        <v>9.0160070618713117E-2</v>
      </c>
      <c r="U840" s="359">
        <v>1.1655168304540284</v>
      </c>
      <c r="V840" s="359">
        <v>6.0264064424401242E-2</v>
      </c>
      <c r="W840" s="359">
        <v>0.59078933843825021</v>
      </c>
      <c r="X840" s="359">
        <v>0.10057784823689175</v>
      </c>
      <c r="Y840" s="359">
        <v>0.76270009420756857</v>
      </c>
      <c r="Z840" s="359">
        <v>0.18316998628832493</v>
      </c>
      <c r="AA840" s="359">
        <v>1.0411975836224221</v>
      </c>
      <c r="AB840" s="359">
        <v>2.400341586140195E-2</v>
      </c>
      <c r="AC840" s="363">
        <v>-1.5972759170065864</v>
      </c>
      <c r="AD840" s="526">
        <v>0</v>
      </c>
      <c r="AE840" s="360" t="s">
        <v>2352</v>
      </c>
      <c r="AF840" s="360" t="s">
        <v>2352</v>
      </c>
      <c r="AG840" s="364" t="s">
        <v>1439</v>
      </c>
      <c r="AH840" s="364" t="s">
        <v>2147</v>
      </c>
      <c r="AI840" s="364">
        <v>1000</v>
      </c>
      <c r="AJ840" s="364">
        <v>100</v>
      </c>
      <c r="AK840" s="364">
        <v>100</v>
      </c>
      <c r="AL840" s="359">
        <v>0.02</v>
      </c>
      <c r="AM840" s="359">
        <v>0.2</v>
      </c>
      <c r="AN840" s="359" t="s">
        <v>64</v>
      </c>
      <c r="AO840" s="357" t="s">
        <v>1323</v>
      </c>
      <c r="AP840" s="360" t="s">
        <v>13</v>
      </c>
      <c r="AQ840" s="366" t="s">
        <v>674</v>
      </c>
      <c r="AR840" s="359" t="s">
        <v>34</v>
      </c>
      <c r="AS840" s="359" t="s">
        <v>34</v>
      </c>
      <c r="AT840" s="359"/>
      <c r="AX840" s="646"/>
      <c r="AY840" s="647"/>
      <c r="AZ840" s="647"/>
      <c r="BA840" s="647"/>
      <c r="BB840" s="648"/>
      <c r="BC840" s="647"/>
      <c r="BD840" s="647"/>
      <c r="BE840" s="647"/>
      <c r="BF840" s="647"/>
      <c r="BG840" s="648"/>
      <c r="BH840" s="648"/>
      <c r="BI840" s="649"/>
      <c r="BJ840" s="649"/>
      <c r="BK840" s="649"/>
      <c r="BL840" s="648"/>
      <c r="BM840" s="648"/>
      <c r="BN840" s="648"/>
      <c r="BO840" s="648"/>
      <c r="BP840" s="648"/>
      <c r="BQ840" s="648"/>
      <c r="BR840" s="648"/>
      <c r="BS840" s="648"/>
      <c r="BT840" s="651"/>
      <c r="BU840" s="652"/>
      <c r="BV840" s="650"/>
      <c r="BW840" s="653"/>
    </row>
    <row r="841" spans="2:75" ht="15.75" customHeight="1">
      <c r="B841" s="353" t="s">
        <v>424</v>
      </c>
      <c r="C841" s="354">
        <v>7088369000147</v>
      </c>
      <c r="D841" s="355" t="s">
        <v>13</v>
      </c>
      <c r="E841" s="355" t="s">
        <v>616</v>
      </c>
      <c r="F841" s="355" t="s">
        <v>617</v>
      </c>
      <c r="G841" s="356" t="s">
        <v>34</v>
      </c>
      <c r="H841" s="356" t="s">
        <v>865</v>
      </c>
      <c r="I841" s="356" t="s">
        <v>34</v>
      </c>
      <c r="J841" s="356" t="s">
        <v>608</v>
      </c>
      <c r="K841" s="357" t="s">
        <v>48</v>
      </c>
      <c r="L841" s="358"/>
      <c r="M841" s="358" t="s">
        <v>34</v>
      </c>
      <c r="N841" s="357">
        <v>174378</v>
      </c>
      <c r="O841" s="357" t="s">
        <v>1320</v>
      </c>
      <c r="P841" s="361">
        <v>38317</v>
      </c>
      <c r="Q841" s="362">
        <v>96324749.730000004</v>
      </c>
      <c r="R841" s="362">
        <v>97270906.466230229</v>
      </c>
      <c r="S841" s="357">
        <v>31</v>
      </c>
      <c r="T841" s="359">
        <v>0.15985360711617513</v>
      </c>
      <c r="U841" s="359">
        <v>2.0664587796365157</v>
      </c>
      <c r="V841" s="359">
        <v>0.16827589250262909</v>
      </c>
      <c r="W841" s="359">
        <v>1.649666416566494</v>
      </c>
      <c r="X841" s="359">
        <v>0.15155287865223865</v>
      </c>
      <c r="Y841" s="359">
        <v>1.1492530099992004</v>
      </c>
      <c r="Z841" s="359">
        <v>0.33912284461212705</v>
      </c>
      <c r="AA841" s="359">
        <v>1.9276841884210736</v>
      </c>
      <c r="AB841" s="359">
        <v>6.385943524005594E-2</v>
      </c>
      <c r="AC841" s="363">
        <v>0.94669214639952759</v>
      </c>
      <c r="AD841" s="526">
        <v>9489380000144</v>
      </c>
      <c r="AE841" s="360" t="s">
        <v>2459</v>
      </c>
      <c r="AF841" s="360" t="s">
        <v>2146</v>
      </c>
      <c r="AG841" s="364" t="s">
        <v>59</v>
      </c>
      <c r="AH841" s="364" t="s">
        <v>2144</v>
      </c>
      <c r="AI841" s="364">
        <v>20000</v>
      </c>
      <c r="AJ841" s="364">
        <v>10000</v>
      </c>
      <c r="AK841" s="364">
        <v>20000</v>
      </c>
      <c r="AL841" s="359">
        <v>1.95E-2</v>
      </c>
      <c r="AM841" s="359">
        <v>0.2</v>
      </c>
      <c r="AN841" s="359" t="s">
        <v>64</v>
      </c>
      <c r="AO841" s="357" t="s">
        <v>1323</v>
      </c>
      <c r="AP841" s="360" t="s">
        <v>13</v>
      </c>
      <c r="AQ841" s="366" t="s">
        <v>664</v>
      </c>
      <c r="AR841" s="359">
        <v>3.8999999999999998E-3</v>
      </c>
      <c r="AS841" s="359">
        <v>3.8999999999999998E-3</v>
      </c>
      <c r="AT841" s="359"/>
      <c r="AX841" s="646"/>
      <c r="AY841" s="647"/>
      <c r="AZ841" s="647"/>
      <c r="BA841" s="647"/>
      <c r="BB841" s="648"/>
      <c r="BC841" s="647"/>
      <c r="BD841" s="647"/>
      <c r="BE841" s="647"/>
      <c r="BF841" s="647"/>
      <c r="BG841" s="648"/>
      <c r="BH841" s="648"/>
      <c r="BI841" s="649"/>
      <c r="BJ841" s="649"/>
      <c r="BK841" s="649"/>
      <c r="BL841" s="648"/>
      <c r="BM841" s="648"/>
      <c r="BN841" s="648"/>
      <c r="BO841" s="648"/>
      <c r="BP841" s="648"/>
      <c r="BQ841" s="648"/>
      <c r="BR841" s="648"/>
      <c r="BS841" s="648"/>
      <c r="BT841" s="651"/>
      <c r="BU841" s="652"/>
      <c r="BV841" s="650"/>
      <c r="BW841" s="653"/>
    </row>
    <row r="842" spans="2:75" ht="15.75" customHeight="1">
      <c r="B842" s="353" t="s">
        <v>1720</v>
      </c>
      <c r="C842" s="354">
        <v>45560980000115</v>
      </c>
      <c r="D842" s="355" t="s">
        <v>13</v>
      </c>
      <c r="E842" s="355" t="s">
        <v>615</v>
      </c>
      <c r="F842" s="355" t="s">
        <v>617</v>
      </c>
      <c r="G842" s="356" t="s">
        <v>34</v>
      </c>
      <c r="H842" s="356" t="s">
        <v>1337</v>
      </c>
      <c r="I842" s="356" t="s">
        <v>34</v>
      </c>
      <c r="J842" s="356" t="s">
        <v>611</v>
      </c>
      <c r="K842" s="357" t="s">
        <v>48</v>
      </c>
      <c r="L842" s="358"/>
      <c r="M842" s="358"/>
      <c r="N842" s="357">
        <v>645915</v>
      </c>
      <c r="O842" s="357" t="s">
        <v>1323</v>
      </c>
      <c r="P842" s="361">
        <v>44669</v>
      </c>
      <c r="Q842" s="362">
        <v>451237928.30000001</v>
      </c>
      <c r="R842" s="362" t="s">
        <v>1417</v>
      </c>
      <c r="S842" s="357">
        <v>31</v>
      </c>
      <c r="T842" s="359" t="s">
        <v>1417</v>
      </c>
      <c r="U842" s="359" t="s">
        <v>1417</v>
      </c>
      <c r="V842" s="359" t="s">
        <v>1417</v>
      </c>
      <c r="W842" s="359" t="s">
        <v>1417</v>
      </c>
      <c r="X842" s="359" t="s">
        <v>1417</v>
      </c>
      <c r="Y842" s="359" t="s">
        <v>1417</v>
      </c>
      <c r="Z842" s="359" t="s">
        <v>1417</v>
      </c>
      <c r="AA842" s="359" t="s">
        <v>1417</v>
      </c>
      <c r="AB842" s="359" t="s">
        <v>1417</v>
      </c>
      <c r="AC842" s="363" t="s">
        <v>1417</v>
      </c>
      <c r="AD842" s="526">
        <v>41373649000135</v>
      </c>
      <c r="AE842" s="360" t="s">
        <v>2469</v>
      </c>
      <c r="AF842" s="360" t="s">
        <v>2143</v>
      </c>
      <c r="AG842" s="364" t="s">
        <v>1435</v>
      </c>
      <c r="AH842" s="364" t="s">
        <v>2147</v>
      </c>
      <c r="AI842" s="364">
        <v>5000</v>
      </c>
      <c r="AJ842" s="364">
        <v>3000</v>
      </c>
      <c r="AK842" s="364">
        <v>1000</v>
      </c>
      <c r="AL842" s="359">
        <v>0.02</v>
      </c>
      <c r="AM842" s="359">
        <v>0.2</v>
      </c>
      <c r="AN842" s="359" t="s">
        <v>2161</v>
      </c>
      <c r="AO842" s="357" t="s">
        <v>1323</v>
      </c>
      <c r="AP842" s="360" t="s">
        <v>13</v>
      </c>
      <c r="AQ842" s="366" t="s">
        <v>668</v>
      </c>
      <c r="AR842" s="359">
        <v>3.3333333333333331E-3</v>
      </c>
      <c r="AS842" s="359">
        <v>3.3333333333333331E-3</v>
      </c>
      <c r="AT842" s="359"/>
      <c r="AX842" s="646"/>
      <c r="AY842" s="647"/>
      <c r="AZ842" s="647"/>
      <c r="BA842" s="647"/>
      <c r="BB842" s="648"/>
      <c r="BC842" s="647"/>
      <c r="BD842" s="647"/>
      <c r="BE842" s="647"/>
      <c r="BF842" s="647"/>
      <c r="BG842" s="648"/>
      <c r="BH842" s="648"/>
      <c r="BI842" s="649"/>
      <c r="BJ842" s="649"/>
      <c r="BK842" s="649"/>
      <c r="BL842" s="648"/>
      <c r="BM842" s="648"/>
      <c r="BN842" s="648"/>
      <c r="BO842" s="648"/>
      <c r="BP842" s="648"/>
      <c r="BQ842" s="648"/>
      <c r="BR842" s="648"/>
      <c r="BS842" s="648"/>
      <c r="BT842" s="651"/>
      <c r="BU842" s="652"/>
      <c r="BV842" s="650"/>
      <c r="BW842" s="653"/>
    </row>
    <row r="843" spans="2:75" ht="15.75" customHeight="1">
      <c r="B843" s="353" t="s">
        <v>70</v>
      </c>
      <c r="C843" s="354">
        <v>21377860000119</v>
      </c>
      <c r="D843" s="355" t="s">
        <v>13</v>
      </c>
      <c r="E843" s="355" t="s">
        <v>615</v>
      </c>
      <c r="F843" s="355" t="s">
        <v>619</v>
      </c>
      <c r="G843" s="356" t="s">
        <v>34</v>
      </c>
      <c r="H843" s="356" t="s">
        <v>1337</v>
      </c>
      <c r="I843" s="356" t="s">
        <v>34</v>
      </c>
      <c r="J843" s="356"/>
      <c r="K843" s="357" t="s">
        <v>48</v>
      </c>
      <c r="L843" s="358"/>
      <c r="M843" s="358" t="s">
        <v>1414</v>
      </c>
      <c r="N843" s="357">
        <v>390887</v>
      </c>
      <c r="O843" s="357" t="s">
        <v>1320</v>
      </c>
      <c r="P843" s="361">
        <v>42081</v>
      </c>
      <c r="Q843" s="362">
        <v>27696919.77</v>
      </c>
      <c r="R843" s="362">
        <v>28561909.635119047</v>
      </c>
      <c r="S843" s="357">
        <v>31</v>
      </c>
      <c r="T843" s="359">
        <v>-5.8080119418409404E-2</v>
      </c>
      <c r="U843" s="359">
        <v>-0.7508130398789411</v>
      </c>
      <c r="V843" s="359">
        <v>-0.10221972782402755</v>
      </c>
      <c r="W843" s="359">
        <v>-1.0020951283870403</v>
      </c>
      <c r="X843" s="359">
        <v>-0.16624917626613411</v>
      </c>
      <c r="Y843" s="359">
        <v>-1.2606977045428758</v>
      </c>
      <c r="Z843" s="359">
        <v>-0.54162308772712475</v>
      </c>
      <c r="AA843" s="359">
        <v>-3.0787612184886766</v>
      </c>
      <c r="AB843" s="359">
        <v>0.19124939016443013</v>
      </c>
      <c r="AC843" s="363">
        <v>-0.9758701553999638</v>
      </c>
      <c r="AD843" s="526">
        <v>28971394000144</v>
      </c>
      <c r="AE843" s="360" t="s">
        <v>2159</v>
      </c>
      <c r="AF843" s="360" t="s">
        <v>2143</v>
      </c>
      <c r="AG843" s="364" t="s">
        <v>1435</v>
      </c>
      <c r="AH843" s="364" t="s">
        <v>2144</v>
      </c>
      <c r="AI843" s="364">
        <v>5000</v>
      </c>
      <c r="AJ843" s="364">
        <v>1000</v>
      </c>
      <c r="AK843" s="364">
        <v>1000</v>
      </c>
      <c r="AL843" s="657">
        <v>0.02</v>
      </c>
      <c r="AM843" s="657">
        <v>0.2</v>
      </c>
      <c r="AN843" s="359" t="s">
        <v>64</v>
      </c>
      <c r="AO843" s="357" t="s">
        <v>1323</v>
      </c>
      <c r="AP843" s="360" t="s">
        <v>13</v>
      </c>
      <c r="AQ843" s="366" t="s">
        <v>668</v>
      </c>
      <c r="AR843" s="359" t="s">
        <v>34</v>
      </c>
      <c r="AS843" s="359" t="s">
        <v>34</v>
      </c>
      <c r="AT843" s="359"/>
      <c r="AX843" s="646"/>
      <c r="AY843" s="647"/>
      <c r="AZ843" s="647"/>
      <c r="BA843" s="647"/>
      <c r="BB843" s="648"/>
      <c r="BC843" s="647"/>
      <c r="BD843" s="647"/>
      <c r="BE843" s="647"/>
      <c r="BF843" s="647"/>
      <c r="BG843" s="648"/>
      <c r="BH843" s="648"/>
      <c r="BI843" s="649"/>
      <c r="BJ843" s="649"/>
      <c r="BK843" s="649"/>
      <c r="BL843" s="648"/>
      <c r="BM843" s="648"/>
      <c r="BN843" s="648"/>
      <c r="BO843" s="648"/>
      <c r="BP843" s="648"/>
      <c r="BQ843" s="648"/>
      <c r="BR843" s="648"/>
      <c r="BS843" s="648"/>
      <c r="BT843" s="651"/>
      <c r="BU843" s="652"/>
      <c r="BV843" s="650"/>
      <c r="BW843" s="653"/>
    </row>
    <row r="844" spans="2:75" ht="15.75" customHeight="1">
      <c r="B844" s="353" t="s">
        <v>729</v>
      </c>
      <c r="C844" s="354">
        <v>43984537000146</v>
      </c>
      <c r="D844" s="355" t="s">
        <v>13</v>
      </c>
      <c r="E844" s="355" t="s">
        <v>615</v>
      </c>
      <c r="F844" s="355" t="s">
        <v>619</v>
      </c>
      <c r="G844" s="356" t="s">
        <v>34</v>
      </c>
      <c r="H844" s="356" t="s">
        <v>1337</v>
      </c>
      <c r="I844" s="356" t="s">
        <v>34</v>
      </c>
      <c r="J844" s="356" t="s">
        <v>611</v>
      </c>
      <c r="K844" s="357" t="s">
        <v>48</v>
      </c>
      <c r="L844" s="358"/>
      <c r="M844" s="358" t="s">
        <v>34</v>
      </c>
      <c r="N844" s="357">
        <v>622435</v>
      </c>
      <c r="O844" s="357" t="s">
        <v>1320</v>
      </c>
      <c r="P844" s="361">
        <v>44510</v>
      </c>
      <c r="Q844" s="362">
        <v>267796122.50999999</v>
      </c>
      <c r="R844" s="362" t="s">
        <v>1417</v>
      </c>
      <c r="S844" s="357">
        <v>31</v>
      </c>
      <c r="T844" s="359">
        <v>0.15986533431171557</v>
      </c>
      <c r="U844" s="359">
        <v>2.066610379382197</v>
      </c>
      <c r="V844" s="359" t="s">
        <v>1417</v>
      </c>
      <c r="W844" s="359" t="s">
        <v>1417</v>
      </c>
      <c r="X844" s="359" t="s">
        <v>1417</v>
      </c>
      <c r="Y844" s="359" t="s">
        <v>1417</v>
      </c>
      <c r="Z844" s="359" t="s">
        <v>1417</v>
      </c>
      <c r="AA844" s="359" t="s">
        <v>1417</v>
      </c>
      <c r="AB844" s="359" t="s">
        <v>1417</v>
      </c>
      <c r="AC844" s="363" t="s">
        <v>1417</v>
      </c>
      <c r="AD844" s="526">
        <v>29726133000121</v>
      </c>
      <c r="AE844" s="360" t="s">
        <v>2157</v>
      </c>
      <c r="AF844" s="360" t="s">
        <v>2143</v>
      </c>
      <c r="AG844" s="364" t="s">
        <v>1435</v>
      </c>
      <c r="AH844" s="364" t="s">
        <v>2147</v>
      </c>
      <c r="AI844" s="364">
        <v>500</v>
      </c>
      <c r="AJ844" s="364">
        <v>100</v>
      </c>
      <c r="AK844" s="364">
        <v>100</v>
      </c>
      <c r="AL844" s="657">
        <v>0</v>
      </c>
      <c r="AM844" s="657" t="s">
        <v>34</v>
      </c>
      <c r="AN844" s="359" t="s">
        <v>2161</v>
      </c>
      <c r="AO844" s="357" t="s">
        <v>1323</v>
      </c>
      <c r="AP844" s="360" t="s">
        <v>13</v>
      </c>
      <c r="AQ844" s="366" t="s">
        <v>668</v>
      </c>
      <c r="AR844" s="359">
        <v>4.0000000000000001E-3</v>
      </c>
      <c r="AS844" s="359">
        <v>4.0000000000000001E-3</v>
      </c>
      <c r="AT844" s="359"/>
      <c r="AX844" s="646"/>
      <c r="AY844" s="647"/>
      <c r="AZ844" s="647"/>
      <c r="BA844" s="647"/>
      <c r="BB844" s="648"/>
      <c r="BC844" s="647"/>
      <c r="BD844" s="647"/>
      <c r="BE844" s="647"/>
      <c r="BF844" s="647"/>
      <c r="BG844" s="648"/>
      <c r="BH844" s="648"/>
      <c r="BI844" s="649"/>
      <c r="BJ844" s="649"/>
      <c r="BK844" s="649"/>
      <c r="BL844" s="648"/>
      <c r="BM844" s="648"/>
      <c r="BN844" s="648"/>
      <c r="BO844" s="648"/>
      <c r="BP844" s="648"/>
      <c r="BQ844" s="648"/>
      <c r="BR844" s="648"/>
      <c r="BS844" s="648"/>
      <c r="BT844" s="651"/>
      <c r="BU844" s="652"/>
      <c r="BV844" s="650"/>
      <c r="BW844" s="653"/>
    </row>
    <row r="845" spans="2:75" ht="15.75" customHeight="1">
      <c r="B845" s="353" t="s">
        <v>733</v>
      </c>
      <c r="C845" s="354">
        <v>24029438000160</v>
      </c>
      <c r="D845" s="355" t="s">
        <v>13</v>
      </c>
      <c r="E845" s="355" t="s">
        <v>615</v>
      </c>
      <c r="F845" s="355" t="s">
        <v>619</v>
      </c>
      <c r="G845" s="356" t="s">
        <v>34</v>
      </c>
      <c r="H845" s="356" t="s">
        <v>1337</v>
      </c>
      <c r="I845" s="356" t="s">
        <v>34</v>
      </c>
      <c r="J845" s="356" t="s">
        <v>611</v>
      </c>
      <c r="K845" s="357" t="s">
        <v>48</v>
      </c>
      <c r="L845" s="358"/>
      <c r="M845" s="358" t="s">
        <v>34</v>
      </c>
      <c r="N845" s="357">
        <v>416770</v>
      </c>
      <c r="O845" s="357" t="s">
        <v>1320</v>
      </c>
      <c r="P845" s="361">
        <v>42489</v>
      </c>
      <c r="Q845" s="362">
        <v>180007376.41999999</v>
      </c>
      <c r="R845" s="362">
        <v>294233640.84698391</v>
      </c>
      <c r="S845" s="357">
        <v>31</v>
      </c>
      <c r="T845" s="359">
        <v>-9.2737345806140903E-3</v>
      </c>
      <c r="U845" s="359">
        <v>-0.11988337698380043</v>
      </c>
      <c r="V845" s="359">
        <v>-1.6599780582580159E-3</v>
      </c>
      <c r="W845" s="359">
        <v>-1.6273335498147627E-2</v>
      </c>
      <c r="X845" s="359">
        <v>1.3446137951721227E-2</v>
      </c>
      <c r="Y845" s="359">
        <v>0.10196450672071639</v>
      </c>
      <c r="Z845" s="359">
        <v>4.5303891192118861E-2</v>
      </c>
      <c r="AA845" s="359">
        <v>0.25752200452577029</v>
      </c>
      <c r="AB845" s="359">
        <v>0.10488551967150625</v>
      </c>
      <c r="AC845" s="363">
        <v>-0.88968394265651496</v>
      </c>
      <c r="AD845" s="526">
        <v>23884632000160</v>
      </c>
      <c r="AE845" s="360" t="s">
        <v>2164</v>
      </c>
      <c r="AF845" s="360" t="s">
        <v>2152</v>
      </c>
      <c r="AG845" s="364" t="s">
        <v>1436</v>
      </c>
      <c r="AH845" s="364" t="s">
        <v>2147</v>
      </c>
      <c r="AI845" s="364">
        <v>5000</v>
      </c>
      <c r="AJ845" s="364">
        <v>5000</v>
      </c>
      <c r="AK845" s="364">
        <v>5000</v>
      </c>
      <c r="AL845" s="657">
        <v>1.9E-2</v>
      </c>
      <c r="AM845" s="657">
        <v>0.2</v>
      </c>
      <c r="AN845" s="359" t="s">
        <v>64</v>
      </c>
      <c r="AO845" s="357" t="s">
        <v>1323</v>
      </c>
      <c r="AP845" s="360" t="s">
        <v>13</v>
      </c>
      <c r="AQ845" s="366" t="s">
        <v>664</v>
      </c>
      <c r="AR845" s="359">
        <v>3.8E-3</v>
      </c>
      <c r="AS845" s="359">
        <v>3.8E-3</v>
      </c>
      <c r="AT845" s="359"/>
      <c r="AX845" s="646"/>
      <c r="AY845" s="647"/>
      <c r="AZ845" s="647"/>
      <c r="BA845" s="647"/>
      <c r="BB845" s="648"/>
      <c r="BC845" s="647"/>
      <c r="BD845" s="647"/>
      <c r="BE845" s="647"/>
      <c r="BF845" s="647"/>
      <c r="BG845" s="648"/>
      <c r="BH845" s="648"/>
      <c r="BI845" s="649"/>
      <c r="BJ845" s="649"/>
      <c r="BK845" s="649"/>
      <c r="BL845" s="648"/>
      <c r="BM845" s="648"/>
      <c r="BN845" s="648"/>
      <c r="BO845" s="648"/>
      <c r="BP845" s="648"/>
      <c r="BQ845" s="648"/>
      <c r="BR845" s="648"/>
      <c r="BS845" s="648"/>
      <c r="BT845" s="651"/>
      <c r="BU845" s="652"/>
      <c r="BV845" s="650"/>
      <c r="BW845" s="653"/>
    </row>
    <row r="846" spans="2:75" ht="15.75" customHeight="1">
      <c r="B846" s="353" t="s">
        <v>1502</v>
      </c>
      <c r="C846" s="354">
        <v>26744850000198</v>
      </c>
      <c r="D846" s="355" t="s">
        <v>13</v>
      </c>
      <c r="E846" s="355" t="s">
        <v>615</v>
      </c>
      <c r="F846" s="355" t="s">
        <v>619</v>
      </c>
      <c r="G846" s="356" t="s">
        <v>34</v>
      </c>
      <c r="H846" s="356" t="s">
        <v>1337</v>
      </c>
      <c r="I846" s="356" t="s">
        <v>34</v>
      </c>
      <c r="J846" s="356" t="s">
        <v>611</v>
      </c>
      <c r="K846" s="357" t="s">
        <v>48</v>
      </c>
      <c r="L846" s="358"/>
      <c r="M846" s="358"/>
      <c r="N846" s="357">
        <v>443921</v>
      </c>
      <c r="O846" s="357" t="s">
        <v>1320</v>
      </c>
      <c r="P846" s="361">
        <v>42916</v>
      </c>
      <c r="Q846" s="362">
        <v>19072437.260000002</v>
      </c>
      <c r="R846" s="362">
        <v>33747404.956309527</v>
      </c>
      <c r="S846" s="357">
        <v>31</v>
      </c>
      <c r="T846" s="359">
        <v>-8.7434405333541854E-3</v>
      </c>
      <c r="U846" s="359">
        <v>-9.8345463004598357E-2</v>
      </c>
      <c r="V846" s="359">
        <v>2.2328558966081991E-2</v>
      </c>
      <c r="W846" s="359">
        <v>0.20492500345363823</v>
      </c>
      <c r="X846" s="359">
        <v>6.9288189865460481E-2</v>
      </c>
      <c r="Y846" s="359">
        <v>0.48722003171119382</v>
      </c>
      <c r="Z846" s="359">
        <v>7.4034556830890663E-2</v>
      </c>
      <c r="AA846" s="359">
        <v>0.40456655098208355</v>
      </c>
      <c r="AB846" s="359">
        <v>0.10264177483541752</v>
      </c>
      <c r="AC846" s="363">
        <v>-0.74137705369047502</v>
      </c>
      <c r="AD846" s="526">
        <v>26744792000100</v>
      </c>
      <c r="AE846" s="360" t="s">
        <v>2164</v>
      </c>
      <c r="AF846" s="360" t="s">
        <v>2155</v>
      </c>
      <c r="AG846" s="364" t="s">
        <v>59</v>
      </c>
      <c r="AH846" s="364" t="s">
        <v>2165</v>
      </c>
      <c r="AI846" s="364">
        <v>50000</v>
      </c>
      <c r="AJ846" s="364">
        <v>50000</v>
      </c>
      <c r="AK846" s="364">
        <v>50000</v>
      </c>
      <c r="AL846" s="657">
        <v>1.9E-2</v>
      </c>
      <c r="AM846" s="657">
        <v>0.2</v>
      </c>
      <c r="AN846" s="359" t="s">
        <v>64</v>
      </c>
      <c r="AO846" s="357" t="s">
        <v>1323</v>
      </c>
      <c r="AP846" s="360" t="s">
        <v>13</v>
      </c>
      <c r="AQ846" s="366" t="s">
        <v>664</v>
      </c>
      <c r="AR846" s="359" t="s">
        <v>34</v>
      </c>
      <c r="AS846" s="359" t="s">
        <v>34</v>
      </c>
      <c r="AT846" s="359"/>
      <c r="AX846" s="646"/>
      <c r="AY846" s="647"/>
      <c r="AZ846" s="647"/>
      <c r="BA846" s="647"/>
      <c r="BB846" s="648"/>
      <c r="BC846" s="647"/>
      <c r="BD846" s="647"/>
      <c r="BE846" s="647"/>
      <c r="BF846" s="647"/>
      <c r="BG846" s="648"/>
      <c r="BH846" s="648"/>
      <c r="BI846" s="649"/>
      <c r="BJ846" s="649"/>
      <c r="BK846" s="649"/>
      <c r="BL846" s="648"/>
      <c r="BM846" s="648"/>
      <c r="BN846" s="648"/>
      <c r="BO846" s="648"/>
      <c r="BP846" s="648"/>
      <c r="BQ846" s="648"/>
      <c r="BR846" s="648"/>
      <c r="BS846" s="648"/>
      <c r="BT846" s="651"/>
      <c r="BU846" s="652"/>
      <c r="BV846" s="650"/>
      <c r="BW846" s="653"/>
    </row>
    <row r="847" spans="2:75" ht="15.75" customHeight="1">
      <c r="B847" s="353" t="s">
        <v>75</v>
      </c>
      <c r="C847" s="354">
        <v>23951048000180</v>
      </c>
      <c r="D847" s="355" t="s">
        <v>13</v>
      </c>
      <c r="E847" s="355" t="s">
        <v>615</v>
      </c>
      <c r="F847" s="355" t="s">
        <v>619</v>
      </c>
      <c r="G847" s="356" t="s">
        <v>34</v>
      </c>
      <c r="H847" s="356" t="s">
        <v>1337</v>
      </c>
      <c r="I847" s="356" t="s">
        <v>34</v>
      </c>
      <c r="J847" s="356" t="s">
        <v>611</v>
      </c>
      <c r="K847" s="357" t="s">
        <v>48</v>
      </c>
      <c r="L847" s="358"/>
      <c r="M847" s="358" t="s">
        <v>34</v>
      </c>
      <c r="N847" s="357">
        <v>443123</v>
      </c>
      <c r="O847" s="357" t="s">
        <v>1320</v>
      </c>
      <c r="P847" s="361">
        <v>42916</v>
      </c>
      <c r="Q847" s="362">
        <v>167047352.06</v>
      </c>
      <c r="R847" s="362">
        <v>350390520.2084921</v>
      </c>
      <c r="S847" s="357">
        <v>31</v>
      </c>
      <c r="T847" s="359">
        <v>-3.6175431984517559E-3</v>
      </c>
      <c r="U847" s="359">
        <v>-4.676468700341619E-2</v>
      </c>
      <c r="V847" s="359">
        <v>9.2363258431296114E-3</v>
      </c>
      <c r="W847" s="359">
        <v>9.0546877091369896E-2</v>
      </c>
      <c r="X847" s="359">
        <v>4.8406293326268335E-2</v>
      </c>
      <c r="Y847" s="359">
        <v>0.36707371580695702</v>
      </c>
      <c r="Z847" s="359">
        <v>7.6948954297145322E-2</v>
      </c>
      <c r="AA847" s="359">
        <v>0.43740280217276301</v>
      </c>
      <c r="AB847" s="359">
        <v>0.10259479089435568</v>
      </c>
      <c r="AC847" s="363">
        <v>-0.80606967672992702</v>
      </c>
      <c r="AD847" s="526">
        <v>26744792000100</v>
      </c>
      <c r="AE847" s="360" t="s">
        <v>2164</v>
      </c>
      <c r="AF847" s="360" t="s">
        <v>2152</v>
      </c>
      <c r="AG847" s="364" t="s">
        <v>1436</v>
      </c>
      <c r="AH847" s="364" t="s">
        <v>2147</v>
      </c>
      <c r="AI847" s="364">
        <v>5000</v>
      </c>
      <c r="AJ847" s="364">
        <v>5000</v>
      </c>
      <c r="AK847" s="364">
        <v>5000</v>
      </c>
      <c r="AL847" s="657">
        <v>1.9E-2</v>
      </c>
      <c r="AM847" s="657">
        <v>0.2</v>
      </c>
      <c r="AN847" s="359" t="s">
        <v>64</v>
      </c>
      <c r="AO847" s="357" t="s">
        <v>1323</v>
      </c>
      <c r="AP847" s="360" t="s">
        <v>13</v>
      </c>
      <c r="AQ847" s="366" t="s">
        <v>664</v>
      </c>
      <c r="AR847" s="359">
        <v>3.8E-3</v>
      </c>
      <c r="AS847" s="359">
        <v>3.8E-3</v>
      </c>
      <c r="AT847" s="359"/>
      <c r="AX847" s="646"/>
      <c r="AY847" s="647"/>
      <c r="AZ847" s="647"/>
      <c r="BA847" s="647"/>
      <c r="BB847" s="648"/>
      <c r="BC847" s="647"/>
      <c r="BD847" s="647"/>
      <c r="BE847" s="647"/>
      <c r="BF847" s="647"/>
      <c r="BG847" s="648"/>
      <c r="BH847" s="648"/>
      <c r="BI847" s="649"/>
      <c r="BJ847" s="649"/>
      <c r="BK847" s="649"/>
      <c r="BL847" s="648"/>
      <c r="BM847" s="648"/>
      <c r="BN847" s="648"/>
      <c r="BO847" s="648"/>
      <c r="BP847" s="648"/>
      <c r="BQ847" s="648"/>
      <c r="BR847" s="648"/>
      <c r="BS847" s="648"/>
      <c r="BT847" s="651"/>
      <c r="BU847" s="652"/>
      <c r="BV847" s="650"/>
      <c r="BW847" s="653"/>
    </row>
    <row r="848" spans="2:75" ht="15.75" customHeight="1">
      <c r="B848" s="353" t="s">
        <v>734</v>
      </c>
      <c r="C848" s="354">
        <v>27739651000154</v>
      </c>
      <c r="D848" s="355" t="s">
        <v>13</v>
      </c>
      <c r="E848" s="355" t="s">
        <v>615</v>
      </c>
      <c r="F848" s="355" t="s">
        <v>619</v>
      </c>
      <c r="G848" s="356" t="s">
        <v>34</v>
      </c>
      <c r="H848" s="356" t="s">
        <v>1337</v>
      </c>
      <c r="I848" s="356" t="s">
        <v>34</v>
      </c>
      <c r="J848" s="356" t="s">
        <v>611</v>
      </c>
      <c r="K848" s="357" t="s">
        <v>48</v>
      </c>
      <c r="L848" s="358"/>
      <c r="M848" s="358" t="s">
        <v>34</v>
      </c>
      <c r="N848" s="357">
        <v>443999</v>
      </c>
      <c r="O848" s="357" t="s">
        <v>1320</v>
      </c>
      <c r="P848" s="361">
        <v>42916</v>
      </c>
      <c r="Q848" s="362">
        <v>16001159.949999999</v>
      </c>
      <c r="R848" s="362">
        <v>24347644.640119031</v>
      </c>
      <c r="S848" s="357">
        <v>31</v>
      </c>
      <c r="T848" s="359">
        <v>-3.8080724299109914E-3</v>
      </c>
      <c r="U848" s="359">
        <v>-4.9227695566245767E-2</v>
      </c>
      <c r="V848" s="359">
        <v>8.9296756441712422E-3</v>
      </c>
      <c r="W848" s="359">
        <v>8.7540679784485001E-2</v>
      </c>
      <c r="X848" s="359">
        <v>4.7814628372576884E-2</v>
      </c>
      <c r="Y848" s="359">
        <v>0.36258701298093393</v>
      </c>
      <c r="Z848" s="359">
        <v>7.6825681220950015E-2</v>
      </c>
      <c r="AA848" s="359">
        <v>0.43670207804398453</v>
      </c>
      <c r="AB848" s="359">
        <v>9.5249670969270825E-2</v>
      </c>
      <c r="AC848" s="363">
        <v>-0.87904503871699458</v>
      </c>
      <c r="AD848" s="526">
        <v>38281201000187</v>
      </c>
      <c r="AE848" s="360" t="s">
        <v>2157</v>
      </c>
      <c r="AF848" s="360" t="s">
        <v>2143</v>
      </c>
      <c r="AG848" s="364" t="s">
        <v>1435</v>
      </c>
      <c r="AH848" s="364" t="s">
        <v>2147</v>
      </c>
      <c r="AI848" s="364">
        <v>5000</v>
      </c>
      <c r="AJ848" s="364">
        <v>5000</v>
      </c>
      <c r="AK848" s="364">
        <v>5000</v>
      </c>
      <c r="AL848" s="657">
        <v>0</v>
      </c>
      <c r="AM848" s="657" t="s">
        <v>34</v>
      </c>
      <c r="AN848" s="359" t="s">
        <v>2161</v>
      </c>
      <c r="AO848" s="357" t="s">
        <v>1323</v>
      </c>
      <c r="AP848" s="360" t="s">
        <v>13</v>
      </c>
      <c r="AQ848" s="366" t="s">
        <v>668</v>
      </c>
      <c r="AR848" s="359">
        <v>3.8E-3</v>
      </c>
      <c r="AS848" s="359">
        <v>3.8E-3</v>
      </c>
      <c r="AT848" s="359"/>
      <c r="AX848" s="646"/>
      <c r="AY848" s="647"/>
      <c r="AZ848" s="647"/>
      <c r="BA848" s="647"/>
      <c r="BB848" s="648"/>
      <c r="BC848" s="647"/>
      <c r="BD848" s="647"/>
      <c r="BE848" s="647"/>
      <c r="BF848" s="647"/>
      <c r="BG848" s="648"/>
      <c r="BH848" s="648"/>
      <c r="BI848" s="649"/>
      <c r="BJ848" s="649"/>
      <c r="BK848" s="649"/>
      <c r="BL848" s="648"/>
      <c r="BM848" s="648"/>
      <c r="BN848" s="648"/>
      <c r="BO848" s="648"/>
      <c r="BP848" s="648"/>
      <c r="BQ848" s="648"/>
      <c r="BR848" s="648"/>
      <c r="BS848" s="648"/>
      <c r="BT848" s="651"/>
      <c r="BU848" s="652"/>
      <c r="BV848" s="650"/>
      <c r="BW848" s="653"/>
    </row>
    <row r="849" spans="2:75" ht="15.75" customHeight="1">
      <c r="B849" s="353" t="s">
        <v>789</v>
      </c>
      <c r="C849" s="354">
        <v>28235629000130</v>
      </c>
      <c r="D849" s="355" t="s">
        <v>13</v>
      </c>
      <c r="E849" s="355" t="s">
        <v>615</v>
      </c>
      <c r="F849" s="355" t="s">
        <v>619</v>
      </c>
      <c r="G849" s="356" t="s">
        <v>34</v>
      </c>
      <c r="H849" s="356" t="s">
        <v>1336</v>
      </c>
      <c r="I849" s="356" t="s">
        <v>34</v>
      </c>
      <c r="J849" s="356" t="s">
        <v>611</v>
      </c>
      <c r="K849" s="357" t="s">
        <v>48</v>
      </c>
      <c r="L849" s="358"/>
      <c r="M849" s="358" t="s">
        <v>1414</v>
      </c>
      <c r="N849" s="357">
        <v>455156</v>
      </c>
      <c r="O849" s="357" t="s">
        <v>1320</v>
      </c>
      <c r="P849" s="361">
        <v>43087</v>
      </c>
      <c r="Q849" s="362">
        <v>7151680.6200000001</v>
      </c>
      <c r="R849" s="362">
        <v>7452142.4110714272</v>
      </c>
      <c r="S849" s="357">
        <v>31</v>
      </c>
      <c r="T849" s="359">
        <v>0.14934913337763911</v>
      </c>
      <c r="U849" s="359">
        <v>1.9306653973409058</v>
      </c>
      <c r="V849" s="359">
        <v>0.16465091867102943</v>
      </c>
      <c r="W849" s="359">
        <v>1.6141295520638805</v>
      </c>
      <c r="X849" s="359">
        <v>0.21248781592967325</v>
      </c>
      <c r="Y849" s="359">
        <v>1.6113337088482009</v>
      </c>
      <c r="Z849" s="359">
        <v>0.20809433797371524</v>
      </c>
      <c r="AA849" s="359">
        <v>1.1828756787844457</v>
      </c>
      <c r="AB849" s="359">
        <v>3.4828128222406801E-2</v>
      </c>
      <c r="AC849" s="363">
        <v>1.6055649215265875</v>
      </c>
      <c r="AD849" s="526">
        <v>17087932000116</v>
      </c>
      <c r="AE849" s="360" t="s">
        <v>2157</v>
      </c>
      <c r="AF849" s="360" t="s">
        <v>2143</v>
      </c>
      <c r="AG849" s="364" t="s">
        <v>1435</v>
      </c>
      <c r="AH849" s="364" t="s">
        <v>2147</v>
      </c>
      <c r="AI849" s="364">
        <v>10000</v>
      </c>
      <c r="AJ849" s="364">
        <v>10000</v>
      </c>
      <c r="AK849" s="364">
        <v>10000</v>
      </c>
      <c r="AL849" s="359">
        <v>0</v>
      </c>
      <c r="AM849" s="359" t="s">
        <v>34</v>
      </c>
      <c r="AN849" s="359" t="s">
        <v>34</v>
      </c>
      <c r="AO849" s="357" t="s">
        <v>1323</v>
      </c>
      <c r="AP849" s="360" t="s">
        <v>13</v>
      </c>
      <c r="AQ849" s="366" t="s">
        <v>664</v>
      </c>
      <c r="AR849" s="359">
        <v>3.6099999999999999E-3</v>
      </c>
      <c r="AS849" s="359">
        <v>3.6099999999999999E-3</v>
      </c>
      <c r="AT849" s="359"/>
      <c r="AX849" s="646"/>
      <c r="AY849" s="647"/>
      <c r="AZ849" s="647"/>
      <c r="BA849" s="647"/>
      <c r="BB849" s="648"/>
      <c r="BC849" s="647"/>
      <c r="BD849" s="647"/>
      <c r="BE849" s="647"/>
      <c r="BF849" s="647"/>
      <c r="BG849" s="648"/>
      <c r="BH849" s="648"/>
      <c r="BI849" s="649"/>
      <c r="BJ849" s="649"/>
      <c r="BK849" s="649"/>
      <c r="BL849" s="648"/>
      <c r="BM849" s="648"/>
      <c r="BN849" s="648"/>
      <c r="BO849" s="648"/>
      <c r="BP849" s="648"/>
      <c r="BQ849" s="648"/>
      <c r="BR849" s="648"/>
      <c r="BS849" s="648"/>
      <c r="BT849" s="651"/>
      <c r="BU849" s="652"/>
      <c r="BV849" s="650"/>
      <c r="BW849" s="653"/>
    </row>
    <row r="850" spans="2:75" ht="15.75" customHeight="1">
      <c r="B850" s="353" t="s">
        <v>790</v>
      </c>
      <c r="C850" s="354">
        <v>17087932000116</v>
      </c>
      <c r="D850" s="355" t="s">
        <v>13</v>
      </c>
      <c r="E850" s="355" t="s">
        <v>615</v>
      </c>
      <c r="F850" s="355" t="s">
        <v>619</v>
      </c>
      <c r="G850" s="356" t="s">
        <v>34</v>
      </c>
      <c r="H850" s="356" t="s">
        <v>1336</v>
      </c>
      <c r="I850" s="356" t="s">
        <v>34</v>
      </c>
      <c r="J850" s="356" t="s">
        <v>611</v>
      </c>
      <c r="K850" s="357" t="s">
        <v>48</v>
      </c>
      <c r="L850" s="358"/>
      <c r="M850" s="358" t="s">
        <v>1414</v>
      </c>
      <c r="N850" s="357">
        <v>323683</v>
      </c>
      <c r="O850" s="357" t="s">
        <v>1320</v>
      </c>
      <c r="P850" s="361">
        <v>41271</v>
      </c>
      <c r="Q850" s="362">
        <v>734712959.74000001</v>
      </c>
      <c r="R850" s="362">
        <v>871483576.71952331</v>
      </c>
      <c r="S850" s="357">
        <v>31</v>
      </c>
      <c r="T850" s="359">
        <v>0.15060440715405776</v>
      </c>
      <c r="U850" s="359">
        <v>1.9468925664547225</v>
      </c>
      <c r="V850" s="359">
        <v>0.16640626945485359</v>
      </c>
      <c r="W850" s="359">
        <v>1.6313378591737246</v>
      </c>
      <c r="X850" s="359">
        <v>0.21555831171001594</v>
      </c>
      <c r="Y850" s="359">
        <v>1.6346178361384915</v>
      </c>
      <c r="Z850" s="359">
        <v>0.21135478535868546</v>
      </c>
      <c r="AA850" s="359">
        <v>1.2014091187193887</v>
      </c>
      <c r="AB850" s="359">
        <v>3.5183919146447279E-2</v>
      </c>
      <c r="AC850" s="363">
        <v>1.6325121080804579</v>
      </c>
      <c r="AD850" s="526">
        <v>0</v>
      </c>
      <c r="AE850" s="360" t="s">
        <v>2200</v>
      </c>
      <c r="AF850" s="360" t="s">
        <v>2149</v>
      </c>
      <c r="AG850" s="364" t="s">
        <v>719</v>
      </c>
      <c r="AH850" s="364" t="s">
        <v>2147</v>
      </c>
      <c r="AI850" s="364">
        <v>20000</v>
      </c>
      <c r="AJ850" s="364">
        <v>1000</v>
      </c>
      <c r="AK850" s="364">
        <v>20000</v>
      </c>
      <c r="AL850" s="359">
        <v>1.9E-2</v>
      </c>
      <c r="AM850" s="359">
        <v>0.2</v>
      </c>
      <c r="AN850" s="359" t="s">
        <v>64</v>
      </c>
      <c r="AO850" s="357" t="s">
        <v>1323</v>
      </c>
      <c r="AP850" s="360" t="s">
        <v>13</v>
      </c>
      <c r="AQ850" s="366" t="s">
        <v>664</v>
      </c>
      <c r="AR850" s="359">
        <v>3.6099999999999999E-3</v>
      </c>
      <c r="AS850" s="359">
        <v>3.6099999999999999E-3</v>
      </c>
      <c r="AT850" s="359"/>
      <c r="AX850" s="646"/>
      <c r="AY850" s="647"/>
      <c r="AZ850" s="647"/>
      <c r="BA850" s="647"/>
      <c r="BB850" s="648"/>
      <c r="BC850" s="647"/>
      <c r="BD850" s="647"/>
      <c r="BE850" s="647"/>
      <c r="BF850" s="647"/>
      <c r="BG850" s="648"/>
      <c r="BH850" s="648"/>
      <c r="BI850" s="649"/>
      <c r="BJ850" s="649"/>
      <c r="BK850" s="649"/>
      <c r="BL850" s="648"/>
      <c r="BM850" s="648"/>
      <c r="BN850" s="648"/>
      <c r="BO850" s="648"/>
      <c r="BP850" s="648"/>
      <c r="BQ850" s="648"/>
      <c r="BR850" s="648"/>
      <c r="BS850" s="648"/>
      <c r="BT850" s="651"/>
      <c r="BU850" s="652"/>
      <c r="BV850" s="650"/>
      <c r="BW850" s="653"/>
    </row>
    <row r="851" spans="2:75" ht="15.75" customHeight="1">
      <c r="B851" s="353" t="s">
        <v>804</v>
      </c>
      <c r="C851" s="354">
        <v>33346541000125</v>
      </c>
      <c r="D851" s="355" t="s">
        <v>13</v>
      </c>
      <c r="E851" s="355" t="s">
        <v>615</v>
      </c>
      <c r="F851" s="355" t="s">
        <v>619</v>
      </c>
      <c r="G851" s="356" t="s">
        <v>34</v>
      </c>
      <c r="H851" s="356" t="s">
        <v>865</v>
      </c>
      <c r="I851" s="356" t="s">
        <v>34</v>
      </c>
      <c r="J851" s="356"/>
      <c r="K851" s="357" t="s">
        <v>48</v>
      </c>
      <c r="L851" s="358"/>
      <c r="M851" s="358" t="s">
        <v>34</v>
      </c>
      <c r="N851" s="357">
        <v>497258</v>
      </c>
      <c r="O851" s="357" t="s">
        <v>1320</v>
      </c>
      <c r="P851" s="361">
        <v>43616</v>
      </c>
      <c r="Q851" s="362">
        <v>222934343.90000001</v>
      </c>
      <c r="R851" s="362">
        <v>163084247.14857149</v>
      </c>
      <c r="S851" s="357">
        <v>31</v>
      </c>
      <c r="T851" s="359">
        <v>7.6467571268174606E-2</v>
      </c>
      <c r="U851" s="359">
        <v>0.98851121882886228</v>
      </c>
      <c r="V851" s="359">
        <v>9.9275318496678144E-2</v>
      </c>
      <c r="W851" s="359">
        <v>0.97323007165363107</v>
      </c>
      <c r="X851" s="359">
        <v>0.15066304221112525</v>
      </c>
      <c r="Y851" s="359">
        <v>1.1425052186180604</v>
      </c>
      <c r="Z851" s="359">
        <v>0.21628855984500905</v>
      </c>
      <c r="AA851" s="359">
        <v>1.22945429237143</v>
      </c>
      <c r="AB851" s="359">
        <v>5.2737606450054667E-2</v>
      </c>
      <c r="AC851" s="363">
        <v>-2.0835543773249574E-2</v>
      </c>
      <c r="AD851" s="526">
        <v>31556580000121</v>
      </c>
      <c r="AE851" s="360" t="s">
        <v>2208</v>
      </c>
      <c r="AF851" s="360" t="s">
        <v>736</v>
      </c>
      <c r="AG851" s="364" t="s">
        <v>736</v>
      </c>
      <c r="AH851" s="364" t="s">
        <v>2147</v>
      </c>
      <c r="AI851" s="364">
        <v>25000</v>
      </c>
      <c r="AJ851" s="364">
        <v>10000</v>
      </c>
      <c r="AK851" s="364">
        <v>25000</v>
      </c>
      <c r="AL851" s="359">
        <v>1.9E-2</v>
      </c>
      <c r="AM851" s="359">
        <v>0.2</v>
      </c>
      <c r="AN851" s="359" t="s">
        <v>64</v>
      </c>
      <c r="AO851" s="357" t="s">
        <v>1323</v>
      </c>
      <c r="AP851" s="360" t="s">
        <v>13</v>
      </c>
      <c r="AQ851" s="366" t="s">
        <v>664</v>
      </c>
      <c r="AR851" s="359">
        <v>5.0666666666666664E-3</v>
      </c>
      <c r="AS851" s="359">
        <v>5.0666666666666664E-3</v>
      </c>
      <c r="AT851" s="359"/>
      <c r="AX851" s="646"/>
      <c r="AY851" s="647"/>
      <c r="AZ851" s="647"/>
      <c r="BA851" s="647"/>
      <c r="BB851" s="648"/>
      <c r="BC851" s="647"/>
      <c r="BD851" s="647"/>
      <c r="BE851" s="647"/>
      <c r="BF851" s="647"/>
      <c r="BG851" s="648"/>
      <c r="BH851" s="648"/>
      <c r="BI851" s="649"/>
      <c r="BJ851" s="649"/>
      <c r="BK851" s="649"/>
      <c r="BL851" s="648"/>
      <c r="BM851" s="648"/>
      <c r="BN851" s="648"/>
      <c r="BO851" s="648"/>
      <c r="BP851" s="648"/>
      <c r="BQ851" s="648"/>
      <c r="BR851" s="648"/>
      <c r="BS851" s="648"/>
      <c r="BT851" s="651"/>
      <c r="BU851" s="652"/>
      <c r="BV851" s="650"/>
      <c r="BW851" s="653"/>
    </row>
    <row r="852" spans="2:75" ht="15.75" customHeight="1">
      <c r="B852" s="353" t="s">
        <v>133</v>
      </c>
      <c r="C852" s="354">
        <v>34425904000180</v>
      </c>
      <c r="D852" s="355" t="s">
        <v>13</v>
      </c>
      <c r="E852" s="355" t="s">
        <v>615</v>
      </c>
      <c r="F852" s="355" t="s">
        <v>619</v>
      </c>
      <c r="G852" s="356" t="s">
        <v>34</v>
      </c>
      <c r="H852" s="356" t="s">
        <v>865</v>
      </c>
      <c r="I852" s="356" t="s">
        <v>34</v>
      </c>
      <c r="J852" s="356"/>
      <c r="K852" s="357" t="s">
        <v>48</v>
      </c>
      <c r="L852" s="358"/>
      <c r="M852" s="358" t="s">
        <v>34</v>
      </c>
      <c r="N852" s="357">
        <v>508039</v>
      </c>
      <c r="O852" s="357" t="s">
        <v>1320</v>
      </c>
      <c r="P852" s="361">
        <v>43696</v>
      </c>
      <c r="Q852" s="362">
        <v>53019464.119999997</v>
      </c>
      <c r="R852" s="362">
        <v>76334008.325714201</v>
      </c>
      <c r="S852" s="357">
        <v>31</v>
      </c>
      <c r="T852" s="359">
        <v>6.0724610390157308E-2</v>
      </c>
      <c r="U852" s="359">
        <v>0.78499889082609187</v>
      </c>
      <c r="V852" s="359">
        <v>4.2527379418309197E-2</v>
      </c>
      <c r="W852" s="359">
        <v>0.41691051859891171</v>
      </c>
      <c r="X852" s="359">
        <v>0.33320954376847389</v>
      </c>
      <c r="Y852" s="359">
        <v>2.52678850142529</v>
      </c>
      <c r="Z852" s="359">
        <v>0.40493462482806586</v>
      </c>
      <c r="AA852" s="359">
        <v>2.3017796825751451</v>
      </c>
      <c r="AB852" s="359">
        <v>5.5757151166044613E-2</v>
      </c>
      <c r="AC852" s="363">
        <v>-0.96765802948170032</v>
      </c>
      <c r="AD852" s="526">
        <v>0</v>
      </c>
      <c r="AE852" s="360" t="s">
        <v>2212</v>
      </c>
      <c r="AF852" s="360" t="s">
        <v>2143</v>
      </c>
      <c r="AG852" s="364" t="s">
        <v>1435</v>
      </c>
      <c r="AH852" s="364" t="s">
        <v>2147</v>
      </c>
      <c r="AI852" s="364">
        <v>1000</v>
      </c>
      <c r="AJ852" s="364">
        <v>1000</v>
      </c>
      <c r="AK852" s="364">
        <v>1000</v>
      </c>
      <c r="AL852" s="359">
        <v>0.02</v>
      </c>
      <c r="AM852" s="359">
        <v>0.25</v>
      </c>
      <c r="AN852" s="359" t="s">
        <v>34</v>
      </c>
      <c r="AO852" s="357" t="s">
        <v>1323</v>
      </c>
      <c r="AP852" s="360" t="s">
        <v>13</v>
      </c>
      <c r="AQ852" s="366" t="s">
        <v>668</v>
      </c>
      <c r="AR852" s="359">
        <v>4.6666666666666662E-3</v>
      </c>
      <c r="AS852" s="359">
        <v>4.6666666666666662E-3</v>
      </c>
      <c r="AT852" s="359"/>
      <c r="AX852" s="646"/>
      <c r="AY852" s="647"/>
      <c r="AZ852" s="647"/>
      <c r="BA852" s="647"/>
      <c r="BB852" s="648"/>
      <c r="BC852" s="647"/>
      <c r="BD852" s="647"/>
      <c r="BE852" s="647"/>
      <c r="BF852" s="647"/>
      <c r="BG852" s="648"/>
      <c r="BH852" s="648"/>
      <c r="BI852" s="649"/>
      <c r="BJ852" s="649"/>
      <c r="BK852" s="649"/>
      <c r="BL852" s="648"/>
      <c r="BM852" s="648"/>
      <c r="BN852" s="648"/>
      <c r="BO852" s="648"/>
      <c r="BP852" s="648"/>
      <c r="BQ852" s="648"/>
      <c r="BR852" s="648"/>
      <c r="BS852" s="648"/>
      <c r="BT852" s="651"/>
      <c r="BU852" s="652"/>
      <c r="BV852" s="650"/>
      <c r="BW852" s="653"/>
    </row>
    <row r="853" spans="2:75" ht="15.75" customHeight="1">
      <c r="B853" s="353" t="s">
        <v>533</v>
      </c>
      <c r="C853" s="354">
        <v>28428129000114</v>
      </c>
      <c r="D853" s="355" t="s">
        <v>13</v>
      </c>
      <c r="E853" s="355" t="s">
        <v>615</v>
      </c>
      <c r="F853" s="355" t="s">
        <v>619</v>
      </c>
      <c r="G853" s="356" t="s">
        <v>34</v>
      </c>
      <c r="H853" s="356" t="s">
        <v>865</v>
      </c>
      <c r="I853" s="356" t="s">
        <v>34</v>
      </c>
      <c r="J853" s="356"/>
      <c r="K853" s="357" t="s">
        <v>48</v>
      </c>
      <c r="L853" s="358"/>
      <c r="M853" s="358" t="s">
        <v>1414</v>
      </c>
      <c r="N853" s="357">
        <v>452319</v>
      </c>
      <c r="O853" s="357" t="s">
        <v>1320</v>
      </c>
      <c r="P853" s="361">
        <v>43039</v>
      </c>
      <c r="Q853" s="362">
        <v>205033356.65000001</v>
      </c>
      <c r="R853" s="362">
        <v>255046266.20464283</v>
      </c>
      <c r="S853" s="357">
        <v>31</v>
      </c>
      <c r="T853" s="359">
        <v>0.10985849277986248</v>
      </c>
      <c r="U853" s="359">
        <v>1.4201621784961915</v>
      </c>
      <c r="V853" s="359">
        <v>0.10167934246658428</v>
      </c>
      <c r="W853" s="359">
        <v>0.9967975449785047</v>
      </c>
      <c r="X853" s="359">
        <v>0.15257811757805562</v>
      </c>
      <c r="Y853" s="359">
        <v>1.1570275830191377</v>
      </c>
      <c r="Z853" s="359">
        <v>0.20307960307713691</v>
      </c>
      <c r="AA853" s="359">
        <v>1.1543702999141017</v>
      </c>
      <c r="AB853" s="359">
        <v>6.9104023486555588E-2</v>
      </c>
      <c r="AC853" s="363">
        <v>2.9816885524345676E-2</v>
      </c>
      <c r="AD853" s="526">
        <v>0</v>
      </c>
      <c r="AE853" s="360" t="s">
        <v>2213</v>
      </c>
      <c r="AF853" s="360" t="s">
        <v>719</v>
      </c>
      <c r="AG853" s="364" t="s">
        <v>719</v>
      </c>
      <c r="AH853" s="364" t="s">
        <v>2147</v>
      </c>
      <c r="AI853" s="364">
        <v>500</v>
      </c>
      <c r="AJ853" s="364">
        <v>500</v>
      </c>
      <c r="AK853" s="364">
        <v>500</v>
      </c>
      <c r="AL853" s="359">
        <v>0.01</v>
      </c>
      <c r="AM853" s="359" t="s">
        <v>34</v>
      </c>
      <c r="AN853" s="359" t="s">
        <v>64</v>
      </c>
      <c r="AO853" s="357" t="s">
        <v>1323</v>
      </c>
      <c r="AP853" s="360" t="s">
        <v>13</v>
      </c>
      <c r="AQ853" s="366" t="s">
        <v>668</v>
      </c>
      <c r="AR853" s="359">
        <v>2.6666666666666666E-3</v>
      </c>
      <c r="AS853" s="359">
        <v>2.6666666666666666E-3</v>
      </c>
      <c r="AT853" s="359"/>
      <c r="AX853" s="646"/>
      <c r="AY853" s="647"/>
      <c r="AZ853" s="647"/>
      <c r="BA853" s="647"/>
      <c r="BB853" s="648"/>
      <c r="BC853" s="647"/>
      <c r="BD853" s="647"/>
      <c r="BE853" s="647"/>
      <c r="BF853" s="647"/>
      <c r="BG853" s="648"/>
      <c r="BH853" s="648"/>
      <c r="BI853" s="649"/>
      <c r="BJ853" s="649"/>
      <c r="BK853" s="649"/>
      <c r="BL853" s="648"/>
      <c r="BM853" s="648"/>
      <c r="BN853" s="648"/>
      <c r="BO853" s="648"/>
      <c r="BP853" s="648"/>
      <c r="BQ853" s="648"/>
      <c r="BR853" s="648"/>
      <c r="BS853" s="648"/>
      <c r="BT853" s="651"/>
      <c r="BU853" s="652"/>
      <c r="BV853" s="650"/>
      <c r="BW853" s="653"/>
    </row>
    <row r="854" spans="2:75" ht="15.75" customHeight="1">
      <c r="B854" s="353" t="s">
        <v>824</v>
      </c>
      <c r="C854" s="354">
        <v>35847960000176</v>
      </c>
      <c r="D854" s="355" t="s">
        <v>13</v>
      </c>
      <c r="E854" s="355" t="s">
        <v>615</v>
      </c>
      <c r="F854" s="355" t="s">
        <v>619</v>
      </c>
      <c r="G854" s="356" t="s">
        <v>34</v>
      </c>
      <c r="H854" s="356" t="s">
        <v>865</v>
      </c>
      <c r="I854" s="356" t="s">
        <v>34</v>
      </c>
      <c r="J854" s="356"/>
      <c r="K854" s="357" t="s">
        <v>48</v>
      </c>
      <c r="L854" s="358"/>
      <c r="M854" s="358" t="s">
        <v>1414</v>
      </c>
      <c r="N854" s="357">
        <v>531855</v>
      </c>
      <c r="O854" s="357" t="s">
        <v>1320</v>
      </c>
      <c r="P854" s="361">
        <v>43921</v>
      </c>
      <c r="Q854" s="362">
        <v>7733776.96</v>
      </c>
      <c r="R854" s="362">
        <v>21563526.710198414</v>
      </c>
      <c r="S854" s="357">
        <v>31</v>
      </c>
      <c r="T854" s="359">
        <v>7.4074706370857779E-2</v>
      </c>
      <c r="U854" s="359">
        <v>0.95757818725860355</v>
      </c>
      <c r="V854" s="359">
        <v>5.4821236394634765E-2</v>
      </c>
      <c r="W854" s="359">
        <v>0.53743142437036162</v>
      </c>
      <c r="X854" s="359">
        <v>5.683981993960896E-2</v>
      </c>
      <c r="Y854" s="359">
        <v>0.43102668015500117</v>
      </c>
      <c r="Z854" s="359" t="s">
        <v>1417</v>
      </c>
      <c r="AA854" s="359" t="s">
        <v>1417</v>
      </c>
      <c r="AB854" s="359">
        <v>5.6620663512204017E-2</v>
      </c>
      <c r="AC854" s="363">
        <v>-0.74489547052742178</v>
      </c>
      <c r="AD854" s="526">
        <v>0</v>
      </c>
      <c r="AE854" s="360" t="s">
        <v>2213</v>
      </c>
      <c r="AF854" s="360" t="s">
        <v>719</v>
      </c>
      <c r="AG854" s="364" t="s">
        <v>719</v>
      </c>
      <c r="AH854" s="364" t="s">
        <v>2147</v>
      </c>
      <c r="AI854" s="364">
        <v>100</v>
      </c>
      <c r="AJ854" s="364">
        <v>100</v>
      </c>
      <c r="AK854" s="364">
        <v>100</v>
      </c>
      <c r="AL854" s="359">
        <v>0.01</v>
      </c>
      <c r="AM854" s="359">
        <v>0.3</v>
      </c>
      <c r="AN854" s="359" t="s">
        <v>2156</v>
      </c>
      <c r="AO854" s="357" t="s">
        <v>1323</v>
      </c>
      <c r="AP854" s="360" t="s">
        <v>13</v>
      </c>
      <c r="AQ854" s="366" t="s">
        <v>668</v>
      </c>
      <c r="AR854" s="359">
        <v>2.6666666666666666E-3</v>
      </c>
      <c r="AS854" s="359">
        <v>2.6666666666666666E-3</v>
      </c>
      <c r="AT854" s="359"/>
      <c r="AX854" s="646"/>
      <c r="AY854" s="647"/>
      <c r="AZ854" s="647"/>
      <c r="BA854" s="647"/>
      <c r="BB854" s="648"/>
      <c r="BC854" s="647"/>
      <c r="BD854" s="647"/>
      <c r="BE854" s="647"/>
      <c r="BF854" s="647"/>
      <c r="BG854" s="648"/>
      <c r="BH854" s="648"/>
      <c r="BI854" s="649"/>
      <c r="BJ854" s="649"/>
      <c r="BK854" s="649"/>
      <c r="BL854" s="648"/>
      <c r="BM854" s="648"/>
      <c r="BN854" s="648"/>
      <c r="BO854" s="648"/>
      <c r="BP854" s="648"/>
      <c r="BQ854" s="648"/>
      <c r="BR854" s="648"/>
      <c r="BS854" s="648"/>
      <c r="BT854" s="651"/>
      <c r="BU854" s="652"/>
      <c r="BV854" s="650"/>
      <c r="BW854" s="653"/>
    </row>
    <row r="855" spans="2:75" ht="15.75" customHeight="1">
      <c r="B855" s="353" t="s">
        <v>149</v>
      </c>
      <c r="C855" s="354">
        <v>1214092000175</v>
      </c>
      <c r="D855" s="355" t="s">
        <v>13</v>
      </c>
      <c r="E855" s="355" t="s">
        <v>615</v>
      </c>
      <c r="F855" s="355" t="s">
        <v>619</v>
      </c>
      <c r="G855" s="356" t="s">
        <v>34</v>
      </c>
      <c r="H855" s="356" t="s">
        <v>1336</v>
      </c>
      <c r="I855" s="356" t="s">
        <v>34</v>
      </c>
      <c r="J855" s="356"/>
      <c r="K855" s="357" t="s">
        <v>48</v>
      </c>
      <c r="L855" s="358"/>
      <c r="M855" s="358" t="s">
        <v>34</v>
      </c>
      <c r="N855" s="357">
        <v>70815</v>
      </c>
      <c r="O855" s="357" t="s">
        <v>1320</v>
      </c>
      <c r="P855" s="361">
        <v>35193</v>
      </c>
      <c r="Q855" s="362">
        <v>239028172.00999999</v>
      </c>
      <c r="R855" s="362">
        <v>316441800.64285702</v>
      </c>
      <c r="S855" s="357">
        <v>31</v>
      </c>
      <c r="T855" s="359">
        <v>0.10294368433247847</v>
      </c>
      <c r="U855" s="359">
        <v>1.330773100055086</v>
      </c>
      <c r="V855" s="359">
        <v>9.2549848255335521E-2</v>
      </c>
      <c r="W855" s="359">
        <v>0.90729797509626509</v>
      </c>
      <c r="X855" s="359">
        <v>0.10710391833980704</v>
      </c>
      <c r="Y855" s="359">
        <v>0.8121884693274587</v>
      </c>
      <c r="Z855" s="359">
        <v>0.1146369154018807</v>
      </c>
      <c r="AA855" s="359">
        <v>0.65163339108670382</v>
      </c>
      <c r="AB855" s="359">
        <v>2.1685883525372856E-2</v>
      </c>
      <c r="AC855" s="363">
        <v>-0.38679526352287291</v>
      </c>
      <c r="AD855" s="526">
        <v>0</v>
      </c>
      <c r="AE855" s="360" t="s">
        <v>2178</v>
      </c>
      <c r="AF855" s="360" t="s">
        <v>2143</v>
      </c>
      <c r="AG855" s="364" t="s">
        <v>1435</v>
      </c>
      <c r="AH855" s="364" t="s">
        <v>2147</v>
      </c>
      <c r="AI855" s="364">
        <v>5000</v>
      </c>
      <c r="AJ855" s="364">
        <v>1000</v>
      </c>
      <c r="AK855" s="364">
        <v>1000</v>
      </c>
      <c r="AL855" s="359">
        <v>0.02</v>
      </c>
      <c r="AM855" s="359">
        <v>0.2</v>
      </c>
      <c r="AN855" s="359" t="s">
        <v>2156</v>
      </c>
      <c r="AO855" s="357" t="s">
        <v>1323</v>
      </c>
      <c r="AP855" s="360" t="s">
        <v>13</v>
      </c>
      <c r="AQ855" s="366" t="s">
        <v>668</v>
      </c>
      <c r="AR855" s="359">
        <v>6.9999999999999993E-3</v>
      </c>
      <c r="AS855" s="359">
        <v>6.9999999999999993E-3</v>
      </c>
      <c r="AT855" s="359"/>
      <c r="AX855" s="646"/>
      <c r="AY855" s="647"/>
      <c r="AZ855" s="647"/>
      <c r="BA855" s="647"/>
      <c r="BB855" s="648"/>
      <c r="BC855" s="647"/>
      <c r="BD855" s="647"/>
      <c r="BE855" s="647"/>
      <c r="BF855" s="647"/>
      <c r="BG855" s="648"/>
      <c r="BH855" s="648"/>
      <c r="BI855" s="649"/>
      <c r="BJ855" s="649"/>
      <c r="BK855" s="649"/>
      <c r="BL855" s="648"/>
      <c r="BM855" s="648"/>
      <c r="BN855" s="648"/>
      <c r="BO855" s="648"/>
      <c r="BP855" s="648"/>
      <c r="BQ855" s="648"/>
      <c r="BR855" s="648"/>
      <c r="BS855" s="648"/>
      <c r="BT855" s="651"/>
      <c r="BU855" s="652"/>
      <c r="BV855" s="650"/>
      <c r="BW855" s="653"/>
    </row>
    <row r="856" spans="2:75" ht="15.75" customHeight="1">
      <c r="B856" s="353" t="s">
        <v>857</v>
      </c>
      <c r="C856" s="354">
        <v>42730656000100</v>
      </c>
      <c r="D856" s="355" t="s">
        <v>13</v>
      </c>
      <c r="E856" s="355" t="s">
        <v>615</v>
      </c>
      <c r="F856" s="355" t="s">
        <v>619</v>
      </c>
      <c r="G856" s="356" t="s">
        <v>34</v>
      </c>
      <c r="H856" s="356" t="s">
        <v>1336</v>
      </c>
      <c r="I856" s="356" t="s">
        <v>34</v>
      </c>
      <c r="J856" s="356" t="s">
        <v>611</v>
      </c>
      <c r="K856" s="357" t="s">
        <v>48</v>
      </c>
      <c r="L856" s="358"/>
      <c r="M856" s="358" t="s">
        <v>34</v>
      </c>
      <c r="N856" s="357">
        <v>633216</v>
      </c>
      <c r="O856" s="357" t="s">
        <v>1320</v>
      </c>
      <c r="P856" s="361">
        <v>44407</v>
      </c>
      <c r="Q856" s="362">
        <v>657789586.55999994</v>
      </c>
      <c r="R856" s="362">
        <v>343203727.77186513</v>
      </c>
      <c r="S856" s="357">
        <v>31</v>
      </c>
      <c r="T856" s="359">
        <v>0.10619035475341243</v>
      </c>
      <c r="U856" s="359">
        <v>1.3727434422760736</v>
      </c>
      <c r="V856" s="359">
        <v>0.13854389058512839</v>
      </c>
      <c r="W856" s="359">
        <v>1.3581933818308429</v>
      </c>
      <c r="X856" s="359" t="s">
        <v>1417</v>
      </c>
      <c r="Y856" s="359" t="s">
        <v>1417</v>
      </c>
      <c r="Z856" s="359" t="s">
        <v>1417</v>
      </c>
      <c r="AA856" s="359" t="s">
        <v>1417</v>
      </c>
      <c r="AB856" s="359">
        <v>1.410763755181289E-2</v>
      </c>
      <c r="AC856" s="363">
        <v>2.3200550224820038</v>
      </c>
      <c r="AD856" s="526">
        <v>0</v>
      </c>
      <c r="AE856" s="360" t="s">
        <v>2178</v>
      </c>
      <c r="AF856" s="360" t="s">
        <v>2143</v>
      </c>
      <c r="AG856" s="364" t="s">
        <v>1435</v>
      </c>
      <c r="AH856" s="364" t="s">
        <v>2147</v>
      </c>
      <c r="AI856" s="364">
        <v>1000</v>
      </c>
      <c r="AJ856" s="364">
        <v>100</v>
      </c>
      <c r="AK856" s="364">
        <v>100</v>
      </c>
      <c r="AL856" s="359">
        <v>0.02</v>
      </c>
      <c r="AM856" s="359">
        <v>0.2</v>
      </c>
      <c r="AN856" s="359" t="s">
        <v>2161</v>
      </c>
      <c r="AO856" s="357" t="s">
        <v>1323</v>
      </c>
      <c r="AP856" s="360" t="s">
        <v>13</v>
      </c>
      <c r="AQ856" s="366" t="s">
        <v>668</v>
      </c>
      <c r="AR856" s="359">
        <v>6.9999999999999993E-3</v>
      </c>
      <c r="AS856" s="359">
        <v>6.9999999999999993E-3</v>
      </c>
      <c r="AT856" s="359"/>
      <c r="AX856" s="646"/>
      <c r="AY856" s="647"/>
      <c r="AZ856" s="647"/>
      <c r="BA856" s="647"/>
      <c r="BB856" s="648"/>
      <c r="BC856" s="647"/>
      <c r="BD856" s="647"/>
      <c r="BE856" s="647"/>
      <c r="BF856" s="647"/>
      <c r="BG856" s="648"/>
      <c r="BH856" s="648"/>
      <c r="BI856" s="649"/>
      <c r="BJ856" s="649"/>
      <c r="BK856" s="649"/>
      <c r="BL856" s="648"/>
      <c r="BM856" s="648"/>
      <c r="BN856" s="648"/>
      <c r="BO856" s="648"/>
      <c r="BP856" s="648"/>
      <c r="BQ856" s="648"/>
      <c r="BR856" s="648"/>
      <c r="BS856" s="648"/>
      <c r="BT856" s="651"/>
      <c r="BU856" s="652"/>
      <c r="BV856" s="650"/>
      <c r="BW856" s="653"/>
    </row>
    <row r="857" spans="2:75" ht="15.75" customHeight="1">
      <c r="B857" s="353" t="s">
        <v>155</v>
      </c>
      <c r="C857" s="354">
        <v>23695876000103</v>
      </c>
      <c r="D857" s="355" t="s">
        <v>13</v>
      </c>
      <c r="E857" s="355" t="s">
        <v>615</v>
      </c>
      <c r="F857" s="355" t="s">
        <v>619</v>
      </c>
      <c r="G857" s="356" t="s">
        <v>34</v>
      </c>
      <c r="H857" s="356" t="s">
        <v>1337</v>
      </c>
      <c r="I857" s="356" t="s">
        <v>34</v>
      </c>
      <c r="J857" s="356" t="s">
        <v>611</v>
      </c>
      <c r="K857" s="357" t="s">
        <v>48</v>
      </c>
      <c r="L857" s="358"/>
      <c r="M857" s="358" t="s">
        <v>34</v>
      </c>
      <c r="N857" s="357">
        <v>417971</v>
      </c>
      <c r="O857" s="357" t="s">
        <v>1320</v>
      </c>
      <c r="P857" s="361">
        <v>42489</v>
      </c>
      <c r="Q857" s="362">
        <v>25834375.530000001</v>
      </c>
      <c r="R857" s="362">
        <v>51365030.321349218</v>
      </c>
      <c r="S857" s="357">
        <v>31</v>
      </c>
      <c r="T857" s="359">
        <v>-9.8968771072441841E-3</v>
      </c>
      <c r="U857" s="359">
        <v>-0.12793886205135846</v>
      </c>
      <c r="V857" s="359">
        <v>-1.1364926734084291E-3</v>
      </c>
      <c r="W857" s="359">
        <v>-1.1141428330064963E-2</v>
      </c>
      <c r="X857" s="359">
        <v>1.38615917036502E-2</v>
      </c>
      <c r="Y857" s="359">
        <v>0.10511496799315083</v>
      </c>
      <c r="Z857" s="359">
        <v>4.5715024393423009E-2</v>
      </c>
      <c r="AA857" s="359">
        <v>0.25985901892654123</v>
      </c>
      <c r="AB857" s="359">
        <v>9.7560166321763397E-2</v>
      </c>
      <c r="AC857" s="363">
        <v>-0.95870926589256866</v>
      </c>
      <c r="AD857" s="526">
        <v>38281343000144</v>
      </c>
      <c r="AE857" s="360" t="s">
        <v>2157</v>
      </c>
      <c r="AF857" s="360" t="s">
        <v>2143</v>
      </c>
      <c r="AG857" s="364" t="s">
        <v>1435</v>
      </c>
      <c r="AH857" s="364" t="s">
        <v>2147</v>
      </c>
      <c r="AI857" s="364">
        <v>10000</v>
      </c>
      <c r="AJ857" s="364">
        <v>10000</v>
      </c>
      <c r="AK857" s="364">
        <v>10000</v>
      </c>
      <c r="AL857" s="359">
        <v>0</v>
      </c>
      <c r="AM857" s="359" t="s">
        <v>34</v>
      </c>
      <c r="AN857" s="359" t="s">
        <v>64</v>
      </c>
      <c r="AO857" s="357" t="s">
        <v>1323</v>
      </c>
      <c r="AP857" s="360" t="s">
        <v>13</v>
      </c>
      <c r="AQ857" s="366" t="s">
        <v>664</v>
      </c>
      <c r="AR857" s="359">
        <v>3.8E-3</v>
      </c>
      <c r="AS857" s="359">
        <v>3.8E-3</v>
      </c>
      <c r="AT857" s="359"/>
      <c r="AX857" s="646"/>
      <c r="AY857" s="647"/>
      <c r="AZ857" s="647"/>
      <c r="BA857" s="647"/>
      <c r="BB857" s="648"/>
      <c r="BC857" s="647"/>
      <c r="BD857" s="647"/>
      <c r="BE857" s="647"/>
      <c r="BF857" s="647"/>
      <c r="BG857" s="648"/>
      <c r="BH857" s="648"/>
      <c r="BI857" s="649"/>
      <c r="BJ857" s="649"/>
      <c r="BK857" s="649"/>
      <c r="BL857" s="648"/>
      <c r="BM857" s="648"/>
      <c r="BN857" s="648"/>
      <c r="BO857" s="648"/>
      <c r="BP857" s="648"/>
      <c r="BQ857" s="648"/>
      <c r="BR857" s="648"/>
      <c r="BS857" s="648"/>
      <c r="BT857" s="651"/>
      <c r="BU857" s="652"/>
      <c r="BV857" s="650"/>
      <c r="BW857" s="653"/>
    </row>
    <row r="858" spans="2:75" ht="15.75" customHeight="1">
      <c r="B858" s="353" t="s">
        <v>156</v>
      </c>
      <c r="C858" s="354">
        <v>22632296000104</v>
      </c>
      <c r="D858" s="355" t="s">
        <v>13</v>
      </c>
      <c r="E858" s="355" t="s">
        <v>615</v>
      </c>
      <c r="F858" s="355" t="s">
        <v>619</v>
      </c>
      <c r="G858" s="356" t="s">
        <v>34</v>
      </c>
      <c r="H858" s="356" t="s">
        <v>865</v>
      </c>
      <c r="I858" s="356" t="s">
        <v>34</v>
      </c>
      <c r="J858" s="356"/>
      <c r="K858" s="357" t="s">
        <v>48</v>
      </c>
      <c r="L858" s="358"/>
      <c r="M858" s="358" t="s">
        <v>1414</v>
      </c>
      <c r="N858" s="357">
        <v>412155</v>
      </c>
      <c r="O858" s="357" t="s">
        <v>1320</v>
      </c>
      <c r="P858" s="361">
        <v>42377</v>
      </c>
      <c r="Q858" s="362">
        <v>48503308.25</v>
      </c>
      <c r="R858" s="362">
        <v>44325750.662380971</v>
      </c>
      <c r="S858" s="357">
        <v>31</v>
      </c>
      <c r="T858" s="359">
        <v>8.553381529202353E-2</v>
      </c>
      <c r="U858" s="359">
        <v>1.1057123248870686</v>
      </c>
      <c r="V858" s="359">
        <v>4.2438477727347435E-2</v>
      </c>
      <c r="W858" s="359">
        <v>0.41603898476376472</v>
      </c>
      <c r="X858" s="359">
        <v>2.6730207340859957E-2</v>
      </c>
      <c r="Y858" s="359">
        <v>0.20270001808990551</v>
      </c>
      <c r="Z858" s="359">
        <v>9.83206295793011E-2</v>
      </c>
      <c r="AA858" s="359">
        <v>0.55888633292281131</v>
      </c>
      <c r="AB858" s="359">
        <v>5.8993765389660079E-2</v>
      </c>
      <c r="AC858" s="363">
        <v>-0.91283451327174947</v>
      </c>
      <c r="AD858" s="526">
        <v>19805188000173</v>
      </c>
      <c r="AE858" s="360" t="s">
        <v>2227</v>
      </c>
      <c r="AF858" s="360" t="s">
        <v>2143</v>
      </c>
      <c r="AG858" s="364" t="s">
        <v>1435</v>
      </c>
      <c r="AH858" s="364" t="s">
        <v>2147</v>
      </c>
      <c r="AI858" s="364">
        <v>100</v>
      </c>
      <c r="AJ858" s="364">
        <v>0</v>
      </c>
      <c r="AK858" s="364">
        <v>0</v>
      </c>
      <c r="AL858" s="359">
        <v>1.4999999999999999E-2</v>
      </c>
      <c r="AM858" s="359">
        <v>0.2</v>
      </c>
      <c r="AN858" s="359" t="s">
        <v>34</v>
      </c>
      <c r="AO858" s="357" t="s">
        <v>1323</v>
      </c>
      <c r="AP858" s="360" t="s">
        <v>13</v>
      </c>
      <c r="AQ858" s="366" t="s">
        <v>668</v>
      </c>
      <c r="AR858" s="359">
        <v>3.4999999999999996E-3</v>
      </c>
      <c r="AS858" s="359">
        <v>3.4999999999999996E-3</v>
      </c>
      <c r="AT858" s="359"/>
      <c r="AX858" s="646"/>
      <c r="AY858" s="647"/>
      <c r="AZ858" s="647"/>
      <c r="BA858" s="647"/>
      <c r="BB858" s="648"/>
      <c r="BC858" s="647"/>
      <c r="BD858" s="647"/>
      <c r="BE858" s="647"/>
      <c r="BF858" s="647"/>
      <c r="BG858" s="648"/>
      <c r="BH858" s="648"/>
      <c r="BI858" s="649"/>
      <c r="BJ858" s="649"/>
      <c r="BK858" s="649"/>
      <c r="BL858" s="648"/>
      <c r="BM858" s="648"/>
      <c r="BN858" s="648"/>
      <c r="BO858" s="648"/>
      <c r="BP858" s="648"/>
      <c r="BQ858" s="648"/>
      <c r="BR858" s="648"/>
      <c r="BS858" s="648"/>
      <c r="BT858" s="651"/>
      <c r="BU858" s="652"/>
      <c r="BV858" s="650"/>
      <c r="BW858" s="653"/>
    </row>
    <row r="859" spans="2:75" ht="15.75" customHeight="1">
      <c r="B859" s="353" t="s">
        <v>167</v>
      </c>
      <c r="C859" s="354">
        <v>30338659000113</v>
      </c>
      <c r="D859" s="355" t="s">
        <v>13</v>
      </c>
      <c r="E859" s="355" t="s">
        <v>615</v>
      </c>
      <c r="F859" s="355" t="s">
        <v>619</v>
      </c>
      <c r="G859" s="356" t="s">
        <v>34</v>
      </c>
      <c r="H859" s="356" t="s">
        <v>1337</v>
      </c>
      <c r="I859" s="356" t="s">
        <v>34</v>
      </c>
      <c r="J859" s="356" t="s">
        <v>608</v>
      </c>
      <c r="K859" s="357" t="s">
        <v>48</v>
      </c>
      <c r="L859" s="358"/>
      <c r="M859" s="358" t="s">
        <v>1414</v>
      </c>
      <c r="N859" s="357">
        <v>470724</v>
      </c>
      <c r="O859" s="357" t="s">
        <v>1320</v>
      </c>
      <c r="P859" s="361">
        <v>43304</v>
      </c>
      <c r="Q859" s="362">
        <v>22709175.010000002</v>
      </c>
      <c r="R859" s="362">
        <v>25653042.223015867</v>
      </c>
      <c r="S859" s="357">
        <v>31</v>
      </c>
      <c r="T859" s="359">
        <v>0.12440327749084057</v>
      </c>
      <c r="U859" s="359">
        <v>1.6081854493259826</v>
      </c>
      <c r="V859" s="359">
        <v>-0.27037886207066453</v>
      </c>
      <c r="W859" s="359">
        <v>-2.6506169236361106</v>
      </c>
      <c r="X859" s="359">
        <v>-0.30542603503228716</v>
      </c>
      <c r="Y859" s="359">
        <v>-2.3161011075113112</v>
      </c>
      <c r="Z859" s="359">
        <v>-7.9255573265021972E-2</v>
      </c>
      <c r="AA859" s="359">
        <v>-0.4505143721649692</v>
      </c>
      <c r="AB859" s="359">
        <v>0.62415983240941608</v>
      </c>
      <c r="AC859" s="363">
        <v>-0.34563651201846268</v>
      </c>
      <c r="AD859" s="526">
        <v>29661053000135</v>
      </c>
      <c r="AE859" s="360" t="s">
        <v>2240</v>
      </c>
      <c r="AF859" s="360" t="s">
        <v>2143</v>
      </c>
      <c r="AG859" s="364" t="s">
        <v>1435</v>
      </c>
      <c r="AH859" s="364" t="s">
        <v>2147</v>
      </c>
      <c r="AI859" s="364">
        <v>500</v>
      </c>
      <c r="AJ859" s="364">
        <v>500</v>
      </c>
      <c r="AK859" s="364">
        <v>500</v>
      </c>
      <c r="AL859" s="359">
        <v>1.8000000000000002E-2</v>
      </c>
      <c r="AM859" s="359">
        <v>0.2</v>
      </c>
      <c r="AN859" s="359" t="s">
        <v>34</v>
      </c>
      <c r="AO859" s="357" t="s">
        <v>1323</v>
      </c>
      <c r="AP859" s="360" t="s">
        <v>13</v>
      </c>
      <c r="AQ859" s="366" t="s">
        <v>668</v>
      </c>
      <c r="AR859" s="359">
        <v>3.5999999999999995E-3</v>
      </c>
      <c r="AS859" s="359">
        <v>3.5999999999999995E-3</v>
      </c>
      <c r="AT859" s="359"/>
      <c r="AX859" s="646"/>
      <c r="AY859" s="647"/>
      <c r="AZ859" s="647"/>
      <c r="BA859" s="647"/>
      <c r="BB859" s="648"/>
      <c r="BC859" s="647"/>
      <c r="BD859" s="647"/>
      <c r="BE859" s="647"/>
      <c r="BF859" s="647"/>
      <c r="BG859" s="648"/>
      <c r="BH859" s="648"/>
      <c r="BI859" s="649"/>
      <c r="BJ859" s="649"/>
      <c r="BK859" s="649"/>
      <c r="BL859" s="648"/>
      <c r="BM859" s="648"/>
      <c r="BN859" s="648"/>
      <c r="BO859" s="648"/>
      <c r="BP859" s="648"/>
      <c r="BQ859" s="648"/>
      <c r="BR859" s="648"/>
      <c r="BS859" s="648"/>
      <c r="BT859" s="651"/>
      <c r="BU859" s="652"/>
      <c r="BV859" s="650"/>
      <c r="BW859" s="653"/>
    </row>
    <row r="860" spans="2:75" ht="15.75" customHeight="1">
      <c r="B860" s="353" t="s">
        <v>548</v>
      </c>
      <c r="C860" s="354">
        <v>43214601000100</v>
      </c>
      <c r="D860" s="355" t="s">
        <v>13</v>
      </c>
      <c r="E860" s="355" t="s">
        <v>615</v>
      </c>
      <c r="F860" s="355" t="s">
        <v>619</v>
      </c>
      <c r="G860" s="356" t="s">
        <v>34</v>
      </c>
      <c r="H860" s="356" t="s">
        <v>1337</v>
      </c>
      <c r="I860" s="356" t="s">
        <v>34</v>
      </c>
      <c r="J860" s="356"/>
      <c r="K860" s="357" t="s">
        <v>48</v>
      </c>
      <c r="L860" s="358"/>
      <c r="M860" s="358" t="s">
        <v>34</v>
      </c>
      <c r="N860" s="357">
        <v>616011</v>
      </c>
      <c r="O860" s="357" t="s">
        <v>1320</v>
      </c>
      <c r="P860" s="361">
        <v>44469</v>
      </c>
      <c r="Q860" s="362">
        <v>260009482.44999999</v>
      </c>
      <c r="R860" s="362" t="s">
        <v>1417</v>
      </c>
      <c r="S860" s="357">
        <v>31</v>
      </c>
      <c r="T860" s="359">
        <v>9.5340501088897023E-2</v>
      </c>
      <c r="U860" s="359">
        <v>1.2324852662656018</v>
      </c>
      <c r="V860" s="359" t="s">
        <v>1417</v>
      </c>
      <c r="W860" s="359" t="s">
        <v>1417</v>
      </c>
      <c r="X860" s="359" t="s">
        <v>1417</v>
      </c>
      <c r="Y860" s="359" t="s">
        <v>1417</v>
      </c>
      <c r="Z860" s="359" t="s">
        <v>1417</v>
      </c>
      <c r="AA860" s="359" t="s">
        <v>1417</v>
      </c>
      <c r="AB860" s="359" t="s">
        <v>1417</v>
      </c>
      <c r="AC860" s="363" t="s">
        <v>1417</v>
      </c>
      <c r="AD860" s="526">
        <v>43280179000190</v>
      </c>
      <c r="AE860" s="360" t="s">
        <v>2245</v>
      </c>
      <c r="AF860" s="360" t="s">
        <v>2143</v>
      </c>
      <c r="AG860" s="364" t="s">
        <v>1435</v>
      </c>
      <c r="AH860" s="364" t="s">
        <v>2147</v>
      </c>
      <c r="AI860" s="364">
        <v>500</v>
      </c>
      <c r="AJ860" s="364">
        <v>100</v>
      </c>
      <c r="AK860" s="364">
        <v>100</v>
      </c>
      <c r="AL860" s="359">
        <v>1.95E-2</v>
      </c>
      <c r="AM860" s="359">
        <v>0.2</v>
      </c>
      <c r="AN860" s="359" t="s">
        <v>2161</v>
      </c>
      <c r="AO860" s="357" t="s">
        <v>1323</v>
      </c>
      <c r="AP860" s="360" t="s">
        <v>13</v>
      </c>
      <c r="AQ860" s="366" t="s">
        <v>668</v>
      </c>
      <c r="AR860" s="359">
        <v>6.4993500000000001E-3</v>
      </c>
      <c r="AS860" s="359">
        <v>6.4993500000000001E-3</v>
      </c>
      <c r="AT860" s="359"/>
      <c r="AX860" s="646"/>
      <c r="AY860" s="647"/>
      <c r="AZ860" s="647"/>
      <c r="BA860" s="647"/>
      <c r="BB860" s="648"/>
      <c r="BC860" s="647"/>
      <c r="BD860" s="647"/>
      <c r="BE860" s="647"/>
      <c r="BF860" s="647"/>
      <c r="BG860" s="648"/>
      <c r="BH860" s="648"/>
      <c r="BI860" s="649"/>
      <c r="BJ860" s="649"/>
      <c r="BK860" s="649"/>
      <c r="BL860" s="648"/>
      <c r="BM860" s="648"/>
      <c r="BN860" s="648"/>
      <c r="BO860" s="648"/>
      <c r="BP860" s="648"/>
      <c r="BQ860" s="648"/>
      <c r="BR860" s="648"/>
      <c r="BS860" s="648"/>
      <c r="BT860" s="651"/>
      <c r="BU860" s="652"/>
      <c r="BV860" s="650"/>
      <c r="BW860" s="653"/>
    </row>
    <row r="861" spans="2:75" ht="15.75" customHeight="1">
      <c r="B861" s="353" t="s">
        <v>1558</v>
      </c>
      <c r="C861" s="354">
        <v>23884623000170</v>
      </c>
      <c r="D861" s="355" t="s">
        <v>13</v>
      </c>
      <c r="E861" s="355" t="s">
        <v>615</v>
      </c>
      <c r="F861" s="355" t="s">
        <v>619</v>
      </c>
      <c r="G861" s="356" t="s">
        <v>34</v>
      </c>
      <c r="H861" s="356" t="s">
        <v>1337</v>
      </c>
      <c r="I861" s="356" t="s">
        <v>34</v>
      </c>
      <c r="J861" s="356" t="s">
        <v>611</v>
      </c>
      <c r="K861" s="357" t="s">
        <v>48</v>
      </c>
      <c r="L861" s="358"/>
      <c r="M861" s="358"/>
      <c r="N861" s="357">
        <v>418846</v>
      </c>
      <c r="O861" s="357" t="s">
        <v>1320</v>
      </c>
      <c r="P861" s="361">
        <v>42489</v>
      </c>
      <c r="Q861" s="362">
        <v>45960054.219999999</v>
      </c>
      <c r="R861" s="362">
        <v>133655371.15555559</v>
      </c>
      <c r="S861" s="357">
        <v>31</v>
      </c>
      <c r="T861" s="359">
        <v>-1.2487702951195834E-2</v>
      </c>
      <c r="U861" s="359">
        <v>-0.14046060288444742</v>
      </c>
      <c r="V861" s="359">
        <v>1.7315156385008024E-2</v>
      </c>
      <c r="W861" s="359">
        <v>0.15891345641194685</v>
      </c>
      <c r="X861" s="359">
        <v>3.1385920639354525E-2</v>
      </c>
      <c r="Y861" s="359">
        <v>0.22069921697888328</v>
      </c>
      <c r="Z861" s="359">
        <v>4.1449547838788403E-2</v>
      </c>
      <c r="AA861" s="359">
        <v>0.22650369404127574</v>
      </c>
      <c r="AB861" s="359">
        <v>0.1052569422964284</v>
      </c>
      <c r="AC861" s="363">
        <v>-0.76706864221989601</v>
      </c>
      <c r="AD861" s="526">
        <v>23884627000158</v>
      </c>
      <c r="AE861" s="360" t="s">
        <v>1557</v>
      </c>
      <c r="AF861" s="360" t="s">
        <v>2155</v>
      </c>
      <c r="AG861" s="364" t="s">
        <v>1557</v>
      </c>
      <c r="AH861" s="364" t="s">
        <v>2147</v>
      </c>
      <c r="AI861" s="364">
        <v>50000</v>
      </c>
      <c r="AJ861" s="364">
        <v>50000</v>
      </c>
      <c r="AK861" s="364">
        <v>50000</v>
      </c>
      <c r="AL861" s="359">
        <v>0</v>
      </c>
      <c r="AM861" s="359" t="s">
        <v>34</v>
      </c>
      <c r="AN861" s="359" t="s">
        <v>64</v>
      </c>
      <c r="AO861" s="357" t="s">
        <v>1323</v>
      </c>
      <c r="AP861" s="360" t="s">
        <v>13</v>
      </c>
      <c r="AQ861" s="366" t="s">
        <v>664</v>
      </c>
      <c r="AR861" s="359" t="s">
        <v>34</v>
      </c>
      <c r="AS861" s="359" t="s">
        <v>34</v>
      </c>
      <c r="AT861" s="359"/>
      <c r="AX861" s="646"/>
      <c r="AY861" s="647"/>
      <c r="AZ861" s="647"/>
      <c r="BA861" s="647"/>
      <c r="BB861" s="648"/>
      <c r="BC861" s="647"/>
      <c r="BD861" s="647"/>
      <c r="BE861" s="647"/>
      <c r="BF861" s="647"/>
      <c r="BG861" s="648"/>
      <c r="BH861" s="648"/>
      <c r="BI861" s="649"/>
      <c r="BJ861" s="649"/>
      <c r="BK861" s="649"/>
      <c r="BL861" s="648"/>
      <c r="BM861" s="648"/>
      <c r="BN861" s="648"/>
      <c r="BO861" s="648"/>
      <c r="BP861" s="648"/>
      <c r="BQ861" s="648"/>
      <c r="BR861" s="648"/>
      <c r="BS861" s="648"/>
      <c r="BT861" s="651"/>
      <c r="BU861" s="652"/>
      <c r="BV861" s="650"/>
      <c r="BW861" s="653"/>
    </row>
    <row r="862" spans="2:75" ht="15.75" customHeight="1">
      <c r="B862" s="353" t="s">
        <v>1562</v>
      </c>
      <c r="C862" s="354">
        <v>13000859000142</v>
      </c>
      <c r="D862" s="355" t="s">
        <v>13</v>
      </c>
      <c r="E862" s="355" t="s">
        <v>615</v>
      </c>
      <c r="F862" s="355" t="s">
        <v>619</v>
      </c>
      <c r="G862" s="356" t="s">
        <v>34</v>
      </c>
      <c r="H862" s="356" t="s">
        <v>865</v>
      </c>
      <c r="I862" s="356" t="s">
        <v>34</v>
      </c>
      <c r="J862" s="356" t="s">
        <v>611</v>
      </c>
      <c r="K862" s="357" t="s">
        <v>48</v>
      </c>
      <c r="L862" s="358"/>
      <c r="M862" s="358"/>
      <c r="N862" s="357">
        <v>271276</v>
      </c>
      <c r="O862" s="357" t="s">
        <v>1323</v>
      </c>
      <c r="P862" s="361">
        <v>40641</v>
      </c>
      <c r="Q862" s="362">
        <v>534628526.38</v>
      </c>
      <c r="R862" s="362">
        <v>478315821.59567457</v>
      </c>
      <c r="S862" s="357">
        <v>31</v>
      </c>
      <c r="T862" s="359">
        <v>0.18257367986333639</v>
      </c>
      <c r="U862" s="359">
        <v>2.0535729625103389</v>
      </c>
      <c r="V862" s="359">
        <v>0.22956924332075546</v>
      </c>
      <c r="W862" s="359">
        <v>2.1069195755900525</v>
      </c>
      <c r="X862" s="359">
        <v>0.33337048455562623</v>
      </c>
      <c r="Y862" s="359">
        <v>2.3441913892130053</v>
      </c>
      <c r="Z862" s="359">
        <v>0.55348862477133509</v>
      </c>
      <c r="AA862" s="359">
        <v>3.0245738411460925</v>
      </c>
      <c r="AB862" s="359">
        <v>6.264077162265895E-2</v>
      </c>
      <c r="AC862" s="363">
        <v>1.6804103962938861</v>
      </c>
      <c r="AD862" s="526">
        <v>17137326000168</v>
      </c>
      <c r="AE862" s="360" t="s">
        <v>1557</v>
      </c>
      <c r="AF862" s="360" t="s">
        <v>2155</v>
      </c>
      <c r="AG862" s="364" t="s">
        <v>1557</v>
      </c>
      <c r="AH862" s="364" t="s">
        <v>2147</v>
      </c>
      <c r="AI862" s="364">
        <v>50000</v>
      </c>
      <c r="AJ862" s="364">
        <v>50000</v>
      </c>
      <c r="AK862" s="364">
        <v>50000</v>
      </c>
      <c r="AL862" s="359">
        <v>0</v>
      </c>
      <c r="AM862" s="359" t="s">
        <v>34</v>
      </c>
      <c r="AN862" s="359" t="s">
        <v>64</v>
      </c>
      <c r="AO862" s="357" t="s">
        <v>1323</v>
      </c>
      <c r="AP862" s="360" t="s">
        <v>13</v>
      </c>
      <c r="AQ862" s="366" t="s">
        <v>664</v>
      </c>
      <c r="AR862" s="359" t="s">
        <v>34</v>
      </c>
      <c r="AS862" s="359" t="s">
        <v>34</v>
      </c>
      <c r="AT862" s="359"/>
      <c r="AX862" s="646"/>
      <c r="AY862" s="647"/>
      <c r="AZ862" s="647"/>
      <c r="BA862" s="647"/>
      <c r="BB862" s="648"/>
      <c r="BC862" s="647"/>
      <c r="BD862" s="647"/>
      <c r="BE862" s="647"/>
      <c r="BF862" s="647"/>
      <c r="BG862" s="648"/>
      <c r="BH862" s="648"/>
      <c r="BI862" s="649"/>
      <c r="BJ862" s="649"/>
      <c r="BK862" s="649"/>
      <c r="BL862" s="648"/>
      <c r="BM862" s="648"/>
      <c r="BN862" s="648"/>
      <c r="BO862" s="648"/>
      <c r="BP862" s="648"/>
      <c r="BQ862" s="648"/>
      <c r="BR862" s="648"/>
      <c r="BS862" s="648"/>
      <c r="BT862" s="651"/>
      <c r="BU862" s="652"/>
      <c r="BV862" s="650"/>
      <c r="BW862" s="653"/>
    </row>
    <row r="863" spans="2:75" ht="15.75" customHeight="1">
      <c r="B863" s="353" t="s">
        <v>1564</v>
      </c>
      <c r="C863" s="354">
        <v>29236579000178</v>
      </c>
      <c r="D863" s="355" t="s">
        <v>13</v>
      </c>
      <c r="E863" s="355" t="s">
        <v>615</v>
      </c>
      <c r="F863" s="355" t="s">
        <v>619</v>
      </c>
      <c r="G863" s="356" t="s">
        <v>34</v>
      </c>
      <c r="H863" s="356" t="s">
        <v>865</v>
      </c>
      <c r="I863" s="356" t="s">
        <v>34</v>
      </c>
      <c r="J863" s="356" t="s">
        <v>611</v>
      </c>
      <c r="K863" s="357" t="s">
        <v>48</v>
      </c>
      <c r="L863" s="358"/>
      <c r="M863" s="358"/>
      <c r="N863" s="357">
        <v>469742</v>
      </c>
      <c r="O863" s="357" t="s">
        <v>1320</v>
      </c>
      <c r="P863" s="361">
        <v>43280</v>
      </c>
      <c r="Q863" s="362">
        <v>1915718624.5799999</v>
      </c>
      <c r="R863" s="362">
        <v>1832439616.4789701</v>
      </c>
      <c r="S863" s="357">
        <v>31</v>
      </c>
      <c r="T863" s="359">
        <v>0.20860402899738162</v>
      </c>
      <c r="U863" s="359">
        <v>2.3463600785195742</v>
      </c>
      <c r="V863" s="359">
        <v>0.24424470415376498</v>
      </c>
      <c r="W863" s="359">
        <v>2.2416066759289741</v>
      </c>
      <c r="X863" s="359">
        <v>0.3306070148004332</v>
      </c>
      <c r="Y863" s="359">
        <v>2.324759248982867</v>
      </c>
      <c r="Z863" s="359">
        <v>0.42452883346630843</v>
      </c>
      <c r="AA863" s="359">
        <v>2.3198648482521822</v>
      </c>
      <c r="AB863" s="359">
        <v>5.7244909774272337E-2</v>
      </c>
      <c r="AC863" s="363">
        <v>2.0405234187400749</v>
      </c>
      <c r="AD863" s="526">
        <v>29236572000156</v>
      </c>
      <c r="AE863" s="360" t="s">
        <v>1557</v>
      </c>
      <c r="AF863" s="360" t="s">
        <v>2155</v>
      </c>
      <c r="AG863" s="364" t="s">
        <v>1557</v>
      </c>
      <c r="AH863" s="364" t="s">
        <v>2144</v>
      </c>
      <c r="AI863" s="364">
        <v>200000</v>
      </c>
      <c r="AJ863" s="364">
        <v>50000</v>
      </c>
      <c r="AK863" s="364">
        <v>200000</v>
      </c>
      <c r="AL863" s="359">
        <v>0</v>
      </c>
      <c r="AM863" s="359" t="s">
        <v>34</v>
      </c>
      <c r="AN863" s="359" t="s">
        <v>64</v>
      </c>
      <c r="AO863" s="357" t="s">
        <v>1323</v>
      </c>
      <c r="AP863" s="360" t="s">
        <v>13</v>
      </c>
      <c r="AQ863" s="366" t="s">
        <v>664</v>
      </c>
      <c r="AR863" s="359" t="s">
        <v>34</v>
      </c>
      <c r="AS863" s="359" t="s">
        <v>34</v>
      </c>
      <c r="AT863" s="359"/>
      <c r="AX863" s="646"/>
      <c r="AY863" s="647"/>
      <c r="AZ863" s="647"/>
      <c r="BA863" s="647"/>
      <c r="BB863" s="648"/>
      <c r="BC863" s="647"/>
      <c r="BD863" s="647"/>
      <c r="BE863" s="647"/>
      <c r="BF863" s="647"/>
      <c r="BG863" s="648"/>
      <c r="BH863" s="648"/>
      <c r="BI863" s="649"/>
      <c r="BJ863" s="649"/>
      <c r="BK863" s="649"/>
      <c r="BL863" s="648"/>
      <c r="BM863" s="648"/>
      <c r="BN863" s="648"/>
      <c r="BO863" s="648"/>
      <c r="BP863" s="648"/>
      <c r="BQ863" s="648"/>
      <c r="BR863" s="648"/>
      <c r="BS863" s="648"/>
      <c r="BT863" s="651"/>
      <c r="BU863" s="652"/>
      <c r="BV863" s="650"/>
      <c r="BW863" s="653"/>
    </row>
    <row r="864" spans="2:75" ht="15.75" customHeight="1">
      <c r="B864" s="353" t="s">
        <v>1580</v>
      </c>
      <c r="C864" s="354">
        <v>28971376000162</v>
      </c>
      <c r="D864" s="355" t="s">
        <v>13</v>
      </c>
      <c r="E864" s="355" t="s">
        <v>615</v>
      </c>
      <c r="F864" s="355" t="s">
        <v>619</v>
      </c>
      <c r="G864" s="356" t="s">
        <v>34</v>
      </c>
      <c r="H864" s="356" t="s">
        <v>1336</v>
      </c>
      <c r="I864" s="356" t="s">
        <v>34</v>
      </c>
      <c r="J864" s="356" t="s">
        <v>611</v>
      </c>
      <c r="K864" s="357" t="s">
        <v>48</v>
      </c>
      <c r="L864" s="358"/>
      <c r="M864" s="358"/>
      <c r="N864" s="357">
        <v>462349</v>
      </c>
      <c r="O864" s="357" t="s">
        <v>1320</v>
      </c>
      <c r="P864" s="361">
        <v>43188</v>
      </c>
      <c r="Q864" s="362">
        <v>20725639.780000001</v>
      </c>
      <c r="R864" s="362">
        <v>16765394.54404762</v>
      </c>
      <c r="S864" s="357">
        <v>31</v>
      </c>
      <c r="T864" s="359">
        <v>0.16780210518988281</v>
      </c>
      <c r="U864" s="359">
        <v>1.8874235679984173</v>
      </c>
      <c r="V864" s="359">
        <v>0.2057337681452982</v>
      </c>
      <c r="W864" s="359">
        <v>1.8881645345652636</v>
      </c>
      <c r="X864" s="359">
        <v>0.28482162174016268</v>
      </c>
      <c r="Y864" s="359">
        <v>2.0028059593667011</v>
      </c>
      <c r="Z864" s="359">
        <v>0.41764521173222913</v>
      </c>
      <c r="AA864" s="359">
        <v>2.2822488588759917</v>
      </c>
      <c r="AB864" s="359">
        <v>3.4310711015877161E-2</v>
      </c>
      <c r="AC864" s="363">
        <v>2.4569309691377672</v>
      </c>
      <c r="AD864" s="526">
        <v>28653925000150</v>
      </c>
      <c r="AE864" s="360" t="s">
        <v>1557</v>
      </c>
      <c r="AF864" s="360" t="s">
        <v>2155</v>
      </c>
      <c r="AG864" s="364" t="s">
        <v>1557</v>
      </c>
      <c r="AH864" s="364" t="s">
        <v>2144</v>
      </c>
      <c r="AI864" s="364">
        <v>200000</v>
      </c>
      <c r="AJ864" s="364">
        <v>50000</v>
      </c>
      <c r="AK864" s="364">
        <v>200000</v>
      </c>
      <c r="AL864" s="359">
        <v>0</v>
      </c>
      <c r="AM864" s="359" t="s">
        <v>34</v>
      </c>
      <c r="AN864" s="359" t="s">
        <v>64</v>
      </c>
      <c r="AO864" s="357" t="s">
        <v>1323</v>
      </c>
      <c r="AP864" s="360" t="s">
        <v>13</v>
      </c>
      <c r="AQ864" s="366" t="s">
        <v>664</v>
      </c>
      <c r="AR864" s="359" t="s">
        <v>34</v>
      </c>
      <c r="AS864" s="359" t="s">
        <v>34</v>
      </c>
      <c r="AT864" s="359"/>
      <c r="AX864" s="646"/>
      <c r="AY864" s="647"/>
      <c r="AZ864" s="647"/>
      <c r="BA864" s="647"/>
      <c r="BB864" s="648"/>
      <c r="BC864" s="647"/>
      <c r="BD864" s="647"/>
      <c r="BE864" s="647"/>
      <c r="BF864" s="647"/>
      <c r="BG864" s="648"/>
      <c r="BH864" s="648"/>
      <c r="BI864" s="649"/>
      <c r="BJ864" s="649"/>
      <c r="BK864" s="649"/>
      <c r="BL864" s="648"/>
      <c r="BM864" s="648"/>
      <c r="BN864" s="648"/>
      <c r="BO864" s="648"/>
      <c r="BP864" s="648"/>
      <c r="BQ864" s="648"/>
      <c r="BR864" s="648"/>
      <c r="BS864" s="648"/>
      <c r="BT864" s="651"/>
      <c r="BU864" s="652"/>
      <c r="BV864" s="650"/>
      <c r="BW864" s="653"/>
    </row>
    <row r="865" spans="2:75" ht="15.75" customHeight="1">
      <c r="B865" s="353" t="s">
        <v>195</v>
      </c>
      <c r="C865" s="354">
        <v>40102324000155</v>
      </c>
      <c r="D865" s="355" t="s">
        <v>13</v>
      </c>
      <c r="E865" s="355" t="s">
        <v>615</v>
      </c>
      <c r="F865" s="355" t="s">
        <v>619</v>
      </c>
      <c r="G865" s="356" t="s">
        <v>34</v>
      </c>
      <c r="H865" s="356" t="s">
        <v>1337</v>
      </c>
      <c r="I865" s="356" t="s">
        <v>34</v>
      </c>
      <c r="J865" s="356"/>
      <c r="K865" s="357" t="s">
        <v>48</v>
      </c>
      <c r="L865" s="358"/>
      <c r="M865" s="358" t="s">
        <v>34</v>
      </c>
      <c r="N865" s="357">
        <v>568740</v>
      </c>
      <c r="O865" s="357" t="s">
        <v>1320</v>
      </c>
      <c r="P865" s="361">
        <v>44195</v>
      </c>
      <c r="Q865" s="362">
        <v>30183773.010000002</v>
      </c>
      <c r="R865" s="362">
        <v>53967686.445793681</v>
      </c>
      <c r="S865" s="357">
        <v>31</v>
      </c>
      <c r="T865" s="359">
        <v>5.7688194241140023E-2</v>
      </c>
      <c r="U865" s="359">
        <v>0.74574654661588757</v>
      </c>
      <c r="V865" s="359">
        <v>3.0426378710212587E-2</v>
      </c>
      <c r="W865" s="359">
        <v>0.29828024911641615</v>
      </c>
      <c r="X865" s="359" t="s">
        <v>1417</v>
      </c>
      <c r="Y865" s="359" t="s">
        <v>1417</v>
      </c>
      <c r="Z865" s="359" t="s">
        <v>1417</v>
      </c>
      <c r="AA865" s="359" t="s">
        <v>1417</v>
      </c>
      <c r="AB865" s="359">
        <v>8.0136674981598474E-2</v>
      </c>
      <c r="AC865" s="363">
        <v>-0.79832344999516525</v>
      </c>
      <c r="AD865" s="526">
        <v>40102362000108</v>
      </c>
      <c r="AE865" s="360" t="s">
        <v>2248</v>
      </c>
      <c r="AF865" s="360" t="s">
        <v>2143</v>
      </c>
      <c r="AG865" s="364" t="s">
        <v>1435</v>
      </c>
      <c r="AH865" s="364" t="s">
        <v>2147</v>
      </c>
      <c r="AI865" s="364">
        <v>500</v>
      </c>
      <c r="AJ865" s="364">
        <v>100</v>
      </c>
      <c r="AK865" s="364">
        <v>100</v>
      </c>
      <c r="AL865" s="359">
        <v>1.4199999999999999E-2</v>
      </c>
      <c r="AM865" s="359">
        <v>0.25</v>
      </c>
      <c r="AN865" s="359" t="s">
        <v>34</v>
      </c>
      <c r="AO865" s="357" t="s">
        <v>1323</v>
      </c>
      <c r="AP865" s="360" t="s">
        <v>13</v>
      </c>
      <c r="AQ865" s="366" t="s">
        <v>664</v>
      </c>
      <c r="AR865" s="359">
        <v>4.7333333333333333E-3</v>
      </c>
      <c r="AS865" s="359">
        <v>4.7333333333333333E-3</v>
      </c>
      <c r="AT865" s="359"/>
      <c r="AX865" s="646"/>
      <c r="AY865" s="647"/>
      <c r="AZ865" s="647"/>
      <c r="BA865" s="647"/>
      <c r="BB865" s="648"/>
      <c r="BC865" s="647"/>
      <c r="BD865" s="647"/>
      <c r="BE865" s="647"/>
      <c r="BF865" s="647"/>
      <c r="BG865" s="648"/>
      <c r="BH865" s="648"/>
      <c r="BI865" s="649"/>
      <c r="BJ865" s="649"/>
      <c r="BK865" s="649"/>
      <c r="BL865" s="648"/>
      <c r="BM865" s="648"/>
      <c r="BN865" s="648"/>
      <c r="BO865" s="648"/>
      <c r="BP865" s="648"/>
      <c r="BQ865" s="648"/>
      <c r="BR865" s="648"/>
      <c r="BS865" s="648"/>
      <c r="BT865" s="651"/>
      <c r="BU865" s="652"/>
      <c r="BV865" s="650"/>
      <c r="BW865" s="653"/>
    </row>
    <row r="866" spans="2:75" ht="15.75" customHeight="1">
      <c r="B866" s="353" t="s">
        <v>199</v>
      </c>
      <c r="C866" s="354">
        <v>32320740000100</v>
      </c>
      <c r="D866" s="355" t="s">
        <v>13</v>
      </c>
      <c r="E866" s="355" t="s">
        <v>615</v>
      </c>
      <c r="F866" s="355" t="s">
        <v>619</v>
      </c>
      <c r="G866" s="356" t="s">
        <v>34</v>
      </c>
      <c r="H866" s="356" t="s">
        <v>1337</v>
      </c>
      <c r="I866" s="356" t="s">
        <v>34</v>
      </c>
      <c r="J866" s="356"/>
      <c r="K866" s="357" t="s">
        <v>48</v>
      </c>
      <c r="L866" s="358"/>
      <c r="M866" s="358" t="s">
        <v>34</v>
      </c>
      <c r="N866" s="357">
        <v>503703</v>
      </c>
      <c r="O866" s="357" t="s">
        <v>1320</v>
      </c>
      <c r="P866" s="361">
        <v>43677</v>
      </c>
      <c r="Q866" s="362">
        <v>9307129.4399999995</v>
      </c>
      <c r="R866" s="362">
        <v>6596208.8862301558</v>
      </c>
      <c r="S866" s="357">
        <v>31</v>
      </c>
      <c r="T866" s="359">
        <v>7.7320001902928315E-2</v>
      </c>
      <c r="U866" s="359">
        <v>0.99953075602290098</v>
      </c>
      <c r="V866" s="359">
        <v>2.1324959637735175E-2</v>
      </c>
      <c r="W866" s="359">
        <v>0.20905590946996808</v>
      </c>
      <c r="X866" s="359">
        <v>4.7142529765189511E-2</v>
      </c>
      <c r="Y866" s="359">
        <v>0.35749036714731286</v>
      </c>
      <c r="Z866" s="359">
        <v>0.13692275341802818</v>
      </c>
      <c r="AA866" s="359">
        <v>0.77831331917758917</v>
      </c>
      <c r="AB866" s="359">
        <v>7.9948755856159223E-2</v>
      </c>
      <c r="AC866" s="363">
        <v>-0.91132248571937946</v>
      </c>
      <c r="AD866" s="526">
        <v>21805389000112</v>
      </c>
      <c r="AE866" s="360" t="s">
        <v>2273</v>
      </c>
      <c r="AF866" s="360" t="s">
        <v>2146</v>
      </c>
      <c r="AG866" s="364" t="s">
        <v>59</v>
      </c>
      <c r="AH866" s="364" t="s">
        <v>2147</v>
      </c>
      <c r="AI866" s="364">
        <v>1000</v>
      </c>
      <c r="AJ866" s="364">
        <v>1000</v>
      </c>
      <c r="AK866" s="364">
        <v>1000</v>
      </c>
      <c r="AL866" s="359">
        <v>0.02</v>
      </c>
      <c r="AM866" s="359">
        <v>0.2</v>
      </c>
      <c r="AN866" s="359" t="s">
        <v>64</v>
      </c>
      <c r="AO866" s="357" t="s">
        <v>1323</v>
      </c>
      <c r="AP866" s="360" t="s">
        <v>13</v>
      </c>
      <c r="AQ866" s="366" t="s">
        <v>664</v>
      </c>
      <c r="AR866" s="359">
        <v>4.0000000000000001E-3</v>
      </c>
      <c r="AS866" s="359">
        <v>4.0000000000000001E-3</v>
      </c>
      <c r="AT866" s="359"/>
      <c r="AX866" s="646"/>
      <c r="AY866" s="647"/>
      <c r="AZ866" s="647"/>
      <c r="BA866" s="647"/>
      <c r="BB866" s="648"/>
      <c r="BC866" s="647"/>
      <c r="BD866" s="647"/>
      <c r="BE866" s="647"/>
      <c r="BF866" s="647"/>
      <c r="BG866" s="648"/>
      <c r="BH866" s="648"/>
      <c r="BI866" s="649"/>
      <c r="BJ866" s="649"/>
      <c r="BK866" s="649"/>
      <c r="BL866" s="648"/>
      <c r="BM866" s="648"/>
      <c r="BN866" s="648"/>
      <c r="BO866" s="648"/>
      <c r="BP866" s="648"/>
      <c r="BQ866" s="648"/>
      <c r="BR866" s="648"/>
      <c r="BS866" s="648"/>
      <c r="BT866" s="651"/>
      <c r="BU866" s="652"/>
      <c r="BV866" s="650"/>
      <c r="BW866" s="653"/>
    </row>
    <row r="867" spans="2:75" ht="15.75" customHeight="1">
      <c r="B867" s="353" t="s">
        <v>513</v>
      </c>
      <c r="C867" s="354">
        <v>9394243000126</v>
      </c>
      <c r="D867" s="355" t="s">
        <v>13</v>
      </c>
      <c r="E867" s="355" t="s">
        <v>615</v>
      </c>
      <c r="F867" s="355" t="s">
        <v>619</v>
      </c>
      <c r="G867" s="356" t="s">
        <v>34</v>
      </c>
      <c r="H867" s="356" t="s">
        <v>1336</v>
      </c>
      <c r="I867" s="356" t="s">
        <v>34</v>
      </c>
      <c r="J867" s="356"/>
      <c r="K867" s="357" t="s">
        <v>48</v>
      </c>
      <c r="L867" s="358"/>
      <c r="M867" s="358" t="s">
        <v>1414</v>
      </c>
      <c r="N867" s="357">
        <v>235261</v>
      </c>
      <c r="O867" s="357" t="s">
        <v>1320</v>
      </c>
      <c r="P867" s="361">
        <v>40086</v>
      </c>
      <c r="Q867" s="362">
        <v>20886679.73</v>
      </c>
      <c r="R867" s="362">
        <v>27705310.267936509</v>
      </c>
      <c r="S867" s="357">
        <v>31</v>
      </c>
      <c r="T867" s="359">
        <v>0.10781025174003656</v>
      </c>
      <c r="U867" s="359">
        <v>1.3936841667958737</v>
      </c>
      <c r="V867" s="359">
        <v>8.8677287886694822E-2</v>
      </c>
      <c r="W867" s="359">
        <v>0.8693339346668072</v>
      </c>
      <c r="X867" s="359">
        <v>0.13169858730065753</v>
      </c>
      <c r="Y867" s="359">
        <v>0.99869431193867608</v>
      </c>
      <c r="Z867" s="359">
        <v>0.18781399786520092</v>
      </c>
      <c r="AA867" s="359">
        <v>1.0675956509594291</v>
      </c>
      <c r="AB867" s="359">
        <v>4.0125765810945534E-2</v>
      </c>
      <c r="AC867" s="363">
        <v>-0.28340012159919398</v>
      </c>
      <c r="AD867" s="526">
        <v>0</v>
      </c>
      <c r="AE867" s="360" t="s">
        <v>2275</v>
      </c>
      <c r="AF867" s="360" t="s">
        <v>2143</v>
      </c>
      <c r="AG867" s="364" t="s">
        <v>1435</v>
      </c>
      <c r="AH867" s="364" t="s">
        <v>2147</v>
      </c>
      <c r="AI867" s="364">
        <v>1000</v>
      </c>
      <c r="AJ867" s="364">
        <v>1000</v>
      </c>
      <c r="AK867" s="364">
        <v>1000</v>
      </c>
      <c r="AL867" s="359">
        <v>1.15E-2</v>
      </c>
      <c r="AM867" s="359" t="s">
        <v>34</v>
      </c>
      <c r="AN867" s="359" t="s">
        <v>2161</v>
      </c>
      <c r="AO867" s="357" t="s">
        <v>1323</v>
      </c>
      <c r="AP867" s="360" t="s">
        <v>13</v>
      </c>
      <c r="AQ867" s="366" t="s">
        <v>686</v>
      </c>
      <c r="AR867" s="359">
        <v>3.0666666666666668E-3</v>
      </c>
      <c r="AS867" s="359">
        <v>3.0666666666666668E-3</v>
      </c>
      <c r="AT867" s="359"/>
      <c r="AX867" s="646"/>
      <c r="AY867" s="647"/>
      <c r="AZ867" s="647"/>
      <c r="BA867" s="647"/>
      <c r="BB867" s="648"/>
      <c r="BC867" s="647"/>
      <c r="BD867" s="647"/>
      <c r="BE867" s="647"/>
      <c r="BF867" s="647"/>
      <c r="BG867" s="648"/>
      <c r="BH867" s="648"/>
      <c r="BI867" s="649"/>
      <c r="BJ867" s="649"/>
      <c r="BK867" s="649"/>
      <c r="BL867" s="648"/>
      <c r="BM867" s="648"/>
      <c r="BN867" s="648"/>
      <c r="BO867" s="648"/>
      <c r="BP867" s="648"/>
      <c r="BQ867" s="648"/>
      <c r="BR867" s="648"/>
      <c r="BS867" s="648"/>
      <c r="BT867" s="651"/>
      <c r="BU867" s="652"/>
      <c r="BV867" s="650"/>
      <c r="BW867" s="653"/>
    </row>
    <row r="868" spans="2:75" ht="15.75" customHeight="1">
      <c r="B868" s="353" t="s">
        <v>937</v>
      </c>
      <c r="C868" s="354">
        <v>10941848000179</v>
      </c>
      <c r="D868" s="355" t="s">
        <v>13</v>
      </c>
      <c r="E868" s="355" t="s">
        <v>615</v>
      </c>
      <c r="F868" s="355" t="s">
        <v>619</v>
      </c>
      <c r="G868" s="356" t="s">
        <v>34</v>
      </c>
      <c r="H868" s="356" t="s">
        <v>1336</v>
      </c>
      <c r="I868" s="356" t="s">
        <v>34</v>
      </c>
      <c r="J868" s="356"/>
      <c r="K868" s="357" t="s">
        <v>48</v>
      </c>
      <c r="L868" s="358"/>
      <c r="M868" s="358" t="s">
        <v>1414</v>
      </c>
      <c r="N868" s="357">
        <v>269026</v>
      </c>
      <c r="O868" s="357" t="s">
        <v>1320</v>
      </c>
      <c r="P868" s="361">
        <v>40604</v>
      </c>
      <c r="Q868" s="362">
        <v>299797749.47000003</v>
      </c>
      <c r="R868" s="362">
        <v>440555441.32940471</v>
      </c>
      <c r="S868" s="357">
        <v>31</v>
      </c>
      <c r="T868" s="359">
        <v>0.13633276451932974</v>
      </c>
      <c r="U868" s="359">
        <v>1.7624002565568602</v>
      </c>
      <c r="V868" s="359">
        <v>0.16557118500293666</v>
      </c>
      <c r="W868" s="359">
        <v>1.6231512392435843</v>
      </c>
      <c r="X868" s="359">
        <v>0.20903897048067033</v>
      </c>
      <c r="Y868" s="359">
        <v>1.585180487289251</v>
      </c>
      <c r="Z868" s="359">
        <v>0.27365621869166112</v>
      </c>
      <c r="AA868" s="359">
        <v>1.5555506631774412</v>
      </c>
      <c r="AB868" s="359">
        <v>2.8684467234500612E-2</v>
      </c>
      <c r="AC868" s="363">
        <v>1.970268621252308</v>
      </c>
      <c r="AD868" s="526">
        <v>0</v>
      </c>
      <c r="AE868" s="360" t="s">
        <v>469</v>
      </c>
      <c r="AF868" s="360" t="s">
        <v>469</v>
      </c>
      <c r="AG868" s="364" t="s">
        <v>469</v>
      </c>
      <c r="AH868" s="364" t="s">
        <v>2147</v>
      </c>
      <c r="AI868" s="364">
        <v>1000</v>
      </c>
      <c r="AJ868" s="364">
        <v>1000</v>
      </c>
      <c r="AK868" s="364">
        <v>1000</v>
      </c>
      <c r="AL868" s="359">
        <v>9.0000000000000011E-3</v>
      </c>
      <c r="AM868" s="359">
        <v>0.1</v>
      </c>
      <c r="AN868" s="359" t="s">
        <v>64</v>
      </c>
      <c r="AO868" s="357" t="s">
        <v>1323</v>
      </c>
      <c r="AP868" s="360" t="s">
        <v>13</v>
      </c>
      <c r="AQ868" s="366" t="s">
        <v>668</v>
      </c>
      <c r="AR868" s="359">
        <v>2.6666666666666666E-3</v>
      </c>
      <c r="AS868" s="359">
        <v>2.6666666666666666E-3</v>
      </c>
      <c r="AT868" s="359"/>
      <c r="AX868" s="646"/>
      <c r="AY868" s="647"/>
      <c r="AZ868" s="647"/>
      <c r="BA868" s="647"/>
      <c r="BB868" s="648"/>
      <c r="BC868" s="647"/>
      <c r="BD868" s="647"/>
      <c r="BE868" s="647"/>
      <c r="BF868" s="647"/>
      <c r="BG868" s="648"/>
      <c r="BH868" s="648"/>
      <c r="BI868" s="649"/>
      <c r="BJ868" s="649"/>
      <c r="BK868" s="649"/>
      <c r="BL868" s="648"/>
      <c r="BM868" s="648"/>
      <c r="BN868" s="648"/>
      <c r="BO868" s="648"/>
      <c r="BP868" s="648"/>
      <c r="BQ868" s="648"/>
      <c r="BR868" s="648"/>
      <c r="BS868" s="648"/>
      <c r="BT868" s="651"/>
      <c r="BU868" s="652"/>
      <c r="BV868" s="650"/>
      <c r="BW868" s="653"/>
    </row>
    <row r="869" spans="2:75" ht="15.75" customHeight="1">
      <c r="B869" s="353" t="s">
        <v>947</v>
      </c>
      <c r="C869" s="354">
        <v>36728106000153</v>
      </c>
      <c r="D869" s="355" t="s">
        <v>13</v>
      </c>
      <c r="E869" s="355" t="s">
        <v>616</v>
      </c>
      <c r="F869" s="355" t="s">
        <v>619</v>
      </c>
      <c r="G869" s="356" t="s">
        <v>34</v>
      </c>
      <c r="H869" s="356" t="s">
        <v>1336</v>
      </c>
      <c r="I869" s="356" t="s">
        <v>34</v>
      </c>
      <c r="J869" s="356" t="s">
        <v>611</v>
      </c>
      <c r="K869" s="357" t="s">
        <v>48</v>
      </c>
      <c r="L869" s="358"/>
      <c r="M869" s="358" t="s">
        <v>34</v>
      </c>
      <c r="N869" s="357">
        <v>550086</v>
      </c>
      <c r="O869" s="357" t="s">
        <v>1320</v>
      </c>
      <c r="P869" s="361">
        <v>44067</v>
      </c>
      <c r="Q869" s="362">
        <v>41113214.530000001</v>
      </c>
      <c r="R869" s="362">
        <v>45360718.68444445</v>
      </c>
      <c r="S869" s="357">
        <v>31</v>
      </c>
      <c r="T869" s="359">
        <v>6.293204763083593E-2</v>
      </c>
      <c r="U869" s="359">
        <v>0.81353486288696486</v>
      </c>
      <c r="V869" s="359">
        <v>1.4489754777065933E-2</v>
      </c>
      <c r="W869" s="359">
        <v>0.14204804671968174</v>
      </c>
      <c r="X869" s="359">
        <v>4.6854613727684846E-2</v>
      </c>
      <c r="Y869" s="359">
        <v>0.35530704753192927</v>
      </c>
      <c r="Z869" s="359" t="s">
        <v>1417</v>
      </c>
      <c r="AA869" s="359" t="s">
        <v>1417</v>
      </c>
      <c r="AB869" s="359">
        <v>4.6470492604929158E-2</v>
      </c>
      <c r="AC869" s="363">
        <v>-1.7578842807396984</v>
      </c>
      <c r="AD869" s="526">
        <v>36775973000140</v>
      </c>
      <c r="AE869" s="360" t="s">
        <v>2212</v>
      </c>
      <c r="AF869" s="360" t="s">
        <v>2143</v>
      </c>
      <c r="AG869" s="364" t="s">
        <v>1435</v>
      </c>
      <c r="AH869" s="364" t="s">
        <v>2144</v>
      </c>
      <c r="AI869" s="364">
        <v>1000</v>
      </c>
      <c r="AJ869" s="364">
        <v>1000</v>
      </c>
      <c r="AK869" s="364">
        <v>1000</v>
      </c>
      <c r="AL869" s="359">
        <v>0.02</v>
      </c>
      <c r="AM869" s="359">
        <v>0.2</v>
      </c>
      <c r="AN869" s="359" t="s">
        <v>34</v>
      </c>
      <c r="AO869" s="357" t="s">
        <v>1323</v>
      </c>
      <c r="AP869" s="360" t="s">
        <v>13</v>
      </c>
      <c r="AQ869" s="366" t="s">
        <v>668</v>
      </c>
      <c r="AR869" s="359">
        <v>6.6666666666666662E-3</v>
      </c>
      <c r="AS869" s="359">
        <v>6.6666666666666662E-3</v>
      </c>
      <c r="AT869" s="359"/>
      <c r="AX869" s="646"/>
      <c r="AY869" s="647"/>
      <c r="AZ869" s="647"/>
      <c r="BA869" s="647"/>
      <c r="BB869" s="648"/>
      <c r="BC869" s="647"/>
      <c r="BD869" s="647"/>
      <c r="BE869" s="647"/>
      <c r="BF869" s="647"/>
      <c r="BG869" s="648"/>
      <c r="BH869" s="648"/>
      <c r="BI869" s="649"/>
      <c r="BJ869" s="649"/>
      <c r="BK869" s="649"/>
      <c r="BL869" s="648"/>
      <c r="BM869" s="648"/>
      <c r="BN869" s="648"/>
      <c r="BO869" s="648"/>
      <c r="BP869" s="648"/>
      <c r="BQ869" s="648"/>
      <c r="BR869" s="648"/>
      <c r="BS869" s="648"/>
      <c r="BT869" s="651"/>
      <c r="BU869" s="652"/>
      <c r="BV869" s="650"/>
      <c r="BW869" s="653"/>
    </row>
    <row r="870" spans="2:75" ht="15.75" customHeight="1">
      <c r="B870" s="353" t="s">
        <v>207</v>
      </c>
      <c r="C870" s="354">
        <v>1823373000125</v>
      </c>
      <c r="D870" s="355" t="s">
        <v>13</v>
      </c>
      <c r="E870" s="355" t="s">
        <v>615</v>
      </c>
      <c r="F870" s="355" t="s">
        <v>619</v>
      </c>
      <c r="G870" s="356" t="s">
        <v>34</v>
      </c>
      <c r="H870" s="356" t="s">
        <v>1337</v>
      </c>
      <c r="I870" s="356" t="s">
        <v>34</v>
      </c>
      <c r="J870" s="356"/>
      <c r="K870" s="357" t="s">
        <v>48</v>
      </c>
      <c r="L870" s="358"/>
      <c r="M870" s="358" t="s">
        <v>34</v>
      </c>
      <c r="N870" s="357">
        <v>109630</v>
      </c>
      <c r="O870" s="357" t="s">
        <v>1320</v>
      </c>
      <c r="P870" s="361">
        <v>35566</v>
      </c>
      <c r="Q870" s="362">
        <v>632354028.24000001</v>
      </c>
      <c r="R870" s="362">
        <v>526054740.7228967</v>
      </c>
      <c r="S870" s="357">
        <v>31</v>
      </c>
      <c r="T870" s="359">
        <v>0.15841287177855801</v>
      </c>
      <c r="U870" s="359">
        <v>2.0478341127224446</v>
      </c>
      <c r="V870" s="359">
        <v>0.29280052352420061</v>
      </c>
      <c r="W870" s="359">
        <v>2.8704241779814947</v>
      </c>
      <c r="X870" s="359">
        <v>0.26540161286671049</v>
      </c>
      <c r="Y870" s="359">
        <v>2.012588643371203</v>
      </c>
      <c r="Z870" s="359">
        <v>0.45025776177530585</v>
      </c>
      <c r="AA870" s="359">
        <v>2.5594110862122719</v>
      </c>
      <c r="AB870" s="359">
        <v>7.6025679983801525E-2</v>
      </c>
      <c r="AC870" s="363">
        <v>2.1396179962671988</v>
      </c>
      <c r="AD870" s="526">
        <v>17891926000117</v>
      </c>
      <c r="AE870" s="360" t="s">
        <v>2285</v>
      </c>
      <c r="AF870" s="360" t="s">
        <v>2143</v>
      </c>
      <c r="AG870" s="364" t="s">
        <v>1435</v>
      </c>
      <c r="AH870" s="364" t="s">
        <v>2147</v>
      </c>
      <c r="AI870" s="364">
        <v>500</v>
      </c>
      <c r="AJ870" s="364">
        <v>100</v>
      </c>
      <c r="AK870" s="364">
        <v>100</v>
      </c>
      <c r="AL870" s="359">
        <v>1.95E-2</v>
      </c>
      <c r="AM870" s="359">
        <v>0.2</v>
      </c>
      <c r="AN870" s="359" t="s">
        <v>64</v>
      </c>
      <c r="AO870" s="357" t="s">
        <v>1323</v>
      </c>
      <c r="AP870" s="360" t="s">
        <v>13</v>
      </c>
      <c r="AQ870" s="366" t="s">
        <v>664</v>
      </c>
      <c r="AR870" s="359">
        <v>3.9000000000000003E-3</v>
      </c>
      <c r="AS870" s="359">
        <v>3.9000000000000003E-3</v>
      </c>
      <c r="AT870" s="359"/>
      <c r="AX870" s="646"/>
      <c r="AY870" s="647"/>
      <c r="AZ870" s="647"/>
      <c r="BA870" s="647"/>
      <c r="BB870" s="648"/>
      <c r="BC870" s="647"/>
      <c r="BD870" s="647"/>
      <c r="BE870" s="647"/>
      <c r="BF870" s="647"/>
      <c r="BG870" s="648"/>
      <c r="BH870" s="648"/>
      <c r="BI870" s="649"/>
      <c r="BJ870" s="649"/>
      <c r="BK870" s="649"/>
      <c r="BL870" s="648"/>
      <c r="BM870" s="648"/>
      <c r="BN870" s="648"/>
      <c r="BO870" s="648"/>
      <c r="BP870" s="648"/>
      <c r="BQ870" s="648"/>
      <c r="BR870" s="648"/>
      <c r="BS870" s="648"/>
      <c r="BT870" s="651"/>
      <c r="BU870" s="652"/>
      <c r="BV870" s="650"/>
      <c r="BW870" s="653"/>
    </row>
    <row r="871" spans="2:75" ht="15.75" customHeight="1">
      <c r="B871" s="353" t="s">
        <v>952</v>
      </c>
      <c r="C871" s="354">
        <v>19211736000137</v>
      </c>
      <c r="D871" s="355" t="s">
        <v>13</v>
      </c>
      <c r="E871" s="355" t="s">
        <v>615</v>
      </c>
      <c r="F871" s="355" t="s">
        <v>619</v>
      </c>
      <c r="G871" s="356" t="s">
        <v>34</v>
      </c>
      <c r="H871" s="356" t="s">
        <v>1336</v>
      </c>
      <c r="I871" s="356" t="s">
        <v>34</v>
      </c>
      <c r="J871" s="356"/>
      <c r="K871" s="357" t="s">
        <v>48</v>
      </c>
      <c r="L871" s="358"/>
      <c r="M871" s="358" t="s">
        <v>34</v>
      </c>
      <c r="N871" s="357">
        <v>355259</v>
      </c>
      <c r="O871" s="357" t="s">
        <v>1320</v>
      </c>
      <c r="P871" s="361">
        <v>41614</v>
      </c>
      <c r="Q871" s="362">
        <v>32462086.600000001</v>
      </c>
      <c r="R871" s="362">
        <v>41436427.327698387</v>
      </c>
      <c r="S871" s="357">
        <v>31</v>
      </c>
      <c r="T871" s="359">
        <v>0.12182557162810537</v>
      </c>
      <c r="U871" s="359">
        <v>1.5748629425182481</v>
      </c>
      <c r="V871" s="359">
        <v>0.13490067196911171</v>
      </c>
      <c r="W871" s="359">
        <v>1.3224776574352128</v>
      </c>
      <c r="X871" s="359">
        <v>0.17562935567786719</v>
      </c>
      <c r="Y871" s="359">
        <v>1.3318293090305979</v>
      </c>
      <c r="Z871" s="359">
        <v>0.26964327644729202</v>
      </c>
      <c r="AA871" s="359">
        <v>1.532739798511674</v>
      </c>
      <c r="AB871" s="359">
        <v>4.1514876760226471E-2</v>
      </c>
      <c r="AC871" s="363">
        <v>0.72943972728825113</v>
      </c>
      <c r="AD871" s="526">
        <v>19203036000109</v>
      </c>
      <c r="AE871" s="360" t="s">
        <v>2157</v>
      </c>
      <c r="AF871" s="360" t="s">
        <v>2143</v>
      </c>
      <c r="AG871" s="364" t="s">
        <v>1435</v>
      </c>
      <c r="AH871" s="364" t="s">
        <v>2147</v>
      </c>
      <c r="AI871" s="364">
        <v>5000</v>
      </c>
      <c r="AJ871" s="364">
        <v>1000</v>
      </c>
      <c r="AK871" s="364">
        <v>5000</v>
      </c>
      <c r="AL871" s="359">
        <v>0</v>
      </c>
      <c r="AM871" s="359" t="s">
        <v>34</v>
      </c>
      <c r="AN871" s="359" t="s">
        <v>34</v>
      </c>
      <c r="AO871" s="357" t="s">
        <v>1323</v>
      </c>
      <c r="AP871" s="360" t="s">
        <v>13</v>
      </c>
      <c r="AQ871" s="366" t="s">
        <v>664</v>
      </c>
      <c r="AR871" s="359">
        <v>3.7799999999999995E-3</v>
      </c>
      <c r="AS871" s="359">
        <v>3.7799999999999995E-3</v>
      </c>
      <c r="AT871" s="359"/>
      <c r="AX871" s="646"/>
      <c r="AY871" s="647"/>
      <c r="AZ871" s="647"/>
      <c r="BA871" s="647"/>
      <c r="BB871" s="648"/>
      <c r="BC871" s="647"/>
      <c r="BD871" s="647"/>
      <c r="BE871" s="647"/>
      <c r="BF871" s="647"/>
      <c r="BG871" s="648"/>
      <c r="BH871" s="648"/>
      <c r="BI871" s="649"/>
      <c r="BJ871" s="649"/>
      <c r="BK871" s="649"/>
      <c r="BL871" s="648"/>
      <c r="BM871" s="648"/>
      <c r="BN871" s="648"/>
      <c r="BO871" s="648"/>
      <c r="BP871" s="648"/>
      <c r="BQ871" s="648"/>
      <c r="BR871" s="648"/>
      <c r="BS871" s="648"/>
      <c r="BT871" s="651"/>
      <c r="BU871" s="652"/>
      <c r="BV871" s="650"/>
      <c r="BW871" s="653"/>
    </row>
    <row r="872" spans="2:75" ht="15.75" customHeight="1">
      <c r="B872" s="353" t="s">
        <v>1603</v>
      </c>
      <c r="C872" s="354">
        <v>23686459000196</v>
      </c>
      <c r="D872" s="355" t="s">
        <v>13</v>
      </c>
      <c r="E872" s="355" t="s">
        <v>615</v>
      </c>
      <c r="F872" s="355" t="s">
        <v>619</v>
      </c>
      <c r="G872" s="356" t="s">
        <v>34</v>
      </c>
      <c r="H872" s="356" t="s">
        <v>1336</v>
      </c>
      <c r="I872" s="356" t="s">
        <v>34</v>
      </c>
      <c r="J872" s="356"/>
      <c r="K872" s="357" t="s">
        <v>48</v>
      </c>
      <c r="L872" s="358"/>
      <c r="M872" s="358"/>
      <c r="N872" s="357">
        <v>416665</v>
      </c>
      <c r="O872" s="357" t="s">
        <v>1320</v>
      </c>
      <c r="P872" s="361">
        <v>42444</v>
      </c>
      <c r="Q872" s="362">
        <v>40629509.07</v>
      </c>
      <c r="R872" s="362">
        <v>46433349.739365056</v>
      </c>
      <c r="S872" s="357">
        <v>31</v>
      </c>
      <c r="T872" s="359">
        <v>0.12300945575305766</v>
      </c>
      <c r="U872" s="359">
        <v>1.3835997207082575</v>
      </c>
      <c r="V872" s="359">
        <v>0.14649134006608766</v>
      </c>
      <c r="W872" s="359">
        <v>1.3444548040279867</v>
      </c>
      <c r="X872" s="359">
        <v>0.2194113099912971</v>
      </c>
      <c r="Y872" s="359">
        <v>1.5428543539574238</v>
      </c>
      <c r="Z872" s="359">
        <v>0.25851525177994894</v>
      </c>
      <c r="AA872" s="359">
        <v>1.4126730579042308</v>
      </c>
      <c r="AB872" s="359">
        <v>4.2025444719683058E-2</v>
      </c>
      <c r="AC872" s="363">
        <v>0.81326356114260456</v>
      </c>
      <c r="AD872" s="526">
        <v>18981231000199</v>
      </c>
      <c r="AE872" s="360" t="s">
        <v>2286</v>
      </c>
      <c r="AF872" s="360" t="s">
        <v>2152</v>
      </c>
      <c r="AG872" s="364" t="s">
        <v>1436</v>
      </c>
      <c r="AH872" s="364" t="s">
        <v>2147</v>
      </c>
      <c r="AI872" s="364">
        <v>500</v>
      </c>
      <c r="AJ872" s="364">
        <v>100</v>
      </c>
      <c r="AK872" s="364">
        <v>500</v>
      </c>
      <c r="AL872" s="359">
        <v>1.89E-2</v>
      </c>
      <c r="AM872" s="359">
        <v>0.2</v>
      </c>
      <c r="AN872" s="359" t="s">
        <v>64</v>
      </c>
      <c r="AO872" s="357" t="s">
        <v>1323</v>
      </c>
      <c r="AP872" s="360" t="s">
        <v>13</v>
      </c>
      <c r="AQ872" s="366" t="s">
        <v>664</v>
      </c>
      <c r="AR872" s="359">
        <v>3.15E-3</v>
      </c>
      <c r="AS872" s="359">
        <v>3.15E-3</v>
      </c>
      <c r="AT872" s="359"/>
      <c r="AX872" s="646"/>
      <c r="AY872" s="647"/>
      <c r="AZ872" s="647"/>
      <c r="BA872" s="647"/>
      <c r="BB872" s="648"/>
      <c r="BC872" s="647"/>
      <c r="BD872" s="647"/>
      <c r="BE872" s="647"/>
      <c r="BF872" s="647"/>
      <c r="BG872" s="648"/>
      <c r="BH872" s="648"/>
      <c r="BI872" s="649"/>
      <c r="BJ872" s="649"/>
      <c r="BK872" s="649"/>
      <c r="BL872" s="648"/>
      <c r="BM872" s="648"/>
      <c r="BN872" s="648"/>
      <c r="BO872" s="648"/>
      <c r="BP872" s="648"/>
      <c r="BQ872" s="648"/>
      <c r="BR872" s="648"/>
      <c r="BS872" s="648"/>
      <c r="BT872" s="651"/>
      <c r="BU872" s="652"/>
      <c r="BV872" s="650"/>
      <c r="BW872" s="653"/>
    </row>
    <row r="873" spans="2:75" ht="15.75" customHeight="1">
      <c r="B873" s="353" t="s">
        <v>953</v>
      </c>
      <c r="C873" s="354">
        <v>19212817000151</v>
      </c>
      <c r="D873" s="355" t="s">
        <v>13</v>
      </c>
      <c r="E873" s="355" t="s">
        <v>615</v>
      </c>
      <c r="F873" s="355" t="s">
        <v>619</v>
      </c>
      <c r="G873" s="356" t="s">
        <v>34</v>
      </c>
      <c r="H873" s="356" t="s">
        <v>1336</v>
      </c>
      <c r="I873" s="356" t="s">
        <v>34</v>
      </c>
      <c r="J873" s="356"/>
      <c r="K873" s="357" t="s">
        <v>48</v>
      </c>
      <c r="L873" s="358"/>
      <c r="M873" s="358" t="s">
        <v>34</v>
      </c>
      <c r="N873" s="357">
        <v>355283</v>
      </c>
      <c r="O873" s="357" t="s">
        <v>1320</v>
      </c>
      <c r="P873" s="361">
        <v>41614</v>
      </c>
      <c r="Q873" s="362">
        <v>246804487.09999999</v>
      </c>
      <c r="R873" s="362">
        <v>271964990.50892866</v>
      </c>
      <c r="S873" s="357">
        <v>31</v>
      </c>
      <c r="T873" s="359">
        <v>0.12298204474495655</v>
      </c>
      <c r="U873" s="359">
        <v>1.5898128962217883</v>
      </c>
      <c r="V873" s="359">
        <v>0.13622089025358264</v>
      </c>
      <c r="W873" s="359">
        <v>1.3354202110835003</v>
      </c>
      <c r="X873" s="359">
        <v>0.17750668222007904</v>
      </c>
      <c r="Y873" s="359">
        <v>1.3460654172363622</v>
      </c>
      <c r="Z873" s="359">
        <v>0.27329605339857799</v>
      </c>
      <c r="AA873" s="359">
        <v>1.5535033668901961</v>
      </c>
      <c r="AB873" s="359">
        <v>4.2506537265742703E-2</v>
      </c>
      <c r="AC873" s="363">
        <v>0.74076226875391671</v>
      </c>
      <c r="AD873" s="526">
        <v>18981231000199</v>
      </c>
      <c r="AE873" s="360" t="s">
        <v>2286</v>
      </c>
      <c r="AF873" s="360" t="s">
        <v>2146</v>
      </c>
      <c r="AG873" s="364" t="s">
        <v>59</v>
      </c>
      <c r="AH873" s="364" t="s">
        <v>2147</v>
      </c>
      <c r="AI873" s="364">
        <v>500</v>
      </c>
      <c r="AJ873" s="364">
        <v>100</v>
      </c>
      <c r="AK873" s="364">
        <v>500</v>
      </c>
      <c r="AL873" s="359">
        <v>1.89E-2</v>
      </c>
      <c r="AM873" s="359">
        <v>0.2</v>
      </c>
      <c r="AN873" s="359" t="s">
        <v>64</v>
      </c>
      <c r="AO873" s="357" t="s">
        <v>1323</v>
      </c>
      <c r="AP873" s="360" t="s">
        <v>13</v>
      </c>
      <c r="AQ873" s="366" t="s">
        <v>664</v>
      </c>
      <c r="AR873" s="359">
        <v>3.7799999999999995E-3</v>
      </c>
      <c r="AS873" s="359">
        <v>3.7799999999999995E-3</v>
      </c>
      <c r="AT873" s="359"/>
      <c r="AX873" s="646"/>
      <c r="AY873" s="647"/>
      <c r="AZ873" s="647"/>
      <c r="BA873" s="647"/>
      <c r="BB873" s="648"/>
      <c r="BC873" s="647"/>
      <c r="BD873" s="647"/>
      <c r="BE873" s="647"/>
      <c r="BF873" s="647"/>
      <c r="BG873" s="648"/>
      <c r="BH873" s="648"/>
      <c r="BI873" s="649"/>
      <c r="BJ873" s="649"/>
      <c r="BK873" s="649"/>
      <c r="BL873" s="648"/>
      <c r="BM873" s="648"/>
      <c r="BN873" s="648"/>
      <c r="BO873" s="648"/>
      <c r="BP873" s="648"/>
      <c r="BQ873" s="648"/>
      <c r="BR873" s="648"/>
      <c r="BS873" s="648"/>
      <c r="BT873" s="651"/>
      <c r="BU873" s="652"/>
      <c r="BV873" s="650"/>
      <c r="BW873" s="653"/>
    </row>
    <row r="874" spans="2:75" ht="15.75" customHeight="1">
      <c r="B874" s="353" t="s">
        <v>955</v>
      </c>
      <c r="C874" s="354">
        <v>37828294000154</v>
      </c>
      <c r="D874" s="355" t="s">
        <v>13</v>
      </c>
      <c r="E874" s="355" t="s">
        <v>615</v>
      </c>
      <c r="F874" s="355" t="s">
        <v>619</v>
      </c>
      <c r="G874" s="356" t="s">
        <v>34</v>
      </c>
      <c r="H874" s="356" t="s">
        <v>865</v>
      </c>
      <c r="I874" s="356" t="s">
        <v>34</v>
      </c>
      <c r="J874" s="356"/>
      <c r="K874" s="357" t="s">
        <v>48</v>
      </c>
      <c r="L874" s="358"/>
      <c r="M874" s="358" t="s">
        <v>1414</v>
      </c>
      <c r="N874" s="357">
        <v>545651</v>
      </c>
      <c r="O874" s="357" t="s">
        <v>1320</v>
      </c>
      <c r="P874" s="361">
        <v>44043</v>
      </c>
      <c r="Q874" s="362">
        <v>299685398.56999999</v>
      </c>
      <c r="R874" s="362">
        <v>283413032.43591279</v>
      </c>
      <c r="S874" s="357">
        <v>31</v>
      </c>
      <c r="T874" s="359">
        <v>0.14950589857956653</v>
      </c>
      <c r="U874" s="359">
        <v>1.9326919317038682</v>
      </c>
      <c r="V874" s="359">
        <v>0.16282837238512426</v>
      </c>
      <c r="W874" s="359">
        <v>1.5962625043496703</v>
      </c>
      <c r="X874" s="359">
        <v>0.20803396119969486</v>
      </c>
      <c r="Y874" s="359">
        <v>1.5775593193410753</v>
      </c>
      <c r="Z874" s="359" t="s">
        <v>1417</v>
      </c>
      <c r="AA874" s="359" t="s">
        <v>1417</v>
      </c>
      <c r="AB874" s="359">
        <v>5.6165490378918402E-2</v>
      </c>
      <c r="AC874" s="363">
        <v>0.98491760592587307</v>
      </c>
      <c r="AD874" s="526">
        <v>0</v>
      </c>
      <c r="AE874" s="360" t="s">
        <v>2286</v>
      </c>
      <c r="AF874" s="360" t="s">
        <v>2146</v>
      </c>
      <c r="AG874" s="364" t="s">
        <v>59</v>
      </c>
      <c r="AH874" s="364" t="s">
        <v>2147</v>
      </c>
      <c r="AI874" s="364">
        <v>500</v>
      </c>
      <c r="AJ874" s="364">
        <v>100</v>
      </c>
      <c r="AK874" s="364">
        <v>500</v>
      </c>
      <c r="AL874" s="359">
        <v>1.89E-2</v>
      </c>
      <c r="AM874" s="359">
        <v>0.2</v>
      </c>
      <c r="AN874" s="359" t="s">
        <v>64</v>
      </c>
      <c r="AO874" s="357" t="s">
        <v>1323</v>
      </c>
      <c r="AP874" s="360" t="s">
        <v>13</v>
      </c>
      <c r="AQ874" s="366" t="s">
        <v>664</v>
      </c>
      <c r="AR874" s="359">
        <v>3.2129999999999997E-3</v>
      </c>
      <c r="AS874" s="359">
        <v>3.2129999999999997E-3</v>
      </c>
      <c r="AT874" s="359"/>
      <c r="AW874" s="646"/>
      <c r="AX874" s="646"/>
      <c r="AY874" s="647"/>
      <c r="AZ874" s="647"/>
      <c r="BA874" s="647"/>
      <c r="BB874" s="648"/>
      <c r="BC874" s="647"/>
      <c r="BD874" s="647"/>
      <c r="BE874" s="647"/>
      <c r="BF874" s="647"/>
      <c r="BG874" s="648"/>
      <c r="BH874" s="648"/>
      <c r="BI874" s="649"/>
      <c r="BJ874" s="649"/>
      <c r="BK874" s="649"/>
      <c r="BL874" s="218"/>
      <c r="BM874" s="648"/>
      <c r="BN874" s="648"/>
      <c r="BO874" s="648"/>
      <c r="BP874" s="648"/>
      <c r="BQ874" s="648"/>
      <c r="BR874" s="648"/>
      <c r="BS874" s="648"/>
      <c r="BT874" s="651"/>
      <c r="BU874" s="652"/>
      <c r="BV874" s="650"/>
      <c r="BW874" s="653"/>
    </row>
    <row r="875" spans="2:75" ht="15.75" customHeight="1">
      <c r="B875" s="353" t="s">
        <v>214</v>
      </c>
      <c r="C875" s="354">
        <v>41163392000197</v>
      </c>
      <c r="D875" s="355" t="s">
        <v>13</v>
      </c>
      <c r="E875" s="355" t="s">
        <v>615</v>
      </c>
      <c r="F875" s="355" t="s">
        <v>619</v>
      </c>
      <c r="G875" s="356" t="s">
        <v>34</v>
      </c>
      <c r="H875" s="356" t="s">
        <v>1336</v>
      </c>
      <c r="I875" s="356" t="s">
        <v>34</v>
      </c>
      <c r="J875" s="356"/>
      <c r="K875" s="357" t="s">
        <v>48</v>
      </c>
      <c r="L875" s="358"/>
      <c r="M875" s="358" t="s">
        <v>34</v>
      </c>
      <c r="N875" s="357">
        <v>591191</v>
      </c>
      <c r="O875" s="357" t="s">
        <v>1320</v>
      </c>
      <c r="P875" s="361">
        <v>44316</v>
      </c>
      <c r="Q875" s="362">
        <v>70909490.349999994</v>
      </c>
      <c r="R875" s="362">
        <v>69979760.120714292</v>
      </c>
      <c r="S875" s="357">
        <v>31</v>
      </c>
      <c r="T875" s="359">
        <v>8.4066333509494884E-2</v>
      </c>
      <c r="U875" s="359">
        <v>1.086741901459219</v>
      </c>
      <c r="V875" s="359">
        <v>8.0028427174538175E-2</v>
      </c>
      <c r="W875" s="359">
        <v>0.78454618018686417</v>
      </c>
      <c r="X875" s="359" t="s">
        <v>1417</v>
      </c>
      <c r="Y875" s="359" t="s">
        <v>1417</v>
      </c>
      <c r="Z875" s="359" t="s">
        <v>1417</v>
      </c>
      <c r="AA875" s="359" t="s">
        <v>1417</v>
      </c>
      <c r="AB875" s="359">
        <v>4.801106732037913E-2</v>
      </c>
      <c r="AC875" s="363">
        <v>-0.39583393386807009</v>
      </c>
      <c r="AD875" s="526">
        <v>41272577000130</v>
      </c>
      <c r="AE875" s="360" t="s">
        <v>2295</v>
      </c>
      <c r="AF875" s="360" t="s">
        <v>2143</v>
      </c>
      <c r="AG875" s="364" t="s">
        <v>1435</v>
      </c>
      <c r="AH875" s="364" t="s">
        <v>2147</v>
      </c>
      <c r="AI875" s="364">
        <v>5000</v>
      </c>
      <c r="AJ875" s="364">
        <v>1000</v>
      </c>
      <c r="AK875" s="364">
        <v>3000</v>
      </c>
      <c r="AL875" s="359">
        <v>1.8700000000000001E-2</v>
      </c>
      <c r="AM875" s="359">
        <v>0.2</v>
      </c>
      <c r="AN875" s="359" t="s">
        <v>34</v>
      </c>
      <c r="AO875" s="357" t="s">
        <v>1323</v>
      </c>
      <c r="AP875" s="360" t="s">
        <v>13</v>
      </c>
      <c r="AQ875" s="366" t="s">
        <v>668</v>
      </c>
      <c r="AR875" s="359">
        <v>4.986666666666667E-3</v>
      </c>
      <c r="AS875" s="359">
        <v>4.986666666666667E-3</v>
      </c>
      <c r="AT875" s="359"/>
      <c r="AX875" s="646"/>
      <c r="AY875" s="647"/>
      <c r="AZ875" s="647"/>
      <c r="BA875" s="647"/>
      <c r="BB875" s="648"/>
      <c r="BC875" s="647"/>
      <c r="BD875" s="647"/>
      <c r="BE875" s="647"/>
      <c r="BF875" s="647"/>
      <c r="BG875" s="648"/>
      <c r="BH875" s="648"/>
      <c r="BI875" s="649"/>
      <c r="BJ875" s="649"/>
      <c r="BK875" s="649"/>
      <c r="BL875" s="648"/>
      <c r="BM875" s="648"/>
      <c r="BN875" s="648"/>
      <c r="BO875" s="648"/>
      <c r="BP875" s="648"/>
      <c r="BQ875" s="648"/>
      <c r="BR875" s="648"/>
      <c r="BS875" s="648"/>
      <c r="BT875" s="651"/>
      <c r="BU875" s="652"/>
      <c r="BV875" s="650"/>
      <c r="BW875" s="653"/>
    </row>
    <row r="876" spans="2:75" ht="15.75" customHeight="1">
      <c r="B876" s="353" t="s">
        <v>517</v>
      </c>
      <c r="C876" s="354">
        <v>37498652000108</v>
      </c>
      <c r="D876" s="355" t="s">
        <v>13</v>
      </c>
      <c r="E876" s="355" t="s">
        <v>615</v>
      </c>
      <c r="F876" s="355" t="s">
        <v>619</v>
      </c>
      <c r="G876" s="356" t="s">
        <v>34</v>
      </c>
      <c r="H876" s="356" t="s">
        <v>1336</v>
      </c>
      <c r="I876" s="356" t="s">
        <v>34</v>
      </c>
      <c r="J876" s="356"/>
      <c r="K876" s="357" t="s">
        <v>48</v>
      </c>
      <c r="L876" s="358"/>
      <c r="M876" s="358" t="s">
        <v>34</v>
      </c>
      <c r="N876" s="357">
        <v>576891</v>
      </c>
      <c r="O876" s="357" t="s">
        <v>1320</v>
      </c>
      <c r="P876" s="361">
        <v>44253</v>
      </c>
      <c r="Q876" s="362">
        <v>142189185.97999999</v>
      </c>
      <c r="R876" s="362">
        <v>114707716.57126984</v>
      </c>
      <c r="S876" s="357">
        <v>31</v>
      </c>
      <c r="T876" s="359">
        <v>2.0136752014728199E-2</v>
      </c>
      <c r="U876" s="359">
        <v>0.2603117236131971</v>
      </c>
      <c r="V876" s="359">
        <v>1.0494796091053082E-2</v>
      </c>
      <c r="W876" s="359">
        <v>0.10288409351240313</v>
      </c>
      <c r="X876" s="359" t="s">
        <v>1417</v>
      </c>
      <c r="Y876" s="359" t="s">
        <v>1417</v>
      </c>
      <c r="Z876" s="359" t="s">
        <v>1417</v>
      </c>
      <c r="AA876" s="359" t="s">
        <v>1417</v>
      </c>
      <c r="AB876" s="359">
        <v>3.937332357048131E-2</v>
      </c>
      <c r="AC876" s="363">
        <v>-2.1826778001716378</v>
      </c>
      <c r="AD876" s="526">
        <v>37498601000186</v>
      </c>
      <c r="AE876" s="360" t="s">
        <v>2296</v>
      </c>
      <c r="AF876" s="360" t="s">
        <v>736</v>
      </c>
      <c r="AG876" s="364" t="s">
        <v>736</v>
      </c>
      <c r="AH876" s="364" t="s">
        <v>2147</v>
      </c>
      <c r="AI876" s="364">
        <v>1000</v>
      </c>
      <c r="AJ876" s="364">
        <v>1000</v>
      </c>
      <c r="AK876" s="364">
        <v>1000</v>
      </c>
      <c r="AL876" s="359">
        <v>1.9E-2</v>
      </c>
      <c r="AM876" s="359">
        <v>0.2</v>
      </c>
      <c r="AN876" s="359" t="s">
        <v>64</v>
      </c>
      <c r="AO876" s="357" t="s">
        <v>1323</v>
      </c>
      <c r="AP876" s="360" t="s">
        <v>13</v>
      </c>
      <c r="AQ876" s="366" t="s">
        <v>664</v>
      </c>
      <c r="AR876" s="359">
        <v>5.0672999999999994E-3</v>
      </c>
      <c r="AS876" s="359">
        <v>5.0672999999999994E-3</v>
      </c>
      <c r="AT876" s="359"/>
      <c r="AX876" s="646"/>
      <c r="AY876" s="647"/>
      <c r="AZ876" s="647"/>
      <c r="BA876" s="647"/>
      <c r="BB876" s="648"/>
      <c r="BC876" s="647"/>
      <c r="BD876" s="647"/>
      <c r="BE876" s="647"/>
      <c r="BF876" s="647"/>
      <c r="BG876" s="648"/>
      <c r="BH876" s="648"/>
      <c r="BI876" s="649"/>
      <c r="BJ876" s="649"/>
      <c r="BK876" s="649"/>
      <c r="BL876" s="648"/>
      <c r="BM876" s="648"/>
      <c r="BN876" s="648"/>
      <c r="BO876" s="648"/>
      <c r="BP876" s="648"/>
      <c r="BQ876" s="648"/>
      <c r="BR876" s="648"/>
      <c r="BS876" s="648"/>
      <c r="BT876" s="651"/>
      <c r="BU876" s="652"/>
      <c r="BV876" s="650"/>
      <c r="BW876" s="653"/>
    </row>
    <row r="877" spans="2:75" ht="15.75" customHeight="1">
      <c r="B877" s="353" t="s">
        <v>230</v>
      </c>
      <c r="C877" s="354">
        <v>12154412000165</v>
      </c>
      <c r="D877" s="355" t="s">
        <v>13</v>
      </c>
      <c r="E877" s="355" t="s">
        <v>615</v>
      </c>
      <c r="F877" s="355" t="s">
        <v>619</v>
      </c>
      <c r="G877" s="356" t="s">
        <v>34</v>
      </c>
      <c r="H877" s="356" t="s">
        <v>1336</v>
      </c>
      <c r="I877" s="356" t="s">
        <v>34</v>
      </c>
      <c r="J877" s="356" t="s">
        <v>611</v>
      </c>
      <c r="K877" s="357" t="s">
        <v>48</v>
      </c>
      <c r="L877" s="358"/>
      <c r="M877" s="358" t="s">
        <v>34</v>
      </c>
      <c r="N877" s="357">
        <v>260088</v>
      </c>
      <c r="O877" s="357" t="s">
        <v>1320</v>
      </c>
      <c r="P877" s="361">
        <v>40480</v>
      </c>
      <c r="Q877" s="362">
        <v>2273441103.48</v>
      </c>
      <c r="R877" s="362">
        <v>1715980845.0591278</v>
      </c>
      <c r="S877" s="357">
        <v>31</v>
      </c>
      <c r="T877" s="359">
        <v>0.12349120532702984</v>
      </c>
      <c r="U877" s="359">
        <v>1.5963949144449088</v>
      </c>
      <c r="V877" s="359">
        <v>0.18312933453283819</v>
      </c>
      <c r="W877" s="359">
        <v>1.795279814440883</v>
      </c>
      <c r="X877" s="359">
        <v>0.21971988420663946</v>
      </c>
      <c r="Y877" s="359">
        <v>1.6661757963739359</v>
      </c>
      <c r="Z877" s="359">
        <v>0.36851110177488455</v>
      </c>
      <c r="AA877" s="359">
        <v>2.0947365694622126</v>
      </c>
      <c r="AB877" s="359">
        <v>4.2285034075144765E-2</v>
      </c>
      <c r="AC877" s="363">
        <v>1.70174687293729</v>
      </c>
      <c r="AD877" s="526">
        <v>12124089000187</v>
      </c>
      <c r="AE877" s="360" t="s">
        <v>2308</v>
      </c>
      <c r="AF877" s="360" t="s">
        <v>2149</v>
      </c>
      <c r="AG877" s="364" t="s">
        <v>719</v>
      </c>
      <c r="AH877" s="364" t="s">
        <v>2147</v>
      </c>
      <c r="AI877" s="364">
        <v>50000</v>
      </c>
      <c r="AJ877" s="364">
        <v>10000</v>
      </c>
      <c r="AK877" s="364">
        <v>10000</v>
      </c>
      <c r="AL877" s="359">
        <v>1.9574999999999999E-2</v>
      </c>
      <c r="AM877" s="359">
        <v>0.2</v>
      </c>
      <c r="AN877" s="359" t="s">
        <v>64</v>
      </c>
      <c r="AO877" s="357" t="s">
        <v>1323</v>
      </c>
      <c r="AP877" s="360" t="s">
        <v>13</v>
      </c>
      <c r="AQ877" s="366" t="s">
        <v>664</v>
      </c>
      <c r="AR877" s="359">
        <v>4.8937499999999997E-3</v>
      </c>
      <c r="AS877" s="359">
        <v>4.8937499999999997E-3</v>
      </c>
      <c r="AT877" s="359"/>
      <c r="AX877" s="646"/>
      <c r="AY877" s="647"/>
      <c r="AZ877" s="647"/>
      <c r="BA877" s="647"/>
      <c r="BB877" s="648"/>
      <c r="BC877" s="647"/>
      <c r="BD877" s="647"/>
      <c r="BE877" s="647"/>
      <c r="BF877" s="647"/>
      <c r="BG877" s="648"/>
      <c r="BH877" s="648"/>
      <c r="BI877" s="649"/>
      <c r="BJ877" s="649"/>
      <c r="BK877" s="649"/>
      <c r="BL877" s="648"/>
      <c r="BM877" s="648"/>
      <c r="BN877" s="648"/>
      <c r="BO877" s="648"/>
      <c r="BP877" s="648"/>
      <c r="BQ877" s="648"/>
      <c r="BR877" s="648"/>
      <c r="BS877" s="648"/>
      <c r="BT877" s="651"/>
      <c r="BU877" s="652"/>
      <c r="BV877" s="650"/>
      <c r="BW877" s="653"/>
    </row>
    <row r="878" spans="2:75" ht="15.75" customHeight="1">
      <c r="B878" s="353" t="s">
        <v>977</v>
      </c>
      <c r="C878" s="354">
        <v>26822047000124</v>
      </c>
      <c r="D878" s="355" t="s">
        <v>13</v>
      </c>
      <c r="E878" s="355" t="s">
        <v>615</v>
      </c>
      <c r="F878" s="355" t="s">
        <v>619</v>
      </c>
      <c r="G878" s="356" t="s">
        <v>34</v>
      </c>
      <c r="H878" s="356" t="s">
        <v>865</v>
      </c>
      <c r="I878" s="356" t="s">
        <v>34</v>
      </c>
      <c r="J878" s="356" t="s">
        <v>611</v>
      </c>
      <c r="K878" s="357" t="s">
        <v>48</v>
      </c>
      <c r="L878" s="358"/>
      <c r="M878" s="358" t="s">
        <v>34</v>
      </c>
      <c r="N878" s="357">
        <v>438091</v>
      </c>
      <c r="O878" s="357" t="s">
        <v>1323</v>
      </c>
      <c r="P878" s="361">
        <v>42836</v>
      </c>
      <c r="Q878" s="362">
        <v>448144901.63</v>
      </c>
      <c r="R878" s="362">
        <v>346695447.1742065</v>
      </c>
      <c r="S878" s="357">
        <v>31</v>
      </c>
      <c r="T878" s="359">
        <v>0.15366928983321326</v>
      </c>
      <c r="U878" s="359">
        <v>1.9865129030561599</v>
      </c>
      <c r="V878" s="359">
        <v>0.23348078887004653</v>
      </c>
      <c r="W878" s="359">
        <v>2.2888924288804477</v>
      </c>
      <c r="X878" s="359">
        <v>0.28407558190922533</v>
      </c>
      <c r="Y878" s="359">
        <v>2.154196742944078</v>
      </c>
      <c r="Z878" s="359">
        <v>0.53726361579084703</v>
      </c>
      <c r="AA878" s="359">
        <v>3.0539805667132418</v>
      </c>
      <c r="AB878" s="359">
        <v>6.2969753074730683E-2</v>
      </c>
      <c r="AC878" s="363">
        <v>1.8223656745264656</v>
      </c>
      <c r="AD878" s="526">
        <v>0</v>
      </c>
      <c r="AE878" s="360" t="s">
        <v>2157</v>
      </c>
      <c r="AF878" s="360" t="s">
        <v>2143</v>
      </c>
      <c r="AG878" s="364" t="s">
        <v>1435</v>
      </c>
      <c r="AH878" s="364" t="s">
        <v>2147</v>
      </c>
      <c r="AI878" s="364">
        <v>5000</v>
      </c>
      <c r="AJ878" s="364">
        <v>1000</v>
      </c>
      <c r="AK878" s="364">
        <v>5000</v>
      </c>
      <c r="AL878" s="359">
        <v>0</v>
      </c>
      <c r="AM878" s="359" t="s">
        <v>34</v>
      </c>
      <c r="AN878" s="359" t="s">
        <v>34</v>
      </c>
      <c r="AO878" s="357" t="s">
        <v>1323</v>
      </c>
      <c r="AP878" s="360" t="s">
        <v>13</v>
      </c>
      <c r="AQ878" s="366" t="s">
        <v>664</v>
      </c>
      <c r="AR878" s="359">
        <v>4.8999999999999998E-3</v>
      </c>
      <c r="AS878" s="359">
        <v>4.8999999999999998E-3</v>
      </c>
      <c r="AT878" s="359"/>
      <c r="AX878" s="646"/>
      <c r="AY878" s="647"/>
      <c r="AZ878" s="647"/>
      <c r="BA878" s="647"/>
      <c r="BB878" s="648"/>
      <c r="BC878" s="647"/>
      <c r="BD878" s="647"/>
      <c r="BE878" s="647"/>
      <c r="BF878" s="647"/>
      <c r="BG878" s="648"/>
      <c r="BH878" s="648"/>
      <c r="BI878" s="649"/>
      <c r="BJ878" s="649"/>
      <c r="BK878" s="649"/>
      <c r="BL878" s="648"/>
      <c r="BM878" s="648"/>
      <c r="BN878" s="648"/>
      <c r="BO878" s="648"/>
      <c r="BP878" s="648"/>
      <c r="BQ878" s="648"/>
      <c r="BR878" s="648"/>
      <c r="BS878" s="648"/>
      <c r="BT878" s="651"/>
      <c r="BU878" s="652"/>
      <c r="BV878" s="650"/>
      <c r="BW878" s="653"/>
    </row>
    <row r="879" spans="2:75" ht="15.75" customHeight="1">
      <c r="B879" s="353" t="s">
        <v>1027</v>
      </c>
      <c r="C879" s="354">
        <v>32754593000178</v>
      </c>
      <c r="D879" s="355" t="s">
        <v>13</v>
      </c>
      <c r="E879" s="355" t="s">
        <v>615</v>
      </c>
      <c r="F879" s="355" t="s">
        <v>619</v>
      </c>
      <c r="G879" s="356" t="s">
        <v>34</v>
      </c>
      <c r="H879" s="356" t="s">
        <v>1337</v>
      </c>
      <c r="I879" s="356" t="s">
        <v>34</v>
      </c>
      <c r="J879" s="356" t="s">
        <v>611</v>
      </c>
      <c r="K879" s="357" t="s">
        <v>48</v>
      </c>
      <c r="L879" s="358"/>
      <c r="M879" s="358" t="s">
        <v>34</v>
      </c>
      <c r="N879" s="357">
        <v>494429</v>
      </c>
      <c r="O879" s="357" t="s">
        <v>1320</v>
      </c>
      <c r="P879" s="361">
        <v>43585</v>
      </c>
      <c r="Q879" s="362">
        <v>755326.17</v>
      </c>
      <c r="R879" s="362">
        <v>809233.07436507905</v>
      </c>
      <c r="S879" s="357">
        <v>31</v>
      </c>
      <c r="T879" s="359">
        <v>0.18948019795087911</v>
      </c>
      <c r="U879" s="359">
        <v>2.4494475019152628</v>
      </c>
      <c r="V879" s="359">
        <v>0.16966865158158106</v>
      </c>
      <c r="W879" s="359">
        <v>1.6633201125579105</v>
      </c>
      <c r="X879" s="359">
        <v>0.2056667482960608</v>
      </c>
      <c r="Y879" s="359">
        <v>1.5596083138636205</v>
      </c>
      <c r="Z879" s="359">
        <v>0.26947665491834605</v>
      </c>
      <c r="AA879" s="359">
        <v>1.5317926677244009</v>
      </c>
      <c r="AB879" s="359">
        <v>7.0242582529867786E-2</v>
      </c>
      <c r="AC879" s="363">
        <v>0.88373740251397115</v>
      </c>
      <c r="AD879" s="526">
        <v>32318799000155</v>
      </c>
      <c r="AE879" s="360" t="s">
        <v>2157</v>
      </c>
      <c r="AF879" s="360" t="s">
        <v>2143</v>
      </c>
      <c r="AG879" s="364" t="s">
        <v>1435</v>
      </c>
      <c r="AH879" s="364" t="s">
        <v>2147</v>
      </c>
      <c r="AI879" s="364">
        <v>500</v>
      </c>
      <c r="AJ879" s="364">
        <v>500</v>
      </c>
      <c r="AK879" s="364">
        <v>0</v>
      </c>
      <c r="AL879" s="359">
        <v>0</v>
      </c>
      <c r="AM879" s="359" t="s">
        <v>34</v>
      </c>
      <c r="AN879" s="359" t="s">
        <v>34</v>
      </c>
      <c r="AO879" s="357" t="s">
        <v>1323</v>
      </c>
      <c r="AP879" s="360" t="s">
        <v>13</v>
      </c>
      <c r="AQ879" s="366" t="s">
        <v>664</v>
      </c>
      <c r="AR879" s="359">
        <v>3.8E-3</v>
      </c>
      <c r="AS879" s="359">
        <v>3.8E-3</v>
      </c>
      <c r="AT879" s="359"/>
      <c r="AW879" s="646"/>
      <c r="AX879" s="646"/>
      <c r="AY879" s="647"/>
      <c r="AZ879" s="647"/>
      <c r="BA879" s="647"/>
      <c r="BB879" s="648"/>
      <c r="BC879" s="647"/>
      <c r="BD879" s="647"/>
      <c r="BE879" s="647"/>
      <c r="BF879" s="647"/>
      <c r="BG879" s="648"/>
      <c r="BH879" s="648"/>
      <c r="BI879" s="649"/>
      <c r="BJ879" s="649"/>
      <c r="BK879" s="649"/>
      <c r="BL879" s="218"/>
      <c r="BM879" s="648"/>
      <c r="BN879" s="648"/>
      <c r="BO879" s="648"/>
      <c r="BP879" s="648"/>
      <c r="BQ879" s="648"/>
      <c r="BR879" s="648"/>
      <c r="BS879" s="648"/>
      <c r="BT879" s="651"/>
      <c r="BU879" s="652"/>
      <c r="BV879" s="650"/>
      <c r="BW879" s="653"/>
    </row>
    <row r="880" spans="2:75" ht="15.75" customHeight="1">
      <c r="B880" s="353" t="s">
        <v>1029</v>
      </c>
      <c r="C880" s="354">
        <v>29726019000100</v>
      </c>
      <c r="D880" s="355" t="s">
        <v>13</v>
      </c>
      <c r="E880" s="355" t="s">
        <v>615</v>
      </c>
      <c r="F880" s="355" t="s">
        <v>619</v>
      </c>
      <c r="G880" s="356" t="s">
        <v>34</v>
      </c>
      <c r="H880" s="356" t="s">
        <v>1336</v>
      </c>
      <c r="I880" s="356" t="s">
        <v>34</v>
      </c>
      <c r="J880" s="356" t="s">
        <v>611</v>
      </c>
      <c r="K880" s="357" t="s">
        <v>48</v>
      </c>
      <c r="L880" s="358"/>
      <c r="M880" s="358" t="s">
        <v>34</v>
      </c>
      <c r="N880" s="357">
        <v>464661</v>
      </c>
      <c r="O880" s="357" t="s">
        <v>1323</v>
      </c>
      <c r="P880" s="361">
        <v>43228</v>
      </c>
      <c r="Q880" s="362">
        <v>95495404.689999998</v>
      </c>
      <c r="R880" s="362">
        <v>101288513.17035715</v>
      </c>
      <c r="S880" s="357">
        <v>31</v>
      </c>
      <c r="T880" s="359">
        <v>0.11801480235776785</v>
      </c>
      <c r="U880" s="359">
        <v>1.5256003843694355</v>
      </c>
      <c r="V880" s="359">
        <v>0.15613689127623487</v>
      </c>
      <c r="W880" s="359">
        <v>1.5306636149410078</v>
      </c>
      <c r="X880" s="359">
        <v>0.25583118654725823</v>
      </c>
      <c r="Y880" s="359">
        <v>1.9400143620218886</v>
      </c>
      <c r="Z880" s="359">
        <v>0.27620260335531155</v>
      </c>
      <c r="AA880" s="359">
        <v>1.5700251391136499</v>
      </c>
      <c r="AB880" s="359">
        <v>4.2378661749779604E-2</v>
      </c>
      <c r="AC880" s="363">
        <v>1.1531200897855551</v>
      </c>
      <c r="AD880" s="526">
        <v>0</v>
      </c>
      <c r="AE880" s="360" t="s">
        <v>2328</v>
      </c>
      <c r="AF880" s="360" t="s">
        <v>2149</v>
      </c>
      <c r="AG880" s="364" t="s">
        <v>719</v>
      </c>
      <c r="AH880" s="364" t="s">
        <v>2147</v>
      </c>
      <c r="AI880" s="364">
        <v>50000</v>
      </c>
      <c r="AJ880" s="364">
        <v>10000</v>
      </c>
      <c r="AK880" s="364">
        <v>20000</v>
      </c>
      <c r="AL880" s="359">
        <v>0.02</v>
      </c>
      <c r="AM880" s="359">
        <v>0.2</v>
      </c>
      <c r="AN880" s="359" t="s">
        <v>2156</v>
      </c>
      <c r="AO880" s="357" t="s">
        <v>1323</v>
      </c>
      <c r="AP880" s="360" t="s">
        <v>13</v>
      </c>
      <c r="AQ880" s="366" t="s">
        <v>664</v>
      </c>
      <c r="AR880" s="359">
        <v>4.0000000000000001E-3</v>
      </c>
      <c r="AS880" s="359">
        <v>4.0000000000000001E-3</v>
      </c>
      <c r="AT880" s="359"/>
      <c r="AX880" s="646"/>
      <c r="AY880" s="647"/>
      <c r="AZ880" s="647"/>
      <c r="BA880" s="647"/>
      <c r="BB880" s="648"/>
      <c r="BC880" s="647"/>
      <c r="BD880" s="647"/>
      <c r="BE880" s="647"/>
      <c r="BF880" s="647"/>
      <c r="BG880" s="648"/>
      <c r="BH880" s="648"/>
      <c r="BI880" s="649"/>
      <c r="BJ880" s="649"/>
      <c r="BK880" s="649"/>
      <c r="BL880" s="648"/>
      <c r="BM880" s="648"/>
      <c r="BN880" s="648"/>
      <c r="BO880" s="648"/>
      <c r="BP880" s="648"/>
      <c r="BQ880" s="648"/>
      <c r="BR880" s="648"/>
      <c r="BS880" s="648"/>
      <c r="BT880" s="651"/>
      <c r="BU880" s="652"/>
      <c r="BV880" s="650"/>
      <c r="BW880" s="653"/>
    </row>
    <row r="881" spans="2:75" ht="15.75" customHeight="1">
      <c r="B881" s="353" t="s">
        <v>257</v>
      </c>
      <c r="C881" s="354">
        <v>12105940000124</v>
      </c>
      <c r="D881" s="355" t="s">
        <v>13</v>
      </c>
      <c r="E881" s="355" t="s">
        <v>615</v>
      </c>
      <c r="F881" s="355" t="s">
        <v>619</v>
      </c>
      <c r="G881" s="356" t="s">
        <v>34</v>
      </c>
      <c r="H881" s="356" t="s">
        <v>1336</v>
      </c>
      <c r="I881" s="356" t="s">
        <v>34</v>
      </c>
      <c r="J881" s="356" t="s">
        <v>611</v>
      </c>
      <c r="K881" s="357" t="s">
        <v>48</v>
      </c>
      <c r="L881" s="358"/>
      <c r="M881" s="358" t="s">
        <v>34</v>
      </c>
      <c r="N881" s="357">
        <v>256579</v>
      </c>
      <c r="O881" s="357" t="s">
        <v>1323</v>
      </c>
      <c r="P881" s="361">
        <v>40435</v>
      </c>
      <c r="Q881" s="362">
        <v>538554750.89999998</v>
      </c>
      <c r="R881" s="362">
        <v>619628387.82436478</v>
      </c>
      <c r="S881" s="357">
        <v>31</v>
      </c>
      <c r="T881" s="359">
        <v>0.11909943222737751</v>
      </c>
      <c r="U881" s="359">
        <v>1.5396216063934214</v>
      </c>
      <c r="V881" s="359">
        <v>0.15742675492756986</v>
      </c>
      <c r="W881" s="359">
        <v>1.5433085916867049</v>
      </c>
      <c r="X881" s="359">
        <v>0.25706236964646179</v>
      </c>
      <c r="Y881" s="359">
        <v>1.9493506471205482</v>
      </c>
      <c r="Z881" s="359">
        <v>0.27842040372793186</v>
      </c>
      <c r="AA881" s="359">
        <v>1.582631835416473</v>
      </c>
      <c r="AB881" s="359">
        <v>4.252207950218849E-2</v>
      </c>
      <c r="AC881" s="363">
        <v>1.1756110364232297</v>
      </c>
      <c r="AD881" s="526">
        <v>0</v>
      </c>
      <c r="AE881" s="360" t="s">
        <v>2328</v>
      </c>
      <c r="AF881" s="360" t="s">
        <v>2149</v>
      </c>
      <c r="AG881" s="364" t="s">
        <v>719</v>
      </c>
      <c r="AH881" s="364" t="s">
        <v>2147</v>
      </c>
      <c r="AI881" s="364">
        <v>50000</v>
      </c>
      <c r="AJ881" s="364">
        <v>10000</v>
      </c>
      <c r="AK881" s="364">
        <v>20000</v>
      </c>
      <c r="AL881" s="359">
        <v>0.02</v>
      </c>
      <c r="AM881" s="359">
        <v>0.2</v>
      </c>
      <c r="AN881" s="359" t="s">
        <v>64</v>
      </c>
      <c r="AO881" s="357" t="s">
        <v>1323</v>
      </c>
      <c r="AP881" s="360" t="s">
        <v>13</v>
      </c>
      <c r="AQ881" s="366" t="s">
        <v>668</v>
      </c>
      <c r="AR881" s="359">
        <v>4.0000000000000001E-3</v>
      </c>
      <c r="AS881" s="359">
        <v>4.0000000000000001E-3</v>
      </c>
      <c r="AT881" s="359"/>
      <c r="AX881" s="646"/>
      <c r="AY881" s="647"/>
      <c r="AZ881" s="647"/>
      <c r="BA881" s="647"/>
      <c r="BB881" s="648"/>
      <c r="BC881" s="647"/>
      <c r="BD881" s="647"/>
      <c r="BE881" s="647"/>
      <c r="BF881" s="647"/>
      <c r="BG881" s="648"/>
      <c r="BH881" s="648"/>
      <c r="BI881" s="649"/>
      <c r="BJ881" s="649"/>
      <c r="BK881" s="649"/>
      <c r="BL881" s="648"/>
      <c r="BM881" s="648"/>
      <c r="BN881" s="648"/>
      <c r="BO881" s="648"/>
      <c r="BP881" s="648"/>
      <c r="BQ881" s="648"/>
      <c r="BR881" s="648"/>
      <c r="BS881" s="648"/>
      <c r="BT881" s="651"/>
      <c r="BU881" s="652"/>
      <c r="BV881" s="650"/>
      <c r="BW881" s="653"/>
    </row>
    <row r="882" spans="2:75" ht="15.75" customHeight="1">
      <c r="B882" s="353" t="s">
        <v>536</v>
      </c>
      <c r="C882" s="354">
        <v>42731202000153</v>
      </c>
      <c r="D882" s="355" t="s">
        <v>13</v>
      </c>
      <c r="E882" s="355" t="s">
        <v>615</v>
      </c>
      <c r="F882" s="355" t="s">
        <v>619</v>
      </c>
      <c r="G882" s="356" t="s">
        <v>34</v>
      </c>
      <c r="H882" s="356" t="s">
        <v>865</v>
      </c>
      <c r="I882" s="356" t="s">
        <v>34</v>
      </c>
      <c r="J882" s="356"/>
      <c r="K882" s="357" t="s">
        <v>48</v>
      </c>
      <c r="L882" s="358"/>
      <c r="M882" s="358" t="s">
        <v>34</v>
      </c>
      <c r="N882" s="357">
        <v>604811</v>
      </c>
      <c r="O882" s="357" t="s">
        <v>1320</v>
      </c>
      <c r="P882" s="361">
        <v>44413</v>
      </c>
      <c r="Q882" s="362">
        <v>271617774.63</v>
      </c>
      <c r="R882" s="362">
        <v>257670838.56083319</v>
      </c>
      <c r="S882" s="357">
        <v>31</v>
      </c>
      <c r="T882" s="359">
        <v>0.10389907682696498</v>
      </c>
      <c r="U882" s="359">
        <v>1.3431236453061273</v>
      </c>
      <c r="V882" s="359">
        <v>6.9757344488880157E-2</v>
      </c>
      <c r="W882" s="359">
        <v>0.6838552260857419</v>
      </c>
      <c r="X882" s="359" t="s">
        <v>1417</v>
      </c>
      <c r="Y882" s="359" t="s">
        <v>1417</v>
      </c>
      <c r="Z882" s="359" t="s">
        <v>1417</v>
      </c>
      <c r="AA882" s="359" t="s">
        <v>1417</v>
      </c>
      <c r="AB882" s="359">
        <v>6.857691880343815E-2</v>
      </c>
      <c r="AC882" s="363">
        <v>-0.39911430299564277</v>
      </c>
      <c r="AD882" s="526">
        <v>42747387000194</v>
      </c>
      <c r="AE882" s="360" t="s">
        <v>2330</v>
      </c>
      <c r="AF882" s="360" t="s">
        <v>2143</v>
      </c>
      <c r="AG882" s="364" t="s">
        <v>1435</v>
      </c>
      <c r="AH882" s="364" t="s">
        <v>2147</v>
      </c>
      <c r="AI882" s="364">
        <v>5000</v>
      </c>
      <c r="AJ882" s="364">
        <v>1000</v>
      </c>
      <c r="AK882" s="364">
        <v>1000</v>
      </c>
      <c r="AL882" s="359">
        <v>0.02</v>
      </c>
      <c r="AM882" s="359">
        <v>0.2</v>
      </c>
      <c r="AN882" s="359" t="s">
        <v>64</v>
      </c>
      <c r="AO882" s="357" t="s">
        <v>1323</v>
      </c>
      <c r="AP882" s="360" t="s">
        <v>13</v>
      </c>
      <c r="AQ882" s="366" t="s">
        <v>668</v>
      </c>
      <c r="AR882" s="359">
        <v>4.0000000000000001E-3</v>
      </c>
      <c r="AS882" s="359">
        <v>4.0000000000000001E-3</v>
      </c>
      <c r="AT882" s="359"/>
      <c r="AX882" s="646"/>
      <c r="AY882" s="647"/>
      <c r="AZ882" s="647"/>
      <c r="BA882" s="647"/>
      <c r="BB882" s="648"/>
      <c r="BC882" s="647"/>
      <c r="BD882" s="647"/>
      <c r="BE882" s="647"/>
      <c r="BF882" s="647"/>
      <c r="BG882" s="648"/>
      <c r="BH882" s="648"/>
      <c r="BI882" s="649"/>
      <c r="BJ882" s="649"/>
      <c r="BK882" s="649"/>
      <c r="BL882" s="648"/>
      <c r="BM882" s="648"/>
      <c r="BN882" s="648"/>
      <c r="BO882" s="648"/>
      <c r="BP882" s="648"/>
      <c r="BQ882" s="648"/>
      <c r="BR882" s="648"/>
      <c r="BS882" s="648"/>
      <c r="BT882" s="651"/>
      <c r="BU882" s="652"/>
      <c r="BV882" s="650"/>
      <c r="BW882" s="653"/>
    </row>
    <row r="883" spans="2:75" ht="15.75" customHeight="1">
      <c r="B883" s="353" t="s">
        <v>264</v>
      </c>
      <c r="C883" s="354">
        <v>13429264000107</v>
      </c>
      <c r="D883" s="355" t="s">
        <v>13</v>
      </c>
      <c r="E883" s="355" t="s">
        <v>615</v>
      </c>
      <c r="F883" s="355" t="s">
        <v>619</v>
      </c>
      <c r="G883" s="356" t="s">
        <v>34</v>
      </c>
      <c r="H883" s="356" t="s">
        <v>1336</v>
      </c>
      <c r="I883" s="356" t="s">
        <v>34</v>
      </c>
      <c r="J883" s="356"/>
      <c r="K883" s="357" t="s">
        <v>48</v>
      </c>
      <c r="L883" s="358"/>
      <c r="M883" s="358" t="s">
        <v>1414</v>
      </c>
      <c r="N883" s="357">
        <v>273066</v>
      </c>
      <c r="O883" s="357" t="s">
        <v>1320</v>
      </c>
      <c r="P883" s="361">
        <v>40662</v>
      </c>
      <c r="Q883" s="362">
        <v>34708388.840000004</v>
      </c>
      <c r="R883" s="362">
        <v>33330073.021865103</v>
      </c>
      <c r="S883" s="357">
        <v>31</v>
      </c>
      <c r="T883" s="359">
        <v>7.6253850702061587E-2</v>
      </c>
      <c r="U883" s="359">
        <v>0.98574841135644686</v>
      </c>
      <c r="V883" s="359">
        <v>8.7566017196675006E-2</v>
      </c>
      <c r="W883" s="359">
        <v>0.85843976610958661</v>
      </c>
      <c r="X883" s="359">
        <v>0.10574488497153278</v>
      </c>
      <c r="Y883" s="359">
        <v>0.80188267241308608</v>
      </c>
      <c r="Z883" s="359">
        <v>0.19778089718845893</v>
      </c>
      <c r="AA883" s="359">
        <v>1.1242507378646009</v>
      </c>
      <c r="AB883" s="359">
        <v>1.6483538908186251E-2</v>
      </c>
      <c r="AC883" s="363">
        <v>-0.79234707223299206</v>
      </c>
      <c r="AD883" s="526">
        <v>10295477000103</v>
      </c>
      <c r="AE883" s="360" t="s">
        <v>2332</v>
      </c>
      <c r="AF883" s="360" t="s">
        <v>2149</v>
      </c>
      <c r="AG883" s="364" t="s">
        <v>719</v>
      </c>
      <c r="AH883" s="364" t="s">
        <v>2147</v>
      </c>
      <c r="AI883" s="364">
        <v>50000</v>
      </c>
      <c r="AJ883" s="364">
        <v>10000</v>
      </c>
      <c r="AK883" s="364">
        <v>10000</v>
      </c>
      <c r="AL883" s="359">
        <v>1.9199999999999998E-2</v>
      </c>
      <c r="AM883" s="359">
        <v>0.2</v>
      </c>
      <c r="AN883" s="359" t="s">
        <v>64</v>
      </c>
      <c r="AO883" s="357" t="s">
        <v>1323</v>
      </c>
      <c r="AP883" s="360" t="s">
        <v>13</v>
      </c>
      <c r="AQ883" s="366" t="s">
        <v>664</v>
      </c>
      <c r="AR883" s="359">
        <v>3.2006399999999994E-3</v>
      </c>
      <c r="AS883" s="359">
        <v>3.2006399999999994E-3</v>
      </c>
      <c r="AT883" s="359"/>
      <c r="AX883" s="646"/>
      <c r="AY883" s="647"/>
      <c r="AZ883" s="647"/>
      <c r="BA883" s="647"/>
      <c r="BB883" s="648"/>
      <c r="BC883" s="647"/>
      <c r="BD883" s="647"/>
      <c r="BE883" s="647"/>
      <c r="BF883" s="647"/>
      <c r="BG883" s="648"/>
      <c r="BH883" s="648"/>
      <c r="BI883" s="649"/>
      <c r="BJ883" s="649"/>
      <c r="BK883" s="649"/>
      <c r="BL883" s="648"/>
      <c r="BM883" s="648"/>
      <c r="BN883" s="648"/>
      <c r="BO883" s="648"/>
      <c r="BP883" s="648"/>
      <c r="BQ883" s="648"/>
      <c r="BR883" s="648"/>
      <c r="BS883" s="648"/>
      <c r="BT883" s="651"/>
      <c r="BU883" s="652"/>
      <c r="BV883" s="650"/>
      <c r="BW883" s="653"/>
    </row>
    <row r="884" spans="2:75" ht="15.75" customHeight="1">
      <c r="B884" s="353" t="s">
        <v>271</v>
      </c>
      <c r="C884" s="354">
        <v>30586677000114</v>
      </c>
      <c r="D884" s="355" t="s">
        <v>13</v>
      </c>
      <c r="E884" s="355" t="s">
        <v>615</v>
      </c>
      <c r="F884" s="355" t="s">
        <v>619</v>
      </c>
      <c r="G884" s="356" t="s">
        <v>34</v>
      </c>
      <c r="H884" s="356" t="s">
        <v>865</v>
      </c>
      <c r="I884" s="356" t="s">
        <v>34</v>
      </c>
      <c r="J884" s="356" t="s">
        <v>611</v>
      </c>
      <c r="K884" s="357" t="s">
        <v>48</v>
      </c>
      <c r="L884" s="358"/>
      <c r="M884" s="358" t="s">
        <v>34</v>
      </c>
      <c r="N884" s="357">
        <v>468894</v>
      </c>
      <c r="O884" s="357" t="s">
        <v>1320</v>
      </c>
      <c r="P884" s="361">
        <v>43280</v>
      </c>
      <c r="Q884" s="362">
        <v>608496656.04999995</v>
      </c>
      <c r="R884" s="362">
        <v>507896254.31956387</v>
      </c>
      <c r="S884" s="357">
        <v>31</v>
      </c>
      <c r="T884" s="359">
        <v>0.18749795515213852</v>
      </c>
      <c r="U884" s="359">
        <v>2.4238226623590817</v>
      </c>
      <c r="V884" s="359">
        <v>0.23006790105605956</v>
      </c>
      <c r="W884" s="359">
        <v>2.2554347165099409</v>
      </c>
      <c r="X884" s="359">
        <v>0.28191687614776484</v>
      </c>
      <c r="Y884" s="359">
        <v>2.1378268850032476</v>
      </c>
      <c r="Z884" s="359">
        <v>0.41754466210091956</v>
      </c>
      <c r="AA884" s="359">
        <v>2.3734592224601183</v>
      </c>
      <c r="AB884" s="359">
        <v>5.7143569963909256E-2</v>
      </c>
      <c r="AC884" s="363">
        <v>1.9534568441954165</v>
      </c>
      <c r="AD884" s="526">
        <v>29236556000163</v>
      </c>
      <c r="AE884" s="360" t="s">
        <v>2339</v>
      </c>
      <c r="AF884" s="360" t="s">
        <v>2152</v>
      </c>
      <c r="AG884" s="364" t="s">
        <v>1436</v>
      </c>
      <c r="AH884" s="364" t="s">
        <v>2147</v>
      </c>
      <c r="AI884" s="364">
        <v>25000</v>
      </c>
      <c r="AJ884" s="364">
        <v>5000</v>
      </c>
      <c r="AK884" s="364">
        <v>10000</v>
      </c>
      <c r="AL884" s="359">
        <v>1.9E-2</v>
      </c>
      <c r="AM884" s="359">
        <v>0.2</v>
      </c>
      <c r="AN884" s="359" t="s">
        <v>2161</v>
      </c>
      <c r="AO884" s="357" t="s">
        <v>1323</v>
      </c>
      <c r="AP884" s="360" t="s">
        <v>13</v>
      </c>
      <c r="AQ884" s="366" t="s">
        <v>664</v>
      </c>
      <c r="AR884" s="359">
        <v>3.8E-3</v>
      </c>
      <c r="AS884" s="359">
        <v>3.8E-3</v>
      </c>
      <c r="AT884" s="359"/>
      <c r="AX884" s="646"/>
      <c r="AY884" s="647"/>
      <c r="AZ884" s="647"/>
      <c r="BA884" s="647"/>
      <c r="BB884" s="648"/>
      <c r="BC884" s="647"/>
      <c r="BD884" s="647"/>
      <c r="BE884" s="647"/>
      <c r="BF884" s="647"/>
      <c r="BG884" s="648"/>
      <c r="BH884" s="648"/>
      <c r="BI884" s="649"/>
      <c r="BJ884" s="649"/>
      <c r="BK884" s="649"/>
      <c r="BL884" s="648"/>
      <c r="BM884" s="648"/>
      <c r="BN884" s="648"/>
      <c r="BO884" s="648"/>
      <c r="BP884" s="648"/>
      <c r="BQ884" s="648"/>
      <c r="BR884" s="648"/>
      <c r="BS884" s="648"/>
      <c r="BT884" s="651"/>
      <c r="BU884" s="652"/>
      <c r="BV884" s="650"/>
      <c r="BW884" s="653"/>
    </row>
    <row r="885" spans="2:75" ht="15.75" customHeight="1">
      <c r="B885" s="353" t="s">
        <v>273</v>
      </c>
      <c r="C885" s="354">
        <v>33150614000109</v>
      </c>
      <c r="D885" s="355" t="s">
        <v>13</v>
      </c>
      <c r="E885" s="355" t="s">
        <v>615</v>
      </c>
      <c r="F885" s="355" t="s">
        <v>619</v>
      </c>
      <c r="G885" s="356" t="s">
        <v>34</v>
      </c>
      <c r="H885" s="356" t="s">
        <v>865</v>
      </c>
      <c r="I885" s="356" t="s">
        <v>34</v>
      </c>
      <c r="J885" s="356" t="s">
        <v>611</v>
      </c>
      <c r="K885" s="357" t="s">
        <v>48</v>
      </c>
      <c r="L885" s="358"/>
      <c r="M885" s="358" t="s">
        <v>34</v>
      </c>
      <c r="N885" s="357">
        <v>494968</v>
      </c>
      <c r="O885" s="357" t="s">
        <v>1320</v>
      </c>
      <c r="P885" s="361">
        <v>43593</v>
      </c>
      <c r="Q885" s="362">
        <v>1234009952.55</v>
      </c>
      <c r="R885" s="362">
        <v>1048965181.4210318</v>
      </c>
      <c r="S885" s="357">
        <v>31</v>
      </c>
      <c r="T885" s="359">
        <v>0.18688823910539498</v>
      </c>
      <c r="U885" s="359">
        <v>2.4159407440176159</v>
      </c>
      <c r="V885" s="359">
        <v>0.22932441766305978</v>
      </c>
      <c r="W885" s="359">
        <v>2.248146093246882</v>
      </c>
      <c r="X885" s="359">
        <v>0.28182033897722203</v>
      </c>
      <c r="Y885" s="359">
        <v>2.1370948261020262</v>
      </c>
      <c r="Z885" s="359">
        <v>0.41740524704843529</v>
      </c>
      <c r="AA885" s="359">
        <v>2.372666742105074</v>
      </c>
      <c r="AB885" s="359">
        <v>5.6794152262591012E-2</v>
      </c>
      <c r="AC885" s="363">
        <v>1.9544724190658125</v>
      </c>
      <c r="AD885" s="526">
        <v>29236556000163</v>
      </c>
      <c r="AE885" s="360" t="s">
        <v>2339</v>
      </c>
      <c r="AF885" s="360" t="s">
        <v>2143</v>
      </c>
      <c r="AG885" s="364" t="s">
        <v>1435</v>
      </c>
      <c r="AH885" s="364" t="s">
        <v>2147</v>
      </c>
      <c r="AI885" s="364">
        <v>500</v>
      </c>
      <c r="AJ885" s="364">
        <v>100</v>
      </c>
      <c r="AK885" s="364">
        <v>100</v>
      </c>
      <c r="AL885" s="359">
        <v>1.9E-2</v>
      </c>
      <c r="AM885" s="359">
        <v>0.2</v>
      </c>
      <c r="AN885" s="359" t="s">
        <v>64</v>
      </c>
      <c r="AO885" s="357" t="s">
        <v>1323</v>
      </c>
      <c r="AP885" s="360" t="s">
        <v>13</v>
      </c>
      <c r="AQ885" s="366" t="s">
        <v>664</v>
      </c>
      <c r="AR885" s="359">
        <v>4.7499999999999999E-3</v>
      </c>
      <c r="AS885" s="359">
        <v>4.7499999999999999E-3</v>
      </c>
      <c r="AT885" s="359"/>
      <c r="AX885" s="646"/>
      <c r="AY885" s="647"/>
      <c r="AZ885" s="647"/>
      <c r="BA885" s="647"/>
      <c r="BB885" s="648"/>
      <c r="BC885" s="647"/>
      <c r="BD885" s="647"/>
      <c r="BE885" s="647"/>
      <c r="BF885" s="647"/>
      <c r="BG885" s="648"/>
      <c r="BH885" s="648"/>
      <c r="BI885" s="649"/>
      <c r="BJ885" s="649"/>
      <c r="BK885" s="649"/>
      <c r="BL885" s="648"/>
      <c r="BM885" s="648"/>
      <c r="BN885" s="648"/>
      <c r="BO885" s="648"/>
      <c r="BP885" s="648"/>
      <c r="BQ885" s="648"/>
      <c r="BR885" s="648"/>
      <c r="BS885" s="648"/>
      <c r="BT885" s="651"/>
      <c r="BU885" s="652"/>
      <c r="BV885" s="650"/>
      <c r="BW885" s="653"/>
    </row>
    <row r="886" spans="2:75" ht="15.75" customHeight="1">
      <c r="B886" s="353" t="s">
        <v>1053</v>
      </c>
      <c r="C886" s="354">
        <v>14796095000106</v>
      </c>
      <c r="D886" s="355" t="s">
        <v>13</v>
      </c>
      <c r="E886" s="355" t="s">
        <v>615</v>
      </c>
      <c r="F886" s="355" t="s">
        <v>619</v>
      </c>
      <c r="G886" s="356" t="s">
        <v>34</v>
      </c>
      <c r="H886" s="356" t="s">
        <v>1336</v>
      </c>
      <c r="I886" s="356" t="s">
        <v>34</v>
      </c>
      <c r="J886" s="356"/>
      <c r="K886" s="357" t="s">
        <v>48</v>
      </c>
      <c r="L886" s="358"/>
      <c r="M886" s="358" t="s">
        <v>1414</v>
      </c>
      <c r="N886" s="357">
        <v>301485</v>
      </c>
      <c r="O886" s="357" t="s">
        <v>1320</v>
      </c>
      <c r="P886" s="361">
        <v>40953</v>
      </c>
      <c r="Q886" s="362">
        <v>62862107.329999998</v>
      </c>
      <c r="R886" s="362">
        <v>74170010.723214269</v>
      </c>
      <c r="S886" s="357">
        <v>31</v>
      </c>
      <c r="T886" s="359">
        <v>0.15608339141434935</v>
      </c>
      <c r="U886" s="359">
        <v>2.0177204653831553</v>
      </c>
      <c r="V886" s="359">
        <v>0.18061289940952219</v>
      </c>
      <c r="W886" s="359">
        <v>1.7706103359394516</v>
      </c>
      <c r="X886" s="359">
        <v>0.23613726994811701</v>
      </c>
      <c r="Y886" s="359">
        <v>1.7906718148428817</v>
      </c>
      <c r="Z886" s="359">
        <v>0.303969443732103</v>
      </c>
      <c r="AA886" s="359">
        <v>1.7278608614990671</v>
      </c>
      <c r="AB886" s="359">
        <v>3.4953833346790808E-2</v>
      </c>
      <c r="AC886" s="363">
        <v>1.9896177449032459</v>
      </c>
      <c r="AD886" s="526">
        <v>0</v>
      </c>
      <c r="AE886" s="360" t="s">
        <v>2346</v>
      </c>
      <c r="AF886" s="360" t="s">
        <v>2143</v>
      </c>
      <c r="AG886" s="364" t="s">
        <v>1435</v>
      </c>
      <c r="AH886" s="364" t="s">
        <v>2144</v>
      </c>
      <c r="AI886" s="364">
        <v>5000</v>
      </c>
      <c r="AJ886" s="364">
        <v>0</v>
      </c>
      <c r="AK886" s="364">
        <v>0</v>
      </c>
      <c r="AL886" s="359">
        <v>6.7000000000000002E-3</v>
      </c>
      <c r="AM886" s="359">
        <v>0.2</v>
      </c>
      <c r="AN886" s="359" t="s">
        <v>2161</v>
      </c>
      <c r="AO886" s="357" t="s">
        <v>1323</v>
      </c>
      <c r="AP886" s="360" t="s">
        <v>13</v>
      </c>
      <c r="AQ886" s="366" t="s">
        <v>686</v>
      </c>
      <c r="AR886" s="359">
        <v>1.34E-3</v>
      </c>
      <c r="AS886" s="359">
        <v>1.34E-3</v>
      </c>
      <c r="AT886" s="359"/>
      <c r="AX886" s="646"/>
      <c r="AY886" s="647"/>
      <c r="AZ886" s="647"/>
      <c r="BA886" s="647"/>
      <c r="BB886" s="648"/>
      <c r="BC886" s="647"/>
      <c r="BD886" s="647"/>
      <c r="BE886" s="647"/>
      <c r="BF886" s="647"/>
      <c r="BG886" s="648"/>
      <c r="BH886" s="648"/>
      <c r="BI886" s="649"/>
      <c r="BJ886" s="649"/>
      <c r="BK886" s="649"/>
      <c r="BL886" s="648"/>
      <c r="BM886" s="648"/>
      <c r="BN886" s="648"/>
      <c r="BO886" s="648"/>
      <c r="BP886" s="648"/>
      <c r="BQ886" s="648"/>
      <c r="BR886" s="648"/>
      <c r="BS886" s="648"/>
      <c r="BT886" s="651"/>
      <c r="BU886" s="652"/>
      <c r="BV886" s="650"/>
      <c r="BW886" s="653"/>
    </row>
    <row r="887" spans="2:75" ht="15.75" customHeight="1">
      <c r="B887" s="353" t="s">
        <v>1625</v>
      </c>
      <c r="C887" s="354">
        <v>35591322000137</v>
      </c>
      <c r="D887" s="355" t="s">
        <v>13</v>
      </c>
      <c r="E887" s="355" t="s">
        <v>615</v>
      </c>
      <c r="F887" s="355" t="s">
        <v>619</v>
      </c>
      <c r="G887" s="356" t="s">
        <v>34</v>
      </c>
      <c r="H887" s="356" t="s">
        <v>1336</v>
      </c>
      <c r="I887" s="356" t="s">
        <v>34</v>
      </c>
      <c r="J887" s="356" t="s">
        <v>611</v>
      </c>
      <c r="K887" s="357" t="s">
        <v>48</v>
      </c>
      <c r="L887" s="358"/>
      <c r="M887" s="358"/>
      <c r="N887" s="357">
        <v>536318</v>
      </c>
      <c r="O887" s="357" t="s">
        <v>1320</v>
      </c>
      <c r="P887" s="361">
        <v>43951</v>
      </c>
      <c r="Q887" s="362">
        <v>130039329.17</v>
      </c>
      <c r="R887" s="362">
        <v>157432639.78297615</v>
      </c>
      <c r="S887" s="357">
        <v>31</v>
      </c>
      <c r="T887" s="359">
        <v>0.11996768940294689</v>
      </c>
      <c r="U887" s="359">
        <v>1.3493861958478452</v>
      </c>
      <c r="V887" s="359">
        <v>0.14428350077728114</v>
      </c>
      <c r="W887" s="359">
        <v>1.3241918988144872</v>
      </c>
      <c r="X887" s="359">
        <v>0.24147426542088724</v>
      </c>
      <c r="Y887" s="359">
        <v>1.6979964332197095</v>
      </c>
      <c r="Z887" s="359" t="s">
        <v>1417</v>
      </c>
      <c r="AA887" s="359" t="s">
        <v>1417</v>
      </c>
      <c r="AB887" s="359">
        <v>3.9296594772457789E-2</v>
      </c>
      <c r="AC887" s="363">
        <v>0.81786080827645746</v>
      </c>
      <c r="AD887" s="526">
        <v>35162628000178</v>
      </c>
      <c r="AE887" s="360" t="s">
        <v>2352</v>
      </c>
      <c r="AF887" s="360" t="s">
        <v>2352</v>
      </c>
      <c r="AG887" s="364" t="s">
        <v>1439</v>
      </c>
      <c r="AH887" s="364" t="s">
        <v>2147</v>
      </c>
      <c r="AI887" s="364">
        <v>1000</v>
      </c>
      <c r="AJ887" s="364">
        <v>100</v>
      </c>
      <c r="AK887" s="364">
        <v>1000</v>
      </c>
      <c r="AL887" s="359">
        <v>0</v>
      </c>
      <c r="AM887" s="359" t="s">
        <v>34</v>
      </c>
      <c r="AN887" s="359" t="s">
        <v>64</v>
      </c>
      <c r="AO887" s="357" t="s">
        <v>1323</v>
      </c>
      <c r="AP887" s="360" t="s">
        <v>13</v>
      </c>
      <c r="AQ887" s="366" t="s">
        <v>668</v>
      </c>
      <c r="AR887" s="359" t="s">
        <v>34</v>
      </c>
      <c r="AS887" s="359" t="s">
        <v>34</v>
      </c>
      <c r="AT887" s="359"/>
      <c r="AX887" s="646"/>
      <c r="AY887" s="647"/>
      <c r="AZ887" s="647"/>
      <c r="BA887" s="647"/>
      <c r="BB887" s="648"/>
      <c r="BC887" s="647"/>
      <c r="BD887" s="647"/>
      <c r="BE887" s="647"/>
      <c r="BF887" s="647"/>
      <c r="BG887" s="648"/>
      <c r="BH887" s="648"/>
      <c r="BI887" s="649"/>
      <c r="BJ887" s="649"/>
      <c r="BK887" s="649"/>
      <c r="BL887" s="648"/>
      <c r="BM887" s="648"/>
      <c r="BN887" s="648"/>
      <c r="BO887" s="648"/>
      <c r="BP887" s="648"/>
      <c r="BQ887" s="648"/>
      <c r="BR887" s="648"/>
      <c r="BS887" s="648"/>
      <c r="BT887" s="651"/>
      <c r="BU887" s="652"/>
      <c r="BV887" s="650"/>
      <c r="BW887" s="653"/>
    </row>
    <row r="888" spans="2:75" ht="15.75" customHeight="1">
      <c r="B888" s="353" t="s">
        <v>1626</v>
      </c>
      <c r="C888" s="354">
        <v>23884835000157</v>
      </c>
      <c r="D888" s="355" t="s">
        <v>13</v>
      </c>
      <c r="E888" s="355" t="s">
        <v>615</v>
      </c>
      <c r="F888" s="355" t="s">
        <v>619</v>
      </c>
      <c r="G888" s="356" t="s">
        <v>34</v>
      </c>
      <c r="H888" s="356" t="s">
        <v>1337</v>
      </c>
      <c r="I888" s="356" t="s">
        <v>34</v>
      </c>
      <c r="J888" s="356" t="s">
        <v>611</v>
      </c>
      <c r="K888" s="357" t="s">
        <v>48</v>
      </c>
      <c r="L888" s="358"/>
      <c r="M888" s="358"/>
      <c r="N888" s="357">
        <v>419753</v>
      </c>
      <c r="O888" s="357" t="s">
        <v>1320</v>
      </c>
      <c r="P888" s="361">
        <v>42550</v>
      </c>
      <c r="Q888" s="362">
        <v>8652637.1799999997</v>
      </c>
      <c r="R888" s="362">
        <v>17354141.742420629</v>
      </c>
      <c r="S888" s="357">
        <v>31</v>
      </c>
      <c r="T888" s="359">
        <v>-1.2445476201362493E-2</v>
      </c>
      <c r="U888" s="359">
        <v>-0.1399856400540036</v>
      </c>
      <c r="V888" s="359">
        <v>1.7479160861898713E-2</v>
      </c>
      <c r="W888" s="359">
        <v>0.16041864167913267</v>
      </c>
      <c r="X888" s="359">
        <v>3.0755062441841785E-2</v>
      </c>
      <c r="Y888" s="359">
        <v>0.2162631543310605</v>
      </c>
      <c r="Z888" s="359">
        <v>4.1782560094609122E-2</v>
      </c>
      <c r="AA888" s="359">
        <v>0.22832346072239321</v>
      </c>
      <c r="AB888" s="359">
        <v>0.10208386566580237</v>
      </c>
      <c r="AC888" s="363">
        <v>-0.79255180376176582</v>
      </c>
      <c r="AD888" s="526">
        <v>24029438000160</v>
      </c>
      <c r="AE888" s="360" t="s">
        <v>2352</v>
      </c>
      <c r="AF888" s="360" t="s">
        <v>2352</v>
      </c>
      <c r="AG888" s="364" t="s">
        <v>1439</v>
      </c>
      <c r="AH888" s="364" t="s">
        <v>2353</v>
      </c>
      <c r="AI888" s="364">
        <v>1000</v>
      </c>
      <c r="AJ888" s="364">
        <v>100</v>
      </c>
      <c r="AK888" s="364">
        <v>1000</v>
      </c>
      <c r="AL888" s="359">
        <v>0</v>
      </c>
      <c r="AM888" s="359" t="s">
        <v>34</v>
      </c>
      <c r="AN888" s="359" t="s">
        <v>64</v>
      </c>
      <c r="AO888" s="357" t="s">
        <v>1323</v>
      </c>
      <c r="AP888" s="360" t="s">
        <v>13</v>
      </c>
      <c r="AQ888" s="366" t="s">
        <v>664</v>
      </c>
      <c r="AR888" s="359" t="s">
        <v>34</v>
      </c>
      <c r="AS888" s="359" t="s">
        <v>34</v>
      </c>
      <c r="AT888" s="359"/>
      <c r="AX888" s="646"/>
      <c r="AY888" s="647"/>
      <c r="AZ888" s="647"/>
      <c r="BA888" s="647"/>
      <c r="BB888" s="648"/>
      <c r="BC888" s="647"/>
      <c r="BD888" s="647"/>
      <c r="BE888" s="647"/>
      <c r="BF888" s="647"/>
      <c r="BG888" s="648"/>
      <c r="BH888" s="648"/>
      <c r="BI888" s="649"/>
      <c r="BJ888" s="649"/>
      <c r="BK888" s="649"/>
      <c r="BL888" s="648"/>
      <c r="BM888" s="648"/>
      <c r="BN888" s="648"/>
      <c r="BO888" s="648"/>
      <c r="BP888" s="648"/>
      <c r="BQ888" s="648"/>
      <c r="BR888" s="648"/>
      <c r="BS888" s="648"/>
      <c r="BT888" s="651"/>
      <c r="BU888" s="652"/>
      <c r="BV888" s="650"/>
      <c r="BW888" s="653"/>
    </row>
    <row r="889" spans="2:75" ht="15.75" customHeight="1">
      <c r="B889" s="353" t="s">
        <v>1628</v>
      </c>
      <c r="C889" s="354">
        <v>27249950000100</v>
      </c>
      <c r="D889" s="355" t="s">
        <v>13</v>
      </c>
      <c r="E889" s="355" t="s">
        <v>615</v>
      </c>
      <c r="F889" s="355" t="s">
        <v>619</v>
      </c>
      <c r="G889" s="356" t="s">
        <v>34</v>
      </c>
      <c r="H889" s="356" t="s">
        <v>1337</v>
      </c>
      <c r="I889" s="356" t="s">
        <v>34</v>
      </c>
      <c r="J889" s="356" t="s">
        <v>611</v>
      </c>
      <c r="K889" s="357" t="s">
        <v>48</v>
      </c>
      <c r="L889" s="358"/>
      <c r="M889" s="358"/>
      <c r="N889" s="357">
        <v>444391</v>
      </c>
      <c r="O889" s="357" t="s">
        <v>1320</v>
      </c>
      <c r="P889" s="361">
        <v>42916</v>
      </c>
      <c r="Q889" s="362">
        <v>36158491.939999998</v>
      </c>
      <c r="R889" s="362">
        <v>65554591.964404762</v>
      </c>
      <c r="S889" s="357">
        <v>31</v>
      </c>
      <c r="T889" s="359">
        <v>-7.5489384977398544E-3</v>
      </c>
      <c r="U889" s="359">
        <v>-8.4909807406062368E-2</v>
      </c>
      <c r="V889" s="359">
        <v>2.3121372892855208E-2</v>
      </c>
      <c r="W889" s="359">
        <v>0.2122012184986346</v>
      </c>
      <c r="X889" s="359">
        <v>6.8760189438450636E-2</v>
      </c>
      <c r="Y889" s="359">
        <v>0.48350724335157907</v>
      </c>
      <c r="Z889" s="359">
        <v>7.2714416376467916E-2</v>
      </c>
      <c r="AA889" s="359">
        <v>0.39735255939059361</v>
      </c>
      <c r="AB889" s="359">
        <v>0.10061168224459439</v>
      </c>
      <c r="AC889" s="363">
        <v>-0.75068035408937395</v>
      </c>
      <c r="AD889" s="526">
        <v>23951048000180</v>
      </c>
      <c r="AE889" s="360" t="s">
        <v>2352</v>
      </c>
      <c r="AF889" s="360" t="s">
        <v>2352</v>
      </c>
      <c r="AG889" s="364" t="s">
        <v>1439</v>
      </c>
      <c r="AH889" s="364" t="s">
        <v>2353</v>
      </c>
      <c r="AI889" s="364">
        <v>1000</v>
      </c>
      <c r="AJ889" s="364">
        <v>100</v>
      </c>
      <c r="AK889" s="364">
        <v>1000</v>
      </c>
      <c r="AL889" s="359">
        <v>0</v>
      </c>
      <c r="AM889" s="359" t="s">
        <v>34</v>
      </c>
      <c r="AN889" s="359" t="s">
        <v>64</v>
      </c>
      <c r="AO889" s="357" t="s">
        <v>1323</v>
      </c>
      <c r="AP889" s="360" t="s">
        <v>13</v>
      </c>
      <c r="AQ889" s="366" t="s">
        <v>664</v>
      </c>
      <c r="AR889" s="359" t="s">
        <v>34</v>
      </c>
      <c r="AS889" s="359" t="s">
        <v>34</v>
      </c>
      <c r="AT889" s="359"/>
      <c r="AX889" s="646"/>
      <c r="AY889" s="647"/>
      <c r="AZ889" s="647"/>
      <c r="BA889" s="647"/>
      <c r="BB889" s="648"/>
      <c r="BC889" s="647"/>
      <c r="BD889" s="647"/>
      <c r="BE889" s="647"/>
      <c r="BF889" s="647"/>
      <c r="BG889" s="648"/>
      <c r="BH889" s="648"/>
      <c r="BI889" s="649"/>
      <c r="BJ889" s="649"/>
      <c r="BK889" s="649"/>
      <c r="BL889" s="648"/>
      <c r="BM889" s="648"/>
      <c r="BN889" s="648"/>
      <c r="BO889" s="648"/>
      <c r="BP889" s="648"/>
      <c r="BQ889" s="648"/>
      <c r="BR889" s="648"/>
      <c r="BS889" s="648"/>
      <c r="BT889" s="651"/>
      <c r="BU889" s="652"/>
      <c r="BV889" s="650"/>
      <c r="BW889" s="653"/>
    </row>
    <row r="890" spans="2:75" ht="15.75" customHeight="1">
      <c r="B890" s="353" t="s">
        <v>1632</v>
      </c>
      <c r="C890" s="354">
        <v>30129277000180</v>
      </c>
      <c r="D890" s="355" t="s">
        <v>13</v>
      </c>
      <c r="E890" s="355" t="s">
        <v>615</v>
      </c>
      <c r="F890" s="355" t="s">
        <v>619</v>
      </c>
      <c r="G890" s="356" t="s">
        <v>34</v>
      </c>
      <c r="H890" s="356" t="s">
        <v>1336</v>
      </c>
      <c r="I890" s="356" t="s">
        <v>34</v>
      </c>
      <c r="J890" s="356" t="s">
        <v>611</v>
      </c>
      <c r="K890" s="357" t="s">
        <v>48</v>
      </c>
      <c r="L890" s="358"/>
      <c r="M890" s="358"/>
      <c r="N890" s="357">
        <v>480142</v>
      </c>
      <c r="O890" s="357" t="s">
        <v>1320</v>
      </c>
      <c r="P890" s="361">
        <v>43416</v>
      </c>
      <c r="Q890" s="362">
        <v>59898742.130000003</v>
      </c>
      <c r="R890" s="362">
        <v>76714243.209444389</v>
      </c>
      <c r="S890" s="357">
        <v>31</v>
      </c>
      <c r="T890" s="359">
        <v>0.16897132674487314</v>
      </c>
      <c r="U890" s="359">
        <v>1.900574870937098</v>
      </c>
      <c r="V890" s="359">
        <v>0.17879965505279749</v>
      </c>
      <c r="W890" s="359">
        <v>1.6409710982630954</v>
      </c>
      <c r="X890" s="359">
        <v>0.24919633086021165</v>
      </c>
      <c r="Y890" s="359">
        <v>1.7522963792210271</v>
      </c>
      <c r="Z890" s="359">
        <v>0.21675246934625569</v>
      </c>
      <c r="AA890" s="359">
        <v>1.18445767346953</v>
      </c>
      <c r="AB890" s="359">
        <v>3.4709951334043358E-2</v>
      </c>
      <c r="AC890" s="363">
        <v>1.7777356501966839</v>
      </c>
      <c r="AD890" s="526">
        <v>30493304000107</v>
      </c>
      <c r="AE890" s="360" t="s">
        <v>2352</v>
      </c>
      <c r="AF890" s="360" t="s">
        <v>2352</v>
      </c>
      <c r="AG890" s="364" t="s">
        <v>1439</v>
      </c>
      <c r="AH890" s="364" t="s">
        <v>2147</v>
      </c>
      <c r="AI890" s="364">
        <v>5000</v>
      </c>
      <c r="AJ890" s="364">
        <v>1000</v>
      </c>
      <c r="AK890" s="364">
        <v>5000</v>
      </c>
      <c r="AL890" s="359">
        <v>0</v>
      </c>
      <c r="AM890" s="359" t="s">
        <v>34</v>
      </c>
      <c r="AN890" s="359" t="s">
        <v>64</v>
      </c>
      <c r="AO890" s="357" t="s">
        <v>1323</v>
      </c>
      <c r="AP890" s="360" t="s">
        <v>13</v>
      </c>
      <c r="AQ890" s="366" t="s">
        <v>664</v>
      </c>
      <c r="AR890" s="359" t="s">
        <v>34</v>
      </c>
      <c r="AS890" s="359" t="s">
        <v>34</v>
      </c>
      <c r="AT890" s="359"/>
      <c r="AX890" s="646"/>
      <c r="AY890" s="647"/>
      <c r="AZ890" s="647"/>
      <c r="BA890" s="647"/>
      <c r="BB890" s="648"/>
      <c r="BC890" s="647"/>
      <c r="BD890" s="647"/>
      <c r="BE890" s="647"/>
      <c r="BF890" s="647"/>
      <c r="BG890" s="648"/>
      <c r="BH890" s="648"/>
      <c r="BI890" s="649"/>
      <c r="BJ890" s="649"/>
      <c r="BK890" s="649"/>
      <c r="BL890" s="648"/>
      <c r="BM890" s="648"/>
      <c r="BN890" s="648"/>
      <c r="BO890" s="648"/>
      <c r="BP890" s="648"/>
      <c r="BQ890" s="648"/>
      <c r="BR890" s="648"/>
      <c r="BS890" s="648"/>
      <c r="BT890" s="651"/>
      <c r="BU890" s="652"/>
      <c r="BV890" s="650"/>
      <c r="BW890" s="653"/>
    </row>
    <row r="891" spans="2:75" ht="15.75" customHeight="1">
      <c r="B891" s="353" t="s">
        <v>1636</v>
      </c>
      <c r="C891" s="354">
        <v>26570686000140</v>
      </c>
      <c r="D891" s="355" t="s">
        <v>13</v>
      </c>
      <c r="E891" s="355" t="s">
        <v>615</v>
      </c>
      <c r="F891" s="355" t="s">
        <v>619</v>
      </c>
      <c r="G891" s="356" t="s">
        <v>34</v>
      </c>
      <c r="H891" s="356" t="s">
        <v>1337</v>
      </c>
      <c r="I891" s="356" t="s">
        <v>34</v>
      </c>
      <c r="J891" s="356" t="s">
        <v>611</v>
      </c>
      <c r="K891" s="357" t="s">
        <v>48</v>
      </c>
      <c r="L891" s="358"/>
      <c r="M891" s="358"/>
      <c r="N891" s="357">
        <v>434922</v>
      </c>
      <c r="O891" s="357" t="s">
        <v>1320</v>
      </c>
      <c r="P891" s="361">
        <v>42776</v>
      </c>
      <c r="Q891" s="362">
        <v>11751546.17</v>
      </c>
      <c r="R891" s="362">
        <v>9257231.2840873059</v>
      </c>
      <c r="S891" s="357">
        <v>31</v>
      </c>
      <c r="T891" s="359">
        <v>0.11322289174321232</v>
      </c>
      <c r="U891" s="359">
        <v>1.2735212950472374</v>
      </c>
      <c r="V891" s="359">
        <v>0.12741854868592739</v>
      </c>
      <c r="W891" s="359">
        <v>1.169410286135586</v>
      </c>
      <c r="X891" s="359">
        <v>0.26687276359150269</v>
      </c>
      <c r="Y891" s="359">
        <v>1.8765933500699303</v>
      </c>
      <c r="Z891" s="359">
        <v>0.26291857984961231</v>
      </c>
      <c r="AA891" s="359">
        <v>1.4367353245840391</v>
      </c>
      <c r="AB891" s="359">
        <v>7.8863943603510303E-2</v>
      </c>
      <c r="AC891" s="363">
        <v>0.2486539027549925</v>
      </c>
      <c r="AD891" s="526">
        <v>26101893000155</v>
      </c>
      <c r="AE891" s="360" t="s">
        <v>2352</v>
      </c>
      <c r="AF891" s="360" t="s">
        <v>2352</v>
      </c>
      <c r="AG891" s="364" t="s">
        <v>1439</v>
      </c>
      <c r="AH891" s="364" t="s">
        <v>2353</v>
      </c>
      <c r="AI891" s="364">
        <v>1000</v>
      </c>
      <c r="AJ891" s="364">
        <v>100</v>
      </c>
      <c r="AK891" s="364">
        <v>1000</v>
      </c>
      <c r="AL891" s="359">
        <v>0</v>
      </c>
      <c r="AM891" s="359" t="s">
        <v>34</v>
      </c>
      <c r="AN891" s="359" t="s">
        <v>64</v>
      </c>
      <c r="AO891" s="357" t="s">
        <v>1323</v>
      </c>
      <c r="AP891" s="360" t="s">
        <v>13</v>
      </c>
      <c r="AQ891" s="366" t="s">
        <v>664</v>
      </c>
      <c r="AR891" s="359" t="s">
        <v>34</v>
      </c>
      <c r="AS891" s="359" t="s">
        <v>34</v>
      </c>
      <c r="AT891" s="359"/>
      <c r="AX891" s="646"/>
      <c r="AY891" s="647"/>
      <c r="AZ891" s="647"/>
      <c r="BA891" s="647"/>
      <c r="BB891" s="648"/>
      <c r="BC891" s="647"/>
      <c r="BD891" s="647"/>
      <c r="BE891" s="647"/>
      <c r="BF891" s="647"/>
      <c r="BG891" s="648"/>
      <c r="BH891" s="648"/>
      <c r="BI891" s="649"/>
      <c r="BJ891" s="649"/>
      <c r="BK891" s="649"/>
      <c r="BL891" s="648"/>
      <c r="BM891" s="648"/>
      <c r="BN891" s="648"/>
      <c r="BO891" s="648"/>
      <c r="BP891" s="648"/>
      <c r="BQ891" s="648"/>
      <c r="BR891" s="648"/>
      <c r="BS891" s="648"/>
      <c r="BT891" s="651"/>
      <c r="BU891" s="652"/>
      <c r="BV891" s="650"/>
      <c r="BW891" s="653"/>
    </row>
    <row r="892" spans="2:75" ht="15.75" customHeight="1">
      <c r="B892" s="353" t="s">
        <v>1646</v>
      </c>
      <c r="C892" s="354">
        <v>13667312000103</v>
      </c>
      <c r="D892" s="355" t="s">
        <v>13</v>
      </c>
      <c r="E892" s="355" t="s">
        <v>615</v>
      </c>
      <c r="F892" s="355" t="s">
        <v>619</v>
      </c>
      <c r="G892" s="356" t="s">
        <v>34</v>
      </c>
      <c r="H892" s="356" t="s">
        <v>1336</v>
      </c>
      <c r="I892" s="356" t="s">
        <v>34</v>
      </c>
      <c r="J892" s="356" t="s">
        <v>611</v>
      </c>
      <c r="K892" s="357" t="s">
        <v>48</v>
      </c>
      <c r="L892" s="358"/>
      <c r="M892" s="358"/>
      <c r="N892" s="357">
        <v>285773</v>
      </c>
      <c r="O892" s="357" t="s">
        <v>1320</v>
      </c>
      <c r="P892" s="361">
        <v>40784</v>
      </c>
      <c r="Q892" s="362">
        <v>289776121.57999998</v>
      </c>
      <c r="R892" s="362">
        <v>165974356.10698402</v>
      </c>
      <c r="S892" s="357">
        <v>31</v>
      </c>
      <c r="T892" s="359">
        <v>0.14472983819930674</v>
      </c>
      <c r="U892" s="359">
        <v>1.6279087041301257</v>
      </c>
      <c r="V892" s="359">
        <v>0.18042473527374292</v>
      </c>
      <c r="W892" s="359">
        <v>1.6558856106772442</v>
      </c>
      <c r="X892" s="359">
        <v>0.2519596493957923</v>
      </c>
      <c r="Y892" s="359">
        <v>1.7717274561065395</v>
      </c>
      <c r="Z892" s="359">
        <v>0.37815749401955956</v>
      </c>
      <c r="AA892" s="359">
        <v>2.0664657105057</v>
      </c>
      <c r="AB892" s="359">
        <v>4.1540516395814978E-2</v>
      </c>
      <c r="AC892" s="363">
        <v>1.5248925453814115</v>
      </c>
      <c r="AD892" s="526">
        <v>12154412000165</v>
      </c>
      <c r="AE892" s="360" t="s">
        <v>2352</v>
      </c>
      <c r="AF892" s="360" t="s">
        <v>2352</v>
      </c>
      <c r="AG892" s="364" t="s">
        <v>1439</v>
      </c>
      <c r="AH892" s="364" t="s">
        <v>2353</v>
      </c>
      <c r="AI892" s="364">
        <v>5000</v>
      </c>
      <c r="AJ892" s="364">
        <v>1000</v>
      </c>
      <c r="AK892" s="364">
        <v>5000</v>
      </c>
      <c r="AL892" s="359">
        <v>0</v>
      </c>
      <c r="AM892" s="359" t="s">
        <v>34</v>
      </c>
      <c r="AN892" s="359" t="s">
        <v>64</v>
      </c>
      <c r="AO892" s="357" t="s">
        <v>1323</v>
      </c>
      <c r="AP892" s="360" t="s">
        <v>13</v>
      </c>
      <c r="AQ892" s="366" t="s">
        <v>664</v>
      </c>
      <c r="AR892" s="359" t="s">
        <v>34</v>
      </c>
      <c r="AS892" s="359" t="s">
        <v>34</v>
      </c>
      <c r="AT892" s="359"/>
      <c r="AX892" s="646"/>
      <c r="AY892" s="647"/>
      <c r="AZ892" s="647"/>
      <c r="BA892" s="647"/>
      <c r="BB892" s="648"/>
      <c r="BC892" s="647"/>
      <c r="BD892" s="647"/>
      <c r="BE892" s="647"/>
      <c r="BF892" s="647"/>
      <c r="BG892" s="648"/>
      <c r="BH892" s="648"/>
      <c r="BI892" s="649"/>
      <c r="BJ892" s="649"/>
      <c r="BK892" s="649"/>
      <c r="BL892" s="648"/>
      <c r="BM892" s="648"/>
      <c r="BN892" s="648"/>
      <c r="BO892" s="648"/>
      <c r="BP892" s="648"/>
      <c r="BQ892" s="648"/>
      <c r="BR892" s="648"/>
      <c r="BS892" s="648"/>
      <c r="BT892" s="651"/>
      <c r="BU892" s="652"/>
      <c r="BV892" s="650"/>
      <c r="BW892" s="653"/>
    </row>
    <row r="893" spans="2:75" ht="15.75" customHeight="1">
      <c r="B893" s="353" t="s">
        <v>1647</v>
      </c>
      <c r="C893" s="354">
        <v>21940681000148</v>
      </c>
      <c r="D893" s="355" t="s">
        <v>13</v>
      </c>
      <c r="E893" s="355" t="s">
        <v>615</v>
      </c>
      <c r="F893" s="355" t="s">
        <v>619</v>
      </c>
      <c r="G893" s="356" t="s">
        <v>34</v>
      </c>
      <c r="H893" s="356" t="s">
        <v>865</v>
      </c>
      <c r="I893" s="356" t="s">
        <v>34</v>
      </c>
      <c r="J893" s="356" t="s">
        <v>611</v>
      </c>
      <c r="K893" s="357" t="s">
        <v>48</v>
      </c>
      <c r="L893" s="358"/>
      <c r="M893" s="358"/>
      <c r="N893" s="357">
        <v>406597</v>
      </c>
      <c r="O893" s="357" t="s">
        <v>1320</v>
      </c>
      <c r="P893" s="361">
        <v>42297</v>
      </c>
      <c r="Q893" s="362">
        <v>777165698.82000005</v>
      </c>
      <c r="R893" s="362">
        <v>825601303.23674619</v>
      </c>
      <c r="S893" s="357">
        <v>31</v>
      </c>
      <c r="T893" s="359">
        <v>0.18209925025779961</v>
      </c>
      <c r="U893" s="359">
        <v>2.0482366193349475</v>
      </c>
      <c r="V893" s="359">
        <v>0.22907378740282525</v>
      </c>
      <c r="W893" s="359">
        <v>2.1023724256442273</v>
      </c>
      <c r="X893" s="359">
        <v>0.33362741376745375</v>
      </c>
      <c r="Y893" s="359">
        <v>2.3459980615907541</v>
      </c>
      <c r="Z893" s="359">
        <v>0.55474573006710504</v>
      </c>
      <c r="AA893" s="359">
        <v>3.031443373098484</v>
      </c>
      <c r="AB893" s="359">
        <v>6.1861175502820019E-2</v>
      </c>
      <c r="AC893" s="363">
        <v>1.6942829861159769</v>
      </c>
      <c r="AD893" s="526">
        <v>15799713000134</v>
      </c>
      <c r="AE893" s="360" t="s">
        <v>2352</v>
      </c>
      <c r="AF893" s="360" t="s">
        <v>2352</v>
      </c>
      <c r="AG893" s="364" t="s">
        <v>1439</v>
      </c>
      <c r="AH893" s="364" t="s">
        <v>2353</v>
      </c>
      <c r="AI893" s="364">
        <v>5000</v>
      </c>
      <c r="AJ893" s="364">
        <v>1000</v>
      </c>
      <c r="AK893" s="364">
        <v>5000</v>
      </c>
      <c r="AL893" s="359">
        <v>0</v>
      </c>
      <c r="AM893" s="359" t="s">
        <v>34</v>
      </c>
      <c r="AN893" s="359" t="s">
        <v>64</v>
      </c>
      <c r="AO893" s="357" t="s">
        <v>1323</v>
      </c>
      <c r="AP893" s="360" t="s">
        <v>13</v>
      </c>
      <c r="AQ893" s="366" t="s">
        <v>668</v>
      </c>
      <c r="AR893" s="359" t="s">
        <v>34</v>
      </c>
      <c r="AS893" s="359" t="s">
        <v>34</v>
      </c>
      <c r="AT893" s="359"/>
      <c r="AX893" s="646"/>
      <c r="AY893" s="647"/>
      <c r="AZ893" s="647"/>
      <c r="BA893" s="647"/>
      <c r="BB893" s="648"/>
      <c r="BC893" s="647"/>
      <c r="BD893" s="647"/>
      <c r="BE893" s="647"/>
      <c r="BF893" s="647"/>
      <c r="BG893" s="648"/>
      <c r="BH893" s="648"/>
      <c r="BI893" s="649"/>
      <c r="BJ893" s="649"/>
      <c r="BK893" s="649"/>
      <c r="BL893" s="648"/>
      <c r="BM893" s="648"/>
      <c r="BN893" s="648"/>
      <c r="BO893" s="648"/>
      <c r="BP893" s="648"/>
      <c r="BQ893" s="648"/>
      <c r="BR893" s="648"/>
      <c r="BS893" s="648"/>
      <c r="BT893" s="651"/>
      <c r="BU893" s="652"/>
      <c r="BV893" s="650"/>
      <c r="BW893" s="653"/>
    </row>
    <row r="894" spans="2:75" ht="15.75" customHeight="1">
      <c r="B894" s="353" t="s">
        <v>1649</v>
      </c>
      <c r="C894" s="354">
        <v>31006866000133</v>
      </c>
      <c r="D894" s="355" t="s">
        <v>13</v>
      </c>
      <c r="E894" s="355" t="s">
        <v>615</v>
      </c>
      <c r="F894" s="355" t="s">
        <v>619</v>
      </c>
      <c r="G894" s="356" t="s">
        <v>34</v>
      </c>
      <c r="H894" s="356" t="s">
        <v>1336</v>
      </c>
      <c r="I894" s="356" t="s">
        <v>34</v>
      </c>
      <c r="J894" s="356" t="s">
        <v>611</v>
      </c>
      <c r="K894" s="357" t="s">
        <v>48</v>
      </c>
      <c r="L894" s="358"/>
      <c r="M894" s="358"/>
      <c r="N894" s="357">
        <v>482013</v>
      </c>
      <c r="O894" s="357" t="s">
        <v>1320</v>
      </c>
      <c r="P894" s="361">
        <v>43440</v>
      </c>
      <c r="Q894" s="362">
        <v>260426434.28999999</v>
      </c>
      <c r="R894" s="362">
        <v>371081558.28753978</v>
      </c>
      <c r="S894" s="357">
        <v>31</v>
      </c>
      <c r="T894" s="359">
        <v>0.1277857497402537</v>
      </c>
      <c r="U894" s="359">
        <v>1.4373230624322593</v>
      </c>
      <c r="V894" s="359">
        <v>0.14563881380019184</v>
      </c>
      <c r="W894" s="359">
        <v>1.3366305665459171</v>
      </c>
      <c r="X894" s="359">
        <v>0.14630854136356675</v>
      </c>
      <c r="Y894" s="359">
        <v>1.028811003739472</v>
      </c>
      <c r="Z894" s="359">
        <v>0.2675167944025667</v>
      </c>
      <c r="AA894" s="359">
        <v>1.4618625608638973</v>
      </c>
      <c r="AB894" s="359">
        <v>2.2017069135014427E-2</v>
      </c>
      <c r="AC894" s="363">
        <v>1.4895654652563646</v>
      </c>
      <c r="AD894" s="526">
        <v>32064861000120</v>
      </c>
      <c r="AE894" s="360" t="s">
        <v>2352</v>
      </c>
      <c r="AF894" s="360" t="s">
        <v>2352</v>
      </c>
      <c r="AG894" s="364" t="s">
        <v>1439</v>
      </c>
      <c r="AH894" s="364" t="s">
        <v>2353</v>
      </c>
      <c r="AI894" s="364">
        <v>20000</v>
      </c>
      <c r="AJ894" s="364">
        <v>1000</v>
      </c>
      <c r="AK894" s="364">
        <v>20000</v>
      </c>
      <c r="AL894" s="359">
        <v>0</v>
      </c>
      <c r="AM894" s="359" t="s">
        <v>34</v>
      </c>
      <c r="AN894" s="359" t="s">
        <v>64</v>
      </c>
      <c r="AO894" s="357" t="s">
        <v>1323</v>
      </c>
      <c r="AP894" s="360" t="s">
        <v>13</v>
      </c>
      <c r="AQ894" s="366" t="s">
        <v>668</v>
      </c>
      <c r="AR894" s="359" t="s">
        <v>34</v>
      </c>
      <c r="AS894" s="359" t="s">
        <v>34</v>
      </c>
      <c r="AT894" s="359"/>
      <c r="AX894" s="646"/>
      <c r="AY894" s="647"/>
      <c r="AZ894" s="647"/>
      <c r="BA894" s="647"/>
      <c r="BB894" s="648"/>
      <c r="BC894" s="647"/>
      <c r="BD894" s="647"/>
      <c r="BE894" s="647"/>
      <c r="BF894" s="647"/>
      <c r="BG894" s="648"/>
      <c r="BH894" s="648"/>
      <c r="BI894" s="649"/>
      <c r="BJ894" s="649"/>
      <c r="BK894" s="649"/>
      <c r="BL894" s="648"/>
      <c r="BM894" s="648"/>
      <c r="BN894" s="648"/>
      <c r="BO894" s="648"/>
      <c r="BP894" s="648"/>
      <c r="BQ894" s="648"/>
      <c r="BR894" s="648"/>
      <c r="BS894" s="648"/>
      <c r="BT894" s="651"/>
      <c r="BU894" s="652"/>
      <c r="BV894" s="650"/>
      <c r="BW894" s="653"/>
    </row>
    <row r="895" spans="2:75" ht="15.75" customHeight="1">
      <c r="B895" s="353" t="s">
        <v>1650</v>
      </c>
      <c r="C895" s="354">
        <v>27146944000128</v>
      </c>
      <c r="D895" s="355" t="s">
        <v>13</v>
      </c>
      <c r="E895" s="355" t="s">
        <v>615</v>
      </c>
      <c r="F895" s="355" t="s">
        <v>619</v>
      </c>
      <c r="G895" s="356" t="s">
        <v>34</v>
      </c>
      <c r="H895" s="356" t="s">
        <v>1336</v>
      </c>
      <c r="I895" s="356" t="s">
        <v>34</v>
      </c>
      <c r="J895" s="356" t="s">
        <v>611</v>
      </c>
      <c r="K895" s="357" t="s">
        <v>48</v>
      </c>
      <c r="L895" s="358"/>
      <c r="M895" s="358"/>
      <c r="N895" s="357">
        <v>437190</v>
      </c>
      <c r="O895" s="357" t="s">
        <v>1320</v>
      </c>
      <c r="P895" s="361">
        <v>42822</v>
      </c>
      <c r="Q895" s="362">
        <v>337789010.52999997</v>
      </c>
      <c r="R895" s="362">
        <v>267742669.56912693</v>
      </c>
      <c r="S895" s="357">
        <v>31</v>
      </c>
      <c r="T895" s="359">
        <v>0.11919016837505403</v>
      </c>
      <c r="U895" s="359">
        <v>1.3406407065645092</v>
      </c>
      <c r="V895" s="359">
        <v>0.13452834227901933</v>
      </c>
      <c r="W895" s="359">
        <v>1.2346618986033777</v>
      </c>
      <c r="X895" s="359">
        <v>0.28478098031595489</v>
      </c>
      <c r="Y895" s="359">
        <v>2.0025201773881309</v>
      </c>
      <c r="Z895" s="359">
        <v>0.26047693562802743</v>
      </c>
      <c r="AA895" s="359">
        <v>1.4233928042295474</v>
      </c>
      <c r="AB895" s="359">
        <v>3.8702281417115229E-2</v>
      </c>
      <c r="AC895" s="363">
        <v>0.60848736869331743</v>
      </c>
      <c r="AD895" s="526">
        <v>13396543000111</v>
      </c>
      <c r="AE895" s="360" t="s">
        <v>2352</v>
      </c>
      <c r="AF895" s="360" t="s">
        <v>2352</v>
      </c>
      <c r="AG895" s="364" t="s">
        <v>1439</v>
      </c>
      <c r="AH895" s="364" t="s">
        <v>2353</v>
      </c>
      <c r="AI895" s="364">
        <v>1000</v>
      </c>
      <c r="AJ895" s="364">
        <v>100</v>
      </c>
      <c r="AK895" s="364">
        <v>1000</v>
      </c>
      <c r="AL895" s="359">
        <v>0</v>
      </c>
      <c r="AM895" s="359" t="s">
        <v>34</v>
      </c>
      <c r="AN895" s="359" t="s">
        <v>64</v>
      </c>
      <c r="AO895" s="357" t="s">
        <v>1323</v>
      </c>
      <c r="AP895" s="360" t="s">
        <v>13</v>
      </c>
      <c r="AQ895" s="366" t="s">
        <v>668</v>
      </c>
      <c r="AR895" s="359" t="s">
        <v>34</v>
      </c>
      <c r="AS895" s="359" t="s">
        <v>34</v>
      </c>
      <c r="AT895" s="359"/>
      <c r="AX895" s="646"/>
      <c r="AY895" s="647"/>
      <c r="AZ895" s="647"/>
      <c r="BA895" s="647"/>
      <c r="BB895" s="648"/>
      <c r="BC895" s="647"/>
      <c r="BD895" s="647"/>
      <c r="BE895" s="647"/>
      <c r="BF895" s="647"/>
      <c r="BG895" s="648"/>
      <c r="BH895" s="648"/>
      <c r="BI895" s="649"/>
      <c r="BJ895" s="649"/>
      <c r="BK895" s="649"/>
      <c r="BL895" s="648"/>
      <c r="BM895" s="648"/>
      <c r="BN895" s="648"/>
      <c r="BO895" s="648"/>
      <c r="BP895" s="648"/>
      <c r="BQ895" s="648"/>
      <c r="BR895" s="648"/>
      <c r="BS895" s="648"/>
      <c r="BT895" s="651"/>
      <c r="BU895" s="652"/>
      <c r="BV895" s="650"/>
      <c r="BW895" s="653"/>
    </row>
    <row r="896" spans="2:75" ht="15.75" customHeight="1">
      <c r="B896" s="353" t="s">
        <v>1655</v>
      </c>
      <c r="C896" s="354">
        <v>30658551000108</v>
      </c>
      <c r="D896" s="355" t="s">
        <v>13</v>
      </c>
      <c r="E896" s="355" t="s">
        <v>615</v>
      </c>
      <c r="F896" s="355" t="s">
        <v>619</v>
      </c>
      <c r="G896" s="356" t="s">
        <v>34</v>
      </c>
      <c r="H896" s="356" t="s">
        <v>865</v>
      </c>
      <c r="I896" s="356" t="s">
        <v>34</v>
      </c>
      <c r="J896" s="356" t="s">
        <v>611</v>
      </c>
      <c r="K896" s="357" t="s">
        <v>48</v>
      </c>
      <c r="L896" s="358"/>
      <c r="M896" s="358"/>
      <c r="N896" s="357">
        <v>480533</v>
      </c>
      <c r="O896" s="357" t="s">
        <v>1320</v>
      </c>
      <c r="P896" s="361">
        <v>43427</v>
      </c>
      <c r="Q896" s="362">
        <v>80187931.930000007</v>
      </c>
      <c r="R896" s="362">
        <v>87570650.801984087</v>
      </c>
      <c r="S896" s="357">
        <v>31</v>
      </c>
      <c r="T896" s="359">
        <v>0.20623600981807133</v>
      </c>
      <c r="U896" s="359">
        <v>2.3197248035720706</v>
      </c>
      <c r="V896" s="359">
        <v>0.2418117424600541</v>
      </c>
      <c r="W896" s="359">
        <v>2.2192776629262259</v>
      </c>
      <c r="X896" s="359">
        <v>0.32716987119765006</v>
      </c>
      <c r="Y896" s="359">
        <v>2.3005899754256323</v>
      </c>
      <c r="Z896" s="359">
        <v>0.42213742810763821</v>
      </c>
      <c r="AA896" s="359">
        <v>2.306796861363746</v>
      </c>
      <c r="AB896" s="359">
        <v>5.6751644504569779E-2</v>
      </c>
      <c r="AC896" s="363">
        <v>2.0232476082390205</v>
      </c>
      <c r="AD896" s="526">
        <v>30586677000114</v>
      </c>
      <c r="AE896" s="360" t="s">
        <v>2352</v>
      </c>
      <c r="AF896" s="360" t="s">
        <v>2352</v>
      </c>
      <c r="AG896" s="364" t="s">
        <v>1439</v>
      </c>
      <c r="AH896" s="364" t="s">
        <v>2147</v>
      </c>
      <c r="AI896" s="364">
        <v>25000</v>
      </c>
      <c r="AJ896" s="364">
        <v>5000</v>
      </c>
      <c r="AK896" s="364">
        <v>10000</v>
      </c>
      <c r="AL896" s="359">
        <v>0</v>
      </c>
      <c r="AM896" s="359" t="s">
        <v>34</v>
      </c>
      <c r="AN896" s="359" t="s">
        <v>64</v>
      </c>
      <c r="AO896" s="357" t="s">
        <v>1323</v>
      </c>
      <c r="AP896" s="360" t="s">
        <v>13</v>
      </c>
      <c r="AQ896" s="366" t="s">
        <v>664</v>
      </c>
      <c r="AR896" s="359" t="s">
        <v>34</v>
      </c>
      <c r="AS896" s="359" t="s">
        <v>34</v>
      </c>
      <c r="AT896" s="359"/>
      <c r="AX896" s="646"/>
      <c r="AY896" s="647"/>
      <c r="AZ896" s="647"/>
      <c r="BA896" s="647"/>
      <c r="BB896" s="648"/>
      <c r="BC896" s="647"/>
      <c r="BD896" s="647"/>
      <c r="BE896" s="647"/>
      <c r="BF896" s="647"/>
      <c r="BG896" s="648"/>
      <c r="BH896" s="648"/>
      <c r="BI896" s="649"/>
      <c r="BJ896" s="649"/>
      <c r="BK896" s="649"/>
      <c r="BL896" s="648"/>
      <c r="BM896" s="648"/>
      <c r="BN896" s="648"/>
      <c r="BO896" s="648"/>
      <c r="BP896" s="648"/>
      <c r="BQ896" s="648"/>
      <c r="BR896" s="648"/>
      <c r="BS896" s="648"/>
      <c r="BT896" s="651"/>
      <c r="BU896" s="652"/>
      <c r="BV896" s="650"/>
      <c r="BW896" s="653"/>
    </row>
    <row r="897" spans="2:75" ht="15.75" customHeight="1">
      <c r="B897" s="353" t="s">
        <v>1656</v>
      </c>
      <c r="C897" s="354">
        <v>32666390000120</v>
      </c>
      <c r="D897" s="355" t="s">
        <v>13</v>
      </c>
      <c r="E897" s="355" t="s">
        <v>615</v>
      </c>
      <c r="F897" s="355" t="s">
        <v>619</v>
      </c>
      <c r="G897" s="356" t="s">
        <v>34</v>
      </c>
      <c r="H897" s="356" t="s">
        <v>865</v>
      </c>
      <c r="I897" s="356" t="s">
        <v>34</v>
      </c>
      <c r="J897" s="356" t="s">
        <v>611</v>
      </c>
      <c r="K897" s="357" t="s">
        <v>48</v>
      </c>
      <c r="L897" s="358"/>
      <c r="M897" s="358"/>
      <c r="N897" s="357">
        <v>491004</v>
      </c>
      <c r="O897" s="357" t="s">
        <v>1320</v>
      </c>
      <c r="P897" s="361">
        <v>43556</v>
      </c>
      <c r="Q897" s="362">
        <v>1301525208.3299999</v>
      </c>
      <c r="R897" s="362">
        <v>1313369784.6541271</v>
      </c>
      <c r="S897" s="357">
        <v>31</v>
      </c>
      <c r="T897" s="359">
        <v>0.20676700819811478</v>
      </c>
      <c r="U897" s="359">
        <v>2.3256974274311624</v>
      </c>
      <c r="V897" s="359">
        <v>0.24239053848399394</v>
      </c>
      <c r="W897" s="359">
        <v>2.2245896840640431</v>
      </c>
      <c r="X897" s="359">
        <v>0.32892353044601652</v>
      </c>
      <c r="Y897" s="359">
        <v>2.3129213397787605</v>
      </c>
      <c r="Z897" s="359">
        <v>0.42273173986918544</v>
      </c>
      <c r="AA897" s="359">
        <v>2.3100445158357847</v>
      </c>
      <c r="AB897" s="359">
        <v>5.6697407796368594E-2</v>
      </c>
      <c r="AC897" s="363">
        <v>2.0333554086796992</v>
      </c>
      <c r="AD897" s="526">
        <v>32386241000107</v>
      </c>
      <c r="AE897" s="360" t="s">
        <v>2352</v>
      </c>
      <c r="AF897" s="360" t="s">
        <v>2352</v>
      </c>
      <c r="AG897" s="364" t="s">
        <v>1439</v>
      </c>
      <c r="AH897" s="364" t="s">
        <v>2147</v>
      </c>
      <c r="AI897" s="364">
        <v>1000</v>
      </c>
      <c r="AJ897" s="364">
        <v>100</v>
      </c>
      <c r="AK897" s="364">
        <v>1000</v>
      </c>
      <c r="AL897" s="359">
        <v>0</v>
      </c>
      <c r="AM897" s="359" t="s">
        <v>34</v>
      </c>
      <c r="AN897" s="359" t="s">
        <v>64</v>
      </c>
      <c r="AO897" s="357" t="s">
        <v>1323</v>
      </c>
      <c r="AP897" s="360" t="s">
        <v>13</v>
      </c>
      <c r="AQ897" s="366" t="s">
        <v>664</v>
      </c>
      <c r="AR897" s="359" t="s">
        <v>34</v>
      </c>
      <c r="AS897" s="359" t="s">
        <v>34</v>
      </c>
      <c r="AT897" s="359"/>
      <c r="AX897" s="646"/>
      <c r="AY897" s="647"/>
      <c r="AZ897" s="647"/>
      <c r="BA897" s="647"/>
      <c r="BB897" s="648"/>
      <c r="BC897" s="647"/>
      <c r="BD897" s="647"/>
      <c r="BE897" s="647"/>
      <c r="BF897" s="647"/>
      <c r="BG897" s="648"/>
      <c r="BH897" s="648"/>
      <c r="BI897" s="649"/>
      <c r="BJ897" s="649"/>
      <c r="BK897" s="649"/>
      <c r="BL897" s="648"/>
      <c r="BM897" s="648"/>
      <c r="BN897" s="648"/>
      <c r="BO897" s="648"/>
      <c r="BP897" s="648"/>
      <c r="BQ897" s="648"/>
      <c r="BR897" s="648"/>
      <c r="BS897" s="648"/>
      <c r="BT897" s="651"/>
      <c r="BU897" s="652"/>
      <c r="BV897" s="650"/>
      <c r="BW897" s="653"/>
    </row>
    <row r="898" spans="2:75" ht="15.75" customHeight="1">
      <c r="B898" s="353" t="s">
        <v>1665</v>
      </c>
      <c r="C898" s="354">
        <v>34887367000190</v>
      </c>
      <c r="D898" s="355" t="s">
        <v>13</v>
      </c>
      <c r="E898" s="355" t="s">
        <v>615</v>
      </c>
      <c r="F898" s="355" t="s">
        <v>619</v>
      </c>
      <c r="G898" s="356" t="s">
        <v>34</v>
      </c>
      <c r="H898" s="356" t="s">
        <v>1336</v>
      </c>
      <c r="I898" s="356" t="s">
        <v>34</v>
      </c>
      <c r="J898" s="356" t="s">
        <v>608</v>
      </c>
      <c r="K898" s="357" t="s">
        <v>48</v>
      </c>
      <c r="L898" s="358"/>
      <c r="M898" s="358"/>
      <c r="N898" s="357">
        <v>536261</v>
      </c>
      <c r="O898" s="357" t="s">
        <v>1320</v>
      </c>
      <c r="P898" s="361">
        <v>43963</v>
      </c>
      <c r="Q898" s="362">
        <v>131253467.08</v>
      </c>
      <c r="R898" s="362">
        <v>199924776.35011908</v>
      </c>
      <c r="S898" s="357">
        <v>31</v>
      </c>
      <c r="T898" s="359">
        <v>9.8750382023862437E-2</v>
      </c>
      <c r="U898" s="359">
        <v>1.1107357572765584</v>
      </c>
      <c r="V898" s="359">
        <v>0.10696291677860703</v>
      </c>
      <c r="W898" s="359">
        <v>0.98167446110444068</v>
      </c>
      <c r="X898" s="359">
        <v>0.15098555216251697</v>
      </c>
      <c r="Y898" s="359">
        <v>1.0616987636045057</v>
      </c>
      <c r="Z898" s="359" t="s">
        <v>1417</v>
      </c>
      <c r="AA898" s="359" t="s">
        <v>1417</v>
      </c>
      <c r="AB898" s="359">
        <v>3.6576438633307451E-2</v>
      </c>
      <c r="AC898" s="363">
        <v>-3.1100398949172603E-2</v>
      </c>
      <c r="AD898" s="526">
        <v>35927377000175</v>
      </c>
      <c r="AE898" s="360" t="s">
        <v>2352</v>
      </c>
      <c r="AF898" s="360" t="s">
        <v>2352</v>
      </c>
      <c r="AG898" s="364" t="s">
        <v>1439</v>
      </c>
      <c r="AH898" s="364" t="s">
        <v>2147</v>
      </c>
      <c r="AI898" s="364">
        <v>10000</v>
      </c>
      <c r="AJ898" s="364">
        <v>0</v>
      </c>
      <c r="AK898" s="364">
        <v>1000</v>
      </c>
      <c r="AL898" s="359">
        <v>0</v>
      </c>
      <c r="AM898" s="359" t="s">
        <v>34</v>
      </c>
      <c r="AN898" s="359" t="s">
        <v>64</v>
      </c>
      <c r="AO898" s="357" t="s">
        <v>1323</v>
      </c>
      <c r="AP898" s="360" t="s">
        <v>13</v>
      </c>
      <c r="AQ898" s="366" t="s">
        <v>668</v>
      </c>
      <c r="AR898" s="359" t="s">
        <v>34</v>
      </c>
      <c r="AS898" s="359" t="s">
        <v>34</v>
      </c>
      <c r="AT898" s="359"/>
      <c r="AX898" s="646"/>
      <c r="AY898" s="647"/>
      <c r="AZ898" s="647"/>
      <c r="BA898" s="647"/>
      <c r="BB898" s="648"/>
      <c r="BC898" s="647"/>
      <c r="BD898" s="647"/>
      <c r="BE898" s="647"/>
      <c r="BF898" s="647"/>
      <c r="BG898" s="648"/>
      <c r="BH898" s="648"/>
      <c r="BI898" s="649"/>
      <c r="BJ898" s="649"/>
      <c r="BK898" s="649"/>
      <c r="BL898" s="648"/>
      <c r="BM898" s="648"/>
      <c r="BN898" s="648"/>
      <c r="BO898" s="648"/>
      <c r="BP898" s="648"/>
      <c r="BQ898" s="648"/>
      <c r="BR898" s="648"/>
      <c r="BS898" s="648"/>
      <c r="BT898" s="651"/>
      <c r="BU898" s="652"/>
      <c r="BV898" s="650"/>
      <c r="BW898" s="653"/>
    </row>
    <row r="899" spans="2:75" ht="15.75" customHeight="1">
      <c r="B899" s="353" t="s">
        <v>1668</v>
      </c>
      <c r="C899" s="354">
        <v>34681782000193</v>
      </c>
      <c r="D899" s="355" t="s">
        <v>13</v>
      </c>
      <c r="E899" s="355" t="s">
        <v>615</v>
      </c>
      <c r="F899" s="355" t="s">
        <v>619</v>
      </c>
      <c r="G899" s="356" t="s">
        <v>34</v>
      </c>
      <c r="H899" s="356" t="s">
        <v>1336</v>
      </c>
      <c r="I899" s="356" t="s">
        <v>34</v>
      </c>
      <c r="J899" s="356" t="s">
        <v>611</v>
      </c>
      <c r="K899" s="357" t="s">
        <v>48</v>
      </c>
      <c r="L899" s="358"/>
      <c r="M899" s="358"/>
      <c r="N899" s="357">
        <v>517951</v>
      </c>
      <c r="O899" s="357" t="s">
        <v>1320</v>
      </c>
      <c r="P899" s="361">
        <v>43816</v>
      </c>
      <c r="Q899" s="362">
        <v>456956.5</v>
      </c>
      <c r="R899" s="362">
        <v>3390124.8286507907</v>
      </c>
      <c r="S899" s="357">
        <v>31</v>
      </c>
      <c r="T899" s="359">
        <v>4.2018632050896843E-2</v>
      </c>
      <c r="U899" s="359">
        <v>0.4726219396244975</v>
      </c>
      <c r="V899" s="359">
        <v>5.1000827650992342E-2</v>
      </c>
      <c r="W899" s="359">
        <v>0.46807072495784624</v>
      </c>
      <c r="X899" s="359">
        <v>5.6794911801601344E-2</v>
      </c>
      <c r="Y899" s="359">
        <v>0.39936991834743701</v>
      </c>
      <c r="Z899" s="359" t="s">
        <v>1417</v>
      </c>
      <c r="AA899" s="359" t="s">
        <v>1417</v>
      </c>
      <c r="AB899" s="359">
        <v>4.3906236453793594E-2</v>
      </c>
      <c r="AC899" s="363">
        <v>-1.2011103884446144</v>
      </c>
      <c r="AD899" s="526">
        <v>22354046000141</v>
      </c>
      <c r="AE899" s="360" t="s">
        <v>2352</v>
      </c>
      <c r="AF899" s="360" t="s">
        <v>2352</v>
      </c>
      <c r="AG899" s="364" t="s">
        <v>1439</v>
      </c>
      <c r="AH899" s="364" t="s">
        <v>2147</v>
      </c>
      <c r="AI899" s="364">
        <v>5000</v>
      </c>
      <c r="AJ899" s="364">
        <v>5000</v>
      </c>
      <c r="AK899" s="364">
        <v>5000</v>
      </c>
      <c r="AL899" s="359">
        <v>0</v>
      </c>
      <c r="AM899" s="359" t="s">
        <v>34</v>
      </c>
      <c r="AN899" s="359" t="s">
        <v>64</v>
      </c>
      <c r="AO899" s="357" t="s">
        <v>1323</v>
      </c>
      <c r="AP899" s="360" t="s">
        <v>13</v>
      </c>
      <c r="AQ899" s="366" t="s">
        <v>664</v>
      </c>
      <c r="AR899" s="359" t="s">
        <v>34</v>
      </c>
      <c r="AS899" s="359" t="s">
        <v>34</v>
      </c>
      <c r="AT899" s="359"/>
      <c r="AX899" s="646"/>
      <c r="AY899" s="647"/>
      <c r="AZ899" s="647"/>
      <c r="BA899" s="647"/>
      <c r="BB899" s="648"/>
      <c r="BC899" s="647"/>
      <c r="BD899" s="647"/>
      <c r="BE899" s="647"/>
      <c r="BF899" s="647"/>
      <c r="BG899" s="648"/>
      <c r="BH899" s="648"/>
      <c r="BI899" s="649"/>
      <c r="BJ899" s="649"/>
      <c r="BK899" s="649"/>
      <c r="BL899" s="648"/>
      <c r="BM899" s="648"/>
      <c r="BN899" s="648"/>
      <c r="BO899" s="648"/>
      <c r="BP899" s="648"/>
      <c r="BQ899" s="648"/>
      <c r="BR899" s="648"/>
      <c r="BS899" s="648"/>
      <c r="BT899" s="651"/>
      <c r="BU899" s="652"/>
      <c r="BV899" s="650"/>
      <c r="BW899" s="653"/>
    </row>
    <row r="900" spans="2:75" ht="15.75" customHeight="1">
      <c r="B900" s="353" t="s">
        <v>1089</v>
      </c>
      <c r="C900" s="354">
        <v>8771538000101</v>
      </c>
      <c r="D900" s="355" t="s">
        <v>13</v>
      </c>
      <c r="E900" s="355" t="s">
        <v>616</v>
      </c>
      <c r="F900" s="355" t="s">
        <v>619</v>
      </c>
      <c r="G900" s="356" t="s">
        <v>34</v>
      </c>
      <c r="H900" s="356" t="s">
        <v>865</v>
      </c>
      <c r="I900" s="356" t="s">
        <v>34</v>
      </c>
      <c r="J900" s="356"/>
      <c r="K900" s="357" t="s">
        <v>48</v>
      </c>
      <c r="L900" s="358"/>
      <c r="M900" s="358" t="s">
        <v>34</v>
      </c>
      <c r="N900" s="357">
        <v>198889</v>
      </c>
      <c r="O900" s="357" t="s">
        <v>1320</v>
      </c>
      <c r="P900" s="361">
        <v>39407</v>
      </c>
      <c r="Q900" s="362">
        <v>419719871.67000002</v>
      </c>
      <c r="R900" s="362">
        <v>438921934.32154763</v>
      </c>
      <c r="S900" s="357">
        <v>31</v>
      </c>
      <c r="T900" s="359">
        <v>0.13852785563059022</v>
      </c>
      <c r="U900" s="359">
        <v>1.7907766277930104</v>
      </c>
      <c r="V900" s="359">
        <v>0.11166899393701968</v>
      </c>
      <c r="W900" s="359">
        <v>1.0947295321389585</v>
      </c>
      <c r="X900" s="359">
        <v>0.1632339985523934</v>
      </c>
      <c r="Y900" s="359">
        <v>1.2378330642007385</v>
      </c>
      <c r="Z900" s="359">
        <v>0.31089574543692011</v>
      </c>
      <c r="AA900" s="359">
        <v>1.7672322058149625</v>
      </c>
      <c r="AB900" s="359">
        <v>6.2271974695247853E-2</v>
      </c>
      <c r="AC900" s="363">
        <v>0.17141381585859783</v>
      </c>
      <c r="AD900" s="526">
        <v>8817456000150</v>
      </c>
      <c r="AE900" s="360" t="s">
        <v>2368</v>
      </c>
      <c r="AF900" s="360" t="s">
        <v>2146</v>
      </c>
      <c r="AG900" s="364" t="s">
        <v>59</v>
      </c>
      <c r="AH900" s="364" t="s">
        <v>2147</v>
      </c>
      <c r="AI900" s="364">
        <v>25000</v>
      </c>
      <c r="AJ900" s="364">
        <v>1000</v>
      </c>
      <c r="AK900" s="364">
        <v>1000</v>
      </c>
      <c r="AL900" s="359">
        <v>0.02</v>
      </c>
      <c r="AM900" s="359">
        <v>0.2</v>
      </c>
      <c r="AN900" s="359" t="s">
        <v>64</v>
      </c>
      <c r="AO900" s="357" t="s">
        <v>1323</v>
      </c>
      <c r="AP900" s="360" t="s">
        <v>13</v>
      </c>
      <c r="AQ900" s="366" t="s">
        <v>664</v>
      </c>
      <c r="AR900" s="359">
        <v>5.3333333333333332E-3</v>
      </c>
      <c r="AS900" s="359">
        <v>5.3333333333333332E-3</v>
      </c>
      <c r="AT900" s="359"/>
      <c r="AX900" s="646"/>
      <c r="AY900" s="647"/>
      <c r="AZ900" s="647"/>
      <c r="BA900" s="647"/>
      <c r="BB900" s="648"/>
      <c r="BC900" s="647"/>
      <c r="BD900" s="647"/>
      <c r="BE900" s="647"/>
      <c r="BF900" s="647"/>
      <c r="BG900" s="648"/>
      <c r="BH900" s="648"/>
      <c r="BI900" s="649"/>
      <c r="BJ900" s="649"/>
      <c r="BK900" s="649"/>
      <c r="BL900" s="648"/>
      <c r="BM900" s="648"/>
      <c r="BN900" s="648"/>
      <c r="BO900" s="648"/>
      <c r="BP900" s="648"/>
      <c r="BQ900" s="648"/>
      <c r="BR900" s="648"/>
      <c r="BS900" s="648"/>
      <c r="BT900" s="651"/>
      <c r="BU900" s="652"/>
      <c r="BV900" s="650"/>
      <c r="BW900" s="653"/>
    </row>
    <row r="901" spans="2:75" ht="15.75" customHeight="1">
      <c r="B901" s="353" t="s">
        <v>522</v>
      </c>
      <c r="C901" s="354">
        <v>41128407000186</v>
      </c>
      <c r="D901" s="355" t="s">
        <v>13</v>
      </c>
      <c r="E901" s="355" t="s">
        <v>615</v>
      </c>
      <c r="F901" s="355" t="s">
        <v>619</v>
      </c>
      <c r="G901" s="356" t="s">
        <v>34</v>
      </c>
      <c r="H901" s="356" t="s">
        <v>1336</v>
      </c>
      <c r="I901" s="356" t="s">
        <v>34</v>
      </c>
      <c r="J901" s="356"/>
      <c r="K901" s="357" t="s">
        <v>48</v>
      </c>
      <c r="L901" s="358"/>
      <c r="M901" s="358" t="s">
        <v>34</v>
      </c>
      <c r="N901" s="357">
        <v>592978</v>
      </c>
      <c r="O901" s="357" t="s">
        <v>1320</v>
      </c>
      <c r="P901" s="361">
        <v>44347</v>
      </c>
      <c r="Q901" s="362">
        <v>27325956.030000001</v>
      </c>
      <c r="R901" s="362">
        <v>24292989.826388903</v>
      </c>
      <c r="S901" s="357">
        <v>31</v>
      </c>
      <c r="T901" s="359">
        <v>5.7816716888481556E-2</v>
      </c>
      <c r="U901" s="359">
        <v>0.74740798396329766</v>
      </c>
      <c r="V901" s="359">
        <v>0.1029303601606637</v>
      </c>
      <c r="W901" s="359">
        <v>1.009061701452499</v>
      </c>
      <c r="X901" s="359" t="s">
        <v>1417</v>
      </c>
      <c r="Y901" s="359" t="s">
        <v>1417</v>
      </c>
      <c r="Z901" s="359" t="s">
        <v>1417</v>
      </c>
      <c r="AA901" s="359" t="s">
        <v>1417</v>
      </c>
      <c r="AB901" s="359">
        <v>3.1056244259374029E-2</v>
      </c>
      <c r="AC901" s="363">
        <v>4.2427556243235846E-2</v>
      </c>
      <c r="AD901" s="526">
        <v>0</v>
      </c>
      <c r="AE901" s="360" t="s">
        <v>2370</v>
      </c>
      <c r="AF901" s="360" t="s">
        <v>2152</v>
      </c>
      <c r="AG901" s="364" t="s">
        <v>1436</v>
      </c>
      <c r="AH901" s="364" t="s">
        <v>2147</v>
      </c>
      <c r="AI901" s="364">
        <v>500</v>
      </c>
      <c r="AJ901" s="364" t="s">
        <v>1427</v>
      </c>
      <c r="AK901" s="364">
        <v>500</v>
      </c>
      <c r="AL901" s="359">
        <v>0.02</v>
      </c>
      <c r="AM901" s="359">
        <v>0.2</v>
      </c>
      <c r="AN901" s="359" t="s">
        <v>64</v>
      </c>
      <c r="AO901" s="357" t="s">
        <v>1323</v>
      </c>
      <c r="AP901" s="360" t="s">
        <v>13</v>
      </c>
      <c r="AQ901" s="366" t="s">
        <v>668</v>
      </c>
      <c r="AR901" s="359">
        <v>5.3340000000000002E-3</v>
      </c>
      <c r="AS901" s="359">
        <v>5.3340000000000002E-3</v>
      </c>
      <c r="AT901" s="359"/>
      <c r="AX901" s="646"/>
      <c r="AY901" s="647"/>
      <c r="AZ901" s="647"/>
      <c r="BA901" s="647"/>
      <c r="BB901" s="648"/>
      <c r="BC901" s="647"/>
      <c r="BD901" s="647"/>
      <c r="BE901" s="647"/>
      <c r="BF901" s="647"/>
      <c r="BG901" s="648"/>
      <c r="BH901" s="648"/>
      <c r="BI901" s="649"/>
      <c r="BJ901" s="649"/>
      <c r="BK901" s="649"/>
      <c r="BL901" s="648"/>
      <c r="BM901" s="648"/>
      <c r="BN901" s="648"/>
      <c r="BO901" s="648"/>
      <c r="BP901" s="648"/>
      <c r="BQ901" s="648"/>
      <c r="BR901" s="648"/>
      <c r="BS901" s="648"/>
      <c r="BT901" s="651"/>
      <c r="BU901" s="652"/>
      <c r="BV901" s="650"/>
      <c r="BW901" s="653"/>
    </row>
    <row r="902" spans="2:75" ht="15.75" customHeight="1">
      <c r="B902" s="353" t="s">
        <v>1096</v>
      </c>
      <c r="C902" s="354">
        <v>14146726000141</v>
      </c>
      <c r="D902" s="355" t="s">
        <v>13</v>
      </c>
      <c r="E902" s="355" t="s">
        <v>615</v>
      </c>
      <c r="F902" s="355" t="s">
        <v>619</v>
      </c>
      <c r="G902" s="356" t="s">
        <v>34</v>
      </c>
      <c r="H902" s="356" t="s">
        <v>865</v>
      </c>
      <c r="I902" s="356" t="s">
        <v>34</v>
      </c>
      <c r="J902" s="356"/>
      <c r="K902" s="357" t="s">
        <v>48</v>
      </c>
      <c r="L902" s="358"/>
      <c r="M902" s="358" t="s">
        <v>34</v>
      </c>
      <c r="N902" s="357">
        <v>295906</v>
      </c>
      <c r="O902" s="357" t="s">
        <v>1320</v>
      </c>
      <c r="P902" s="361">
        <v>40932</v>
      </c>
      <c r="Q902" s="362">
        <v>74106474.989999995</v>
      </c>
      <c r="R902" s="362">
        <v>97838911.272460312</v>
      </c>
      <c r="S902" s="357">
        <v>31</v>
      </c>
      <c r="T902" s="359">
        <v>0.20904774537818338</v>
      </c>
      <c r="U902" s="359">
        <v>2.7024010067287008</v>
      </c>
      <c r="V902" s="359">
        <v>0.19252099227457298</v>
      </c>
      <c r="W902" s="359">
        <v>1.8873494635273349</v>
      </c>
      <c r="X902" s="359">
        <v>0.1758716080980125</v>
      </c>
      <c r="Y902" s="359">
        <v>1.3336663531402675</v>
      </c>
      <c r="Z902" s="359">
        <v>0.25294254764848767</v>
      </c>
      <c r="AA902" s="359">
        <v>1.4378074418390194</v>
      </c>
      <c r="AB902" s="359">
        <v>6.3183603771856722E-2</v>
      </c>
      <c r="AC902" s="363">
        <v>1.281383913599315</v>
      </c>
      <c r="AD902" s="526">
        <v>14146709000104</v>
      </c>
      <c r="AE902" s="360" t="s">
        <v>2375</v>
      </c>
      <c r="AF902" s="360" t="s">
        <v>2146</v>
      </c>
      <c r="AG902" s="364" t="s">
        <v>59</v>
      </c>
      <c r="AH902" s="364" t="s">
        <v>2147</v>
      </c>
      <c r="AI902" s="364">
        <v>5000</v>
      </c>
      <c r="AJ902" s="364">
        <v>1000</v>
      </c>
      <c r="AK902" s="364">
        <v>1000</v>
      </c>
      <c r="AL902" s="359">
        <v>1.9E-2</v>
      </c>
      <c r="AM902" s="359">
        <v>0.2</v>
      </c>
      <c r="AN902" s="359" t="s">
        <v>64</v>
      </c>
      <c r="AO902" s="357" t="s">
        <v>1323</v>
      </c>
      <c r="AP902" s="360" t="s">
        <v>13</v>
      </c>
      <c r="AQ902" s="366" t="s">
        <v>664</v>
      </c>
      <c r="AR902" s="359">
        <v>4.0001333333333335E-3</v>
      </c>
      <c r="AS902" s="359">
        <v>4.0001333333333335E-3</v>
      </c>
      <c r="AT902" s="359"/>
      <c r="AX902" s="646"/>
      <c r="AY902" s="647"/>
      <c r="AZ902" s="647"/>
      <c r="BA902" s="647"/>
      <c r="BB902" s="648"/>
      <c r="BC902" s="647"/>
      <c r="BD902" s="647"/>
      <c r="BE902" s="647"/>
      <c r="BF902" s="647"/>
      <c r="BG902" s="648"/>
      <c r="BH902" s="648"/>
      <c r="BI902" s="649"/>
      <c r="BJ902" s="649"/>
      <c r="BK902" s="649"/>
      <c r="BL902" s="648"/>
      <c r="BM902" s="648"/>
      <c r="BN902" s="648"/>
      <c r="BO902" s="648"/>
      <c r="BP902" s="648"/>
      <c r="BQ902" s="648"/>
      <c r="BR902" s="648"/>
      <c r="BS902" s="648"/>
      <c r="BT902" s="651"/>
      <c r="BU902" s="652"/>
      <c r="BV902" s="650"/>
      <c r="BW902" s="653"/>
    </row>
    <row r="903" spans="2:75" ht="15.75" customHeight="1">
      <c r="B903" s="353" t="s">
        <v>22</v>
      </c>
      <c r="C903" s="354">
        <v>39958357000112</v>
      </c>
      <c r="D903" s="355" t="s">
        <v>13</v>
      </c>
      <c r="E903" s="355" t="s">
        <v>616</v>
      </c>
      <c r="F903" s="355" t="s">
        <v>619</v>
      </c>
      <c r="G903" s="356" t="s">
        <v>34</v>
      </c>
      <c r="H903" s="356" t="s">
        <v>865</v>
      </c>
      <c r="I903" s="356" t="s">
        <v>34</v>
      </c>
      <c r="J903" s="356" t="s">
        <v>611</v>
      </c>
      <c r="K903" s="357" t="s">
        <v>48</v>
      </c>
      <c r="L903" s="358"/>
      <c r="M903" s="358" t="s">
        <v>34</v>
      </c>
      <c r="N903" s="357">
        <v>568678</v>
      </c>
      <c r="O903" s="357" t="s">
        <v>1320</v>
      </c>
      <c r="P903" s="361">
        <v>44195</v>
      </c>
      <c r="Q903" s="362">
        <v>154230621.88</v>
      </c>
      <c r="R903" s="362">
        <v>163091791.12980154</v>
      </c>
      <c r="S903" s="357">
        <v>31</v>
      </c>
      <c r="T903" s="359">
        <v>5.6336025968231285E-2</v>
      </c>
      <c r="U903" s="359">
        <v>0.72826680343394301</v>
      </c>
      <c r="V903" s="359">
        <v>6.457496534705176E-2</v>
      </c>
      <c r="W903" s="359">
        <v>0.6330505819917851</v>
      </c>
      <c r="X903" s="359" t="s">
        <v>1417</v>
      </c>
      <c r="Y903" s="359" t="s">
        <v>1417</v>
      </c>
      <c r="Z903" s="359" t="s">
        <v>1417</v>
      </c>
      <c r="AA903" s="359" t="s">
        <v>1417</v>
      </c>
      <c r="AB903" s="359">
        <v>5.4169772937782495E-2</v>
      </c>
      <c r="AC903" s="363">
        <v>-0.61117979607754136</v>
      </c>
      <c r="AD903" s="526">
        <v>39913857000138</v>
      </c>
      <c r="AE903" s="360" t="s">
        <v>2377</v>
      </c>
      <c r="AF903" s="360" t="s">
        <v>2143</v>
      </c>
      <c r="AG903" s="364" t="s">
        <v>1435</v>
      </c>
      <c r="AH903" s="364" t="s">
        <v>2147</v>
      </c>
      <c r="AI903" s="364">
        <v>1000</v>
      </c>
      <c r="AJ903" s="364">
        <v>500</v>
      </c>
      <c r="AK903" s="364">
        <v>500</v>
      </c>
      <c r="AL903" s="359">
        <v>1.95E-2</v>
      </c>
      <c r="AM903" s="359">
        <v>0.2</v>
      </c>
      <c r="AN903" s="359" t="s">
        <v>34</v>
      </c>
      <c r="AO903" s="357" t="s">
        <v>1323</v>
      </c>
      <c r="AP903" s="360" t="s">
        <v>13</v>
      </c>
      <c r="AQ903" s="366" t="s">
        <v>668</v>
      </c>
      <c r="AR903" s="359">
        <v>5.2006500000000002E-3</v>
      </c>
      <c r="AS903" s="359">
        <v>5.2006500000000002E-3</v>
      </c>
      <c r="AT903" s="359"/>
      <c r="AX903" s="646"/>
      <c r="AY903" s="647"/>
      <c r="AZ903" s="647"/>
      <c r="BA903" s="647"/>
      <c r="BB903" s="648"/>
      <c r="BC903" s="647"/>
      <c r="BD903" s="647"/>
      <c r="BE903" s="647"/>
      <c r="BF903" s="647"/>
      <c r="BG903" s="648"/>
      <c r="BH903" s="648"/>
      <c r="BI903" s="649"/>
      <c r="BJ903" s="649"/>
      <c r="BK903" s="649"/>
      <c r="BL903" s="648"/>
      <c r="BM903" s="648"/>
      <c r="BN903" s="648"/>
      <c r="BO903" s="648"/>
      <c r="BP903" s="648"/>
      <c r="BQ903" s="648"/>
      <c r="BR903" s="648"/>
      <c r="BS903" s="648"/>
      <c r="BT903" s="651"/>
      <c r="BU903" s="652"/>
      <c r="BV903" s="650"/>
      <c r="BW903" s="653"/>
    </row>
    <row r="904" spans="2:75" ht="15.75" customHeight="1">
      <c r="B904" s="353" t="s">
        <v>23</v>
      </c>
      <c r="C904" s="354">
        <v>39958195000112</v>
      </c>
      <c r="D904" s="355" t="s">
        <v>13</v>
      </c>
      <c r="E904" s="355" t="s">
        <v>616</v>
      </c>
      <c r="F904" s="355" t="s">
        <v>619</v>
      </c>
      <c r="G904" s="356" t="s">
        <v>34</v>
      </c>
      <c r="H904" s="356" t="s">
        <v>1337</v>
      </c>
      <c r="I904" s="356" t="s">
        <v>34</v>
      </c>
      <c r="J904" s="356" t="s">
        <v>611</v>
      </c>
      <c r="K904" s="357" t="s">
        <v>48</v>
      </c>
      <c r="L904" s="358"/>
      <c r="M904" s="358" t="s">
        <v>34</v>
      </c>
      <c r="N904" s="357">
        <v>566284</v>
      </c>
      <c r="O904" s="357" t="s">
        <v>1320</v>
      </c>
      <c r="P904" s="361">
        <v>44183</v>
      </c>
      <c r="Q904" s="362">
        <v>498820562.23000002</v>
      </c>
      <c r="R904" s="362">
        <v>587666064.68809485</v>
      </c>
      <c r="S904" s="357">
        <v>31</v>
      </c>
      <c r="T904" s="359">
        <v>5.1784630084426686E-2</v>
      </c>
      <c r="U904" s="359">
        <v>0.66943002049632594</v>
      </c>
      <c r="V904" s="359">
        <v>6.0868779245741411E-2</v>
      </c>
      <c r="W904" s="359">
        <v>0.59671756569367418</v>
      </c>
      <c r="X904" s="359" t="s">
        <v>1417</v>
      </c>
      <c r="Y904" s="359" t="s">
        <v>1417</v>
      </c>
      <c r="Z904" s="359" t="s">
        <v>1417</v>
      </c>
      <c r="AA904" s="359" t="s">
        <v>1417</v>
      </c>
      <c r="AB904" s="359">
        <v>7.0127504159839427E-2</v>
      </c>
      <c r="AC904" s="363">
        <v>-0.5077628315703997</v>
      </c>
      <c r="AD904" s="526">
        <v>39913737000130</v>
      </c>
      <c r="AE904" s="360" t="s">
        <v>2377</v>
      </c>
      <c r="AF904" s="360" t="s">
        <v>2143</v>
      </c>
      <c r="AG904" s="364" t="s">
        <v>1435</v>
      </c>
      <c r="AH904" s="364" t="s">
        <v>2144</v>
      </c>
      <c r="AI904" s="364">
        <v>5000</v>
      </c>
      <c r="AJ904" s="364">
        <v>1000</v>
      </c>
      <c r="AK904" s="364">
        <v>1000</v>
      </c>
      <c r="AL904" s="359">
        <v>1.95E-2</v>
      </c>
      <c r="AM904" s="359">
        <v>0.2</v>
      </c>
      <c r="AN904" s="359" t="s">
        <v>34</v>
      </c>
      <c r="AO904" s="357" t="s">
        <v>1323</v>
      </c>
      <c r="AP904" s="360" t="s">
        <v>13</v>
      </c>
      <c r="AQ904" s="366" t="s">
        <v>668</v>
      </c>
      <c r="AR904" s="359">
        <v>5.2006500000000002E-3</v>
      </c>
      <c r="AS904" s="359">
        <v>5.2006500000000002E-3</v>
      </c>
      <c r="AT904" s="359"/>
      <c r="AX904" s="646"/>
      <c r="AY904" s="647"/>
      <c r="AZ904" s="647"/>
      <c r="BA904" s="647"/>
      <c r="BB904" s="648"/>
      <c r="BC904" s="647"/>
      <c r="BD904" s="647"/>
      <c r="BE904" s="647"/>
      <c r="BF904" s="647"/>
      <c r="BG904" s="648"/>
      <c r="BH904" s="648"/>
      <c r="BI904" s="649"/>
      <c r="BJ904" s="649"/>
      <c r="BK904" s="649"/>
      <c r="BL904" s="648"/>
      <c r="BM904" s="648"/>
      <c r="BN904" s="648"/>
      <c r="BO904" s="648"/>
      <c r="BP904" s="648"/>
      <c r="BQ904" s="648"/>
      <c r="BR904" s="648"/>
      <c r="BS904" s="648"/>
      <c r="BT904" s="651"/>
      <c r="BU904" s="652"/>
      <c r="BV904" s="650"/>
      <c r="BW904" s="653"/>
    </row>
    <row r="905" spans="2:75" ht="15.75" customHeight="1">
      <c r="B905" s="353" t="s">
        <v>1119</v>
      </c>
      <c r="C905" s="354">
        <v>29177015000101</v>
      </c>
      <c r="D905" s="355" t="s">
        <v>13</v>
      </c>
      <c r="E905" s="355" t="s">
        <v>615</v>
      </c>
      <c r="F905" s="355" t="s">
        <v>619</v>
      </c>
      <c r="G905" s="356" t="s">
        <v>34</v>
      </c>
      <c r="H905" s="356" t="s">
        <v>1336</v>
      </c>
      <c r="I905" s="356" t="s">
        <v>34</v>
      </c>
      <c r="J905" s="356" t="s">
        <v>611</v>
      </c>
      <c r="K905" s="357" t="s">
        <v>48</v>
      </c>
      <c r="L905" s="358"/>
      <c r="M905" s="358" t="s">
        <v>34</v>
      </c>
      <c r="N905" s="357">
        <v>469777</v>
      </c>
      <c r="O905" s="357" t="s">
        <v>1320</v>
      </c>
      <c r="P905" s="361">
        <v>43235</v>
      </c>
      <c r="Q905" s="362">
        <v>6816844.21</v>
      </c>
      <c r="R905" s="362">
        <v>9604041.7549206279</v>
      </c>
      <c r="S905" s="357">
        <v>31</v>
      </c>
      <c r="T905" s="359">
        <v>4.2365023991558504E-2</v>
      </c>
      <c r="U905" s="359">
        <v>0.5476609340022156</v>
      </c>
      <c r="V905" s="359">
        <v>3.5933913905060733E-2</v>
      </c>
      <c r="W905" s="359">
        <v>0.35227250976573665</v>
      </c>
      <c r="X905" s="359">
        <v>3.6411146105434833E-2</v>
      </c>
      <c r="Y905" s="359">
        <v>0.27611233538633634</v>
      </c>
      <c r="Z905" s="359">
        <v>9.9949746259276662E-2</v>
      </c>
      <c r="AA905" s="359">
        <v>0.56814676027229816</v>
      </c>
      <c r="AB905" s="359">
        <v>4.2992148291885308E-2</v>
      </c>
      <c r="AC905" s="363">
        <v>-1.4171315548856875</v>
      </c>
      <c r="AD905" s="526">
        <v>22354046000141</v>
      </c>
      <c r="AE905" s="360" t="s">
        <v>2157</v>
      </c>
      <c r="AF905" s="360" t="s">
        <v>2143</v>
      </c>
      <c r="AG905" s="364" t="s">
        <v>1435</v>
      </c>
      <c r="AH905" s="364" t="s">
        <v>2147</v>
      </c>
      <c r="AI905" s="364">
        <v>5000</v>
      </c>
      <c r="AJ905" s="364">
        <v>5000</v>
      </c>
      <c r="AK905" s="364">
        <v>5000</v>
      </c>
      <c r="AL905" s="359">
        <v>0</v>
      </c>
      <c r="AM905" s="359" t="s">
        <v>34</v>
      </c>
      <c r="AN905" s="359" t="s">
        <v>34</v>
      </c>
      <c r="AO905" s="357" t="s">
        <v>1323</v>
      </c>
      <c r="AP905" s="360" t="s">
        <v>13</v>
      </c>
      <c r="AQ905" s="366" t="s">
        <v>668</v>
      </c>
      <c r="AR905" s="359">
        <v>4.8250000000000003E-3</v>
      </c>
      <c r="AS905" s="359">
        <v>4.8250000000000003E-3</v>
      </c>
      <c r="AT905" s="359"/>
      <c r="AX905" s="646"/>
      <c r="AY905" s="647"/>
      <c r="AZ905" s="647"/>
      <c r="BA905" s="647"/>
      <c r="BB905" s="648"/>
      <c r="BC905" s="647"/>
      <c r="BD905" s="647"/>
      <c r="BE905" s="647"/>
      <c r="BF905" s="647"/>
      <c r="BG905" s="648"/>
      <c r="BH905" s="648"/>
      <c r="BI905" s="649"/>
      <c r="BJ905" s="649"/>
      <c r="BK905" s="649"/>
      <c r="BL905" s="648"/>
      <c r="BM905" s="648"/>
      <c r="BN905" s="648"/>
      <c r="BO905" s="648"/>
      <c r="BP905" s="648"/>
      <c r="BQ905" s="648"/>
      <c r="BR905" s="648"/>
      <c r="BS905" s="648"/>
      <c r="BT905" s="651"/>
      <c r="BU905" s="652"/>
      <c r="BV905" s="650"/>
      <c r="BW905" s="653"/>
    </row>
    <row r="906" spans="2:75" ht="15.75" customHeight="1">
      <c r="B906" s="353" t="s">
        <v>327</v>
      </c>
      <c r="C906" s="354">
        <v>22354046000141</v>
      </c>
      <c r="D906" s="355" t="s">
        <v>13</v>
      </c>
      <c r="E906" s="355" t="s">
        <v>615</v>
      </c>
      <c r="F906" s="355" t="s">
        <v>619</v>
      </c>
      <c r="G906" s="356" t="s">
        <v>34</v>
      </c>
      <c r="H906" s="356" t="s">
        <v>1336</v>
      </c>
      <c r="I906" s="356" t="s">
        <v>34</v>
      </c>
      <c r="J906" s="356" t="s">
        <v>611</v>
      </c>
      <c r="K906" s="357" t="s">
        <v>48</v>
      </c>
      <c r="L906" s="358"/>
      <c r="M906" s="358" t="s">
        <v>34</v>
      </c>
      <c r="N906" s="357">
        <v>403075</v>
      </c>
      <c r="O906" s="357" t="s">
        <v>1320</v>
      </c>
      <c r="P906" s="361">
        <v>42247</v>
      </c>
      <c r="Q906" s="362">
        <v>127240282.36</v>
      </c>
      <c r="R906" s="362">
        <v>227558768.10944438</v>
      </c>
      <c r="S906" s="357">
        <v>31</v>
      </c>
      <c r="T906" s="359">
        <v>4.2657942201168364E-2</v>
      </c>
      <c r="U906" s="359">
        <v>0.55144754487001912</v>
      </c>
      <c r="V906" s="359">
        <v>3.6000930916319396E-2</v>
      </c>
      <c r="W906" s="359">
        <v>0.35292950056321731</v>
      </c>
      <c r="X906" s="359">
        <v>3.678037439828663E-2</v>
      </c>
      <c r="Y906" s="359">
        <v>0.27891226060524621</v>
      </c>
      <c r="Z906" s="359">
        <v>0.10092191169505993</v>
      </c>
      <c r="AA906" s="359">
        <v>0.57367286377391369</v>
      </c>
      <c r="AB906" s="359">
        <v>4.3478365729269761E-2</v>
      </c>
      <c r="AC906" s="363">
        <v>-1.399313897558482</v>
      </c>
      <c r="AD906" s="526">
        <v>18237547000170</v>
      </c>
      <c r="AE906" s="360" t="s">
        <v>2388</v>
      </c>
      <c r="AF906" s="360" t="s">
        <v>2152</v>
      </c>
      <c r="AG906" s="364" t="s">
        <v>1436</v>
      </c>
      <c r="AH906" s="364" t="s">
        <v>2147</v>
      </c>
      <c r="AI906" s="364">
        <v>50000</v>
      </c>
      <c r="AJ906" s="364">
        <v>5000</v>
      </c>
      <c r="AK906" s="364">
        <v>5000</v>
      </c>
      <c r="AL906" s="359">
        <v>1.9299999999999998E-2</v>
      </c>
      <c r="AM906" s="359">
        <v>0.2</v>
      </c>
      <c r="AN906" s="359" t="s">
        <v>64</v>
      </c>
      <c r="AO906" s="357" t="s">
        <v>1323</v>
      </c>
      <c r="AP906" s="360" t="s">
        <v>13</v>
      </c>
      <c r="AQ906" s="366" t="s">
        <v>664</v>
      </c>
      <c r="AR906" s="359">
        <v>4.8250000000000003E-3</v>
      </c>
      <c r="AS906" s="359">
        <v>4.8250000000000003E-3</v>
      </c>
      <c r="AT906" s="359"/>
      <c r="AX906" s="646"/>
      <c r="AY906" s="647"/>
      <c r="AZ906" s="647"/>
      <c r="BA906" s="647"/>
      <c r="BB906" s="648"/>
      <c r="BC906" s="647"/>
      <c r="BD906" s="647"/>
      <c r="BE906" s="647"/>
      <c r="BF906" s="647"/>
      <c r="BG906" s="648"/>
      <c r="BH906" s="648"/>
      <c r="BI906" s="649"/>
      <c r="BJ906" s="649"/>
      <c r="BK906" s="649"/>
      <c r="BL906" s="648"/>
      <c r="BM906" s="648"/>
      <c r="BN906" s="648"/>
      <c r="BO906" s="648"/>
      <c r="BP906" s="648"/>
      <c r="BQ906" s="648"/>
      <c r="BR906" s="648"/>
      <c r="BS906" s="648"/>
      <c r="BT906" s="651"/>
      <c r="BU906" s="652"/>
      <c r="BV906" s="650"/>
      <c r="BW906" s="653"/>
    </row>
    <row r="907" spans="2:75" ht="15.75" customHeight="1">
      <c r="B907" s="353" t="s">
        <v>328</v>
      </c>
      <c r="C907" s="354">
        <v>34799112000176</v>
      </c>
      <c r="D907" s="355" t="s">
        <v>13</v>
      </c>
      <c r="E907" s="355" t="s">
        <v>615</v>
      </c>
      <c r="F907" s="355" t="s">
        <v>619</v>
      </c>
      <c r="G907" s="356" t="s">
        <v>34</v>
      </c>
      <c r="H907" s="356" t="s">
        <v>865</v>
      </c>
      <c r="I907" s="356" t="s">
        <v>34</v>
      </c>
      <c r="J907" s="356"/>
      <c r="K907" s="357" t="s">
        <v>48</v>
      </c>
      <c r="L907" s="358"/>
      <c r="M907" s="358" t="s">
        <v>34</v>
      </c>
      <c r="N907" s="357">
        <v>519057</v>
      </c>
      <c r="O907" s="357" t="s">
        <v>1320</v>
      </c>
      <c r="P907" s="361">
        <v>43803</v>
      </c>
      <c r="Q907" s="362">
        <v>37668231.25</v>
      </c>
      <c r="R907" s="362">
        <v>53255233.409761935</v>
      </c>
      <c r="S907" s="357">
        <v>31</v>
      </c>
      <c r="T907" s="359">
        <v>5.5124983556550822E-2</v>
      </c>
      <c r="U907" s="359">
        <v>0.71261142180523507</v>
      </c>
      <c r="V907" s="359">
        <v>9.8281394284096324E-2</v>
      </c>
      <c r="W907" s="359">
        <v>0.96348629095086102</v>
      </c>
      <c r="X907" s="359">
        <v>2.0070121229696536E-2</v>
      </c>
      <c r="Y907" s="359">
        <v>0.15219537523404797</v>
      </c>
      <c r="Z907" s="359" t="s">
        <v>1417</v>
      </c>
      <c r="AA907" s="359" t="s">
        <v>1417</v>
      </c>
      <c r="AB907" s="359">
        <v>6.8115920521189699E-2</v>
      </c>
      <c r="AC907" s="363">
        <v>-1.5851756403511483E-2</v>
      </c>
      <c r="AD907" s="526">
        <v>34799086000186</v>
      </c>
      <c r="AE907" s="360" t="s">
        <v>2389</v>
      </c>
      <c r="AF907" s="360" t="s">
        <v>2149</v>
      </c>
      <c r="AG907" s="364" t="s">
        <v>719</v>
      </c>
      <c r="AH907" s="364" t="s">
        <v>2147</v>
      </c>
      <c r="AI907" s="364">
        <v>5000</v>
      </c>
      <c r="AJ907" s="364">
        <v>1000</v>
      </c>
      <c r="AK907" s="364">
        <v>1000</v>
      </c>
      <c r="AL907" s="359">
        <v>1.9E-2</v>
      </c>
      <c r="AM907" s="359">
        <v>0.2</v>
      </c>
      <c r="AN907" s="359" t="s">
        <v>2156</v>
      </c>
      <c r="AO907" s="357" t="s">
        <v>1323</v>
      </c>
      <c r="AP907" s="360" t="s">
        <v>13</v>
      </c>
      <c r="AQ907" s="366" t="s">
        <v>668</v>
      </c>
      <c r="AR907" s="359">
        <v>6.3333333333333332E-3</v>
      </c>
      <c r="AS907" s="359">
        <v>6.3333333333333332E-3</v>
      </c>
      <c r="AT907" s="359"/>
      <c r="AX907" s="646"/>
      <c r="AY907" s="647"/>
      <c r="AZ907" s="647"/>
      <c r="BA907" s="647"/>
      <c r="BB907" s="648"/>
      <c r="BC907" s="647"/>
      <c r="BD907" s="647"/>
      <c r="BE907" s="647"/>
      <c r="BF907" s="647"/>
      <c r="BG907" s="648"/>
      <c r="BH907" s="648"/>
      <c r="BI907" s="649"/>
      <c r="BJ907" s="649"/>
      <c r="BK907" s="649"/>
      <c r="BL907" s="648"/>
      <c r="BM907" s="648"/>
      <c r="BN907" s="648"/>
      <c r="BO907" s="648"/>
      <c r="BP907" s="648"/>
      <c r="BQ907" s="648"/>
      <c r="BR907" s="648"/>
      <c r="BS907" s="648"/>
      <c r="BT907" s="651"/>
      <c r="BU907" s="652"/>
      <c r="BV907" s="650"/>
      <c r="BW907" s="653"/>
    </row>
    <row r="908" spans="2:75" ht="15.75" customHeight="1">
      <c r="B908" s="353" t="s">
        <v>336</v>
      </c>
      <c r="C908" s="354">
        <v>31326427000108</v>
      </c>
      <c r="D908" s="355" t="s">
        <v>13</v>
      </c>
      <c r="E908" s="355" t="s">
        <v>615</v>
      </c>
      <c r="F908" s="355" t="s">
        <v>619</v>
      </c>
      <c r="G908" s="356" t="s">
        <v>34</v>
      </c>
      <c r="H908" s="356" t="s">
        <v>1336</v>
      </c>
      <c r="I908" s="356" t="s">
        <v>34</v>
      </c>
      <c r="J908" s="356"/>
      <c r="K908" s="357" t="s">
        <v>48</v>
      </c>
      <c r="L908" s="358"/>
      <c r="M908" s="358" t="s">
        <v>34</v>
      </c>
      <c r="N908" s="357">
        <v>478288</v>
      </c>
      <c r="O908" s="357" t="s">
        <v>1320</v>
      </c>
      <c r="P908" s="361">
        <v>43404</v>
      </c>
      <c r="Q908" s="362">
        <v>106538183.55</v>
      </c>
      <c r="R908" s="362">
        <v>138218066.04539683</v>
      </c>
      <c r="S908" s="357">
        <v>31</v>
      </c>
      <c r="T908" s="359">
        <v>7.5925815813844277E-3</v>
      </c>
      <c r="U908" s="359">
        <v>9.8150784033016344E-2</v>
      </c>
      <c r="V908" s="359">
        <v>2.6827707705736614E-3</v>
      </c>
      <c r="W908" s="359">
        <v>2.6300124026930587E-2</v>
      </c>
      <c r="X908" s="359">
        <v>-4.4052050253323149E-2</v>
      </c>
      <c r="Y908" s="359">
        <v>-0.33405469959062267</v>
      </c>
      <c r="Z908" s="359">
        <v>4.7898426583311782E-2</v>
      </c>
      <c r="AA908" s="359">
        <v>0.27227018480723109</v>
      </c>
      <c r="AB908" s="359">
        <v>4.6103340156856118E-2</v>
      </c>
      <c r="AC908" s="363">
        <v>-2.0261933445500815</v>
      </c>
      <c r="AD908" s="526">
        <v>31120430000170</v>
      </c>
      <c r="AE908" s="360" t="s">
        <v>2396</v>
      </c>
      <c r="AF908" s="360" t="s">
        <v>2143</v>
      </c>
      <c r="AG908" s="364" t="s">
        <v>1435</v>
      </c>
      <c r="AH908" s="364" t="s">
        <v>2147</v>
      </c>
      <c r="AI908" s="364">
        <v>500</v>
      </c>
      <c r="AJ908" s="364">
        <v>100</v>
      </c>
      <c r="AK908" s="364">
        <v>100</v>
      </c>
      <c r="AL908" s="359">
        <v>1.84E-2</v>
      </c>
      <c r="AM908" s="359">
        <v>0.2</v>
      </c>
      <c r="AN908" s="359" t="s">
        <v>34</v>
      </c>
      <c r="AO908" s="357" t="s">
        <v>1323</v>
      </c>
      <c r="AP908" s="360" t="s">
        <v>13</v>
      </c>
      <c r="AQ908" s="366" t="s">
        <v>664</v>
      </c>
      <c r="AR908" s="359">
        <v>4.9680000000000002E-3</v>
      </c>
      <c r="AS908" s="359">
        <v>4.9680000000000002E-3</v>
      </c>
      <c r="AT908" s="359"/>
      <c r="AX908" s="646"/>
      <c r="AY908" s="647"/>
      <c r="AZ908" s="647"/>
      <c r="BA908" s="647"/>
      <c r="BB908" s="648"/>
      <c r="BC908" s="647"/>
      <c r="BD908" s="647"/>
      <c r="BE908" s="647"/>
      <c r="BF908" s="647"/>
      <c r="BG908" s="648"/>
      <c r="BH908" s="648"/>
      <c r="BI908" s="649"/>
      <c r="BJ908" s="649"/>
      <c r="BK908" s="649"/>
      <c r="BL908" s="648"/>
      <c r="BM908" s="648"/>
      <c r="BN908" s="648"/>
      <c r="BO908" s="648"/>
      <c r="BP908" s="648"/>
      <c r="BQ908" s="648"/>
      <c r="BR908" s="648"/>
      <c r="BS908" s="648"/>
      <c r="BT908" s="651"/>
      <c r="BU908" s="652"/>
      <c r="BV908" s="650"/>
      <c r="BW908" s="653"/>
    </row>
    <row r="909" spans="2:75" ht="15.75" customHeight="1">
      <c r="B909" s="353" t="s">
        <v>363</v>
      </c>
      <c r="C909" s="354">
        <v>10347249000121</v>
      </c>
      <c r="D909" s="355" t="s">
        <v>13</v>
      </c>
      <c r="E909" s="355" t="s">
        <v>615</v>
      </c>
      <c r="F909" s="355" t="s">
        <v>619</v>
      </c>
      <c r="G909" s="356" t="s">
        <v>34</v>
      </c>
      <c r="H909" s="356" t="s">
        <v>865</v>
      </c>
      <c r="I909" s="356" t="s">
        <v>34</v>
      </c>
      <c r="J909" s="356"/>
      <c r="K909" s="357" t="s">
        <v>48</v>
      </c>
      <c r="L909" s="358"/>
      <c r="M909" s="358" t="s">
        <v>34</v>
      </c>
      <c r="N909" s="357">
        <v>222097</v>
      </c>
      <c r="O909" s="357" t="s">
        <v>1320</v>
      </c>
      <c r="P909" s="361">
        <v>39812</v>
      </c>
      <c r="Q909" s="362">
        <v>1166495865.29</v>
      </c>
      <c r="R909" s="362">
        <v>1289502344.2367854</v>
      </c>
      <c r="S909" s="357">
        <v>31</v>
      </c>
      <c r="T909" s="359">
        <v>0.15439568548971794</v>
      </c>
      <c r="U909" s="359">
        <v>1.9959031614866938</v>
      </c>
      <c r="V909" s="359">
        <v>0.13273431261320501</v>
      </c>
      <c r="W909" s="359">
        <v>1.3012400920150915</v>
      </c>
      <c r="X909" s="359">
        <v>0.14750952139554419</v>
      </c>
      <c r="Y909" s="359">
        <v>1.1185914974031836</v>
      </c>
      <c r="Z909" s="359">
        <v>0.2564673808951321</v>
      </c>
      <c r="AA909" s="359">
        <v>1.4578437367225119</v>
      </c>
      <c r="AB909" s="359">
        <v>5.3889329093276366E-2</v>
      </c>
      <c r="AC909" s="363">
        <v>0.53735791397719579</v>
      </c>
      <c r="AD909" s="526">
        <v>27249022000146</v>
      </c>
      <c r="AE909" s="360" t="s">
        <v>2352</v>
      </c>
      <c r="AF909" s="360" t="s">
        <v>2352</v>
      </c>
      <c r="AG909" s="364" t="s">
        <v>1439</v>
      </c>
      <c r="AH909" s="364" t="s">
        <v>2147</v>
      </c>
      <c r="AI909" s="364">
        <v>5000</v>
      </c>
      <c r="AJ909" s="364">
        <v>500</v>
      </c>
      <c r="AK909" s="364">
        <v>100</v>
      </c>
      <c r="AL909" s="359">
        <v>0.02</v>
      </c>
      <c r="AM909" s="359">
        <v>0.2</v>
      </c>
      <c r="AN909" s="359" t="s">
        <v>64</v>
      </c>
      <c r="AO909" s="357" t="s">
        <v>1323</v>
      </c>
      <c r="AP909" s="360" t="s">
        <v>13</v>
      </c>
      <c r="AQ909" s="366" t="s">
        <v>668</v>
      </c>
      <c r="AR909" s="359">
        <v>6.6666666666666662E-3</v>
      </c>
      <c r="AS909" s="359">
        <v>6.6666666666666662E-3</v>
      </c>
      <c r="AT909" s="359"/>
      <c r="AX909" s="646"/>
      <c r="AY909" s="647"/>
      <c r="AZ909" s="647"/>
      <c r="BA909" s="647"/>
      <c r="BB909" s="648"/>
      <c r="BC909" s="647"/>
      <c r="BD909" s="647"/>
      <c r="BE909" s="647"/>
      <c r="BF909" s="647"/>
      <c r="BG909" s="648"/>
      <c r="BH909" s="648"/>
      <c r="BI909" s="649"/>
      <c r="BJ909" s="649"/>
      <c r="BK909" s="649"/>
      <c r="BL909" s="648"/>
      <c r="BM909" s="648"/>
      <c r="BN909" s="648"/>
      <c r="BO909" s="648"/>
      <c r="BP909" s="648"/>
      <c r="BQ909" s="648"/>
      <c r="BR909" s="648"/>
      <c r="BS909" s="648"/>
      <c r="BT909" s="651"/>
      <c r="BU909" s="652"/>
      <c r="BV909" s="650"/>
      <c r="BW909" s="653"/>
    </row>
    <row r="910" spans="2:75" ht="15.75" customHeight="1">
      <c r="B910" s="353" t="s">
        <v>368</v>
      </c>
      <c r="C910" s="354">
        <v>11301137000100</v>
      </c>
      <c r="D910" s="355" t="s">
        <v>13</v>
      </c>
      <c r="E910" s="355" t="s">
        <v>615</v>
      </c>
      <c r="F910" s="355" t="s">
        <v>619</v>
      </c>
      <c r="G910" s="356" t="s">
        <v>34</v>
      </c>
      <c r="H910" s="356" t="s">
        <v>1337</v>
      </c>
      <c r="I910" s="356" t="s">
        <v>34</v>
      </c>
      <c r="J910" s="356"/>
      <c r="K910" s="357" t="s">
        <v>48</v>
      </c>
      <c r="L910" s="358"/>
      <c r="M910" s="358" t="s">
        <v>34</v>
      </c>
      <c r="N910" s="357">
        <v>239372</v>
      </c>
      <c r="O910" s="357" t="s">
        <v>1320</v>
      </c>
      <c r="P910" s="361">
        <v>40154</v>
      </c>
      <c r="Q910" s="362">
        <v>142359592.33000001</v>
      </c>
      <c r="R910" s="362">
        <v>149662976.9103215</v>
      </c>
      <c r="S910" s="357">
        <v>31</v>
      </c>
      <c r="T910" s="359">
        <v>0.10418466711330998</v>
      </c>
      <c r="U910" s="359">
        <v>1.3468155266796118</v>
      </c>
      <c r="V910" s="359">
        <v>0.11283949474800137</v>
      </c>
      <c r="W910" s="359">
        <v>1.1062043539314512</v>
      </c>
      <c r="X910" s="359">
        <v>0.35387790105844186</v>
      </c>
      <c r="Y910" s="359">
        <v>2.683520409380268</v>
      </c>
      <c r="Z910" s="359">
        <v>0.49614493718400521</v>
      </c>
      <c r="AA910" s="359">
        <v>2.8202486673189822</v>
      </c>
      <c r="AB910" s="359">
        <v>0.17154749407804931</v>
      </c>
      <c r="AC910" s="363">
        <v>0.14234332563614596</v>
      </c>
      <c r="AD910" s="526">
        <v>11286399000135</v>
      </c>
      <c r="AE910" s="360" t="s">
        <v>2421</v>
      </c>
      <c r="AF910" s="360" t="s">
        <v>2221</v>
      </c>
      <c r="AG910" s="364" t="s">
        <v>736</v>
      </c>
      <c r="AH910" s="364" t="s">
        <v>2147</v>
      </c>
      <c r="AI910" s="364">
        <v>500</v>
      </c>
      <c r="AJ910" s="364">
        <v>0</v>
      </c>
      <c r="AK910" s="364">
        <v>500</v>
      </c>
      <c r="AL910" s="359">
        <v>0.02</v>
      </c>
      <c r="AM910" s="359">
        <v>0.2</v>
      </c>
      <c r="AN910" s="359" t="s">
        <v>64</v>
      </c>
      <c r="AO910" s="357" t="s">
        <v>1323</v>
      </c>
      <c r="AP910" s="360" t="s">
        <v>13</v>
      </c>
      <c r="AQ910" s="366" t="s">
        <v>671</v>
      </c>
      <c r="AR910" s="359">
        <v>4.6666666666666662E-3</v>
      </c>
      <c r="AS910" s="359">
        <v>4.6666666666666662E-3</v>
      </c>
      <c r="AT910" s="359"/>
      <c r="AX910" s="646"/>
      <c r="AY910" s="647"/>
      <c r="AZ910" s="647"/>
      <c r="BA910" s="647"/>
      <c r="BB910" s="648"/>
      <c r="BC910" s="647"/>
      <c r="BD910" s="647"/>
      <c r="BE910" s="647"/>
      <c r="BF910" s="647"/>
      <c r="BG910" s="648"/>
      <c r="BH910" s="648"/>
      <c r="BI910" s="649"/>
      <c r="BJ910" s="649"/>
      <c r="BK910" s="649"/>
      <c r="BL910" s="648"/>
      <c r="BM910" s="648"/>
      <c r="BN910" s="648"/>
      <c r="BO910" s="648"/>
      <c r="BP910" s="648"/>
      <c r="BQ910" s="648"/>
      <c r="BR910" s="648"/>
      <c r="BS910" s="648"/>
      <c r="BT910" s="651"/>
      <c r="BU910" s="652"/>
      <c r="BV910" s="650"/>
      <c r="BW910" s="653"/>
    </row>
    <row r="911" spans="2:75" ht="15.75" customHeight="1">
      <c r="B911" s="353" t="s">
        <v>1704</v>
      </c>
      <c r="C911" s="354">
        <v>12808980000132</v>
      </c>
      <c r="D911" s="355" t="s">
        <v>13</v>
      </c>
      <c r="E911" s="355" t="s">
        <v>615</v>
      </c>
      <c r="F911" s="355" t="s">
        <v>619</v>
      </c>
      <c r="G911" s="356" t="s">
        <v>34</v>
      </c>
      <c r="H911" s="356" t="s">
        <v>1337</v>
      </c>
      <c r="I911" s="356" t="s">
        <v>34</v>
      </c>
      <c r="J911" s="356" t="s">
        <v>611</v>
      </c>
      <c r="K911" s="357" t="s">
        <v>48</v>
      </c>
      <c r="L911" s="358"/>
      <c r="M911" s="358"/>
      <c r="N911" s="357">
        <v>262821</v>
      </c>
      <c r="O911" s="357" t="s">
        <v>1320</v>
      </c>
      <c r="P911" s="361">
        <v>40513</v>
      </c>
      <c r="Q911" s="362">
        <v>20201941604.130001</v>
      </c>
      <c r="R911" s="362">
        <v>15455078586.779842</v>
      </c>
      <c r="S911" s="357">
        <v>31</v>
      </c>
      <c r="T911" s="359">
        <v>0.65763909162930179</v>
      </c>
      <c r="U911" s="359">
        <v>7.3970676313842363</v>
      </c>
      <c r="V911" s="359">
        <v>0.77012917375381984</v>
      </c>
      <c r="W911" s="359">
        <v>7.0680209963832548</v>
      </c>
      <c r="X911" s="359">
        <v>1.1817468170925194</v>
      </c>
      <c r="Y911" s="359">
        <v>8.3097959813413453</v>
      </c>
      <c r="Z911" s="359">
        <v>1.4130621262872243</v>
      </c>
      <c r="AA911" s="359">
        <v>7.7217679854727139</v>
      </c>
      <c r="AB911" s="359">
        <v>0.24797918596326327</v>
      </c>
      <c r="AC911" s="363">
        <v>2.0029417042424571</v>
      </c>
      <c r="AD911" s="526">
        <v>0</v>
      </c>
      <c r="AE911" s="360" t="s">
        <v>2433</v>
      </c>
      <c r="AF911" s="360" t="s">
        <v>2146</v>
      </c>
      <c r="AG911" s="364" t="s">
        <v>59</v>
      </c>
      <c r="AH911" s="364" t="s">
        <v>2204</v>
      </c>
      <c r="AI911" s="364">
        <v>1000000</v>
      </c>
      <c r="AJ911" s="364">
        <v>0</v>
      </c>
      <c r="AK911" s="364">
        <v>0</v>
      </c>
      <c r="AL911" s="359">
        <v>1.3000000000000001E-2</v>
      </c>
      <c r="AM911" s="359" t="s">
        <v>34</v>
      </c>
      <c r="AN911" s="359" t="s">
        <v>64</v>
      </c>
      <c r="AO911" s="357" t="s">
        <v>1323</v>
      </c>
      <c r="AP911" s="360" t="s">
        <v>13</v>
      </c>
      <c r="AQ911" s="366" t="s">
        <v>679</v>
      </c>
      <c r="AR911" s="359" t="s">
        <v>34</v>
      </c>
      <c r="AS911" s="359" t="s">
        <v>34</v>
      </c>
      <c r="AT911" s="359"/>
      <c r="AX911" s="646"/>
      <c r="AY911" s="647"/>
      <c r="AZ911" s="647"/>
      <c r="BA911" s="647"/>
      <c r="BB911" s="648"/>
      <c r="BC911" s="647"/>
      <c r="BD911" s="647"/>
      <c r="BE911" s="647"/>
      <c r="BF911" s="647"/>
      <c r="BG911" s="648"/>
      <c r="BH911" s="648"/>
      <c r="BI911" s="649"/>
      <c r="BJ911" s="649"/>
      <c r="BK911" s="649"/>
      <c r="BL911" s="648"/>
      <c r="BM911" s="648"/>
      <c r="BN911" s="648"/>
      <c r="BO911" s="648"/>
      <c r="BP911" s="648"/>
      <c r="BQ911" s="648"/>
      <c r="BR911" s="648"/>
      <c r="BS911" s="648"/>
      <c r="BT911" s="651"/>
      <c r="BU911" s="652"/>
      <c r="BV911" s="650"/>
      <c r="BW911" s="653"/>
    </row>
    <row r="912" spans="2:75" ht="15.75" customHeight="1">
      <c r="B912" s="353" t="s">
        <v>695</v>
      </c>
      <c r="C912" s="354">
        <v>17797493000135</v>
      </c>
      <c r="D912" s="355" t="s">
        <v>13</v>
      </c>
      <c r="E912" s="355" t="s">
        <v>615</v>
      </c>
      <c r="F912" s="355" t="s">
        <v>619</v>
      </c>
      <c r="G912" s="356" t="s">
        <v>34</v>
      </c>
      <c r="H912" s="356" t="s">
        <v>1336</v>
      </c>
      <c r="I912" s="356" t="s">
        <v>34</v>
      </c>
      <c r="J912" s="356"/>
      <c r="K912" s="357" t="s">
        <v>48</v>
      </c>
      <c r="L912" s="358"/>
      <c r="M912" s="358" t="s">
        <v>34</v>
      </c>
      <c r="N912" s="357">
        <v>473596</v>
      </c>
      <c r="O912" s="357" t="s">
        <v>1320</v>
      </c>
      <c r="P912" s="361">
        <v>43318</v>
      </c>
      <c r="Q912" s="362">
        <v>23224265.690000001</v>
      </c>
      <c r="R912" s="362">
        <v>39470457.797380969</v>
      </c>
      <c r="S912" s="357">
        <v>31</v>
      </c>
      <c r="T912" s="359">
        <v>0.10276752978805548</v>
      </c>
      <c r="U912" s="359">
        <v>1.3284959158772451</v>
      </c>
      <c r="V912" s="359">
        <v>6.4611756553295097E-2</v>
      </c>
      <c r="W912" s="359">
        <v>0.63341125883302463</v>
      </c>
      <c r="X912" s="359">
        <v>2.7759646315803188E-2</v>
      </c>
      <c r="Y912" s="359">
        <v>0.21050644084535031</v>
      </c>
      <c r="Z912" s="359">
        <v>9.5617399867135466E-2</v>
      </c>
      <c r="AA912" s="359">
        <v>0.54352029888351849</v>
      </c>
      <c r="AB912" s="359">
        <v>3.5703264335066813E-2</v>
      </c>
      <c r="AC912" s="363">
        <v>-0.94944080716599444</v>
      </c>
      <c r="AD912" s="526">
        <v>0</v>
      </c>
      <c r="AE912" s="360" t="s">
        <v>2323</v>
      </c>
      <c r="AF912" s="360" t="s">
        <v>2323</v>
      </c>
      <c r="AG912" s="364" t="s">
        <v>719</v>
      </c>
      <c r="AH912" s="364" t="s">
        <v>2147</v>
      </c>
      <c r="AI912" s="364">
        <v>1000</v>
      </c>
      <c r="AJ912" s="364">
        <v>1000</v>
      </c>
      <c r="AK912" s="364">
        <v>1000</v>
      </c>
      <c r="AL912" s="359">
        <v>0.02</v>
      </c>
      <c r="AM912" s="359">
        <v>0.2</v>
      </c>
      <c r="AN912" s="359" t="s">
        <v>64</v>
      </c>
      <c r="AO912" s="357" t="s">
        <v>1323</v>
      </c>
      <c r="AP912" s="360" t="s">
        <v>13</v>
      </c>
      <c r="AQ912" s="366" t="s">
        <v>664</v>
      </c>
      <c r="AR912" s="359">
        <v>7.1999999999999998E-3</v>
      </c>
      <c r="AS912" s="359">
        <v>7.1999999999999998E-3</v>
      </c>
      <c r="AT912" s="359"/>
      <c r="AX912" s="646"/>
      <c r="AY912" s="647"/>
      <c r="AZ912" s="647"/>
      <c r="BA912" s="647"/>
      <c r="BB912" s="648"/>
      <c r="BC912" s="647"/>
      <c r="BD912" s="647"/>
      <c r="BE912" s="647"/>
      <c r="BF912" s="647"/>
      <c r="BG912" s="648"/>
      <c r="BH912" s="648"/>
      <c r="BI912" s="649"/>
      <c r="BJ912" s="649"/>
      <c r="BK912" s="649"/>
      <c r="BL912" s="648"/>
      <c r="BM912" s="648"/>
      <c r="BN912" s="648"/>
      <c r="BO912" s="648"/>
      <c r="BP912" s="648"/>
      <c r="BQ912" s="648"/>
      <c r="BR912" s="648"/>
      <c r="BS912" s="648"/>
      <c r="BT912" s="651"/>
      <c r="BU912" s="652"/>
      <c r="BV912" s="650"/>
      <c r="BW912" s="653"/>
    </row>
    <row r="913" spans="2:75" ht="15.75" customHeight="1">
      <c r="B913" s="353" t="s">
        <v>407</v>
      </c>
      <c r="C913" s="354">
        <v>28581175000159</v>
      </c>
      <c r="D913" s="355" t="s">
        <v>13</v>
      </c>
      <c r="E913" s="355" t="s">
        <v>615</v>
      </c>
      <c r="F913" s="355" t="s">
        <v>619</v>
      </c>
      <c r="G913" s="356" t="s">
        <v>34</v>
      </c>
      <c r="H913" s="356" t="s">
        <v>1337</v>
      </c>
      <c r="I913" s="356" t="s">
        <v>34</v>
      </c>
      <c r="J913" s="356"/>
      <c r="K913" s="357" t="s">
        <v>48</v>
      </c>
      <c r="L913" s="358"/>
      <c r="M913" s="358" t="s">
        <v>34</v>
      </c>
      <c r="N913" s="357">
        <v>464074</v>
      </c>
      <c r="O913" s="357" t="s">
        <v>1320</v>
      </c>
      <c r="P913" s="361">
        <v>43223</v>
      </c>
      <c r="Q913" s="362">
        <v>63322726.939999998</v>
      </c>
      <c r="R913" s="362">
        <v>62897148.856031738</v>
      </c>
      <c r="S913" s="357">
        <v>31</v>
      </c>
      <c r="T913" s="359">
        <v>7.887909864452447E-2</v>
      </c>
      <c r="U913" s="359">
        <v>1.0196855039081494</v>
      </c>
      <c r="V913" s="359">
        <v>7.3087520477042256E-2</v>
      </c>
      <c r="W913" s="359">
        <v>0.71650208599671406</v>
      </c>
      <c r="X913" s="359">
        <v>7.0340461067736948E-2</v>
      </c>
      <c r="Y913" s="359">
        <v>0.53340449436348703</v>
      </c>
      <c r="Z913" s="359">
        <v>0.1054992768981633</v>
      </c>
      <c r="AA913" s="359">
        <v>0.59969209151642489</v>
      </c>
      <c r="AB913" s="359">
        <v>8.855102762520449E-2</v>
      </c>
      <c r="AC913" s="363">
        <v>-0.2562803798824036</v>
      </c>
      <c r="AD913" s="526">
        <v>28653777000174</v>
      </c>
      <c r="AE913" s="360" t="s">
        <v>2448</v>
      </c>
      <c r="AF913" s="360" t="s">
        <v>2146</v>
      </c>
      <c r="AG913" s="364" t="s">
        <v>59</v>
      </c>
      <c r="AH913" s="364" t="s">
        <v>2147</v>
      </c>
      <c r="AI913" s="364">
        <v>500</v>
      </c>
      <c r="AJ913" s="364">
        <v>100</v>
      </c>
      <c r="AK913" s="364">
        <v>100</v>
      </c>
      <c r="AL913" s="359">
        <v>1.3999999999999999E-2</v>
      </c>
      <c r="AM913" s="359">
        <v>0.2</v>
      </c>
      <c r="AN913" s="359" t="s">
        <v>64</v>
      </c>
      <c r="AO913" s="357" t="s">
        <v>1323</v>
      </c>
      <c r="AP913" s="360" t="s">
        <v>13</v>
      </c>
      <c r="AQ913" s="366" t="s">
        <v>664</v>
      </c>
      <c r="AR913" s="359">
        <v>3.7333333333333333E-3</v>
      </c>
      <c r="AS913" s="359">
        <v>3.7333333333333333E-3</v>
      </c>
      <c r="AT913" s="359"/>
      <c r="AX913" s="646"/>
      <c r="AY913" s="647"/>
      <c r="AZ913" s="647"/>
      <c r="BA913" s="647"/>
      <c r="BB913" s="648"/>
      <c r="BC913" s="647"/>
      <c r="BD913" s="647"/>
      <c r="BE913" s="647"/>
      <c r="BF913" s="647"/>
      <c r="BG913" s="648"/>
      <c r="BH913" s="648"/>
      <c r="BI913" s="649"/>
      <c r="BJ913" s="649"/>
      <c r="BK913" s="649"/>
      <c r="BL913" s="648"/>
      <c r="BM913" s="648"/>
      <c r="BN913" s="648"/>
      <c r="BO913" s="648"/>
      <c r="BP913" s="648"/>
      <c r="BQ913" s="648"/>
      <c r="BR913" s="648"/>
      <c r="BS913" s="648"/>
      <c r="BT913" s="651"/>
      <c r="BU913" s="652"/>
      <c r="BV913" s="650"/>
      <c r="BW913" s="653"/>
    </row>
    <row r="914" spans="2:75" ht="15.75" customHeight="1">
      <c r="B914" s="353" t="s">
        <v>413</v>
      </c>
      <c r="C914" s="354">
        <v>26277600000195</v>
      </c>
      <c r="D914" s="355" t="s">
        <v>13</v>
      </c>
      <c r="E914" s="355" t="s">
        <v>615</v>
      </c>
      <c r="F914" s="355" t="s">
        <v>619</v>
      </c>
      <c r="G914" s="356" t="s">
        <v>34</v>
      </c>
      <c r="H914" s="356" t="s">
        <v>1336</v>
      </c>
      <c r="I914" s="356" t="s">
        <v>34</v>
      </c>
      <c r="J914" s="356"/>
      <c r="K914" s="357" t="s">
        <v>48</v>
      </c>
      <c r="L914" s="358"/>
      <c r="M914" s="358" t="s">
        <v>34</v>
      </c>
      <c r="N914" s="357">
        <v>441465</v>
      </c>
      <c r="O914" s="357" t="s">
        <v>1320</v>
      </c>
      <c r="P914" s="361">
        <v>42888</v>
      </c>
      <c r="Q914" s="362">
        <v>293915026.23000002</v>
      </c>
      <c r="R914" s="362">
        <v>377366595.75432551</v>
      </c>
      <c r="S914" s="357">
        <v>31</v>
      </c>
      <c r="T914" s="359">
        <v>0.12684922737792137</v>
      </c>
      <c r="U914" s="359">
        <v>1.6398047209201212</v>
      </c>
      <c r="V914" s="359">
        <v>0.12978817705428747</v>
      </c>
      <c r="W914" s="359">
        <v>1.272358112440253</v>
      </c>
      <c r="X914" s="359">
        <v>0.19142112783646237</v>
      </c>
      <c r="Y914" s="359">
        <v>1.4515811860512393</v>
      </c>
      <c r="Z914" s="359">
        <v>0.22766515387368935</v>
      </c>
      <c r="AA914" s="359">
        <v>1.2941225409886994</v>
      </c>
      <c r="AB914" s="359">
        <v>4.2158420678999782E-2</v>
      </c>
      <c r="AC914" s="363">
        <v>0.61179000523387228</v>
      </c>
      <c r="AD914" s="526">
        <v>26859555000187</v>
      </c>
      <c r="AE914" s="360" t="s">
        <v>2452</v>
      </c>
      <c r="AF914" s="360" t="s">
        <v>2146</v>
      </c>
      <c r="AG914" s="364" t="s">
        <v>59</v>
      </c>
      <c r="AH914" s="364" t="s">
        <v>2147</v>
      </c>
      <c r="AI914" s="364">
        <v>500</v>
      </c>
      <c r="AJ914" s="364">
        <v>100</v>
      </c>
      <c r="AK914" s="364">
        <v>500</v>
      </c>
      <c r="AL914" s="359">
        <v>1.9E-2</v>
      </c>
      <c r="AM914" s="359">
        <v>0.2</v>
      </c>
      <c r="AN914" s="359" t="s">
        <v>64</v>
      </c>
      <c r="AO914" s="357" t="s">
        <v>1323</v>
      </c>
      <c r="AP914" s="360" t="s">
        <v>13</v>
      </c>
      <c r="AQ914" s="366" t="s">
        <v>664</v>
      </c>
      <c r="AR914" s="359">
        <v>3.7999999999999996E-3</v>
      </c>
      <c r="AS914" s="359">
        <v>3.7999999999999996E-3</v>
      </c>
      <c r="AT914" s="359"/>
      <c r="AX914" s="646"/>
      <c r="AY914" s="647"/>
      <c r="AZ914" s="647"/>
      <c r="BA914" s="647"/>
      <c r="BB914" s="648"/>
      <c r="BC914" s="647"/>
      <c r="BD914" s="647"/>
      <c r="BE914" s="647"/>
      <c r="BF914" s="647"/>
      <c r="BG914" s="648"/>
      <c r="BH914" s="648"/>
      <c r="BI914" s="649"/>
      <c r="BJ914" s="649"/>
      <c r="BK914" s="649"/>
      <c r="BL914" s="648"/>
      <c r="BM914" s="648"/>
      <c r="BN914" s="648"/>
      <c r="BO914" s="648"/>
      <c r="BP914" s="648"/>
      <c r="BQ914" s="648"/>
      <c r="BR914" s="648"/>
      <c r="BS914" s="648"/>
      <c r="BT914" s="651"/>
      <c r="BU914" s="652"/>
      <c r="BV914" s="650"/>
      <c r="BW914" s="653"/>
    </row>
    <row r="915" spans="2:75" ht="15.75" customHeight="1">
      <c r="B915" s="353" t="s">
        <v>1234</v>
      </c>
      <c r="C915" s="354">
        <v>26882932000107</v>
      </c>
      <c r="D915" s="355" t="s">
        <v>13</v>
      </c>
      <c r="E915" s="355" t="s">
        <v>615</v>
      </c>
      <c r="F915" s="355" t="s">
        <v>619</v>
      </c>
      <c r="G915" s="356" t="s">
        <v>34</v>
      </c>
      <c r="H915" s="356" t="s">
        <v>1336</v>
      </c>
      <c r="I915" s="356" t="s">
        <v>34</v>
      </c>
      <c r="J915" s="356"/>
      <c r="K915" s="357" t="s">
        <v>48</v>
      </c>
      <c r="L915" s="358"/>
      <c r="M915" s="358" t="s">
        <v>34</v>
      </c>
      <c r="N915" s="357">
        <v>442011</v>
      </c>
      <c r="O915" s="357" t="s">
        <v>1320</v>
      </c>
      <c r="P915" s="361">
        <v>42893</v>
      </c>
      <c r="Q915" s="362">
        <v>20409167.789999999</v>
      </c>
      <c r="R915" s="362">
        <v>23274077.052103158</v>
      </c>
      <c r="S915" s="357">
        <v>31</v>
      </c>
      <c r="T915" s="359">
        <v>0.1266003637143478</v>
      </c>
      <c r="U915" s="359">
        <v>1.6365876117675553</v>
      </c>
      <c r="V915" s="359">
        <v>0.12955475887434864</v>
      </c>
      <c r="W915" s="359">
        <v>1.2700698337882463</v>
      </c>
      <c r="X915" s="359">
        <v>0.18945857530398569</v>
      </c>
      <c r="Y915" s="359">
        <v>1.4366987936790963</v>
      </c>
      <c r="Z915" s="359">
        <v>0.22412939098727347</v>
      </c>
      <c r="AA915" s="359">
        <v>1.2740241184894849</v>
      </c>
      <c r="AB915" s="359">
        <v>4.1793347388110066E-2</v>
      </c>
      <c r="AC915" s="363">
        <v>0.61182268880175616</v>
      </c>
      <c r="AD915" s="526">
        <v>26277600000195</v>
      </c>
      <c r="AE915" s="360" t="s">
        <v>2157</v>
      </c>
      <c r="AF915" s="360" t="s">
        <v>2143</v>
      </c>
      <c r="AG915" s="364" t="s">
        <v>1435</v>
      </c>
      <c r="AH915" s="364" t="s">
        <v>2147</v>
      </c>
      <c r="AI915" s="364">
        <v>5000</v>
      </c>
      <c r="AJ915" s="364">
        <v>5000</v>
      </c>
      <c r="AK915" s="364">
        <v>5000</v>
      </c>
      <c r="AL915" s="359">
        <v>0</v>
      </c>
      <c r="AM915" s="359" t="s">
        <v>34</v>
      </c>
      <c r="AN915" s="359" t="s">
        <v>34</v>
      </c>
      <c r="AO915" s="357" t="s">
        <v>1323</v>
      </c>
      <c r="AP915" s="360" t="s">
        <v>13</v>
      </c>
      <c r="AQ915" s="366" t="s">
        <v>664</v>
      </c>
      <c r="AR915" s="359">
        <v>3.7999999999999996E-3</v>
      </c>
      <c r="AS915" s="359">
        <v>3.7999999999999996E-3</v>
      </c>
      <c r="AT915" s="359"/>
      <c r="AX915" s="646"/>
      <c r="AY915" s="647"/>
      <c r="AZ915" s="647"/>
      <c r="BA915" s="647"/>
      <c r="BB915" s="648"/>
      <c r="BC915" s="647"/>
      <c r="BD915" s="647"/>
      <c r="BE915" s="647"/>
      <c r="BF915" s="647"/>
      <c r="BG915" s="648"/>
      <c r="BH915" s="648"/>
      <c r="BI915" s="649"/>
      <c r="BJ915" s="649"/>
      <c r="BK915" s="649"/>
      <c r="BL915" s="648"/>
      <c r="BM915" s="648"/>
      <c r="BN915" s="648"/>
      <c r="BO915" s="648"/>
      <c r="BP915" s="648"/>
      <c r="BQ915" s="648"/>
      <c r="BR915" s="648"/>
      <c r="BS915" s="648"/>
      <c r="BT915" s="651"/>
      <c r="BU915" s="652"/>
      <c r="BV915" s="650"/>
      <c r="BW915" s="653"/>
    </row>
    <row r="916" spans="2:75" ht="15.75" customHeight="1">
      <c r="B916" s="353" t="s">
        <v>1243</v>
      </c>
      <c r="C916" s="354">
        <v>38120906000112</v>
      </c>
      <c r="D916" s="355" t="s">
        <v>13</v>
      </c>
      <c r="E916" s="355" t="s">
        <v>615</v>
      </c>
      <c r="F916" s="355" t="s">
        <v>619</v>
      </c>
      <c r="G916" s="356" t="s">
        <v>34</v>
      </c>
      <c r="H916" s="356" t="s">
        <v>1336</v>
      </c>
      <c r="I916" s="356" t="s">
        <v>34</v>
      </c>
      <c r="J916" s="356"/>
      <c r="K916" s="357" t="s">
        <v>48</v>
      </c>
      <c r="L916" s="358"/>
      <c r="M916" s="358" t="s">
        <v>1414</v>
      </c>
      <c r="N916" s="357">
        <v>560170</v>
      </c>
      <c r="O916" s="357" t="s">
        <v>1320</v>
      </c>
      <c r="P916" s="361">
        <v>44146</v>
      </c>
      <c r="Q916" s="362">
        <v>10951554.619999999</v>
      </c>
      <c r="R916" s="362">
        <v>6945279.649444445</v>
      </c>
      <c r="S916" s="357">
        <v>31</v>
      </c>
      <c r="T916" s="359">
        <v>3.6516699259475205E-2</v>
      </c>
      <c r="U916" s="359">
        <v>0.47205849870655298</v>
      </c>
      <c r="V916" s="359">
        <v>7.6455632119192707E-2</v>
      </c>
      <c r="W916" s="359">
        <v>0.7495208421635573</v>
      </c>
      <c r="X916" s="359" t="s">
        <v>1417</v>
      </c>
      <c r="Y916" s="359" t="s">
        <v>1417</v>
      </c>
      <c r="Z916" s="359" t="s">
        <v>1417</v>
      </c>
      <c r="AA916" s="359" t="s">
        <v>1417</v>
      </c>
      <c r="AB916" s="359">
        <v>3.3280667682823506E-2</v>
      </c>
      <c r="AC916" s="363">
        <v>-0.68849217339333812</v>
      </c>
      <c r="AD916" s="526">
        <v>0</v>
      </c>
      <c r="AE916" s="360" t="s">
        <v>2456</v>
      </c>
      <c r="AF916" s="360" t="s">
        <v>2143</v>
      </c>
      <c r="AG916" s="364" t="s">
        <v>1435</v>
      </c>
      <c r="AH916" s="364" t="s">
        <v>2147</v>
      </c>
      <c r="AI916" s="364">
        <v>1000</v>
      </c>
      <c r="AJ916" s="364">
        <v>100</v>
      </c>
      <c r="AK916" s="364">
        <v>500</v>
      </c>
      <c r="AL916" s="359">
        <v>1.7500000000000002E-2</v>
      </c>
      <c r="AM916" s="359">
        <v>0.2</v>
      </c>
      <c r="AN916" s="359" t="s">
        <v>34</v>
      </c>
      <c r="AO916" s="357" t="s">
        <v>1323</v>
      </c>
      <c r="AP916" s="360" t="s">
        <v>13</v>
      </c>
      <c r="AQ916" s="366" t="s">
        <v>668</v>
      </c>
      <c r="AR916" s="359">
        <v>3.5000000000000001E-3</v>
      </c>
      <c r="AS916" s="359">
        <v>3.5000000000000001E-3</v>
      </c>
      <c r="AT916" s="359"/>
      <c r="AX916" s="646"/>
      <c r="AY916" s="647"/>
      <c r="AZ916" s="647"/>
      <c r="BA916" s="647"/>
      <c r="BB916" s="648"/>
      <c r="BC916" s="647"/>
      <c r="BD916" s="647"/>
      <c r="BE916" s="647"/>
      <c r="BF916" s="647"/>
      <c r="BG916" s="648"/>
      <c r="BH916" s="648"/>
      <c r="BI916" s="649"/>
      <c r="BJ916" s="649"/>
      <c r="BK916" s="649"/>
      <c r="BL916" s="648"/>
      <c r="BM916" s="648"/>
      <c r="BN916" s="648"/>
      <c r="BO916" s="648"/>
      <c r="BP916" s="648"/>
      <c r="BQ916" s="648"/>
      <c r="BR916" s="648"/>
      <c r="BS916" s="648"/>
      <c r="BT916" s="651"/>
      <c r="BU916" s="652"/>
      <c r="BV916" s="650"/>
      <c r="BW916" s="653"/>
    </row>
    <row r="917" spans="2:75" ht="15.75" customHeight="1">
      <c r="B917" s="353" t="s">
        <v>1716</v>
      </c>
      <c r="C917" s="354">
        <v>8815403000109</v>
      </c>
      <c r="D917" s="355" t="s">
        <v>13</v>
      </c>
      <c r="E917" s="355" t="s">
        <v>615</v>
      </c>
      <c r="F917" s="355" t="s">
        <v>619</v>
      </c>
      <c r="G917" s="356" t="s">
        <v>34</v>
      </c>
      <c r="H917" s="356" t="s">
        <v>1337</v>
      </c>
      <c r="I917" s="356" t="s">
        <v>34</v>
      </c>
      <c r="J917" s="356" t="s">
        <v>611</v>
      </c>
      <c r="K917" s="357" t="s">
        <v>48</v>
      </c>
      <c r="L917" s="358"/>
      <c r="M917" s="358"/>
      <c r="N917" s="357">
        <v>185779</v>
      </c>
      <c r="O917" s="357" t="s">
        <v>1320</v>
      </c>
      <c r="P917" s="361">
        <v>39238</v>
      </c>
      <c r="Q917" s="362" t="s">
        <v>1391</v>
      </c>
      <c r="R917" s="362" t="s">
        <v>1417</v>
      </c>
      <c r="S917" s="357">
        <v>31</v>
      </c>
      <c r="T917" s="359" t="s">
        <v>1417</v>
      </c>
      <c r="U917" s="359" t="s">
        <v>1417</v>
      </c>
      <c r="V917" s="359" t="s">
        <v>1417</v>
      </c>
      <c r="W917" s="359" t="s">
        <v>1417</v>
      </c>
      <c r="X917" s="359" t="s">
        <v>1417</v>
      </c>
      <c r="Y917" s="359" t="s">
        <v>1417</v>
      </c>
      <c r="Z917" s="359" t="s">
        <v>1417</v>
      </c>
      <c r="AA917" s="359" t="s">
        <v>1417</v>
      </c>
      <c r="AB917" s="359" t="s">
        <v>1417</v>
      </c>
      <c r="AC917" s="363" t="s">
        <v>1417</v>
      </c>
      <c r="AD917" s="526">
        <v>9489380000144</v>
      </c>
      <c r="AE917" s="360" t="s">
        <v>2459</v>
      </c>
      <c r="AF917" s="360" t="s">
        <v>2146</v>
      </c>
      <c r="AG917" s="364" t="s">
        <v>59</v>
      </c>
      <c r="AH917" s="364" t="s">
        <v>2147</v>
      </c>
      <c r="AI917" s="364">
        <v>10000</v>
      </c>
      <c r="AJ917" s="364">
        <v>5000</v>
      </c>
      <c r="AK917" s="364">
        <v>10000</v>
      </c>
      <c r="AL917" s="359">
        <v>1.95E-2</v>
      </c>
      <c r="AM917" s="359">
        <v>0.2</v>
      </c>
      <c r="AN917" s="359" t="s">
        <v>64</v>
      </c>
      <c r="AO917" s="357" t="s">
        <v>1323</v>
      </c>
      <c r="AP917" s="360" t="s">
        <v>13</v>
      </c>
      <c r="AQ917" s="366" t="s">
        <v>664</v>
      </c>
      <c r="AR917" s="359">
        <v>4.7375000000000004E-3</v>
      </c>
      <c r="AS917" s="359">
        <v>4.7375000000000004E-3</v>
      </c>
      <c r="AT917" s="359"/>
      <c r="AX917" s="646"/>
      <c r="AY917" s="647"/>
      <c r="AZ917" s="647"/>
      <c r="BA917" s="647"/>
      <c r="BB917" s="648"/>
      <c r="BC917" s="647"/>
      <c r="BD917" s="647"/>
      <c r="BE917" s="647"/>
      <c r="BF917" s="647"/>
      <c r="BG917" s="648"/>
      <c r="BH917" s="648"/>
      <c r="BI917" s="649"/>
      <c r="BJ917" s="649"/>
      <c r="BK917" s="649"/>
      <c r="BL917" s="648"/>
      <c r="BM917" s="648"/>
      <c r="BN917" s="648"/>
      <c r="BO917" s="648"/>
      <c r="BP917" s="648"/>
      <c r="BQ917" s="648"/>
      <c r="BR917" s="648"/>
      <c r="BS917" s="648"/>
      <c r="BT917" s="651"/>
      <c r="BU917" s="652"/>
      <c r="BV917" s="650"/>
      <c r="BW917" s="653"/>
    </row>
    <row r="918" spans="2:75" ht="15.75" customHeight="1">
      <c r="B918" s="353" t="s">
        <v>430</v>
      </c>
      <c r="C918" s="354">
        <v>24572582000149</v>
      </c>
      <c r="D918" s="355" t="s">
        <v>13</v>
      </c>
      <c r="E918" s="355" t="s">
        <v>615</v>
      </c>
      <c r="F918" s="355" t="s">
        <v>619</v>
      </c>
      <c r="G918" s="356" t="s">
        <v>34</v>
      </c>
      <c r="H918" s="356" t="s">
        <v>1336</v>
      </c>
      <c r="I918" s="356" t="s">
        <v>34</v>
      </c>
      <c r="J918" s="356" t="s">
        <v>611</v>
      </c>
      <c r="K918" s="357" t="s">
        <v>48</v>
      </c>
      <c r="L918" s="358"/>
      <c r="M918" s="358" t="s">
        <v>34</v>
      </c>
      <c r="N918" s="357">
        <v>421715</v>
      </c>
      <c r="O918" s="357" t="s">
        <v>1320</v>
      </c>
      <c r="P918" s="361">
        <v>42590</v>
      </c>
      <c r="Q918" s="362">
        <v>370992317.45999998</v>
      </c>
      <c r="R918" s="362">
        <v>438602024.97999996</v>
      </c>
      <c r="S918" s="357">
        <v>31</v>
      </c>
      <c r="T918" s="359">
        <v>9.1769614846965331E-2</v>
      </c>
      <c r="U918" s="359">
        <v>1.1863237228456891</v>
      </c>
      <c r="V918" s="359">
        <v>8.7336673446295698E-2</v>
      </c>
      <c r="W918" s="359">
        <v>0.85619143049107704</v>
      </c>
      <c r="X918" s="359">
        <v>3.2388240756747066E-2</v>
      </c>
      <c r="Y918" s="359">
        <v>0.24560591332403914</v>
      </c>
      <c r="Z918" s="359">
        <v>0.18867388971712495</v>
      </c>
      <c r="AA918" s="359">
        <v>1.0724835550126106</v>
      </c>
      <c r="AB918" s="359">
        <v>4.2394728857163264E-2</v>
      </c>
      <c r="AC918" s="363">
        <v>-0.29512729406852045</v>
      </c>
      <c r="AD918" s="526">
        <v>24572601000137</v>
      </c>
      <c r="AE918" s="360" t="s">
        <v>2466</v>
      </c>
      <c r="AF918" s="360" t="s">
        <v>2149</v>
      </c>
      <c r="AG918" s="364" t="s">
        <v>719</v>
      </c>
      <c r="AH918" s="364" t="s">
        <v>2147</v>
      </c>
      <c r="AI918" s="364">
        <v>5000</v>
      </c>
      <c r="AJ918" s="364">
        <v>500</v>
      </c>
      <c r="AK918" s="364">
        <v>1000</v>
      </c>
      <c r="AL918" s="359">
        <v>1.9199999999999998E-2</v>
      </c>
      <c r="AM918" s="359">
        <v>0.2</v>
      </c>
      <c r="AN918" s="359" t="s">
        <v>64</v>
      </c>
      <c r="AO918" s="357" t="s">
        <v>1323</v>
      </c>
      <c r="AP918" s="360" t="s">
        <v>13</v>
      </c>
      <c r="AQ918" s="366" t="s">
        <v>668</v>
      </c>
      <c r="AR918" s="359">
        <v>5.1840000000000002E-3</v>
      </c>
      <c r="AS918" s="359">
        <v>5.1840000000000002E-3</v>
      </c>
      <c r="AT918" s="359"/>
      <c r="AX918" s="646"/>
      <c r="AY918" s="647"/>
      <c r="AZ918" s="647"/>
      <c r="BA918" s="647"/>
      <c r="BB918" s="648"/>
      <c r="BC918" s="647"/>
      <c r="BD918" s="647"/>
      <c r="BE918" s="647"/>
      <c r="BF918" s="647"/>
      <c r="BG918" s="648"/>
      <c r="BH918" s="648"/>
      <c r="BI918" s="649"/>
      <c r="BJ918" s="649"/>
      <c r="BK918" s="649"/>
      <c r="BL918" s="648"/>
      <c r="BM918" s="648"/>
      <c r="BN918" s="648"/>
      <c r="BO918" s="648"/>
      <c r="BP918" s="648"/>
      <c r="BQ918" s="648"/>
      <c r="BR918" s="648"/>
      <c r="BS918" s="648"/>
      <c r="BT918" s="651"/>
      <c r="BU918" s="652"/>
      <c r="BV918" s="650"/>
      <c r="BW918" s="653"/>
    </row>
    <row r="919" spans="2:75" ht="15.75" customHeight="1">
      <c r="B919" s="353" t="s">
        <v>544</v>
      </c>
      <c r="C919" s="354">
        <v>30568854000130</v>
      </c>
      <c r="D919" s="355" t="s">
        <v>13</v>
      </c>
      <c r="E919" s="355" t="s">
        <v>615</v>
      </c>
      <c r="F919" s="355" t="s">
        <v>619</v>
      </c>
      <c r="G919" s="356" t="s">
        <v>34</v>
      </c>
      <c r="H919" s="356" t="s">
        <v>1337</v>
      </c>
      <c r="I919" s="356" t="s">
        <v>34</v>
      </c>
      <c r="J919" s="356"/>
      <c r="K919" s="357" t="s">
        <v>48</v>
      </c>
      <c r="L919" s="358"/>
      <c r="M919" s="358" t="s">
        <v>1414</v>
      </c>
      <c r="N919" s="357">
        <v>502871</v>
      </c>
      <c r="O919" s="357" t="s">
        <v>1320</v>
      </c>
      <c r="P919" s="361">
        <v>43644</v>
      </c>
      <c r="Q919" s="362">
        <v>753252810.39999998</v>
      </c>
      <c r="R919" s="362">
        <v>1025623063.8825788</v>
      </c>
      <c r="S919" s="357">
        <v>31</v>
      </c>
      <c r="T919" s="359">
        <v>-7.8596002227564465E-2</v>
      </c>
      <c r="U919" s="359">
        <v>-1.0160258612709614</v>
      </c>
      <c r="V919" s="359">
        <v>-0.14765135656934658</v>
      </c>
      <c r="W919" s="359">
        <v>-1.4474770014316229</v>
      </c>
      <c r="X919" s="359">
        <v>-0.10092743115017822</v>
      </c>
      <c r="Y919" s="359">
        <v>-0.76535104494444406</v>
      </c>
      <c r="Z919" s="359">
        <v>-6.0410654100756078E-2</v>
      </c>
      <c r="AA919" s="359">
        <v>-0.34339374233368242</v>
      </c>
      <c r="AB919" s="359">
        <v>0.12618797076564367</v>
      </c>
      <c r="AC919" s="363">
        <v>-1.972619031809733</v>
      </c>
      <c r="AD919" s="526">
        <v>0</v>
      </c>
      <c r="AE919" s="360" t="s">
        <v>2263</v>
      </c>
      <c r="AF919" s="360" t="s">
        <v>2143</v>
      </c>
      <c r="AG919" s="364" t="s">
        <v>1435</v>
      </c>
      <c r="AH919" s="364" t="s">
        <v>2147</v>
      </c>
      <c r="AI919" s="364">
        <v>1000</v>
      </c>
      <c r="AJ919" s="364">
        <v>100</v>
      </c>
      <c r="AK919" s="364">
        <v>100</v>
      </c>
      <c r="AL919" s="359">
        <v>1.0500000000000001E-2</v>
      </c>
      <c r="AM919" s="359">
        <v>0.15</v>
      </c>
      <c r="AN919" s="359" t="s">
        <v>2161</v>
      </c>
      <c r="AO919" s="357" t="s">
        <v>1323</v>
      </c>
      <c r="AP919" s="360" t="s">
        <v>13</v>
      </c>
      <c r="AQ919" s="366" t="s">
        <v>668</v>
      </c>
      <c r="AR919" s="359">
        <v>3.49965E-3</v>
      </c>
      <c r="AS919" s="359">
        <v>3.49965E-3</v>
      </c>
      <c r="AT919" s="359"/>
      <c r="AX919" s="646"/>
      <c r="AY919" s="647"/>
      <c r="AZ919" s="647"/>
      <c r="BA919" s="647"/>
      <c r="BB919" s="648"/>
      <c r="BC919" s="647"/>
      <c r="BD919" s="647"/>
      <c r="BE919" s="647"/>
      <c r="BF919" s="647"/>
      <c r="BG919" s="648"/>
      <c r="BH919" s="648"/>
      <c r="BI919" s="649"/>
      <c r="BJ919" s="649"/>
      <c r="BK919" s="649"/>
      <c r="BL919" s="648"/>
      <c r="BM919" s="648"/>
      <c r="BN919" s="648"/>
      <c r="BO919" s="648"/>
      <c r="BP919" s="648"/>
      <c r="BQ919" s="648"/>
      <c r="BR919" s="648"/>
      <c r="BS919" s="648"/>
      <c r="BT919" s="651"/>
      <c r="BU919" s="652"/>
      <c r="BV919" s="650"/>
      <c r="BW919" s="653"/>
    </row>
    <row r="920" spans="2:75" ht="15.75" customHeight="1">
      <c r="B920" s="353" t="s">
        <v>255</v>
      </c>
      <c r="C920" s="354">
        <v>36521802000194</v>
      </c>
      <c r="D920" s="355" t="s">
        <v>13</v>
      </c>
      <c r="E920" s="355" t="s">
        <v>616</v>
      </c>
      <c r="F920" s="355" t="s">
        <v>610</v>
      </c>
      <c r="G920" s="356" t="s">
        <v>34</v>
      </c>
      <c r="H920" s="356" t="s">
        <v>1337</v>
      </c>
      <c r="I920" s="356" t="s">
        <v>34</v>
      </c>
      <c r="J920" s="356"/>
      <c r="K920" s="357" t="s">
        <v>48</v>
      </c>
      <c r="L920" s="358"/>
      <c r="M920" s="358" t="s">
        <v>34</v>
      </c>
      <c r="N920" s="357">
        <v>539457</v>
      </c>
      <c r="O920" s="357" t="s">
        <v>1320</v>
      </c>
      <c r="P920" s="361">
        <v>43980</v>
      </c>
      <c r="Q920" s="362">
        <v>8438436.1899999995</v>
      </c>
      <c r="R920" s="362">
        <v>5741659.0566269848</v>
      </c>
      <c r="S920" s="357">
        <v>31</v>
      </c>
      <c r="T920" s="359">
        <v>0.25925545394651794</v>
      </c>
      <c r="U920" s="359">
        <v>3.3514458550008048</v>
      </c>
      <c r="V920" s="359">
        <v>0.19224861906932178</v>
      </c>
      <c r="W920" s="359">
        <v>1.884679295371974</v>
      </c>
      <c r="X920" s="359">
        <v>0.18190708962337276</v>
      </c>
      <c r="Y920" s="359">
        <v>1.3794345059559672</v>
      </c>
      <c r="Z920" s="359" t="s">
        <v>1417</v>
      </c>
      <c r="AA920" s="359" t="s">
        <v>1417</v>
      </c>
      <c r="AB920" s="359">
        <v>0.10666567426682524</v>
      </c>
      <c r="AC920" s="363">
        <v>0.79105947699474599</v>
      </c>
      <c r="AD920" s="526">
        <v>36521795000120</v>
      </c>
      <c r="AE920" s="360" t="s">
        <v>2328</v>
      </c>
      <c r="AF920" s="360" t="s">
        <v>2149</v>
      </c>
      <c r="AG920" s="364" t="s">
        <v>719</v>
      </c>
      <c r="AH920" s="364" t="s">
        <v>2144</v>
      </c>
      <c r="AI920" s="364">
        <v>50000</v>
      </c>
      <c r="AJ920" s="364">
        <v>10000</v>
      </c>
      <c r="AK920" s="364">
        <v>20000</v>
      </c>
      <c r="AL920" s="359">
        <v>1.4999999999999999E-2</v>
      </c>
      <c r="AM920" s="359">
        <v>0.2</v>
      </c>
      <c r="AN920" s="359" t="s">
        <v>64</v>
      </c>
      <c r="AO920" s="357" t="s">
        <v>1323</v>
      </c>
      <c r="AP920" s="360" t="s">
        <v>13</v>
      </c>
      <c r="AQ920" s="366" t="s">
        <v>664</v>
      </c>
      <c r="AR920" s="359">
        <v>4.0000000000000001E-3</v>
      </c>
      <c r="AS920" s="359">
        <v>4.0000000000000001E-3</v>
      </c>
      <c r="AT920" s="359"/>
      <c r="AX920" s="646"/>
      <c r="AY920" s="647"/>
      <c r="AZ920" s="647"/>
      <c r="BA920" s="647"/>
      <c r="BB920" s="648"/>
      <c r="BC920" s="647"/>
      <c r="BD920" s="647"/>
      <c r="BE920" s="647"/>
      <c r="BF920" s="647"/>
      <c r="BG920" s="648"/>
      <c r="BH920" s="648"/>
      <c r="BI920" s="649"/>
      <c r="BJ920" s="649"/>
      <c r="BK920" s="649"/>
      <c r="BL920" s="648"/>
      <c r="BM920" s="648"/>
      <c r="BN920" s="648"/>
      <c r="BO920" s="648"/>
      <c r="BP920" s="648"/>
      <c r="BQ920" s="648"/>
      <c r="BR920" s="648"/>
      <c r="BS920" s="648"/>
      <c r="BT920" s="651"/>
      <c r="BU920" s="652"/>
      <c r="BV920" s="650"/>
      <c r="BW920" s="653"/>
    </row>
    <row r="921" spans="2:75" ht="15.75" customHeight="1">
      <c r="B921" s="353" t="s">
        <v>425</v>
      </c>
      <c r="C921" s="354">
        <v>19941946000180</v>
      </c>
      <c r="D921" s="355" t="s">
        <v>11</v>
      </c>
      <c r="E921" s="355" t="s">
        <v>621</v>
      </c>
      <c r="F921" s="355" t="s">
        <v>672</v>
      </c>
      <c r="G921" s="356" t="s">
        <v>866</v>
      </c>
      <c r="H921" s="356" t="s">
        <v>34</v>
      </c>
      <c r="I921" s="356"/>
      <c r="J921" s="356" t="s">
        <v>608</v>
      </c>
      <c r="K921" s="357" t="s">
        <v>48</v>
      </c>
      <c r="L921" s="358"/>
      <c r="M921" s="358" t="s">
        <v>34</v>
      </c>
      <c r="N921" s="357">
        <v>378003</v>
      </c>
      <c r="O921" s="357" t="s">
        <v>1320</v>
      </c>
      <c r="P921" s="361">
        <v>41913</v>
      </c>
      <c r="Q921" s="362">
        <v>150198864.08000001</v>
      </c>
      <c r="R921" s="362">
        <v>141571897.17638889</v>
      </c>
      <c r="S921" s="357">
        <v>31</v>
      </c>
      <c r="T921" s="359">
        <v>0.11393073657845543</v>
      </c>
      <c r="U921" s="359">
        <v>1.4728048689067181</v>
      </c>
      <c r="V921" s="359">
        <v>0.10579174452270079</v>
      </c>
      <c r="W921" s="359">
        <v>1.0371128359123407</v>
      </c>
      <c r="X921" s="359">
        <v>8.4993962284692026E-2</v>
      </c>
      <c r="Y921" s="359">
        <v>0.6445246560547464</v>
      </c>
      <c r="Z921" s="359">
        <v>0.2910997773780275</v>
      </c>
      <c r="AA921" s="359">
        <v>1.6547055057477289</v>
      </c>
      <c r="AB921" s="359">
        <v>0.10184679251755424</v>
      </c>
      <c r="AC921" s="363">
        <v>8.4372705938251344E-2</v>
      </c>
      <c r="AD921" s="526">
        <v>0</v>
      </c>
      <c r="AE921" s="360" t="s">
        <v>2459</v>
      </c>
      <c r="AF921" s="360" t="s">
        <v>2146</v>
      </c>
      <c r="AG921" s="364" t="s">
        <v>59</v>
      </c>
      <c r="AH921" s="364" t="s">
        <v>2144</v>
      </c>
      <c r="AI921" s="364">
        <v>20000</v>
      </c>
      <c r="AJ921" s="364">
        <v>10000</v>
      </c>
      <c r="AK921" s="364">
        <v>20000</v>
      </c>
      <c r="AL921" s="359">
        <v>0.02</v>
      </c>
      <c r="AM921" s="359">
        <v>0.2</v>
      </c>
      <c r="AN921" s="359" t="s">
        <v>150</v>
      </c>
      <c r="AO921" s="357" t="s">
        <v>1323</v>
      </c>
      <c r="AP921" s="360" t="s">
        <v>13</v>
      </c>
      <c r="AQ921" s="366" t="s">
        <v>664</v>
      </c>
      <c r="AR921" s="359">
        <v>4.0000000000000001E-3</v>
      </c>
      <c r="AS921" s="359">
        <v>4.0000000000000001E-3</v>
      </c>
      <c r="AT921" s="359"/>
      <c r="AX921" s="646"/>
      <c r="AY921" s="647"/>
      <c r="AZ921" s="647"/>
      <c r="BA921" s="647"/>
      <c r="BB921" s="648"/>
      <c r="BC921" s="647"/>
      <c r="BD921" s="647"/>
      <c r="BE921" s="647"/>
      <c r="BF921" s="647"/>
      <c r="BG921" s="648"/>
      <c r="BH921" s="648"/>
      <c r="BI921" s="649"/>
      <c r="BJ921" s="649"/>
      <c r="BK921" s="649"/>
      <c r="BL921" s="648"/>
      <c r="BM921" s="648"/>
      <c r="BN921" s="648"/>
      <c r="BO921" s="648"/>
      <c r="BP921" s="648"/>
      <c r="BQ921" s="648"/>
      <c r="BR921" s="648"/>
      <c r="BS921" s="648"/>
      <c r="BT921" s="651"/>
      <c r="BU921" s="652"/>
      <c r="BV921" s="650"/>
      <c r="BW921" s="653"/>
    </row>
    <row r="922" spans="2:75" ht="15.75" customHeight="1">
      <c r="B922" s="353" t="s">
        <v>1540</v>
      </c>
      <c r="C922" s="354">
        <v>23695873000161</v>
      </c>
      <c r="D922" s="355"/>
      <c r="E922" s="355"/>
      <c r="F922" s="355"/>
      <c r="G922" s="356"/>
      <c r="H922" s="356" t="s">
        <v>34</v>
      </c>
      <c r="I922" s="356"/>
      <c r="J922" s="356"/>
      <c r="K922" s="357"/>
      <c r="L922" s="358"/>
      <c r="M922" s="358"/>
      <c r="N922" s="357">
        <v>417017</v>
      </c>
      <c r="O922" s="357" t="s">
        <v>1320</v>
      </c>
      <c r="P922" s="361">
        <v>42499</v>
      </c>
      <c r="Q922" s="362" t="s">
        <v>1391</v>
      </c>
      <c r="R922" s="362" t="s">
        <v>1417</v>
      </c>
      <c r="S922" s="357">
        <v>31</v>
      </c>
      <c r="T922" s="359" t="s">
        <v>1417</v>
      </c>
      <c r="U922" s="359" t="s">
        <v>1417</v>
      </c>
      <c r="V922" s="359" t="s">
        <v>1417</v>
      </c>
      <c r="W922" s="359" t="s">
        <v>1417</v>
      </c>
      <c r="X922" s="359" t="s">
        <v>1417</v>
      </c>
      <c r="Y922" s="359" t="s">
        <v>1417</v>
      </c>
      <c r="Z922" s="359" t="s">
        <v>1417</v>
      </c>
      <c r="AA922" s="359" t="s">
        <v>1417</v>
      </c>
      <c r="AB922" s="359" t="s">
        <v>1417</v>
      </c>
      <c r="AC922" s="363" t="s">
        <v>1417</v>
      </c>
      <c r="AD922" s="526">
        <v>0</v>
      </c>
      <c r="AE922" s="360" t="s">
        <v>2157</v>
      </c>
      <c r="AF922" s="360" t="s">
        <v>2143</v>
      </c>
      <c r="AG922" s="364" t="s">
        <v>1435</v>
      </c>
      <c r="AH922" s="364" t="s">
        <v>2204</v>
      </c>
      <c r="AI922" s="364">
        <v>10000</v>
      </c>
      <c r="AJ922" s="364">
        <v>5000</v>
      </c>
      <c r="AK922" s="364">
        <v>5000</v>
      </c>
      <c r="AL922" s="359">
        <v>0</v>
      </c>
      <c r="AM922" s="359" t="s">
        <v>34</v>
      </c>
      <c r="AN922" s="359" t="s">
        <v>34</v>
      </c>
      <c r="AO922" s="357" t="s">
        <v>1323</v>
      </c>
      <c r="AP922" s="360" t="s">
        <v>13</v>
      </c>
      <c r="AQ922" s="366" t="s">
        <v>664</v>
      </c>
      <c r="AR922" s="359" t="s">
        <v>34</v>
      </c>
      <c r="AS922" s="359" t="s">
        <v>34</v>
      </c>
      <c r="AT922" s="359"/>
      <c r="AX922" s="646"/>
      <c r="AY922" s="647"/>
      <c r="AZ922" s="647"/>
      <c r="BA922" s="647"/>
      <c r="BB922" s="648"/>
      <c r="BC922" s="647"/>
      <c r="BD922" s="647"/>
      <c r="BE922" s="647"/>
      <c r="BF922" s="647"/>
      <c r="BG922" s="648"/>
      <c r="BH922" s="648"/>
      <c r="BI922" s="649"/>
      <c r="BJ922" s="649"/>
      <c r="BK922" s="649"/>
      <c r="BL922" s="648"/>
      <c r="BM922" s="648"/>
      <c r="BN922" s="648"/>
      <c r="BO922" s="648"/>
      <c r="BP922" s="648"/>
      <c r="BQ922" s="648"/>
      <c r="BR922" s="648"/>
      <c r="BS922" s="648"/>
      <c r="BT922" s="651"/>
      <c r="BU922" s="652"/>
      <c r="BV922" s="650"/>
      <c r="BW922" s="653"/>
    </row>
    <row r="923" spans="2:75" ht="15.75" customHeight="1">
      <c r="B923" s="353" t="s">
        <v>880</v>
      </c>
      <c r="C923" s="354">
        <v>36436823000101</v>
      </c>
      <c r="D923" s="355" t="s">
        <v>14</v>
      </c>
      <c r="E923" s="355" t="s">
        <v>614</v>
      </c>
      <c r="F923" s="355"/>
      <c r="G923" s="356"/>
      <c r="H923" s="356" t="s">
        <v>1337</v>
      </c>
      <c r="I923" s="356" t="s">
        <v>34</v>
      </c>
      <c r="J923" s="356" t="s">
        <v>608</v>
      </c>
      <c r="K923" s="357" t="s">
        <v>48</v>
      </c>
      <c r="L923" s="358"/>
      <c r="M923" s="358" t="s">
        <v>34</v>
      </c>
      <c r="N923" s="357">
        <v>541508</v>
      </c>
      <c r="O923" s="357" t="s">
        <v>1320</v>
      </c>
      <c r="P923" s="361">
        <v>44007</v>
      </c>
      <c r="Q923" s="362">
        <v>14170783.32</v>
      </c>
      <c r="R923" s="362">
        <v>13838791.325317459</v>
      </c>
      <c r="S923" s="357">
        <v>31</v>
      </c>
      <c r="T923" s="359">
        <v>7.5764275534832004E-2</v>
      </c>
      <c r="U923" s="359">
        <v>0.97941957761371912</v>
      </c>
      <c r="V923" s="359">
        <v>-0.13319114599793391</v>
      </c>
      <c r="W923" s="359">
        <v>-1.3057185867153462</v>
      </c>
      <c r="X923" s="359">
        <v>-0.10650914149692114</v>
      </c>
      <c r="Y923" s="359">
        <v>-0.80767816848036666</v>
      </c>
      <c r="Z923" s="359" t="s">
        <v>1417</v>
      </c>
      <c r="AA923" s="359" t="s">
        <v>1417</v>
      </c>
      <c r="AB923" s="359">
        <v>0.2072456710915436</v>
      </c>
      <c r="AC923" s="363">
        <v>-1.0546181384769684</v>
      </c>
      <c r="AD923" s="526">
        <v>36499040000177</v>
      </c>
      <c r="AE923" s="360" t="s">
        <v>2227</v>
      </c>
      <c r="AF923" s="360" t="s">
        <v>2143</v>
      </c>
      <c r="AG923" s="364" t="s">
        <v>1435</v>
      </c>
      <c r="AH923" s="364" t="s">
        <v>2147</v>
      </c>
      <c r="AI923" s="364">
        <v>100</v>
      </c>
      <c r="AJ923" s="364">
        <v>0</v>
      </c>
      <c r="AK923" s="364">
        <v>0</v>
      </c>
      <c r="AL923" s="359">
        <v>0.02</v>
      </c>
      <c r="AM923" s="359">
        <v>0.2</v>
      </c>
      <c r="AN923" s="359" t="s">
        <v>34</v>
      </c>
      <c r="AO923" s="357" t="s">
        <v>1323</v>
      </c>
      <c r="AP923" s="360" t="s">
        <v>13</v>
      </c>
      <c r="AQ923" s="366" t="s">
        <v>668</v>
      </c>
      <c r="AR923" s="359">
        <v>4.6666666666666662E-3</v>
      </c>
      <c r="AS923" s="359">
        <v>4.6666666666666662E-3</v>
      </c>
      <c r="AT923" s="359"/>
      <c r="AX923" s="646"/>
      <c r="AY923" s="647"/>
      <c r="AZ923" s="647"/>
      <c r="BA923" s="647"/>
      <c r="BB923" s="648"/>
      <c r="BC923" s="647"/>
      <c r="BD923" s="647"/>
      <c r="BE923" s="647"/>
      <c r="BF923" s="647"/>
      <c r="BG923" s="648"/>
      <c r="BH923" s="648"/>
      <c r="BI923" s="649"/>
      <c r="BJ923" s="649"/>
      <c r="BK923" s="649"/>
      <c r="BL923" s="648"/>
      <c r="BM923" s="648"/>
      <c r="BN923" s="648"/>
      <c r="BO923" s="648"/>
      <c r="BP923" s="648"/>
      <c r="BQ923" s="648"/>
      <c r="BR923" s="648"/>
      <c r="BS923" s="648"/>
      <c r="BT923" s="651"/>
      <c r="BU923" s="652"/>
      <c r="BV923" s="650"/>
      <c r="BW923" s="653"/>
    </row>
    <row r="924" spans="2:75" ht="15.75" customHeight="1">
      <c r="B924" s="353" t="s">
        <v>1545</v>
      </c>
      <c r="C924" s="354">
        <v>28345337000150</v>
      </c>
      <c r="D924" s="355" t="s">
        <v>14</v>
      </c>
      <c r="E924" s="355" t="s">
        <v>614</v>
      </c>
      <c r="F924" s="355"/>
      <c r="G924" s="356"/>
      <c r="H924" s="356" t="s">
        <v>1337</v>
      </c>
      <c r="I924" s="356" t="s">
        <v>34</v>
      </c>
      <c r="J924" s="356" t="s">
        <v>608</v>
      </c>
      <c r="K924" s="357" t="s">
        <v>48</v>
      </c>
      <c r="L924" s="358"/>
      <c r="M924" s="358"/>
      <c r="N924" s="357">
        <v>455431</v>
      </c>
      <c r="O924" s="357" t="s">
        <v>1320</v>
      </c>
      <c r="P924" s="361">
        <v>43090</v>
      </c>
      <c r="Q924" s="362">
        <v>3239243.03</v>
      </c>
      <c r="R924" s="362">
        <v>5143909.4650000026</v>
      </c>
      <c r="S924" s="357">
        <v>31</v>
      </c>
      <c r="T924" s="359">
        <v>-5.7918110382457311E-2</v>
      </c>
      <c r="U924" s="359">
        <v>-0.65145789694404066</v>
      </c>
      <c r="V924" s="359">
        <v>-0.2143104451919754</v>
      </c>
      <c r="W924" s="359">
        <v>-1.9668787756446315</v>
      </c>
      <c r="X924" s="359">
        <v>-0.13348947766085417</v>
      </c>
      <c r="Y924" s="359">
        <v>-0.9386700340320665</v>
      </c>
      <c r="Z924" s="359">
        <v>-0.28188867449211996</v>
      </c>
      <c r="AA924" s="359">
        <v>-1.5403986149425328</v>
      </c>
      <c r="AB924" s="359">
        <v>0.20413064831004868</v>
      </c>
      <c r="AC924" s="363">
        <v>-1.5856928198699753</v>
      </c>
      <c r="AD924" s="526">
        <v>28345356000186</v>
      </c>
      <c r="AE924" s="360" t="s">
        <v>2231</v>
      </c>
      <c r="AF924" s="360" t="s">
        <v>2155</v>
      </c>
      <c r="AG924" s="364" t="s">
        <v>59</v>
      </c>
      <c r="AH924" s="364" t="s">
        <v>2144</v>
      </c>
      <c r="AI924" s="364">
        <v>100000</v>
      </c>
      <c r="AJ924" s="364">
        <v>50000</v>
      </c>
      <c r="AK924" s="364">
        <v>100000</v>
      </c>
      <c r="AL924" s="359">
        <v>1.9E-2</v>
      </c>
      <c r="AM924" s="359">
        <v>0.2</v>
      </c>
      <c r="AN924" s="359" t="s">
        <v>2175</v>
      </c>
      <c r="AO924" s="357" t="s">
        <v>1323</v>
      </c>
      <c r="AP924" s="360" t="s">
        <v>13</v>
      </c>
      <c r="AQ924" s="366" t="s">
        <v>674</v>
      </c>
      <c r="AR924" s="359" t="s">
        <v>34</v>
      </c>
      <c r="AS924" s="359" t="s">
        <v>34</v>
      </c>
      <c r="AT924" s="359"/>
      <c r="AX924" s="646"/>
      <c r="AY924" s="647"/>
      <c r="AZ924" s="647"/>
      <c r="BA924" s="647"/>
      <c r="BB924" s="648"/>
      <c r="BC924" s="647"/>
      <c r="BD924" s="647"/>
      <c r="BE924" s="647"/>
      <c r="BF924" s="647"/>
      <c r="BG924" s="648"/>
      <c r="BH924" s="648"/>
      <c r="BI924" s="649"/>
      <c r="BJ924" s="649"/>
      <c r="BK924" s="649"/>
      <c r="BL924" s="648"/>
      <c r="BM924" s="648"/>
      <c r="BN924" s="648"/>
      <c r="BO924" s="648"/>
      <c r="BP924" s="648"/>
      <c r="BQ924" s="648"/>
      <c r="BR924" s="648"/>
      <c r="BS924" s="648"/>
      <c r="BT924" s="651"/>
      <c r="BU924" s="652"/>
      <c r="BV924" s="650"/>
      <c r="BW924" s="653"/>
    </row>
    <row r="925" spans="2:75" ht="15.75" customHeight="1">
      <c r="B925" s="353" t="s">
        <v>1575</v>
      </c>
      <c r="C925" s="354">
        <v>31690473000191</v>
      </c>
      <c r="D925" s="355" t="s">
        <v>14</v>
      </c>
      <c r="E925" s="355" t="s">
        <v>614</v>
      </c>
      <c r="F925" s="355"/>
      <c r="G925" s="356"/>
      <c r="H925" s="356" t="s">
        <v>1337</v>
      </c>
      <c r="I925" s="356" t="s">
        <v>34</v>
      </c>
      <c r="J925" s="356" t="s">
        <v>608</v>
      </c>
      <c r="K925" s="357" t="s">
        <v>48</v>
      </c>
      <c r="L925" s="358"/>
      <c r="M925" s="358"/>
      <c r="N925" s="357">
        <v>498701</v>
      </c>
      <c r="O925" s="357" t="s">
        <v>1320</v>
      </c>
      <c r="P925" s="361">
        <v>43637</v>
      </c>
      <c r="Q925" s="362">
        <v>439675932.95999998</v>
      </c>
      <c r="R925" s="362">
        <v>483704708.67615098</v>
      </c>
      <c r="S925" s="357">
        <v>31</v>
      </c>
      <c r="T925" s="359">
        <v>0.18173734377352413</v>
      </c>
      <c r="U925" s="359">
        <v>2.044165926496738</v>
      </c>
      <c r="V925" s="359">
        <v>-6.6285854807239808E-2</v>
      </c>
      <c r="W925" s="359">
        <v>-0.6083522472692966</v>
      </c>
      <c r="X925" s="359">
        <v>6.4730666721088959E-2</v>
      </c>
      <c r="Y925" s="359">
        <v>0.45517248399437726</v>
      </c>
      <c r="Z925" s="359">
        <v>0.43139419450781058</v>
      </c>
      <c r="AA925" s="359">
        <v>2.3573810509107815</v>
      </c>
      <c r="AB925" s="359">
        <v>0.21665716060032833</v>
      </c>
      <c r="AC925" s="363">
        <v>-0.68574340376230092</v>
      </c>
      <c r="AD925" s="526">
        <v>31844634000154</v>
      </c>
      <c r="AE925" s="360" t="s">
        <v>1557</v>
      </c>
      <c r="AF925" s="360" t="s">
        <v>2155</v>
      </c>
      <c r="AG925" s="364" t="s">
        <v>1557</v>
      </c>
      <c r="AH925" s="364" t="s">
        <v>2144</v>
      </c>
      <c r="AI925" s="364">
        <v>100000</v>
      </c>
      <c r="AJ925" s="364">
        <v>50000</v>
      </c>
      <c r="AK925" s="364">
        <v>100000</v>
      </c>
      <c r="AL925" s="359">
        <v>0</v>
      </c>
      <c r="AM925" s="359" t="s">
        <v>34</v>
      </c>
      <c r="AN925" s="359" t="s">
        <v>2156</v>
      </c>
      <c r="AO925" s="357" t="s">
        <v>1323</v>
      </c>
      <c r="AP925" s="360" t="s">
        <v>716</v>
      </c>
      <c r="AQ925" s="366" t="s">
        <v>659</v>
      </c>
      <c r="AR925" s="359" t="s">
        <v>34</v>
      </c>
      <c r="AS925" s="359" t="s">
        <v>34</v>
      </c>
      <c r="AT925" s="359"/>
      <c r="AX925" s="646"/>
      <c r="AY925" s="647"/>
      <c r="AZ925" s="647"/>
      <c r="BA925" s="647"/>
      <c r="BB925" s="648"/>
      <c r="BC925" s="647"/>
      <c r="BD925" s="647"/>
      <c r="BE925" s="647"/>
      <c r="BF925" s="647"/>
      <c r="BG925" s="648"/>
      <c r="BH925" s="648"/>
      <c r="BI925" s="649"/>
      <c r="BJ925" s="649"/>
      <c r="BK925" s="649"/>
      <c r="BL925" s="648"/>
      <c r="BM925" s="648"/>
      <c r="BN925" s="648"/>
      <c r="BO925" s="648"/>
      <c r="BP925" s="648"/>
      <c r="BQ925" s="648"/>
      <c r="BR925" s="648"/>
      <c r="BS925" s="648"/>
      <c r="BT925" s="651"/>
      <c r="BU925" s="652"/>
      <c r="BV925" s="650"/>
      <c r="BW925" s="653"/>
    </row>
    <row r="926" spans="2:75" ht="15.75" customHeight="1">
      <c r="B926" s="353" t="s">
        <v>1576</v>
      </c>
      <c r="C926" s="354">
        <v>26859392000132</v>
      </c>
      <c r="D926" s="355" t="s">
        <v>14</v>
      </c>
      <c r="E926" s="355" t="s">
        <v>607</v>
      </c>
      <c r="F926" s="355"/>
      <c r="G926" s="356"/>
      <c r="H926" s="356" t="s">
        <v>34</v>
      </c>
      <c r="I926" s="356" t="s">
        <v>34</v>
      </c>
      <c r="J926" s="356" t="s">
        <v>608</v>
      </c>
      <c r="K926" s="357" t="s">
        <v>48</v>
      </c>
      <c r="L926" s="358"/>
      <c r="M926" s="358"/>
      <c r="N926" s="357">
        <v>443093</v>
      </c>
      <c r="O926" s="357" t="s">
        <v>1320</v>
      </c>
      <c r="P926" s="361">
        <v>42888</v>
      </c>
      <c r="Q926" s="362">
        <v>140126832.49000001</v>
      </c>
      <c r="R926" s="362">
        <v>186524800.11055559</v>
      </c>
      <c r="S926" s="357">
        <v>31</v>
      </c>
      <c r="T926" s="359">
        <v>-8.9420358402565459E-3</v>
      </c>
      <c r="U926" s="359">
        <v>-0.10057924584252662</v>
      </c>
      <c r="V926" s="359">
        <v>-0.19312141902462787</v>
      </c>
      <c r="W926" s="359">
        <v>-1.772412071943831</v>
      </c>
      <c r="X926" s="359">
        <v>-7.3853598032316059E-2</v>
      </c>
      <c r="Y926" s="359">
        <v>-0.51932302525380247</v>
      </c>
      <c r="Z926" s="359">
        <v>0.15920424519342213</v>
      </c>
      <c r="AA926" s="359">
        <v>0.86998173740312623</v>
      </c>
      <c r="AB926" s="359">
        <v>0.24422375291400833</v>
      </c>
      <c r="AC926" s="363">
        <v>-1.1799812263872338</v>
      </c>
      <c r="AD926" s="526">
        <v>26859548000185</v>
      </c>
      <c r="AE926" s="360" t="s">
        <v>1557</v>
      </c>
      <c r="AF926" s="360" t="s">
        <v>2155</v>
      </c>
      <c r="AG926" s="364" t="s">
        <v>1557</v>
      </c>
      <c r="AH926" s="364" t="s">
        <v>2144</v>
      </c>
      <c r="AI926" s="364">
        <v>100000</v>
      </c>
      <c r="AJ926" s="364">
        <v>50000</v>
      </c>
      <c r="AK926" s="364">
        <v>100000</v>
      </c>
      <c r="AL926" s="359">
        <v>0</v>
      </c>
      <c r="AM926" s="359" t="s">
        <v>34</v>
      </c>
      <c r="AN926" s="359" t="s">
        <v>2156</v>
      </c>
      <c r="AO926" s="357" t="s">
        <v>1323</v>
      </c>
      <c r="AP926" s="360" t="s">
        <v>716</v>
      </c>
      <c r="AQ926" s="366" t="s">
        <v>659</v>
      </c>
      <c r="AR926" s="359" t="s">
        <v>34</v>
      </c>
      <c r="AS926" s="359" t="s">
        <v>34</v>
      </c>
      <c r="AT926" s="359"/>
      <c r="AX926" s="646"/>
      <c r="AY926" s="647"/>
      <c r="AZ926" s="647"/>
      <c r="BA926" s="647"/>
      <c r="BB926" s="648"/>
      <c r="BC926" s="647"/>
      <c r="BD926" s="647"/>
      <c r="BE926" s="647"/>
      <c r="BF926" s="647"/>
      <c r="BG926" s="648"/>
      <c r="BH926" s="648"/>
      <c r="BI926" s="649"/>
      <c r="BJ926" s="649"/>
      <c r="BK926" s="649"/>
      <c r="BL926" s="648"/>
      <c r="BM926" s="648"/>
      <c r="BN926" s="648"/>
      <c r="BO926" s="648"/>
      <c r="BP926" s="648"/>
      <c r="BQ926" s="648"/>
      <c r="BR926" s="648"/>
      <c r="BS926" s="648"/>
      <c r="BT926" s="651"/>
      <c r="BU926" s="652"/>
      <c r="BV926" s="650"/>
      <c r="BW926" s="653"/>
    </row>
    <row r="927" spans="2:75" ht="15.75" customHeight="1">
      <c r="B927" s="353" t="s">
        <v>1586</v>
      </c>
      <c r="C927" s="354">
        <v>34738254000123</v>
      </c>
      <c r="D927" s="355" t="s">
        <v>11</v>
      </c>
      <c r="E927" s="355"/>
      <c r="F927" s="355"/>
      <c r="G927" s="356"/>
      <c r="H927" s="356" t="s">
        <v>34</v>
      </c>
      <c r="I927" s="356"/>
      <c r="J927" s="356"/>
      <c r="K927" s="357"/>
      <c r="L927" s="358"/>
      <c r="M927" s="358"/>
      <c r="N927" s="357">
        <v>521574</v>
      </c>
      <c r="O927" s="357" t="s">
        <v>1320</v>
      </c>
      <c r="P927" s="361">
        <v>43818</v>
      </c>
      <c r="Q927" s="362">
        <v>547429964.03999996</v>
      </c>
      <c r="R927" s="362">
        <v>970965625.80361104</v>
      </c>
      <c r="S927" s="357">
        <v>31</v>
      </c>
      <c r="T927" s="359">
        <v>9.9615477578827605E-2</v>
      </c>
      <c r="U927" s="359">
        <v>1.1204662772671405</v>
      </c>
      <c r="V927" s="359">
        <v>0.10446959848958803</v>
      </c>
      <c r="W927" s="359">
        <v>0.95879151286920616</v>
      </c>
      <c r="X927" s="359">
        <v>0.14151631228605654</v>
      </c>
      <c r="Y927" s="359">
        <v>0.99511305308373199</v>
      </c>
      <c r="Z927" s="359" t="s">
        <v>1417</v>
      </c>
      <c r="AA927" s="359" t="s">
        <v>1417</v>
      </c>
      <c r="AB927" s="359">
        <v>3.2865313933506952E-2</v>
      </c>
      <c r="AC927" s="363">
        <v>-0.10717412777425921</v>
      </c>
      <c r="AD927" s="526">
        <v>34738232000163</v>
      </c>
      <c r="AE927" s="360" t="s">
        <v>1557</v>
      </c>
      <c r="AF927" s="360" t="s">
        <v>2155</v>
      </c>
      <c r="AG927" s="364" t="s">
        <v>59</v>
      </c>
      <c r="AH927" s="364" t="s">
        <v>2144</v>
      </c>
      <c r="AI927" s="364">
        <v>50000</v>
      </c>
      <c r="AJ927" s="364">
        <v>10000</v>
      </c>
      <c r="AK927" s="364">
        <v>50000</v>
      </c>
      <c r="AL927" s="359">
        <v>0.01</v>
      </c>
      <c r="AM927" s="359">
        <v>0.1</v>
      </c>
      <c r="AN927" s="359" t="s">
        <v>64</v>
      </c>
      <c r="AO927" s="357" t="s">
        <v>1323</v>
      </c>
      <c r="AP927" s="360" t="s">
        <v>13</v>
      </c>
      <c r="AQ927" s="366" t="s">
        <v>668</v>
      </c>
      <c r="AR927" s="359" t="s">
        <v>34</v>
      </c>
      <c r="AS927" s="359" t="s">
        <v>34</v>
      </c>
      <c r="AT927" s="359"/>
      <c r="AX927" s="646"/>
      <c r="AY927" s="647"/>
      <c r="AZ927" s="647"/>
      <c r="BA927" s="647"/>
      <c r="BB927" s="648"/>
      <c r="BC927" s="647"/>
      <c r="BD927" s="647"/>
      <c r="BE927" s="647"/>
      <c r="BF927" s="647"/>
      <c r="BG927" s="648"/>
      <c r="BH927" s="648"/>
      <c r="BI927" s="649"/>
      <c r="BJ927" s="649"/>
      <c r="BK927" s="649"/>
      <c r="BL927" s="648"/>
      <c r="BM927" s="648"/>
      <c r="BN927" s="648"/>
      <c r="BO927" s="648"/>
      <c r="BP927" s="648"/>
      <c r="BQ927" s="648"/>
      <c r="BR927" s="648"/>
      <c r="BS927" s="648"/>
      <c r="BT927" s="651"/>
      <c r="BU927" s="652"/>
      <c r="BV927" s="650"/>
      <c r="BW927" s="653"/>
    </row>
    <row r="928" spans="2:75" ht="15.75" customHeight="1">
      <c r="B928" s="353" t="s">
        <v>1593</v>
      </c>
      <c r="C928" s="354">
        <v>5586710000169</v>
      </c>
      <c r="D928" s="355" t="s">
        <v>14</v>
      </c>
      <c r="E928" s="355" t="s">
        <v>607</v>
      </c>
      <c r="F928" s="355"/>
      <c r="G928" s="356"/>
      <c r="H928" s="356" t="s">
        <v>34</v>
      </c>
      <c r="I928" s="356"/>
      <c r="J928" s="356" t="s">
        <v>608</v>
      </c>
      <c r="K928" s="357" t="s">
        <v>48</v>
      </c>
      <c r="L928" s="358"/>
      <c r="M928" s="358"/>
      <c r="N928" s="357">
        <v>147753</v>
      </c>
      <c r="O928" s="357" t="s">
        <v>1320</v>
      </c>
      <c r="P928" s="361">
        <v>38496</v>
      </c>
      <c r="Q928" s="362">
        <v>74291735.379999995</v>
      </c>
      <c r="R928" s="362">
        <v>89715417.148650795</v>
      </c>
      <c r="S928" s="357">
        <v>31</v>
      </c>
      <c r="T928" s="359">
        <v>-7.4094936144628365E-2</v>
      </c>
      <c r="U928" s="359">
        <v>-0.83341343417866232</v>
      </c>
      <c r="V928" s="359">
        <v>-0.20486764489656861</v>
      </c>
      <c r="W928" s="359">
        <v>-1.8802155079394609</v>
      </c>
      <c r="X928" s="359">
        <v>-9.4033619519052536E-2</v>
      </c>
      <c r="Y928" s="359">
        <v>-0.66122470760099183</v>
      </c>
      <c r="Z928" s="359">
        <v>-0.10554576306551144</v>
      </c>
      <c r="AA928" s="359">
        <v>-0.57676154436531457</v>
      </c>
      <c r="AB928" s="359">
        <v>0.24853822282295221</v>
      </c>
      <c r="AC928" s="363">
        <v>-1.2143918383315089</v>
      </c>
      <c r="AD928" s="526">
        <v>14781411000176</v>
      </c>
      <c r="AE928" s="360" t="s">
        <v>2253</v>
      </c>
      <c r="AF928" s="360" t="s">
        <v>2155</v>
      </c>
      <c r="AG928" s="364" t="s">
        <v>59</v>
      </c>
      <c r="AH928" s="364" t="s">
        <v>2144</v>
      </c>
      <c r="AI928" s="364">
        <v>50000</v>
      </c>
      <c r="AJ928" s="364">
        <v>50000</v>
      </c>
      <c r="AK928" s="364">
        <v>50000</v>
      </c>
      <c r="AL928" s="359">
        <v>0.02</v>
      </c>
      <c r="AM928" s="359">
        <v>0.2</v>
      </c>
      <c r="AN928" s="359" t="s">
        <v>2216</v>
      </c>
      <c r="AO928" s="357" t="s">
        <v>1323</v>
      </c>
      <c r="AP928" s="360" t="s">
        <v>716</v>
      </c>
      <c r="AQ928" s="366" t="s">
        <v>659</v>
      </c>
      <c r="AR928" s="359" t="s">
        <v>34</v>
      </c>
      <c r="AS928" s="359" t="s">
        <v>34</v>
      </c>
      <c r="AT928" s="359"/>
      <c r="AX928" s="646"/>
      <c r="AY928" s="647"/>
      <c r="AZ928" s="647"/>
      <c r="BA928" s="647"/>
      <c r="BB928" s="648"/>
      <c r="BC928" s="647"/>
      <c r="BD928" s="647"/>
      <c r="BE928" s="647"/>
      <c r="BF928" s="647"/>
      <c r="BG928" s="648"/>
      <c r="BH928" s="648"/>
      <c r="BI928" s="649"/>
      <c r="BJ928" s="649"/>
      <c r="BK928" s="649"/>
      <c r="BL928" s="648"/>
      <c r="BM928" s="648"/>
      <c r="BN928" s="648"/>
      <c r="BO928" s="648"/>
      <c r="BP928" s="648"/>
      <c r="BQ928" s="648"/>
      <c r="BR928" s="648"/>
      <c r="BS928" s="648"/>
      <c r="BT928" s="651"/>
      <c r="BU928" s="652"/>
      <c r="BV928" s="650"/>
      <c r="BW928" s="653"/>
    </row>
    <row r="929" spans="2:75" ht="15.75" customHeight="1">
      <c r="B929" s="353" t="s">
        <v>1595</v>
      </c>
      <c r="C929" s="354">
        <v>16929562000154</v>
      </c>
      <c r="D929" s="355" t="s">
        <v>14</v>
      </c>
      <c r="E929" s="355" t="s">
        <v>614</v>
      </c>
      <c r="F929" s="355"/>
      <c r="G929" s="356"/>
      <c r="H929" s="356" t="s">
        <v>1337</v>
      </c>
      <c r="I929" s="356" t="s">
        <v>34</v>
      </c>
      <c r="J929" s="356" t="s">
        <v>608</v>
      </c>
      <c r="K929" s="357" t="s">
        <v>48</v>
      </c>
      <c r="L929" s="358"/>
      <c r="M929" s="358"/>
      <c r="N929" s="357">
        <v>321303</v>
      </c>
      <c r="O929" s="357" t="s">
        <v>1320</v>
      </c>
      <c r="P929" s="361">
        <v>41261</v>
      </c>
      <c r="Q929" s="362">
        <v>30933139.09</v>
      </c>
      <c r="R929" s="362">
        <v>34927317.280674629</v>
      </c>
      <c r="S929" s="357">
        <v>31</v>
      </c>
      <c r="T929" s="359">
        <v>-8.593312534218045E-2</v>
      </c>
      <c r="U929" s="359">
        <v>-0.96656836253072465</v>
      </c>
      <c r="V929" s="359">
        <v>-0.22959686995784612</v>
      </c>
      <c r="W929" s="359">
        <v>-2.1071731248096781</v>
      </c>
      <c r="X929" s="359">
        <v>-0.12284265764463564</v>
      </c>
      <c r="Y929" s="359">
        <v>-0.86380382673183498</v>
      </c>
      <c r="Z929" s="359">
        <v>-0.12284345929860008</v>
      </c>
      <c r="AA929" s="359">
        <v>-0.67128590710231861</v>
      </c>
      <c r="AB929" s="359">
        <v>0.25868062239495998</v>
      </c>
      <c r="AC929" s="363">
        <v>-1.278981235768154</v>
      </c>
      <c r="AD929" s="526">
        <v>16929553000163</v>
      </c>
      <c r="AE929" s="360" t="s">
        <v>2253</v>
      </c>
      <c r="AF929" s="360" t="s">
        <v>2155</v>
      </c>
      <c r="AG929" s="364" t="s">
        <v>59</v>
      </c>
      <c r="AH929" s="364" t="s">
        <v>2144</v>
      </c>
      <c r="AI929" s="364">
        <v>50000</v>
      </c>
      <c r="AJ929" s="364">
        <v>50000</v>
      </c>
      <c r="AK929" s="364">
        <v>50000</v>
      </c>
      <c r="AL929" s="359">
        <v>0.02</v>
      </c>
      <c r="AM929" s="359">
        <v>0.2</v>
      </c>
      <c r="AN929" s="359" t="s">
        <v>2175</v>
      </c>
      <c r="AO929" s="357" t="s">
        <v>1323</v>
      </c>
      <c r="AP929" s="360" t="s">
        <v>716</v>
      </c>
      <c r="AQ929" s="366" t="s">
        <v>659</v>
      </c>
      <c r="AR929" s="359" t="s">
        <v>34</v>
      </c>
      <c r="AS929" s="359" t="s">
        <v>34</v>
      </c>
      <c r="AT929" s="359"/>
      <c r="AX929" s="646"/>
      <c r="AY929" s="647"/>
      <c r="AZ929" s="647"/>
      <c r="BA929" s="647"/>
      <c r="BB929" s="648"/>
      <c r="BC929" s="647"/>
      <c r="BD929" s="647"/>
      <c r="BE929" s="647"/>
      <c r="BF929" s="647"/>
      <c r="BG929" s="648"/>
      <c r="BH929" s="648"/>
      <c r="BI929" s="649"/>
      <c r="BJ929" s="649"/>
      <c r="BK929" s="649"/>
      <c r="BL929" s="648"/>
      <c r="BM929" s="648"/>
      <c r="BN929" s="648"/>
      <c r="BO929" s="648"/>
      <c r="BP929" s="648"/>
      <c r="BQ929" s="648"/>
      <c r="BR929" s="648"/>
      <c r="BS929" s="648"/>
      <c r="BT929" s="651"/>
      <c r="BU929" s="652"/>
      <c r="BV929" s="650"/>
      <c r="BW929" s="653"/>
    </row>
    <row r="930" spans="2:75" ht="15.75" customHeight="1">
      <c r="B930" s="353" t="s">
        <v>221</v>
      </c>
      <c r="C930" s="354">
        <v>8830947000131</v>
      </c>
      <c r="D930" s="355" t="s">
        <v>14</v>
      </c>
      <c r="E930" s="355" t="s">
        <v>607</v>
      </c>
      <c r="F930" s="355"/>
      <c r="G930" s="356"/>
      <c r="H930" s="356" t="s">
        <v>34</v>
      </c>
      <c r="I930" s="356" t="s">
        <v>34</v>
      </c>
      <c r="J930" s="356" t="s">
        <v>608</v>
      </c>
      <c r="K930" s="357" t="s">
        <v>48</v>
      </c>
      <c r="L930" s="358"/>
      <c r="M930" s="358" t="s">
        <v>34</v>
      </c>
      <c r="N930" s="357">
        <v>214019</v>
      </c>
      <c r="O930" s="357" t="s">
        <v>1320</v>
      </c>
      <c r="P930" s="361">
        <v>39232</v>
      </c>
      <c r="Q930" s="362">
        <v>824912634.76999998</v>
      </c>
      <c r="R930" s="362">
        <v>719546706.74575377</v>
      </c>
      <c r="S930" s="357">
        <v>31</v>
      </c>
      <c r="T930" s="359">
        <v>8.0875172344573087E-2</v>
      </c>
      <c r="U930" s="359">
        <v>1.0454891382250733</v>
      </c>
      <c r="V930" s="359">
        <v>6.967928761011466E-2</v>
      </c>
      <c r="W930" s="359">
        <v>0.68309000767229955</v>
      </c>
      <c r="X930" s="359">
        <v>0.3895435128565512</v>
      </c>
      <c r="Y930" s="359">
        <v>2.9539792226799828</v>
      </c>
      <c r="Z930" s="359">
        <v>0.79259589492646287</v>
      </c>
      <c r="AA930" s="359">
        <v>4.5053720170479963</v>
      </c>
      <c r="AB930" s="359">
        <v>0.24238484264237659</v>
      </c>
      <c r="AC930" s="363">
        <v>-1.9294849590778382E-3</v>
      </c>
      <c r="AD930" s="526">
        <v>14213077000154</v>
      </c>
      <c r="AE930" s="360" t="s">
        <v>2299</v>
      </c>
      <c r="AF930" s="360" t="s">
        <v>2143</v>
      </c>
      <c r="AG930" s="364" t="s">
        <v>1435</v>
      </c>
      <c r="AH930" s="364" t="s">
        <v>2147</v>
      </c>
      <c r="AI930" s="364">
        <v>5000</v>
      </c>
      <c r="AJ930" s="364">
        <v>1000</v>
      </c>
      <c r="AK930" s="364">
        <v>1000</v>
      </c>
      <c r="AL930" s="359">
        <v>1.9E-2</v>
      </c>
      <c r="AM930" s="359">
        <v>0.2</v>
      </c>
      <c r="AN930" s="359" t="s">
        <v>666</v>
      </c>
      <c r="AO930" s="357" t="s">
        <v>1323</v>
      </c>
      <c r="AP930" s="360" t="s">
        <v>716</v>
      </c>
      <c r="AQ930" s="366" t="s">
        <v>659</v>
      </c>
      <c r="AR930" s="359">
        <v>4.4333333333333325E-3</v>
      </c>
      <c r="AS930" s="359">
        <v>4.4333333333333325E-3</v>
      </c>
      <c r="AT930" s="359"/>
      <c r="AX930" s="646"/>
      <c r="AY930" s="647"/>
      <c r="AZ930" s="647"/>
      <c r="BA930" s="647"/>
      <c r="BB930" s="648"/>
      <c r="BC930" s="647"/>
      <c r="BD930" s="647"/>
      <c r="BE930" s="647"/>
      <c r="BF930" s="647"/>
      <c r="BG930" s="648"/>
      <c r="BH930" s="648"/>
      <c r="BI930" s="649"/>
      <c r="BJ930" s="649"/>
      <c r="BK930" s="649"/>
      <c r="BL930" s="648"/>
      <c r="BM930" s="648"/>
      <c r="BN930" s="648"/>
      <c r="BO930" s="648"/>
      <c r="BP930" s="648"/>
      <c r="BQ930" s="648"/>
      <c r="BR930" s="648"/>
      <c r="BS930" s="648"/>
      <c r="BT930" s="651"/>
      <c r="BU930" s="652"/>
      <c r="BV930" s="650"/>
      <c r="BW930" s="653"/>
    </row>
    <row r="931" spans="2:75" ht="15.75" customHeight="1">
      <c r="B931" s="353" t="s">
        <v>1147</v>
      </c>
      <c r="C931" s="354">
        <v>37098161000170</v>
      </c>
      <c r="D931" s="355" t="s">
        <v>11</v>
      </c>
      <c r="E931" s="355" t="s">
        <v>661</v>
      </c>
      <c r="F931" s="355"/>
      <c r="G931" s="356"/>
      <c r="H931" s="356" t="s">
        <v>34</v>
      </c>
      <c r="I931" s="356" t="s">
        <v>34</v>
      </c>
      <c r="J931" s="356" t="s">
        <v>696</v>
      </c>
      <c r="K931" s="357" t="s">
        <v>49</v>
      </c>
      <c r="L931" s="358"/>
      <c r="M931" s="358" t="s">
        <v>34</v>
      </c>
      <c r="N931" s="357">
        <v>570931</v>
      </c>
      <c r="O931" s="357" t="s">
        <v>1320</v>
      </c>
      <c r="P931" s="361">
        <v>44215</v>
      </c>
      <c r="Q931" s="362">
        <v>5679656</v>
      </c>
      <c r="R931" s="362">
        <v>23720142.471666712</v>
      </c>
      <c r="S931" s="357">
        <v>31</v>
      </c>
      <c r="T931" s="359">
        <v>-0.17291464821018132</v>
      </c>
      <c r="U931" s="359">
        <v>-2.2353014071306019</v>
      </c>
      <c r="V931" s="359">
        <v>-0.22920891552383282</v>
      </c>
      <c r="W931" s="359">
        <v>-2.2470137860738784</v>
      </c>
      <c r="X931" s="359" t="s">
        <v>1417</v>
      </c>
      <c r="Y931" s="359" t="s">
        <v>1417</v>
      </c>
      <c r="Z931" s="359" t="s">
        <v>1417</v>
      </c>
      <c r="AA931" s="359" t="s">
        <v>1417</v>
      </c>
      <c r="AB931" s="359">
        <v>0.1692042537397416</v>
      </c>
      <c r="AC931" s="363">
        <v>-2.0278536632413497</v>
      </c>
      <c r="AD931" s="526">
        <v>0</v>
      </c>
      <c r="AE931" s="360" t="s">
        <v>2404</v>
      </c>
      <c r="AF931" s="360" t="s">
        <v>2143</v>
      </c>
      <c r="AG931" s="364" t="s">
        <v>1435</v>
      </c>
      <c r="AH931" s="364" t="s">
        <v>2144</v>
      </c>
      <c r="AI931" s="364">
        <v>1000</v>
      </c>
      <c r="AJ931" s="364">
        <v>1000</v>
      </c>
      <c r="AK931" s="364">
        <v>1000</v>
      </c>
      <c r="AL931" s="359">
        <v>9.0000000000000011E-3</v>
      </c>
      <c r="AM931" s="359" t="s">
        <v>34</v>
      </c>
      <c r="AN931" s="359" t="s">
        <v>34</v>
      </c>
      <c r="AO931" s="357" t="s">
        <v>1323</v>
      </c>
      <c r="AP931" s="360" t="s">
        <v>13</v>
      </c>
      <c r="AQ931" s="366" t="s">
        <v>679</v>
      </c>
      <c r="AR931" s="359">
        <v>2.8001999999999997E-3</v>
      </c>
      <c r="AS931" s="359">
        <v>2.8001999999999997E-3</v>
      </c>
      <c r="AT931" s="359"/>
      <c r="AX931" s="646"/>
      <c r="AY931" s="647"/>
      <c r="AZ931" s="647"/>
      <c r="BA931" s="647"/>
      <c r="BB931" s="648"/>
      <c r="BC931" s="647"/>
      <c r="BD931" s="647"/>
      <c r="BE931" s="647"/>
      <c r="BF931" s="647"/>
      <c r="BG931" s="648"/>
      <c r="BH931" s="648"/>
      <c r="BI931" s="649"/>
      <c r="BJ931" s="649"/>
      <c r="BK931" s="649"/>
      <c r="BL931" s="648"/>
      <c r="BM931" s="648"/>
      <c r="BN931" s="648"/>
      <c r="BO931" s="648"/>
      <c r="BP931" s="648"/>
      <c r="BQ931" s="648"/>
      <c r="BR931" s="648"/>
      <c r="BS931" s="648"/>
      <c r="BT931" s="651"/>
      <c r="BU931" s="652"/>
      <c r="BV931" s="650"/>
      <c r="BW931" s="653"/>
    </row>
    <row r="932" spans="2:75" ht="15.75" customHeight="1">
      <c r="B932" s="353" t="s">
        <v>1304</v>
      </c>
      <c r="C932" s="354">
        <v>40962665000109</v>
      </c>
      <c r="D932" s="355" t="s">
        <v>14</v>
      </c>
      <c r="E932" s="355" t="s">
        <v>607</v>
      </c>
      <c r="F932" s="355"/>
      <c r="G932" s="356"/>
      <c r="H932" s="356" t="s">
        <v>34</v>
      </c>
      <c r="I932" s="356" t="s">
        <v>34</v>
      </c>
      <c r="J932" s="356" t="s">
        <v>608</v>
      </c>
      <c r="K932" s="357" t="s">
        <v>48</v>
      </c>
      <c r="L932" s="358"/>
      <c r="M932" s="358" t="s">
        <v>1414</v>
      </c>
      <c r="N932" s="357">
        <v>630144</v>
      </c>
      <c r="O932" s="357" t="s">
        <v>1320</v>
      </c>
      <c r="P932" s="361">
        <v>44551</v>
      </c>
      <c r="Q932" s="362">
        <v>2711161.59</v>
      </c>
      <c r="R932" s="362" t="s">
        <v>1417</v>
      </c>
      <c r="S932" s="357">
        <v>31</v>
      </c>
      <c r="T932" s="359">
        <v>-0.10589609252093202</v>
      </c>
      <c r="U932" s="359">
        <v>-1.3689394569622941</v>
      </c>
      <c r="V932" s="359" t="s">
        <v>1417</v>
      </c>
      <c r="W932" s="359" t="s">
        <v>1417</v>
      </c>
      <c r="X932" s="359" t="s">
        <v>1417</v>
      </c>
      <c r="Y932" s="359" t="s">
        <v>1417</v>
      </c>
      <c r="Z932" s="359" t="s">
        <v>1417</v>
      </c>
      <c r="AA932" s="359" t="s">
        <v>1417</v>
      </c>
      <c r="AB932" s="359" t="s">
        <v>1417</v>
      </c>
      <c r="AC932" s="363" t="s">
        <v>1417</v>
      </c>
      <c r="AD932" s="526">
        <v>12123799000192</v>
      </c>
      <c r="AE932" s="360" t="s">
        <v>2427</v>
      </c>
      <c r="AF932" s="360" t="s">
        <v>1429</v>
      </c>
      <c r="AG932" s="364" t="s">
        <v>1429</v>
      </c>
      <c r="AH932" s="364" t="s">
        <v>2147</v>
      </c>
      <c r="AI932" s="364">
        <v>0</v>
      </c>
      <c r="AJ932" s="364" t="s">
        <v>1427</v>
      </c>
      <c r="AK932" s="364">
        <v>0</v>
      </c>
      <c r="AL932" s="359">
        <v>2.5000000000000001E-3</v>
      </c>
      <c r="AM932" s="359" t="s">
        <v>34</v>
      </c>
      <c r="AN932" s="359" t="s">
        <v>666</v>
      </c>
      <c r="AO932" s="357" t="s">
        <v>1323</v>
      </c>
      <c r="AP932" s="360" t="s">
        <v>716</v>
      </c>
      <c r="AQ932" s="366" t="s">
        <v>659</v>
      </c>
      <c r="AR932" s="359">
        <v>2.6666666666666668E-4</v>
      </c>
      <c r="AS932" s="359">
        <v>2.6666666666666668E-4</v>
      </c>
      <c r="AT932" s="359"/>
      <c r="AX932" s="646"/>
      <c r="AY932" s="647"/>
      <c r="AZ932" s="647"/>
      <c r="BA932" s="647"/>
      <c r="BB932" s="648"/>
      <c r="BC932" s="647"/>
      <c r="BD932" s="647"/>
      <c r="BE932" s="647"/>
      <c r="BF932" s="647"/>
      <c r="BG932" s="648"/>
      <c r="BH932" s="648"/>
      <c r="BI932" s="649"/>
      <c r="BJ932" s="649"/>
      <c r="BK932" s="649"/>
      <c r="BL932" s="648"/>
      <c r="BM932" s="648"/>
      <c r="BN932" s="648"/>
      <c r="BO932" s="648"/>
      <c r="BP932" s="648"/>
      <c r="BQ932" s="648"/>
      <c r="BR932" s="648"/>
      <c r="BS932" s="648"/>
      <c r="BT932" s="651"/>
      <c r="BU932" s="652"/>
      <c r="BV932" s="650"/>
      <c r="BW932" s="653"/>
    </row>
    <row r="933" spans="2:75" ht="15.75" customHeight="1">
      <c r="B933" s="353" t="s">
        <v>1245</v>
      </c>
      <c r="C933" s="354">
        <v>30397165000100</v>
      </c>
      <c r="D933" s="355" t="s">
        <v>14</v>
      </c>
      <c r="E933" s="355" t="s">
        <v>607</v>
      </c>
      <c r="F933" s="355"/>
      <c r="G933" s="356"/>
      <c r="H933" s="356" t="s">
        <v>34</v>
      </c>
      <c r="I933" s="356" t="s">
        <v>34</v>
      </c>
      <c r="J933" s="356" t="s">
        <v>608</v>
      </c>
      <c r="K933" s="357" t="s">
        <v>48</v>
      </c>
      <c r="L933" s="358"/>
      <c r="M933" s="358" t="s">
        <v>34</v>
      </c>
      <c r="N933" s="357">
        <v>535354</v>
      </c>
      <c r="O933" s="357" t="s">
        <v>1320</v>
      </c>
      <c r="P933" s="361">
        <v>43935</v>
      </c>
      <c r="Q933" s="362">
        <v>119083793.42</v>
      </c>
      <c r="R933" s="362">
        <v>133161806.62317458</v>
      </c>
      <c r="S933" s="357">
        <v>31</v>
      </c>
      <c r="T933" s="359">
        <v>-1.1121867766096027E-2</v>
      </c>
      <c r="U933" s="359">
        <v>-0.14377455539368886</v>
      </c>
      <c r="V933" s="359">
        <v>-0.13380359855291302</v>
      </c>
      <c r="W933" s="359">
        <v>-1.3117226696333648</v>
      </c>
      <c r="X933" s="359">
        <v>1.1757653279159452E-2</v>
      </c>
      <c r="Y933" s="359">
        <v>8.9160420717626351E-2</v>
      </c>
      <c r="Z933" s="359" t="s">
        <v>1417</v>
      </c>
      <c r="AA933" s="359" t="s">
        <v>1417</v>
      </c>
      <c r="AB933" s="359">
        <v>0.26026588140729678</v>
      </c>
      <c r="AC933" s="363">
        <v>-0.79504514236740154</v>
      </c>
      <c r="AD933" s="526">
        <v>0</v>
      </c>
      <c r="AE933" s="360" t="s">
        <v>2458</v>
      </c>
      <c r="AF933" s="360" t="s">
        <v>2143</v>
      </c>
      <c r="AG933" s="364" t="s">
        <v>1435</v>
      </c>
      <c r="AH933" s="364" t="s">
        <v>2147</v>
      </c>
      <c r="AI933" s="364">
        <v>0</v>
      </c>
      <c r="AJ933" s="364">
        <v>0</v>
      </c>
      <c r="AK933" s="364">
        <v>0</v>
      </c>
      <c r="AL933" s="359">
        <v>0.02</v>
      </c>
      <c r="AM933" s="359">
        <v>0.2</v>
      </c>
      <c r="AN933" s="359" t="s">
        <v>666</v>
      </c>
      <c r="AO933" s="357" t="s">
        <v>1323</v>
      </c>
      <c r="AP933" s="360" t="s">
        <v>716</v>
      </c>
      <c r="AQ933" s="366" t="s">
        <v>670</v>
      </c>
      <c r="AR933" s="359">
        <v>6.0000000000000001E-3</v>
      </c>
      <c r="AS933" s="359">
        <v>6.0000000000000001E-3</v>
      </c>
      <c r="AT933" s="359"/>
      <c r="AX933" s="646"/>
      <c r="AY933" s="647"/>
      <c r="AZ933" s="647"/>
      <c r="BA933" s="647"/>
      <c r="BB933" s="648"/>
      <c r="BC933" s="647"/>
      <c r="BD933" s="647"/>
      <c r="BE933" s="647"/>
      <c r="BF933" s="647"/>
      <c r="BG933" s="648"/>
      <c r="BH933" s="648"/>
      <c r="BI933" s="649"/>
      <c r="BJ933" s="649"/>
      <c r="BK933" s="649"/>
      <c r="BL933" s="648"/>
      <c r="BM933" s="648"/>
      <c r="BN933" s="648"/>
      <c r="BO933" s="648"/>
      <c r="BP933" s="648"/>
      <c r="BQ933" s="648"/>
      <c r="BR933" s="648"/>
      <c r="BS933" s="648"/>
      <c r="BT933" s="651"/>
      <c r="BU933" s="652"/>
      <c r="BV933" s="650"/>
      <c r="BW933" s="653"/>
    </row>
    <row r="934" spans="2:75" ht="15.75" customHeight="1">
      <c r="B934" s="353" t="s">
        <v>427</v>
      </c>
      <c r="C934" s="354">
        <v>23243536000133</v>
      </c>
      <c r="D934" s="355" t="s">
        <v>14</v>
      </c>
      <c r="E934" s="355" t="s">
        <v>614</v>
      </c>
      <c r="F934" s="355"/>
      <c r="G934" s="356"/>
      <c r="H934" s="356" t="s">
        <v>1337</v>
      </c>
      <c r="I934" s="356" t="s">
        <v>34</v>
      </c>
      <c r="J934" s="356" t="s">
        <v>608</v>
      </c>
      <c r="K934" s="357" t="s">
        <v>48</v>
      </c>
      <c r="L934" s="358"/>
      <c r="M934" s="358" t="s">
        <v>34</v>
      </c>
      <c r="N934" s="357">
        <v>436615</v>
      </c>
      <c r="O934" s="357" t="s">
        <v>1320</v>
      </c>
      <c r="P934" s="361">
        <v>42787</v>
      </c>
      <c r="Q934" s="362">
        <v>192866952.88999999</v>
      </c>
      <c r="R934" s="362">
        <v>270781610.41603196</v>
      </c>
      <c r="S934" s="357">
        <v>31</v>
      </c>
      <c r="T934" s="359">
        <v>-9.9167460143264829E-2</v>
      </c>
      <c r="U934" s="359">
        <v>-1.2819571129125182</v>
      </c>
      <c r="V934" s="359">
        <v>-0.27523217293536084</v>
      </c>
      <c r="W934" s="359">
        <v>-2.6981955982969605</v>
      </c>
      <c r="X934" s="359">
        <v>-0.20506311974030289</v>
      </c>
      <c r="Y934" s="359">
        <v>-1.555030888869813</v>
      </c>
      <c r="Z934" s="359">
        <v>-0.10375435715676029</v>
      </c>
      <c r="AA934" s="359">
        <v>-0.58977340202379114</v>
      </c>
      <c r="AB934" s="359">
        <v>0.25964829607311707</v>
      </c>
      <c r="AC934" s="363">
        <v>-1.4839206796060214</v>
      </c>
      <c r="AD934" s="526">
        <v>16929553000163</v>
      </c>
      <c r="AE934" s="360" t="s">
        <v>2253</v>
      </c>
      <c r="AF934" s="360" t="s">
        <v>2152</v>
      </c>
      <c r="AG934" s="364" t="s">
        <v>1436</v>
      </c>
      <c r="AH934" s="364" t="s">
        <v>2147</v>
      </c>
      <c r="AI934" s="364">
        <v>10000</v>
      </c>
      <c r="AJ934" s="364">
        <v>5000</v>
      </c>
      <c r="AK934" s="364">
        <v>10000</v>
      </c>
      <c r="AL934" s="359">
        <v>0.02</v>
      </c>
      <c r="AM934" s="359">
        <v>0.2</v>
      </c>
      <c r="AN934" s="359" t="s">
        <v>666</v>
      </c>
      <c r="AO934" s="357" t="s">
        <v>1323</v>
      </c>
      <c r="AP934" s="360" t="s">
        <v>716</v>
      </c>
      <c r="AQ934" s="366" t="s">
        <v>659</v>
      </c>
      <c r="AR934" s="359">
        <v>5.0000000000000001E-3</v>
      </c>
      <c r="AS934" s="359">
        <v>5.0000000000000001E-3</v>
      </c>
      <c r="AT934" s="359"/>
      <c r="AX934" s="646"/>
      <c r="AY934" s="647"/>
      <c r="AZ934" s="647"/>
      <c r="BA934" s="647"/>
      <c r="BB934" s="648"/>
      <c r="BC934" s="647"/>
      <c r="BD934" s="647"/>
      <c r="BE934" s="647"/>
      <c r="BF934" s="647"/>
      <c r="BG934" s="648"/>
      <c r="BH934" s="648"/>
      <c r="BI934" s="649"/>
      <c r="BJ934" s="649"/>
      <c r="BK934" s="649"/>
      <c r="BL934" s="648"/>
      <c r="BM934" s="648"/>
      <c r="BN934" s="648"/>
      <c r="BO934" s="648"/>
      <c r="BP934" s="648"/>
      <c r="BQ934" s="648"/>
      <c r="BR934" s="648"/>
      <c r="BS934" s="648"/>
      <c r="BT934" s="651"/>
      <c r="BU934" s="652"/>
      <c r="BV934" s="650"/>
      <c r="BW934" s="653"/>
    </row>
    <row r="935" spans="2:75" ht="15.75" customHeight="1">
      <c r="B935" s="353" t="s">
        <v>742</v>
      </c>
      <c r="C935" s="354">
        <v>12987743000186</v>
      </c>
      <c r="D935" s="355" t="s">
        <v>14</v>
      </c>
      <c r="E935" s="355" t="s">
        <v>607</v>
      </c>
      <c r="F935" s="355" t="s">
        <v>1316</v>
      </c>
      <c r="G935" s="356"/>
      <c r="H935" s="356" t="s">
        <v>34</v>
      </c>
      <c r="I935" s="356" t="s">
        <v>34</v>
      </c>
      <c r="J935" s="356" t="s">
        <v>608</v>
      </c>
      <c r="K935" s="357" t="s">
        <v>48</v>
      </c>
      <c r="L935" s="358"/>
      <c r="M935" s="358" t="s">
        <v>34</v>
      </c>
      <c r="N935" s="357">
        <v>267163</v>
      </c>
      <c r="O935" s="357" t="s">
        <v>1320</v>
      </c>
      <c r="P935" s="361">
        <v>40567</v>
      </c>
      <c r="Q935" s="362">
        <v>1135465482.3900001</v>
      </c>
      <c r="R935" s="362">
        <v>1213880605.189285</v>
      </c>
      <c r="S935" s="357">
        <v>32</v>
      </c>
      <c r="T935" s="359">
        <v>0.15211836889172736</v>
      </c>
      <c r="U935" s="359">
        <v>1.9664638453347005</v>
      </c>
      <c r="V935" s="359">
        <v>-6.0439908736528603E-2</v>
      </c>
      <c r="W935" s="359">
        <v>-0.59251320067393087</v>
      </c>
      <c r="X935" s="359">
        <v>3.7655173915373652E-2</v>
      </c>
      <c r="Y935" s="359">
        <v>0.28554602425987841</v>
      </c>
      <c r="Z935" s="359">
        <v>-0.32041458389526256</v>
      </c>
      <c r="AA935" s="359">
        <v>-1.8213403695078811</v>
      </c>
      <c r="AB935" s="359">
        <v>0.43113002396454186</v>
      </c>
      <c r="AC935" s="363">
        <v>-0.15389593746968033</v>
      </c>
      <c r="AD935" s="526">
        <v>12055107000116</v>
      </c>
      <c r="AE935" s="360" t="s">
        <v>2169</v>
      </c>
      <c r="AF935" s="360" t="s">
        <v>2143</v>
      </c>
      <c r="AG935" s="364" t="s">
        <v>1435</v>
      </c>
      <c r="AH935" s="364" t="s">
        <v>2144</v>
      </c>
      <c r="AI935" s="364">
        <v>5000</v>
      </c>
      <c r="AJ935" s="364">
        <v>1000</v>
      </c>
      <c r="AK935" s="364">
        <v>5000</v>
      </c>
      <c r="AL935" s="657">
        <v>1.8500000000000003E-2</v>
      </c>
      <c r="AM935" s="657">
        <v>0.2</v>
      </c>
      <c r="AN935" s="359" t="s">
        <v>2161</v>
      </c>
      <c r="AO935" s="357" t="s">
        <v>1323</v>
      </c>
      <c r="AP935" s="360" t="s">
        <v>716</v>
      </c>
      <c r="AQ935" s="366" t="s">
        <v>659</v>
      </c>
      <c r="AR935" s="359">
        <v>4.6249999999999998E-3</v>
      </c>
      <c r="AS935" s="359">
        <v>4.6249999999999998E-3</v>
      </c>
      <c r="AT935" s="359"/>
      <c r="AX935" s="646"/>
      <c r="AY935" s="647"/>
      <c r="AZ935" s="647"/>
      <c r="BA935" s="647"/>
      <c r="BB935" s="648"/>
      <c r="BC935" s="647"/>
      <c r="BD935" s="647"/>
      <c r="BE935" s="647"/>
      <c r="BF935" s="647"/>
      <c r="BG935" s="648"/>
      <c r="BH935" s="648"/>
      <c r="BI935" s="649"/>
      <c r="BJ935" s="649"/>
      <c r="BK935" s="649"/>
      <c r="BL935" s="648"/>
      <c r="BM935" s="648"/>
      <c r="BN935" s="648"/>
      <c r="BO935" s="648"/>
      <c r="BP935" s="648"/>
      <c r="BQ935" s="648"/>
      <c r="BR935" s="648"/>
      <c r="BS935" s="648"/>
      <c r="BT935" s="651"/>
      <c r="BU935" s="652"/>
      <c r="BV935" s="650"/>
      <c r="BW935" s="653"/>
    </row>
    <row r="936" spans="2:75" ht="15.75" customHeight="1">
      <c r="B936" s="353" t="s">
        <v>743</v>
      </c>
      <c r="C936" s="354">
        <v>26648868000196</v>
      </c>
      <c r="D936" s="355" t="s">
        <v>14</v>
      </c>
      <c r="E936" s="355" t="s">
        <v>607</v>
      </c>
      <c r="F936" s="355" t="s">
        <v>1316</v>
      </c>
      <c r="G936" s="356"/>
      <c r="H936" s="356" t="s">
        <v>34</v>
      </c>
      <c r="I936" s="356" t="s">
        <v>34</v>
      </c>
      <c r="J936" s="356" t="s">
        <v>608</v>
      </c>
      <c r="K936" s="357" t="s">
        <v>48</v>
      </c>
      <c r="L936" s="358"/>
      <c r="M936" s="358" t="s">
        <v>34</v>
      </c>
      <c r="N936" s="357">
        <v>432105</v>
      </c>
      <c r="O936" s="357" t="s">
        <v>1320</v>
      </c>
      <c r="P936" s="361">
        <v>42738</v>
      </c>
      <c r="Q936" s="362">
        <v>284721826.33999997</v>
      </c>
      <c r="R936" s="362">
        <v>304898078.27726197</v>
      </c>
      <c r="S936" s="357">
        <v>32</v>
      </c>
      <c r="T936" s="359">
        <v>0.15305112523831954</v>
      </c>
      <c r="U936" s="359">
        <v>1.9785217686837575</v>
      </c>
      <c r="V936" s="359">
        <v>-5.9322463664989389E-2</v>
      </c>
      <c r="W936" s="359">
        <v>-0.58155850253232277</v>
      </c>
      <c r="X936" s="359">
        <v>4.3415777035420211E-2</v>
      </c>
      <c r="Y936" s="359">
        <v>0.32922972419352203</v>
      </c>
      <c r="Z936" s="359">
        <v>-0.30156591600880112</v>
      </c>
      <c r="AA936" s="359">
        <v>-1.714198430724343</v>
      </c>
      <c r="AB936" s="359">
        <v>0.43144469544343966</v>
      </c>
      <c r="AC936" s="363">
        <v>-0.15071820198453806</v>
      </c>
      <c r="AD936" s="526">
        <v>12055107000116</v>
      </c>
      <c r="AE936" s="360" t="s">
        <v>2169</v>
      </c>
      <c r="AF936" s="360" t="s">
        <v>2143</v>
      </c>
      <c r="AG936" s="364" t="s">
        <v>1435</v>
      </c>
      <c r="AH936" s="364" t="s">
        <v>2147</v>
      </c>
      <c r="AI936" s="364">
        <v>1000</v>
      </c>
      <c r="AJ936" s="364">
        <v>500</v>
      </c>
      <c r="AK936" s="364">
        <v>1000</v>
      </c>
      <c r="AL936" s="359">
        <v>1.8500000000000003E-2</v>
      </c>
      <c r="AM936" s="359">
        <v>0.2</v>
      </c>
      <c r="AN936" s="359" t="s">
        <v>34</v>
      </c>
      <c r="AO936" s="357" t="s">
        <v>1323</v>
      </c>
      <c r="AP936" s="360" t="s">
        <v>716</v>
      </c>
      <c r="AQ936" s="366" t="s">
        <v>659</v>
      </c>
      <c r="AR936" s="359">
        <v>4.6249999999999998E-3</v>
      </c>
      <c r="AS936" s="359">
        <v>4.6249999999999998E-3</v>
      </c>
      <c r="AT936" s="359"/>
      <c r="AX936" s="646"/>
      <c r="AY936" s="647"/>
      <c r="AZ936" s="647"/>
      <c r="BA936" s="647"/>
      <c r="BB936" s="648"/>
      <c r="BC936" s="647"/>
      <c r="BD936" s="647"/>
      <c r="BE936" s="647"/>
      <c r="BF936" s="647"/>
      <c r="BG936" s="648"/>
      <c r="BH936" s="648"/>
      <c r="BI936" s="649"/>
      <c r="BJ936" s="649"/>
      <c r="BK936" s="649"/>
      <c r="BL936" s="648"/>
      <c r="BM936" s="648"/>
      <c r="BN936" s="648"/>
      <c r="BO936" s="648"/>
      <c r="BP936" s="648"/>
      <c r="BQ936" s="648"/>
      <c r="BR936" s="648"/>
      <c r="BS936" s="648"/>
      <c r="BT936" s="651"/>
      <c r="BU936" s="652"/>
      <c r="BV936" s="650"/>
      <c r="BW936" s="653"/>
    </row>
    <row r="937" spans="2:75" ht="15.75" customHeight="1">
      <c r="B937" s="353" t="s">
        <v>77</v>
      </c>
      <c r="C937" s="354">
        <v>26673556000132</v>
      </c>
      <c r="D937" s="355" t="s">
        <v>14</v>
      </c>
      <c r="E937" s="355" t="s">
        <v>607</v>
      </c>
      <c r="F937" s="355" t="s">
        <v>1316</v>
      </c>
      <c r="G937" s="356"/>
      <c r="H937" s="356" t="s">
        <v>34</v>
      </c>
      <c r="I937" s="356" t="s">
        <v>34</v>
      </c>
      <c r="J937" s="356" t="s">
        <v>608</v>
      </c>
      <c r="K937" s="357" t="s">
        <v>48</v>
      </c>
      <c r="L937" s="358"/>
      <c r="M937" s="358" t="s">
        <v>34</v>
      </c>
      <c r="N937" s="357">
        <v>435325</v>
      </c>
      <c r="O937" s="357" t="s">
        <v>1320</v>
      </c>
      <c r="P937" s="361">
        <v>42787</v>
      </c>
      <c r="Q937" s="362">
        <v>1288264567.96</v>
      </c>
      <c r="R937" s="362">
        <v>1493059146.7563093</v>
      </c>
      <c r="S937" s="357">
        <v>32</v>
      </c>
      <c r="T937" s="359">
        <v>4.9396378902934801E-2</v>
      </c>
      <c r="U937" s="359">
        <v>0.63855663133104756</v>
      </c>
      <c r="V937" s="359">
        <v>2.3712261428179948E-2</v>
      </c>
      <c r="W937" s="359">
        <v>0.23245944952157871</v>
      </c>
      <c r="X937" s="359">
        <v>0.12854633099491375</v>
      </c>
      <c r="Y937" s="359">
        <v>0.97479017973160709</v>
      </c>
      <c r="Z937" s="359">
        <v>0.25428287422154727</v>
      </c>
      <c r="AA937" s="359">
        <v>1.4454262925984329</v>
      </c>
      <c r="AB937" s="359">
        <v>0.21268354652836086</v>
      </c>
      <c r="AC937" s="363">
        <v>-0.24047678260682662</v>
      </c>
      <c r="AD937" s="526">
        <v>0</v>
      </c>
      <c r="AE937" s="360" t="s">
        <v>2169</v>
      </c>
      <c r="AF937" s="360" t="s">
        <v>2143</v>
      </c>
      <c r="AG937" s="364" t="s">
        <v>1435</v>
      </c>
      <c r="AH937" s="364" t="s">
        <v>2147</v>
      </c>
      <c r="AI937" s="364">
        <v>1000</v>
      </c>
      <c r="AJ937" s="364">
        <v>500</v>
      </c>
      <c r="AK937" s="364">
        <v>1000</v>
      </c>
      <c r="AL937" s="657">
        <v>0.02</v>
      </c>
      <c r="AM937" s="657">
        <v>0.2</v>
      </c>
      <c r="AN937" s="359" t="s">
        <v>34</v>
      </c>
      <c r="AO937" s="357" t="s">
        <v>1323</v>
      </c>
      <c r="AP937" s="360" t="s">
        <v>716</v>
      </c>
      <c r="AQ937" s="366" t="s">
        <v>659</v>
      </c>
      <c r="AR937" s="359">
        <v>4.0000000000000001E-3</v>
      </c>
      <c r="AS937" s="359">
        <v>4.0000000000000001E-3</v>
      </c>
      <c r="AT937" s="359"/>
      <c r="AX937" s="646"/>
      <c r="AY937" s="647"/>
      <c r="AZ937" s="647"/>
      <c r="BA937" s="647"/>
      <c r="BB937" s="648"/>
      <c r="BC937" s="647"/>
      <c r="BD937" s="647"/>
      <c r="BE937" s="647"/>
      <c r="BF937" s="647"/>
      <c r="BG937" s="648"/>
      <c r="BH937" s="648"/>
      <c r="BI937" s="649"/>
      <c r="BJ937" s="649"/>
      <c r="BK937" s="649"/>
      <c r="BL937" s="648"/>
      <c r="BM937" s="648"/>
      <c r="BN937" s="648"/>
      <c r="BO937" s="648"/>
      <c r="BP937" s="648"/>
      <c r="BQ937" s="648"/>
      <c r="BR937" s="648"/>
      <c r="BS937" s="648"/>
      <c r="BT937" s="651"/>
      <c r="BU937" s="652"/>
      <c r="BV937" s="650"/>
      <c r="BW937" s="653"/>
    </row>
    <row r="938" spans="2:75" ht="15.75" customHeight="1">
      <c r="B938" s="353" t="s">
        <v>926</v>
      </c>
      <c r="C938" s="354">
        <v>12004203000135</v>
      </c>
      <c r="D938" s="355" t="s">
        <v>14</v>
      </c>
      <c r="E938" s="355" t="s">
        <v>607</v>
      </c>
      <c r="F938" s="355" t="s">
        <v>1316</v>
      </c>
      <c r="G938" s="356"/>
      <c r="H938" s="356" t="s">
        <v>34</v>
      </c>
      <c r="I938" s="356" t="s">
        <v>34</v>
      </c>
      <c r="J938" s="356" t="s">
        <v>608</v>
      </c>
      <c r="K938" s="357" t="s">
        <v>48</v>
      </c>
      <c r="L938" s="358"/>
      <c r="M938" s="358" t="s">
        <v>34</v>
      </c>
      <c r="N938" s="357">
        <v>251429</v>
      </c>
      <c r="O938" s="357" t="s">
        <v>1320</v>
      </c>
      <c r="P938" s="361">
        <v>40365</v>
      </c>
      <c r="Q938" s="362">
        <v>659437995.66999996</v>
      </c>
      <c r="R938" s="362">
        <v>1010467872.3116276</v>
      </c>
      <c r="S938" s="357">
        <v>32</v>
      </c>
      <c r="T938" s="359">
        <v>-9.1256740854051333E-2</v>
      </c>
      <c r="U938" s="359">
        <v>-1.1796937006358423</v>
      </c>
      <c r="V938" s="359">
        <v>-0.37494312735058077</v>
      </c>
      <c r="W938" s="359">
        <v>-3.675696358603497</v>
      </c>
      <c r="X938" s="359">
        <v>-0.32431916436956254</v>
      </c>
      <c r="Y938" s="359">
        <v>-2.4593711394121351</v>
      </c>
      <c r="Z938" s="359">
        <v>-0.36039604214708232</v>
      </c>
      <c r="AA938" s="359">
        <v>-2.0486079397307044</v>
      </c>
      <c r="AB938" s="359">
        <v>0.32590530835583947</v>
      </c>
      <c r="AC938" s="363">
        <v>-1.5754064499103442</v>
      </c>
      <c r="AD938" s="526">
        <v>11980010000157</v>
      </c>
      <c r="AE938" s="360" t="s">
        <v>2267</v>
      </c>
      <c r="AF938" s="360" t="s">
        <v>2152</v>
      </c>
      <c r="AG938" s="364" t="s">
        <v>1436</v>
      </c>
      <c r="AH938" s="364" t="s">
        <v>2147</v>
      </c>
      <c r="AI938" s="364">
        <v>5000</v>
      </c>
      <c r="AJ938" s="364">
        <v>1000</v>
      </c>
      <c r="AK938" s="364">
        <v>1000</v>
      </c>
      <c r="AL938" s="359">
        <v>0.02</v>
      </c>
      <c r="AM938" s="359">
        <v>0.2</v>
      </c>
      <c r="AN938" s="359" t="s">
        <v>666</v>
      </c>
      <c r="AO938" s="357" t="s">
        <v>1323</v>
      </c>
      <c r="AP938" s="360" t="s">
        <v>716</v>
      </c>
      <c r="AQ938" s="366" t="s">
        <v>665</v>
      </c>
      <c r="AR938" s="359">
        <v>6.0000000000000001E-3</v>
      </c>
      <c r="AS938" s="359">
        <v>6.0000000000000001E-3</v>
      </c>
      <c r="AT938" s="359"/>
      <c r="AX938" s="646"/>
      <c r="AY938" s="647"/>
      <c r="AZ938" s="647"/>
      <c r="BA938" s="647"/>
      <c r="BB938" s="648"/>
      <c r="BC938" s="647"/>
      <c r="BD938" s="647"/>
      <c r="BE938" s="647"/>
      <c r="BF938" s="647"/>
      <c r="BG938" s="648"/>
      <c r="BH938" s="648"/>
      <c r="BI938" s="649"/>
      <c r="BJ938" s="649"/>
      <c r="BK938" s="649"/>
      <c r="BL938" s="648"/>
      <c r="BM938" s="648"/>
      <c r="BN938" s="648"/>
      <c r="BO938" s="648"/>
      <c r="BP938" s="648"/>
      <c r="BQ938" s="648"/>
      <c r="BR938" s="648"/>
      <c r="BS938" s="648"/>
      <c r="BT938" s="651"/>
      <c r="BU938" s="652"/>
      <c r="BV938" s="650"/>
      <c r="BW938" s="653"/>
    </row>
    <row r="939" spans="2:75" ht="15.75" customHeight="1">
      <c r="B939" s="353" t="s">
        <v>196</v>
      </c>
      <c r="C939" s="354">
        <v>15569128000148</v>
      </c>
      <c r="D939" s="355" t="s">
        <v>14</v>
      </c>
      <c r="E939" s="355" t="s">
        <v>607</v>
      </c>
      <c r="F939" s="355" t="s">
        <v>1316</v>
      </c>
      <c r="G939" s="356"/>
      <c r="H939" s="356" t="s">
        <v>34</v>
      </c>
      <c r="I939" s="356" t="s">
        <v>34</v>
      </c>
      <c r="J939" s="356" t="s">
        <v>608</v>
      </c>
      <c r="K939" s="357" t="s">
        <v>48</v>
      </c>
      <c r="L939" s="358"/>
      <c r="M939" s="358" t="s">
        <v>34</v>
      </c>
      <c r="N939" s="357">
        <v>308374</v>
      </c>
      <c r="O939" s="357" t="s">
        <v>1320</v>
      </c>
      <c r="P939" s="361">
        <v>41103</v>
      </c>
      <c r="Q939" s="362">
        <v>163597540.87</v>
      </c>
      <c r="R939" s="362">
        <v>309716053.58051568</v>
      </c>
      <c r="S939" s="357">
        <v>32</v>
      </c>
      <c r="T939" s="359">
        <v>-4.4408501628013797E-2</v>
      </c>
      <c r="U939" s="359">
        <v>-0.57407736825743372</v>
      </c>
      <c r="V939" s="359">
        <v>-0.31356764794138026</v>
      </c>
      <c r="W939" s="359">
        <v>-3.0740114370367042</v>
      </c>
      <c r="X939" s="359">
        <v>-0.23975077460996319</v>
      </c>
      <c r="Y939" s="359">
        <v>-1.8180736771249053</v>
      </c>
      <c r="Z939" s="359">
        <v>-0.27231620541777324</v>
      </c>
      <c r="AA939" s="359">
        <v>-1.5479335933120877</v>
      </c>
      <c r="AB939" s="359">
        <v>0.29906509529202729</v>
      </c>
      <c r="AC939" s="363">
        <v>-1.432405192178251</v>
      </c>
      <c r="AD939" s="526">
        <v>15611751000111</v>
      </c>
      <c r="AE939" s="360" t="s">
        <v>2267</v>
      </c>
      <c r="AF939" s="360" t="s">
        <v>2146</v>
      </c>
      <c r="AG939" s="364" t="s">
        <v>59</v>
      </c>
      <c r="AH939" s="364" t="s">
        <v>2147</v>
      </c>
      <c r="AI939" s="364">
        <v>5000</v>
      </c>
      <c r="AJ939" s="364">
        <v>0</v>
      </c>
      <c r="AK939" s="364">
        <v>5000</v>
      </c>
      <c r="AL939" s="359">
        <v>0.02</v>
      </c>
      <c r="AM939" s="359">
        <v>0.2</v>
      </c>
      <c r="AN939" s="359" t="s">
        <v>666</v>
      </c>
      <c r="AO939" s="357" t="s">
        <v>1323</v>
      </c>
      <c r="AP939" s="360" t="s">
        <v>716</v>
      </c>
      <c r="AQ939" s="366" t="s">
        <v>659</v>
      </c>
      <c r="AR939" s="359">
        <v>8.0000000000000002E-3</v>
      </c>
      <c r="AS939" s="359">
        <v>8.0000000000000002E-3</v>
      </c>
      <c r="AT939" s="359"/>
      <c r="AX939" s="646"/>
      <c r="AY939" s="647"/>
      <c r="AZ939" s="647"/>
      <c r="BA939" s="647"/>
      <c r="BB939" s="648"/>
      <c r="BC939" s="647"/>
      <c r="BD939" s="647"/>
      <c r="BE939" s="647"/>
      <c r="BF939" s="647"/>
      <c r="BG939" s="648"/>
      <c r="BH939" s="648"/>
      <c r="BI939" s="649"/>
      <c r="BJ939" s="649"/>
      <c r="BK939" s="649"/>
      <c r="BL939" s="648"/>
      <c r="BM939" s="648"/>
      <c r="BN939" s="648"/>
      <c r="BO939" s="648"/>
      <c r="BP939" s="648"/>
      <c r="BQ939" s="648"/>
      <c r="BR939" s="648"/>
      <c r="BS939" s="648"/>
      <c r="BT939" s="651"/>
      <c r="BU939" s="652"/>
      <c r="BV939" s="650"/>
      <c r="BW939" s="653"/>
    </row>
    <row r="940" spans="2:75" ht="15.75" customHeight="1">
      <c r="B940" s="353" t="s">
        <v>197</v>
      </c>
      <c r="C940" s="354">
        <v>32893639000130</v>
      </c>
      <c r="D940" s="355" t="s">
        <v>14</v>
      </c>
      <c r="E940" s="355" t="s">
        <v>607</v>
      </c>
      <c r="F940" s="355" t="s">
        <v>1316</v>
      </c>
      <c r="G940" s="356"/>
      <c r="H940" s="356" t="s">
        <v>34</v>
      </c>
      <c r="I940" s="356" t="s">
        <v>34</v>
      </c>
      <c r="J940" s="356" t="s">
        <v>608</v>
      </c>
      <c r="K940" s="357" t="s">
        <v>48</v>
      </c>
      <c r="L940" s="358"/>
      <c r="M940" s="358" t="s">
        <v>1414</v>
      </c>
      <c r="N940" s="357">
        <v>497339</v>
      </c>
      <c r="O940" s="357" t="s">
        <v>1323</v>
      </c>
      <c r="P940" s="361">
        <v>43615</v>
      </c>
      <c r="Q940" s="362">
        <v>28158618.02</v>
      </c>
      <c r="R940" s="362">
        <v>41430935.903492108</v>
      </c>
      <c r="S940" s="357">
        <v>32</v>
      </c>
      <c r="T940" s="359">
        <v>-8.7213478161925484E-2</v>
      </c>
      <c r="U940" s="359">
        <v>-1.127425654645188</v>
      </c>
      <c r="V940" s="359">
        <v>-0.374257289252244</v>
      </c>
      <c r="W940" s="359">
        <v>-3.6689728519787419</v>
      </c>
      <c r="X940" s="359">
        <v>-0.32094473957063896</v>
      </c>
      <c r="Y940" s="359">
        <v>-2.4337822631620329</v>
      </c>
      <c r="Z940" s="359">
        <v>-0.35666178319677255</v>
      </c>
      <c r="AA940" s="359">
        <v>-2.0273812012542232</v>
      </c>
      <c r="AB940" s="359">
        <v>0.32560683465103946</v>
      </c>
      <c r="AC940" s="363">
        <v>-1.5737759823231894</v>
      </c>
      <c r="AD940" s="526">
        <v>11980010000157</v>
      </c>
      <c r="AE940" s="360" t="s">
        <v>2267</v>
      </c>
      <c r="AF940" s="360" t="s">
        <v>2146</v>
      </c>
      <c r="AG940" s="364" t="s">
        <v>59</v>
      </c>
      <c r="AH940" s="364" t="s">
        <v>2147</v>
      </c>
      <c r="AI940" s="364">
        <v>1</v>
      </c>
      <c r="AJ940" s="364">
        <v>1</v>
      </c>
      <c r="AK940" s="364">
        <v>1</v>
      </c>
      <c r="AL940" s="359">
        <v>1.1000000000000001E-2</v>
      </c>
      <c r="AM940" s="359">
        <v>0.2</v>
      </c>
      <c r="AN940" s="359" t="s">
        <v>666</v>
      </c>
      <c r="AO940" s="357" t="s">
        <v>1323</v>
      </c>
      <c r="AP940" s="360" t="s">
        <v>716</v>
      </c>
      <c r="AQ940" s="366" t="s">
        <v>665</v>
      </c>
      <c r="AR940" s="359" t="s">
        <v>34</v>
      </c>
      <c r="AS940" s="359" t="s">
        <v>34</v>
      </c>
      <c r="AT940" s="359"/>
      <c r="AX940" s="646"/>
      <c r="AY940" s="647"/>
      <c r="AZ940" s="647"/>
      <c r="BA940" s="647"/>
      <c r="BB940" s="648"/>
      <c r="BC940" s="647"/>
      <c r="BD940" s="647"/>
      <c r="BE940" s="647"/>
      <c r="BF940" s="647"/>
      <c r="BG940" s="648"/>
      <c r="BH940" s="648"/>
      <c r="BI940" s="649"/>
      <c r="BJ940" s="649"/>
      <c r="BK940" s="649"/>
      <c r="BL940" s="648"/>
      <c r="BM940" s="648"/>
      <c r="BN940" s="648"/>
      <c r="BO940" s="648"/>
      <c r="BP940" s="648"/>
      <c r="BQ940" s="648"/>
      <c r="BR940" s="648"/>
      <c r="BS940" s="648"/>
      <c r="BT940" s="651"/>
      <c r="BU940" s="652"/>
      <c r="BV940" s="650"/>
      <c r="BW940" s="653"/>
    </row>
    <row r="941" spans="2:75" ht="15.75" customHeight="1">
      <c r="B941" s="353" t="s">
        <v>1638</v>
      </c>
      <c r="C941" s="354">
        <v>34887320000127</v>
      </c>
      <c r="D941" s="355" t="s">
        <v>14</v>
      </c>
      <c r="E941" s="355" t="s">
        <v>614</v>
      </c>
      <c r="F941" s="355" t="s">
        <v>1316</v>
      </c>
      <c r="G941" s="356"/>
      <c r="H941" s="356" t="s">
        <v>865</v>
      </c>
      <c r="I941" s="356" t="s">
        <v>34</v>
      </c>
      <c r="J941" s="356" t="s">
        <v>608</v>
      </c>
      <c r="K941" s="357" t="s">
        <v>48</v>
      </c>
      <c r="L941" s="358"/>
      <c r="M941" s="358"/>
      <c r="N941" s="357">
        <v>526150</v>
      </c>
      <c r="O941" s="357" t="s">
        <v>1320</v>
      </c>
      <c r="P941" s="361">
        <v>43878</v>
      </c>
      <c r="Q941" s="362">
        <v>104536855.73</v>
      </c>
      <c r="R941" s="362">
        <v>215751891.86750004</v>
      </c>
      <c r="S941" s="357">
        <v>32</v>
      </c>
      <c r="T941" s="359">
        <v>2.5993602241048963E-2</v>
      </c>
      <c r="U941" s="359">
        <v>0.29237379013460846</v>
      </c>
      <c r="V941" s="359">
        <v>-4.2341650185989566E-2</v>
      </c>
      <c r="W941" s="359">
        <v>-0.38859931909520762</v>
      </c>
      <c r="X941" s="359">
        <v>5.0064104051469771E-2</v>
      </c>
      <c r="Y941" s="359">
        <v>0.35204028869729376</v>
      </c>
      <c r="Z941" s="359" t="s">
        <v>1417</v>
      </c>
      <c r="AA941" s="359" t="s">
        <v>1417</v>
      </c>
      <c r="AB941" s="359">
        <v>0.11050736111806855</v>
      </c>
      <c r="AC941" s="363">
        <v>-1.2724199426677734</v>
      </c>
      <c r="AD941" s="526">
        <v>34431537000128</v>
      </c>
      <c r="AE941" s="360" t="s">
        <v>2352</v>
      </c>
      <c r="AF941" s="360" t="s">
        <v>2352</v>
      </c>
      <c r="AG941" s="364" t="s">
        <v>1439</v>
      </c>
      <c r="AH941" s="364" t="s">
        <v>2147</v>
      </c>
      <c r="AI941" s="364">
        <v>1000</v>
      </c>
      <c r="AJ941" s="364">
        <v>100</v>
      </c>
      <c r="AK941" s="364">
        <v>1000</v>
      </c>
      <c r="AL941" s="359">
        <v>0</v>
      </c>
      <c r="AM941" s="359" t="s">
        <v>34</v>
      </c>
      <c r="AN941" s="359" t="s">
        <v>64</v>
      </c>
      <c r="AO941" s="357" t="s">
        <v>1323</v>
      </c>
      <c r="AP941" s="360" t="s">
        <v>13</v>
      </c>
      <c r="AQ941" s="366" t="s">
        <v>668</v>
      </c>
      <c r="AR941" s="359" t="s">
        <v>34</v>
      </c>
      <c r="AS941" s="359" t="s">
        <v>34</v>
      </c>
      <c r="AT941" s="359"/>
      <c r="AX941" s="646"/>
      <c r="AY941" s="647"/>
      <c r="AZ941" s="647"/>
      <c r="BA941" s="647"/>
      <c r="BB941" s="648"/>
      <c r="BC941" s="647"/>
      <c r="BD941" s="647"/>
      <c r="BE941" s="647"/>
      <c r="BF941" s="647"/>
      <c r="BG941" s="648"/>
      <c r="BH941" s="648"/>
      <c r="BI941" s="649"/>
      <c r="BJ941" s="649"/>
      <c r="BK941" s="649"/>
      <c r="BL941" s="648"/>
      <c r="BM941" s="648"/>
      <c r="BN941" s="648"/>
      <c r="BO941" s="648"/>
      <c r="BP941" s="648"/>
      <c r="BQ941" s="648"/>
      <c r="BR941" s="648"/>
      <c r="BS941" s="648"/>
      <c r="BT941" s="651"/>
      <c r="BU941" s="652"/>
      <c r="BV941" s="650"/>
      <c r="BW941" s="653"/>
    </row>
    <row r="942" spans="2:75" ht="15.75" customHeight="1">
      <c r="B942" s="353" t="s">
        <v>992</v>
      </c>
      <c r="C942" s="354">
        <v>12082452000149</v>
      </c>
      <c r="D942" s="355" t="s">
        <v>11</v>
      </c>
      <c r="E942" s="355" t="s">
        <v>620</v>
      </c>
      <c r="F942" s="355" t="s">
        <v>663</v>
      </c>
      <c r="G942" s="356" t="s">
        <v>738</v>
      </c>
      <c r="H942" s="356" t="s">
        <v>34</v>
      </c>
      <c r="I942" s="356"/>
      <c r="J942" s="356" t="s">
        <v>611</v>
      </c>
      <c r="K942" s="357" t="s">
        <v>48</v>
      </c>
      <c r="L942" s="358"/>
      <c r="M942" s="358" t="s">
        <v>34</v>
      </c>
      <c r="N942" s="357">
        <v>253200</v>
      </c>
      <c r="O942" s="357" t="s">
        <v>1320</v>
      </c>
      <c r="P942" s="361">
        <v>40375</v>
      </c>
      <c r="Q942" s="362">
        <v>572764233.51999998</v>
      </c>
      <c r="R942" s="362">
        <v>798694482.36726224</v>
      </c>
      <c r="S942" s="357">
        <v>32</v>
      </c>
      <c r="T942" s="359">
        <v>-0.23269274904216819</v>
      </c>
      <c r="U942" s="359">
        <v>-3.0080645841571942</v>
      </c>
      <c r="V942" s="359">
        <v>-0.26830518442745499</v>
      </c>
      <c r="W942" s="359">
        <v>-2.6302879489035349</v>
      </c>
      <c r="X942" s="359">
        <v>-0.13005254324195425</v>
      </c>
      <c r="Y942" s="359">
        <v>-0.98621206082026025</v>
      </c>
      <c r="Z942" s="359">
        <v>0.18333990564336355</v>
      </c>
      <c r="AA942" s="359">
        <v>1.0421634603223222</v>
      </c>
      <c r="AB942" s="359">
        <v>0.2365923419306418</v>
      </c>
      <c r="AC942" s="363">
        <v>-1.611974754264663</v>
      </c>
      <c r="AD942" s="526">
        <v>28246609000164</v>
      </c>
      <c r="AE942" s="360" t="s">
        <v>2316</v>
      </c>
      <c r="AF942" s="360" t="s">
        <v>2152</v>
      </c>
      <c r="AG942" s="364" t="s">
        <v>1436</v>
      </c>
      <c r="AH942" s="364" t="s">
        <v>2147</v>
      </c>
      <c r="AI942" s="364">
        <v>20000</v>
      </c>
      <c r="AJ942" s="364">
        <v>5000</v>
      </c>
      <c r="AK942" s="364">
        <v>0</v>
      </c>
      <c r="AL942" s="359">
        <v>0.02</v>
      </c>
      <c r="AM942" s="359">
        <v>0.2</v>
      </c>
      <c r="AN942" s="359" t="s">
        <v>2194</v>
      </c>
      <c r="AO942" s="357" t="s">
        <v>1323</v>
      </c>
      <c r="AP942" s="360" t="s">
        <v>716</v>
      </c>
      <c r="AQ942" s="366" t="s">
        <v>659</v>
      </c>
      <c r="AR942" s="359">
        <v>5.0000000000000001E-3</v>
      </c>
      <c r="AS942" s="359">
        <v>5.0000000000000001E-3</v>
      </c>
      <c r="AT942" s="359"/>
      <c r="AX942" s="646"/>
      <c r="AY942" s="647"/>
      <c r="AZ942" s="647"/>
      <c r="BA942" s="647"/>
      <c r="BB942" s="648"/>
      <c r="BC942" s="647"/>
      <c r="BD942" s="647"/>
      <c r="BE942" s="647"/>
      <c r="BF942" s="647"/>
      <c r="BG942" s="648"/>
      <c r="BH942" s="648"/>
      <c r="BI942" s="649"/>
      <c r="BJ942" s="649"/>
      <c r="BK942" s="649"/>
      <c r="BL942" s="648"/>
      <c r="BM942" s="648"/>
      <c r="BN942" s="648"/>
      <c r="BO942" s="648"/>
      <c r="BP942" s="648"/>
      <c r="BQ942" s="648"/>
      <c r="BR942" s="648"/>
      <c r="BS942" s="648"/>
      <c r="BT942" s="651"/>
      <c r="BU942" s="652"/>
      <c r="BV942" s="650"/>
      <c r="BW942" s="653"/>
    </row>
    <row r="943" spans="2:75" ht="15.75" customHeight="1">
      <c r="B943" s="353" t="s">
        <v>488</v>
      </c>
      <c r="C943" s="354">
        <v>37121216000115</v>
      </c>
      <c r="D943" s="355" t="s">
        <v>11</v>
      </c>
      <c r="E943" s="355" t="s">
        <v>620</v>
      </c>
      <c r="F943" s="355" t="s">
        <v>685</v>
      </c>
      <c r="G943" s="356" t="s">
        <v>738</v>
      </c>
      <c r="H943" s="356" t="s">
        <v>34</v>
      </c>
      <c r="I943" s="356" t="s">
        <v>1318</v>
      </c>
      <c r="J943" s="356" t="s">
        <v>608</v>
      </c>
      <c r="K943" s="357" t="s">
        <v>48</v>
      </c>
      <c r="L943" s="358"/>
      <c r="M943" s="358" t="s">
        <v>34</v>
      </c>
      <c r="N943" s="357">
        <v>553174</v>
      </c>
      <c r="O943" s="357" t="s">
        <v>1320</v>
      </c>
      <c r="P943" s="361">
        <v>44056</v>
      </c>
      <c r="Q943" s="362">
        <v>115565999.5</v>
      </c>
      <c r="R943" s="362">
        <v>89882909.21047622</v>
      </c>
      <c r="S943" s="357">
        <v>32</v>
      </c>
      <c r="T943" s="359">
        <v>0.14110679938666881</v>
      </c>
      <c r="U943" s="359">
        <v>1.8241151370896087</v>
      </c>
      <c r="V943" s="359">
        <v>0.19950011417450297</v>
      </c>
      <c r="W943" s="359">
        <v>1.9557681944828602</v>
      </c>
      <c r="X943" s="359">
        <v>0.38028944560909794</v>
      </c>
      <c r="Y943" s="359">
        <v>2.8838039496436001</v>
      </c>
      <c r="Z943" s="359" t="s">
        <v>1417</v>
      </c>
      <c r="AA943" s="359" t="s">
        <v>1417</v>
      </c>
      <c r="AB943" s="359">
        <v>5.3146218911845684E-2</v>
      </c>
      <c r="AC943" s="363">
        <v>1.6219590729359978</v>
      </c>
      <c r="AD943" s="526">
        <v>0</v>
      </c>
      <c r="AE943" s="360" t="s">
        <v>2306</v>
      </c>
      <c r="AF943" s="360" t="s">
        <v>928</v>
      </c>
      <c r="AG943" s="364" t="s">
        <v>928</v>
      </c>
      <c r="AH943" s="364" t="s">
        <v>726</v>
      </c>
      <c r="AI943" s="364">
        <v>1000</v>
      </c>
      <c r="AJ943" s="364">
        <v>0</v>
      </c>
      <c r="AK943" s="364">
        <v>0</v>
      </c>
      <c r="AL943" s="359">
        <v>0.01</v>
      </c>
      <c r="AM943" s="359">
        <v>0.3</v>
      </c>
      <c r="AN943" s="359" t="s">
        <v>64</v>
      </c>
      <c r="AO943" s="357" t="s">
        <v>1323</v>
      </c>
      <c r="AP943" s="360" t="s">
        <v>13</v>
      </c>
      <c r="AQ943" s="366" t="s">
        <v>679</v>
      </c>
      <c r="AR943" s="359">
        <v>1.6666666666666666E-3</v>
      </c>
      <c r="AS943" s="359">
        <v>1.6666666666666666E-3</v>
      </c>
      <c r="AT943" s="359"/>
      <c r="AX943" s="646"/>
      <c r="AY943" s="647"/>
      <c r="AZ943" s="647"/>
      <c r="BA943" s="647"/>
      <c r="BB943" s="648"/>
      <c r="BC943" s="647"/>
      <c r="BD943" s="647"/>
      <c r="BE943" s="647"/>
      <c r="BF943" s="647"/>
      <c r="BG943" s="648"/>
      <c r="BH943" s="648"/>
      <c r="BI943" s="649"/>
      <c r="BJ943" s="649"/>
      <c r="BK943" s="649"/>
      <c r="BL943" s="648"/>
      <c r="BM943" s="648"/>
      <c r="BN943" s="648"/>
      <c r="BO943" s="648"/>
      <c r="BP943" s="648"/>
      <c r="BQ943" s="648"/>
      <c r="BR943" s="648"/>
      <c r="BS943" s="648"/>
      <c r="BT943" s="651"/>
      <c r="BU943" s="652"/>
      <c r="BV943" s="650"/>
      <c r="BW943" s="653"/>
    </row>
    <row r="944" spans="2:75" ht="15.75" customHeight="1">
      <c r="B944" s="353" t="s">
        <v>1056</v>
      </c>
      <c r="C944" s="354">
        <v>39958460000162</v>
      </c>
      <c r="D944" s="355" t="s">
        <v>11</v>
      </c>
      <c r="E944" s="355" t="s">
        <v>620</v>
      </c>
      <c r="F944" s="355" t="s">
        <v>685</v>
      </c>
      <c r="G944" s="356" t="s">
        <v>738</v>
      </c>
      <c r="H944" s="356" t="s">
        <v>34</v>
      </c>
      <c r="I944" s="356" t="s">
        <v>1318</v>
      </c>
      <c r="J944" s="356" t="s">
        <v>608</v>
      </c>
      <c r="K944" s="357" t="s">
        <v>48</v>
      </c>
      <c r="L944" s="358"/>
      <c r="M944" s="358" t="s">
        <v>34</v>
      </c>
      <c r="N944" s="357">
        <v>565849</v>
      </c>
      <c r="O944" s="357" t="s">
        <v>1320</v>
      </c>
      <c r="P944" s="361">
        <v>44179</v>
      </c>
      <c r="Q944" s="362">
        <v>104589820.84999999</v>
      </c>
      <c r="R944" s="362">
        <v>82778516.889484122</v>
      </c>
      <c r="S944" s="357">
        <v>32</v>
      </c>
      <c r="T944" s="359">
        <v>8.8881815741650438E-2</v>
      </c>
      <c r="U944" s="359">
        <v>1.1489925801667036</v>
      </c>
      <c r="V944" s="359">
        <v>0.12386771775837491</v>
      </c>
      <c r="W944" s="359">
        <v>1.2143178148916112</v>
      </c>
      <c r="X944" s="359" t="s">
        <v>1417</v>
      </c>
      <c r="Y944" s="359" t="s">
        <v>1417</v>
      </c>
      <c r="Z944" s="359" t="s">
        <v>1417</v>
      </c>
      <c r="AA944" s="359" t="s">
        <v>1417</v>
      </c>
      <c r="AB944" s="359">
        <v>5.081342188749411E-3</v>
      </c>
      <c r="AC944" s="363">
        <v>3.8698234325880634</v>
      </c>
      <c r="AD944" s="526">
        <v>0</v>
      </c>
      <c r="AE944" s="360" t="s">
        <v>2348</v>
      </c>
      <c r="AF944" s="360" t="s">
        <v>2143</v>
      </c>
      <c r="AG944" s="364" t="s">
        <v>1435</v>
      </c>
      <c r="AH944" s="364" t="s">
        <v>2144</v>
      </c>
      <c r="AI944" s="364">
        <v>1000</v>
      </c>
      <c r="AJ944" s="364">
        <v>1000</v>
      </c>
      <c r="AK944" s="364">
        <v>1000</v>
      </c>
      <c r="AL944" s="359">
        <v>0.01</v>
      </c>
      <c r="AM944" s="359">
        <v>0.1</v>
      </c>
      <c r="AN944" s="359" t="s">
        <v>2161</v>
      </c>
      <c r="AO944" s="357" t="s">
        <v>1323</v>
      </c>
      <c r="AP944" s="360" t="s">
        <v>11</v>
      </c>
      <c r="AQ944" s="366" t="s">
        <v>675</v>
      </c>
      <c r="AR944" s="359">
        <v>3.3333333333333331E-3</v>
      </c>
      <c r="AS944" s="359">
        <v>3.3333333333333331E-3</v>
      </c>
      <c r="AT944" s="359"/>
      <c r="AW944" s="646"/>
      <c r="AX944" s="646"/>
      <c r="AY944" s="647"/>
      <c r="AZ944" s="647"/>
      <c r="BA944" s="647"/>
      <c r="BB944" s="648"/>
      <c r="BC944" s="647"/>
      <c r="BD944" s="647"/>
      <c r="BE944" s="647"/>
      <c r="BF944" s="647"/>
      <c r="BG944" s="648"/>
      <c r="BH944" s="648"/>
      <c r="BI944" s="649"/>
      <c r="BJ944" s="649"/>
      <c r="BK944" s="649"/>
      <c r="BL944" s="218"/>
      <c r="BM944" s="648"/>
      <c r="BN944" s="648"/>
      <c r="BO944" s="648"/>
      <c r="BP944" s="648"/>
      <c r="BQ944" s="648"/>
      <c r="BR944" s="648"/>
      <c r="BS944" s="648"/>
      <c r="BT944" s="651"/>
      <c r="BU944" s="652"/>
      <c r="BV944" s="650"/>
      <c r="BW944" s="653"/>
    </row>
    <row r="945" spans="2:75" ht="15.75" customHeight="1">
      <c r="B945" s="353" t="s">
        <v>380</v>
      </c>
      <c r="C945" s="354">
        <v>39959025000152</v>
      </c>
      <c r="D945" s="355" t="s">
        <v>11</v>
      </c>
      <c r="E945" s="355" t="s">
        <v>621</v>
      </c>
      <c r="F945" s="355" t="s">
        <v>692</v>
      </c>
      <c r="G945" s="356" t="s">
        <v>865</v>
      </c>
      <c r="H945" s="356" t="s">
        <v>34</v>
      </c>
      <c r="I945" s="356"/>
      <c r="J945" s="356" t="s">
        <v>608</v>
      </c>
      <c r="K945" s="357" t="s">
        <v>48</v>
      </c>
      <c r="L945" s="358" t="s">
        <v>1338</v>
      </c>
      <c r="M945" s="358" t="s">
        <v>34</v>
      </c>
      <c r="N945" s="357">
        <v>593141</v>
      </c>
      <c r="O945" s="357" t="s">
        <v>1320</v>
      </c>
      <c r="P945" s="361">
        <v>44225</v>
      </c>
      <c r="Q945" s="362">
        <v>164381824.97</v>
      </c>
      <c r="R945" s="362">
        <v>43048494.657896832</v>
      </c>
      <c r="S945" s="357">
        <v>32</v>
      </c>
      <c r="T945" s="359">
        <v>8.0294682804347595E-2</v>
      </c>
      <c r="U945" s="359">
        <v>1.0379850366378358</v>
      </c>
      <c r="V945" s="359">
        <v>0.12851917857672612</v>
      </c>
      <c r="W945" s="359">
        <v>1.2599176841651556</v>
      </c>
      <c r="X945" s="359" t="s">
        <v>1417</v>
      </c>
      <c r="Y945" s="359" t="s">
        <v>1417</v>
      </c>
      <c r="Z945" s="359" t="s">
        <v>1417</v>
      </c>
      <c r="AA945" s="359" t="s">
        <v>1417</v>
      </c>
      <c r="AB945" s="359">
        <v>2.9544733057220135E-2</v>
      </c>
      <c r="AC945" s="363">
        <v>0.81970135044121295</v>
      </c>
      <c r="AD945" s="526">
        <v>39723106000159</v>
      </c>
      <c r="AE945" s="360" t="s">
        <v>2432</v>
      </c>
      <c r="AF945" s="360" t="s">
        <v>2152</v>
      </c>
      <c r="AG945" s="364" t="s">
        <v>1436</v>
      </c>
      <c r="AH945" s="364" t="s">
        <v>2147</v>
      </c>
      <c r="AI945" s="364">
        <v>1000</v>
      </c>
      <c r="AJ945" s="364">
        <v>100</v>
      </c>
      <c r="AK945" s="364">
        <v>100</v>
      </c>
      <c r="AL945" s="359">
        <v>8.0000000000000002E-3</v>
      </c>
      <c r="AM945" s="359" t="s">
        <v>34</v>
      </c>
      <c r="AN945" s="359" t="s">
        <v>636</v>
      </c>
      <c r="AO945" s="357" t="s">
        <v>1323</v>
      </c>
      <c r="AP945" s="360" t="s">
        <v>11</v>
      </c>
      <c r="AQ945" s="366" t="s">
        <v>675</v>
      </c>
      <c r="AR945" s="359">
        <v>1.6000000000000001E-3</v>
      </c>
      <c r="AS945" s="359">
        <v>1.6000000000000001E-3</v>
      </c>
      <c r="AT945" s="359"/>
      <c r="AX945" s="646"/>
      <c r="AY945" s="647"/>
      <c r="AZ945" s="647"/>
      <c r="BA945" s="647"/>
      <c r="BB945" s="648"/>
      <c r="BC945" s="647"/>
      <c r="BD945" s="647"/>
      <c r="BE945" s="647"/>
      <c r="BF945" s="647"/>
      <c r="BG945" s="648"/>
      <c r="BH945" s="648"/>
      <c r="BI945" s="649"/>
      <c r="BJ945" s="649"/>
      <c r="BK945" s="649"/>
      <c r="BL945" s="648"/>
      <c r="BM945" s="648"/>
      <c r="BN945" s="648"/>
      <c r="BO945" s="648"/>
      <c r="BP945" s="648"/>
      <c r="BQ945" s="648"/>
      <c r="BR945" s="648"/>
      <c r="BS945" s="648"/>
      <c r="BT945" s="651"/>
      <c r="BU945" s="652"/>
      <c r="BV945" s="650"/>
      <c r="BW945" s="653"/>
    </row>
    <row r="946" spans="2:75" ht="15.75" customHeight="1">
      <c r="B946" s="353" t="s">
        <v>125</v>
      </c>
      <c r="C946" s="354">
        <v>40830356000177</v>
      </c>
      <c r="D946" s="355" t="s">
        <v>13</v>
      </c>
      <c r="E946" s="355" t="s">
        <v>616</v>
      </c>
      <c r="F946" s="355" t="s">
        <v>617</v>
      </c>
      <c r="G946" s="356" t="s">
        <v>34</v>
      </c>
      <c r="H946" s="356" t="s">
        <v>865</v>
      </c>
      <c r="I946" s="356" t="s">
        <v>34</v>
      </c>
      <c r="J946" s="356" t="s">
        <v>608</v>
      </c>
      <c r="K946" s="357" t="s">
        <v>48</v>
      </c>
      <c r="L946" s="358"/>
      <c r="M946" s="358" t="s">
        <v>34</v>
      </c>
      <c r="N946" s="357">
        <v>581410</v>
      </c>
      <c r="O946" s="357" t="s">
        <v>1320</v>
      </c>
      <c r="P946" s="361">
        <v>44286</v>
      </c>
      <c r="Q946" s="362">
        <v>30007400.629999999</v>
      </c>
      <c r="R946" s="362">
        <v>19080452.155714281</v>
      </c>
      <c r="S946" s="357">
        <v>32</v>
      </c>
      <c r="T946" s="359">
        <v>0.11673475076629614</v>
      </c>
      <c r="U946" s="359">
        <v>1.50905290760426</v>
      </c>
      <c r="V946" s="359">
        <v>0.14031672344726909</v>
      </c>
      <c r="W946" s="359">
        <v>1.3755730717636316</v>
      </c>
      <c r="X946" s="359" t="s">
        <v>1417</v>
      </c>
      <c r="Y946" s="359" t="s">
        <v>1417</v>
      </c>
      <c r="Z946" s="359" t="s">
        <v>1417</v>
      </c>
      <c r="AA946" s="359" t="s">
        <v>1417</v>
      </c>
      <c r="AB946" s="359">
        <v>6.1540181325382505E-2</v>
      </c>
      <c r="AC946" s="363">
        <v>0.58616993769389925</v>
      </c>
      <c r="AD946" s="526">
        <v>40830170000118</v>
      </c>
      <c r="AE946" s="360" t="s">
        <v>2207</v>
      </c>
      <c r="AF946" s="360" t="s">
        <v>2149</v>
      </c>
      <c r="AG946" s="364" t="s">
        <v>719</v>
      </c>
      <c r="AH946" s="364" t="s">
        <v>2144</v>
      </c>
      <c r="AI946" s="364">
        <v>5000</v>
      </c>
      <c r="AJ946" s="364">
        <v>5000</v>
      </c>
      <c r="AK946" s="364">
        <v>5000</v>
      </c>
      <c r="AL946" s="359">
        <v>0.02</v>
      </c>
      <c r="AM946" s="359">
        <v>0.2</v>
      </c>
      <c r="AN946" s="359" t="s">
        <v>64</v>
      </c>
      <c r="AO946" s="357" t="s">
        <v>1323</v>
      </c>
      <c r="AP946" s="360" t="s">
        <v>13</v>
      </c>
      <c r="AQ946" s="366" t="s">
        <v>668</v>
      </c>
      <c r="AR946" s="359">
        <v>4.0000000000000001E-3</v>
      </c>
      <c r="AS946" s="359">
        <v>4.0000000000000001E-3</v>
      </c>
      <c r="AT946" s="359"/>
      <c r="AX946" s="646"/>
      <c r="AY946" s="647"/>
      <c r="AZ946" s="647"/>
      <c r="BA946" s="647"/>
      <c r="BB946" s="648"/>
      <c r="BC946" s="647"/>
      <c r="BD946" s="647"/>
      <c r="BE946" s="647"/>
      <c r="BF946" s="647"/>
      <c r="BG946" s="648"/>
      <c r="BH946" s="648"/>
      <c r="BI946" s="649"/>
      <c r="BJ946" s="649"/>
      <c r="BK946" s="649"/>
      <c r="BL946" s="648"/>
      <c r="BM946" s="648"/>
      <c r="BN946" s="648"/>
      <c r="BO946" s="648"/>
      <c r="BP946" s="648"/>
      <c r="BQ946" s="648"/>
      <c r="BR946" s="648"/>
      <c r="BS946" s="648"/>
      <c r="BT946" s="651"/>
      <c r="BU946" s="652"/>
      <c r="BV946" s="650"/>
      <c r="BW946" s="653"/>
    </row>
    <row r="947" spans="2:75" ht="15.75" customHeight="1">
      <c r="B947" s="353" t="s">
        <v>467</v>
      </c>
      <c r="C947" s="354">
        <v>41902590000125</v>
      </c>
      <c r="D947" s="355" t="s">
        <v>13</v>
      </c>
      <c r="E947" s="355" t="s">
        <v>616</v>
      </c>
      <c r="F947" s="355" t="s">
        <v>617</v>
      </c>
      <c r="G947" s="356" t="s">
        <v>34</v>
      </c>
      <c r="H947" s="356" t="s">
        <v>865</v>
      </c>
      <c r="I947" s="356" t="s">
        <v>34</v>
      </c>
      <c r="J947" s="356" t="s">
        <v>608</v>
      </c>
      <c r="K947" s="357" t="s">
        <v>48</v>
      </c>
      <c r="L947" s="358"/>
      <c r="M947" s="358" t="s">
        <v>34</v>
      </c>
      <c r="N947" s="357">
        <v>601322</v>
      </c>
      <c r="O947" s="357" t="s">
        <v>1320</v>
      </c>
      <c r="P947" s="361">
        <v>44398</v>
      </c>
      <c r="Q947" s="362">
        <v>56551214.560000002</v>
      </c>
      <c r="R947" s="362">
        <v>39268678.518690467</v>
      </c>
      <c r="S947" s="357">
        <v>32</v>
      </c>
      <c r="T947" s="359">
        <v>0.12062792168465686</v>
      </c>
      <c r="U947" s="359">
        <v>1.5593806879403349</v>
      </c>
      <c r="V947" s="359">
        <v>0.14312963781900256</v>
      </c>
      <c r="W947" s="359">
        <v>1.4031490382476808</v>
      </c>
      <c r="X947" s="359" t="s">
        <v>1417</v>
      </c>
      <c r="Y947" s="359" t="s">
        <v>1417</v>
      </c>
      <c r="Z947" s="359" t="s">
        <v>1417</v>
      </c>
      <c r="AA947" s="359" t="s">
        <v>1417</v>
      </c>
      <c r="AB947" s="359">
        <v>6.3415274646687989E-2</v>
      </c>
      <c r="AC947" s="363">
        <v>0.60954543904476666</v>
      </c>
      <c r="AD947" s="526">
        <v>41902547000160</v>
      </c>
      <c r="AE947" s="360" t="s">
        <v>2207</v>
      </c>
      <c r="AF947" s="360" t="s">
        <v>2149</v>
      </c>
      <c r="AG947" s="364" t="s">
        <v>719</v>
      </c>
      <c r="AH947" s="364" t="s">
        <v>2144</v>
      </c>
      <c r="AI947" s="364">
        <v>5000</v>
      </c>
      <c r="AJ947" s="364">
        <v>5000</v>
      </c>
      <c r="AK947" s="364">
        <v>5000</v>
      </c>
      <c r="AL947" s="359">
        <v>0.02</v>
      </c>
      <c r="AM947" s="359">
        <v>0.2</v>
      </c>
      <c r="AN947" s="359" t="s">
        <v>64</v>
      </c>
      <c r="AO947" s="357" t="s">
        <v>1323</v>
      </c>
      <c r="AP947" s="360" t="s">
        <v>716</v>
      </c>
      <c r="AQ947" s="366" t="s">
        <v>659</v>
      </c>
      <c r="AR947" s="359">
        <v>4.0000000000000001E-3</v>
      </c>
      <c r="AS947" s="359">
        <v>4.0000000000000001E-3</v>
      </c>
      <c r="AT947" s="359"/>
      <c r="AX947" s="646"/>
      <c r="AY947" s="647"/>
      <c r="AZ947" s="647"/>
      <c r="BA947" s="647"/>
      <c r="BB947" s="648"/>
      <c r="BC947" s="647"/>
      <c r="BD947" s="647"/>
      <c r="BE947" s="647"/>
      <c r="BF947" s="647"/>
      <c r="BG947" s="648"/>
      <c r="BH947" s="648"/>
      <c r="BI947" s="649"/>
      <c r="BJ947" s="649"/>
      <c r="BK947" s="649"/>
      <c r="BL947" s="648"/>
      <c r="BM947" s="648"/>
      <c r="BN947" s="648"/>
      <c r="BO947" s="648"/>
      <c r="BP947" s="648"/>
      <c r="BQ947" s="648"/>
      <c r="BR947" s="648"/>
      <c r="BS947" s="648"/>
      <c r="BT947" s="651"/>
      <c r="BU947" s="652"/>
      <c r="BV947" s="650"/>
      <c r="BW947" s="653"/>
    </row>
    <row r="948" spans="2:75" ht="15.75" customHeight="1">
      <c r="B948" s="353" t="s">
        <v>839</v>
      </c>
      <c r="C948" s="354">
        <v>14799785000119</v>
      </c>
      <c r="D948" s="355" t="s">
        <v>13</v>
      </c>
      <c r="E948" s="355" t="s">
        <v>616</v>
      </c>
      <c r="F948" s="355" t="s">
        <v>617</v>
      </c>
      <c r="G948" s="356" t="s">
        <v>34</v>
      </c>
      <c r="H948" s="356" t="s">
        <v>1337</v>
      </c>
      <c r="I948" s="356" t="s">
        <v>34</v>
      </c>
      <c r="J948" s="356" t="s">
        <v>608</v>
      </c>
      <c r="K948" s="357" t="s">
        <v>48</v>
      </c>
      <c r="L948" s="358"/>
      <c r="M948" s="358" t="s">
        <v>34</v>
      </c>
      <c r="N948" s="357">
        <v>296961</v>
      </c>
      <c r="O948" s="357" t="s">
        <v>1320</v>
      </c>
      <c r="P948" s="361">
        <v>40952</v>
      </c>
      <c r="Q948" s="362">
        <v>412341139.20999998</v>
      </c>
      <c r="R948" s="362">
        <v>569216580.71134925</v>
      </c>
      <c r="S948" s="357">
        <v>32</v>
      </c>
      <c r="T948" s="359">
        <v>0.18128283734990558</v>
      </c>
      <c r="U948" s="359">
        <v>2.3434786214544214</v>
      </c>
      <c r="V948" s="359">
        <v>2.9084951889761568E-2</v>
      </c>
      <c r="W948" s="359">
        <v>0.28512978089979357</v>
      </c>
      <c r="X948" s="359">
        <v>4.208479116171282E-2</v>
      </c>
      <c r="Y948" s="359">
        <v>0.31913661652557312</v>
      </c>
      <c r="Z948" s="359">
        <v>0.14863392129091269</v>
      </c>
      <c r="AA948" s="359">
        <v>0.84488339399022838</v>
      </c>
      <c r="AB948" s="359">
        <v>9.3521322605064711E-2</v>
      </c>
      <c r="AC948" s="363">
        <v>-0.68568034298895986</v>
      </c>
      <c r="AD948" s="526">
        <v>14816895000141</v>
      </c>
      <c r="AE948" s="360" t="s">
        <v>2178</v>
      </c>
      <c r="AF948" s="360" t="s">
        <v>2143</v>
      </c>
      <c r="AG948" s="364" t="s">
        <v>1435</v>
      </c>
      <c r="AH948" s="364" t="s">
        <v>2144</v>
      </c>
      <c r="AI948" s="364">
        <v>5000</v>
      </c>
      <c r="AJ948" s="364">
        <v>1000</v>
      </c>
      <c r="AK948" s="364">
        <v>1000</v>
      </c>
      <c r="AL948" s="359">
        <v>0.02</v>
      </c>
      <c r="AM948" s="359">
        <v>0.2</v>
      </c>
      <c r="AN948" s="359" t="s">
        <v>2161</v>
      </c>
      <c r="AO948" s="357" t="s">
        <v>1323</v>
      </c>
      <c r="AP948" s="360" t="s">
        <v>716</v>
      </c>
      <c r="AQ948" s="366" t="s">
        <v>659</v>
      </c>
      <c r="AR948" s="359">
        <v>6.9999999999999993E-3</v>
      </c>
      <c r="AS948" s="359">
        <v>6.9999999999999993E-3</v>
      </c>
      <c r="AT948" s="359"/>
      <c r="AX948" s="646"/>
      <c r="AY948" s="647"/>
      <c r="AZ948" s="647"/>
      <c r="BA948" s="647"/>
      <c r="BB948" s="648"/>
      <c r="BC948" s="647"/>
      <c r="BD948" s="647"/>
      <c r="BE948" s="647"/>
      <c r="BF948" s="647"/>
      <c r="BG948" s="648"/>
      <c r="BH948" s="648"/>
      <c r="BI948" s="649"/>
      <c r="BJ948" s="649"/>
      <c r="BK948" s="649"/>
      <c r="BL948" s="648"/>
      <c r="BM948" s="648"/>
      <c r="BN948" s="648"/>
      <c r="BO948" s="648"/>
      <c r="BP948" s="648"/>
      <c r="BQ948" s="648"/>
      <c r="BR948" s="648"/>
      <c r="BS948" s="648"/>
      <c r="BT948" s="651"/>
      <c r="BU948" s="652"/>
      <c r="BV948" s="650"/>
      <c r="BW948" s="653"/>
    </row>
    <row r="949" spans="2:75" ht="15.75" customHeight="1">
      <c r="B949" s="353" t="s">
        <v>1522</v>
      </c>
      <c r="C949" s="354">
        <v>37970310000149</v>
      </c>
      <c r="D949" s="355" t="s">
        <v>13</v>
      </c>
      <c r="E949" s="355" t="s">
        <v>616</v>
      </c>
      <c r="F949" s="355" t="s">
        <v>617</v>
      </c>
      <c r="G949" s="356" t="s">
        <v>34</v>
      </c>
      <c r="H949" s="356" t="s">
        <v>1337</v>
      </c>
      <c r="I949" s="356" t="s">
        <v>34</v>
      </c>
      <c r="J949" s="356" t="s">
        <v>608</v>
      </c>
      <c r="K949" s="357" t="s">
        <v>48</v>
      </c>
      <c r="L949" s="358"/>
      <c r="M949" s="358"/>
      <c r="N949" s="357">
        <v>551831</v>
      </c>
      <c r="O949" s="357" t="s">
        <v>1320</v>
      </c>
      <c r="P949" s="361">
        <v>44084</v>
      </c>
      <c r="Q949" s="362">
        <v>158295768.81999999</v>
      </c>
      <c r="R949" s="362">
        <v>137837999.00726187</v>
      </c>
      <c r="S949" s="357">
        <v>32</v>
      </c>
      <c r="T949" s="359">
        <v>0.197355758606093</v>
      </c>
      <c r="U949" s="359">
        <v>2.2198405058854109</v>
      </c>
      <c r="V949" s="359">
        <v>7.8769323548537606E-2</v>
      </c>
      <c r="W949" s="359">
        <v>0.72292188334880403</v>
      </c>
      <c r="X949" s="359">
        <v>6.0175788113413731E-2</v>
      </c>
      <c r="Y949" s="359">
        <v>0.4231435321054432</v>
      </c>
      <c r="Z949" s="359" t="s">
        <v>1417</v>
      </c>
      <c r="AA949" s="359" t="s">
        <v>1417</v>
      </c>
      <c r="AB949" s="359">
        <v>9.3515754177769375E-2</v>
      </c>
      <c r="AC949" s="363">
        <v>-0.24871290314288086</v>
      </c>
      <c r="AD949" s="526">
        <v>37967588000167</v>
      </c>
      <c r="AE949" s="360" t="s">
        <v>2178</v>
      </c>
      <c r="AF949" s="360" t="s">
        <v>2143</v>
      </c>
      <c r="AG949" s="364" t="s">
        <v>1435</v>
      </c>
      <c r="AH949" s="364" t="s">
        <v>2144</v>
      </c>
      <c r="AI949" s="364">
        <v>5000</v>
      </c>
      <c r="AJ949" s="364">
        <v>1000</v>
      </c>
      <c r="AK949" s="364">
        <v>1000</v>
      </c>
      <c r="AL949" s="359">
        <v>0.02</v>
      </c>
      <c r="AM949" s="359">
        <v>0.2</v>
      </c>
      <c r="AN949" s="359" t="s">
        <v>34</v>
      </c>
      <c r="AO949" s="357" t="s">
        <v>1323</v>
      </c>
      <c r="AP949" s="360" t="s">
        <v>13</v>
      </c>
      <c r="AQ949" s="366" t="s">
        <v>668</v>
      </c>
      <c r="AR949" s="359">
        <v>6.9999999999999993E-3</v>
      </c>
      <c r="AS949" s="359">
        <v>6.9999999999999993E-3</v>
      </c>
      <c r="AT949" s="359"/>
      <c r="AX949" s="646"/>
      <c r="AY949" s="647"/>
      <c r="AZ949" s="647"/>
      <c r="BA949" s="647"/>
      <c r="BB949" s="648"/>
      <c r="BC949" s="647"/>
      <c r="BD949" s="647"/>
      <c r="BE949" s="647"/>
      <c r="BF949" s="647"/>
      <c r="BG949" s="648"/>
      <c r="BH949" s="648"/>
      <c r="BI949" s="649"/>
      <c r="BJ949" s="649"/>
      <c r="BK949" s="649"/>
      <c r="BL949" s="648"/>
      <c r="BM949" s="648"/>
      <c r="BN949" s="648"/>
      <c r="BO949" s="648"/>
      <c r="BP949" s="648"/>
      <c r="BQ949" s="648"/>
      <c r="BR949" s="648"/>
      <c r="BS949" s="648"/>
      <c r="BT949" s="651"/>
      <c r="BU949" s="652"/>
      <c r="BV949" s="650"/>
      <c r="BW949" s="653"/>
    </row>
    <row r="950" spans="2:75" ht="15.75" customHeight="1">
      <c r="B950" s="353" t="s">
        <v>993</v>
      </c>
      <c r="C950" s="354">
        <v>5936530000160</v>
      </c>
      <c r="D950" s="355" t="s">
        <v>13</v>
      </c>
      <c r="E950" s="355" t="s">
        <v>616</v>
      </c>
      <c r="F950" s="355" t="s">
        <v>617</v>
      </c>
      <c r="G950" s="356" t="s">
        <v>34</v>
      </c>
      <c r="H950" s="356" t="s">
        <v>1337</v>
      </c>
      <c r="I950" s="356" t="s">
        <v>34</v>
      </c>
      <c r="J950" s="356" t="s">
        <v>608</v>
      </c>
      <c r="K950" s="357" t="s">
        <v>48</v>
      </c>
      <c r="L950" s="358"/>
      <c r="M950" s="358" t="s">
        <v>1414</v>
      </c>
      <c r="N950" s="357">
        <v>167029</v>
      </c>
      <c r="O950" s="357" t="s">
        <v>1320</v>
      </c>
      <c r="P950" s="361">
        <v>37917</v>
      </c>
      <c r="Q950" s="362">
        <v>667902622.25</v>
      </c>
      <c r="R950" s="362">
        <v>881455206.95999968</v>
      </c>
      <c r="S950" s="357">
        <v>32</v>
      </c>
      <c r="T950" s="359">
        <v>-8.1073314634165339E-2</v>
      </c>
      <c r="U950" s="359">
        <v>-1.0480505622763154</v>
      </c>
      <c r="V950" s="359">
        <v>-9.5840211017189092E-2</v>
      </c>
      <c r="W950" s="359">
        <v>-0.93955453226452379</v>
      </c>
      <c r="X950" s="359">
        <v>2.3040135628617842E-2</v>
      </c>
      <c r="Y950" s="359">
        <v>0.17471753395551715</v>
      </c>
      <c r="Z950" s="359">
        <v>0.20969859307122007</v>
      </c>
      <c r="AA950" s="359">
        <v>1.1919947848393357</v>
      </c>
      <c r="AB950" s="359">
        <v>0.12208094108129536</v>
      </c>
      <c r="AC950" s="363">
        <v>-1.559974603452343</v>
      </c>
      <c r="AD950" s="526">
        <v>11456177000113</v>
      </c>
      <c r="AE950" s="360" t="s">
        <v>2316</v>
      </c>
      <c r="AF950" s="360" t="s">
        <v>2152</v>
      </c>
      <c r="AG950" s="364" t="s">
        <v>1436</v>
      </c>
      <c r="AH950" s="364" t="s">
        <v>2144</v>
      </c>
      <c r="AI950" s="364">
        <v>20000</v>
      </c>
      <c r="AJ950" s="364">
        <v>5000</v>
      </c>
      <c r="AK950" s="364">
        <v>0</v>
      </c>
      <c r="AL950" s="359">
        <v>0.02</v>
      </c>
      <c r="AM950" s="359">
        <v>0.2</v>
      </c>
      <c r="AN950" s="359" t="s">
        <v>64</v>
      </c>
      <c r="AO950" s="357" t="s">
        <v>1323</v>
      </c>
      <c r="AP950" s="360" t="s">
        <v>13</v>
      </c>
      <c r="AQ950" s="366" t="s">
        <v>679</v>
      </c>
      <c r="AR950" s="359">
        <v>2.7000000000000001E-3</v>
      </c>
      <c r="AS950" s="359">
        <v>2.7000000000000001E-3</v>
      </c>
      <c r="AT950" s="359"/>
      <c r="AX950" s="646"/>
      <c r="AY950" s="647"/>
      <c r="AZ950" s="647"/>
      <c r="BA950" s="647"/>
      <c r="BB950" s="648"/>
      <c r="BC950" s="647"/>
      <c r="BD950" s="647"/>
      <c r="BE950" s="647"/>
      <c r="BF950" s="647"/>
      <c r="BG950" s="648"/>
      <c r="BH950" s="648"/>
      <c r="BI950" s="649"/>
      <c r="BJ950" s="649"/>
      <c r="BK950" s="649"/>
      <c r="BL950" s="648"/>
      <c r="BM950" s="648"/>
      <c r="BN950" s="648"/>
      <c r="BO950" s="648"/>
      <c r="BP950" s="648"/>
      <c r="BQ950" s="648"/>
      <c r="BR950" s="648"/>
      <c r="BS950" s="648"/>
      <c r="BT950" s="651"/>
      <c r="BU950" s="652"/>
      <c r="BV950" s="650"/>
      <c r="BW950" s="653"/>
    </row>
    <row r="951" spans="2:75" ht="15.75" customHeight="1">
      <c r="B951" s="353" t="s">
        <v>1661</v>
      </c>
      <c r="C951" s="354">
        <v>26380695000178</v>
      </c>
      <c r="D951" s="355" t="s">
        <v>13</v>
      </c>
      <c r="E951" s="355" t="s">
        <v>616</v>
      </c>
      <c r="F951" s="355" t="s">
        <v>617</v>
      </c>
      <c r="G951" s="356" t="s">
        <v>34</v>
      </c>
      <c r="H951" s="356" t="s">
        <v>865</v>
      </c>
      <c r="I951" s="356" t="s">
        <v>34</v>
      </c>
      <c r="J951" s="356" t="s">
        <v>608</v>
      </c>
      <c r="K951" s="357" t="s">
        <v>48</v>
      </c>
      <c r="L951" s="358"/>
      <c r="M951" s="358"/>
      <c r="N951" s="357">
        <v>433411</v>
      </c>
      <c r="O951" s="357" t="s">
        <v>1320</v>
      </c>
      <c r="P951" s="361">
        <v>42726</v>
      </c>
      <c r="Q951" s="362">
        <v>380067959.24000001</v>
      </c>
      <c r="R951" s="362">
        <v>341564057.58007938</v>
      </c>
      <c r="S951" s="357">
        <v>32</v>
      </c>
      <c r="T951" s="359">
        <v>8.7049828773954507E-2</v>
      </c>
      <c r="U951" s="359">
        <v>0.97912894616112678</v>
      </c>
      <c r="V951" s="359">
        <v>9.1022968292871598E-2</v>
      </c>
      <c r="W951" s="359">
        <v>0.83538226179806852</v>
      </c>
      <c r="X951" s="359">
        <v>0.19142485315976732</v>
      </c>
      <c r="Y951" s="359">
        <v>1.3460594541134736</v>
      </c>
      <c r="Z951" s="359">
        <v>0.26644383992549714</v>
      </c>
      <c r="AA951" s="359">
        <v>1.4559993327886576</v>
      </c>
      <c r="AB951" s="359">
        <v>5.9947171469975163E-2</v>
      </c>
      <c r="AC951" s="363">
        <v>-0.24222541408021869</v>
      </c>
      <c r="AD951" s="526">
        <v>30658543000161</v>
      </c>
      <c r="AE951" s="360" t="s">
        <v>2352</v>
      </c>
      <c r="AF951" s="360" t="s">
        <v>2352</v>
      </c>
      <c r="AG951" s="364" t="s">
        <v>1439</v>
      </c>
      <c r="AH951" s="364" t="s">
        <v>2147</v>
      </c>
      <c r="AI951" s="364">
        <v>1000</v>
      </c>
      <c r="AJ951" s="364">
        <v>100</v>
      </c>
      <c r="AK951" s="364">
        <v>1000</v>
      </c>
      <c r="AL951" s="359">
        <v>0</v>
      </c>
      <c r="AM951" s="359" t="s">
        <v>34</v>
      </c>
      <c r="AN951" s="359" t="s">
        <v>64</v>
      </c>
      <c r="AO951" s="357" t="s">
        <v>1323</v>
      </c>
      <c r="AP951" s="360" t="s">
        <v>13</v>
      </c>
      <c r="AQ951" s="366" t="s">
        <v>674</v>
      </c>
      <c r="AR951" s="359" t="s">
        <v>34</v>
      </c>
      <c r="AS951" s="359" t="s">
        <v>34</v>
      </c>
      <c r="AT951" s="359"/>
      <c r="AW951" s="646"/>
      <c r="AX951" s="646"/>
      <c r="AY951" s="647"/>
      <c r="AZ951" s="647"/>
      <c r="BA951" s="647"/>
      <c r="BB951" s="648"/>
      <c r="BC951" s="647"/>
      <c r="BD951" s="647"/>
      <c r="BE951" s="647"/>
      <c r="BF951" s="647"/>
      <c r="BG951" s="648"/>
      <c r="BH951" s="648"/>
      <c r="BI951" s="649"/>
      <c r="BJ951" s="649"/>
      <c r="BK951" s="649"/>
      <c r="BL951" s="218"/>
      <c r="BM951" s="648"/>
      <c r="BN951" s="648"/>
      <c r="BO951" s="648"/>
      <c r="BP951" s="648"/>
      <c r="BQ951" s="648"/>
      <c r="BR951" s="648"/>
      <c r="BS951" s="648"/>
      <c r="BT951" s="651"/>
      <c r="BU951" s="652"/>
      <c r="BV951" s="650"/>
      <c r="BW951" s="653"/>
    </row>
    <row r="952" spans="2:75" ht="15.75" customHeight="1">
      <c r="B952" s="353" t="s">
        <v>305</v>
      </c>
      <c r="C952" s="354">
        <v>12430199000177</v>
      </c>
      <c r="D952" s="355" t="s">
        <v>13</v>
      </c>
      <c r="E952" s="355" t="s">
        <v>616</v>
      </c>
      <c r="F952" s="355" t="s">
        <v>617</v>
      </c>
      <c r="G952" s="356" t="s">
        <v>34</v>
      </c>
      <c r="H952" s="356" t="s">
        <v>1336</v>
      </c>
      <c r="I952" s="356" t="s">
        <v>34</v>
      </c>
      <c r="J952" s="356"/>
      <c r="K952" s="357" t="s">
        <v>48</v>
      </c>
      <c r="L952" s="358"/>
      <c r="M952" s="358" t="s">
        <v>34</v>
      </c>
      <c r="N952" s="357">
        <v>257885</v>
      </c>
      <c r="O952" s="357" t="s">
        <v>1320</v>
      </c>
      <c r="P952" s="361">
        <v>40450</v>
      </c>
      <c r="Q952" s="362">
        <v>314171140.32999998</v>
      </c>
      <c r="R952" s="362">
        <v>392841891.96202391</v>
      </c>
      <c r="S952" s="357">
        <v>32</v>
      </c>
      <c r="T952" s="359">
        <v>0.13306562589614068</v>
      </c>
      <c r="U952" s="359">
        <v>1.7201653178903094</v>
      </c>
      <c r="V952" s="359">
        <v>0.14653165163135218</v>
      </c>
      <c r="W952" s="359">
        <v>1.4365001490423588</v>
      </c>
      <c r="X952" s="359">
        <v>0.21587165159811827</v>
      </c>
      <c r="Y952" s="359">
        <v>1.6369939494314678</v>
      </c>
      <c r="Z952" s="359">
        <v>0.26874163100287007</v>
      </c>
      <c r="AA952" s="359">
        <v>1.5276145535027097</v>
      </c>
      <c r="AB952" s="359">
        <v>4.7031209158405633E-2</v>
      </c>
      <c r="AC952" s="363">
        <v>0.86596772412371315</v>
      </c>
      <c r="AD952" s="526">
        <v>32812338000134</v>
      </c>
      <c r="AE952" s="360" t="s">
        <v>2365</v>
      </c>
      <c r="AF952" s="360" t="s">
        <v>2149</v>
      </c>
      <c r="AG952" s="364" t="s">
        <v>719</v>
      </c>
      <c r="AH952" s="364" t="s">
        <v>2147</v>
      </c>
      <c r="AI952" s="364">
        <v>50000</v>
      </c>
      <c r="AJ952" s="364">
        <v>10000</v>
      </c>
      <c r="AK952" s="364">
        <v>10000</v>
      </c>
      <c r="AL952" s="359">
        <v>0.02</v>
      </c>
      <c r="AM952" s="359">
        <v>0.2</v>
      </c>
      <c r="AN952" s="359" t="s">
        <v>64</v>
      </c>
      <c r="AO952" s="357" t="s">
        <v>1323</v>
      </c>
      <c r="AP952" s="360" t="s">
        <v>13</v>
      </c>
      <c r="AQ952" s="366" t="s">
        <v>674</v>
      </c>
      <c r="AR952" s="359">
        <v>4.7999999999999996E-3</v>
      </c>
      <c r="AS952" s="359">
        <v>4.7999999999999996E-3</v>
      </c>
      <c r="AT952" s="359"/>
      <c r="AW952" s="646"/>
      <c r="AX952" s="646"/>
      <c r="AY952" s="647"/>
      <c r="AZ952" s="647"/>
      <c r="BA952" s="647"/>
      <c r="BB952" s="648"/>
      <c r="BC952" s="647"/>
      <c r="BD952" s="647"/>
      <c r="BE952" s="647"/>
      <c r="BF952" s="647"/>
      <c r="BG952" s="648"/>
      <c r="BH952" s="648"/>
      <c r="BI952" s="649"/>
      <c r="BJ952" s="649"/>
      <c r="BK952" s="649"/>
      <c r="BL952" s="218"/>
      <c r="BM952" s="648"/>
      <c r="BN952" s="648"/>
      <c r="BO952" s="648"/>
      <c r="BP952" s="648"/>
      <c r="BQ952" s="648"/>
      <c r="BR952" s="648"/>
      <c r="BS952" s="648"/>
      <c r="BT952" s="651"/>
      <c r="BU952" s="652"/>
      <c r="BV952" s="650"/>
      <c r="BW952" s="653"/>
    </row>
    <row r="953" spans="2:75" ht="15.75" customHeight="1">
      <c r="B953" s="353" t="s">
        <v>1085</v>
      </c>
      <c r="C953" s="354">
        <v>30910057000199</v>
      </c>
      <c r="D953" s="355" t="s">
        <v>13</v>
      </c>
      <c r="E953" s="355" t="s">
        <v>616</v>
      </c>
      <c r="F953" s="355" t="s">
        <v>617</v>
      </c>
      <c r="G953" s="356" t="s">
        <v>34</v>
      </c>
      <c r="H953" s="356" t="s">
        <v>1337</v>
      </c>
      <c r="I953" s="356" t="s">
        <v>34</v>
      </c>
      <c r="J953" s="356" t="s">
        <v>608</v>
      </c>
      <c r="K953" s="357" t="s">
        <v>48</v>
      </c>
      <c r="L953" s="358"/>
      <c r="M953" s="358" t="s">
        <v>34</v>
      </c>
      <c r="N953" s="357">
        <v>474436</v>
      </c>
      <c r="O953" s="357" t="s">
        <v>1320</v>
      </c>
      <c r="P953" s="361">
        <v>43343</v>
      </c>
      <c r="Q953" s="362">
        <v>13416814.09</v>
      </c>
      <c r="R953" s="362">
        <v>14358504.868849201</v>
      </c>
      <c r="S953" s="357">
        <v>32</v>
      </c>
      <c r="T953" s="359">
        <v>4.2335376864426344E-2</v>
      </c>
      <c r="U953" s="359">
        <v>0.54727767980321129</v>
      </c>
      <c r="V953" s="359">
        <v>1.1707487566160912E-2</v>
      </c>
      <c r="W953" s="359">
        <v>0.11477252488774475</v>
      </c>
      <c r="X953" s="359">
        <v>1.5627020525031732E-2</v>
      </c>
      <c r="Y953" s="359">
        <v>0.11850253545445749</v>
      </c>
      <c r="Z953" s="359">
        <v>-3.851204029737354E-2</v>
      </c>
      <c r="AA953" s="359">
        <v>-0.21891492220169764</v>
      </c>
      <c r="AB953" s="359">
        <v>0.19898430467450295</v>
      </c>
      <c r="AC953" s="363">
        <v>-0.33057906327837472</v>
      </c>
      <c r="AD953" s="526">
        <v>0</v>
      </c>
      <c r="AE953" s="360" t="s">
        <v>2366</v>
      </c>
      <c r="AF953" s="360" t="s">
        <v>2143</v>
      </c>
      <c r="AG953" s="364" t="s">
        <v>1435</v>
      </c>
      <c r="AH953" s="364" t="s">
        <v>2147</v>
      </c>
      <c r="AI953" s="364">
        <v>1000</v>
      </c>
      <c r="AJ953" s="364">
        <v>1000</v>
      </c>
      <c r="AK953" s="364">
        <v>100</v>
      </c>
      <c r="AL953" s="359">
        <v>0.02</v>
      </c>
      <c r="AM953" s="359">
        <v>0.2</v>
      </c>
      <c r="AN953" s="359" t="s">
        <v>64</v>
      </c>
      <c r="AO953" s="357" t="s">
        <v>1323</v>
      </c>
      <c r="AP953" s="360" t="s">
        <v>13</v>
      </c>
      <c r="AQ953" s="366" t="s">
        <v>674</v>
      </c>
      <c r="AR953" s="359">
        <v>5.3333333333333332E-3</v>
      </c>
      <c r="AS953" s="359">
        <v>5.3333333333333332E-3</v>
      </c>
      <c r="AT953" s="359"/>
      <c r="AW953" s="646"/>
      <c r="AX953" s="646"/>
      <c r="AY953" s="647"/>
      <c r="AZ953" s="647"/>
      <c r="BA953" s="647"/>
      <c r="BB953" s="648"/>
      <c r="BC953" s="647"/>
      <c r="BD953" s="647"/>
      <c r="BE953" s="647"/>
      <c r="BF953" s="647"/>
      <c r="BG953" s="648"/>
      <c r="BH953" s="648"/>
      <c r="BI953" s="649"/>
      <c r="BJ953" s="649"/>
      <c r="BK953" s="649"/>
      <c r="BL953" s="218"/>
      <c r="BM953" s="648"/>
      <c r="BN953" s="648"/>
      <c r="BO953" s="648"/>
      <c r="BP953" s="648"/>
      <c r="BQ953" s="648"/>
      <c r="BR953" s="648"/>
      <c r="BS953" s="648"/>
      <c r="BT953" s="651"/>
      <c r="BU953" s="652"/>
      <c r="BV953" s="650"/>
      <c r="BW953" s="653"/>
    </row>
    <row r="954" spans="2:75" ht="15.75" customHeight="1">
      <c r="B954" s="353" t="s">
        <v>1101</v>
      </c>
      <c r="C954" s="354">
        <v>17164789000119</v>
      </c>
      <c r="D954" s="355" t="s">
        <v>13</v>
      </c>
      <c r="E954" s="355" t="s">
        <v>616</v>
      </c>
      <c r="F954" s="355" t="s">
        <v>617</v>
      </c>
      <c r="G954" s="356" t="s">
        <v>34</v>
      </c>
      <c r="H954" s="356" t="s">
        <v>1336</v>
      </c>
      <c r="I954" s="356" t="s">
        <v>34</v>
      </c>
      <c r="J954" s="356" t="s">
        <v>608</v>
      </c>
      <c r="K954" s="357" t="s">
        <v>48</v>
      </c>
      <c r="L954" s="358"/>
      <c r="M954" s="358" t="s">
        <v>34</v>
      </c>
      <c r="N954" s="357">
        <v>333077</v>
      </c>
      <c r="O954" s="357" t="s">
        <v>1323</v>
      </c>
      <c r="P954" s="361">
        <v>41262</v>
      </c>
      <c r="Q954" s="362">
        <v>127614677.31999999</v>
      </c>
      <c r="R954" s="362">
        <v>215308425.17948407</v>
      </c>
      <c r="S954" s="357">
        <v>32</v>
      </c>
      <c r="T954" s="359">
        <v>2.0686364271326196E-2</v>
      </c>
      <c r="U954" s="359">
        <v>0.26741666852831153</v>
      </c>
      <c r="V954" s="359">
        <v>-2.398163005176035E-3</v>
      </c>
      <c r="W954" s="359">
        <v>-2.3510016273004017E-2</v>
      </c>
      <c r="X954" s="359">
        <v>-8.2937798726557821E-3</v>
      </c>
      <c r="Y954" s="359">
        <v>-6.2893239426961206E-2</v>
      </c>
      <c r="Z954" s="359">
        <v>7.3645033133563187E-2</v>
      </c>
      <c r="AA954" s="359">
        <v>0.41862224318650093</v>
      </c>
      <c r="AB954" s="359">
        <v>4.4340809640583921E-2</v>
      </c>
      <c r="AC954" s="363">
        <v>-2.2230758802736608</v>
      </c>
      <c r="AD954" s="526">
        <v>17102710000125</v>
      </c>
      <c r="AE954" s="360" t="s">
        <v>2378</v>
      </c>
      <c r="AF954" s="360" t="s">
        <v>2152</v>
      </c>
      <c r="AG954" s="364" t="s">
        <v>1436</v>
      </c>
      <c r="AH954" s="364" t="s">
        <v>2147</v>
      </c>
      <c r="AI954" s="364">
        <v>5000</v>
      </c>
      <c r="AJ954" s="364">
        <v>0</v>
      </c>
      <c r="AK954" s="364">
        <v>0</v>
      </c>
      <c r="AL954" s="359">
        <v>0.02</v>
      </c>
      <c r="AM954" s="359">
        <v>0.2</v>
      </c>
      <c r="AN954" s="359" t="s">
        <v>2161</v>
      </c>
      <c r="AO954" s="357" t="s">
        <v>1323</v>
      </c>
      <c r="AP954" s="360" t="s">
        <v>13</v>
      </c>
      <c r="AQ954" s="366" t="s">
        <v>674</v>
      </c>
      <c r="AR954" s="359">
        <v>4.6666666666666662E-3</v>
      </c>
      <c r="AS954" s="359">
        <v>4.6666666666666662E-3</v>
      </c>
      <c r="AT954" s="359"/>
      <c r="AX954" s="646"/>
      <c r="AY954" s="647"/>
      <c r="AZ954" s="647"/>
      <c r="BA954" s="647"/>
      <c r="BB954" s="648"/>
      <c r="BC954" s="647"/>
      <c r="BD954" s="647"/>
      <c r="BE954" s="647"/>
      <c r="BF954" s="647"/>
      <c r="BG954" s="648"/>
      <c r="BH954" s="648"/>
      <c r="BI954" s="649"/>
      <c r="BJ954" s="649"/>
      <c r="BK954" s="649"/>
      <c r="BL954" s="648"/>
      <c r="BM954" s="648"/>
      <c r="BN954" s="648"/>
      <c r="BO954" s="648"/>
      <c r="BP954" s="648"/>
      <c r="BQ954" s="648"/>
      <c r="BR954" s="648"/>
      <c r="BS954" s="648"/>
      <c r="BT954" s="651"/>
      <c r="BU954" s="652"/>
      <c r="BV954" s="650"/>
      <c r="BW954" s="653"/>
    </row>
    <row r="955" spans="2:75" ht="15.75" customHeight="1">
      <c r="B955" s="353" t="s">
        <v>1133</v>
      </c>
      <c r="C955" s="354">
        <v>7013315000112</v>
      </c>
      <c r="D955" s="355" t="s">
        <v>13</v>
      </c>
      <c r="E955" s="355" t="s">
        <v>616</v>
      </c>
      <c r="F955" s="355" t="s">
        <v>617</v>
      </c>
      <c r="G955" s="356" t="s">
        <v>34</v>
      </c>
      <c r="H955" s="356" t="s">
        <v>1337</v>
      </c>
      <c r="I955" s="356" t="s">
        <v>34</v>
      </c>
      <c r="J955" s="356" t="s">
        <v>608</v>
      </c>
      <c r="K955" s="357" t="s">
        <v>48</v>
      </c>
      <c r="L955" s="358"/>
      <c r="M955" s="358" t="s">
        <v>34</v>
      </c>
      <c r="N955" s="357">
        <v>132691</v>
      </c>
      <c r="O955" s="357" t="s">
        <v>1320</v>
      </c>
      <c r="P955" s="361">
        <v>38265</v>
      </c>
      <c r="Q955" s="362">
        <v>130083123.97</v>
      </c>
      <c r="R955" s="362">
        <v>164252894.8369841</v>
      </c>
      <c r="S955" s="357">
        <v>32</v>
      </c>
      <c r="T955" s="359">
        <v>1.3306461757263577E-2</v>
      </c>
      <c r="U955" s="359">
        <v>0.17201522830955551</v>
      </c>
      <c r="V955" s="359">
        <v>-1.3699901945249726E-2</v>
      </c>
      <c r="W955" s="359">
        <v>-0.13430484790909286</v>
      </c>
      <c r="X955" s="359">
        <v>2.1045557003941839E-2</v>
      </c>
      <c r="Y955" s="359">
        <v>0.15959228190834923</v>
      </c>
      <c r="Z955" s="359">
        <v>0.19567521799044285</v>
      </c>
      <c r="AA955" s="359">
        <v>1.1122813746665972</v>
      </c>
      <c r="AB955" s="359">
        <v>0.14801507337626596</v>
      </c>
      <c r="AC955" s="363">
        <v>-0.67583982825512001</v>
      </c>
      <c r="AD955" s="526">
        <v>17373839000178</v>
      </c>
      <c r="AE955" s="360" t="s">
        <v>2399</v>
      </c>
      <c r="AF955" s="360" t="s">
        <v>2152</v>
      </c>
      <c r="AG955" s="364" t="s">
        <v>1436</v>
      </c>
      <c r="AH955" s="364" t="s">
        <v>2147</v>
      </c>
      <c r="AI955" s="364">
        <v>5000</v>
      </c>
      <c r="AJ955" s="364">
        <v>5000</v>
      </c>
      <c r="AK955" s="364">
        <v>5000</v>
      </c>
      <c r="AL955" s="359">
        <v>1.8000000000000002E-2</v>
      </c>
      <c r="AM955" s="359">
        <v>0.2</v>
      </c>
      <c r="AN955" s="359" t="s">
        <v>64</v>
      </c>
      <c r="AO955" s="357" t="s">
        <v>1323</v>
      </c>
      <c r="AP955" s="360" t="s">
        <v>13</v>
      </c>
      <c r="AQ955" s="366" t="s">
        <v>674</v>
      </c>
      <c r="AR955" s="359">
        <v>4.7999999999999996E-3</v>
      </c>
      <c r="AS955" s="359">
        <v>4.7999999999999996E-3</v>
      </c>
      <c r="AT955" s="359"/>
      <c r="AX955" s="646"/>
      <c r="AY955" s="647"/>
      <c r="AZ955" s="647"/>
      <c r="BA955" s="647"/>
      <c r="BB955" s="648"/>
      <c r="BC955" s="647"/>
      <c r="BD955" s="647"/>
      <c r="BE955" s="647"/>
      <c r="BF955" s="647"/>
      <c r="BG955" s="648"/>
      <c r="BH955" s="648"/>
      <c r="BI955" s="649"/>
      <c r="BJ955" s="649"/>
      <c r="BK955" s="649"/>
      <c r="BL955" s="648"/>
      <c r="BM955" s="648"/>
      <c r="BN955" s="648"/>
      <c r="BO955" s="648"/>
      <c r="BP955" s="648"/>
      <c r="BQ955" s="648"/>
      <c r="BR955" s="648"/>
      <c r="BS955" s="648"/>
      <c r="BT955" s="651"/>
      <c r="BU955" s="652"/>
      <c r="BV955" s="650"/>
      <c r="BW955" s="653"/>
    </row>
    <row r="956" spans="2:75" ht="15.75" customHeight="1">
      <c r="B956" s="353" t="s">
        <v>412</v>
      </c>
      <c r="C956" s="354">
        <v>26262377000102</v>
      </c>
      <c r="D956" s="355" t="s">
        <v>13</v>
      </c>
      <c r="E956" s="355" t="s">
        <v>616</v>
      </c>
      <c r="F956" s="355" t="s">
        <v>617</v>
      </c>
      <c r="G956" s="356" t="s">
        <v>34</v>
      </c>
      <c r="H956" s="356" t="s">
        <v>1337</v>
      </c>
      <c r="I956" s="356" t="s">
        <v>34</v>
      </c>
      <c r="J956" s="356" t="s">
        <v>608</v>
      </c>
      <c r="K956" s="357" t="s">
        <v>48</v>
      </c>
      <c r="L956" s="358"/>
      <c r="M956" s="358" t="s">
        <v>34</v>
      </c>
      <c r="N956" s="357">
        <v>441309</v>
      </c>
      <c r="O956" s="357" t="s">
        <v>1323</v>
      </c>
      <c r="P956" s="361">
        <v>42888</v>
      </c>
      <c r="Q956" s="362">
        <v>96151258.909999996</v>
      </c>
      <c r="R956" s="362">
        <v>160958872.04813495</v>
      </c>
      <c r="S956" s="357">
        <v>32</v>
      </c>
      <c r="T956" s="359">
        <v>6.6153363436816104E-2</v>
      </c>
      <c r="U956" s="359">
        <v>0.85517744105169635</v>
      </c>
      <c r="V956" s="359">
        <v>-3.8196601969939237E-2</v>
      </c>
      <c r="W956" s="359">
        <v>-0.37445441863148565</v>
      </c>
      <c r="X956" s="359">
        <v>-4.7316353515811649E-3</v>
      </c>
      <c r="Y956" s="359">
        <v>-3.5880850422519865E-2</v>
      </c>
      <c r="Z956" s="359">
        <v>0.14864583797715336</v>
      </c>
      <c r="AA956" s="359">
        <v>0.84495113229807028</v>
      </c>
      <c r="AB956" s="359">
        <v>8.295756510399091E-2</v>
      </c>
      <c r="AC956" s="363">
        <v>-1.5991798487535664</v>
      </c>
      <c r="AD956" s="526">
        <v>26855094000174</v>
      </c>
      <c r="AE956" s="360" t="s">
        <v>2452</v>
      </c>
      <c r="AF956" s="360" t="s">
        <v>2146</v>
      </c>
      <c r="AG956" s="364" t="s">
        <v>59</v>
      </c>
      <c r="AH956" s="364" t="s">
        <v>2147</v>
      </c>
      <c r="AI956" s="364">
        <v>5000</v>
      </c>
      <c r="AJ956" s="364">
        <v>1000</v>
      </c>
      <c r="AK956" s="364">
        <v>5000</v>
      </c>
      <c r="AL956" s="359">
        <v>1.9E-2</v>
      </c>
      <c r="AM956" s="359">
        <v>0.2</v>
      </c>
      <c r="AN956" s="359" t="s">
        <v>64</v>
      </c>
      <c r="AO956" s="357" t="s">
        <v>1323</v>
      </c>
      <c r="AP956" s="360" t="s">
        <v>13</v>
      </c>
      <c r="AQ956" s="366" t="s">
        <v>674</v>
      </c>
      <c r="AR956" s="359">
        <v>3.8E-3</v>
      </c>
      <c r="AS956" s="359">
        <v>3.8E-3</v>
      </c>
      <c r="AT956" s="359"/>
      <c r="AX956" s="646"/>
      <c r="AY956" s="647"/>
      <c r="AZ956" s="647"/>
      <c r="BA956" s="647"/>
      <c r="BB956" s="648"/>
      <c r="BC956" s="647"/>
      <c r="BD956" s="647"/>
      <c r="BE956" s="647"/>
      <c r="BF956" s="647"/>
      <c r="BG956" s="648"/>
      <c r="BH956" s="648"/>
      <c r="BI956" s="649"/>
      <c r="BJ956" s="649"/>
      <c r="BK956" s="649"/>
      <c r="BL956" s="648"/>
      <c r="BM956" s="648"/>
      <c r="BN956" s="648"/>
      <c r="BO956" s="648"/>
      <c r="BP956" s="648"/>
      <c r="BQ956" s="648"/>
      <c r="BR956" s="648"/>
      <c r="BS956" s="648"/>
      <c r="BT956" s="651"/>
      <c r="BU956" s="652"/>
      <c r="BV956" s="650"/>
      <c r="BW956" s="653"/>
    </row>
    <row r="957" spans="2:75" ht="15.75" customHeight="1">
      <c r="B957" s="353" t="s">
        <v>725</v>
      </c>
      <c r="C957" s="354">
        <v>5892566000199</v>
      </c>
      <c r="D957" s="355" t="s">
        <v>13</v>
      </c>
      <c r="E957" s="355" t="s">
        <v>615</v>
      </c>
      <c r="F957" s="355" t="s">
        <v>619</v>
      </c>
      <c r="G957" s="356" t="s">
        <v>34</v>
      </c>
      <c r="H957" s="356" t="s">
        <v>865</v>
      </c>
      <c r="I957" s="356" t="s">
        <v>34</v>
      </c>
      <c r="J957" s="356"/>
      <c r="K957" s="357" t="s">
        <v>48</v>
      </c>
      <c r="L957" s="358"/>
      <c r="M957" s="358" t="s">
        <v>1414</v>
      </c>
      <c r="N957" s="357">
        <v>125466</v>
      </c>
      <c r="O957" s="357" t="s">
        <v>1320</v>
      </c>
      <c r="P957" s="361">
        <v>38037</v>
      </c>
      <c r="Q957" s="362">
        <v>80096313.579999998</v>
      </c>
      <c r="R957" s="362">
        <v>155149269.76468247</v>
      </c>
      <c r="S957" s="357">
        <v>32</v>
      </c>
      <c r="T957" s="359">
        <v>4.890663504461612E-2</v>
      </c>
      <c r="U957" s="359">
        <v>0.63222561688568579</v>
      </c>
      <c r="V957" s="359">
        <v>1.9131246781978195E-2</v>
      </c>
      <c r="W957" s="359">
        <v>0.1875501882884511</v>
      </c>
      <c r="X957" s="359">
        <v>5.8428509181801314E-2</v>
      </c>
      <c r="Y957" s="359">
        <v>0.44307399928070712</v>
      </c>
      <c r="Z957" s="359">
        <v>0.1120852533697827</v>
      </c>
      <c r="AA957" s="359">
        <v>0.63712891687737827</v>
      </c>
      <c r="AB957" s="359">
        <v>5.7738192384884493E-2</v>
      </c>
      <c r="AC957" s="363">
        <v>-1.3256437879272878</v>
      </c>
      <c r="AD957" s="526">
        <v>0</v>
      </c>
      <c r="AE957" s="360" t="s">
        <v>2157</v>
      </c>
      <c r="AF957" s="360" t="s">
        <v>2143</v>
      </c>
      <c r="AG957" s="364" t="s">
        <v>1435</v>
      </c>
      <c r="AH957" s="364" t="s">
        <v>2147</v>
      </c>
      <c r="AI957" s="364">
        <v>0</v>
      </c>
      <c r="AJ957" s="364">
        <v>0</v>
      </c>
      <c r="AK957" s="364">
        <v>0</v>
      </c>
      <c r="AL957" s="657">
        <v>3.4999999999999996E-3</v>
      </c>
      <c r="AM957" s="657">
        <v>0.1</v>
      </c>
      <c r="AN957" s="359" t="s">
        <v>34</v>
      </c>
      <c r="AO957" s="357" t="s">
        <v>1323</v>
      </c>
      <c r="AP957" s="360" t="s">
        <v>13</v>
      </c>
      <c r="AQ957" s="366" t="s">
        <v>668</v>
      </c>
      <c r="AR957" s="359">
        <v>2.8000000000000004E-3</v>
      </c>
      <c r="AS957" s="359">
        <v>2.8000000000000004E-3</v>
      </c>
      <c r="AT957" s="359"/>
      <c r="AX957" s="646"/>
      <c r="AY957" s="647"/>
      <c r="AZ957" s="647"/>
      <c r="BA957" s="647"/>
      <c r="BB957" s="648"/>
      <c r="BC957" s="647"/>
      <c r="BD957" s="647"/>
      <c r="BE957" s="647"/>
      <c r="BF957" s="647"/>
      <c r="BG957" s="648"/>
      <c r="BH957" s="648"/>
      <c r="BI957" s="649"/>
      <c r="BJ957" s="649"/>
      <c r="BK957" s="649"/>
      <c r="BL957" s="648"/>
      <c r="BM957" s="648"/>
      <c r="BN957" s="648"/>
      <c r="BO957" s="648"/>
      <c r="BP957" s="648"/>
      <c r="BQ957" s="648"/>
      <c r="BR957" s="648"/>
      <c r="BS957" s="648"/>
      <c r="BT957" s="651"/>
      <c r="BU957" s="652"/>
      <c r="BV957" s="650"/>
      <c r="BW957" s="653"/>
    </row>
    <row r="958" spans="2:75" ht="15.75" customHeight="1">
      <c r="B958" s="353" t="s">
        <v>748</v>
      </c>
      <c r="C958" s="354">
        <v>39506707000100</v>
      </c>
      <c r="D958" s="355" t="s">
        <v>13</v>
      </c>
      <c r="E958" s="355" t="s">
        <v>615</v>
      </c>
      <c r="F958" s="355" t="s">
        <v>619</v>
      </c>
      <c r="G958" s="356" t="s">
        <v>34</v>
      </c>
      <c r="H958" s="356" t="s">
        <v>1337</v>
      </c>
      <c r="I958" s="356" t="s">
        <v>34</v>
      </c>
      <c r="J958" s="356"/>
      <c r="K958" s="357" t="s">
        <v>48</v>
      </c>
      <c r="L958" s="358"/>
      <c r="M958" s="358" t="s">
        <v>34</v>
      </c>
      <c r="N958" s="357">
        <v>615307</v>
      </c>
      <c r="O958" s="357" t="s">
        <v>1320</v>
      </c>
      <c r="P958" s="361">
        <v>44469</v>
      </c>
      <c r="Q958" s="362">
        <v>400154466.10000002</v>
      </c>
      <c r="R958" s="362" t="s">
        <v>1417</v>
      </c>
      <c r="S958" s="357">
        <v>32</v>
      </c>
      <c r="T958" s="359">
        <v>0.16433491473379847</v>
      </c>
      <c r="U958" s="359">
        <v>2.1243895178772836</v>
      </c>
      <c r="V958" s="359" t="s">
        <v>1417</v>
      </c>
      <c r="W958" s="359" t="s">
        <v>1417</v>
      </c>
      <c r="X958" s="359" t="s">
        <v>1417</v>
      </c>
      <c r="Y958" s="359" t="s">
        <v>1417</v>
      </c>
      <c r="Z958" s="359" t="s">
        <v>1417</v>
      </c>
      <c r="AA958" s="359" t="s">
        <v>1417</v>
      </c>
      <c r="AB958" s="359" t="s">
        <v>1417</v>
      </c>
      <c r="AC958" s="363" t="s">
        <v>1417</v>
      </c>
      <c r="AD958" s="526">
        <v>39506634000156</v>
      </c>
      <c r="AE958" s="360" t="s">
        <v>2173</v>
      </c>
      <c r="AF958" s="360" t="s">
        <v>736</v>
      </c>
      <c r="AG958" s="364" t="s">
        <v>736</v>
      </c>
      <c r="AH958" s="364" t="s">
        <v>2144</v>
      </c>
      <c r="AI958" s="364">
        <v>5000</v>
      </c>
      <c r="AJ958" s="364" t="s">
        <v>1427</v>
      </c>
      <c r="AK958" s="364" t="s">
        <v>1427</v>
      </c>
      <c r="AL958" s="657">
        <v>1.9E-2</v>
      </c>
      <c r="AM958" s="657">
        <v>0.2</v>
      </c>
      <c r="AN958" s="359" t="s">
        <v>64</v>
      </c>
      <c r="AO958" s="357" t="s">
        <v>1323</v>
      </c>
      <c r="AP958" s="360" t="s">
        <v>13</v>
      </c>
      <c r="AQ958" s="366" t="s">
        <v>668</v>
      </c>
      <c r="AR958" s="359">
        <v>5.0666666666666664E-3</v>
      </c>
      <c r="AS958" s="359">
        <v>5.0666666666666664E-3</v>
      </c>
      <c r="AT958" s="359"/>
      <c r="AX958" s="646"/>
      <c r="AY958" s="647"/>
      <c r="AZ958" s="647"/>
      <c r="BA958" s="647"/>
      <c r="BB958" s="648"/>
      <c r="BC958" s="647"/>
      <c r="BD958" s="647"/>
      <c r="BE958" s="647"/>
      <c r="BF958" s="647"/>
      <c r="BG958" s="648"/>
      <c r="BH958" s="648"/>
      <c r="BI958" s="649"/>
      <c r="BJ958" s="649"/>
      <c r="BK958" s="649"/>
      <c r="BL958" s="648"/>
      <c r="BM958" s="648"/>
      <c r="BN958" s="648"/>
      <c r="BO958" s="648"/>
      <c r="BP958" s="648"/>
      <c r="BQ958" s="648"/>
      <c r="BR958" s="648"/>
      <c r="BS958" s="648"/>
      <c r="BT958" s="651"/>
      <c r="BU958" s="652"/>
      <c r="BV958" s="650"/>
      <c r="BW958" s="653"/>
    </row>
    <row r="959" spans="2:75" ht="15.75" customHeight="1">
      <c r="B959" s="353" t="s">
        <v>115</v>
      </c>
      <c r="C959" s="354">
        <v>39281106000146</v>
      </c>
      <c r="D959" s="355" t="s">
        <v>13</v>
      </c>
      <c r="E959" s="355" t="s">
        <v>615</v>
      </c>
      <c r="F959" s="355" t="s">
        <v>619</v>
      </c>
      <c r="G959" s="356" t="s">
        <v>34</v>
      </c>
      <c r="H959" s="356" t="s">
        <v>1337</v>
      </c>
      <c r="I959" s="356" t="s">
        <v>34</v>
      </c>
      <c r="J959" s="356"/>
      <c r="K959" s="357" t="s">
        <v>48</v>
      </c>
      <c r="L959" s="358"/>
      <c r="M959" s="358" t="s">
        <v>1414</v>
      </c>
      <c r="N959" s="357">
        <v>566241</v>
      </c>
      <c r="O959" s="357" t="s">
        <v>1320</v>
      </c>
      <c r="P959" s="361">
        <v>44182</v>
      </c>
      <c r="Q959" s="362">
        <v>37231086.640000001</v>
      </c>
      <c r="R959" s="362">
        <v>43160398.841190465</v>
      </c>
      <c r="S959" s="357">
        <v>32</v>
      </c>
      <c r="T959" s="359">
        <v>0.11734373392363229</v>
      </c>
      <c r="U959" s="359">
        <v>1.5169253517413102</v>
      </c>
      <c r="V959" s="359">
        <v>0.13207463613099213</v>
      </c>
      <c r="W959" s="359">
        <v>1.2947730567058697</v>
      </c>
      <c r="X959" s="359" t="s">
        <v>1417</v>
      </c>
      <c r="Y959" s="359" t="s">
        <v>1417</v>
      </c>
      <c r="Z959" s="359" t="s">
        <v>1417</v>
      </c>
      <c r="AA959" s="359" t="s">
        <v>1417</v>
      </c>
      <c r="AB959" s="359">
        <v>7.7937119011049494E-2</v>
      </c>
      <c r="AC959" s="363">
        <v>0.38433297203432842</v>
      </c>
      <c r="AD959" s="526">
        <v>0</v>
      </c>
      <c r="AE959" s="360" t="s">
        <v>2199</v>
      </c>
      <c r="AF959" s="360" t="s">
        <v>741</v>
      </c>
      <c r="AG959" s="364" t="s">
        <v>741</v>
      </c>
      <c r="AH959" s="364" t="s">
        <v>2147</v>
      </c>
      <c r="AI959" s="364">
        <v>0</v>
      </c>
      <c r="AJ959" s="364">
        <v>0</v>
      </c>
      <c r="AK959" s="364">
        <v>0</v>
      </c>
      <c r="AL959" s="359">
        <v>8.6999999999999994E-3</v>
      </c>
      <c r="AM959" s="359" t="s">
        <v>34</v>
      </c>
      <c r="AN959" s="359" t="s">
        <v>34</v>
      </c>
      <c r="AO959" s="357" t="s">
        <v>1323</v>
      </c>
      <c r="AP959" s="360" t="s">
        <v>13</v>
      </c>
      <c r="AQ959" s="366" t="s">
        <v>668</v>
      </c>
      <c r="AR959" s="359" t="s">
        <v>34</v>
      </c>
      <c r="AS959" s="359" t="s">
        <v>34</v>
      </c>
      <c r="AT959" s="359"/>
      <c r="AX959" s="646"/>
      <c r="AY959" s="647"/>
      <c r="AZ959" s="647"/>
      <c r="BA959" s="647"/>
      <c r="BB959" s="648"/>
      <c r="BC959" s="647"/>
      <c r="BD959" s="647"/>
      <c r="BE959" s="647"/>
      <c r="BF959" s="647"/>
      <c r="BG959" s="648"/>
      <c r="BH959" s="648"/>
      <c r="BI959" s="649"/>
      <c r="BJ959" s="649"/>
      <c r="BK959" s="649"/>
      <c r="BL959" s="648"/>
      <c r="BM959" s="648"/>
      <c r="BN959" s="648"/>
      <c r="BO959" s="648"/>
      <c r="BP959" s="648"/>
      <c r="BQ959" s="648"/>
      <c r="BR959" s="648"/>
      <c r="BS959" s="648"/>
      <c r="BT959" s="651"/>
      <c r="BU959" s="652"/>
      <c r="BV959" s="650"/>
      <c r="BW959" s="653"/>
    </row>
    <row r="960" spans="2:75" ht="15.75" customHeight="1">
      <c r="B960" s="353" t="s">
        <v>791</v>
      </c>
      <c r="C960" s="354">
        <v>24038672000154</v>
      </c>
      <c r="D960" s="355" t="s">
        <v>13</v>
      </c>
      <c r="E960" s="355" t="s">
        <v>615</v>
      </c>
      <c r="F960" s="355" t="s">
        <v>619</v>
      </c>
      <c r="G960" s="356" t="s">
        <v>34</v>
      </c>
      <c r="H960" s="356" t="s">
        <v>1336</v>
      </c>
      <c r="I960" s="356" t="s">
        <v>34</v>
      </c>
      <c r="J960" s="356"/>
      <c r="K960" s="357" t="s">
        <v>48</v>
      </c>
      <c r="L960" s="358"/>
      <c r="M960" s="358" t="s">
        <v>1414</v>
      </c>
      <c r="N960" s="357">
        <v>421162</v>
      </c>
      <c r="O960" s="357" t="s">
        <v>1320</v>
      </c>
      <c r="P960" s="361">
        <v>42550</v>
      </c>
      <c r="Q960" s="362">
        <v>22346600.550000001</v>
      </c>
      <c r="R960" s="362">
        <v>35582419.020476185</v>
      </c>
      <c r="S960" s="357">
        <v>32</v>
      </c>
      <c r="T960" s="359">
        <v>8.3438515099570898E-2</v>
      </c>
      <c r="U960" s="359">
        <v>1.0786259703356755</v>
      </c>
      <c r="V960" s="359">
        <v>7.9245641076147511E-2</v>
      </c>
      <c r="W960" s="359">
        <v>0.77687225899313161</v>
      </c>
      <c r="X960" s="359">
        <v>0.12234746609120606</v>
      </c>
      <c r="Y960" s="359">
        <v>0.92778306107758446</v>
      </c>
      <c r="Z960" s="359">
        <v>0.24272911651492879</v>
      </c>
      <c r="AA960" s="359">
        <v>1.3797509882013781</v>
      </c>
      <c r="AB960" s="359">
        <v>4.0906365264005796E-2</v>
      </c>
      <c r="AC960" s="363">
        <v>-0.49000928404972566</v>
      </c>
      <c r="AD960" s="526">
        <v>0</v>
      </c>
      <c r="AE960" s="360" t="s">
        <v>2201</v>
      </c>
      <c r="AF960" s="360" t="s">
        <v>2143</v>
      </c>
      <c r="AG960" s="364" t="s">
        <v>1435</v>
      </c>
      <c r="AH960" s="364" t="s">
        <v>2147</v>
      </c>
      <c r="AI960" s="364">
        <v>1000</v>
      </c>
      <c r="AJ960" s="364">
        <v>0</v>
      </c>
      <c r="AK960" s="364">
        <v>0</v>
      </c>
      <c r="AL960" s="359">
        <v>8.0000000000000002E-3</v>
      </c>
      <c r="AM960" s="359" t="s">
        <v>34</v>
      </c>
      <c r="AN960" s="359" t="s">
        <v>34</v>
      </c>
      <c r="AO960" s="357" t="s">
        <v>1323</v>
      </c>
      <c r="AP960" s="360" t="s">
        <v>13</v>
      </c>
      <c r="AQ960" s="366" t="s">
        <v>668</v>
      </c>
      <c r="AR960" s="359">
        <v>2.1333333333333334E-3</v>
      </c>
      <c r="AS960" s="359">
        <v>2.1333333333333334E-3</v>
      </c>
      <c r="AT960" s="359"/>
      <c r="AW960" s="646"/>
      <c r="AX960" s="646"/>
      <c r="AY960" s="647"/>
      <c r="AZ960" s="647"/>
      <c r="BA960" s="647"/>
      <c r="BB960" s="648"/>
      <c r="BC960" s="647"/>
      <c r="BD960" s="647"/>
      <c r="BE960" s="647"/>
      <c r="BF960" s="647"/>
      <c r="BG960" s="648"/>
      <c r="BH960" s="648"/>
      <c r="BI960" s="649"/>
      <c r="BJ960" s="649"/>
      <c r="BK960" s="649"/>
      <c r="BL960" s="218"/>
      <c r="BM960" s="648"/>
      <c r="BN960" s="648"/>
      <c r="BO960" s="648"/>
      <c r="BP960" s="648"/>
      <c r="BQ960" s="648"/>
      <c r="BR960" s="648"/>
      <c r="BS960" s="648"/>
      <c r="BT960" s="651"/>
      <c r="BU960" s="652"/>
      <c r="BV960" s="650"/>
      <c r="BW960" s="653"/>
    </row>
    <row r="961" spans="2:75" ht="15.75" customHeight="1">
      <c r="B961" s="353" t="s">
        <v>892</v>
      </c>
      <c r="C961" s="354">
        <v>5461732000100</v>
      </c>
      <c r="D961" s="355" t="s">
        <v>13</v>
      </c>
      <c r="E961" s="355" t="s">
        <v>615</v>
      </c>
      <c r="F961" s="355" t="s">
        <v>619</v>
      </c>
      <c r="G961" s="356" t="s">
        <v>34</v>
      </c>
      <c r="H961" s="356" t="s">
        <v>865</v>
      </c>
      <c r="I961" s="356" t="s">
        <v>34</v>
      </c>
      <c r="J961" s="356"/>
      <c r="K961" s="357" t="s">
        <v>48</v>
      </c>
      <c r="L961" s="358"/>
      <c r="M961" s="358" t="s">
        <v>1414</v>
      </c>
      <c r="N961" s="357">
        <v>125970</v>
      </c>
      <c r="O961" s="357" t="s">
        <v>1320</v>
      </c>
      <c r="P961" s="361">
        <v>37903</v>
      </c>
      <c r="Q961" s="362">
        <v>74940807.170000002</v>
      </c>
      <c r="R961" s="362">
        <v>102094524.2872619</v>
      </c>
      <c r="S961" s="357">
        <v>32</v>
      </c>
      <c r="T961" s="359">
        <v>5.3469312123658685E-2</v>
      </c>
      <c r="U961" s="359">
        <v>0.69120823403602316</v>
      </c>
      <c r="V961" s="359">
        <v>2.0711450351837746E-2</v>
      </c>
      <c r="W961" s="359">
        <v>0.20304146705552142</v>
      </c>
      <c r="X961" s="359">
        <v>6.9576272208385914E-2</v>
      </c>
      <c r="Y961" s="359">
        <v>0.52760951142005974</v>
      </c>
      <c r="Z961" s="359">
        <v>0.14515485421433794</v>
      </c>
      <c r="AA961" s="359">
        <v>0.82510724885426712</v>
      </c>
      <c r="AB961" s="359">
        <v>5.5060869402369095E-2</v>
      </c>
      <c r="AC961" s="363">
        <v>-1.364676315935391</v>
      </c>
      <c r="AD961" s="526">
        <v>0</v>
      </c>
      <c r="AE961" s="360" t="s">
        <v>2229</v>
      </c>
      <c r="AF961" s="360" t="s">
        <v>2229</v>
      </c>
      <c r="AG961" s="364" t="s">
        <v>719</v>
      </c>
      <c r="AH961" s="364" t="s">
        <v>2144</v>
      </c>
      <c r="AI961" s="364">
        <v>10000</v>
      </c>
      <c r="AJ961" s="364">
        <v>1000</v>
      </c>
      <c r="AK961" s="364">
        <v>1000</v>
      </c>
      <c r="AL961" s="359">
        <v>1.3000000000000001E-2</v>
      </c>
      <c r="AM961" s="359">
        <v>0.2</v>
      </c>
      <c r="AN961" s="359" t="s">
        <v>64</v>
      </c>
      <c r="AO961" s="357" t="s">
        <v>1323</v>
      </c>
      <c r="AP961" s="360" t="s">
        <v>13</v>
      </c>
      <c r="AQ961" s="366" t="s">
        <v>686</v>
      </c>
      <c r="AR961" s="359">
        <v>3.0333333333333328E-3</v>
      </c>
      <c r="AS961" s="359">
        <v>3.0333333333333328E-3</v>
      </c>
      <c r="AT961" s="359"/>
      <c r="AW961" s="646"/>
      <c r="AX961" s="646"/>
      <c r="AY961" s="647"/>
      <c r="AZ961" s="647"/>
      <c r="BA961" s="647"/>
      <c r="BB961" s="648"/>
      <c r="BC961" s="647"/>
      <c r="BD961" s="647"/>
      <c r="BE961" s="647"/>
      <c r="BF961" s="647"/>
      <c r="BG961" s="648"/>
      <c r="BH961" s="648"/>
      <c r="BI961" s="649"/>
      <c r="BJ961" s="649"/>
      <c r="BK961" s="649"/>
      <c r="BL961" s="218"/>
      <c r="BM961" s="648"/>
      <c r="BN961" s="648"/>
      <c r="BO961" s="648"/>
      <c r="BP961" s="648"/>
      <c r="BQ961" s="648"/>
      <c r="BR961" s="648"/>
      <c r="BS961" s="648"/>
      <c r="BT961" s="651"/>
      <c r="BU961" s="652"/>
      <c r="BV961" s="650"/>
      <c r="BW961" s="653"/>
    </row>
    <row r="962" spans="2:75" ht="15.75" customHeight="1">
      <c r="B962" s="353" t="s">
        <v>1588</v>
      </c>
      <c r="C962" s="354">
        <v>28069930000110</v>
      </c>
      <c r="D962" s="355" t="s">
        <v>13</v>
      </c>
      <c r="E962" s="355" t="s">
        <v>615</v>
      </c>
      <c r="F962" s="355" t="s">
        <v>619</v>
      </c>
      <c r="G962" s="356" t="s">
        <v>34</v>
      </c>
      <c r="H962" s="356" t="s">
        <v>1336</v>
      </c>
      <c r="I962" s="356" t="s">
        <v>34</v>
      </c>
      <c r="J962" s="356"/>
      <c r="K962" s="357" t="s">
        <v>48</v>
      </c>
      <c r="L962" s="358"/>
      <c r="M962" s="358"/>
      <c r="N962" s="357">
        <v>448842</v>
      </c>
      <c r="O962" s="357" t="s">
        <v>1320</v>
      </c>
      <c r="P962" s="361">
        <v>42997</v>
      </c>
      <c r="Q962" s="362">
        <v>778808534.53999996</v>
      </c>
      <c r="R962" s="362">
        <v>1126419846.6069441</v>
      </c>
      <c r="S962" s="357">
        <v>32</v>
      </c>
      <c r="T962" s="359">
        <v>7.6158558864280357E-2</v>
      </c>
      <c r="U962" s="359">
        <v>0.85662488407150306</v>
      </c>
      <c r="V962" s="359">
        <v>6.6868524701052756E-2</v>
      </c>
      <c r="W962" s="359">
        <v>0.61369982165523562</v>
      </c>
      <c r="X962" s="359">
        <v>0.1351344254304605</v>
      </c>
      <c r="Y962" s="359">
        <v>0.95023696204717356</v>
      </c>
      <c r="Z962" s="359">
        <v>0.19210414324153025</v>
      </c>
      <c r="AA962" s="359">
        <v>1.0497653256454165</v>
      </c>
      <c r="AB962" s="359">
        <v>4.5874662416110046E-2</v>
      </c>
      <c r="AC962" s="363">
        <v>-0.82093798676796459</v>
      </c>
      <c r="AD962" s="526">
        <v>26860879000135</v>
      </c>
      <c r="AE962" s="360" t="s">
        <v>1557</v>
      </c>
      <c r="AF962" s="360" t="s">
        <v>2155</v>
      </c>
      <c r="AG962" s="364" t="s">
        <v>59</v>
      </c>
      <c r="AH962" s="364" t="s">
        <v>726</v>
      </c>
      <c r="AI962" s="364">
        <v>50000</v>
      </c>
      <c r="AJ962" s="364">
        <v>50000</v>
      </c>
      <c r="AK962" s="364">
        <v>50000</v>
      </c>
      <c r="AL962" s="359">
        <v>0.01</v>
      </c>
      <c r="AM962" s="359">
        <v>0.1</v>
      </c>
      <c r="AN962" s="359" t="s">
        <v>64</v>
      </c>
      <c r="AO962" s="357" t="s">
        <v>1323</v>
      </c>
      <c r="AP962" s="360" t="s">
        <v>13</v>
      </c>
      <c r="AQ962" s="366" t="s">
        <v>679</v>
      </c>
      <c r="AR962" s="359" t="s">
        <v>34</v>
      </c>
      <c r="AS962" s="359" t="s">
        <v>34</v>
      </c>
      <c r="AT962" s="359"/>
      <c r="AW962" s="646"/>
      <c r="AX962" s="646"/>
      <c r="AY962" s="647"/>
      <c r="AZ962" s="647"/>
      <c r="BA962" s="647"/>
      <c r="BB962" s="648"/>
      <c r="BC962" s="647"/>
      <c r="BD962" s="647"/>
      <c r="BE962" s="647"/>
      <c r="BF962" s="647"/>
      <c r="BG962" s="648"/>
      <c r="BH962" s="648"/>
      <c r="BI962" s="649"/>
      <c r="BJ962" s="649"/>
      <c r="BK962" s="649"/>
      <c r="BL962" s="218"/>
      <c r="BM962" s="648"/>
      <c r="BN962" s="648"/>
      <c r="BO962" s="648"/>
      <c r="BP962" s="648"/>
      <c r="BQ962" s="648"/>
      <c r="BR962" s="648"/>
      <c r="BS962" s="648"/>
      <c r="BT962" s="651"/>
      <c r="BU962" s="652"/>
      <c r="BV962" s="650"/>
      <c r="BW962" s="653"/>
    </row>
    <row r="963" spans="2:75" ht="15.75" customHeight="1">
      <c r="B963" s="353" t="s">
        <v>943</v>
      </c>
      <c r="C963" s="354">
        <v>33160049000160</v>
      </c>
      <c r="D963" s="355" t="s">
        <v>13</v>
      </c>
      <c r="E963" s="355" t="s">
        <v>615</v>
      </c>
      <c r="F963" s="355" t="s">
        <v>619</v>
      </c>
      <c r="G963" s="356" t="s">
        <v>34</v>
      </c>
      <c r="H963" s="356" t="s">
        <v>1336</v>
      </c>
      <c r="I963" s="356" t="s">
        <v>34</v>
      </c>
      <c r="J963" s="356"/>
      <c r="K963" s="357" t="s">
        <v>48</v>
      </c>
      <c r="L963" s="358"/>
      <c r="M963" s="358" t="s">
        <v>34</v>
      </c>
      <c r="N963" s="357">
        <v>500712</v>
      </c>
      <c r="O963" s="357" t="s">
        <v>1320</v>
      </c>
      <c r="P963" s="361">
        <v>43647</v>
      </c>
      <c r="Q963" s="362">
        <v>52571412.93</v>
      </c>
      <c r="R963" s="362">
        <v>49113366.515912689</v>
      </c>
      <c r="S963" s="357">
        <v>32</v>
      </c>
      <c r="T963" s="359">
        <v>8.9066026916285734E-2</v>
      </c>
      <c r="U963" s="359">
        <v>1.1513739139758032</v>
      </c>
      <c r="V963" s="359">
        <v>0.11721660090599584</v>
      </c>
      <c r="W963" s="359">
        <v>1.1491146301641388</v>
      </c>
      <c r="X963" s="359">
        <v>0.13841210491109734</v>
      </c>
      <c r="Y963" s="359">
        <v>1.0496041355599421</v>
      </c>
      <c r="Z963" s="359">
        <v>0.17538631736663879</v>
      </c>
      <c r="AA963" s="359">
        <v>0.99695268609745513</v>
      </c>
      <c r="AB963" s="359">
        <v>2.2160080250435438E-2</v>
      </c>
      <c r="AC963" s="363">
        <v>0.62983672819106007</v>
      </c>
      <c r="AD963" s="526">
        <v>0</v>
      </c>
      <c r="AE963" s="360" t="s">
        <v>2282</v>
      </c>
      <c r="AF963" s="360" t="s">
        <v>2143</v>
      </c>
      <c r="AG963" s="364" t="s">
        <v>1435</v>
      </c>
      <c r="AH963" s="364" t="s">
        <v>2147</v>
      </c>
      <c r="AI963" s="364">
        <v>1000</v>
      </c>
      <c r="AJ963" s="364">
        <v>500</v>
      </c>
      <c r="AK963" s="364">
        <v>1000</v>
      </c>
      <c r="AL963" s="359">
        <v>1.47E-2</v>
      </c>
      <c r="AM963" s="359" t="s">
        <v>34</v>
      </c>
      <c r="AN963" s="359" t="s">
        <v>34</v>
      </c>
      <c r="AO963" s="357" t="s">
        <v>1323</v>
      </c>
      <c r="AP963" s="360" t="s">
        <v>13</v>
      </c>
      <c r="AQ963" s="366" t="s">
        <v>686</v>
      </c>
      <c r="AR963" s="359">
        <v>4.8999999999999998E-3</v>
      </c>
      <c r="AS963" s="359">
        <v>4.8999999999999998E-3</v>
      </c>
      <c r="AT963" s="359"/>
      <c r="AX963" s="646"/>
      <c r="AY963" s="647"/>
      <c r="AZ963" s="647"/>
      <c r="BA963" s="647"/>
      <c r="BB963" s="648"/>
      <c r="BC963" s="647"/>
      <c r="BD963" s="647"/>
      <c r="BE963" s="647"/>
      <c r="BF963" s="647"/>
      <c r="BG963" s="648"/>
      <c r="BH963" s="648"/>
      <c r="BI963" s="649"/>
      <c r="BJ963" s="649"/>
      <c r="BK963" s="649"/>
      <c r="BL963" s="648"/>
      <c r="BM963" s="648"/>
      <c r="BN963" s="648"/>
      <c r="BO963" s="648"/>
      <c r="BP963" s="648"/>
      <c r="BQ963" s="648"/>
      <c r="BR963" s="648"/>
      <c r="BS963" s="648"/>
      <c r="BT963" s="651"/>
      <c r="BU963" s="652"/>
      <c r="BV963" s="650"/>
      <c r="BW963" s="653"/>
    </row>
    <row r="964" spans="2:75" ht="15.75" customHeight="1">
      <c r="B964" s="353" t="s">
        <v>945</v>
      </c>
      <c r="C964" s="354">
        <v>38074871000122</v>
      </c>
      <c r="D964" s="355" t="s">
        <v>13</v>
      </c>
      <c r="E964" s="355" t="s">
        <v>616</v>
      </c>
      <c r="F964" s="355" t="s">
        <v>619</v>
      </c>
      <c r="G964" s="356" t="s">
        <v>34</v>
      </c>
      <c r="H964" s="356" t="s">
        <v>1336</v>
      </c>
      <c r="I964" s="356" t="s">
        <v>34</v>
      </c>
      <c r="J964" s="356" t="s">
        <v>611</v>
      </c>
      <c r="K964" s="357" t="s">
        <v>48</v>
      </c>
      <c r="L964" s="358"/>
      <c r="M964" s="358" t="s">
        <v>1414</v>
      </c>
      <c r="N964" s="357">
        <v>568651</v>
      </c>
      <c r="O964" s="357" t="s">
        <v>1320</v>
      </c>
      <c r="P964" s="361">
        <v>44188</v>
      </c>
      <c r="Q964" s="362">
        <v>11222343.470000001</v>
      </c>
      <c r="R964" s="362">
        <v>11143250.034563495</v>
      </c>
      <c r="S964" s="357">
        <v>32</v>
      </c>
      <c r="T964" s="359">
        <v>2.2322906338696935E-2</v>
      </c>
      <c r="U964" s="359">
        <v>0.2885725672557326</v>
      </c>
      <c r="V964" s="359">
        <v>1.9041133638801666E-2</v>
      </c>
      <c r="W964" s="359">
        <v>0.18666677817082392</v>
      </c>
      <c r="X964" s="359" t="s">
        <v>1417</v>
      </c>
      <c r="Y964" s="359" t="s">
        <v>1417</v>
      </c>
      <c r="Z964" s="359" t="s">
        <v>1417</v>
      </c>
      <c r="AA964" s="359" t="s">
        <v>1417</v>
      </c>
      <c r="AB964" s="359">
        <v>4.4027664002613966E-2</v>
      </c>
      <c r="AC964" s="363">
        <v>-1.7562719161869063</v>
      </c>
      <c r="AD964" s="526">
        <v>38051359000160</v>
      </c>
      <c r="AE964" s="360" t="s">
        <v>2212</v>
      </c>
      <c r="AF964" s="360" t="s">
        <v>741</v>
      </c>
      <c r="AG964" s="364" t="s">
        <v>741</v>
      </c>
      <c r="AH964" s="364" t="s">
        <v>2144</v>
      </c>
      <c r="AI964" s="364">
        <v>10000</v>
      </c>
      <c r="AJ964" s="364">
        <v>10000</v>
      </c>
      <c r="AK964" s="364">
        <v>10000</v>
      </c>
      <c r="AL964" s="359">
        <v>1.1000000000000001E-2</v>
      </c>
      <c r="AM964" s="359">
        <v>0.1</v>
      </c>
      <c r="AN964" s="359" t="s">
        <v>2156</v>
      </c>
      <c r="AO964" s="357" t="s">
        <v>1323</v>
      </c>
      <c r="AP964" s="360" t="s">
        <v>13</v>
      </c>
      <c r="AQ964" s="366" t="s">
        <v>679</v>
      </c>
      <c r="AR964" s="359">
        <v>2.5666666666666663E-3</v>
      </c>
      <c r="AS964" s="359">
        <v>2.5666666666666663E-3</v>
      </c>
      <c r="AT964" s="359"/>
      <c r="AX964" s="646"/>
      <c r="AY964" s="647"/>
      <c r="AZ964" s="647"/>
      <c r="BA964" s="647"/>
      <c r="BB964" s="648"/>
      <c r="BC964" s="647"/>
      <c r="BD964" s="647"/>
      <c r="BE964" s="647"/>
      <c r="BF964" s="647"/>
      <c r="BG964" s="648"/>
      <c r="BH964" s="648"/>
      <c r="BI964" s="649"/>
      <c r="BJ964" s="649"/>
      <c r="BK964" s="649"/>
      <c r="BL964" s="648"/>
      <c r="BM964" s="648"/>
      <c r="BN964" s="648"/>
      <c r="BO964" s="648"/>
      <c r="BP964" s="648"/>
      <c r="BQ964" s="648"/>
      <c r="BR964" s="648"/>
      <c r="BS964" s="648"/>
      <c r="BT964" s="651"/>
      <c r="BU964" s="652"/>
      <c r="BV964" s="650"/>
      <c r="BW964" s="653"/>
    </row>
    <row r="965" spans="2:75" ht="15.75" customHeight="1">
      <c r="B965" s="353" t="s">
        <v>946</v>
      </c>
      <c r="C965" s="354">
        <v>38074843000105</v>
      </c>
      <c r="D965" s="355" t="s">
        <v>13</v>
      </c>
      <c r="E965" s="355" t="s">
        <v>616</v>
      </c>
      <c r="F965" s="355" t="s">
        <v>619</v>
      </c>
      <c r="G965" s="356" t="s">
        <v>34</v>
      </c>
      <c r="H965" s="356" t="s">
        <v>1337</v>
      </c>
      <c r="I965" s="356" t="s">
        <v>34</v>
      </c>
      <c r="J965" s="356" t="s">
        <v>611</v>
      </c>
      <c r="K965" s="357" t="s">
        <v>49</v>
      </c>
      <c r="L965" s="358"/>
      <c r="M965" s="358" t="s">
        <v>1414</v>
      </c>
      <c r="N965" s="357">
        <v>568686</v>
      </c>
      <c r="O965" s="357" t="s">
        <v>1320</v>
      </c>
      <c r="P965" s="361">
        <v>44188</v>
      </c>
      <c r="Q965" s="362">
        <v>20132688</v>
      </c>
      <c r="R965" s="362">
        <v>21443329.176984128</v>
      </c>
      <c r="S965" s="357">
        <v>32</v>
      </c>
      <c r="T965" s="359">
        <v>-0.10554858942848411</v>
      </c>
      <c r="U965" s="359">
        <v>-1.3644472166600912</v>
      </c>
      <c r="V965" s="359">
        <v>-5.373394834548717E-2</v>
      </c>
      <c r="W965" s="359">
        <v>-0.52677236588529153</v>
      </c>
      <c r="X965" s="359" t="s">
        <v>1417</v>
      </c>
      <c r="Y965" s="359" t="s">
        <v>1417</v>
      </c>
      <c r="Z965" s="359" t="s">
        <v>1417</v>
      </c>
      <c r="AA965" s="359" t="s">
        <v>1417</v>
      </c>
      <c r="AB965" s="359">
        <v>0.1616564496796111</v>
      </c>
      <c r="AC965" s="363">
        <v>-0.86216460192133282</v>
      </c>
      <c r="AD965" s="526">
        <v>38051359000160</v>
      </c>
      <c r="AE965" s="360" t="s">
        <v>2212</v>
      </c>
      <c r="AF965" s="360" t="s">
        <v>741</v>
      </c>
      <c r="AG965" s="364" t="s">
        <v>741</v>
      </c>
      <c r="AH965" s="364" t="s">
        <v>2144</v>
      </c>
      <c r="AI965" s="364">
        <v>10000</v>
      </c>
      <c r="AJ965" s="364">
        <v>10000</v>
      </c>
      <c r="AK965" s="364">
        <v>10000</v>
      </c>
      <c r="AL965" s="359">
        <v>1.1000000000000001E-2</v>
      </c>
      <c r="AM965" s="359">
        <v>0.1</v>
      </c>
      <c r="AN965" s="359" t="s">
        <v>2156</v>
      </c>
      <c r="AO965" s="357" t="s">
        <v>1323</v>
      </c>
      <c r="AP965" s="360" t="s">
        <v>13</v>
      </c>
      <c r="AQ965" s="366" t="s">
        <v>679</v>
      </c>
      <c r="AR965" s="359" t="s">
        <v>34</v>
      </c>
      <c r="AS965" s="359" t="s">
        <v>34</v>
      </c>
      <c r="AT965" s="359"/>
      <c r="AX965" s="646"/>
      <c r="AY965" s="647"/>
      <c r="AZ965" s="647"/>
      <c r="BA965" s="647"/>
      <c r="BB965" s="648"/>
      <c r="BC965" s="647"/>
      <c r="BD965" s="647"/>
      <c r="BE965" s="647"/>
      <c r="BF965" s="647"/>
      <c r="BG965" s="648"/>
      <c r="BH965" s="648"/>
      <c r="BI965" s="649"/>
      <c r="BJ965" s="649"/>
      <c r="BK965" s="649"/>
      <c r="BL965" s="648"/>
      <c r="BM965" s="648"/>
      <c r="BN965" s="648"/>
      <c r="BO965" s="648"/>
      <c r="BP965" s="648"/>
      <c r="BQ965" s="648"/>
      <c r="BR965" s="648"/>
      <c r="BS965" s="648"/>
      <c r="BT965" s="651"/>
      <c r="BU965" s="652"/>
      <c r="BV965" s="650"/>
      <c r="BW965" s="653"/>
    </row>
    <row r="966" spans="2:75" ht="15.75" customHeight="1">
      <c r="B966" s="353" t="s">
        <v>1684</v>
      </c>
      <c r="C966" s="354">
        <v>27566566000131</v>
      </c>
      <c r="D966" s="355" t="s">
        <v>13</v>
      </c>
      <c r="E966" s="355" t="s">
        <v>615</v>
      </c>
      <c r="F966" s="355" t="s">
        <v>619</v>
      </c>
      <c r="G966" s="356" t="s">
        <v>34</v>
      </c>
      <c r="H966" s="356" t="s">
        <v>1336</v>
      </c>
      <c r="I966" s="356" t="s">
        <v>34</v>
      </c>
      <c r="J966" s="356"/>
      <c r="K966" s="357" t="s">
        <v>48</v>
      </c>
      <c r="L966" s="358"/>
      <c r="M966" s="358"/>
      <c r="N966" s="357">
        <v>442429</v>
      </c>
      <c r="O966" s="357" t="s">
        <v>1320</v>
      </c>
      <c r="P966" s="361">
        <v>42895</v>
      </c>
      <c r="Q966" s="362">
        <v>38573770.240000002</v>
      </c>
      <c r="R966" s="362">
        <v>45573078.224841259</v>
      </c>
      <c r="S966" s="357">
        <v>32</v>
      </c>
      <c r="T966" s="359">
        <v>0.13673396127052495</v>
      </c>
      <c r="U966" s="359">
        <v>1.5379717719020103</v>
      </c>
      <c r="V966" s="359">
        <v>0.12043841701711022</v>
      </c>
      <c r="W966" s="359">
        <v>1.105348673000943</v>
      </c>
      <c r="X966" s="359">
        <v>0.20032494030863024</v>
      </c>
      <c r="Y966" s="359">
        <v>1.4086430019204137</v>
      </c>
      <c r="Z966" s="359">
        <v>0.23149619711731617</v>
      </c>
      <c r="AA966" s="359">
        <v>1.2650257128863325</v>
      </c>
      <c r="AB966" s="359">
        <v>4.3303497419042082E-2</v>
      </c>
      <c r="AC966" s="363">
        <v>0.25943227517589085</v>
      </c>
      <c r="AD966" s="526">
        <v>26277587000174</v>
      </c>
      <c r="AE966" s="360" t="s">
        <v>2352</v>
      </c>
      <c r="AF966" s="360" t="s">
        <v>2352</v>
      </c>
      <c r="AG966" s="364" t="s">
        <v>1439</v>
      </c>
      <c r="AH966" s="364" t="s">
        <v>2147</v>
      </c>
      <c r="AI966" s="364">
        <v>1000</v>
      </c>
      <c r="AJ966" s="364">
        <v>100</v>
      </c>
      <c r="AK966" s="364">
        <v>1000</v>
      </c>
      <c r="AL966" s="359">
        <v>0</v>
      </c>
      <c r="AM966" s="359" t="s">
        <v>34</v>
      </c>
      <c r="AN966" s="359" t="s">
        <v>64</v>
      </c>
      <c r="AO966" s="357" t="s">
        <v>1323</v>
      </c>
      <c r="AP966" s="360" t="s">
        <v>13</v>
      </c>
      <c r="AQ966" s="366" t="s">
        <v>664</v>
      </c>
      <c r="AR966" s="359" t="s">
        <v>34</v>
      </c>
      <c r="AS966" s="359" t="s">
        <v>34</v>
      </c>
      <c r="AT966" s="359"/>
      <c r="AX966" s="646"/>
      <c r="AY966" s="647"/>
      <c r="AZ966" s="647"/>
      <c r="BA966" s="647"/>
      <c r="BB966" s="648"/>
      <c r="BC966" s="647"/>
      <c r="BD966" s="647"/>
      <c r="BE966" s="647"/>
      <c r="BF966" s="647"/>
      <c r="BG966" s="648"/>
      <c r="BH966" s="648"/>
      <c r="BI966" s="649"/>
      <c r="BJ966" s="649"/>
      <c r="BK966" s="649"/>
      <c r="BL966" s="648"/>
      <c r="BM966" s="648"/>
      <c r="BN966" s="648"/>
      <c r="BO966" s="648"/>
      <c r="BP966" s="648"/>
      <c r="BQ966" s="648"/>
      <c r="BR966" s="648"/>
      <c r="BS966" s="648"/>
      <c r="BT966" s="651"/>
      <c r="BU966" s="652"/>
      <c r="BV966" s="650"/>
      <c r="BW966" s="653"/>
    </row>
    <row r="967" spans="2:75" ht="15.75" customHeight="1">
      <c r="B967" s="353" t="s">
        <v>1689</v>
      </c>
      <c r="C967" s="354">
        <v>23508793000150</v>
      </c>
      <c r="D967" s="355" t="s">
        <v>13</v>
      </c>
      <c r="E967" s="355" t="s">
        <v>615</v>
      </c>
      <c r="F967" s="355" t="s">
        <v>619</v>
      </c>
      <c r="G967" s="356" t="s">
        <v>34</v>
      </c>
      <c r="H967" s="356" t="s">
        <v>1337</v>
      </c>
      <c r="I967" s="356" t="s">
        <v>34</v>
      </c>
      <c r="J967" s="356" t="s">
        <v>611</v>
      </c>
      <c r="K967" s="357" t="s">
        <v>48</v>
      </c>
      <c r="L967" s="358"/>
      <c r="M967" s="358"/>
      <c r="N967" s="357">
        <v>418935</v>
      </c>
      <c r="O967" s="357" t="s">
        <v>1323</v>
      </c>
      <c r="P967" s="361">
        <v>42535</v>
      </c>
      <c r="Q967" s="362">
        <v>32118592.16</v>
      </c>
      <c r="R967" s="362">
        <v>39541221.126785718</v>
      </c>
      <c r="S967" s="357">
        <v>32</v>
      </c>
      <c r="T967" s="359">
        <v>7.4708340401998807E-2</v>
      </c>
      <c r="U967" s="359">
        <v>0.84031295221963942</v>
      </c>
      <c r="V967" s="359">
        <v>8.3521027522784674E-2</v>
      </c>
      <c r="W967" s="359">
        <v>0.76653163688517878</v>
      </c>
      <c r="X967" s="359">
        <v>0.1088972699886559</v>
      </c>
      <c r="Y967" s="359">
        <v>0.76574278300758081</v>
      </c>
      <c r="Z967" s="359">
        <v>0.22746193762628342</v>
      </c>
      <c r="AA967" s="359">
        <v>1.242980244960024</v>
      </c>
      <c r="AB967" s="359">
        <v>5.5945358270462264E-2</v>
      </c>
      <c r="AC967" s="363">
        <v>-0.38710927918558818</v>
      </c>
      <c r="AD967" s="526">
        <v>21956674000134</v>
      </c>
      <c r="AE967" s="360" t="s">
        <v>2352</v>
      </c>
      <c r="AF967" s="360" t="s">
        <v>2352</v>
      </c>
      <c r="AG967" s="364" t="s">
        <v>1439</v>
      </c>
      <c r="AH967" s="364" t="s">
        <v>2353</v>
      </c>
      <c r="AI967" s="364">
        <v>500000</v>
      </c>
      <c r="AJ967" s="364">
        <v>100000</v>
      </c>
      <c r="AK967" s="364">
        <v>500000</v>
      </c>
      <c r="AL967" s="359">
        <v>0</v>
      </c>
      <c r="AM967" s="359" t="s">
        <v>34</v>
      </c>
      <c r="AN967" s="359" t="s">
        <v>64</v>
      </c>
      <c r="AO967" s="357" t="s">
        <v>1323</v>
      </c>
      <c r="AP967" s="360" t="s">
        <v>13</v>
      </c>
      <c r="AQ967" s="366" t="s">
        <v>679</v>
      </c>
      <c r="AR967" s="359" t="s">
        <v>34</v>
      </c>
      <c r="AS967" s="359" t="s">
        <v>34</v>
      </c>
      <c r="AT967" s="359"/>
      <c r="AX967" s="646"/>
      <c r="AY967" s="647"/>
      <c r="AZ967" s="647"/>
      <c r="BA967" s="647"/>
      <c r="BB967" s="648"/>
      <c r="BC967" s="647"/>
      <c r="BD967" s="647"/>
      <c r="BE967" s="647"/>
      <c r="BF967" s="647"/>
      <c r="BG967" s="648"/>
      <c r="BH967" s="648"/>
      <c r="BI967" s="649"/>
      <c r="BJ967" s="649"/>
      <c r="BK967" s="649"/>
      <c r="BL967" s="648"/>
      <c r="BM967" s="648"/>
      <c r="BN967" s="648"/>
      <c r="BO967" s="648"/>
      <c r="BP967" s="648"/>
      <c r="BQ967" s="648"/>
      <c r="BR967" s="648"/>
      <c r="BS967" s="648"/>
      <c r="BT967" s="651"/>
      <c r="BU967" s="652"/>
      <c r="BV967" s="650"/>
      <c r="BW967" s="653"/>
    </row>
    <row r="968" spans="2:75" ht="15.75" customHeight="1">
      <c r="B968" s="353" t="s">
        <v>286</v>
      </c>
      <c r="C968" s="354">
        <v>13143673000142</v>
      </c>
      <c r="D968" s="355" t="s">
        <v>13</v>
      </c>
      <c r="E968" s="355" t="s">
        <v>615</v>
      </c>
      <c r="F968" s="355" t="s">
        <v>619</v>
      </c>
      <c r="G968" s="356" t="s">
        <v>34</v>
      </c>
      <c r="H968" s="356" t="s">
        <v>1336</v>
      </c>
      <c r="I968" s="356" t="s">
        <v>34</v>
      </c>
      <c r="J968" s="356"/>
      <c r="K968" s="357" t="s">
        <v>48</v>
      </c>
      <c r="L968" s="358"/>
      <c r="M968" s="358" t="s">
        <v>1414</v>
      </c>
      <c r="N968" s="357">
        <v>272922</v>
      </c>
      <c r="O968" s="357" t="s">
        <v>1320</v>
      </c>
      <c r="P968" s="361">
        <v>40660</v>
      </c>
      <c r="Q968" s="362">
        <v>18854142.390000001</v>
      </c>
      <c r="R968" s="362">
        <v>17992472.482261911</v>
      </c>
      <c r="S968" s="357">
        <v>32</v>
      </c>
      <c r="T968" s="359">
        <v>5.5832906725838072E-2</v>
      </c>
      <c r="U968" s="359">
        <v>0.72176288278802392</v>
      </c>
      <c r="V968" s="359">
        <v>6.7025986454859465E-2</v>
      </c>
      <c r="W968" s="359">
        <v>0.65707878441408274</v>
      </c>
      <c r="X968" s="359">
        <v>0.15306164072596062</v>
      </c>
      <c r="Y968" s="359">
        <v>1.1606942268867821</v>
      </c>
      <c r="Z968" s="359">
        <v>0.24091301062576043</v>
      </c>
      <c r="AA968" s="359">
        <v>1.3694276535671326</v>
      </c>
      <c r="AB968" s="359">
        <v>3.2115119662256789E-2</v>
      </c>
      <c r="AC968" s="363">
        <v>-0.98876821200947551</v>
      </c>
      <c r="AD968" s="526">
        <v>0</v>
      </c>
      <c r="AE968" s="360" t="s">
        <v>2247</v>
      </c>
      <c r="AF968" s="360" t="s">
        <v>2143</v>
      </c>
      <c r="AG968" s="364" t="s">
        <v>1435</v>
      </c>
      <c r="AH968" s="364" t="s">
        <v>2144</v>
      </c>
      <c r="AI968" s="364">
        <v>0</v>
      </c>
      <c r="AJ968" s="364">
        <v>0</v>
      </c>
      <c r="AK968" s="364">
        <v>0</v>
      </c>
      <c r="AL968" s="359">
        <v>6.5000000000000006E-3</v>
      </c>
      <c r="AM968" s="359">
        <v>0.1</v>
      </c>
      <c r="AN968" s="359" t="s">
        <v>64</v>
      </c>
      <c r="AO968" s="357" t="s">
        <v>1323</v>
      </c>
      <c r="AP968" s="360" t="s">
        <v>13</v>
      </c>
      <c r="AQ968" s="366" t="s">
        <v>668</v>
      </c>
      <c r="AR968" s="359" t="s">
        <v>34</v>
      </c>
      <c r="AS968" s="359" t="s">
        <v>34</v>
      </c>
      <c r="AT968" s="359"/>
      <c r="AW968" s="646"/>
      <c r="AX968" s="646"/>
      <c r="AY968" s="647"/>
      <c r="AZ968" s="647"/>
      <c r="BA968" s="647"/>
      <c r="BB968" s="648"/>
      <c r="BC968" s="647"/>
      <c r="BD968" s="647"/>
      <c r="BE968" s="647"/>
      <c r="BF968" s="647"/>
      <c r="BG968" s="648"/>
      <c r="BH968" s="648"/>
      <c r="BI968" s="649"/>
      <c r="BJ968" s="649"/>
      <c r="BK968" s="649"/>
      <c r="BL968" s="218"/>
      <c r="BM968" s="648"/>
      <c r="BN968" s="648"/>
      <c r="BO968" s="648"/>
      <c r="BP968" s="648"/>
      <c r="BQ968" s="648"/>
      <c r="BR968" s="648"/>
      <c r="BS968" s="648"/>
      <c r="BT968" s="651"/>
      <c r="BU968" s="652"/>
      <c r="BV968" s="650"/>
      <c r="BW968" s="653"/>
    </row>
    <row r="969" spans="2:75" ht="15.75" customHeight="1">
      <c r="B969" s="353" t="s">
        <v>1102</v>
      </c>
      <c r="C969" s="354">
        <v>35342982000184</v>
      </c>
      <c r="D969" s="355" t="s">
        <v>13</v>
      </c>
      <c r="E969" s="355" t="s">
        <v>615</v>
      </c>
      <c r="F969" s="355" t="s">
        <v>619</v>
      </c>
      <c r="G969" s="356" t="s">
        <v>34</v>
      </c>
      <c r="H969" s="356" t="s">
        <v>1336</v>
      </c>
      <c r="I969" s="356" t="s">
        <v>34</v>
      </c>
      <c r="J969" s="356" t="s">
        <v>608</v>
      </c>
      <c r="K969" s="357" t="s">
        <v>48</v>
      </c>
      <c r="L969" s="358"/>
      <c r="M969" s="358" t="s">
        <v>34</v>
      </c>
      <c r="N969" s="357">
        <v>522643</v>
      </c>
      <c r="O969" s="357" t="s">
        <v>1320</v>
      </c>
      <c r="P969" s="361">
        <v>43844</v>
      </c>
      <c r="Q969" s="362">
        <v>246234221.80000001</v>
      </c>
      <c r="R969" s="362">
        <v>256874224.49206358</v>
      </c>
      <c r="S969" s="357">
        <v>32</v>
      </c>
      <c r="T969" s="359">
        <v>7.9307193868736636E-2</v>
      </c>
      <c r="U969" s="359">
        <v>1.0252195744277515</v>
      </c>
      <c r="V969" s="359">
        <v>8.6438831920282677E-2</v>
      </c>
      <c r="W969" s="359">
        <v>0.84738958139175136</v>
      </c>
      <c r="X969" s="359">
        <v>0.11082214172020577</v>
      </c>
      <c r="Y969" s="359">
        <v>0.84038443267552621</v>
      </c>
      <c r="Z969" s="359" t="s">
        <v>1417</v>
      </c>
      <c r="AA969" s="359" t="s">
        <v>1417</v>
      </c>
      <c r="AB969" s="359">
        <v>3.5134417247719138E-2</v>
      </c>
      <c r="AC969" s="363">
        <v>-0.38760138752373402</v>
      </c>
      <c r="AD969" s="526">
        <v>35618031000195</v>
      </c>
      <c r="AE969" s="360" t="s">
        <v>2157</v>
      </c>
      <c r="AF969" s="360" t="s">
        <v>2143</v>
      </c>
      <c r="AG969" s="364" t="s">
        <v>1435</v>
      </c>
      <c r="AH969" s="364" t="s">
        <v>2147</v>
      </c>
      <c r="AI969" s="364">
        <v>1000</v>
      </c>
      <c r="AJ969" s="364">
        <v>1000</v>
      </c>
      <c r="AK969" s="364">
        <v>0</v>
      </c>
      <c r="AL969" s="359">
        <v>0</v>
      </c>
      <c r="AM969" s="359" t="s">
        <v>34</v>
      </c>
      <c r="AN969" s="359" t="s">
        <v>34</v>
      </c>
      <c r="AO969" s="357" t="s">
        <v>1323</v>
      </c>
      <c r="AP969" s="360" t="s">
        <v>13</v>
      </c>
      <c r="AQ969" s="366" t="s">
        <v>668</v>
      </c>
      <c r="AR969" s="359">
        <v>5.0000000000000001E-3</v>
      </c>
      <c r="AS969" s="359">
        <v>5.0000000000000001E-3</v>
      </c>
      <c r="AT969" s="359"/>
      <c r="AX969" s="646"/>
      <c r="AY969" s="647"/>
      <c r="AZ969" s="647"/>
      <c r="BA969" s="647"/>
      <c r="BB969" s="648"/>
      <c r="BC969" s="647"/>
      <c r="BD969" s="647"/>
      <c r="BE969" s="647"/>
      <c r="BF969" s="647"/>
      <c r="BG969" s="648"/>
      <c r="BH969" s="648"/>
      <c r="BI969" s="649"/>
      <c r="BJ969" s="649"/>
      <c r="BK969" s="649"/>
      <c r="BL969" s="648"/>
      <c r="BM969" s="648"/>
      <c r="BN969" s="648"/>
      <c r="BO969" s="648"/>
      <c r="BP969" s="648"/>
      <c r="BQ969" s="648"/>
      <c r="BR969" s="648"/>
      <c r="BS969" s="648"/>
      <c r="BT969" s="651"/>
      <c r="BU969" s="652"/>
      <c r="BV969" s="650"/>
      <c r="BW969" s="653"/>
    </row>
    <row r="970" spans="2:75" ht="15.75" customHeight="1">
      <c r="B970" s="353" t="s">
        <v>362</v>
      </c>
      <c r="C970" s="354">
        <v>28289215000193</v>
      </c>
      <c r="D970" s="355" t="s">
        <v>13</v>
      </c>
      <c r="E970" s="355" t="s">
        <v>615</v>
      </c>
      <c r="F970" s="355" t="s">
        <v>619</v>
      </c>
      <c r="G970" s="356" t="s">
        <v>34</v>
      </c>
      <c r="H970" s="356" t="s">
        <v>1336</v>
      </c>
      <c r="I970" s="356" t="s">
        <v>34</v>
      </c>
      <c r="J970" s="356"/>
      <c r="K970" s="357" t="s">
        <v>48</v>
      </c>
      <c r="L970" s="358"/>
      <c r="M970" s="358" t="s">
        <v>34</v>
      </c>
      <c r="N970" s="357">
        <v>472921</v>
      </c>
      <c r="O970" s="357" t="s">
        <v>1320</v>
      </c>
      <c r="P970" s="361">
        <v>43313</v>
      </c>
      <c r="Q970" s="362">
        <v>287761693.93000001</v>
      </c>
      <c r="R970" s="362">
        <v>493958731.2935313</v>
      </c>
      <c r="S970" s="357">
        <v>32</v>
      </c>
      <c r="T970" s="359">
        <v>0.11729166216461451</v>
      </c>
      <c r="U970" s="359">
        <v>1.5162522099490503</v>
      </c>
      <c r="V970" s="359">
        <v>0.10855016686552532</v>
      </c>
      <c r="W970" s="359">
        <v>1.064154598306162</v>
      </c>
      <c r="X970" s="359">
        <v>0.1083677743166267</v>
      </c>
      <c r="Y970" s="359">
        <v>0.82177251879245394</v>
      </c>
      <c r="Z970" s="359">
        <v>0.2052298158150303</v>
      </c>
      <c r="AA970" s="359">
        <v>1.166592806190019</v>
      </c>
      <c r="AB970" s="359">
        <v>3.4280830799044024E-2</v>
      </c>
      <c r="AC970" s="363">
        <v>0.18981142577952761</v>
      </c>
      <c r="AD970" s="526">
        <v>29300722000143</v>
      </c>
      <c r="AE970" s="360" t="s">
        <v>2352</v>
      </c>
      <c r="AF970" s="360" t="s">
        <v>2352</v>
      </c>
      <c r="AG970" s="364" t="s">
        <v>1439</v>
      </c>
      <c r="AH970" s="364" t="s">
        <v>2147</v>
      </c>
      <c r="AI970" s="364">
        <v>5000</v>
      </c>
      <c r="AJ970" s="364">
        <v>500</v>
      </c>
      <c r="AK970" s="364">
        <v>100</v>
      </c>
      <c r="AL970" s="359">
        <v>0.02</v>
      </c>
      <c r="AM970" s="359">
        <v>0.2</v>
      </c>
      <c r="AN970" s="359" t="s">
        <v>64</v>
      </c>
      <c r="AO970" s="357" t="s">
        <v>1323</v>
      </c>
      <c r="AP970" s="360" t="s">
        <v>13</v>
      </c>
      <c r="AQ970" s="366" t="s">
        <v>668</v>
      </c>
      <c r="AR970" s="359">
        <v>4.0000000000000001E-3</v>
      </c>
      <c r="AS970" s="359">
        <v>4.0000000000000001E-3</v>
      </c>
      <c r="AT970" s="359"/>
      <c r="AX970" s="646"/>
      <c r="AY970" s="647"/>
      <c r="AZ970" s="647"/>
      <c r="BA970" s="647"/>
      <c r="BB970" s="648"/>
      <c r="BC970" s="647"/>
      <c r="BD970" s="647"/>
      <c r="BE970" s="647"/>
      <c r="BF970" s="647"/>
      <c r="BG970" s="648"/>
      <c r="BH970" s="648"/>
      <c r="BI970" s="649"/>
      <c r="BJ970" s="649"/>
      <c r="BK970" s="649"/>
      <c r="BL970" s="648"/>
      <c r="BM970" s="648"/>
      <c r="BN970" s="648"/>
      <c r="BO970" s="648"/>
      <c r="BP970" s="648"/>
      <c r="BQ970" s="648"/>
      <c r="BR970" s="648"/>
      <c r="BS970" s="648"/>
      <c r="BT970" s="651"/>
      <c r="BU970" s="652"/>
      <c r="BV970" s="650"/>
      <c r="BW970" s="653"/>
    </row>
    <row r="971" spans="2:75" ht="15.75" customHeight="1">
      <c r="B971" s="353" t="s">
        <v>1173</v>
      </c>
      <c r="C971" s="354">
        <v>20391600000135</v>
      </c>
      <c r="D971" s="355" t="s">
        <v>13</v>
      </c>
      <c r="E971" s="355" t="s">
        <v>615</v>
      </c>
      <c r="F971" s="355" t="s">
        <v>619</v>
      </c>
      <c r="G971" s="356" t="s">
        <v>34</v>
      </c>
      <c r="H971" s="356" t="s">
        <v>865</v>
      </c>
      <c r="I971" s="356" t="s">
        <v>34</v>
      </c>
      <c r="J971" s="356"/>
      <c r="K971" s="357" t="s">
        <v>48</v>
      </c>
      <c r="L971" s="358"/>
      <c r="M971" s="358" t="s">
        <v>1414</v>
      </c>
      <c r="N971" s="357">
        <v>383791</v>
      </c>
      <c r="O971" s="357" t="s">
        <v>1320</v>
      </c>
      <c r="P971" s="361">
        <v>41974</v>
      </c>
      <c r="Q971" s="362">
        <v>11067822.880000001</v>
      </c>
      <c r="R971" s="362">
        <v>15953776.924603179</v>
      </c>
      <c r="S971" s="357">
        <v>32</v>
      </c>
      <c r="T971" s="359">
        <v>0.15266391520410316</v>
      </c>
      <c r="U971" s="359">
        <v>1.9735162289952581</v>
      </c>
      <c r="V971" s="359">
        <v>0.13053240533892807</v>
      </c>
      <c r="W971" s="359">
        <v>1.2796540381321124</v>
      </c>
      <c r="X971" s="359">
        <v>0.14481641430603154</v>
      </c>
      <c r="Y971" s="359">
        <v>1.0981691771120945</v>
      </c>
      <c r="Z971" s="359">
        <v>0.24845397263274038</v>
      </c>
      <c r="AA971" s="359">
        <v>1.4122929263061768</v>
      </c>
      <c r="AB971" s="359">
        <v>5.3842027806971504E-2</v>
      </c>
      <c r="AC971" s="363">
        <v>0.50162673838664018</v>
      </c>
      <c r="AD971" s="526">
        <v>10347249000121</v>
      </c>
      <c r="AE971" s="360" t="s">
        <v>2352</v>
      </c>
      <c r="AF971" s="360" t="s">
        <v>2352</v>
      </c>
      <c r="AG971" s="364" t="s">
        <v>1439</v>
      </c>
      <c r="AH971" s="364" t="s">
        <v>2147</v>
      </c>
      <c r="AI971" s="364">
        <v>5000</v>
      </c>
      <c r="AJ971" s="364">
        <v>500</v>
      </c>
      <c r="AK971" s="364">
        <v>100</v>
      </c>
      <c r="AL971" s="359">
        <v>0</v>
      </c>
      <c r="AM971" s="359" t="s">
        <v>34</v>
      </c>
      <c r="AN971" s="359" t="s">
        <v>64</v>
      </c>
      <c r="AO971" s="357" t="s">
        <v>1323</v>
      </c>
      <c r="AP971" s="360" t="s">
        <v>13</v>
      </c>
      <c r="AQ971" s="366" t="s">
        <v>668</v>
      </c>
      <c r="AR971" s="359" t="s">
        <v>34</v>
      </c>
      <c r="AS971" s="359" t="s">
        <v>34</v>
      </c>
      <c r="AT971" s="359"/>
      <c r="AX971" s="646"/>
      <c r="AY971" s="647"/>
      <c r="AZ971" s="647"/>
      <c r="BA971" s="647"/>
      <c r="BB971" s="648"/>
      <c r="BC971" s="647"/>
      <c r="BD971" s="647"/>
      <c r="BE971" s="647"/>
      <c r="BF971" s="647"/>
      <c r="BG971" s="648"/>
      <c r="BH971" s="648"/>
      <c r="BI971" s="649"/>
      <c r="BJ971" s="649"/>
      <c r="BK971" s="649"/>
      <c r="BL971" s="648"/>
      <c r="BM971" s="648"/>
      <c r="BN971" s="648"/>
      <c r="BO971" s="648"/>
      <c r="BP971" s="648"/>
      <c r="BQ971" s="648"/>
      <c r="BR971" s="648"/>
      <c r="BS971" s="648"/>
      <c r="BT971" s="651"/>
      <c r="BU971" s="652"/>
      <c r="BV971" s="650"/>
      <c r="BW971" s="653"/>
    </row>
    <row r="972" spans="2:75" ht="15.75" customHeight="1">
      <c r="B972" s="353" t="s">
        <v>526</v>
      </c>
      <c r="C972" s="354">
        <v>37093442000130</v>
      </c>
      <c r="D972" s="355" t="s">
        <v>13</v>
      </c>
      <c r="E972" s="355" t="s">
        <v>615</v>
      </c>
      <c r="F972" s="355" t="s">
        <v>619</v>
      </c>
      <c r="G972" s="356" t="s">
        <v>34</v>
      </c>
      <c r="H972" s="356" t="s">
        <v>1336</v>
      </c>
      <c r="I972" s="356" t="s">
        <v>34</v>
      </c>
      <c r="J972" s="356"/>
      <c r="K972" s="357" t="s">
        <v>48</v>
      </c>
      <c r="L972" s="358"/>
      <c r="M972" s="358" t="s">
        <v>34</v>
      </c>
      <c r="N972" s="357">
        <v>559172</v>
      </c>
      <c r="O972" s="357" t="s">
        <v>1320</v>
      </c>
      <c r="P972" s="361">
        <v>44138</v>
      </c>
      <c r="Q972" s="362">
        <v>222282043.72999999</v>
      </c>
      <c r="R972" s="362">
        <v>399501205.9189285</v>
      </c>
      <c r="S972" s="357">
        <v>32</v>
      </c>
      <c r="T972" s="359">
        <v>9.5875081392100991E-2</v>
      </c>
      <c r="U972" s="359">
        <v>1.2393958901852344</v>
      </c>
      <c r="V972" s="359">
        <v>6.1992692767061985E-2</v>
      </c>
      <c r="W972" s="359">
        <v>0.60773567627192338</v>
      </c>
      <c r="X972" s="359" t="s">
        <v>1417</v>
      </c>
      <c r="Y972" s="359" t="s">
        <v>1417</v>
      </c>
      <c r="Z972" s="359" t="s">
        <v>1417</v>
      </c>
      <c r="AA972" s="359" t="s">
        <v>1417</v>
      </c>
      <c r="AB972" s="359">
        <v>2.6543429073329673E-2</v>
      </c>
      <c r="AC972" s="363">
        <v>-1.3806369249060106</v>
      </c>
      <c r="AD972" s="526">
        <v>37092411000164</v>
      </c>
      <c r="AE972" s="360" t="s">
        <v>2352</v>
      </c>
      <c r="AF972" s="360" t="s">
        <v>2352</v>
      </c>
      <c r="AG972" s="364" t="s">
        <v>1439</v>
      </c>
      <c r="AH972" s="364" t="s">
        <v>2147</v>
      </c>
      <c r="AI972" s="364">
        <v>5000</v>
      </c>
      <c r="AJ972" s="364">
        <v>0</v>
      </c>
      <c r="AK972" s="364">
        <v>0</v>
      </c>
      <c r="AL972" s="359">
        <v>0.02</v>
      </c>
      <c r="AM972" s="359">
        <v>0.2</v>
      </c>
      <c r="AN972" s="359" t="s">
        <v>64</v>
      </c>
      <c r="AO972" s="357" t="s">
        <v>1323</v>
      </c>
      <c r="AP972" s="360" t="s">
        <v>13</v>
      </c>
      <c r="AQ972" s="366" t="s">
        <v>668</v>
      </c>
      <c r="AR972" s="359">
        <v>4.0000000000000001E-3</v>
      </c>
      <c r="AS972" s="359">
        <v>4.0000000000000001E-3</v>
      </c>
      <c r="AT972" s="359"/>
      <c r="AX972" s="646"/>
      <c r="AY972" s="647"/>
      <c r="AZ972" s="647"/>
      <c r="BA972" s="647"/>
      <c r="BB972" s="648"/>
      <c r="BC972" s="647"/>
      <c r="BD972" s="647"/>
      <c r="BE972" s="647"/>
      <c r="BF972" s="647"/>
      <c r="BG972" s="648"/>
      <c r="BH972" s="648"/>
      <c r="BI972" s="649"/>
      <c r="BJ972" s="649"/>
      <c r="BK972" s="649"/>
      <c r="BL972" s="648"/>
      <c r="BM972" s="648"/>
      <c r="BN972" s="648"/>
      <c r="BO972" s="648"/>
      <c r="BP972" s="648"/>
      <c r="BQ972" s="648"/>
      <c r="BR972" s="648"/>
      <c r="BS972" s="648"/>
      <c r="BT972" s="651"/>
      <c r="BU972" s="652"/>
      <c r="BV972" s="650"/>
      <c r="BW972" s="653"/>
    </row>
    <row r="973" spans="2:75" ht="15.75" customHeight="1">
      <c r="B973" s="353" t="s">
        <v>364</v>
      </c>
      <c r="C973" s="354">
        <v>26305892000122</v>
      </c>
      <c r="D973" s="355" t="s">
        <v>13</v>
      </c>
      <c r="E973" s="355" t="s">
        <v>615</v>
      </c>
      <c r="F973" s="355" t="s">
        <v>619</v>
      </c>
      <c r="G973" s="356" t="s">
        <v>34</v>
      </c>
      <c r="H973" s="356" t="s">
        <v>1336</v>
      </c>
      <c r="I973" s="356" t="s">
        <v>34</v>
      </c>
      <c r="J973" s="356"/>
      <c r="K973" s="357" t="s">
        <v>48</v>
      </c>
      <c r="L973" s="358"/>
      <c r="M973" s="358" t="s">
        <v>34</v>
      </c>
      <c r="N973" s="357">
        <v>503746</v>
      </c>
      <c r="O973" s="357" t="s">
        <v>1320</v>
      </c>
      <c r="P973" s="361">
        <v>43678</v>
      </c>
      <c r="Q973" s="362">
        <v>375282912.88</v>
      </c>
      <c r="R973" s="362">
        <v>770396014.53658772</v>
      </c>
      <c r="S973" s="357">
        <v>32</v>
      </c>
      <c r="T973" s="359">
        <v>7.007464461691737E-2</v>
      </c>
      <c r="U973" s="359">
        <v>0.90586860822789061</v>
      </c>
      <c r="V973" s="359">
        <v>6.5289946750618721E-2</v>
      </c>
      <c r="W973" s="359">
        <v>0.64005979045529426</v>
      </c>
      <c r="X973" s="359">
        <v>6.5397245783646252E-2</v>
      </c>
      <c r="Y973" s="359">
        <v>0.49591919487702046</v>
      </c>
      <c r="Z973" s="359">
        <v>0.19651969402334979</v>
      </c>
      <c r="AA973" s="359">
        <v>1.1170816502068579</v>
      </c>
      <c r="AB973" s="359">
        <v>4.5968426462120973E-2</v>
      </c>
      <c r="AC973" s="363">
        <v>-0.71450715896953776</v>
      </c>
      <c r="AD973" s="526">
        <v>32666303000134</v>
      </c>
      <c r="AE973" s="360" t="s">
        <v>2352</v>
      </c>
      <c r="AF973" s="360" t="s">
        <v>2352</v>
      </c>
      <c r="AG973" s="364" t="s">
        <v>1439</v>
      </c>
      <c r="AH973" s="364" t="s">
        <v>2147</v>
      </c>
      <c r="AI973" s="364">
        <v>5000</v>
      </c>
      <c r="AJ973" s="364">
        <v>500</v>
      </c>
      <c r="AK973" s="364">
        <v>100</v>
      </c>
      <c r="AL973" s="359">
        <v>0.02</v>
      </c>
      <c r="AM973" s="359">
        <v>0.2</v>
      </c>
      <c r="AN973" s="359" t="s">
        <v>64</v>
      </c>
      <c r="AO973" s="357" t="s">
        <v>1323</v>
      </c>
      <c r="AP973" s="360" t="s">
        <v>13</v>
      </c>
      <c r="AQ973" s="366" t="s">
        <v>668</v>
      </c>
      <c r="AR973" s="359">
        <v>4.0000000000000001E-3</v>
      </c>
      <c r="AS973" s="359">
        <v>4.0000000000000001E-3</v>
      </c>
      <c r="AT973" s="359"/>
      <c r="AX973" s="646"/>
      <c r="AY973" s="647"/>
      <c r="AZ973" s="647"/>
      <c r="BA973" s="647"/>
      <c r="BB973" s="648"/>
      <c r="BC973" s="647"/>
      <c r="BD973" s="647"/>
      <c r="BE973" s="647"/>
      <c r="BF973" s="647"/>
      <c r="BG973" s="648"/>
      <c r="BH973" s="648"/>
      <c r="BI973" s="649"/>
      <c r="BJ973" s="649"/>
      <c r="BK973" s="649"/>
      <c r="BL973" s="648"/>
      <c r="BM973" s="648"/>
      <c r="BN973" s="648"/>
      <c r="BO973" s="648"/>
      <c r="BP973" s="648"/>
      <c r="BQ973" s="648"/>
      <c r="BR973" s="648"/>
      <c r="BS973" s="648"/>
      <c r="BT973" s="651"/>
      <c r="BU973" s="652"/>
      <c r="BV973" s="650"/>
      <c r="BW973" s="653"/>
    </row>
    <row r="974" spans="2:75" ht="15.75" customHeight="1">
      <c r="B974" s="353" t="s">
        <v>539</v>
      </c>
      <c r="C974" s="354">
        <v>42774128000152</v>
      </c>
      <c r="D974" s="355" t="s">
        <v>13</v>
      </c>
      <c r="E974" s="355" t="s">
        <v>615</v>
      </c>
      <c r="F974" s="355" t="s">
        <v>619</v>
      </c>
      <c r="G974" s="356" t="s">
        <v>34</v>
      </c>
      <c r="H974" s="356" t="s">
        <v>865</v>
      </c>
      <c r="I974" s="356" t="s">
        <v>34</v>
      </c>
      <c r="J974" s="356" t="s">
        <v>608</v>
      </c>
      <c r="K974" s="357" t="s">
        <v>48</v>
      </c>
      <c r="L974" s="358"/>
      <c r="M974" s="358" t="s">
        <v>34</v>
      </c>
      <c r="N974" s="357">
        <v>604951</v>
      </c>
      <c r="O974" s="357" t="s">
        <v>1320</v>
      </c>
      <c r="P974" s="361">
        <v>44407</v>
      </c>
      <c r="Q974" s="362">
        <v>20826902.66</v>
      </c>
      <c r="R974" s="362">
        <v>10339755.983015873</v>
      </c>
      <c r="S974" s="357">
        <v>32</v>
      </c>
      <c r="T974" s="359">
        <v>9.3558231098661127E-2</v>
      </c>
      <c r="U974" s="359">
        <v>1.2094455142359275</v>
      </c>
      <c r="V974" s="359">
        <v>9.0347482805883228E-2</v>
      </c>
      <c r="W974" s="359">
        <v>0.88570742956455106</v>
      </c>
      <c r="X974" s="359" t="s">
        <v>1417</v>
      </c>
      <c r="Y974" s="359" t="s">
        <v>1417</v>
      </c>
      <c r="Z974" s="359" t="s">
        <v>1417</v>
      </c>
      <c r="AA974" s="359" t="s">
        <v>1417</v>
      </c>
      <c r="AB974" s="359">
        <v>5.7157521986226062E-2</v>
      </c>
      <c r="AC974" s="363">
        <v>-0.15766282312984473</v>
      </c>
      <c r="AD974" s="526">
        <v>42747269000186</v>
      </c>
      <c r="AE974" s="360" t="s">
        <v>2435</v>
      </c>
      <c r="AF974" s="360" t="s">
        <v>2143</v>
      </c>
      <c r="AG974" s="364" t="s">
        <v>1435</v>
      </c>
      <c r="AH974" s="364" t="s">
        <v>2144</v>
      </c>
      <c r="AI974" s="364">
        <v>5000</v>
      </c>
      <c r="AJ974" s="364">
        <v>1000</v>
      </c>
      <c r="AK974" s="364">
        <v>5000</v>
      </c>
      <c r="AL974" s="359">
        <v>1.9E-2</v>
      </c>
      <c r="AM974" s="359">
        <v>0.2</v>
      </c>
      <c r="AN974" s="359" t="s">
        <v>34</v>
      </c>
      <c r="AO974" s="357" t="s">
        <v>1323</v>
      </c>
      <c r="AP974" s="360" t="s">
        <v>13</v>
      </c>
      <c r="AQ974" s="366" t="s">
        <v>668</v>
      </c>
      <c r="AR974" s="359">
        <v>6.3333333333333332E-3</v>
      </c>
      <c r="AS974" s="359">
        <v>6.3333333333333332E-3</v>
      </c>
      <c r="AT974" s="359"/>
      <c r="AX974" s="646"/>
      <c r="AY974" s="647"/>
      <c r="AZ974" s="647"/>
      <c r="BA974" s="647"/>
      <c r="BB974" s="648"/>
      <c r="BC974" s="647"/>
      <c r="BD974" s="647"/>
      <c r="BE974" s="647"/>
      <c r="BF974" s="647"/>
      <c r="BG974" s="648"/>
      <c r="BH974" s="648"/>
      <c r="BI974" s="649"/>
      <c r="BJ974" s="649"/>
      <c r="BK974" s="649"/>
      <c r="BL974" s="648"/>
      <c r="BM974" s="648"/>
      <c r="BN974" s="648"/>
      <c r="BO974" s="648"/>
      <c r="BP974" s="648"/>
      <c r="BQ974" s="648"/>
      <c r="BR974" s="648"/>
      <c r="BS974" s="648"/>
      <c r="BT974" s="651"/>
      <c r="BU974" s="652"/>
      <c r="BV974" s="650"/>
      <c r="BW974" s="653"/>
    </row>
    <row r="975" spans="2:75" ht="15.75" customHeight="1">
      <c r="B975" s="353" t="s">
        <v>1707</v>
      </c>
      <c r="C975" s="354">
        <v>23711497000151</v>
      </c>
      <c r="D975" s="355" t="s">
        <v>13</v>
      </c>
      <c r="E975" s="355" t="s">
        <v>615</v>
      </c>
      <c r="F975" s="355" t="s">
        <v>619</v>
      </c>
      <c r="G975" s="356"/>
      <c r="H975" s="356" t="s">
        <v>1337</v>
      </c>
      <c r="I975" s="356"/>
      <c r="J975" s="356" t="s">
        <v>608</v>
      </c>
      <c r="K975" s="357" t="s">
        <v>48</v>
      </c>
      <c r="L975" s="358"/>
      <c r="M975" s="358"/>
      <c r="N975" s="357">
        <v>416630</v>
      </c>
      <c r="O975" s="357" t="s">
        <v>1320</v>
      </c>
      <c r="P975" s="361">
        <v>42433</v>
      </c>
      <c r="Q975" s="362" t="s">
        <v>1391</v>
      </c>
      <c r="R975" s="362" t="s">
        <v>1417</v>
      </c>
      <c r="S975" s="357">
        <v>32</v>
      </c>
      <c r="T975" s="359" t="s">
        <v>1417</v>
      </c>
      <c r="U975" s="359" t="s">
        <v>1417</v>
      </c>
      <c r="V975" s="359" t="s">
        <v>1417</v>
      </c>
      <c r="W975" s="359" t="s">
        <v>1417</v>
      </c>
      <c r="X975" s="359" t="s">
        <v>1417</v>
      </c>
      <c r="Y975" s="359" t="s">
        <v>1417</v>
      </c>
      <c r="Z975" s="359" t="s">
        <v>1417</v>
      </c>
      <c r="AA975" s="359" t="s">
        <v>1417</v>
      </c>
      <c r="AB975" s="359" t="s">
        <v>1417</v>
      </c>
      <c r="AC975" s="363" t="s">
        <v>1417</v>
      </c>
      <c r="AD975" s="526">
        <v>44643074000111</v>
      </c>
      <c r="AE975" s="360" t="s">
        <v>2437</v>
      </c>
      <c r="AF975" s="360" t="s">
        <v>2152</v>
      </c>
      <c r="AG975" s="364" t="s">
        <v>1436</v>
      </c>
      <c r="AH975" s="364" t="s">
        <v>2147</v>
      </c>
      <c r="AI975" s="364">
        <v>1000</v>
      </c>
      <c r="AJ975" s="364">
        <v>500</v>
      </c>
      <c r="AK975" s="364">
        <v>500</v>
      </c>
      <c r="AL975" s="359">
        <v>1.8500000000000003E-2</v>
      </c>
      <c r="AM975" s="359">
        <v>0.2</v>
      </c>
      <c r="AN975" s="359" t="s">
        <v>64</v>
      </c>
      <c r="AO975" s="357" t="s">
        <v>1323</v>
      </c>
      <c r="AP975" s="360" t="s">
        <v>13</v>
      </c>
      <c r="AQ975" s="366" t="s">
        <v>668</v>
      </c>
      <c r="AR975" s="359">
        <v>4.933333333333333E-3</v>
      </c>
      <c r="AS975" s="359">
        <v>4.933333333333333E-3</v>
      </c>
      <c r="AT975" s="359"/>
      <c r="AX975" s="646"/>
      <c r="AY975" s="647"/>
      <c r="AZ975" s="647"/>
      <c r="BA975" s="647"/>
      <c r="BB975" s="648"/>
      <c r="BC975" s="647"/>
      <c r="BD975" s="647"/>
      <c r="BE975" s="647"/>
      <c r="BF975" s="647"/>
      <c r="BG975" s="648"/>
      <c r="BH975" s="648"/>
      <c r="BI975" s="649"/>
      <c r="BJ975" s="649"/>
      <c r="BK975" s="649"/>
      <c r="BL975" s="648"/>
      <c r="BM975" s="648"/>
      <c r="BN975" s="648"/>
      <c r="BO975" s="648"/>
      <c r="BP975" s="648"/>
      <c r="BQ975" s="648"/>
      <c r="BR975" s="648"/>
      <c r="BS975" s="648"/>
      <c r="BT975" s="651"/>
      <c r="BU975" s="652"/>
      <c r="BV975" s="650"/>
      <c r="BW975" s="653"/>
    </row>
    <row r="976" spans="2:75" ht="15.75" customHeight="1">
      <c r="B976" s="353" t="s">
        <v>568</v>
      </c>
      <c r="C976" s="354">
        <v>42747231000103</v>
      </c>
      <c r="D976" s="355" t="s">
        <v>14</v>
      </c>
      <c r="E976" s="355" t="s">
        <v>614</v>
      </c>
      <c r="F976" s="355" t="s">
        <v>610</v>
      </c>
      <c r="G976" s="356"/>
      <c r="H976" s="356" t="s">
        <v>1336</v>
      </c>
      <c r="I976" s="356" t="s">
        <v>34</v>
      </c>
      <c r="J976" s="356" t="s">
        <v>608</v>
      </c>
      <c r="K976" s="357" t="s">
        <v>48</v>
      </c>
      <c r="L976" s="358"/>
      <c r="M976" s="358" t="s">
        <v>34</v>
      </c>
      <c r="N976" s="357">
        <v>606278</v>
      </c>
      <c r="O976" s="357" t="s">
        <v>1320</v>
      </c>
      <c r="P976" s="361">
        <v>44414</v>
      </c>
      <c r="Q976" s="362">
        <v>24027742.34</v>
      </c>
      <c r="R976" s="362">
        <v>16743872.117539687</v>
      </c>
      <c r="S976" s="357">
        <v>32</v>
      </c>
      <c r="T976" s="359">
        <v>0.10470437114380693</v>
      </c>
      <c r="U976" s="359">
        <v>1.3535338421183896</v>
      </c>
      <c r="V976" s="359">
        <v>3.7737094847180686E-2</v>
      </c>
      <c r="W976" s="359">
        <v>0.36994971235826807</v>
      </c>
      <c r="X976" s="359" t="s">
        <v>1417</v>
      </c>
      <c r="Y976" s="359" t="s">
        <v>1417</v>
      </c>
      <c r="Z976" s="359" t="s">
        <v>1417</v>
      </c>
      <c r="AA976" s="359" t="s">
        <v>1417</v>
      </c>
      <c r="AB976" s="359">
        <v>8.2386412960398087E-2</v>
      </c>
      <c r="AC976" s="363">
        <v>-0.68855302180951949</v>
      </c>
      <c r="AD976" s="526">
        <v>0</v>
      </c>
      <c r="AE976" s="360" t="s">
        <v>2371</v>
      </c>
      <c r="AF976" s="360" t="s">
        <v>2143</v>
      </c>
      <c r="AG976" s="364" t="s">
        <v>1435</v>
      </c>
      <c r="AH976" s="364" t="s">
        <v>2147</v>
      </c>
      <c r="AI976" s="364">
        <v>0</v>
      </c>
      <c r="AJ976" s="364">
        <v>0</v>
      </c>
      <c r="AK976" s="364">
        <v>0</v>
      </c>
      <c r="AL976" s="359">
        <v>0.02</v>
      </c>
      <c r="AM976" s="359">
        <v>0.2</v>
      </c>
      <c r="AN976" s="359" t="s">
        <v>34</v>
      </c>
      <c r="AO976" s="357" t="s">
        <v>1323</v>
      </c>
      <c r="AP976" s="360" t="s">
        <v>716</v>
      </c>
      <c r="AQ976" s="366" t="s">
        <v>659</v>
      </c>
      <c r="AR976" s="359">
        <v>6.6666666666666662E-3</v>
      </c>
      <c r="AS976" s="359">
        <v>6.6666666666666662E-3</v>
      </c>
      <c r="AT976" s="359"/>
      <c r="AX976" s="646"/>
      <c r="AY976" s="647"/>
      <c r="AZ976" s="647"/>
      <c r="BA976" s="647"/>
      <c r="BB976" s="648"/>
      <c r="BC976" s="647"/>
      <c r="BD976" s="647"/>
      <c r="BE976" s="647"/>
      <c r="BF976" s="647"/>
      <c r="BG976" s="648"/>
      <c r="BH976" s="648"/>
      <c r="BI976" s="649"/>
      <c r="BJ976" s="649"/>
      <c r="BK976" s="649"/>
      <c r="BL976" s="648"/>
      <c r="BM976" s="648"/>
      <c r="BN976" s="648"/>
      <c r="BO976" s="648"/>
      <c r="BP976" s="648"/>
      <c r="BQ976" s="648"/>
      <c r="BR976" s="648"/>
      <c r="BS976" s="648"/>
      <c r="BT976" s="651"/>
      <c r="BU976" s="652"/>
      <c r="BV976" s="650"/>
      <c r="BW976" s="653"/>
    </row>
    <row r="977" spans="2:75" ht="15.75" customHeight="1">
      <c r="B977" s="353" t="s">
        <v>501</v>
      </c>
      <c r="C977" s="354">
        <v>34218661000100</v>
      </c>
      <c r="D977" s="355" t="s">
        <v>14</v>
      </c>
      <c r="E977" s="355" t="s">
        <v>607</v>
      </c>
      <c r="F977" s="355" t="s">
        <v>860</v>
      </c>
      <c r="G977" s="356"/>
      <c r="H977" s="356" t="s">
        <v>34</v>
      </c>
      <c r="I977" s="356" t="s">
        <v>34</v>
      </c>
      <c r="J977" s="356" t="s">
        <v>611</v>
      </c>
      <c r="K977" s="357" t="s">
        <v>48</v>
      </c>
      <c r="L977" s="358"/>
      <c r="M977" s="358" t="s">
        <v>1414</v>
      </c>
      <c r="N977" s="357">
        <v>524085</v>
      </c>
      <c r="O977" s="357" t="s">
        <v>1320</v>
      </c>
      <c r="P977" s="361">
        <v>43766</v>
      </c>
      <c r="Q977" s="362">
        <v>53591300.409999996</v>
      </c>
      <c r="R977" s="362">
        <v>100829909.52777785</v>
      </c>
      <c r="S977" s="357">
        <v>32</v>
      </c>
      <c r="T977" s="359">
        <v>-0.51952103384147086</v>
      </c>
      <c r="U977" s="359">
        <v>-6.7159498052947937</v>
      </c>
      <c r="V977" s="359">
        <v>-0.59700885988016683</v>
      </c>
      <c r="W977" s="359">
        <v>-5.8526830664206742</v>
      </c>
      <c r="X977" s="359">
        <v>-0.50578268189564968</v>
      </c>
      <c r="Y977" s="359">
        <v>-3.8354419575748344</v>
      </c>
      <c r="Z977" s="359" t="s">
        <v>1417</v>
      </c>
      <c r="AA977" s="359" t="s">
        <v>1417</v>
      </c>
      <c r="AB977" s="359">
        <v>0.41579469179806217</v>
      </c>
      <c r="AC977" s="363">
        <v>-2.2093409840185259</v>
      </c>
      <c r="AD977" s="526">
        <v>0</v>
      </c>
      <c r="AE977" s="360" t="s">
        <v>2263</v>
      </c>
      <c r="AF977" s="360" t="s">
        <v>2143</v>
      </c>
      <c r="AG977" s="364" t="s">
        <v>1435</v>
      </c>
      <c r="AH977" s="364" t="s">
        <v>2144</v>
      </c>
      <c r="AI977" s="364">
        <v>5000</v>
      </c>
      <c r="AJ977" s="364">
        <v>100</v>
      </c>
      <c r="AK977" s="364">
        <v>100</v>
      </c>
      <c r="AL977" s="359">
        <v>9.0000000000000011E-3</v>
      </c>
      <c r="AM977" s="359">
        <v>0.1</v>
      </c>
      <c r="AN977" s="359" t="s">
        <v>2161</v>
      </c>
      <c r="AO977" s="357" t="s">
        <v>1323</v>
      </c>
      <c r="AP977" s="360" t="s">
        <v>716</v>
      </c>
      <c r="AQ977" s="366" t="s">
        <v>687</v>
      </c>
      <c r="AR977" s="359">
        <v>2.9996999999999997E-3</v>
      </c>
      <c r="AS977" s="359">
        <v>2.9996999999999997E-3</v>
      </c>
      <c r="AT977" s="359"/>
      <c r="AX977" s="646"/>
      <c r="AY977" s="647"/>
      <c r="AZ977" s="647"/>
      <c r="BA977" s="647"/>
      <c r="BB977" s="648"/>
      <c r="BC977" s="647"/>
      <c r="BD977" s="647"/>
      <c r="BE977" s="647"/>
      <c r="BF977" s="647"/>
      <c r="BG977" s="648"/>
      <c r="BH977" s="648"/>
      <c r="BI977" s="649"/>
      <c r="BJ977" s="649"/>
      <c r="BK977" s="649"/>
      <c r="BL977" s="648"/>
      <c r="BM977" s="648"/>
      <c r="BN977" s="648"/>
      <c r="BO977" s="648"/>
      <c r="BP977" s="648"/>
      <c r="BQ977" s="648"/>
      <c r="BR977" s="648"/>
      <c r="BS977" s="648"/>
      <c r="BT977" s="651"/>
      <c r="BU977" s="652"/>
      <c r="BV977" s="650"/>
      <c r="BW977" s="653"/>
    </row>
    <row r="978" spans="2:75" ht="15.75" customHeight="1">
      <c r="B978" s="353" t="s">
        <v>1495</v>
      </c>
      <c r="C978" s="354">
        <v>31594616000161</v>
      </c>
      <c r="D978" s="355" t="s">
        <v>14</v>
      </c>
      <c r="E978" s="355" t="s">
        <v>614</v>
      </c>
      <c r="F978" s="355" t="s">
        <v>689</v>
      </c>
      <c r="G978" s="356"/>
      <c r="H978" s="356" t="s">
        <v>865</v>
      </c>
      <c r="I978" s="356" t="s">
        <v>34</v>
      </c>
      <c r="J978" s="356" t="s">
        <v>608</v>
      </c>
      <c r="K978" s="357" t="s">
        <v>48</v>
      </c>
      <c r="L978" s="358"/>
      <c r="M978" s="358"/>
      <c r="N978" s="357">
        <v>484350</v>
      </c>
      <c r="O978" s="357" t="s">
        <v>1320</v>
      </c>
      <c r="P978" s="361">
        <v>43462</v>
      </c>
      <c r="Q978" s="362">
        <v>366923150.20999998</v>
      </c>
      <c r="R978" s="362">
        <v>290955102.38178569</v>
      </c>
      <c r="S978" s="357">
        <v>32</v>
      </c>
      <c r="T978" s="359">
        <v>0.13147511855150662</v>
      </c>
      <c r="U978" s="359">
        <v>1.4788207637722832</v>
      </c>
      <c r="V978" s="359">
        <v>0.15511134972239815</v>
      </c>
      <c r="W978" s="359">
        <v>1.4235667391633056</v>
      </c>
      <c r="X978" s="359">
        <v>0.48402240705319488</v>
      </c>
      <c r="Y978" s="359">
        <v>3.4035441389260881</v>
      </c>
      <c r="Z978" s="359">
        <v>0.62401004935545767</v>
      </c>
      <c r="AA978" s="359">
        <v>3.4099426572181741</v>
      </c>
      <c r="AB978" s="359">
        <v>0.16500747337529631</v>
      </c>
      <c r="AC978" s="363">
        <v>0.3294653798594645</v>
      </c>
      <c r="AD978" s="526">
        <v>32071783000190</v>
      </c>
      <c r="AE978" s="360" t="s">
        <v>2151</v>
      </c>
      <c r="AF978" s="360" t="s">
        <v>2155</v>
      </c>
      <c r="AG978" s="364" t="s">
        <v>59</v>
      </c>
      <c r="AH978" s="364" t="s">
        <v>2144</v>
      </c>
      <c r="AI978" s="364">
        <v>100000</v>
      </c>
      <c r="AJ978" s="364">
        <v>50000</v>
      </c>
      <c r="AK978" s="364">
        <v>50000</v>
      </c>
      <c r="AL978" s="657">
        <v>1.9E-2</v>
      </c>
      <c r="AM978" s="657">
        <v>0.2</v>
      </c>
      <c r="AN978" s="359" t="s">
        <v>2156</v>
      </c>
      <c r="AO978" s="357" t="s">
        <v>1323</v>
      </c>
      <c r="AP978" s="360" t="s">
        <v>716</v>
      </c>
      <c r="AQ978" s="366" t="s">
        <v>659</v>
      </c>
      <c r="AR978" s="359" t="s">
        <v>34</v>
      </c>
      <c r="AS978" s="359" t="s">
        <v>34</v>
      </c>
      <c r="AT978" s="359"/>
      <c r="AW978" s="646"/>
      <c r="AX978" s="646"/>
      <c r="AY978" s="647"/>
      <c r="AZ978" s="647"/>
      <c r="BA978" s="647"/>
      <c r="BB978" s="648"/>
      <c r="BC978" s="647"/>
      <c r="BD978" s="647"/>
      <c r="BE978" s="647"/>
      <c r="BF978" s="647"/>
      <c r="BG978" s="648"/>
      <c r="BH978" s="648"/>
      <c r="BI978" s="649"/>
      <c r="BJ978" s="649"/>
      <c r="BK978" s="649"/>
      <c r="BL978" s="218"/>
      <c r="BM978" s="648"/>
      <c r="BN978" s="648"/>
      <c r="BO978" s="648"/>
      <c r="BP978" s="648"/>
      <c r="BQ978" s="648"/>
      <c r="BR978" s="648"/>
      <c r="BS978" s="648"/>
      <c r="BT978" s="651"/>
      <c r="BU978" s="652"/>
      <c r="BV978" s="650"/>
      <c r="BW978" s="653"/>
    </row>
    <row r="979" spans="2:75" ht="15.75" customHeight="1">
      <c r="B979" s="353" t="s">
        <v>749</v>
      </c>
      <c r="C979" s="354">
        <v>29562563000155</v>
      </c>
      <c r="D979" s="355" t="s">
        <v>14</v>
      </c>
      <c r="E979" s="355" t="s">
        <v>614</v>
      </c>
      <c r="F979" s="355" t="s">
        <v>689</v>
      </c>
      <c r="G979" s="356"/>
      <c r="H979" s="356" t="s">
        <v>1337</v>
      </c>
      <c r="I979" s="356" t="s">
        <v>34</v>
      </c>
      <c r="J979" s="356" t="s">
        <v>608</v>
      </c>
      <c r="K979" s="357" t="s">
        <v>48</v>
      </c>
      <c r="L979" s="358"/>
      <c r="M979" s="358" t="s">
        <v>1414</v>
      </c>
      <c r="N979" s="357">
        <v>463825</v>
      </c>
      <c r="O979" s="357" t="s">
        <v>1320</v>
      </c>
      <c r="P979" s="361">
        <v>43195</v>
      </c>
      <c r="Q979" s="362">
        <v>101647378.94</v>
      </c>
      <c r="R979" s="362">
        <v>110792208.41630948</v>
      </c>
      <c r="S979" s="357">
        <v>32</v>
      </c>
      <c r="T979" s="359">
        <v>-4.2157763065310716E-2</v>
      </c>
      <c r="U979" s="359">
        <v>-0.54498163155513935</v>
      </c>
      <c r="V979" s="359">
        <v>-0.18392347285331223</v>
      </c>
      <c r="W979" s="359">
        <v>-1.8030650253698581</v>
      </c>
      <c r="X979" s="359">
        <v>-7.5689411701537646E-2</v>
      </c>
      <c r="Y979" s="359">
        <v>-0.57396655871291125</v>
      </c>
      <c r="Z979" s="359">
        <v>8.8045255038860404E-2</v>
      </c>
      <c r="AA979" s="359">
        <v>0.50047777287912831</v>
      </c>
      <c r="AB979" s="359">
        <v>0.1840007426017328</v>
      </c>
      <c r="AC979" s="363">
        <v>-1.5402181761113742</v>
      </c>
      <c r="AD979" s="526">
        <v>29562526000147</v>
      </c>
      <c r="AE979" s="360" t="s">
        <v>2174</v>
      </c>
      <c r="AF979" s="360" t="s">
        <v>2143</v>
      </c>
      <c r="AG979" s="364" t="s">
        <v>1435</v>
      </c>
      <c r="AH979" s="364" t="s">
        <v>2147</v>
      </c>
      <c r="AI979" s="364">
        <v>1000</v>
      </c>
      <c r="AJ979" s="364">
        <v>500</v>
      </c>
      <c r="AK979" s="364">
        <v>500</v>
      </c>
      <c r="AL979" s="657">
        <v>0.02</v>
      </c>
      <c r="AM979" s="657">
        <v>0.2</v>
      </c>
      <c r="AN979" s="359" t="s">
        <v>2175</v>
      </c>
      <c r="AO979" s="357" t="s">
        <v>1323</v>
      </c>
      <c r="AP979" s="360" t="s">
        <v>13</v>
      </c>
      <c r="AQ979" s="366" t="s">
        <v>668</v>
      </c>
      <c r="AR979" s="359">
        <v>3.5737799999999999E-3</v>
      </c>
      <c r="AS979" s="359">
        <v>3.5737799999999999E-3</v>
      </c>
      <c r="AT979" s="359"/>
      <c r="AX979" s="646"/>
      <c r="AY979" s="647"/>
      <c r="AZ979" s="647"/>
      <c r="BA979" s="647"/>
      <c r="BB979" s="648"/>
      <c r="BC979" s="647"/>
      <c r="BD979" s="647"/>
      <c r="BE979" s="647"/>
      <c r="BF979" s="647"/>
      <c r="BG979" s="648"/>
      <c r="BH979" s="648"/>
      <c r="BI979" s="649"/>
      <c r="BJ979" s="649"/>
      <c r="BK979" s="649"/>
      <c r="BL979" s="648"/>
      <c r="BM979" s="648"/>
      <c r="BN979" s="648"/>
      <c r="BO979" s="648"/>
      <c r="BP979" s="648"/>
      <c r="BQ979" s="648"/>
      <c r="BR979" s="648"/>
      <c r="BS979" s="648"/>
      <c r="BT979" s="651"/>
      <c r="BU979" s="652"/>
      <c r="BV979" s="650"/>
      <c r="BW979" s="653"/>
    </row>
    <row r="980" spans="2:75" ht="15.75" customHeight="1">
      <c r="B980" s="353" t="s">
        <v>83</v>
      </c>
      <c r="C980" s="354">
        <v>15862830000103</v>
      </c>
      <c r="D980" s="355" t="s">
        <v>14</v>
      </c>
      <c r="E980" s="355" t="s">
        <v>607</v>
      </c>
      <c r="F980" s="355" t="s">
        <v>689</v>
      </c>
      <c r="G980" s="356"/>
      <c r="H980" s="356" t="s">
        <v>34</v>
      </c>
      <c r="I980" s="356" t="s">
        <v>34</v>
      </c>
      <c r="J980" s="356" t="s">
        <v>611</v>
      </c>
      <c r="K980" s="357"/>
      <c r="L980" s="358"/>
      <c r="M980" s="358" t="s">
        <v>34</v>
      </c>
      <c r="N980" s="357">
        <v>311502</v>
      </c>
      <c r="O980" s="357" t="s">
        <v>1320</v>
      </c>
      <c r="P980" s="361">
        <v>41141</v>
      </c>
      <c r="Q980" s="362">
        <v>171724275.62</v>
      </c>
      <c r="R980" s="362">
        <v>160959391.41376987</v>
      </c>
      <c r="S980" s="357">
        <v>32</v>
      </c>
      <c r="T980" s="359">
        <v>7.9050369531497466E-2</v>
      </c>
      <c r="U980" s="359">
        <v>1.0218995560929354</v>
      </c>
      <c r="V980" s="359">
        <v>-5.0467969497615339E-2</v>
      </c>
      <c r="W980" s="359">
        <v>-0.49475485260740765</v>
      </c>
      <c r="X980" s="359">
        <v>2.284114142566751E-2</v>
      </c>
      <c r="Y980" s="359">
        <v>0.17320852476514845</v>
      </c>
      <c r="Z980" s="359">
        <v>-2.5158394550847674E-2</v>
      </c>
      <c r="AA980" s="359">
        <v>-0.14300847068323302</v>
      </c>
      <c r="AB980" s="359">
        <v>0.21175033867688728</v>
      </c>
      <c r="AC980" s="363">
        <v>-0.59768408516660987</v>
      </c>
      <c r="AD980" s="526">
        <v>13950080000198</v>
      </c>
      <c r="AE980" s="360" t="s">
        <v>2177</v>
      </c>
      <c r="AF980" s="360" t="s">
        <v>2152</v>
      </c>
      <c r="AG980" s="364" t="s">
        <v>1436</v>
      </c>
      <c r="AH980" s="364" t="s">
        <v>2147</v>
      </c>
      <c r="AI980" s="364">
        <v>500</v>
      </c>
      <c r="AJ980" s="364">
        <v>100</v>
      </c>
      <c r="AK980" s="364">
        <v>100</v>
      </c>
      <c r="AL980" s="657">
        <v>1.9E-2</v>
      </c>
      <c r="AM980" s="657">
        <v>0.2</v>
      </c>
      <c r="AN980" s="359" t="s">
        <v>666</v>
      </c>
      <c r="AO980" s="357" t="s">
        <v>1323</v>
      </c>
      <c r="AP980" s="360" t="s">
        <v>716</v>
      </c>
      <c r="AQ980" s="366" t="s">
        <v>659</v>
      </c>
      <c r="AR980" s="359">
        <v>3.9899999999999996E-3</v>
      </c>
      <c r="AS980" s="359">
        <v>3.9899999999999996E-3</v>
      </c>
      <c r="AT980" s="359"/>
      <c r="AX980" s="646"/>
      <c r="AY980" s="647"/>
      <c r="AZ980" s="647"/>
      <c r="BA980" s="647"/>
      <c r="BB980" s="648"/>
      <c r="BC980" s="647"/>
      <c r="BD980" s="647"/>
      <c r="BE980" s="647"/>
      <c r="BF980" s="647"/>
      <c r="BG980" s="648"/>
      <c r="BH980" s="648"/>
      <c r="BI980" s="649"/>
      <c r="BJ980" s="649"/>
      <c r="BK980" s="649"/>
      <c r="BL980" s="648"/>
      <c r="BM980" s="648"/>
      <c r="BN980" s="648"/>
      <c r="BO980" s="648"/>
      <c r="BP980" s="648"/>
      <c r="BQ980" s="648"/>
      <c r="BR980" s="648"/>
      <c r="BS980" s="648"/>
      <c r="BT980" s="651"/>
      <c r="BU980" s="652"/>
      <c r="BV980" s="650"/>
      <c r="BW980" s="653"/>
    </row>
    <row r="981" spans="2:75" ht="15.75" customHeight="1">
      <c r="B981" s="353" t="s">
        <v>753</v>
      </c>
      <c r="C981" s="354">
        <v>38026540000117</v>
      </c>
      <c r="D981" s="355" t="s">
        <v>14</v>
      </c>
      <c r="E981" s="355" t="s">
        <v>607</v>
      </c>
      <c r="F981" s="355" t="s">
        <v>689</v>
      </c>
      <c r="G981" s="356"/>
      <c r="H981" s="356" t="s">
        <v>34</v>
      </c>
      <c r="I981" s="356" t="s">
        <v>34</v>
      </c>
      <c r="J981" s="356" t="s">
        <v>608</v>
      </c>
      <c r="K981" s="357" t="s">
        <v>48</v>
      </c>
      <c r="L981" s="358"/>
      <c r="M981" s="358" t="s">
        <v>34</v>
      </c>
      <c r="N981" s="357">
        <v>566101</v>
      </c>
      <c r="O981" s="357" t="s">
        <v>1320</v>
      </c>
      <c r="P981" s="361">
        <v>44187</v>
      </c>
      <c r="Q981" s="362">
        <v>8929270.3499999996</v>
      </c>
      <c r="R981" s="362">
        <v>8278590.0988888852</v>
      </c>
      <c r="S981" s="357">
        <v>32</v>
      </c>
      <c r="T981" s="359">
        <v>6.5627979518312785E-2</v>
      </c>
      <c r="U981" s="359">
        <v>0.84838570059205209</v>
      </c>
      <c r="V981" s="359">
        <v>-8.0259498429606335E-2</v>
      </c>
      <c r="W981" s="359">
        <v>-0.78681145112764295</v>
      </c>
      <c r="X981" s="359" t="s">
        <v>1417</v>
      </c>
      <c r="Y981" s="359" t="s">
        <v>1417</v>
      </c>
      <c r="Z981" s="359" t="s">
        <v>1417</v>
      </c>
      <c r="AA981" s="359" t="s">
        <v>1417</v>
      </c>
      <c r="AB981" s="359">
        <v>0.21508705051289226</v>
      </c>
      <c r="AC981" s="363">
        <v>-0.7332178984780684</v>
      </c>
      <c r="AD981" s="526">
        <v>38026392000130</v>
      </c>
      <c r="AE981" s="360" t="s">
        <v>2177</v>
      </c>
      <c r="AF981" s="360" t="s">
        <v>2152</v>
      </c>
      <c r="AG981" s="364" t="s">
        <v>1436</v>
      </c>
      <c r="AH981" s="364" t="s">
        <v>2147</v>
      </c>
      <c r="AI981" s="364">
        <v>500</v>
      </c>
      <c r="AJ981" s="364">
        <v>100</v>
      </c>
      <c r="AK981" s="364">
        <v>100</v>
      </c>
      <c r="AL981" s="657">
        <v>1.9E-2</v>
      </c>
      <c r="AM981" s="657">
        <v>0.2</v>
      </c>
      <c r="AN981" s="359" t="s">
        <v>34</v>
      </c>
      <c r="AO981" s="357" t="s">
        <v>1323</v>
      </c>
      <c r="AP981" s="360" t="s">
        <v>716</v>
      </c>
      <c r="AQ981" s="366" t="s">
        <v>659</v>
      </c>
      <c r="AR981" s="359">
        <v>5.0666666666666664E-3</v>
      </c>
      <c r="AS981" s="359">
        <v>5.0666666666666664E-3</v>
      </c>
      <c r="AT981" s="359"/>
      <c r="AX981" s="646"/>
      <c r="AY981" s="647"/>
      <c r="AZ981" s="647"/>
      <c r="BA981" s="647"/>
      <c r="BB981" s="648"/>
      <c r="BC981" s="647"/>
      <c r="BD981" s="647"/>
      <c r="BE981" s="647"/>
      <c r="BF981" s="647"/>
      <c r="BG981" s="648"/>
      <c r="BH981" s="648"/>
      <c r="BI981" s="649"/>
      <c r="BJ981" s="649"/>
      <c r="BK981" s="649"/>
      <c r="BL981" s="648"/>
      <c r="BM981" s="648"/>
      <c r="BN981" s="648"/>
      <c r="BO981" s="648"/>
      <c r="BP981" s="648"/>
      <c r="BQ981" s="648"/>
      <c r="BR981" s="648"/>
      <c r="BS981" s="648"/>
      <c r="BT981" s="651"/>
      <c r="BU981" s="652"/>
      <c r="BV981" s="650"/>
      <c r="BW981" s="653"/>
    </row>
    <row r="982" spans="2:75" ht="15.75" customHeight="1">
      <c r="B982" s="353" t="s">
        <v>85</v>
      </c>
      <c r="C982" s="354">
        <v>17397804000179</v>
      </c>
      <c r="D982" s="355" t="s">
        <v>14</v>
      </c>
      <c r="E982" s="355" t="s">
        <v>614</v>
      </c>
      <c r="F982" s="355" t="s">
        <v>689</v>
      </c>
      <c r="G982" s="356"/>
      <c r="H982" s="356" t="s">
        <v>865</v>
      </c>
      <c r="I982" s="356" t="s">
        <v>34</v>
      </c>
      <c r="J982" s="356" t="s">
        <v>608</v>
      </c>
      <c r="K982" s="357" t="s">
        <v>48</v>
      </c>
      <c r="L982" s="358"/>
      <c r="M982" s="358" t="s">
        <v>34</v>
      </c>
      <c r="N982" s="357">
        <v>333115</v>
      </c>
      <c r="O982" s="357" t="s">
        <v>1320</v>
      </c>
      <c r="P982" s="361">
        <v>41379</v>
      </c>
      <c r="Q982" s="362">
        <v>122909203.65000001</v>
      </c>
      <c r="R982" s="362">
        <v>145789142.53436506</v>
      </c>
      <c r="S982" s="357">
        <v>32</v>
      </c>
      <c r="T982" s="359">
        <v>0.10969568458163592</v>
      </c>
      <c r="U982" s="359">
        <v>1.41805752514059</v>
      </c>
      <c r="V982" s="359">
        <v>-3.4937616354400736E-2</v>
      </c>
      <c r="W982" s="359">
        <v>-0.34250546241398616</v>
      </c>
      <c r="X982" s="359">
        <v>-8.7610134417825836E-2</v>
      </c>
      <c r="Y982" s="359">
        <v>-0.66436356459556845</v>
      </c>
      <c r="Z982" s="359">
        <v>-8.9649020830775639E-2</v>
      </c>
      <c r="AA982" s="359">
        <v>-0.50959409756241991</v>
      </c>
      <c r="AB982" s="359">
        <v>0.14055056847822706</v>
      </c>
      <c r="AC982" s="363">
        <v>-0.87412244692915786</v>
      </c>
      <c r="AD982" s="526">
        <v>15862804000177</v>
      </c>
      <c r="AE982" s="360" t="s">
        <v>2177</v>
      </c>
      <c r="AF982" s="360" t="s">
        <v>2152</v>
      </c>
      <c r="AG982" s="364" t="s">
        <v>1436</v>
      </c>
      <c r="AH982" s="364" t="s">
        <v>2144</v>
      </c>
      <c r="AI982" s="364">
        <v>1000</v>
      </c>
      <c r="AJ982" s="364">
        <v>1000</v>
      </c>
      <c r="AK982" s="364">
        <v>1000</v>
      </c>
      <c r="AL982" s="657">
        <v>1.9E-2</v>
      </c>
      <c r="AM982" s="657">
        <v>0.2</v>
      </c>
      <c r="AN982" s="359" t="s">
        <v>64</v>
      </c>
      <c r="AO982" s="357" t="s">
        <v>1323</v>
      </c>
      <c r="AP982" s="360" t="s">
        <v>716</v>
      </c>
      <c r="AQ982" s="366" t="s">
        <v>659</v>
      </c>
      <c r="AR982" s="359">
        <v>3.9899999999999996E-3</v>
      </c>
      <c r="AS982" s="359">
        <v>3.9899999999999996E-3</v>
      </c>
      <c r="AT982" s="359"/>
      <c r="AW982" s="646"/>
      <c r="AX982" s="646"/>
      <c r="AY982" s="647"/>
      <c r="AZ982" s="647"/>
      <c r="BA982" s="647"/>
      <c r="BB982" s="648"/>
      <c r="BC982" s="647"/>
      <c r="BD982" s="647"/>
      <c r="BE982" s="647"/>
      <c r="BF982" s="647"/>
      <c r="BG982" s="648"/>
      <c r="BH982" s="648"/>
      <c r="BI982" s="649"/>
      <c r="BJ982" s="649"/>
      <c r="BK982" s="649"/>
      <c r="BL982" s="218"/>
      <c r="BM982" s="648"/>
      <c r="BN982" s="648"/>
      <c r="BO982" s="648"/>
      <c r="BP982" s="648"/>
      <c r="BQ982" s="648"/>
      <c r="BR982" s="648"/>
      <c r="BS982" s="648"/>
      <c r="BT982" s="651"/>
      <c r="BU982" s="652"/>
      <c r="BV982" s="650"/>
      <c r="BW982" s="653"/>
    </row>
    <row r="983" spans="2:75" ht="15.75" customHeight="1">
      <c r="B983" s="353" t="s">
        <v>754</v>
      </c>
      <c r="C983" s="354">
        <v>15862797000103</v>
      </c>
      <c r="D983" s="355" t="s">
        <v>14</v>
      </c>
      <c r="E983" s="355" t="s">
        <v>614</v>
      </c>
      <c r="F983" s="355" t="s">
        <v>689</v>
      </c>
      <c r="G983" s="356"/>
      <c r="H983" s="356" t="s">
        <v>865</v>
      </c>
      <c r="I983" s="356" t="s">
        <v>34</v>
      </c>
      <c r="J983" s="356" t="s">
        <v>608</v>
      </c>
      <c r="K983" s="357" t="s">
        <v>48</v>
      </c>
      <c r="L983" s="358"/>
      <c r="M983" s="358" t="s">
        <v>34</v>
      </c>
      <c r="N983" s="357">
        <v>311456</v>
      </c>
      <c r="O983" s="357" t="s">
        <v>1323</v>
      </c>
      <c r="P983" s="361">
        <v>41148</v>
      </c>
      <c r="Q983" s="362">
        <v>3782750.89</v>
      </c>
      <c r="R983" s="362">
        <v>4091295.2910714308</v>
      </c>
      <c r="S983" s="357">
        <v>32</v>
      </c>
      <c r="T983" s="359">
        <v>0.10631226997377086</v>
      </c>
      <c r="U983" s="359">
        <v>1.3743194641252265</v>
      </c>
      <c r="V983" s="359">
        <v>-3.9232768495703785E-2</v>
      </c>
      <c r="W983" s="359">
        <v>-0.38461231525055989</v>
      </c>
      <c r="X983" s="359">
        <v>-9.2493035700508042E-2</v>
      </c>
      <c r="Y983" s="359">
        <v>-0.7013914920526797</v>
      </c>
      <c r="Z983" s="359">
        <v>-9.1072414913236255E-2</v>
      </c>
      <c r="AA983" s="359">
        <v>-0.51768513097478042</v>
      </c>
      <c r="AB983" s="359">
        <v>0.14097841675039618</v>
      </c>
      <c r="AC983" s="363">
        <v>-0.90267954002703421</v>
      </c>
      <c r="AD983" s="526">
        <v>15862804000177</v>
      </c>
      <c r="AE983" s="360" t="s">
        <v>2177</v>
      </c>
      <c r="AF983" s="360" t="s">
        <v>2152</v>
      </c>
      <c r="AG983" s="364" t="s">
        <v>1436</v>
      </c>
      <c r="AH983" s="364" t="s">
        <v>2144</v>
      </c>
      <c r="AI983" s="364">
        <v>20000</v>
      </c>
      <c r="AJ983" s="364">
        <v>5000</v>
      </c>
      <c r="AK983" s="364">
        <v>20000</v>
      </c>
      <c r="AL983" s="657">
        <v>1.9E-2</v>
      </c>
      <c r="AM983" s="657">
        <v>0.2</v>
      </c>
      <c r="AN983" s="359" t="s">
        <v>2175</v>
      </c>
      <c r="AO983" s="357" t="s">
        <v>1323</v>
      </c>
      <c r="AP983" s="360" t="s">
        <v>716</v>
      </c>
      <c r="AQ983" s="366" t="s">
        <v>659</v>
      </c>
      <c r="AR983" s="359">
        <v>3.9899999999999996E-3</v>
      </c>
      <c r="AS983" s="359">
        <v>3.9899999999999996E-3</v>
      </c>
      <c r="AT983" s="359"/>
      <c r="AW983" s="646"/>
      <c r="AX983" s="646"/>
      <c r="AY983" s="647"/>
      <c r="AZ983" s="647"/>
      <c r="BA983" s="647"/>
      <c r="BB983" s="648"/>
      <c r="BC983" s="647"/>
      <c r="BD983" s="647"/>
      <c r="BE983" s="647"/>
      <c r="BF983" s="647"/>
      <c r="BG983" s="648"/>
      <c r="BH983" s="648"/>
      <c r="BI983" s="649"/>
      <c r="BJ983" s="649"/>
      <c r="BK983" s="649"/>
      <c r="BL983" s="218"/>
      <c r="BM983" s="648"/>
      <c r="BN983" s="648"/>
      <c r="BO983" s="648"/>
      <c r="BP983" s="648"/>
      <c r="BQ983" s="648"/>
      <c r="BR983" s="648"/>
      <c r="BS983" s="648"/>
      <c r="BT983" s="651"/>
      <c r="BU983" s="652"/>
      <c r="BV983" s="650"/>
      <c r="BW983" s="653"/>
    </row>
    <row r="984" spans="2:75" ht="15.75" customHeight="1">
      <c r="B984" s="353" t="s">
        <v>755</v>
      </c>
      <c r="C984" s="354">
        <v>27826024000150</v>
      </c>
      <c r="D984" s="355" t="s">
        <v>14</v>
      </c>
      <c r="E984" s="355" t="s">
        <v>614</v>
      </c>
      <c r="F984" s="355" t="s">
        <v>689</v>
      </c>
      <c r="G984" s="356"/>
      <c r="H984" s="356" t="s">
        <v>865</v>
      </c>
      <c r="I984" s="356" t="s">
        <v>34</v>
      </c>
      <c r="J984" s="356" t="s">
        <v>608</v>
      </c>
      <c r="K984" s="357" t="s">
        <v>48</v>
      </c>
      <c r="L984" s="358"/>
      <c r="M984" s="358" t="s">
        <v>34</v>
      </c>
      <c r="N984" s="357">
        <v>455482</v>
      </c>
      <c r="O984" s="357" t="s">
        <v>1323</v>
      </c>
      <c r="P984" s="361">
        <v>43090</v>
      </c>
      <c r="Q984" s="362">
        <v>43304036.030000001</v>
      </c>
      <c r="R984" s="362">
        <v>53754695.252936512</v>
      </c>
      <c r="S984" s="357">
        <v>32</v>
      </c>
      <c r="T984" s="359">
        <v>0.11336676710664118</v>
      </c>
      <c r="U984" s="359">
        <v>1.4655143254682421</v>
      </c>
      <c r="V984" s="359">
        <v>-2.8108869652416324E-2</v>
      </c>
      <c r="W984" s="359">
        <v>-0.27556091121318427</v>
      </c>
      <c r="X984" s="359">
        <v>-7.5669680347544843E-2</v>
      </c>
      <c r="Y984" s="359">
        <v>-0.57381693227117514</v>
      </c>
      <c r="Z984" s="359">
        <v>-5.9746176428544628E-2</v>
      </c>
      <c r="AA984" s="359">
        <v>-0.33961663582897056</v>
      </c>
      <c r="AB984" s="359">
        <v>0.13965192170503968</v>
      </c>
      <c r="AC984" s="363">
        <v>-0.83017087353062224</v>
      </c>
      <c r="AD984" s="526">
        <v>28888814000123</v>
      </c>
      <c r="AE984" s="360" t="s">
        <v>2177</v>
      </c>
      <c r="AF984" s="360" t="s">
        <v>2152</v>
      </c>
      <c r="AG984" s="364" t="s">
        <v>1436</v>
      </c>
      <c r="AH984" s="364" t="s">
        <v>2147</v>
      </c>
      <c r="AI984" s="364">
        <v>1000</v>
      </c>
      <c r="AJ984" s="364">
        <v>1000</v>
      </c>
      <c r="AK984" s="364">
        <v>1000</v>
      </c>
      <c r="AL984" s="657">
        <v>1.9E-2</v>
      </c>
      <c r="AM984" s="657">
        <v>0.2</v>
      </c>
      <c r="AN984" s="359" t="s">
        <v>64</v>
      </c>
      <c r="AO984" s="357" t="s">
        <v>1323</v>
      </c>
      <c r="AP984" s="360" t="s">
        <v>13</v>
      </c>
      <c r="AQ984" s="366" t="s">
        <v>668</v>
      </c>
      <c r="AR984" s="359">
        <v>4.7499999999999999E-3</v>
      </c>
      <c r="AS984" s="359">
        <v>4.7499999999999999E-3</v>
      </c>
      <c r="AT984" s="359"/>
      <c r="AX984" s="646"/>
      <c r="AY984" s="647"/>
      <c r="AZ984" s="647"/>
      <c r="BA984" s="647"/>
      <c r="BB984" s="648"/>
      <c r="BC984" s="647"/>
      <c r="BD984" s="647"/>
      <c r="BE984" s="647"/>
      <c r="BF984" s="647"/>
      <c r="BG984" s="648"/>
      <c r="BH984" s="648"/>
      <c r="BI984" s="649"/>
      <c r="BJ984" s="649"/>
      <c r="BK984" s="649"/>
      <c r="BL984" s="648"/>
      <c r="BM984" s="648"/>
      <c r="BN984" s="648"/>
      <c r="BO984" s="648"/>
      <c r="BP984" s="648"/>
      <c r="BQ984" s="648"/>
      <c r="BR984" s="648"/>
      <c r="BS984" s="648"/>
      <c r="BT984" s="651"/>
      <c r="BU984" s="652"/>
      <c r="BV984" s="650"/>
      <c r="BW984" s="653"/>
    </row>
    <row r="985" spans="2:75" ht="15.75" customHeight="1">
      <c r="B985" s="353" t="s">
        <v>86</v>
      </c>
      <c r="C985" s="354">
        <v>36352617000113</v>
      </c>
      <c r="D985" s="355" t="s">
        <v>14</v>
      </c>
      <c r="E985" s="355" t="s">
        <v>614</v>
      </c>
      <c r="F985" s="355" t="s">
        <v>689</v>
      </c>
      <c r="G985" s="356"/>
      <c r="H985" s="356" t="s">
        <v>865</v>
      </c>
      <c r="I985" s="356" t="s">
        <v>34</v>
      </c>
      <c r="J985" s="356" t="s">
        <v>608</v>
      </c>
      <c r="K985" s="357" t="s">
        <v>48</v>
      </c>
      <c r="L985" s="358"/>
      <c r="M985" s="358" t="s">
        <v>34</v>
      </c>
      <c r="N985" s="357">
        <v>534706</v>
      </c>
      <c r="O985" s="357" t="s">
        <v>1320</v>
      </c>
      <c r="P985" s="361">
        <v>43943</v>
      </c>
      <c r="Q985" s="362">
        <v>8312073.54</v>
      </c>
      <c r="R985" s="362">
        <v>7618273.849285719</v>
      </c>
      <c r="S985" s="357">
        <v>32</v>
      </c>
      <c r="T985" s="359">
        <v>0.10879273025930147</v>
      </c>
      <c r="U985" s="359">
        <v>1.4063848583759126</v>
      </c>
      <c r="V985" s="359">
        <v>-3.3482561577428571E-2</v>
      </c>
      <c r="W985" s="359">
        <v>-0.32824106028164785</v>
      </c>
      <c r="X985" s="359">
        <v>-9.3299884063242078E-2</v>
      </c>
      <c r="Y985" s="359">
        <v>-0.70750996975980918</v>
      </c>
      <c r="Z985" s="359" t="s">
        <v>1417</v>
      </c>
      <c r="AA985" s="359" t="s">
        <v>1417</v>
      </c>
      <c r="AB985" s="359">
        <v>0.13672390387012881</v>
      </c>
      <c r="AC985" s="363">
        <v>-0.89143706678612455</v>
      </c>
      <c r="AD985" s="526">
        <v>28888814000123</v>
      </c>
      <c r="AE985" s="360" t="s">
        <v>2177</v>
      </c>
      <c r="AF985" s="360" t="s">
        <v>2152</v>
      </c>
      <c r="AG985" s="364" t="s">
        <v>1436</v>
      </c>
      <c r="AH985" s="364" t="s">
        <v>2147</v>
      </c>
      <c r="AI985" s="364">
        <v>500</v>
      </c>
      <c r="AJ985" s="364">
        <v>100</v>
      </c>
      <c r="AK985" s="364">
        <v>100</v>
      </c>
      <c r="AL985" s="657">
        <v>1.9E-2</v>
      </c>
      <c r="AM985" s="657">
        <v>0.2</v>
      </c>
      <c r="AN985" s="359" t="s">
        <v>34</v>
      </c>
      <c r="AO985" s="357" t="s">
        <v>1323</v>
      </c>
      <c r="AP985" s="360" t="s">
        <v>13</v>
      </c>
      <c r="AQ985" s="366" t="s">
        <v>668</v>
      </c>
      <c r="AR985" s="359">
        <v>5.0666666666666664E-3</v>
      </c>
      <c r="AS985" s="359">
        <v>5.0666666666666664E-3</v>
      </c>
      <c r="AT985" s="359"/>
      <c r="AW985" s="646"/>
      <c r="AX985" s="646"/>
      <c r="AY985" s="647"/>
      <c r="AZ985" s="647"/>
      <c r="BA985" s="647"/>
      <c r="BB985" s="648"/>
      <c r="BC985" s="647"/>
      <c r="BD985" s="647"/>
      <c r="BE985" s="647"/>
      <c r="BF985" s="647"/>
      <c r="BG985" s="648"/>
      <c r="BH985" s="648"/>
      <c r="BI985" s="649"/>
      <c r="BJ985" s="649"/>
      <c r="BK985" s="649"/>
      <c r="BL985" s="218"/>
      <c r="BM985" s="648"/>
      <c r="BN985" s="648"/>
      <c r="BO985" s="648"/>
      <c r="BP985" s="648"/>
      <c r="BQ985" s="648"/>
      <c r="BR985" s="648"/>
      <c r="BS985" s="648"/>
      <c r="BT985" s="651"/>
      <c r="BU985" s="652"/>
      <c r="BV985" s="650"/>
      <c r="BW985" s="653"/>
    </row>
    <row r="986" spans="2:75" ht="15.75" customHeight="1">
      <c r="B986" s="353" t="s">
        <v>756</v>
      </c>
      <c r="C986" s="354">
        <v>28798135000163</v>
      </c>
      <c r="D986" s="355" t="s">
        <v>14</v>
      </c>
      <c r="E986" s="355" t="s">
        <v>614</v>
      </c>
      <c r="F986" s="355" t="s">
        <v>689</v>
      </c>
      <c r="G986" s="356"/>
      <c r="H986" s="356" t="s">
        <v>865</v>
      </c>
      <c r="I986" s="356" t="s">
        <v>34</v>
      </c>
      <c r="J986" s="356" t="s">
        <v>608</v>
      </c>
      <c r="K986" s="357" t="s">
        <v>48</v>
      </c>
      <c r="L986" s="358"/>
      <c r="M986" s="358" t="s">
        <v>34</v>
      </c>
      <c r="N986" s="357">
        <v>455539</v>
      </c>
      <c r="O986" s="357" t="s">
        <v>1323</v>
      </c>
      <c r="P986" s="361">
        <v>43090</v>
      </c>
      <c r="Q986" s="362">
        <v>30518352.489999998</v>
      </c>
      <c r="R986" s="362">
        <v>37437197.358650789</v>
      </c>
      <c r="S986" s="357">
        <v>32</v>
      </c>
      <c r="T986" s="359">
        <v>0.11245274223839075</v>
      </c>
      <c r="U986" s="359">
        <v>1.4536985475957447</v>
      </c>
      <c r="V986" s="359">
        <v>-2.4715697648679313E-2</v>
      </c>
      <c r="W986" s="359">
        <v>-0.24229647970757728</v>
      </c>
      <c r="X986" s="359">
        <v>-7.2601929654171116E-2</v>
      </c>
      <c r="Y986" s="359">
        <v>-0.5505536214740443</v>
      </c>
      <c r="Z986" s="359">
        <v>-5.6565987556592034E-2</v>
      </c>
      <c r="AA986" s="359">
        <v>-0.32153941130088748</v>
      </c>
      <c r="AB986" s="359">
        <v>0.13765911172702006</v>
      </c>
      <c r="AC986" s="363">
        <v>-0.81888168280986551</v>
      </c>
      <c r="AD986" s="526">
        <v>27826024000150</v>
      </c>
      <c r="AE986" s="360" t="s">
        <v>2157</v>
      </c>
      <c r="AF986" s="360" t="s">
        <v>2143</v>
      </c>
      <c r="AG986" s="364" t="s">
        <v>1435</v>
      </c>
      <c r="AH986" s="364" t="s">
        <v>2147</v>
      </c>
      <c r="AI986" s="364">
        <v>1000</v>
      </c>
      <c r="AJ986" s="364">
        <v>500</v>
      </c>
      <c r="AK986" s="364">
        <v>0</v>
      </c>
      <c r="AL986" s="657">
        <v>0</v>
      </c>
      <c r="AM986" s="657" t="s">
        <v>34</v>
      </c>
      <c r="AN986" s="359" t="s">
        <v>34</v>
      </c>
      <c r="AO986" s="357" t="s">
        <v>1323</v>
      </c>
      <c r="AP986" s="360" t="s">
        <v>13</v>
      </c>
      <c r="AQ986" s="366" t="s">
        <v>668</v>
      </c>
      <c r="AR986" s="359">
        <v>4.7499999999999999E-3</v>
      </c>
      <c r="AS986" s="359">
        <v>4.7499999999999999E-3</v>
      </c>
      <c r="AT986" s="359"/>
      <c r="AW986" s="646"/>
      <c r="AX986" s="646"/>
      <c r="AY986" s="647"/>
      <c r="AZ986" s="647"/>
      <c r="BA986" s="647"/>
      <c r="BB986" s="648"/>
      <c r="BC986" s="647"/>
      <c r="BD986" s="647"/>
      <c r="BE986" s="647"/>
      <c r="BF986" s="647"/>
      <c r="BG986" s="648"/>
      <c r="BH986" s="648"/>
      <c r="BI986" s="649"/>
      <c r="BJ986" s="649"/>
      <c r="BK986" s="649"/>
      <c r="BL986" s="218"/>
      <c r="BM986" s="648"/>
      <c r="BN986" s="648"/>
      <c r="BO986" s="648"/>
      <c r="BP986" s="648"/>
      <c r="BQ986" s="648"/>
      <c r="BR986" s="648"/>
      <c r="BS986" s="648"/>
      <c r="BT986" s="651"/>
      <c r="BU986" s="652"/>
      <c r="BV986" s="650"/>
      <c r="BW986" s="653"/>
    </row>
    <row r="987" spans="2:75" ht="15.75" customHeight="1">
      <c r="B987" s="353" t="s">
        <v>757</v>
      </c>
      <c r="C987" s="354">
        <v>36014075000179</v>
      </c>
      <c r="D987" s="355" t="s">
        <v>14</v>
      </c>
      <c r="E987" s="355" t="s">
        <v>614</v>
      </c>
      <c r="F987" s="355" t="s">
        <v>689</v>
      </c>
      <c r="G987" s="356"/>
      <c r="H987" s="356" t="s">
        <v>865</v>
      </c>
      <c r="I987" s="356" t="s">
        <v>34</v>
      </c>
      <c r="J987" s="356" t="s">
        <v>608</v>
      </c>
      <c r="K987" s="357" t="s">
        <v>48</v>
      </c>
      <c r="L987" s="358"/>
      <c r="M987" s="358" t="s">
        <v>34</v>
      </c>
      <c r="N987" s="357">
        <v>544965</v>
      </c>
      <c r="O987" s="357" t="s">
        <v>1320</v>
      </c>
      <c r="P987" s="361">
        <v>44007</v>
      </c>
      <c r="Q987" s="362">
        <v>1743468.48</v>
      </c>
      <c r="R987" s="362">
        <v>2180945.72793651</v>
      </c>
      <c r="S987" s="357">
        <v>32</v>
      </c>
      <c r="T987" s="359">
        <v>0.1047666816054218</v>
      </c>
      <c r="U987" s="359">
        <v>1.354339341617526</v>
      </c>
      <c r="V987" s="359">
        <v>-3.8852583414580089E-2</v>
      </c>
      <c r="W987" s="359">
        <v>-0.38088523021727405</v>
      </c>
      <c r="X987" s="359">
        <v>-8.5932527178961826E-2</v>
      </c>
      <c r="Y987" s="359">
        <v>-0.65164196414820907</v>
      </c>
      <c r="Z987" s="359" t="s">
        <v>1417</v>
      </c>
      <c r="AA987" s="359" t="s">
        <v>1417</v>
      </c>
      <c r="AB987" s="359">
        <v>0.13349589914066565</v>
      </c>
      <c r="AC987" s="363">
        <v>-0.95797373720919088</v>
      </c>
      <c r="AD987" s="526">
        <v>35618104000149</v>
      </c>
      <c r="AE987" s="360" t="s">
        <v>2157</v>
      </c>
      <c r="AF987" s="360" t="s">
        <v>2143</v>
      </c>
      <c r="AG987" s="364" t="s">
        <v>1435</v>
      </c>
      <c r="AH987" s="364" t="s">
        <v>2147</v>
      </c>
      <c r="AI987" s="364">
        <v>1000</v>
      </c>
      <c r="AJ987" s="364">
        <v>1000</v>
      </c>
      <c r="AK987" s="364">
        <v>1000</v>
      </c>
      <c r="AL987" s="657">
        <v>0</v>
      </c>
      <c r="AM987" s="657" t="s">
        <v>34</v>
      </c>
      <c r="AN987" s="359" t="s">
        <v>34</v>
      </c>
      <c r="AO987" s="357" t="s">
        <v>1323</v>
      </c>
      <c r="AP987" s="360" t="s">
        <v>13</v>
      </c>
      <c r="AQ987" s="366" t="s">
        <v>668</v>
      </c>
      <c r="AR987" s="359">
        <v>4.7499999999999999E-3</v>
      </c>
      <c r="AS987" s="359">
        <v>4.7499999999999999E-3</v>
      </c>
      <c r="AT987" s="359"/>
      <c r="AW987" s="646"/>
      <c r="AX987" s="646"/>
      <c r="AY987" s="647"/>
      <c r="AZ987" s="647"/>
      <c r="BA987" s="647"/>
      <c r="BB987" s="648"/>
      <c r="BC987" s="647"/>
      <c r="BD987" s="647"/>
      <c r="BE987" s="647"/>
      <c r="BF987" s="647"/>
      <c r="BG987" s="648"/>
      <c r="BH987" s="648"/>
      <c r="BI987" s="649"/>
      <c r="BJ987" s="649"/>
      <c r="BK987" s="649"/>
      <c r="BL987" s="218"/>
      <c r="BM987" s="648"/>
      <c r="BN987" s="648"/>
      <c r="BO987" s="648"/>
      <c r="BP987" s="648"/>
      <c r="BQ987" s="648"/>
      <c r="BR987" s="648"/>
      <c r="BS987" s="648"/>
      <c r="BT987" s="651"/>
      <c r="BU987" s="652"/>
      <c r="BV987" s="650"/>
      <c r="BW987" s="653"/>
    </row>
    <row r="988" spans="2:75" ht="15.75" customHeight="1">
      <c r="B988" s="353" t="s">
        <v>940</v>
      </c>
      <c r="C988" s="354">
        <v>40212731000115</v>
      </c>
      <c r="D988" s="355" t="s">
        <v>14</v>
      </c>
      <c r="E988" s="355" t="s">
        <v>607</v>
      </c>
      <c r="F988" s="355" t="s">
        <v>689</v>
      </c>
      <c r="G988" s="356" t="s">
        <v>866</v>
      </c>
      <c r="H988" s="356" t="s">
        <v>34</v>
      </c>
      <c r="I988" s="356" t="s">
        <v>34</v>
      </c>
      <c r="J988" s="356" t="s">
        <v>608</v>
      </c>
      <c r="K988" s="357" t="s">
        <v>48</v>
      </c>
      <c r="L988" s="358"/>
      <c r="M988" s="358" t="s">
        <v>34</v>
      </c>
      <c r="N988" s="357">
        <v>583391</v>
      </c>
      <c r="O988" s="357" t="s">
        <v>1320</v>
      </c>
      <c r="P988" s="361">
        <v>44263</v>
      </c>
      <c r="Q988" s="362">
        <v>57363209.799999997</v>
      </c>
      <c r="R988" s="362">
        <v>26625007.251349214</v>
      </c>
      <c r="S988" s="357">
        <v>32</v>
      </c>
      <c r="T988" s="359">
        <v>-7.8769301593571317E-2</v>
      </c>
      <c r="U988" s="359">
        <v>-1.0182661360001393</v>
      </c>
      <c r="V988" s="359">
        <v>-0.21754652756007309</v>
      </c>
      <c r="W988" s="359">
        <v>-2.1326833880907974</v>
      </c>
      <c r="X988" s="359" t="s">
        <v>1417</v>
      </c>
      <c r="Y988" s="359" t="s">
        <v>1417</v>
      </c>
      <c r="Z988" s="359" t="s">
        <v>1417</v>
      </c>
      <c r="AA988" s="359" t="s">
        <v>1417</v>
      </c>
      <c r="AB988" s="359">
        <v>0.23573382218143454</v>
      </c>
      <c r="AC988" s="363">
        <v>-1.3346943368316972</v>
      </c>
      <c r="AD988" s="526">
        <v>21917206000150</v>
      </c>
      <c r="AE988" s="360" t="s">
        <v>2280</v>
      </c>
      <c r="AF988" s="360" t="s">
        <v>2152</v>
      </c>
      <c r="AG988" s="364" t="s">
        <v>1436</v>
      </c>
      <c r="AH988" s="364" t="s">
        <v>2147</v>
      </c>
      <c r="AI988" s="364">
        <v>1000</v>
      </c>
      <c r="AJ988" s="364">
        <v>100</v>
      </c>
      <c r="AK988" s="364">
        <v>1000</v>
      </c>
      <c r="AL988" s="359">
        <v>0.02</v>
      </c>
      <c r="AM988" s="359">
        <v>0.2</v>
      </c>
      <c r="AN988" s="359" t="s">
        <v>666</v>
      </c>
      <c r="AO988" s="357" t="s">
        <v>1323</v>
      </c>
      <c r="AP988" s="360" t="s">
        <v>716</v>
      </c>
      <c r="AQ988" s="366" t="s">
        <v>670</v>
      </c>
      <c r="AR988" s="359">
        <v>4.0000000000000001E-3</v>
      </c>
      <c r="AS988" s="359">
        <v>4.0000000000000001E-3</v>
      </c>
      <c r="AT988" s="359"/>
      <c r="AX988" s="646"/>
      <c r="AY988" s="647"/>
      <c r="AZ988" s="647"/>
      <c r="BA988" s="647"/>
      <c r="BB988" s="648"/>
      <c r="BC988" s="647"/>
      <c r="BD988" s="647"/>
      <c r="BE988" s="647"/>
      <c r="BF988" s="647"/>
      <c r="BG988" s="648"/>
      <c r="BH988" s="648"/>
      <c r="BI988" s="649"/>
      <c r="BJ988" s="649"/>
      <c r="BK988" s="649"/>
      <c r="BL988" s="648"/>
      <c r="BM988" s="648"/>
      <c r="BN988" s="648"/>
      <c r="BO988" s="648"/>
      <c r="BP988" s="648"/>
      <c r="BQ988" s="648"/>
      <c r="BR988" s="648"/>
      <c r="BS988" s="648"/>
      <c r="BT988" s="651"/>
      <c r="BU988" s="652"/>
      <c r="BV988" s="650"/>
      <c r="BW988" s="653"/>
    </row>
    <row r="989" spans="2:75" ht="15.75" customHeight="1">
      <c r="B989" s="353" t="s">
        <v>1710</v>
      </c>
      <c r="C989" s="354">
        <v>45274764000103</v>
      </c>
      <c r="D989" s="355" t="s">
        <v>14</v>
      </c>
      <c r="E989" s="355" t="s">
        <v>614</v>
      </c>
      <c r="F989" s="355" t="s">
        <v>689</v>
      </c>
      <c r="G989" s="356"/>
      <c r="H989" s="356" t="s">
        <v>1337</v>
      </c>
      <c r="I989" s="356" t="s">
        <v>34</v>
      </c>
      <c r="J989" s="356" t="s">
        <v>608</v>
      </c>
      <c r="K989" s="357" t="s">
        <v>48</v>
      </c>
      <c r="L989" s="358"/>
      <c r="M989" s="358"/>
      <c r="N989" s="357">
        <v>640530</v>
      </c>
      <c r="O989" s="357" t="s">
        <v>1320</v>
      </c>
      <c r="P989" s="361">
        <v>44616</v>
      </c>
      <c r="Q989" s="362">
        <v>28201774.109999999</v>
      </c>
      <c r="R989" s="362" t="s">
        <v>1417</v>
      </c>
      <c r="S989" s="357">
        <v>32</v>
      </c>
      <c r="T989" s="359" t="s">
        <v>1417</v>
      </c>
      <c r="U989" s="359" t="s">
        <v>1417</v>
      </c>
      <c r="V989" s="359" t="s">
        <v>1417</v>
      </c>
      <c r="W989" s="359" t="s">
        <v>1417</v>
      </c>
      <c r="X989" s="359" t="s">
        <v>1417</v>
      </c>
      <c r="Y989" s="359" t="s">
        <v>1417</v>
      </c>
      <c r="Z989" s="359" t="s">
        <v>1417</v>
      </c>
      <c r="AA989" s="359" t="s">
        <v>1417</v>
      </c>
      <c r="AB989" s="359" t="s">
        <v>1417</v>
      </c>
      <c r="AC989" s="363" t="s">
        <v>1417</v>
      </c>
      <c r="AD989" s="526">
        <v>0</v>
      </c>
      <c r="AE989" s="360" t="s">
        <v>2445</v>
      </c>
      <c r="AF989" s="360" t="s">
        <v>2143</v>
      </c>
      <c r="AG989" s="364" t="s">
        <v>1435</v>
      </c>
      <c r="AH989" s="364" t="s">
        <v>2147</v>
      </c>
      <c r="AI989" s="364">
        <v>1000</v>
      </c>
      <c r="AJ989" s="364">
        <v>1000</v>
      </c>
      <c r="AK989" s="364">
        <v>1000</v>
      </c>
      <c r="AL989" s="359">
        <v>7.000000000000001E-4</v>
      </c>
      <c r="AM989" s="359" t="s">
        <v>34</v>
      </c>
      <c r="AN989" s="359" t="s">
        <v>2161</v>
      </c>
      <c r="AO989" s="357" t="s">
        <v>1323</v>
      </c>
      <c r="AP989" s="360" t="s">
        <v>13</v>
      </c>
      <c r="AQ989" s="366" t="s">
        <v>668</v>
      </c>
      <c r="AR989" s="359" t="s">
        <v>34</v>
      </c>
      <c r="AS989" s="359" t="s">
        <v>34</v>
      </c>
      <c r="AT989" s="359"/>
      <c r="AX989" s="646"/>
      <c r="AY989" s="647"/>
      <c r="AZ989" s="647"/>
      <c r="BA989" s="647"/>
      <c r="BB989" s="648"/>
      <c r="BC989" s="647"/>
      <c r="BD989" s="647"/>
      <c r="BE989" s="647"/>
      <c r="BF989" s="647"/>
      <c r="BG989" s="648"/>
      <c r="BH989" s="648"/>
      <c r="BI989" s="649"/>
      <c r="BJ989" s="649"/>
      <c r="BK989" s="649"/>
      <c r="BL989" s="648"/>
      <c r="BM989" s="648"/>
      <c r="BN989" s="648"/>
      <c r="BO989" s="648"/>
      <c r="BP989" s="648"/>
      <c r="BQ989" s="648"/>
      <c r="BR989" s="648"/>
      <c r="BS989" s="648"/>
      <c r="BT989" s="651"/>
      <c r="BU989" s="652"/>
      <c r="BV989" s="650"/>
      <c r="BW989" s="653"/>
    </row>
    <row r="990" spans="2:75" ht="15.75" customHeight="1">
      <c r="B990" s="353" t="s">
        <v>58</v>
      </c>
      <c r="C990" s="354">
        <v>23657955000111</v>
      </c>
      <c r="D990" s="355" t="s">
        <v>14</v>
      </c>
      <c r="E990" s="355" t="s">
        <v>607</v>
      </c>
      <c r="F990" s="355"/>
      <c r="G990" s="356"/>
      <c r="H990" s="356" t="s">
        <v>34</v>
      </c>
      <c r="I990" s="356" t="s">
        <v>34</v>
      </c>
      <c r="J990" s="356" t="s">
        <v>611</v>
      </c>
      <c r="K990" s="357"/>
      <c r="L990" s="358"/>
      <c r="M990" s="358" t="s">
        <v>1414</v>
      </c>
      <c r="N990" s="357">
        <v>423084</v>
      </c>
      <c r="O990" s="357" t="s">
        <v>1323</v>
      </c>
      <c r="P990" s="361">
        <v>42611</v>
      </c>
      <c r="Q990" s="362">
        <v>9696255.7599999998</v>
      </c>
      <c r="R990" s="362">
        <v>8667562.9175396822</v>
      </c>
      <c r="S990" s="357">
        <v>32</v>
      </c>
      <c r="T990" s="359">
        <v>7.6972969036157135E-2</v>
      </c>
      <c r="U990" s="359">
        <v>0.9950445944198002</v>
      </c>
      <c r="V990" s="359">
        <v>8.5880201142654267E-2</v>
      </c>
      <c r="W990" s="359">
        <v>0.84191313185754602</v>
      </c>
      <c r="X990" s="359">
        <v>0.40777769648154005</v>
      </c>
      <c r="Y990" s="359">
        <v>3.0922523495400975</v>
      </c>
      <c r="Z990" s="359">
        <v>0.34180123402466012</v>
      </c>
      <c r="AA990" s="359">
        <v>1.9429090221443213</v>
      </c>
      <c r="AB990" s="359">
        <v>0.19567748880338767</v>
      </c>
      <c r="AC990" s="363">
        <v>2.1980903640125227E-2</v>
      </c>
      <c r="AD990" s="526">
        <v>0</v>
      </c>
      <c r="AE990" s="360" t="s">
        <v>2145</v>
      </c>
      <c r="AF990" s="360" t="s">
        <v>2146</v>
      </c>
      <c r="AG990" s="364" t="s">
        <v>59</v>
      </c>
      <c r="AH990" s="364" t="s">
        <v>2147</v>
      </c>
      <c r="AI990" s="364">
        <v>5000</v>
      </c>
      <c r="AJ990" s="364">
        <v>1000</v>
      </c>
      <c r="AK990" s="364">
        <v>1000</v>
      </c>
      <c r="AL990" s="657">
        <v>1.4999999999999999E-2</v>
      </c>
      <c r="AM990" s="657">
        <v>0.2</v>
      </c>
      <c r="AN990" s="359" t="s">
        <v>666</v>
      </c>
      <c r="AO990" s="357" t="s">
        <v>1323</v>
      </c>
      <c r="AP990" s="360" t="s">
        <v>716</v>
      </c>
      <c r="AQ990" s="366" t="s">
        <v>659</v>
      </c>
      <c r="AR990" s="359">
        <v>2.9999999999999996E-3</v>
      </c>
      <c r="AS990" s="359">
        <v>2.9999999999999996E-3</v>
      </c>
      <c r="AT990" s="359"/>
      <c r="AX990" s="646"/>
      <c r="AY990" s="647"/>
      <c r="AZ990" s="647"/>
      <c r="BA990" s="647"/>
      <c r="BB990" s="648"/>
      <c r="BC990" s="647"/>
      <c r="BD990" s="647"/>
      <c r="BE990" s="647"/>
      <c r="BF990" s="647"/>
      <c r="BG990" s="648"/>
      <c r="BH990" s="648"/>
      <c r="BI990" s="649"/>
      <c r="BJ990" s="649"/>
      <c r="BK990" s="649"/>
      <c r="BL990" s="648"/>
      <c r="BM990" s="648"/>
      <c r="BN990" s="648"/>
      <c r="BO990" s="648"/>
      <c r="BP990" s="648"/>
      <c r="BQ990" s="648"/>
      <c r="BR990" s="648"/>
      <c r="BS990" s="648"/>
      <c r="BT990" s="651"/>
      <c r="BU990" s="652"/>
      <c r="BV990" s="650"/>
      <c r="BW990" s="653"/>
    </row>
    <row r="991" spans="2:75" ht="15.75" customHeight="1">
      <c r="B991" s="353" t="s">
        <v>68</v>
      </c>
      <c r="C991" s="354">
        <v>18214066000140</v>
      </c>
      <c r="D991" s="355" t="s">
        <v>14</v>
      </c>
      <c r="E991" s="355" t="s">
        <v>607</v>
      </c>
      <c r="F991" s="355"/>
      <c r="G991" s="356"/>
      <c r="H991" s="356" t="s">
        <v>34</v>
      </c>
      <c r="I991" s="356" t="s">
        <v>34</v>
      </c>
      <c r="J991" s="356" t="s">
        <v>608</v>
      </c>
      <c r="K991" s="357" t="s">
        <v>48</v>
      </c>
      <c r="L991" s="358"/>
      <c r="M991" s="358" t="s">
        <v>1414</v>
      </c>
      <c r="N991" s="357">
        <v>431011</v>
      </c>
      <c r="O991" s="357" t="s">
        <v>1320</v>
      </c>
      <c r="P991" s="361">
        <v>42683</v>
      </c>
      <c r="Q991" s="362">
        <v>24444656.25</v>
      </c>
      <c r="R991" s="362">
        <v>27671284.156865079</v>
      </c>
      <c r="S991" s="357">
        <v>32</v>
      </c>
      <c r="T991" s="359">
        <v>-4.7402006992654733E-2</v>
      </c>
      <c r="U991" s="359">
        <v>-0.61277499638261934</v>
      </c>
      <c r="V991" s="359">
        <v>-6.2116915818821949E-2</v>
      </c>
      <c r="W991" s="359">
        <v>-0.60895347754817342</v>
      </c>
      <c r="X991" s="359">
        <v>5.7973542167801817E-3</v>
      </c>
      <c r="Y991" s="359">
        <v>4.3962390176399101E-2</v>
      </c>
      <c r="Z991" s="359">
        <v>-0.13906707352360503</v>
      </c>
      <c r="AA991" s="359">
        <v>-0.79050232982109714</v>
      </c>
      <c r="AB991" s="359">
        <v>0.19554355670297691</v>
      </c>
      <c r="AC991" s="363">
        <v>-0.72689597798868699</v>
      </c>
      <c r="AD991" s="526">
        <v>0</v>
      </c>
      <c r="AE991" s="360" t="s">
        <v>2159</v>
      </c>
      <c r="AF991" s="360" t="s">
        <v>2143</v>
      </c>
      <c r="AG991" s="364" t="s">
        <v>1435</v>
      </c>
      <c r="AH991" s="364" t="s">
        <v>2147</v>
      </c>
      <c r="AI991" s="364">
        <v>1000</v>
      </c>
      <c r="AJ991" s="364">
        <v>1000</v>
      </c>
      <c r="AK991" s="364">
        <v>1000</v>
      </c>
      <c r="AL991" s="657">
        <v>0.02</v>
      </c>
      <c r="AM991" s="657">
        <v>0.2</v>
      </c>
      <c r="AN991" s="359" t="s">
        <v>34</v>
      </c>
      <c r="AO991" s="357" t="s">
        <v>1323</v>
      </c>
      <c r="AP991" s="360" t="s">
        <v>716</v>
      </c>
      <c r="AQ991" s="366" t="s">
        <v>659</v>
      </c>
      <c r="AR991" s="359" t="s">
        <v>34</v>
      </c>
      <c r="AS991" s="359" t="s">
        <v>34</v>
      </c>
      <c r="AT991" s="359"/>
      <c r="AX991" s="646"/>
      <c r="AY991" s="647"/>
      <c r="AZ991" s="647"/>
      <c r="BA991" s="647"/>
      <c r="BB991" s="648"/>
      <c r="BC991" s="647"/>
      <c r="BD991" s="647"/>
      <c r="BE991" s="647"/>
      <c r="BF991" s="647"/>
      <c r="BG991" s="648"/>
      <c r="BH991" s="648"/>
      <c r="BI991" s="649"/>
      <c r="BJ991" s="649"/>
      <c r="BK991" s="649"/>
      <c r="BL991" s="648"/>
      <c r="BM991" s="648"/>
      <c r="BN991" s="648"/>
      <c r="BO991" s="648"/>
      <c r="BP991" s="648"/>
      <c r="BQ991" s="648"/>
      <c r="BR991" s="648"/>
      <c r="BS991" s="648"/>
      <c r="BT991" s="651"/>
      <c r="BU991" s="652"/>
      <c r="BV991" s="650"/>
      <c r="BW991" s="653"/>
    </row>
    <row r="992" spans="2:75" ht="15.75" customHeight="1">
      <c r="B992" s="353" t="s">
        <v>730</v>
      </c>
      <c r="C992" s="354">
        <v>26623196000164</v>
      </c>
      <c r="D992" s="355" t="s">
        <v>14</v>
      </c>
      <c r="E992" s="355" t="s">
        <v>607</v>
      </c>
      <c r="F992" s="355"/>
      <c r="G992" s="356"/>
      <c r="H992" s="356" t="s">
        <v>34</v>
      </c>
      <c r="I992" s="356" t="s">
        <v>34</v>
      </c>
      <c r="J992" s="356" t="s">
        <v>608</v>
      </c>
      <c r="K992" s="357" t="s">
        <v>48</v>
      </c>
      <c r="L992" s="358"/>
      <c r="M992" s="358" t="s">
        <v>34</v>
      </c>
      <c r="N992" s="357">
        <v>440906</v>
      </c>
      <c r="O992" s="357" t="s">
        <v>1320</v>
      </c>
      <c r="P992" s="361">
        <v>42761</v>
      </c>
      <c r="Q992" s="362">
        <v>160531226.66999999</v>
      </c>
      <c r="R992" s="362">
        <v>214221317.96603179</v>
      </c>
      <c r="S992" s="357">
        <v>32</v>
      </c>
      <c r="T992" s="359">
        <v>-4.808635516204407E-2</v>
      </c>
      <c r="U992" s="359">
        <v>-0.62162169874032724</v>
      </c>
      <c r="V992" s="359">
        <v>-0.23758081853919855</v>
      </c>
      <c r="W992" s="359">
        <v>-2.3290864290520448</v>
      </c>
      <c r="X992" s="359">
        <v>-0.14001028647087599</v>
      </c>
      <c r="Y992" s="359">
        <v>-1.0617234366542845</v>
      </c>
      <c r="Z992" s="359">
        <v>-9.0525848307289047E-3</v>
      </c>
      <c r="AA992" s="359">
        <v>-5.1457826919609824E-2</v>
      </c>
      <c r="AB992" s="359">
        <v>0.23230786670095488</v>
      </c>
      <c r="AC992" s="363">
        <v>-1.4693251630470123</v>
      </c>
      <c r="AD992" s="526">
        <v>16565058000112</v>
      </c>
      <c r="AE992" s="360" t="s">
        <v>2157</v>
      </c>
      <c r="AF992" s="360" t="s">
        <v>2143</v>
      </c>
      <c r="AG992" s="364" t="s">
        <v>1435</v>
      </c>
      <c r="AH992" s="364" t="s">
        <v>2144</v>
      </c>
      <c r="AI992" s="364">
        <v>5000</v>
      </c>
      <c r="AJ992" s="364">
        <v>1000</v>
      </c>
      <c r="AK992" s="364">
        <v>5000</v>
      </c>
      <c r="AL992" s="657">
        <v>7.4999999999999997E-3</v>
      </c>
      <c r="AM992" s="657">
        <v>0.1</v>
      </c>
      <c r="AN992" s="359" t="s">
        <v>34</v>
      </c>
      <c r="AO992" s="357" t="s">
        <v>1323</v>
      </c>
      <c r="AP992" s="360" t="s">
        <v>716</v>
      </c>
      <c r="AQ992" s="366" t="s">
        <v>659</v>
      </c>
      <c r="AR992" s="359">
        <v>6.0000000000000001E-3</v>
      </c>
      <c r="AS992" s="359">
        <v>6.0000000000000001E-3</v>
      </c>
      <c r="AT992" s="359"/>
      <c r="AX992" s="646"/>
      <c r="AY992" s="647"/>
      <c r="AZ992" s="647"/>
      <c r="BA992" s="647"/>
      <c r="BB992" s="648"/>
      <c r="BC992" s="647"/>
      <c r="BD992" s="647"/>
      <c r="BE992" s="647"/>
      <c r="BF992" s="647"/>
      <c r="BG992" s="648"/>
      <c r="BH992" s="648"/>
      <c r="BI992" s="649"/>
      <c r="BJ992" s="649"/>
      <c r="BK992" s="649"/>
      <c r="BL992" s="648"/>
      <c r="BM992" s="648"/>
      <c r="BN992" s="648"/>
      <c r="BO992" s="648"/>
      <c r="BP992" s="648"/>
      <c r="BQ992" s="648"/>
      <c r="BR992" s="648"/>
      <c r="BS992" s="648"/>
      <c r="BT992" s="651"/>
      <c r="BU992" s="652"/>
      <c r="BV992" s="650"/>
      <c r="BW992" s="653"/>
    </row>
    <row r="993" spans="2:75" ht="15.75" customHeight="1">
      <c r="B993" s="353" t="s">
        <v>1405</v>
      </c>
      <c r="C993" s="354">
        <v>47548587000131</v>
      </c>
      <c r="D993" s="355" t="s">
        <v>14</v>
      </c>
      <c r="E993" s="355" t="s">
        <v>607</v>
      </c>
      <c r="F993" s="355"/>
      <c r="G993" s="356"/>
      <c r="H993" s="356" t="s">
        <v>34</v>
      </c>
      <c r="I993" s="356" t="s">
        <v>34</v>
      </c>
      <c r="J993" s="356" t="s">
        <v>608</v>
      </c>
      <c r="K993" s="357" t="s">
        <v>48</v>
      </c>
      <c r="L993" s="358"/>
      <c r="M993" s="358" t="s">
        <v>1414</v>
      </c>
      <c r="N993" s="357">
        <v>668443</v>
      </c>
      <c r="O993" s="357" t="s">
        <v>1320</v>
      </c>
      <c r="P993" s="361">
        <v>44804</v>
      </c>
      <c r="Q993" s="362">
        <v>5060000</v>
      </c>
      <c r="R993" s="362" t="s">
        <v>1417</v>
      </c>
      <c r="S993" s="357">
        <v>32</v>
      </c>
      <c r="T993" s="359" t="s">
        <v>1417</v>
      </c>
      <c r="U993" s="359" t="s">
        <v>1417</v>
      </c>
      <c r="V993" s="359" t="s">
        <v>1417</v>
      </c>
      <c r="W993" s="359" t="s">
        <v>1417</v>
      </c>
      <c r="X993" s="359" t="s">
        <v>1417</v>
      </c>
      <c r="Y993" s="359" t="s">
        <v>1417</v>
      </c>
      <c r="Z993" s="359" t="s">
        <v>1417</v>
      </c>
      <c r="AA993" s="359" t="s">
        <v>1417</v>
      </c>
      <c r="AB993" s="359" t="s">
        <v>1417</v>
      </c>
      <c r="AC993" s="363" t="s">
        <v>1417</v>
      </c>
      <c r="AD993" s="526">
        <v>0</v>
      </c>
      <c r="AE993" s="360" t="s">
        <v>2157</v>
      </c>
      <c r="AF993" s="360" t="s">
        <v>2143</v>
      </c>
      <c r="AG993" s="364" t="s">
        <v>1435</v>
      </c>
      <c r="AH993" s="364" t="s">
        <v>2144</v>
      </c>
      <c r="AI993" s="364" t="s">
        <v>1427</v>
      </c>
      <c r="AJ993" s="364" t="s">
        <v>1427</v>
      </c>
      <c r="AK993" s="364" t="s">
        <v>1427</v>
      </c>
      <c r="AL993" s="657">
        <v>0</v>
      </c>
      <c r="AM993" s="657" t="s">
        <v>34</v>
      </c>
      <c r="AN993" s="359" t="s">
        <v>2161</v>
      </c>
      <c r="AO993" s="357" t="s">
        <v>1323</v>
      </c>
      <c r="AP993" s="360" t="s">
        <v>716</v>
      </c>
      <c r="AQ993" s="366" t="s">
        <v>659</v>
      </c>
      <c r="AR993" s="359" t="s">
        <v>34</v>
      </c>
      <c r="AS993" s="359" t="s">
        <v>34</v>
      </c>
      <c r="AT993" s="359"/>
      <c r="AX993" s="646"/>
      <c r="AY993" s="647"/>
      <c r="AZ993" s="647"/>
      <c r="BA993" s="647"/>
      <c r="BB993" s="648"/>
      <c r="BC993" s="647"/>
      <c r="BD993" s="647"/>
      <c r="BE993" s="647"/>
      <c r="BF993" s="647"/>
      <c r="BG993" s="648"/>
      <c r="BH993" s="648"/>
      <c r="BI993" s="649"/>
      <c r="BJ993" s="649"/>
      <c r="BK993" s="649"/>
      <c r="BL993" s="648"/>
      <c r="BM993" s="648"/>
      <c r="BN993" s="648"/>
      <c r="BO993" s="648"/>
      <c r="BP993" s="648"/>
      <c r="BQ993" s="648"/>
      <c r="BR993" s="648"/>
      <c r="BS993" s="648"/>
      <c r="BT993" s="651"/>
      <c r="BU993" s="652"/>
      <c r="BV993" s="650"/>
      <c r="BW993" s="653"/>
    </row>
    <row r="994" spans="2:75" ht="15.75" customHeight="1">
      <c r="B994" s="353" t="s">
        <v>746</v>
      </c>
      <c r="C994" s="354">
        <v>34839385000105</v>
      </c>
      <c r="D994" s="355" t="s">
        <v>14</v>
      </c>
      <c r="E994" s="355" t="s">
        <v>614</v>
      </c>
      <c r="F994" s="355"/>
      <c r="G994" s="356"/>
      <c r="H994" s="356" t="s">
        <v>1337</v>
      </c>
      <c r="I994" s="356" t="s">
        <v>34</v>
      </c>
      <c r="J994" s="356" t="s">
        <v>608</v>
      </c>
      <c r="K994" s="357" t="s">
        <v>48</v>
      </c>
      <c r="L994" s="358"/>
      <c r="M994" s="358" t="s">
        <v>1414</v>
      </c>
      <c r="N994" s="357">
        <v>527874</v>
      </c>
      <c r="O994" s="357" t="s">
        <v>1320</v>
      </c>
      <c r="P994" s="361">
        <v>43888</v>
      </c>
      <c r="Q994" s="362">
        <v>90934950.75</v>
      </c>
      <c r="R994" s="362">
        <v>131853489.71853176</v>
      </c>
      <c r="S994" s="357">
        <v>32</v>
      </c>
      <c r="T994" s="359">
        <v>9.931208441592343E-3</v>
      </c>
      <c r="U994" s="359">
        <v>0.12838266991131392</v>
      </c>
      <c r="V994" s="359">
        <v>-0.199410608346824</v>
      </c>
      <c r="W994" s="359">
        <v>-1.9548907380878113</v>
      </c>
      <c r="X994" s="359">
        <v>-0.15497227099763167</v>
      </c>
      <c r="Y994" s="359">
        <v>-1.1751828833230096</v>
      </c>
      <c r="Z994" s="359">
        <v>-9.1894441599409626E-2</v>
      </c>
      <c r="AA994" s="359">
        <v>-0.52235779715039299</v>
      </c>
      <c r="AB994" s="359">
        <v>0.29683657209956094</v>
      </c>
      <c r="AC994" s="363">
        <v>-0.92802334918545604</v>
      </c>
      <c r="AD994" s="526">
        <v>31690716000191</v>
      </c>
      <c r="AE994" s="360" t="s">
        <v>2172</v>
      </c>
      <c r="AF994" s="360" t="s">
        <v>2152</v>
      </c>
      <c r="AG994" s="364" t="s">
        <v>1436</v>
      </c>
      <c r="AH994" s="364" t="s">
        <v>2144</v>
      </c>
      <c r="AI994" s="364">
        <v>5000</v>
      </c>
      <c r="AJ994" s="364">
        <v>1000</v>
      </c>
      <c r="AK994" s="364">
        <v>1000</v>
      </c>
      <c r="AL994" s="657">
        <v>1.8700000000000001E-2</v>
      </c>
      <c r="AM994" s="657">
        <v>0.2</v>
      </c>
      <c r="AN994" s="359" t="s">
        <v>150</v>
      </c>
      <c r="AO994" s="357" t="s">
        <v>1323</v>
      </c>
      <c r="AP994" s="360" t="s">
        <v>716</v>
      </c>
      <c r="AQ994" s="366" t="s">
        <v>659</v>
      </c>
      <c r="AR994" s="359">
        <v>2.4666666666666665E-3</v>
      </c>
      <c r="AS994" s="359">
        <v>2.4666666666666665E-3</v>
      </c>
      <c r="AT994" s="359"/>
      <c r="AX994" s="646"/>
      <c r="AY994" s="647"/>
      <c r="AZ994" s="647"/>
      <c r="BA994" s="647"/>
      <c r="BB994" s="648"/>
      <c r="BC994" s="647"/>
      <c r="BD994" s="647"/>
      <c r="BE994" s="647"/>
      <c r="BF994" s="647"/>
      <c r="BG994" s="648"/>
      <c r="BH994" s="648"/>
      <c r="BI994" s="649"/>
      <c r="BJ994" s="649"/>
      <c r="BK994" s="649"/>
      <c r="BL994" s="648"/>
      <c r="BM994" s="648"/>
      <c r="BN994" s="648"/>
      <c r="BO994" s="648"/>
      <c r="BP994" s="648"/>
      <c r="BQ994" s="648"/>
      <c r="BR994" s="648"/>
      <c r="BS994" s="648"/>
      <c r="BT994" s="651"/>
      <c r="BU994" s="652"/>
      <c r="BV994" s="650"/>
      <c r="BW994" s="653"/>
    </row>
    <row r="995" spans="2:75" ht="15.75" customHeight="1">
      <c r="B995" s="353" t="s">
        <v>747</v>
      </c>
      <c r="C995" s="354">
        <v>36352721000108</v>
      </c>
      <c r="D995" s="355" t="s">
        <v>14</v>
      </c>
      <c r="E995" s="355" t="s">
        <v>607</v>
      </c>
      <c r="F995" s="355"/>
      <c r="G995" s="356"/>
      <c r="H995" s="356" t="s">
        <v>34</v>
      </c>
      <c r="I995" s="356" t="s">
        <v>34</v>
      </c>
      <c r="J995" s="356" t="s">
        <v>608</v>
      </c>
      <c r="K995" s="357" t="s">
        <v>48</v>
      </c>
      <c r="L995" s="358"/>
      <c r="M995" s="358" t="s">
        <v>1414</v>
      </c>
      <c r="N995" s="357">
        <v>540188</v>
      </c>
      <c r="O995" s="357" t="s">
        <v>1320</v>
      </c>
      <c r="P995" s="361">
        <v>44000</v>
      </c>
      <c r="Q995" s="362">
        <v>2807551.78</v>
      </c>
      <c r="R995" s="362">
        <v>4403306.8141666641</v>
      </c>
      <c r="S995" s="357">
        <v>32</v>
      </c>
      <c r="T995" s="359">
        <v>-6.7261803153378819E-2</v>
      </c>
      <c r="U995" s="359">
        <v>-0.86950645761448286</v>
      </c>
      <c r="V995" s="359">
        <v>-0.25963128636390265</v>
      </c>
      <c r="W995" s="359">
        <v>-2.5452547446616385</v>
      </c>
      <c r="X995" s="359">
        <v>-0.20218720655161815</v>
      </c>
      <c r="Y995" s="359">
        <v>-1.5332223167200452</v>
      </c>
      <c r="Z995" s="359" t="s">
        <v>1417</v>
      </c>
      <c r="AA995" s="359" t="s">
        <v>1417</v>
      </c>
      <c r="AB995" s="359">
        <v>0.27672402925307443</v>
      </c>
      <c r="AC995" s="363">
        <v>-1.2985988328195812</v>
      </c>
      <c r="AD995" s="526">
        <v>36352677000136</v>
      </c>
      <c r="AE995" s="360" t="s">
        <v>2172</v>
      </c>
      <c r="AF995" s="360" t="s">
        <v>2152</v>
      </c>
      <c r="AG995" s="364" t="s">
        <v>1436</v>
      </c>
      <c r="AH995" s="364" t="s">
        <v>2147</v>
      </c>
      <c r="AI995" s="364">
        <v>1000</v>
      </c>
      <c r="AJ995" s="364">
        <v>0</v>
      </c>
      <c r="AK995" s="364">
        <v>1000</v>
      </c>
      <c r="AL995" s="657">
        <v>0.02</v>
      </c>
      <c r="AM995" s="657">
        <v>0.2</v>
      </c>
      <c r="AN995" s="359" t="s">
        <v>34</v>
      </c>
      <c r="AO995" s="357" t="s">
        <v>1323</v>
      </c>
      <c r="AP995" s="360" t="s">
        <v>716</v>
      </c>
      <c r="AQ995" s="366" t="s">
        <v>659</v>
      </c>
      <c r="AR995" s="359">
        <v>2.6666666666666666E-3</v>
      </c>
      <c r="AS995" s="359">
        <v>2.6666666666666666E-3</v>
      </c>
      <c r="AT995" s="359"/>
      <c r="AX995" s="646"/>
      <c r="AY995" s="647"/>
      <c r="AZ995" s="647"/>
      <c r="BA995" s="647"/>
      <c r="BB995" s="648"/>
      <c r="BC995" s="647"/>
      <c r="BD995" s="647"/>
      <c r="BE995" s="647"/>
      <c r="BF995" s="647"/>
      <c r="BG995" s="648"/>
      <c r="BH995" s="648"/>
      <c r="BI995" s="649"/>
      <c r="BJ995" s="649"/>
      <c r="BK995" s="649"/>
      <c r="BL995" s="648"/>
      <c r="BM995" s="648"/>
      <c r="BN995" s="648"/>
      <c r="BO995" s="648"/>
      <c r="BP995" s="648"/>
      <c r="BQ995" s="648"/>
      <c r="BR995" s="648"/>
      <c r="BS995" s="648"/>
      <c r="BT995" s="651"/>
      <c r="BU995" s="652"/>
      <c r="BV995" s="650"/>
      <c r="BW995" s="653"/>
    </row>
    <row r="996" spans="2:75" ht="15.75" customHeight="1">
      <c r="B996" s="353" t="s">
        <v>762</v>
      </c>
      <c r="C996" s="354">
        <v>4812385000142</v>
      </c>
      <c r="D996" s="355" t="s">
        <v>14</v>
      </c>
      <c r="E996" s="355" t="s">
        <v>614</v>
      </c>
      <c r="F996" s="355"/>
      <c r="G996" s="356"/>
      <c r="H996" s="356" t="s">
        <v>1337</v>
      </c>
      <c r="I996" s="356" t="s">
        <v>34</v>
      </c>
      <c r="J996" s="356" t="s">
        <v>608</v>
      </c>
      <c r="K996" s="357" t="s">
        <v>48</v>
      </c>
      <c r="L996" s="358"/>
      <c r="M996" s="358" t="s">
        <v>1414</v>
      </c>
      <c r="N996" s="357">
        <v>379360</v>
      </c>
      <c r="O996" s="357" t="s">
        <v>1320</v>
      </c>
      <c r="P996" s="361">
        <v>41814</v>
      </c>
      <c r="Q996" s="362">
        <v>25196943.449999999</v>
      </c>
      <c r="R996" s="362">
        <v>28132140.824365061</v>
      </c>
      <c r="S996" s="357">
        <v>32</v>
      </c>
      <c r="T996" s="359">
        <v>-0.10739451686480272</v>
      </c>
      <c r="U996" s="359">
        <v>-1.3883098809200243</v>
      </c>
      <c r="V996" s="359">
        <v>-0.22674558972041359</v>
      </c>
      <c r="W996" s="359">
        <v>-2.2228649564909428</v>
      </c>
      <c r="X996" s="359">
        <v>-7.601683730147768E-2</v>
      </c>
      <c r="Y996" s="359">
        <v>-0.576449486517571</v>
      </c>
      <c r="Z996" s="359">
        <v>-0.1687007821060853</v>
      </c>
      <c r="AA996" s="359">
        <v>-0.95894993630440961</v>
      </c>
      <c r="AB996" s="359">
        <v>0.19283009079548843</v>
      </c>
      <c r="AC996" s="363">
        <v>-1.7405471878551948</v>
      </c>
      <c r="AD996" s="526">
        <v>0</v>
      </c>
      <c r="AE996" s="360" t="s">
        <v>2179</v>
      </c>
      <c r="AF996" s="360" t="s">
        <v>2152</v>
      </c>
      <c r="AG996" s="364" t="s">
        <v>1436</v>
      </c>
      <c r="AH996" s="364" t="s">
        <v>2147</v>
      </c>
      <c r="AI996" s="364">
        <v>100000</v>
      </c>
      <c r="AJ996" s="364">
        <v>1000</v>
      </c>
      <c r="AK996" s="364">
        <v>1000</v>
      </c>
      <c r="AL996" s="657">
        <v>0.02</v>
      </c>
      <c r="AM996" s="657">
        <v>0.1</v>
      </c>
      <c r="AN996" s="359" t="s">
        <v>2161</v>
      </c>
      <c r="AO996" s="357" t="s">
        <v>1323</v>
      </c>
      <c r="AP996" s="360" t="s">
        <v>716</v>
      </c>
      <c r="AQ996" s="366" t="s">
        <v>659</v>
      </c>
      <c r="AR996" s="359" t="s">
        <v>34</v>
      </c>
      <c r="AS996" s="359" t="s">
        <v>34</v>
      </c>
      <c r="AT996" s="359"/>
      <c r="AX996" s="646"/>
      <c r="AY996" s="647"/>
      <c r="AZ996" s="647"/>
      <c r="BA996" s="647"/>
      <c r="BB996" s="648"/>
      <c r="BC996" s="647"/>
      <c r="BD996" s="647"/>
      <c r="BE996" s="647"/>
      <c r="BF996" s="647"/>
      <c r="BG996" s="648"/>
      <c r="BH996" s="648"/>
      <c r="BI996" s="649"/>
      <c r="BJ996" s="649"/>
      <c r="BK996" s="649"/>
      <c r="BL996" s="648"/>
      <c r="BM996" s="648"/>
      <c r="BN996" s="648"/>
      <c r="BO996" s="648"/>
      <c r="BP996" s="648"/>
      <c r="BQ996" s="648"/>
      <c r="BR996" s="648"/>
      <c r="BS996" s="648"/>
      <c r="BT996" s="651"/>
      <c r="BU996" s="652"/>
      <c r="BV996" s="650"/>
      <c r="BW996" s="653"/>
    </row>
    <row r="997" spans="2:75" ht="15.75" customHeight="1">
      <c r="B997" s="353" t="s">
        <v>94</v>
      </c>
      <c r="C997" s="354">
        <v>10237480000162</v>
      </c>
      <c r="D997" s="355" t="s">
        <v>14</v>
      </c>
      <c r="E997" s="355" t="s">
        <v>607</v>
      </c>
      <c r="F997" s="355"/>
      <c r="G997" s="356"/>
      <c r="H997" s="356" t="s">
        <v>34</v>
      </c>
      <c r="I997" s="356" t="s">
        <v>34</v>
      </c>
      <c r="J997" s="356" t="s">
        <v>608</v>
      </c>
      <c r="K997" s="357" t="s">
        <v>48</v>
      </c>
      <c r="L997" s="358"/>
      <c r="M997" s="358" t="s">
        <v>34</v>
      </c>
      <c r="N997" s="357">
        <v>216542</v>
      </c>
      <c r="O997" s="357" t="s">
        <v>1320</v>
      </c>
      <c r="P997" s="361">
        <v>39696</v>
      </c>
      <c r="Q997" s="362">
        <v>27680569.469999999</v>
      </c>
      <c r="R997" s="362">
        <v>36859212.140079372</v>
      </c>
      <c r="S997" s="357">
        <v>32</v>
      </c>
      <c r="T997" s="359">
        <v>4.4582883524346695E-3</v>
      </c>
      <c r="U997" s="359">
        <v>5.7633163706742624E-2</v>
      </c>
      <c r="V997" s="359">
        <v>-0.20025123121569688</v>
      </c>
      <c r="W997" s="359">
        <v>-1.9631316530231202</v>
      </c>
      <c r="X997" s="359">
        <v>-9.1959550926308031E-2</v>
      </c>
      <c r="Y997" s="359">
        <v>-0.69734598009678361</v>
      </c>
      <c r="Z997" s="359">
        <v>-4.6877351576188109E-2</v>
      </c>
      <c r="AA997" s="359">
        <v>-0.26646606344620777</v>
      </c>
      <c r="AB997" s="359">
        <v>0.23302784699563925</v>
      </c>
      <c r="AC997" s="363">
        <v>-1.2589341967558996</v>
      </c>
      <c r="AD997" s="526">
        <v>26703040000193</v>
      </c>
      <c r="AE997" s="360" t="s">
        <v>2186</v>
      </c>
      <c r="AF997" s="360" t="s">
        <v>2152</v>
      </c>
      <c r="AG997" s="364" t="s">
        <v>1436</v>
      </c>
      <c r="AH997" s="364" t="s">
        <v>2147</v>
      </c>
      <c r="AI997" s="364">
        <v>1000</v>
      </c>
      <c r="AJ997" s="364">
        <v>1000</v>
      </c>
      <c r="AK997" s="364">
        <v>1000</v>
      </c>
      <c r="AL997" s="657">
        <v>0.02</v>
      </c>
      <c r="AM997" s="657">
        <v>0.2</v>
      </c>
      <c r="AN997" s="359" t="s">
        <v>666</v>
      </c>
      <c r="AO997" s="357" t="s">
        <v>1323</v>
      </c>
      <c r="AP997" s="360" t="s">
        <v>716</v>
      </c>
      <c r="AQ997" s="366" t="s">
        <v>659</v>
      </c>
      <c r="AR997" s="359">
        <v>4.6666666666666662E-3</v>
      </c>
      <c r="AS997" s="359">
        <v>4.6666666666666662E-3</v>
      </c>
      <c r="AT997" s="359"/>
      <c r="AX997" s="646"/>
      <c r="AY997" s="647"/>
      <c r="AZ997" s="647"/>
      <c r="BA997" s="647"/>
      <c r="BB997" s="648"/>
      <c r="BC997" s="647"/>
      <c r="BD997" s="647"/>
      <c r="BE997" s="647"/>
      <c r="BF997" s="647"/>
      <c r="BG997" s="648"/>
      <c r="BH997" s="648"/>
      <c r="BI997" s="649"/>
      <c r="BJ997" s="649"/>
      <c r="BK997" s="649"/>
      <c r="BL997" s="648"/>
      <c r="BM997" s="648"/>
      <c r="BN997" s="648"/>
      <c r="BO997" s="648"/>
      <c r="BP997" s="648"/>
      <c r="BQ997" s="648"/>
      <c r="BR997" s="648"/>
      <c r="BS997" s="648"/>
      <c r="BT997" s="651"/>
      <c r="BU997" s="652"/>
      <c r="BV997" s="650"/>
      <c r="BW997" s="653"/>
    </row>
    <row r="998" spans="2:75" ht="15.75" customHeight="1">
      <c r="B998" s="353" t="s">
        <v>565</v>
      </c>
      <c r="C998" s="354">
        <v>38597242000187</v>
      </c>
      <c r="D998" s="355" t="s">
        <v>14</v>
      </c>
      <c r="E998" s="355" t="s">
        <v>614</v>
      </c>
      <c r="F998" s="355"/>
      <c r="G998" s="356"/>
      <c r="H998" s="356" t="s">
        <v>1337</v>
      </c>
      <c r="I998" s="356" t="s">
        <v>34</v>
      </c>
      <c r="J998" s="356" t="s">
        <v>608</v>
      </c>
      <c r="K998" s="357" t="s">
        <v>48</v>
      </c>
      <c r="L998" s="358"/>
      <c r="M998" s="358" t="s">
        <v>34</v>
      </c>
      <c r="N998" s="357">
        <v>592854</v>
      </c>
      <c r="O998" s="357" t="s">
        <v>1320</v>
      </c>
      <c r="P998" s="361">
        <v>44355</v>
      </c>
      <c r="Q998" s="362">
        <v>26196110.289999999</v>
      </c>
      <c r="R998" s="362">
        <v>27358493.839007933</v>
      </c>
      <c r="S998" s="357">
        <v>32</v>
      </c>
      <c r="T998" s="359">
        <v>-7.7754293390365214E-3</v>
      </c>
      <c r="U998" s="359">
        <v>-0.10051449268466044</v>
      </c>
      <c r="V998" s="359">
        <v>-0.11182810237550156</v>
      </c>
      <c r="W998" s="359">
        <v>-1.0962893268525822</v>
      </c>
      <c r="X998" s="359" t="s">
        <v>1417</v>
      </c>
      <c r="Y998" s="359" t="s">
        <v>1417</v>
      </c>
      <c r="Z998" s="359" t="s">
        <v>1417</v>
      </c>
      <c r="AA998" s="359" t="s">
        <v>1417</v>
      </c>
      <c r="AB998" s="359">
        <v>0.20777426780730981</v>
      </c>
      <c r="AC998" s="363">
        <v>-0.93432460716485721</v>
      </c>
      <c r="AD998" s="526">
        <v>38597428000136</v>
      </c>
      <c r="AE998" s="360" t="s">
        <v>2187</v>
      </c>
      <c r="AF998" s="360" t="s">
        <v>2152</v>
      </c>
      <c r="AG998" s="364" t="s">
        <v>1436</v>
      </c>
      <c r="AH998" s="364" t="s">
        <v>2144</v>
      </c>
      <c r="AI998" s="364">
        <v>10000</v>
      </c>
      <c r="AJ998" s="364" t="s">
        <v>1427</v>
      </c>
      <c r="AK998" s="364">
        <v>5000</v>
      </c>
      <c r="AL998" s="657">
        <v>1.9E-2</v>
      </c>
      <c r="AM998" s="657">
        <v>0.2</v>
      </c>
      <c r="AN998" s="359" t="s">
        <v>34</v>
      </c>
      <c r="AO998" s="357" t="s">
        <v>1323</v>
      </c>
      <c r="AP998" s="360" t="s">
        <v>13</v>
      </c>
      <c r="AQ998" s="366" t="s">
        <v>668</v>
      </c>
      <c r="AR998" s="359">
        <v>3.7999999999999996E-3</v>
      </c>
      <c r="AS998" s="359">
        <v>3.7999999999999996E-3</v>
      </c>
      <c r="AT998" s="359"/>
      <c r="AX998" s="646"/>
      <c r="AY998" s="647"/>
      <c r="AZ998" s="647"/>
      <c r="BA998" s="647"/>
      <c r="BB998" s="648"/>
      <c r="BC998" s="647"/>
      <c r="BD998" s="647"/>
      <c r="BE998" s="647"/>
      <c r="BF998" s="647"/>
      <c r="BG998" s="648"/>
      <c r="BH998" s="648"/>
      <c r="BI998" s="649"/>
      <c r="BJ998" s="649"/>
      <c r="BK998" s="649"/>
      <c r="BL998" s="648"/>
      <c r="BM998" s="648"/>
      <c r="BN998" s="648"/>
      <c r="BO998" s="648"/>
      <c r="BP998" s="648"/>
      <c r="BQ998" s="648"/>
      <c r="BR998" s="648"/>
      <c r="BS998" s="648"/>
      <c r="BT998" s="651"/>
      <c r="BU998" s="652"/>
      <c r="BV998" s="650"/>
      <c r="BW998" s="653"/>
    </row>
    <row r="999" spans="2:75" ht="15.75" customHeight="1">
      <c r="B999" s="353" t="s">
        <v>777</v>
      </c>
      <c r="C999" s="354">
        <v>43917039000180</v>
      </c>
      <c r="D999" s="355" t="s">
        <v>14</v>
      </c>
      <c r="E999" s="355" t="s">
        <v>607</v>
      </c>
      <c r="F999" s="355"/>
      <c r="G999" s="356"/>
      <c r="H999" s="356" t="s">
        <v>34</v>
      </c>
      <c r="I999" s="356" t="s">
        <v>34</v>
      </c>
      <c r="J999" s="356" t="s">
        <v>608</v>
      </c>
      <c r="K999" s="357" t="s">
        <v>48</v>
      </c>
      <c r="L999" s="358"/>
      <c r="M999" s="358" t="s">
        <v>34</v>
      </c>
      <c r="N999" s="357">
        <v>626007</v>
      </c>
      <c r="O999" s="357" t="s">
        <v>1320</v>
      </c>
      <c r="P999" s="361">
        <v>44530</v>
      </c>
      <c r="Q999" s="362">
        <v>90032571.409999996</v>
      </c>
      <c r="R999" s="362" t="s">
        <v>1417</v>
      </c>
      <c r="S999" s="357">
        <v>32</v>
      </c>
      <c r="T999" s="359">
        <v>-9.7601733478139496E-2</v>
      </c>
      <c r="U999" s="359">
        <v>-1.2617166587117705</v>
      </c>
      <c r="V999" s="359" t="s">
        <v>1417</v>
      </c>
      <c r="W999" s="359" t="s">
        <v>1417</v>
      </c>
      <c r="X999" s="359" t="s">
        <v>1417</v>
      </c>
      <c r="Y999" s="359" t="s">
        <v>1417</v>
      </c>
      <c r="Z999" s="359" t="s">
        <v>1417</v>
      </c>
      <c r="AA999" s="359" t="s">
        <v>1417</v>
      </c>
      <c r="AB999" s="359" t="s">
        <v>1417</v>
      </c>
      <c r="AC999" s="363" t="s">
        <v>1417</v>
      </c>
      <c r="AD999" s="526">
        <v>43909011000100</v>
      </c>
      <c r="AE999" s="360" t="s">
        <v>2188</v>
      </c>
      <c r="AF999" s="360" t="s">
        <v>2143</v>
      </c>
      <c r="AG999" s="364" t="s">
        <v>1435</v>
      </c>
      <c r="AH999" s="364" t="s">
        <v>2144</v>
      </c>
      <c r="AI999" s="364">
        <v>500</v>
      </c>
      <c r="AJ999" s="364">
        <v>500</v>
      </c>
      <c r="AK999" s="364">
        <v>500</v>
      </c>
      <c r="AL999" s="657">
        <v>1.8000000000000002E-2</v>
      </c>
      <c r="AM999" s="657">
        <v>0.2</v>
      </c>
      <c r="AN999" s="359" t="s">
        <v>2161</v>
      </c>
      <c r="AO999" s="357" t="s">
        <v>1323</v>
      </c>
      <c r="AP999" s="360" t="s">
        <v>716</v>
      </c>
      <c r="AQ999" s="366" t="s">
        <v>659</v>
      </c>
      <c r="AR999" s="359">
        <v>4.8005999999999995E-3</v>
      </c>
      <c r="AS999" s="359">
        <v>4.8005999999999995E-3</v>
      </c>
      <c r="AT999" s="359"/>
      <c r="AX999" s="646"/>
      <c r="AY999" s="647"/>
      <c r="AZ999" s="647"/>
      <c r="BA999" s="647"/>
      <c r="BB999" s="648"/>
      <c r="BC999" s="647"/>
      <c r="BD999" s="647"/>
      <c r="BE999" s="647"/>
      <c r="BF999" s="647"/>
      <c r="BG999" s="648"/>
      <c r="BH999" s="648"/>
      <c r="BI999" s="649"/>
      <c r="BJ999" s="649"/>
      <c r="BK999" s="649"/>
      <c r="BL999" s="648"/>
      <c r="BM999" s="648"/>
      <c r="BN999" s="648"/>
      <c r="BO999" s="648"/>
      <c r="BP999" s="648"/>
      <c r="BQ999" s="648"/>
      <c r="BR999" s="648"/>
      <c r="BS999" s="648"/>
      <c r="BT999" s="651"/>
      <c r="BU999" s="652"/>
      <c r="BV999" s="650"/>
      <c r="BW999" s="653"/>
    </row>
    <row r="1000" spans="2:75" ht="15.75" customHeight="1">
      <c r="B1000" s="353" t="s">
        <v>778</v>
      </c>
      <c r="C1000" s="354">
        <v>43915574000100</v>
      </c>
      <c r="D1000" s="355" t="s">
        <v>14</v>
      </c>
      <c r="E1000" s="355" t="s">
        <v>607</v>
      </c>
      <c r="F1000" s="355"/>
      <c r="G1000" s="356"/>
      <c r="H1000" s="356" t="s">
        <v>34</v>
      </c>
      <c r="I1000" s="356" t="s">
        <v>34</v>
      </c>
      <c r="J1000" s="356" t="s">
        <v>608</v>
      </c>
      <c r="K1000" s="357" t="s">
        <v>48</v>
      </c>
      <c r="L1000" s="358"/>
      <c r="M1000" s="358" t="s">
        <v>34</v>
      </c>
      <c r="N1000" s="357">
        <v>625906</v>
      </c>
      <c r="O1000" s="357" t="s">
        <v>1320</v>
      </c>
      <c r="P1000" s="361">
        <v>44530</v>
      </c>
      <c r="Q1000" s="362">
        <v>15750367.58</v>
      </c>
      <c r="R1000" s="362" t="s">
        <v>1417</v>
      </c>
      <c r="S1000" s="357">
        <v>32</v>
      </c>
      <c r="T1000" s="359">
        <v>-9.6455641277228388E-2</v>
      </c>
      <c r="U1000" s="359">
        <v>-1.2469009011347489</v>
      </c>
      <c r="V1000" s="359" t="s">
        <v>1417</v>
      </c>
      <c r="W1000" s="359" t="s">
        <v>1417</v>
      </c>
      <c r="X1000" s="359" t="s">
        <v>1417</v>
      </c>
      <c r="Y1000" s="359" t="s">
        <v>1417</v>
      </c>
      <c r="Z1000" s="359" t="s">
        <v>1417</v>
      </c>
      <c r="AA1000" s="359" t="s">
        <v>1417</v>
      </c>
      <c r="AB1000" s="359" t="s">
        <v>1417</v>
      </c>
      <c r="AC1000" s="363" t="s">
        <v>1417</v>
      </c>
      <c r="AD1000" s="526">
        <v>43907839000110</v>
      </c>
      <c r="AE1000" s="360" t="s">
        <v>2188</v>
      </c>
      <c r="AF1000" s="360" t="s">
        <v>2143</v>
      </c>
      <c r="AG1000" s="364" t="s">
        <v>1435</v>
      </c>
      <c r="AH1000" s="364" t="s">
        <v>2147</v>
      </c>
      <c r="AI1000" s="364">
        <v>500</v>
      </c>
      <c r="AJ1000" s="364">
        <v>500</v>
      </c>
      <c r="AK1000" s="364">
        <v>500</v>
      </c>
      <c r="AL1000" s="657">
        <v>1.8000000000000002E-2</v>
      </c>
      <c r="AM1000" s="657">
        <v>0.2</v>
      </c>
      <c r="AN1000" s="359" t="s">
        <v>2161</v>
      </c>
      <c r="AO1000" s="357" t="s">
        <v>1323</v>
      </c>
      <c r="AP1000" s="360" t="s">
        <v>716</v>
      </c>
      <c r="AQ1000" s="366" t="s">
        <v>659</v>
      </c>
      <c r="AR1000" s="359">
        <v>4.8005999999999995E-3</v>
      </c>
      <c r="AS1000" s="359">
        <v>4.8005999999999995E-3</v>
      </c>
      <c r="AT1000" s="359"/>
      <c r="AX1000" s="646"/>
      <c r="AY1000" s="647"/>
      <c r="AZ1000" s="647"/>
      <c r="BA1000" s="647"/>
      <c r="BB1000" s="648"/>
      <c r="BC1000" s="647"/>
      <c r="BD1000" s="647"/>
      <c r="BE1000" s="647"/>
      <c r="BF1000" s="647"/>
      <c r="BG1000" s="648"/>
      <c r="BH1000" s="648"/>
      <c r="BI1000" s="649"/>
      <c r="BJ1000" s="649"/>
      <c r="BK1000" s="649"/>
      <c r="BL1000" s="648"/>
      <c r="BM1000" s="648"/>
      <c r="BN1000" s="648"/>
      <c r="BO1000" s="648"/>
      <c r="BP1000" s="648"/>
      <c r="BQ1000" s="648"/>
      <c r="BR1000" s="648"/>
      <c r="BS1000" s="648"/>
      <c r="BT1000" s="651"/>
      <c r="BU1000" s="652"/>
      <c r="BV1000" s="650"/>
      <c r="BW1000" s="653"/>
    </row>
    <row r="1001" spans="2:75" ht="15.75" customHeight="1">
      <c r="B1001" s="353" t="s">
        <v>96</v>
      </c>
      <c r="C1001" s="354">
        <v>17249227000178</v>
      </c>
      <c r="D1001" s="355" t="s">
        <v>14</v>
      </c>
      <c r="E1001" s="355" t="s">
        <v>614</v>
      </c>
      <c r="F1001" s="355"/>
      <c r="G1001" s="356"/>
      <c r="H1001" s="356" t="s">
        <v>1337</v>
      </c>
      <c r="I1001" s="356" t="s">
        <v>34</v>
      </c>
      <c r="J1001" s="356" t="s">
        <v>608</v>
      </c>
      <c r="K1001" s="357" t="s">
        <v>48</v>
      </c>
      <c r="L1001" s="358"/>
      <c r="M1001" s="358" t="s">
        <v>34</v>
      </c>
      <c r="N1001" s="357">
        <v>367427</v>
      </c>
      <c r="O1001" s="357" t="s">
        <v>1320</v>
      </c>
      <c r="P1001" s="361">
        <v>41282</v>
      </c>
      <c r="Q1001" s="362">
        <v>118482032.47</v>
      </c>
      <c r="R1001" s="362">
        <v>135372173.69694448</v>
      </c>
      <c r="S1001" s="357">
        <v>32</v>
      </c>
      <c r="T1001" s="359">
        <v>6.2429023457880373E-2</v>
      </c>
      <c r="U1001" s="359">
        <v>0.80703217122222215</v>
      </c>
      <c r="V1001" s="359">
        <v>-6.8007995212595707E-2</v>
      </c>
      <c r="W1001" s="359">
        <v>-0.66670575381723929</v>
      </c>
      <c r="X1001" s="359">
        <v>6.8926257661637402E-2</v>
      </c>
      <c r="Y1001" s="359">
        <v>0.52268033303006578</v>
      </c>
      <c r="Z1001" s="359">
        <v>3.1057885222488313E-2</v>
      </c>
      <c r="AA1001" s="359">
        <v>0.17654308820646844</v>
      </c>
      <c r="AB1001" s="359">
        <v>0.21046308547888559</v>
      </c>
      <c r="AC1001" s="363">
        <v>-0.69122418669368568</v>
      </c>
      <c r="AD1001" s="526">
        <v>21360513000183</v>
      </c>
      <c r="AE1001" s="360" t="s">
        <v>2192</v>
      </c>
      <c r="AF1001" s="360" t="s">
        <v>2143</v>
      </c>
      <c r="AG1001" s="364" t="s">
        <v>1435</v>
      </c>
      <c r="AH1001" s="364" t="s">
        <v>2144</v>
      </c>
      <c r="AI1001" s="364">
        <v>20000</v>
      </c>
      <c r="AJ1001" s="364">
        <v>1000</v>
      </c>
      <c r="AK1001" s="364">
        <v>20000</v>
      </c>
      <c r="AL1001" s="657">
        <v>0.02</v>
      </c>
      <c r="AM1001" s="657">
        <v>0.2</v>
      </c>
      <c r="AN1001" s="359" t="s">
        <v>34</v>
      </c>
      <c r="AO1001" s="357" t="s">
        <v>1323</v>
      </c>
      <c r="AP1001" s="360" t="s">
        <v>716</v>
      </c>
      <c r="AQ1001" s="366" t="s">
        <v>659</v>
      </c>
      <c r="AR1001" s="359">
        <v>5.0000000000000001E-3</v>
      </c>
      <c r="AS1001" s="359">
        <v>5.0000000000000001E-3</v>
      </c>
      <c r="AT1001" s="359"/>
      <c r="AX1001" s="646"/>
      <c r="AY1001" s="647"/>
      <c r="AZ1001" s="647"/>
      <c r="BA1001" s="647"/>
      <c r="BB1001" s="648"/>
      <c r="BC1001" s="647"/>
      <c r="BD1001" s="647"/>
      <c r="BE1001" s="647"/>
      <c r="BF1001" s="647"/>
      <c r="BG1001" s="648"/>
      <c r="BH1001" s="648"/>
      <c r="BI1001" s="649"/>
      <c r="BJ1001" s="649"/>
      <c r="BK1001" s="649"/>
      <c r="BL1001" s="648"/>
      <c r="BM1001" s="648"/>
      <c r="BN1001" s="648"/>
      <c r="BO1001" s="648"/>
      <c r="BP1001" s="648"/>
      <c r="BQ1001" s="648"/>
      <c r="BR1001" s="648"/>
      <c r="BS1001" s="648"/>
      <c r="BT1001" s="651"/>
      <c r="BU1001" s="652"/>
      <c r="BV1001" s="650"/>
      <c r="BW1001" s="653"/>
    </row>
    <row r="1002" spans="2:75" ht="15.75" customHeight="1">
      <c r="B1002" s="353" t="s">
        <v>97</v>
      </c>
      <c r="C1002" s="354">
        <v>23186344000132</v>
      </c>
      <c r="D1002" s="355" t="s">
        <v>14</v>
      </c>
      <c r="E1002" s="355" t="s">
        <v>607</v>
      </c>
      <c r="F1002" s="355"/>
      <c r="G1002" s="356"/>
      <c r="H1002" s="356" t="s">
        <v>34</v>
      </c>
      <c r="I1002" s="356" t="s">
        <v>34</v>
      </c>
      <c r="J1002" s="356" t="s">
        <v>608</v>
      </c>
      <c r="K1002" s="357" t="s">
        <v>48</v>
      </c>
      <c r="L1002" s="358"/>
      <c r="M1002" s="358" t="s">
        <v>34</v>
      </c>
      <c r="N1002" s="357">
        <v>407194</v>
      </c>
      <c r="O1002" s="357" t="s">
        <v>1320</v>
      </c>
      <c r="P1002" s="361">
        <v>42276</v>
      </c>
      <c r="Q1002" s="362">
        <v>125170538.15000001</v>
      </c>
      <c r="R1002" s="362">
        <v>163924574.63924611</v>
      </c>
      <c r="S1002" s="357">
        <v>32</v>
      </c>
      <c r="T1002" s="359">
        <v>5.7992009719739057E-2</v>
      </c>
      <c r="U1002" s="359">
        <v>0.74967402860685806</v>
      </c>
      <c r="V1002" s="359">
        <v>-7.786290495696635E-2</v>
      </c>
      <c r="W1002" s="359">
        <v>-0.76331682152159352</v>
      </c>
      <c r="X1002" s="359">
        <v>5.0209003633773008E-2</v>
      </c>
      <c r="Y1002" s="359">
        <v>0.38074399555011074</v>
      </c>
      <c r="Z1002" s="359">
        <v>1.8451116926078148E-2</v>
      </c>
      <c r="AA1002" s="359">
        <v>0.10488213024336426</v>
      </c>
      <c r="AB1002" s="359">
        <v>0.21307667717927906</v>
      </c>
      <c r="AC1002" s="363">
        <v>-0.73001966594170642</v>
      </c>
      <c r="AD1002" s="526">
        <v>21360513000183</v>
      </c>
      <c r="AE1002" s="360" t="s">
        <v>2192</v>
      </c>
      <c r="AF1002" s="360" t="s">
        <v>2143</v>
      </c>
      <c r="AG1002" s="364" t="s">
        <v>1435</v>
      </c>
      <c r="AH1002" s="364" t="s">
        <v>2147</v>
      </c>
      <c r="AI1002" s="364">
        <v>1000</v>
      </c>
      <c r="AJ1002" s="364">
        <v>0</v>
      </c>
      <c r="AK1002" s="364">
        <v>0</v>
      </c>
      <c r="AL1002" s="657">
        <v>0.03</v>
      </c>
      <c r="AM1002" s="657" t="s">
        <v>34</v>
      </c>
      <c r="AN1002" s="359" t="s">
        <v>34</v>
      </c>
      <c r="AO1002" s="357" t="s">
        <v>1323</v>
      </c>
      <c r="AP1002" s="360" t="s">
        <v>716</v>
      </c>
      <c r="AQ1002" s="366" t="s">
        <v>659</v>
      </c>
      <c r="AR1002" s="359">
        <v>1.0499999999999999E-2</v>
      </c>
      <c r="AS1002" s="359">
        <v>1.0499999999999999E-2</v>
      </c>
      <c r="AT1002" s="359"/>
      <c r="AW1002" s="646"/>
      <c r="AX1002" s="646"/>
      <c r="AY1002" s="647"/>
      <c r="AZ1002" s="647"/>
      <c r="BA1002" s="647"/>
      <c r="BB1002" s="648"/>
      <c r="BC1002" s="647"/>
      <c r="BD1002" s="647"/>
      <c r="BE1002" s="647"/>
      <c r="BF1002" s="647"/>
      <c r="BG1002" s="648"/>
      <c r="BH1002" s="648"/>
      <c r="BI1002" s="649"/>
      <c r="BJ1002" s="649"/>
      <c r="BK1002" s="649"/>
      <c r="BL1002" s="648"/>
      <c r="BM1002" s="648"/>
      <c r="BN1002" s="648"/>
      <c r="BO1002" s="648"/>
      <c r="BP1002" s="648"/>
      <c r="BQ1002" s="648"/>
      <c r="BR1002" s="648"/>
      <c r="BS1002" s="648"/>
      <c r="BT1002" s="651"/>
      <c r="BU1002" s="652"/>
      <c r="BV1002" s="650"/>
      <c r="BW1002" s="653"/>
    </row>
    <row r="1003" spans="2:75" ht="15.75" customHeight="1">
      <c r="B1003" s="353" t="s">
        <v>98</v>
      </c>
      <c r="C1003" s="354">
        <v>13083227000190</v>
      </c>
      <c r="D1003" s="355" t="s">
        <v>14</v>
      </c>
      <c r="E1003" s="355" t="s">
        <v>607</v>
      </c>
      <c r="F1003" s="355"/>
      <c r="G1003" s="356"/>
      <c r="H1003" s="356" t="s">
        <v>34</v>
      </c>
      <c r="I1003" s="356" t="s">
        <v>34</v>
      </c>
      <c r="J1003" s="356" t="s">
        <v>608</v>
      </c>
      <c r="K1003" s="357" t="s">
        <v>48</v>
      </c>
      <c r="L1003" s="358"/>
      <c r="M1003" s="358" t="s">
        <v>34</v>
      </c>
      <c r="N1003" s="357">
        <v>320358</v>
      </c>
      <c r="O1003" s="357" t="s">
        <v>1320</v>
      </c>
      <c r="P1003" s="361">
        <v>40786</v>
      </c>
      <c r="Q1003" s="362">
        <v>148860186.31</v>
      </c>
      <c r="R1003" s="362">
        <v>353487325.3842063</v>
      </c>
      <c r="S1003" s="357">
        <v>32</v>
      </c>
      <c r="T1003" s="359">
        <v>-3.5711595448778666E-2</v>
      </c>
      <c r="U1003" s="359">
        <v>-0.46165076460441562</v>
      </c>
      <c r="V1003" s="359">
        <v>-0.27514354216475934</v>
      </c>
      <c r="W1003" s="359">
        <v>-2.6973267203872302</v>
      </c>
      <c r="X1003" s="359">
        <v>-0.17590820781259042</v>
      </c>
      <c r="Y1003" s="359">
        <v>-1.3339438954246363</v>
      </c>
      <c r="Z1003" s="359">
        <v>-7.5036395327889194E-2</v>
      </c>
      <c r="AA1003" s="359">
        <v>-0.42653119696234215</v>
      </c>
      <c r="AB1003" s="359">
        <v>0.25493170739256898</v>
      </c>
      <c r="AC1003" s="363">
        <v>-1.5151618026940585</v>
      </c>
      <c r="AD1003" s="526">
        <v>11046170000123</v>
      </c>
      <c r="AE1003" s="360" t="s">
        <v>2193</v>
      </c>
      <c r="AF1003" s="360" t="s">
        <v>2146</v>
      </c>
      <c r="AG1003" s="364" t="s">
        <v>59</v>
      </c>
      <c r="AH1003" s="364" t="s">
        <v>2147</v>
      </c>
      <c r="AI1003" s="364">
        <v>500</v>
      </c>
      <c r="AJ1003" s="364">
        <v>500</v>
      </c>
      <c r="AK1003" s="364">
        <v>500</v>
      </c>
      <c r="AL1003" s="657">
        <v>0.02</v>
      </c>
      <c r="AM1003" s="657">
        <v>0.2</v>
      </c>
      <c r="AN1003" s="359" t="s">
        <v>2194</v>
      </c>
      <c r="AO1003" s="357" t="s">
        <v>1323</v>
      </c>
      <c r="AP1003" s="360" t="s">
        <v>716</v>
      </c>
      <c r="AQ1003" s="366" t="s">
        <v>659</v>
      </c>
      <c r="AR1003" s="359">
        <v>4.0000000000000001E-3</v>
      </c>
      <c r="AS1003" s="359">
        <v>4.0000000000000001E-3</v>
      </c>
      <c r="AT1003" s="359"/>
      <c r="AW1003" s="646"/>
      <c r="AX1003" s="646"/>
      <c r="AY1003" s="647"/>
      <c r="AZ1003" s="647"/>
      <c r="BA1003" s="647"/>
      <c r="BB1003" s="648"/>
      <c r="BC1003" s="647"/>
      <c r="BD1003" s="647"/>
      <c r="BE1003" s="647"/>
      <c r="BF1003" s="647"/>
      <c r="BG1003" s="648"/>
      <c r="BH1003" s="648"/>
      <c r="BI1003" s="649"/>
      <c r="BJ1003" s="649"/>
      <c r="BK1003" s="649"/>
      <c r="BL1003" s="218"/>
      <c r="BM1003" s="648"/>
      <c r="BN1003" s="648"/>
      <c r="BO1003" s="648"/>
      <c r="BP1003" s="648"/>
      <c r="BQ1003" s="648"/>
      <c r="BR1003" s="648"/>
      <c r="BS1003" s="648"/>
      <c r="BT1003" s="651"/>
      <c r="BU1003" s="652"/>
      <c r="BV1003" s="650"/>
      <c r="BW1003" s="653"/>
    </row>
    <row r="1004" spans="2:75" ht="15.75" customHeight="1">
      <c r="B1004" s="353" t="s">
        <v>99</v>
      </c>
      <c r="C1004" s="354">
        <v>36182298000145</v>
      </c>
      <c r="D1004" s="355" t="s">
        <v>14</v>
      </c>
      <c r="E1004" s="355" t="s">
        <v>614</v>
      </c>
      <c r="F1004" s="355"/>
      <c r="G1004" s="356"/>
      <c r="H1004" s="356" t="s">
        <v>1337</v>
      </c>
      <c r="I1004" s="356" t="s">
        <v>34</v>
      </c>
      <c r="J1004" s="356" t="s">
        <v>608</v>
      </c>
      <c r="K1004" s="357" t="s">
        <v>48</v>
      </c>
      <c r="L1004" s="358"/>
      <c r="M1004" s="358" t="s">
        <v>34</v>
      </c>
      <c r="N1004" s="357">
        <v>532339</v>
      </c>
      <c r="O1004" s="357" t="s">
        <v>1320</v>
      </c>
      <c r="P1004" s="361">
        <v>43895</v>
      </c>
      <c r="Q1004" s="362">
        <v>112052994.37</v>
      </c>
      <c r="R1004" s="362">
        <v>72175357.171944454</v>
      </c>
      <c r="S1004" s="357">
        <v>32</v>
      </c>
      <c r="T1004" s="359">
        <v>-7.156600985043593E-2</v>
      </c>
      <c r="U1004" s="359">
        <v>-0.92514777768829148</v>
      </c>
      <c r="V1004" s="359">
        <v>-0.16187544498190931</v>
      </c>
      <c r="W1004" s="359">
        <v>-1.586920629461174</v>
      </c>
      <c r="X1004" s="359">
        <v>-5.8820060540525354E-2</v>
      </c>
      <c r="Y1004" s="359">
        <v>-0.44604320436334666</v>
      </c>
      <c r="Z1004" s="359" t="s">
        <v>1417</v>
      </c>
      <c r="AA1004" s="359" t="s">
        <v>1417</v>
      </c>
      <c r="AB1004" s="359">
        <v>0.18073487795126342</v>
      </c>
      <c r="AC1004" s="363">
        <v>-1.4239529320146811</v>
      </c>
      <c r="AD1004" s="526">
        <v>0</v>
      </c>
      <c r="AE1004" s="360" t="s">
        <v>2193</v>
      </c>
      <c r="AF1004" s="360" t="s">
        <v>2146</v>
      </c>
      <c r="AG1004" s="364" t="s">
        <v>59</v>
      </c>
      <c r="AH1004" s="364" t="s">
        <v>2144</v>
      </c>
      <c r="AI1004" s="364">
        <v>500</v>
      </c>
      <c r="AJ1004" s="364">
        <v>500</v>
      </c>
      <c r="AK1004" s="364">
        <v>500</v>
      </c>
      <c r="AL1004" s="657">
        <v>0.02</v>
      </c>
      <c r="AM1004" s="657">
        <v>0.2</v>
      </c>
      <c r="AN1004" s="359" t="s">
        <v>2156</v>
      </c>
      <c r="AO1004" s="357" t="s">
        <v>1323</v>
      </c>
      <c r="AP1004" s="360" t="s">
        <v>13</v>
      </c>
      <c r="AQ1004" s="366" t="s">
        <v>668</v>
      </c>
      <c r="AR1004" s="359">
        <v>4.0000000000000001E-3</v>
      </c>
      <c r="AS1004" s="359">
        <v>4.0000000000000001E-3</v>
      </c>
      <c r="AT1004" s="359"/>
      <c r="AX1004" s="646"/>
      <c r="AY1004" s="647"/>
      <c r="AZ1004" s="647"/>
      <c r="BA1004" s="647"/>
      <c r="BB1004" s="648"/>
      <c r="BC1004" s="647"/>
      <c r="BD1004" s="647"/>
      <c r="BE1004" s="647"/>
      <c r="BF1004" s="647"/>
      <c r="BG1004" s="648"/>
      <c r="BH1004" s="648"/>
      <c r="BI1004" s="649"/>
      <c r="BJ1004" s="649"/>
      <c r="BK1004" s="649"/>
      <c r="BL1004" s="648"/>
      <c r="BM1004" s="648"/>
      <c r="BN1004" s="648"/>
      <c r="BO1004" s="648"/>
      <c r="BP1004" s="648"/>
      <c r="BQ1004" s="648"/>
      <c r="BR1004" s="648"/>
      <c r="BS1004" s="648"/>
      <c r="BT1004" s="651"/>
      <c r="BU1004" s="652"/>
      <c r="BV1004" s="650"/>
      <c r="BW1004" s="653"/>
    </row>
    <row r="1005" spans="2:75" ht="15.75" customHeight="1">
      <c r="B1005" s="353" t="s">
        <v>112</v>
      </c>
      <c r="C1005" s="354">
        <v>13974750000106</v>
      </c>
      <c r="D1005" s="355" t="s">
        <v>14</v>
      </c>
      <c r="E1005" s="355" t="s">
        <v>614</v>
      </c>
      <c r="F1005" s="355"/>
      <c r="G1005" s="356"/>
      <c r="H1005" s="356" t="s">
        <v>1336</v>
      </c>
      <c r="I1005" s="356" t="s">
        <v>34</v>
      </c>
      <c r="J1005" s="356" t="s">
        <v>608</v>
      </c>
      <c r="K1005" s="357" t="s">
        <v>48</v>
      </c>
      <c r="L1005" s="358"/>
      <c r="M1005" s="358" t="s">
        <v>34</v>
      </c>
      <c r="N1005" s="357">
        <v>288888</v>
      </c>
      <c r="O1005" s="357" t="s">
        <v>1320</v>
      </c>
      <c r="P1005" s="361">
        <v>40834</v>
      </c>
      <c r="Q1005" s="362">
        <v>317151289.69999999</v>
      </c>
      <c r="R1005" s="362">
        <v>473583705.63099241</v>
      </c>
      <c r="S1005" s="357">
        <v>32</v>
      </c>
      <c r="T1005" s="359">
        <v>-6.8009937918904084E-2</v>
      </c>
      <c r="U1005" s="359">
        <v>-0.87917774175039498</v>
      </c>
      <c r="V1005" s="359">
        <v>-5.1708139400343911E-2</v>
      </c>
      <c r="W1005" s="359">
        <v>-0.50691266445402072</v>
      </c>
      <c r="X1005" s="359">
        <v>-1.6154353609062477E-2</v>
      </c>
      <c r="Y1005" s="359">
        <v>-0.12250139802628066</v>
      </c>
      <c r="Z1005" s="359">
        <v>4.06235265324284E-2</v>
      </c>
      <c r="AA1005" s="359">
        <v>0.23091729448080314</v>
      </c>
      <c r="AB1005" s="359">
        <v>9.4618814489265846E-2</v>
      </c>
      <c r="AC1005" s="363">
        <v>-1.5406605405870206</v>
      </c>
      <c r="AD1005" s="526">
        <v>13909560000105</v>
      </c>
      <c r="AE1005" s="360" t="s">
        <v>2198</v>
      </c>
      <c r="AF1005" s="360" t="s">
        <v>2152</v>
      </c>
      <c r="AG1005" s="364" t="s">
        <v>1436</v>
      </c>
      <c r="AH1005" s="364" t="s">
        <v>2147</v>
      </c>
      <c r="AI1005" s="364">
        <v>1000</v>
      </c>
      <c r="AJ1005" s="364">
        <v>500</v>
      </c>
      <c r="AK1005" s="364">
        <v>500</v>
      </c>
      <c r="AL1005" s="359">
        <v>0.02</v>
      </c>
      <c r="AM1005" s="359">
        <v>0.2</v>
      </c>
      <c r="AN1005" s="359" t="s">
        <v>2156</v>
      </c>
      <c r="AO1005" s="357" t="s">
        <v>1323</v>
      </c>
      <c r="AP1005" s="360" t="s">
        <v>716</v>
      </c>
      <c r="AQ1005" s="366" t="s">
        <v>659</v>
      </c>
      <c r="AR1005" s="359">
        <v>5.3333333333333332E-3</v>
      </c>
      <c r="AS1005" s="359">
        <v>5.3333333333333332E-3</v>
      </c>
      <c r="AT1005" s="359"/>
      <c r="AX1005" s="646"/>
      <c r="AY1005" s="647"/>
      <c r="AZ1005" s="647"/>
      <c r="BA1005" s="647"/>
      <c r="BB1005" s="648"/>
      <c r="BC1005" s="647"/>
      <c r="BD1005" s="647"/>
      <c r="BE1005" s="647"/>
      <c r="BF1005" s="647"/>
      <c r="BG1005" s="648"/>
      <c r="BH1005" s="648"/>
      <c r="BI1005" s="649"/>
      <c r="BJ1005" s="649"/>
      <c r="BK1005" s="649"/>
      <c r="BL1005" s="648"/>
      <c r="BM1005" s="648"/>
      <c r="BN1005" s="648"/>
      <c r="BO1005" s="648"/>
      <c r="BP1005" s="648"/>
      <c r="BQ1005" s="648"/>
      <c r="BR1005" s="648"/>
      <c r="BS1005" s="648"/>
      <c r="BT1005" s="651"/>
      <c r="BU1005" s="652"/>
      <c r="BV1005" s="650"/>
      <c r="BW1005" s="653"/>
    </row>
    <row r="1006" spans="2:75" ht="15.75" customHeight="1">
      <c r="B1006" s="353" t="s">
        <v>117</v>
      </c>
      <c r="C1006" s="354">
        <v>23732231000195</v>
      </c>
      <c r="D1006" s="355" t="s">
        <v>14</v>
      </c>
      <c r="E1006" s="355" t="s">
        <v>614</v>
      </c>
      <c r="F1006" s="355"/>
      <c r="G1006" s="356"/>
      <c r="H1006" s="356" t="s">
        <v>865</v>
      </c>
      <c r="I1006" s="356" t="s">
        <v>34</v>
      </c>
      <c r="J1006" s="356" t="s">
        <v>608</v>
      </c>
      <c r="K1006" s="357" t="s">
        <v>48</v>
      </c>
      <c r="L1006" s="358"/>
      <c r="M1006" s="358" t="s">
        <v>34</v>
      </c>
      <c r="N1006" s="357">
        <v>410314</v>
      </c>
      <c r="O1006" s="357" t="s">
        <v>1323</v>
      </c>
      <c r="P1006" s="361">
        <v>42368</v>
      </c>
      <c r="Q1006" s="362">
        <v>241484255.81</v>
      </c>
      <c r="R1006" s="362">
        <v>314485846.12476182</v>
      </c>
      <c r="S1006" s="357">
        <v>32</v>
      </c>
      <c r="T1006" s="359">
        <v>3.8275788563752355E-2</v>
      </c>
      <c r="U1006" s="359">
        <v>0.49479858948440053</v>
      </c>
      <c r="V1006" s="359">
        <v>-0.1626342189271931</v>
      </c>
      <c r="W1006" s="359">
        <v>-1.5943591512641755</v>
      </c>
      <c r="X1006" s="359">
        <v>-5.8265452673980533E-2</v>
      </c>
      <c r="Y1006" s="359">
        <v>-0.44183751216096728</v>
      </c>
      <c r="Z1006" s="359">
        <v>-2.9994508667455455E-2</v>
      </c>
      <c r="AA1006" s="359">
        <v>-0.17049851113346401</v>
      </c>
      <c r="AB1006" s="359">
        <v>0.15306688030980475</v>
      </c>
      <c r="AC1006" s="363">
        <v>-1.717390540986041</v>
      </c>
      <c r="AD1006" s="526">
        <v>23732220000105</v>
      </c>
      <c r="AE1006" s="360" t="s">
        <v>2200</v>
      </c>
      <c r="AF1006" s="360" t="s">
        <v>2149</v>
      </c>
      <c r="AG1006" s="364" t="s">
        <v>719</v>
      </c>
      <c r="AH1006" s="364" t="s">
        <v>2147</v>
      </c>
      <c r="AI1006" s="364">
        <v>20000</v>
      </c>
      <c r="AJ1006" s="364">
        <v>1000</v>
      </c>
      <c r="AK1006" s="364">
        <v>20000</v>
      </c>
      <c r="AL1006" s="359">
        <v>1.9E-2</v>
      </c>
      <c r="AM1006" s="359">
        <v>0.2</v>
      </c>
      <c r="AN1006" s="359" t="s">
        <v>64</v>
      </c>
      <c r="AO1006" s="357" t="s">
        <v>1323</v>
      </c>
      <c r="AP1006" s="360" t="s">
        <v>13</v>
      </c>
      <c r="AQ1006" s="366" t="s">
        <v>668</v>
      </c>
      <c r="AR1006" s="359">
        <v>4.7499999999999999E-3</v>
      </c>
      <c r="AS1006" s="359">
        <v>4.7499999999999999E-3</v>
      </c>
      <c r="AT1006" s="359"/>
      <c r="AX1006" s="646"/>
      <c r="AY1006" s="647"/>
      <c r="AZ1006" s="647"/>
      <c r="BA1006" s="647"/>
      <c r="BB1006" s="648"/>
      <c r="BC1006" s="647"/>
      <c r="BD1006" s="647"/>
      <c r="BE1006" s="647"/>
      <c r="BF1006" s="647"/>
      <c r="BG1006" s="648"/>
      <c r="BH1006" s="648"/>
      <c r="BI1006" s="649"/>
      <c r="BJ1006" s="649"/>
      <c r="BK1006" s="649"/>
      <c r="BL1006" s="648"/>
      <c r="BM1006" s="648"/>
      <c r="BN1006" s="648"/>
      <c r="BO1006" s="648"/>
      <c r="BP1006" s="648"/>
      <c r="BQ1006" s="648"/>
      <c r="BR1006" s="648"/>
      <c r="BS1006" s="648"/>
      <c r="BT1006" s="651"/>
      <c r="BU1006" s="652"/>
      <c r="BV1006" s="650"/>
      <c r="BW1006" s="653"/>
    </row>
    <row r="1007" spans="2:75" ht="15.75" customHeight="1">
      <c r="B1007" s="353" t="s">
        <v>118</v>
      </c>
      <c r="C1007" s="354">
        <v>35609273000112</v>
      </c>
      <c r="D1007" s="355" t="s">
        <v>14</v>
      </c>
      <c r="E1007" s="355" t="s">
        <v>614</v>
      </c>
      <c r="F1007" s="355"/>
      <c r="G1007" s="356"/>
      <c r="H1007" s="356" t="s">
        <v>865</v>
      </c>
      <c r="I1007" s="356" t="s">
        <v>34</v>
      </c>
      <c r="J1007" s="356" t="s">
        <v>608</v>
      </c>
      <c r="K1007" s="357" t="s">
        <v>48</v>
      </c>
      <c r="L1007" s="358"/>
      <c r="M1007" s="358" t="s">
        <v>1414</v>
      </c>
      <c r="N1007" s="357">
        <v>526789</v>
      </c>
      <c r="O1007" s="357" t="s">
        <v>1320</v>
      </c>
      <c r="P1007" s="361">
        <v>43829</v>
      </c>
      <c r="Q1007" s="362">
        <v>4274455.29</v>
      </c>
      <c r="R1007" s="362">
        <v>7352445.5107936515</v>
      </c>
      <c r="S1007" s="357">
        <v>32</v>
      </c>
      <c r="T1007" s="359">
        <v>3.6499913246458959E-2</v>
      </c>
      <c r="U1007" s="359">
        <v>0.47184150263997499</v>
      </c>
      <c r="V1007" s="359">
        <v>-0.1653477530270705</v>
      </c>
      <c r="W1007" s="359">
        <v>-1.6209608587827127</v>
      </c>
      <c r="X1007" s="359">
        <v>-7.1298191240394604E-2</v>
      </c>
      <c r="Y1007" s="359">
        <v>-0.54066713624453988</v>
      </c>
      <c r="Z1007" s="359" t="s">
        <v>1417</v>
      </c>
      <c r="AA1007" s="359" t="s">
        <v>1417</v>
      </c>
      <c r="AB1007" s="359">
        <v>0.15303229032363105</v>
      </c>
      <c r="AC1007" s="363">
        <v>-1.7390089462265794</v>
      </c>
      <c r="AD1007" s="526">
        <v>23732220000105</v>
      </c>
      <c r="AE1007" s="360" t="s">
        <v>2200</v>
      </c>
      <c r="AF1007" s="360" t="s">
        <v>2149</v>
      </c>
      <c r="AG1007" s="364" t="s">
        <v>719</v>
      </c>
      <c r="AH1007" s="364" t="s">
        <v>2144</v>
      </c>
      <c r="AI1007" s="364">
        <v>20000</v>
      </c>
      <c r="AJ1007" s="364">
        <v>1000</v>
      </c>
      <c r="AK1007" s="364">
        <v>20000</v>
      </c>
      <c r="AL1007" s="359">
        <v>1.9E-2</v>
      </c>
      <c r="AM1007" s="359">
        <v>0.2</v>
      </c>
      <c r="AN1007" s="359" t="s">
        <v>2156</v>
      </c>
      <c r="AO1007" s="357" t="s">
        <v>1323</v>
      </c>
      <c r="AP1007" s="360" t="s">
        <v>13</v>
      </c>
      <c r="AQ1007" s="366" t="s">
        <v>668</v>
      </c>
      <c r="AR1007" s="359">
        <v>3.1666666666666666E-3</v>
      </c>
      <c r="AS1007" s="359">
        <v>3.1666666666666666E-3</v>
      </c>
      <c r="AT1007" s="359"/>
      <c r="AX1007" s="646"/>
      <c r="AY1007" s="647"/>
      <c r="AZ1007" s="647"/>
      <c r="BA1007" s="647"/>
      <c r="BB1007" s="648"/>
      <c r="BC1007" s="647"/>
      <c r="BD1007" s="647"/>
      <c r="BE1007" s="647"/>
      <c r="BF1007" s="647"/>
      <c r="BG1007" s="648"/>
      <c r="BH1007" s="648"/>
      <c r="BI1007" s="649"/>
      <c r="BJ1007" s="649"/>
      <c r="BK1007" s="649"/>
      <c r="BL1007" s="648"/>
      <c r="BM1007" s="648"/>
      <c r="BN1007" s="648"/>
      <c r="BO1007" s="648"/>
      <c r="BP1007" s="648"/>
      <c r="BQ1007" s="648"/>
      <c r="BR1007" s="648"/>
      <c r="BS1007" s="648"/>
      <c r="BT1007" s="651"/>
      <c r="BU1007" s="652"/>
      <c r="BV1007" s="650"/>
      <c r="BW1007" s="653"/>
    </row>
    <row r="1008" spans="2:75" ht="15.75" customHeight="1">
      <c r="B1008" s="353" t="s">
        <v>120</v>
      </c>
      <c r="C1008" s="354">
        <v>9635172000106</v>
      </c>
      <c r="D1008" s="355" t="s">
        <v>14</v>
      </c>
      <c r="E1008" s="355" t="s">
        <v>607</v>
      </c>
      <c r="F1008" s="355"/>
      <c r="G1008" s="356"/>
      <c r="H1008" s="356" t="s">
        <v>34</v>
      </c>
      <c r="I1008" s="356" t="s">
        <v>34</v>
      </c>
      <c r="J1008" s="356" t="s">
        <v>608</v>
      </c>
      <c r="K1008" s="357" t="s">
        <v>48</v>
      </c>
      <c r="L1008" s="358"/>
      <c r="M1008" s="358" t="s">
        <v>1414</v>
      </c>
      <c r="N1008" s="357">
        <v>253839</v>
      </c>
      <c r="O1008" s="357" t="s">
        <v>1320</v>
      </c>
      <c r="P1008" s="361">
        <v>40385</v>
      </c>
      <c r="Q1008" s="362">
        <v>238909378</v>
      </c>
      <c r="R1008" s="362">
        <v>475003391.96472192</v>
      </c>
      <c r="S1008" s="357">
        <v>32</v>
      </c>
      <c r="T1008" s="359">
        <v>1.0908474759208531E-2</v>
      </c>
      <c r="U1008" s="359">
        <v>0.14101598234331517</v>
      </c>
      <c r="V1008" s="359">
        <v>-0.18045127797429006</v>
      </c>
      <c r="W1008" s="359">
        <v>-1.7690259054548796</v>
      </c>
      <c r="X1008" s="359">
        <v>-6.4277110608223276E-2</v>
      </c>
      <c r="Y1008" s="359">
        <v>-0.48742500635741615</v>
      </c>
      <c r="Z1008" s="359">
        <v>-6.1579333028288774E-3</v>
      </c>
      <c r="AA1008" s="359">
        <v>-3.5003689222976912E-2</v>
      </c>
      <c r="AB1008" s="359">
        <v>0.2192906672881566</v>
      </c>
      <c r="AC1008" s="363">
        <v>-1.2405735403996185</v>
      </c>
      <c r="AD1008" s="526">
        <v>9635130000175</v>
      </c>
      <c r="AE1008" s="360" t="s">
        <v>2200</v>
      </c>
      <c r="AF1008" s="360" t="s">
        <v>2149</v>
      </c>
      <c r="AG1008" s="364" t="s">
        <v>719</v>
      </c>
      <c r="AH1008" s="364" t="s">
        <v>2147</v>
      </c>
      <c r="AI1008" s="364">
        <v>1000</v>
      </c>
      <c r="AJ1008" s="364">
        <v>1000</v>
      </c>
      <c r="AK1008" s="364">
        <v>1000</v>
      </c>
      <c r="AL1008" s="359">
        <v>1.9E-2</v>
      </c>
      <c r="AM1008" s="359">
        <v>0.2</v>
      </c>
      <c r="AN1008" s="359" t="s">
        <v>666</v>
      </c>
      <c r="AO1008" s="357" t="s">
        <v>1323</v>
      </c>
      <c r="AP1008" s="360" t="s">
        <v>716</v>
      </c>
      <c r="AQ1008" s="366" t="s">
        <v>659</v>
      </c>
      <c r="AR1008" s="359">
        <v>3.6099999999999999E-3</v>
      </c>
      <c r="AS1008" s="359">
        <v>3.6099999999999999E-3</v>
      </c>
      <c r="AT1008" s="359"/>
      <c r="AX1008" s="646"/>
      <c r="AY1008" s="647"/>
      <c r="AZ1008" s="647"/>
      <c r="BA1008" s="647"/>
      <c r="BB1008" s="648"/>
      <c r="BC1008" s="647"/>
      <c r="BD1008" s="647"/>
      <c r="BE1008" s="647"/>
      <c r="BF1008" s="647"/>
      <c r="BG1008" s="648"/>
      <c r="BH1008" s="648"/>
      <c r="BI1008" s="649"/>
      <c r="BJ1008" s="649"/>
      <c r="BK1008" s="649"/>
      <c r="BL1008" s="648"/>
      <c r="BM1008" s="648"/>
      <c r="BN1008" s="648"/>
      <c r="BO1008" s="648"/>
      <c r="BP1008" s="648"/>
      <c r="BQ1008" s="648"/>
      <c r="BR1008" s="648"/>
      <c r="BS1008" s="648"/>
      <c r="BT1008" s="651"/>
      <c r="BU1008" s="652"/>
      <c r="BV1008" s="650"/>
      <c r="BW1008" s="653"/>
    </row>
    <row r="1009" spans="2:75" ht="15.75" customHeight="1">
      <c r="B1009" s="353" t="s">
        <v>127</v>
      </c>
      <c r="C1009" s="354">
        <v>30282227000138</v>
      </c>
      <c r="D1009" s="355" t="s">
        <v>14</v>
      </c>
      <c r="E1009" s="355" t="s">
        <v>607</v>
      </c>
      <c r="F1009" s="355"/>
      <c r="G1009" s="356"/>
      <c r="H1009" s="356" t="s">
        <v>34</v>
      </c>
      <c r="I1009" s="356" t="s">
        <v>34</v>
      </c>
      <c r="J1009" s="356" t="s">
        <v>608</v>
      </c>
      <c r="K1009" s="357" t="s">
        <v>48</v>
      </c>
      <c r="L1009" s="358"/>
      <c r="M1009" s="358" t="s">
        <v>1414</v>
      </c>
      <c r="N1009" s="357">
        <v>478210</v>
      </c>
      <c r="O1009" s="357" t="s">
        <v>1320</v>
      </c>
      <c r="P1009" s="361">
        <v>43404</v>
      </c>
      <c r="Q1009" s="362">
        <v>140178269.15000001</v>
      </c>
      <c r="R1009" s="362">
        <v>203620156.62817463</v>
      </c>
      <c r="S1009" s="357">
        <v>32</v>
      </c>
      <c r="T1009" s="359">
        <v>4.4731376927314326E-2</v>
      </c>
      <c r="U1009" s="359">
        <v>0.57825124027073427</v>
      </c>
      <c r="V1009" s="359">
        <v>-0.1410142498717174</v>
      </c>
      <c r="W1009" s="359">
        <v>-1.3824111630669482</v>
      </c>
      <c r="X1009" s="359">
        <v>-6.8148042047311952E-2</v>
      </c>
      <c r="Y1009" s="359">
        <v>-0.51677898265555944</v>
      </c>
      <c r="Z1009" s="359">
        <v>-1.2395292148417059E-2</v>
      </c>
      <c r="AA1009" s="359">
        <v>-7.0458858979826414E-2</v>
      </c>
      <c r="AB1009" s="359">
        <v>0.20026253850525461</v>
      </c>
      <c r="AC1009" s="363">
        <v>-1.1438755105983729</v>
      </c>
      <c r="AD1009" s="526">
        <v>0</v>
      </c>
      <c r="AE1009" s="360" t="s">
        <v>2162</v>
      </c>
      <c r="AF1009" s="360" t="s">
        <v>728</v>
      </c>
      <c r="AG1009" s="364" t="s">
        <v>728</v>
      </c>
      <c r="AH1009" s="364" t="s">
        <v>2147</v>
      </c>
      <c r="AI1009" s="364">
        <v>1000</v>
      </c>
      <c r="AJ1009" s="364">
        <v>1000</v>
      </c>
      <c r="AK1009" s="364">
        <v>1000</v>
      </c>
      <c r="AL1009" s="359">
        <v>1.2500000000000001E-2</v>
      </c>
      <c r="AM1009" s="359">
        <v>0.1</v>
      </c>
      <c r="AN1009" s="359" t="s">
        <v>666</v>
      </c>
      <c r="AO1009" s="357" t="s">
        <v>1323</v>
      </c>
      <c r="AP1009" s="360" t="s">
        <v>716</v>
      </c>
      <c r="AQ1009" s="366" t="s">
        <v>659</v>
      </c>
      <c r="AR1009" s="359">
        <v>3.3333333333333335E-3</v>
      </c>
      <c r="AS1009" s="359">
        <v>3.3333333333333335E-3</v>
      </c>
      <c r="AT1009" s="359"/>
      <c r="AX1009" s="646"/>
      <c r="AY1009" s="647"/>
      <c r="AZ1009" s="647"/>
      <c r="BA1009" s="647"/>
      <c r="BB1009" s="648"/>
      <c r="BC1009" s="647"/>
      <c r="BD1009" s="647"/>
      <c r="BE1009" s="647"/>
      <c r="BF1009" s="647"/>
      <c r="BG1009" s="648"/>
      <c r="BH1009" s="648"/>
      <c r="BI1009" s="649"/>
      <c r="BJ1009" s="649"/>
      <c r="BK1009" s="649"/>
      <c r="BL1009" s="648"/>
      <c r="BM1009" s="648"/>
      <c r="BN1009" s="648"/>
      <c r="BO1009" s="648"/>
      <c r="BP1009" s="648"/>
      <c r="BQ1009" s="648"/>
      <c r="BR1009" s="648"/>
      <c r="BS1009" s="648"/>
      <c r="BT1009" s="651"/>
      <c r="BU1009" s="652"/>
      <c r="BV1009" s="650"/>
      <c r="BW1009" s="653"/>
    </row>
    <row r="1010" spans="2:75" ht="15.75" customHeight="1">
      <c r="B1010" s="353" t="s">
        <v>1516</v>
      </c>
      <c r="C1010" s="354">
        <v>30618435000165</v>
      </c>
      <c r="D1010" s="355" t="s">
        <v>14</v>
      </c>
      <c r="E1010" s="355" t="s">
        <v>607</v>
      </c>
      <c r="F1010" s="355"/>
      <c r="G1010" s="356"/>
      <c r="H1010" s="356" t="s">
        <v>34</v>
      </c>
      <c r="I1010" s="356" t="s">
        <v>34</v>
      </c>
      <c r="J1010" s="356" t="s">
        <v>608</v>
      </c>
      <c r="K1010" s="357" t="s">
        <v>48</v>
      </c>
      <c r="L1010" s="358"/>
      <c r="M1010" s="358"/>
      <c r="N1010" s="357">
        <v>483036</v>
      </c>
      <c r="O1010" s="357" t="s">
        <v>1320</v>
      </c>
      <c r="P1010" s="361">
        <v>43426</v>
      </c>
      <c r="Q1010" s="362">
        <v>48755728.979999997</v>
      </c>
      <c r="R1010" s="362">
        <v>53359136.763968289</v>
      </c>
      <c r="S1010" s="357">
        <v>32</v>
      </c>
      <c r="T1010" s="359">
        <v>-0.15286497513423014</v>
      </c>
      <c r="U1010" s="359">
        <v>-1.7194120208644057</v>
      </c>
      <c r="V1010" s="359">
        <v>-0.29639879422761628</v>
      </c>
      <c r="W1010" s="359">
        <v>-2.7202617071264803</v>
      </c>
      <c r="X1010" s="359">
        <v>-0.10629242516663717</v>
      </c>
      <c r="Y1010" s="359">
        <v>-0.74742606006748058</v>
      </c>
      <c r="Z1010" s="359">
        <v>1.169255760894905E-2</v>
      </c>
      <c r="AA1010" s="359">
        <v>6.3894725740265182E-2</v>
      </c>
      <c r="AB1010" s="359">
        <v>0.27677638848447295</v>
      </c>
      <c r="AC1010" s="363">
        <v>-1.5050002381890404</v>
      </c>
      <c r="AD1010" s="526">
        <v>29224691000199</v>
      </c>
      <c r="AE1010" s="360" t="s">
        <v>2210</v>
      </c>
      <c r="AF1010" s="360" t="s">
        <v>2152</v>
      </c>
      <c r="AG1010" s="364" t="s">
        <v>1436</v>
      </c>
      <c r="AH1010" s="364" t="s">
        <v>2165</v>
      </c>
      <c r="AI1010" s="364">
        <v>5000</v>
      </c>
      <c r="AJ1010" s="364">
        <v>1000</v>
      </c>
      <c r="AK1010" s="364">
        <v>5000</v>
      </c>
      <c r="AL1010" s="359">
        <v>5.9999999999999995E-4</v>
      </c>
      <c r="AM1010" s="359" t="s">
        <v>34</v>
      </c>
      <c r="AN1010" s="359" t="s">
        <v>666</v>
      </c>
      <c r="AO1010" s="357" t="s">
        <v>1323</v>
      </c>
      <c r="AP1010" s="360" t="s">
        <v>716</v>
      </c>
      <c r="AQ1010" s="366" t="s">
        <v>687</v>
      </c>
      <c r="AR1010" s="359" t="s">
        <v>34</v>
      </c>
      <c r="AS1010" s="359" t="s">
        <v>34</v>
      </c>
      <c r="AT1010" s="359"/>
      <c r="AX1010" s="646"/>
      <c r="AY1010" s="647"/>
      <c r="AZ1010" s="647"/>
      <c r="BA1010" s="647"/>
      <c r="BB1010" s="648"/>
      <c r="BC1010" s="647"/>
      <c r="BD1010" s="647"/>
      <c r="BE1010" s="647"/>
      <c r="BF1010" s="647"/>
      <c r="BG1010" s="648"/>
      <c r="BH1010" s="648"/>
      <c r="BI1010" s="649"/>
      <c r="BJ1010" s="649"/>
      <c r="BK1010" s="649"/>
      <c r="BL1010" s="648"/>
      <c r="BM1010" s="648"/>
      <c r="BN1010" s="648"/>
      <c r="BO1010" s="648"/>
      <c r="BP1010" s="648"/>
      <c r="BQ1010" s="648"/>
      <c r="BR1010" s="648"/>
      <c r="BS1010" s="648"/>
      <c r="BT1010" s="651"/>
      <c r="BU1010" s="652"/>
      <c r="BV1010" s="650"/>
      <c r="BW1010" s="653"/>
    </row>
    <row r="1011" spans="2:75" ht="15.75" customHeight="1">
      <c r="B1011" s="353" t="s">
        <v>130</v>
      </c>
      <c r="C1011" s="354">
        <v>15390811000113</v>
      </c>
      <c r="D1011" s="355" t="s">
        <v>14</v>
      </c>
      <c r="E1011" s="355" t="s">
        <v>607</v>
      </c>
      <c r="F1011" s="355"/>
      <c r="G1011" s="356"/>
      <c r="H1011" s="356" t="s">
        <v>34</v>
      </c>
      <c r="I1011" s="356" t="s">
        <v>34</v>
      </c>
      <c r="J1011" s="356" t="s">
        <v>608</v>
      </c>
      <c r="K1011" s="357" t="s">
        <v>48</v>
      </c>
      <c r="L1011" s="358"/>
      <c r="M1011" s="358" t="s">
        <v>34</v>
      </c>
      <c r="N1011" s="357">
        <v>305261</v>
      </c>
      <c r="O1011" s="357" t="s">
        <v>1323</v>
      </c>
      <c r="P1011" s="361">
        <v>41059</v>
      </c>
      <c r="Q1011" s="362">
        <v>89391370.469999999</v>
      </c>
      <c r="R1011" s="362">
        <v>116102468.65773807</v>
      </c>
      <c r="S1011" s="357">
        <v>32</v>
      </c>
      <c r="T1011" s="359">
        <v>-0.13365147982454728</v>
      </c>
      <c r="U1011" s="359">
        <v>-1.7277387659705925</v>
      </c>
      <c r="V1011" s="359">
        <v>-0.35414315902608651</v>
      </c>
      <c r="W1011" s="359">
        <v>-3.4717871194352723</v>
      </c>
      <c r="X1011" s="359">
        <v>-0.22288246110478482</v>
      </c>
      <c r="Y1011" s="359">
        <v>-1.6901581915080306</v>
      </c>
      <c r="Z1011" s="359">
        <v>-8.9059653560094154E-2</v>
      </c>
      <c r="AA1011" s="359">
        <v>-0.50624394292991504</v>
      </c>
      <c r="AB1011" s="359">
        <v>0.28381641124080759</v>
      </c>
      <c r="AC1011" s="363">
        <v>-1.739799540318764</v>
      </c>
      <c r="AD1011" s="526">
        <v>15165493000197</v>
      </c>
      <c r="AE1011" s="360" t="s">
        <v>2210</v>
      </c>
      <c r="AF1011" s="360" t="s">
        <v>2152</v>
      </c>
      <c r="AG1011" s="364" t="s">
        <v>1436</v>
      </c>
      <c r="AH1011" s="364" t="s">
        <v>2147</v>
      </c>
      <c r="AI1011" s="364">
        <v>150000</v>
      </c>
      <c r="AJ1011" s="364">
        <v>10000</v>
      </c>
      <c r="AK1011" s="364">
        <v>150000</v>
      </c>
      <c r="AL1011" s="359">
        <v>2.4E-2</v>
      </c>
      <c r="AM1011" s="359">
        <v>0.2</v>
      </c>
      <c r="AN1011" s="359" t="s">
        <v>666</v>
      </c>
      <c r="AO1011" s="357" t="s">
        <v>1323</v>
      </c>
      <c r="AP1011" s="360" t="s">
        <v>716</v>
      </c>
      <c r="AQ1011" s="366" t="s">
        <v>665</v>
      </c>
      <c r="AR1011" s="359">
        <v>4.0000000000000001E-3</v>
      </c>
      <c r="AS1011" s="359">
        <v>4.0000000000000001E-3</v>
      </c>
      <c r="AT1011" s="359"/>
      <c r="AX1011" s="646"/>
      <c r="AY1011" s="647"/>
      <c r="AZ1011" s="647"/>
      <c r="BA1011" s="647"/>
      <c r="BB1011" s="648"/>
      <c r="BC1011" s="647"/>
      <c r="BD1011" s="647"/>
      <c r="BE1011" s="647"/>
      <c r="BF1011" s="647"/>
      <c r="BG1011" s="648"/>
      <c r="BH1011" s="648"/>
      <c r="BI1011" s="649"/>
      <c r="BJ1011" s="649"/>
      <c r="BK1011" s="649"/>
      <c r="BL1011" s="648"/>
      <c r="BM1011" s="648"/>
      <c r="BN1011" s="648"/>
      <c r="BO1011" s="648"/>
      <c r="BP1011" s="648"/>
      <c r="BQ1011" s="648"/>
      <c r="BR1011" s="648"/>
      <c r="BS1011" s="648"/>
      <c r="BT1011" s="651"/>
      <c r="BU1011" s="652"/>
      <c r="BV1011" s="650"/>
      <c r="BW1011" s="653"/>
    </row>
    <row r="1012" spans="2:75" ht="15.75" customHeight="1">
      <c r="B1012" s="353" t="s">
        <v>1517</v>
      </c>
      <c r="C1012" s="354">
        <v>38173778000175</v>
      </c>
      <c r="D1012" s="355" t="s">
        <v>14</v>
      </c>
      <c r="E1012" s="355"/>
      <c r="F1012" s="355"/>
      <c r="G1012" s="356"/>
      <c r="H1012" s="356" t="s">
        <v>34</v>
      </c>
      <c r="I1012" s="356"/>
      <c r="J1012" s="356"/>
      <c r="K1012" s="357"/>
      <c r="L1012" s="358"/>
      <c r="M1012" s="358"/>
      <c r="N1012" s="357">
        <v>602353</v>
      </c>
      <c r="O1012" s="357" t="s">
        <v>1320</v>
      </c>
      <c r="P1012" s="361">
        <v>44391</v>
      </c>
      <c r="Q1012" s="362">
        <v>48150754.390000001</v>
      </c>
      <c r="R1012" s="362">
        <v>50088779.204999961</v>
      </c>
      <c r="S1012" s="357">
        <v>32</v>
      </c>
      <c r="T1012" s="359">
        <v>-0.17767078062246211</v>
      </c>
      <c r="U1012" s="359">
        <v>-1.9984255758415237</v>
      </c>
      <c r="V1012" s="359">
        <v>-0.31662975984523423</v>
      </c>
      <c r="W1012" s="359">
        <v>-2.9059356104607028</v>
      </c>
      <c r="X1012" s="359" t="s">
        <v>1417</v>
      </c>
      <c r="Y1012" s="359" t="s">
        <v>1417</v>
      </c>
      <c r="Z1012" s="359" t="s">
        <v>1417</v>
      </c>
      <c r="AA1012" s="359" t="s">
        <v>1417</v>
      </c>
      <c r="AB1012" s="359">
        <v>0.28162906035796792</v>
      </c>
      <c r="AC1012" s="363">
        <v>-1.5777084695006449</v>
      </c>
      <c r="AD1012" s="526">
        <v>41128218000103</v>
      </c>
      <c r="AE1012" s="360" t="s">
        <v>2157</v>
      </c>
      <c r="AF1012" s="360" t="s">
        <v>2143</v>
      </c>
      <c r="AG1012" s="364" t="s">
        <v>1435</v>
      </c>
      <c r="AH1012" s="364" t="s">
        <v>2153</v>
      </c>
      <c r="AI1012" s="364">
        <v>0</v>
      </c>
      <c r="AJ1012" s="364">
        <v>0</v>
      </c>
      <c r="AK1012" s="364">
        <v>0</v>
      </c>
      <c r="AL1012" s="359">
        <v>5.0000000000000001E-3</v>
      </c>
      <c r="AM1012" s="359" t="s">
        <v>34</v>
      </c>
      <c r="AN1012" s="359" t="s">
        <v>34</v>
      </c>
      <c r="AO1012" s="357" t="s">
        <v>1320</v>
      </c>
      <c r="AP1012" s="360" t="s">
        <v>716</v>
      </c>
      <c r="AQ1012" s="366" t="s">
        <v>2154</v>
      </c>
      <c r="AR1012" s="359" t="s">
        <v>34</v>
      </c>
      <c r="AS1012" s="359" t="s">
        <v>34</v>
      </c>
      <c r="AT1012" s="359"/>
      <c r="AX1012" s="646"/>
      <c r="AY1012" s="647"/>
      <c r="AZ1012" s="647"/>
      <c r="BA1012" s="647"/>
      <c r="BB1012" s="648"/>
      <c r="BC1012" s="647"/>
      <c r="BD1012" s="647"/>
      <c r="BE1012" s="647"/>
      <c r="BF1012" s="647"/>
      <c r="BG1012" s="648"/>
      <c r="BH1012" s="648"/>
      <c r="BI1012" s="649"/>
      <c r="BJ1012" s="649"/>
      <c r="BK1012" s="649"/>
      <c r="BL1012" s="648"/>
      <c r="BM1012" s="648"/>
      <c r="BN1012" s="648"/>
      <c r="BO1012" s="648"/>
      <c r="BP1012" s="648"/>
      <c r="BQ1012" s="648"/>
      <c r="BR1012" s="648"/>
      <c r="BS1012" s="648"/>
      <c r="BT1012" s="651"/>
      <c r="BU1012" s="652"/>
      <c r="BV1012" s="650"/>
      <c r="BW1012" s="653"/>
    </row>
    <row r="1013" spans="2:75" ht="15.75" customHeight="1">
      <c r="B1013" s="353" t="s">
        <v>132</v>
      </c>
      <c r="C1013" s="354">
        <v>29286347000124</v>
      </c>
      <c r="D1013" s="355" t="s">
        <v>14</v>
      </c>
      <c r="E1013" s="355" t="s">
        <v>607</v>
      </c>
      <c r="F1013" s="355"/>
      <c r="G1013" s="356"/>
      <c r="H1013" s="356" t="s">
        <v>34</v>
      </c>
      <c r="I1013" s="356" t="s">
        <v>34</v>
      </c>
      <c r="J1013" s="356" t="s">
        <v>608</v>
      </c>
      <c r="K1013" s="357" t="s">
        <v>48</v>
      </c>
      <c r="L1013" s="358"/>
      <c r="M1013" s="358" t="s">
        <v>1414</v>
      </c>
      <c r="N1013" s="357">
        <v>463302</v>
      </c>
      <c r="O1013" s="357" t="s">
        <v>1323</v>
      </c>
      <c r="P1013" s="361">
        <v>43168</v>
      </c>
      <c r="Q1013" s="362">
        <v>465490328.38999999</v>
      </c>
      <c r="R1013" s="362">
        <v>553434836.34650826</v>
      </c>
      <c r="S1013" s="357">
        <v>32</v>
      </c>
      <c r="T1013" s="359">
        <v>-0.14126485424508062</v>
      </c>
      <c r="U1013" s="359">
        <v>-1.8261583430936617</v>
      </c>
      <c r="V1013" s="359">
        <v>-0.36137491441622582</v>
      </c>
      <c r="W1013" s="359">
        <v>-3.5426825033343663</v>
      </c>
      <c r="X1013" s="359">
        <v>-0.22241232389687648</v>
      </c>
      <c r="Y1013" s="359">
        <v>-1.6865930556550779</v>
      </c>
      <c r="Z1013" s="359">
        <v>-6.3844877139751177E-2</v>
      </c>
      <c r="AA1013" s="359">
        <v>-0.36291497942213036</v>
      </c>
      <c r="AB1013" s="359">
        <v>0.27729233664710501</v>
      </c>
      <c r="AC1013" s="363">
        <v>-1.8278357004017018</v>
      </c>
      <c r="AD1013" s="526">
        <v>29224691000199</v>
      </c>
      <c r="AE1013" s="360" t="s">
        <v>2210</v>
      </c>
      <c r="AF1013" s="360" t="s">
        <v>2152</v>
      </c>
      <c r="AG1013" s="364" t="s">
        <v>1436</v>
      </c>
      <c r="AH1013" s="364" t="s">
        <v>2144</v>
      </c>
      <c r="AI1013" s="364">
        <v>300000</v>
      </c>
      <c r="AJ1013" s="364">
        <v>10000</v>
      </c>
      <c r="AK1013" s="364">
        <v>300000</v>
      </c>
      <c r="AL1013" s="359">
        <v>1.3000000000000001E-2</v>
      </c>
      <c r="AM1013" s="359">
        <v>0.2</v>
      </c>
      <c r="AN1013" s="359" t="s">
        <v>666</v>
      </c>
      <c r="AO1013" s="357" t="s">
        <v>1323</v>
      </c>
      <c r="AP1013" s="360" t="s">
        <v>716</v>
      </c>
      <c r="AQ1013" s="366" t="s">
        <v>665</v>
      </c>
      <c r="AR1013" s="359" t="s">
        <v>34</v>
      </c>
      <c r="AS1013" s="359" t="s">
        <v>34</v>
      </c>
      <c r="AT1013" s="359"/>
      <c r="AX1013" s="646"/>
      <c r="AY1013" s="647"/>
      <c r="AZ1013" s="647"/>
      <c r="BA1013" s="647"/>
      <c r="BB1013" s="648"/>
      <c r="BC1013" s="647"/>
      <c r="BD1013" s="647"/>
      <c r="BE1013" s="647"/>
      <c r="BF1013" s="647"/>
      <c r="BG1013" s="648"/>
      <c r="BH1013" s="648"/>
      <c r="BI1013" s="649"/>
      <c r="BJ1013" s="649"/>
      <c r="BK1013" s="649"/>
      <c r="BL1013" s="648"/>
      <c r="BM1013" s="648"/>
      <c r="BN1013" s="648"/>
      <c r="BO1013" s="648"/>
      <c r="BP1013" s="648"/>
      <c r="BQ1013" s="648"/>
      <c r="BR1013" s="648"/>
      <c r="BS1013" s="648"/>
      <c r="BT1013" s="651"/>
      <c r="BU1013" s="652"/>
      <c r="BV1013" s="650"/>
      <c r="BW1013" s="653"/>
    </row>
    <row r="1014" spans="2:75" ht="15.75" customHeight="1">
      <c r="B1014" s="353" t="s">
        <v>1518</v>
      </c>
      <c r="C1014" s="354">
        <v>41063234000165</v>
      </c>
      <c r="D1014" s="355" t="s">
        <v>14</v>
      </c>
      <c r="E1014" s="355" t="s">
        <v>614</v>
      </c>
      <c r="F1014" s="355"/>
      <c r="G1014" s="356"/>
      <c r="H1014" s="356" t="s">
        <v>865</v>
      </c>
      <c r="I1014" s="356" t="s">
        <v>34</v>
      </c>
      <c r="J1014" s="356" t="s">
        <v>608</v>
      </c>
      <c r="K1014" s="357" t="s">
        <v>48</v>
      </c>
      <c r="L1014" s="358"/>
      <c r="M1014" s="358"/>
      <c r="N1014" s="357">
        <v>586625</v>
      </c>
      <c r="O1014" s="357" t="s">
        <v>1320</v>
      </c>
      <c r="P1014" s="361">
        <v>44313</v>
      </c>
      <c r="Q1014" s="362">
        <v>29495848.530000001</v>
      </c>
      <c r="R1014" s="362">
        <v>17682740.678492066</v>
      </c>
      <c r="S1014" s="357">
        <v>32</v>
      </c>
      <c r="T1014" s="359">
        <v>0.15727484039590389</v>
      </c>
      <c r="U1014" s="359">
        <v>1.7690138039717274</v>
      </c>
      <c r="V1014" s="359">
        <v>0.12172161452833796</v>
      </c>
      <c r="W1014" s="359">
        <v>1.1171254855941555</v>
      </c>
      <c r="X1014" s="359" t="s">
        <v>1417</v>
      </c>
      <c r="Y1014" s="359" t="s">
        <v>1417</v>
      </c>
      <c r="Z1014" s="359" t="s">
        <v>1417</v>
      </c>
      <c r="AA1014" s="359" t="s">
        <v>1417</v>
      </c>
      <c r="AB1014" s="359">
        <v>0.14928725484086319</v>
      </c>
      <c r="AC1014" s="363">
        <v>0.15105162310426951</v>
      </c>
      <c r="AD1014" s="526">
        <v>40386431000152</v>
      </c>
      <c r="AE1014" s="360" t="s">
        <v>2157</v>
      </c>
      <c r="AF1014" s="360" t="s">
        <v>2143</v>
      </c>
      <c r="AG1014" s="364" t="s">
        <v>1435</v>
      </c>
      <c r="AH1014" s="364" t="s">
        <v>2153</v>
      </c>
      <c r="AI1014" s="364">
        <v>10000</v>
      </c>
      <c r="AJ1014" s="364" t="s">
        <v>1427</v>
      </c>
      <c r="AK1014" s="364" t="s">
        <v>1427</v>
      </c>
      <c r="AL1014" s="359">
        <v>6.9999999999999993E-3</v>
      </c>
      <c r="AM1014" s="359" t="s">
        <v>34</v>
      </c>
      <c r="AN1014" s="359" t="s">
        <v>34</v>
      </c>
      <c r="AO1014" s="357" t="s">
        <v>1320</v>
      </c>
      <c r="AP1014" s="360" t="s">
        <v>13</v>
      </c>
      <c r="AQ1014" s="366" t="s">
        <v>2211</v>
      </c>
      <c r="AR1014" s="359" t="s">
        <v>34</v>
      </c>
      <c r="AS1014" s="359" t="s">
        <v>34</v>
      </c>
      <c r="AT1014" s="359"/>
      <c r="AX1014" s="646"/>
      <c r="AY1014" s="647"/>
      <c r="AZ1014" s="647"/>
      <c r="BA1014" s="647"/>
      <c r="BB1014" s="648"/>
      <c r="BC1014" s="647"/>
      <c r="BD1014" s="647"/>
      <c r="BE1014" s="647"/>
      <c r="BF1014" s="647"/>
      <c r="BG1014" s="648"/>
      <c r="BH1014" s="648"/>
      <c r="BI1014" s="649"/>
      <c r="BJ1014" s="649"/>
      <c r="BK1014" s="649"/>
      <c r="BL1014" s="648"/>
      <c r="BM1014" s="648"/>
      <c r="BN1014" s="648"/>
      <c r="BO1014" s="648"/>
      <c r="BP1014" s="648"/>
      <c r="BQ1014" s="648"/>
      <c r="BR1014" s="648"/>
      <c r="BS1014" s="648"/>
      <c r="BT1014" s="651"/>
      <c r="BU1014" s="652"/>
      <c r="BV1014" s="650"/>
      <c r="BW1014" s="653"/>
    </row>
    <row r="1015" spans="2:75" ht="15.75" customHeight="1">
      <c r="B1015" s="353" t="s">
        <v>468</v>
      </c>
      <c r="C1015" s="354">
        <v>41219215000185</v>
      </c>
      <c r="D1015" s="355" t="s">
        <v>14</v>
      </c>
      <c r="E1015" s="355" t="s">
        <v>607</v>
      </c>
      <c r="F1015" s="355"/>
      <c r="G1015" s="356"/>
      <c r="H1015" s="356" t="s">
        <v>34</v>
      </c>
      <c r="I1015" s="356" t="s">
        <v>34</v>
      </c>
      <c r="J1015" s="356" t="s">
        <v>608</v>
      </c>
      <c r="K1015" s="357" t="s">
        <v>48</v>
      </c>
      <c r="L1015" s="358"/>
      <c r="M1015" s="358" t="s">
        <v>1414</v>
      </c>
      <c r="N1015" s="357">
        <v>593672</v>
      </c>
      <c r="O1015" s="357" t="s">
        <v>1320</v>
      </c>
      <c r="P1015" s="361">
        <v>44347</v>
      </c>
      <c r="Q1015" s="362">
        <v>8413344.0500000007</v>
      </c>
      <c r="R1015" s="362">
        <v>8508135.8002777733</v>
      </c>
      <c r="S1015" s="357">
        <v>32</v>
      </c>
      <c r="T1015" s="359">
        <v>-4.4048791929961584E-2</v>
      </c>
      <c r="U1015" s="359">
        <v>-0.56942733078208185</v>
      </c>
      <c r="V1015" s="359">
        <v>-0.22536500916693492</v>
      </c>
      <c r="W1015" s="359">
        <v>-2.20933065077093</v>
      </c>
      <c r="X1015" s="359" t="s">
        <v>1417</v>
      </c>
      <c r="Y1015" s="359" t="s">
        <v>1417</v>
      </c>
      <c r="Z1015" s="359" t="s">
        <v>1417</v>
      </c>
      <c r="AA1015" s="359" t="s">
        <v>1417</v>
      </c>
      <c r="AB1015" s="359">
        <v>0.22709834424597317</v>
      </c>
      <c r="AC1015" s="363">
        <v>-1.4383444892316171</v>
      </c>
      <c r="AD1015" s="526">
        <v>0</v>
      </c>
      <c r="AE1015" s="360" t="s">
        <v>2213</v>
      </c>
      <c r="AF1015" s="360" t="s">
        <v>719</v>
      </c>
      <c r="AG1015" s="364" t="s">
        <v>719</v>
      </c>
      <c r="AH1015" s="364" t="s">
        <v>2147</v>
      </c>
      <c r="AI1015" s="364">
        <v>100</v>
      </c>
      <c r="AJ1015" s="364">
        <v>100</v>
      </c>
      <c r="AK1015" s="364">
        <v>100</v>
      </c>
      <c r="AL1015" s="359">
        <v>7.4999999999999997E-3</v>
      </c>
      <c r="AM1015" s="359">
        <v>0.1</v>
      </c>
      <c r="AN1015" s="359" t="s">
        <v>2156</v>
      </c>
      <c r="AO1015" s="357" t="s">
        <v>1323</v>
      </c>
      <c r="AP1015" s="360" t="s">
        <v>716</v>
      </c>
      <c r="AQ1015" s="366" t="s">
        <v>659</v>
      </c>
      <c r="AR1015" s="359">
        <v>2E-3</v>
      </c>
      <c r="AS1015" s="359">
        <v>2E-3</v>
      </c>
      <c r="AT1015" s="359"/>
      <c r="AX1015" s="646"/>
      <c r="AY1015" s="647"/>
      <c r="AZ1015" s="647"/>
      <c r="BA1015" s="647"/>
      <c r="BB1015" s="648"/>
      <c r="BC1015" s="647"/>
      <c r="BD1015" s="647"/>
      <c r="BE1015" s="647"/>
      <c r="BF1015" s="647"/>
      <c r="BG1015" s="648"/>
      <c r="BH1015" s="648"/>
      <c r="BI1015" s="649"/>
      <c r="BJ1015" s="649"/>
      <c r="BK1015" s="649"/>
      <c r="BL1015" s="648"/>
      <c r="BM1015" s="648"/>
      <c r="BN1015" s="648"/>
      <c r="BO1015" s="648"/>
      <c r="BP1015" s="648"/>
      <c r="BQ1015" s="648"/>
      <c r="BR1015" s="648"/>
      <c r="BS1015" s="648"/>
      <c r="BT1015" s="651"/>
      <c r="BU1015" s="652"/>
      <c r="BV1015" s="650"/>
      <c r="BW1015" s="653"/>
    </row>
    <row r="1016" spans="2:75" ht="15.75" customHeight="1">
      <c r="B1016" s="353" t="s">
        <v>30</v>
      </c>
      <c r="C1016" s="354">
        <v>14866273000128</v>
      </c>
      <c r="D1016" s="355" t="s">
        <v>14</v>
      </c>
      <c r="E1016" s="355" t="s">
        <v>607</v>
      </c>
      <c r="F1016" s="355"/>
      <c r="G1016" s="356"/>
      <c r="H1016" s="356" t="s">
        <v>34</v>
      </c>
      <c r="I1016" s="356" t="s">
        <v>34</v>
      </c>
      <c r="J1016" s="356" t="s">
        <v>608</v>
      </c>
      <c r="K1016" s="357" t="s">
        <v>48</v>
      </c>
      <c r="L1016" s="358"/>
      <c r="M1016" s="358" t="s">
        <v>34</v>
      </c>
      <c r="N1016" s="357">
        <v>311774</v>
      </c>
      <c r="O1016" s="357" t="s">
        <v>1320</v>
      </c>
      <c r="P1016" s="361">
        <v>41148</v>
      </c>
      <c r="Q1016" s="362">
        <v>438223882.17000002</v>
      </c>
      <c r="R1016" s="362">
        <v>597909566.93448448</v>
      </c>
      <c r="S1016" s="357">
        <v>32</v>
      </c>
      <c r="T1016" s="359">
        <v>-4.8245709805277093E-2</v>
      </c>
      <c r="U1016" s="359">
        <v>-0.62368170731645778</v>
      </c>
      <c r="V1016" s="359">
        <v>-0.23397019616668158</v>
      </c>
      <c r="W1016" s="359">
        <v>-2.2936902568359216</v>
      </c>
      <c r="X1016" s="359">
        <v>-0.13676903108723892</v>
      </c>
      <c r="Y1016" s="359">
        <v>-1.0371444082719292</v>
      </c>
      <c r="Z1016" s="359">
        <v>-7.5694239226076876E-2</v>
      </c>
      <c r="AA1016" s="359">
        <v>-0.43027059494491127</v>
      </c>
      <c r="AB1016" s="359">
        <v>0.2302674965325604</v>
      </c>
      <c r="AC1016" s="363">
        <v>-1.4638688813789009</v>
      </c>
      <c r="AD1016" s="526">
        <v>14284684000105</v>
      </c>
      <c r="AE1016" s="360" t="s">
        <v>2214</v>
      </c>
      <c r="AF1016" s="360" t="s">
        <v>2152</v>
      </c>
      <c r="AG1016" s="364" t="s">
        <v>1436</v>
      </c>
      <c r="AH1016" s="364" t="s">
        <v>2147</v>
      </c>
      <c r="AI1016" s="364">
        <v>100000</v>
      </c>
      <c r="AJ1016" s="364">
        <v>10000</v>
      </c>
      <c r="AK1016" s="364">
        <v>100000</v>
      </c>
      <c r="AL1016" s="359">
        <v>1.38E-2</v>
      </c>
      <c r="AM1016" s="359">
        <v>0.2</v>
      </c>
      <c r="AN1016" s="359" t="s">
        <v>666</v>
      </c>
      <c r="AO1016" s="357" t="s">
        <v>1323</v>
      </c>
      <c r="AP1016" s="360" t="s">
        <v>716</v>
      </c>
      <c r="AQ1016" s="366" t="s">
        <v>659</v>
      </c>
      <c r="AR1016" s="359">
        <v>4.1399999999999996E-3</v>
      </c>
      <c r="AS1016" s="359">
        <v>4.1399999999999996E-3</v>
      </c>
      <c r="AT1016" s="359"/>
      <c r="AX1016" s="646"/>
      <c r="AY1016" s="647"/>
      <c r="AZ1016" s="647"/>
      <c r="BA1016" s="647"/>
      <c r="BB1016" s="648"/>
      <c r="BC1016" s="647"/>
      <c r="BD1016" s="647"/>
      <c r="BE1016" s="647"/>
      <c r="BF1016" s="647"/>
      <c r="BG1016" s="648"/>
      <c r="BH1016" s="648"/>
      <c r="BI1016" s="649"/>
      <c r="BJ1016" s="649"/>
      <c r="BK1016" s="649"/>
      <c r="BL1016" s="648"/>
      <c r="BM1016" s="648"/>
      <c r="BN1016" s="648"/>
      <c r="BO1016" s="648"/>
      <c r="BP1016" s="648"/>
      <c r="BQ1016" s="648"/>
      <c r="BR1016" s="648"/>
      <c r="BS1016" s="648"/>
      <c r="BT1016" s="651"/>
      <c r="BU1016" s="652"/>
      <c r="BV1016" s="650"/>
      <c r="BW1016" s="653"/>
    </row>
    <row r="1017" spans="2:75" ht="15.75" customHeight="1">
      <c r="B1017" s="353" t="s">
        <v>136</v>
      </c>
      <c r="C1017" s="354">
        <v>35704552000165</v>
      </c>
      <c r="D1017" s="355" t="s">
        <v>14</v>
      </c>
      <c r="E1017" s="355" t="s">
        <v>607</v>
      </c>
      <c r="F1017" s="355"/>
      <c r="G1017" s="356"/>
      <c r="H1017" s="356" t="s">
        <v>34</v>
      </c>
      <c r="I1017" s="356" t="s">
        <v>34</v>
      </c>
      <c r="J1017" s="356" t="s">
        <v>608</v>
      </c>
      <c r="K1017" s="357" t="s">
        <v>48</v>
      </c>
      <c r="L1017" s="358"/>
      <c r="M1017" s="358" t="s">
        <v>34</v>
      </c>
      <c r="N1017" s="357">
        <v>529222</v>
      </c>
      <c r="O1017" s="357" t="s">
        <v>1320</v>
      </c>
      <c r="P1017" s="361">
        <v>43879</v>
      </c>
      <c r="Q1017" s="362">
        <v>3203406.86</v>
      </c>
      <c r="R1017" s="362">
        <v>4344004.1135714306</v>
      </c>
      <c r="S1017" s="357">
        <v>32</v>
      </c>
      <c r="T1017" s="359">
        <v>-5.0636216848350402E-2</v>
      </c>
      <c r="U1017" s="359">
        <v>-0.65458425844470136</v>
      </c>
      <c r="V1017" s="359">
        <v>-0.23207511804183001</v>
      </c>
      <c r="W1017" s="359">
        <v>-2.2751121545727671</v>
      </c>
      <c r="X1017" s="359">
        <v>-0.14660160193455241</v>
      </c>
      <c r="Y1017" s="359">
        <v>-1.1117065791973344</v>
      </c>
      <c r="Z1017" s="359" t="s">
        <v>1417</v>
      </c>
      <c r="AA1017" s="359" t="s">
        <v>1417</v>
      </c>
      <c r="AB1017" s="359">
        <v>0.22929062487373342</v>
      </c>
      <c r="AC1017" s="363">
        <v>-1.4603247797625858</v>
      </c>
      <c r="AD1017" s="526">
        <v>11176045000138</v>
      </c>
      <c r="AE1017" s="360" t="s">
        <v>2214</v>
      </c>
      <c r="AF1017" s="360" t="s">
        <v>2152</v>
      </c>
      <c r="AG1017" s="364" t="s">
        <v>1436</v>
      </c>
      <c r="AH1017" s="364" t="s">
        <v>2165</v>
      </c>
      <c r="AI1017" s="364">
        <v>100000</v>
      </c>
      <c r="AJ1017" s="364">
        <v>10000</v>
      </c>
      <c r="AK1017" s="364">
        <v>100000</v>
      </c>
      <c r="AL1017" s="359">
        <v>1.38E-2</v>
      </c>
      <c r="AM1017" s="359">
        <v>0.2</v>
      </c>
      <c r="AN1017" s="359" t="s">
        <v>34</v>
      </c>
      <c r="AO1017" s="357" t="s">
        <v>1323</v>
      </c>
      <c r="AP1017" s="360" t="s">
        <v>716</v>
      </c>
      <c r="AQ1017" s="366" t="s">
        <v>659</v>
      </c>
      <c r="AR1017" s="359">
        <v>4.1399999999999996E-3</v>
      </c>
      <c r="AS1017" s="359">
        <v>4.1399999999999996E-3</v>
      </c>
      <c r="AT1017" s="359"/>
      <c r="AX1017" s="646"/>
      <c r="AY1017" s="647"/>
      <c r="AZ1017" s="647"/>
      <c r="BA1017" s="647"/>
      <c r="BB1017" s="648"/>
      <c r="BC1017" s="647"/>
      <c r="BD1017" s="647"/>
      <c r="BE1017" s="647"/>
      <c r="BF1017" s="647"/>
      <c r="BG1017" s="648"/>
      <c r="BH1017" s="648"/>
      <c r="BI1017" s="649"/>
      <c r="BJ1017" s="649"/>
      <c r="BK1017" s="649"/>
      <c r="BL1017" s="648"/>
      <c r="BM1017" s="648"/>
      <c r="BN1017" s="648"/>
      <c r="BO1017" s="648"/>
      <c r="BP1017" s="648"/>
      <c r="BQ1017" s="648"/>
      <c r="BR1017" s="648"/>
      <c r="BS1017" s="648"/>
      <c r="BT1017" s="651"/>
      <c r="BU1017" s="652"/>
      <c r="BV1017" s="650"/>
      <c r="BW1017" s="653"/>
    </row>
    <row r="1018" spans="2:75" ht="15.75" customHeight="1">
      <c r="B1018" s="353" t="s">
        <v>140</v>
      </c>
      <c r="C1018" s="354">
        <v>6070574000112</v>
      </c>
      <c r="D1018" s="355" t="s">
        <v>14</v>
      </c>
      <c r="E1018" s="355" t="s">
        <v>607</v>
      </c>
      <c r="F1018" s="355"/>
      <c r="G1018" s="356"/>
      <c r="H1018" s="356" t="s">
        <v>34</v>
      </c>
      <c r="I1018" s="356" t="s">
        <v>34</v>
      </c>
      <c r="J1018" s="356" t="s">
        <v>608</v>
      </c>
      <c r="K1018" s="357" t="s">
        <v>48</v>
      </c>
      <c r="L1018" s="358"/>
      <c r="M1018" s="358" t="s">
        <v>34</v>
      </c>
      <c r="N1018" s="357">
        <v>129100</v>
      </c>
      <c r="O1018" s="357" t="s">
        <v>1320</v>
      </c>
      <c r="P1018" s="361">
        <v>38027</v>
      </c>
      <c r="Q1018" s="362">
        <v>258654758.94999999</v>
      </c>
      <c r="R1018" s="362">
        <v>251931938.0382143</v>
      </c>
      <c r="S1018" s="357">
        <v>32</v>
      </c>
      <c r="T1018" s="359">
        <v>7.8718854871870247E-2</v>
      </c>
      <c r="U1018" s="359">
        <v>1.0176140013824495</v>
      </c>
      <c r="V1018" s="359">
        <v>-5.1070102234132553E-2</v>
      </c>
      <c r="W1018" s="359">
        <v>-0.50065776679775853</v>
      </c>
      <c r="X1018" s="359">
        <v>-7.9907106259741068E-2</v>
      </c>
      <c r="Y1018" s="359">
        <v>-0.60595010273648053</v>
      </c>
      <c r="Z1018" s="359">
        <v>-2.6502839926050847E-2</v>
      </c>
      <c r="AA1018" s="359">
        <v>-0.15065073404929796</v>
      </c>
      <c r="AB1018" s="359">
        <v>0.14683307217679178</v>
      </c>
      <c r="AC1018" s="363">
        <v>-0.94540406241559105</v>
      </c>
      <c r="AD1018" s="526">
        <v>16993142000137</v>
      </c>
      <c r="AE1018" s="360" t="s">
        <v>2222</v>
      </c>
      <c r="AF1018" s="360" t="s">
        <v>2152</v>
      </c>
      <c r="AG1018" s="364" t="s">
        <v>1436</v>
      </c>
      <c r="AH1018" s="364" t="s">
        <v>2144</v>
      </c>
      <c r="AI1018" s="364">
        <v>10000</v>
      </c>
      <c r="AJ1018" s="364">
        <v>1000</v>
      </c>
      <c r="AK1018" s="364">
        <v>1000</v>
      </c>
      <c r="AL1018" s="359">
        <v>0.02</v>
      </c>
      <c r="AM1018" s="359">
        <v>0.15</v>
      </c>
      <c r="AN1018" s="359" t="s">
        <v>2175</v>
      </c>
      <c r="AO1018" s="357" t="s">
        <v>1323</v>
      </c>
      <c r="AP1018" s="360" t="s">
        <v>716</v>
      </c>
      <c r="AQ1018" s="366" t="s">
        <v>659</v>
      </c>
      <c r="AR1018" s="359">
        <v>4.6666666666666662E-3</v>
      </c>
      <c r="AS1018" s="359">
        <v>4.6666666666666662E-3</v>
      </c>
      <c r="AT1018" s="359"/>
      <c r="AX1018" s="646"/>
      <c r="AY1018" s="647"/>
      <c r="AZ1018" s="647"/>
      <c r="BA1018" s="647"/>
      <c r="BB1018" s="648"/>
      <c r="BC1018" s="647"/>
      <c r="BD1018" s="647"/>
      <c r="BE1018" s="647"/>
      <c r="BF1018" s="647"/>
      <c r="BG1018" s="648"/>
      <c r="BH1018" s="648"/>
      <c r="BI1018" s="649"/>
      <c r="BJ1018" s="649"/>
      <c r="BK1018" s="649"/>
      <c r="BL1018" s="648"/>
      <c r="BM1018" s="648"/>
      <c r="BN1018" s="648"/>
      <c r="BO1018" s="648"/>
      <c r="BP1018" s="648"/>
      <c r="BQ1018" s="648"/>
      <c r="BR1018" s="648"/>
      <c r="BS1018" s="648"/>
      <c r="BT1018" s="651"/>
      <c r="BU1018" s="652"/>
      <c r="BV1018" s="650"/>
      <c r="BW1018" s="653"/>
    </row>
    <row r="1019" spans="2:75" ht="15.75" customHeight="1">
      <c r="B1019" s="353" t="s">
        <v>832</v>
      </c>
      <c r="C1019" s="354">
        <v>29283812000173</v>
      </c>
      <c r="D1019" s="355" t="s">
        <v>14</v>
      </c>
      <c r="E1019" s="355" t="s">
        <v>607</v>
      </c>
      <c r="F1019" s="355"/>
      <c r="G1019" s="356"/>
      <c r="H1019" s="356" t="s">
        <v>34</v>
      </c>
      <c r="I1019" s="356" t="s">
        <v>34</v>
      </c>
      <c r="J1019" s="356" t="s">
        <v>608</v>
      </c>
      <c r="K1019" s="357" t="s">
        <v>48</v>
      </c>
      <c r="L1019" s="358"/>
      <c r="M1019" s="358" t="s">
        <v>34</v>
      </c>
      <c r="N1019" s="357">
        <v>459984</v>
      </c>
      <c r="O1019" s="357" t="s">
        <v>1320</v>
      </c>
      <c r="P1019" s="361">
        <v>43152</v>
      </c>
      <c r="Q1019" s="362">
        <v>4341754.9800000004</v>
      </c>
      <c r="R1019" s="362">
        <v>4253500.9878174616</v>
      </c>
      <c r="S1019" s="357">
        <v>32</v>
      </c>
      <c r="T1019" s="359">
        <v>7.1672057685342239E-2</v>
      </c>
      <c r="U1019" s="359">
        <v>0.92651867874868687</v>
      </c>
      <c r="V1019" s="359">
        <v>-5.9291583323064834E-2</v>
      </c>
      <c r="W1019" s="359">
        <v>-0.58125577192577305</v>
      </c>
      <c r="X1019" s="359">
        <v>-9.4843151586843866E-2</v>
      </c>
      <c r="Y1019" s="359">
        <v>-0.71921284774210847</v>
      </c>
      <c r="Z1019" s="359">
        <v>-3.4660801262406671E-2</v>
      </c>
      <c r="AA1019" s="359">
        <v>-0.19702323100045505</v>
      </c>
      <c r="AB1019" s="359">
        <v>0.14613032425102476</v>
      </c>
      <c r="AC1019" s="363">
        <v>-1.0101847322390551</v>
      </c>
      <c r="AD1019" s="526">
        <v>16993142000137</v>
      </c>
      <c r="AE1019" s="360" t="s">
        <v>2222</v>
      </c>
      <c r="AF1019" s="360" t="s">
        <v>2152</v>
      </c>
      <c r="AG1019" s="364" t="s">
        <v>1436</v>
      </c>
      <c r="AH1019" s="364" t="s">
        <v>2147</v>
      </c>
      <c r="AI1019" s="364">
        <v>5000</v>
      </c>
      <c r="AJ1019" s="364">
        <v>1000</v>
      </c>
      <c r="AK1019" s="364">
        <v>1000</v>
      </c>
      <c r="AL1019" s="359">
        <v>2.5000000000000001E-2</v>
      </c>
      <c r="AM1019" s="359">
        <v>0.2</v>
      </c>
      <c r="AN1019" s="359" t="s">
        <v>2175</v>
      </c>
      <c r="AO1019" s="357" t="s">
        <v>1323</v>
      </c>
      <c r="AP1019" s="360" t="s">
        <v>716</v>
      </c>
      <c r="AQ1019" s="366" t="s">
        <v>659</v>
      </c>
      <c r="AR1019" s="359">
        <v>5.8333333333333327E-3</v>
      </c>
      <c r="AS1019" s="359">
        <v>5.8333333333333327E-3</v>
      </c>
      <c r="AT1019" s="359"/>
      <c r="AX1019" s="646"/>
      <c r="AY1019" s="647"/>
      <c r="AZ1019" s="647"/>
      <c r="BA1019" s="647"/>
      <c r="BB1019" s="648"/>
      <c r="BC1019" s="647"/>
      <c r="BD1019" s="647"/>
      <c r="BE1019" s="647"/>
      <c r="BF1019" s="647"/>
      <c r="BG1019" s="648"/>
      <c r="BH1019" s="648"/>
      <c r="BI1019" s="649"/>
      <c r="BJ1019" s="649"/>
      <c r="BK1019" s="649"/>
      <c r="BL1019" s="648"/>
      <c r="BM1019" s="648"/>
      <c r="BN1019" s="648"/>
      <c r="BO1019" s="648"/>
      <c r="BP1019" s="648"/>
      <c r="BQ1019" s="648"/>
      <c r="BR1019" s="648"/>
      <c r="BS1019" s="648"/>
      <c r="BT1019" s="651"/>
      <c r="BU1019" s="652"/>
      <c r="BV1019" s="650"/>
      <c r="BW1019" s="653"/>
    </row>
    <row r="1020" spans="2:75" ht="15.75" customHeight="1">
      <c r="B1020" s="353" t="s">
        <v>837</v>
      </c>
      <c r="C1020" s="354">
        <v>9120774000120</v>
      </c>
      <c r="D1020" s="355" t="s">
        <v>14</v>
      </c>
      <c r="E1020" s="355" t="s">
        <v>607</v>
      </c>
      <c r="F1020" s="355"/>
      <c r="G1020" s="356"/>
      <c r="H1020" s="356" t="s">
        <v>34</v>
      </c>
      <c r="I1020" s="356" t="s">
        <v>34</v>
      </c>
      <c r="J1020" s="356" t="s">
        <v>608</v>
      </c>
      <c r="K1020" s="357" t="s">
        <v>48</v>
      </c>
      <c r="L1020" s="358"/>
      <c r="M1020" s="358" t="s">
        <v>34</v>
      </c>
      <c r="N1020" s="357">
        <v>287342</v>
      </c>
      <c r="O1020" s="357" t="s">
        <v>1320</v>
      </c>
      <c r="P1020" s="361">
        <v>39422</v>
      </c>
      <c r="Q1020" s="362">
        <v>723852841.34000003</v>
      </c>
      <c r="R1020" s="362">
        <v>1005131961.4840078</v>
      </c>
      <c r="S1020" s="357">
        <v>32</v>
      </c>
      <c r="T1020" s="359">
        <v>5.1493516729080868E-2</v>
      </c>
      <c r="U1020" s="359">
        <v>0.66566674133186765</v>
      </c>
      <c r="V1020" s="359">
        <v>-0.23155162535971729</v>
      </c>
      <c r="W1020" s="359">
        <v>-2.2699801758671057</v>
      </c>
      <c r="X1020" s="359">
        <v>-0.18540003019817475</v>
      </c>
      <c r="Y1020" s="359">
        <v>-1.4059221088641962</v>
      </c>
      <c r="Z1020" s="359">
        <v>-2.143565338441733E-2</v>
      </c>
      <c r="AA1020" s="359">
        <v>-0.12184720302425274</v>
      </c>
      <c r="AB1020" s="359">
        <v>0.2389188449511824</v>
      </c>
      <c r="AC1020" s="363">
        <v>-1.3892070412152968</v>
      </c>
      <c r="AD1020" s="526">
        <v>12976456000170</v>
      </c>
      <c r="AE1020" s="360" t="s">
        <v>2178</v>
      </c>
      <c r="AF1020" s="360" t="s">
        <v>2143</v>
      </c>
      <c r="AG1020" s="364" t="s">
        <v>1435</v>
      </c>
      <c r="AH1020" s="364" t="s">
        <v>2144</v>
      </c>
      <c r="AI1020" s="364">
        <v>5000</v>
      </c>
      <c r="AJ1020" s="364">
        <v>0</v>
      </c>
      <c r="AK1020" s="364">
        <v>0</v>
      </c>
      <c r="AL1020" s="359">
        <v>0.02</v>
      </c>
      <c r="AM1020" s="359">
        <v>0.2</v>
      </c>
      <c r="AN1020" s="359" t="s">
        <v>2161</v>
      </c>
      <c r="AO1020" s="357" t="s">
        <v>1323</v>
      </c>
      <c r="AP1020" s="360" t="s">
        <v>716</v>
      </c>
      <c r="AQ1020" s="366" t="s">
        <v>659</v>
      </c>
      <c r="AR1020" s="359">
        <v>6.9999999999999993E-3</v>
      </c>
      <c r="AS1020" s="359">
        <v>6.9999999999999993E-3</v>
      </c>
      <c r="AT1020" s="359"/>
      <c r="AX1020" s="646"/>
      <c r="AY1020" s="647"/>
      <c r="AZ1020" s="647"/>
      <c r="BA1020" s="647"/>
      <c r="BB1020" s="648"/>
      <c r="BC1020" s="647"/>
      <c r="BD1020" s="647"/>
      <c r="BE1020" s="647"/>
      <c r="BF1020" s="647"/>
      <c r="BG1020" s="648"/>
      <c r="BH1020" s="648"/>
      <c r="BI1020" s="649"/>
      <c r="BJ1020" s="649"/>
      <c r="BK1020" s="649"/>
      <c r="BL1020" s="648"/>
      <c r="BM1020" s="648"/>
      <c r="BN1020" s="648"/>
      <c r="BO1020" s="648"/>
      <c r="BP1020" s="648"/>
      <c r="BQ1020" s="648"/>
      <c r="BR1020" s="648"/>
      <c r="BS1020" s="648"/>
      <c r="BT1020" s="651"/>
      <c r="BU1020" s="652"/>
      <c r="BV1020" s="650"/>
      <c r="BW1020" s="653"/>
    </row>
    <row r="1021" spans="2:75" ht="15.75" customHeight="1">
      <c r="B1021" s="353" t="s">
        <v>146</v>
      </c>
      <c r="C1021" s="354">
        <v>22710616000199</v>
      </c>
      <c r="D1021" s="355" t="s">
        <v>14</v>
      </c>
      <c r="E1021" s="355" t="s">
        <v>607</v>
      </c>
      <c r="F1021" s="355"/>
      <c r="G1021" s="356"/>
      <c r="H1021" s="356" t="s">
        <v>34</v>
      </c>
      <c r="I1021" s="356" t="s">
        <v>34</v>
      </c>
      <c r="J1021" s="356" t="s">
        <v>611</v>
      </c>
      <c r="K1021" s="357" t="s">
        <v>48</v>
      </c>
      <c r="L1021" s="358"/>
      <c r="M1021" s="358" t="s">
        <v>34</v>
      </c>
      <c r="N1021" s="357">
        <v>407771</v>
      </c>
      <c r="O1021" s="357" t="s">
        <v>1320</v>
      </c>
      <c r="P1021" s="361">
        <v>42248</v>
      </c>
      <c r="Q1021" s="362">
        <v>4841524.9000000004</v>
      </c>
      <c r="R1021" s="362">
        <v>7776459.2526587257</v>
      </c>
      <c r="S1021" s="357">
        <v>32</v>
      </c>
      <c r="T1021" s="359">
        <v>-0.19979434256832151</v>
      </c>
      <c r="U1021" s="359">
        <v>-2.5827804625137971</v>
      </c>
      <c r="V1021" s="359">
        <v>-0.18454468255870127</v>
      </c>
      <c r="W1021" s="359">
        <v>-1.8091549576434871</v>
      </c>
      <c r="X1021" s="359">
        <v>-1.5260241672647168E-2</v>
      </c>
      <c r="Y1021" s="359">
        <v>-0.11572118478757733</v>
      </c>
      <c r="Z1021" s="359">
        <v>1.5880478287295219E-2</v>
      </c>
      <c r="AA1021" s="359">
        <v>9.0269786849648467E-2</v>
      </c>
      <c r="AB1021" s="359">
        <v>0.21482653044346731</v>
      </c>
      <c r="AC1021" s="363">
        <v>-1.2940038751790541</v>
      </c>
      <c r="AD1021" s="526">
        <v>22314799000123</v>
      </c>
      <c r="AE1021" s="360" t="s">
        <v>2178</v>
      </c>
      <c r="AF1021" s="360" t="s">
        <v>2143</v>
      </c>
      <c r="AG1021" s="364" t="s">
        <v>1435</v>
      </c>
      <c r="AH1021" s="364" t="s">
        <v>2144</v>
      </c>
      <c r="AI1021" s="364">
        <v>50000</v>
      </c>
      <c r="AJ1021" s="364">
        <v>5000</v>
      </c>
      <c r="AK1021" s="364">
        <v>5000</v>
      </c>
      <c r="AL1021" s="359">
        <v>1.4999999999999999E-2</v>
      </c>
      <c r="AM1021" s="359" t="s">
        <v>34</v>
      </c>
      <c r="AN1021" s="359" t="s">
        <v>2161</v>
      </c>
      <c r="AO1021" s="357" t="s">
        <v>1323</v>
      </c>
      <c r="AP1021" s="360" t="s">
        <v>716</v>
      </c>
      <c r="AQ1021" s="366" t="s">
        <v>687</v>
      </c>
      <c r="AR1021" s="359">
        <v>5.2499999999999995E-3</v>
      </c>
      <c r="AS1021" s="359">
        <v>5.2499999999999995E-3</v>
      </c>
      <c r="AT1021" s="359"/>
      <c r="AX1021" s="646"/>
      <c r="AY1021" s="647"/>
      <c r="AZ1021" s="647"/>
      <c r="BA1021" s="647"/>
      <c r="BB1021" s="648"/>
      <c r="BC1021" s="647"/>
      <c r="BD1021" s="647"/>
      <c r="BE1021" s="647"/>
      <c r="BF1021" s="647"/>
      <c r="BG1021" s="648"/>
      <c r="BH1021" s="648"/>
      <c r="BI1021" s="649"/>
      <c r="BJ1021" s="649"/>
      <c r="BK1021" s="649"/>
      <c r="BL1021" s="648"/>
      <c r="BM1021" s="648"/>
      <c r="BN1021" s="648"/>
      <c r="BO1021" s="648"/>
      <c r="BP1021" s="648"/>
      <c r="BQ1021" s="648"/>
      <c r="BR1021" s="648"/>
      <c r="BS1021" s="648"/>
      <c r="BT1021" s="651"/>
      <c r="BU1021" s="652"/>
      <c r="BV1021" s="650"/>
      <c r="BW1021" s="653"/>
    </row>
    <row r="1022" spans="2:75" ht="15.75" customHeight="1">
      <c r="B1022" s="353" t="s">
        <v>147</v>
      </c>
      <c r="C1022" s="354">
        <v>22353918000157</v>
      </c>
      <c r="D1022" s="355" t="s">
        <v>14</v>
      </c>
      <c r="E1022" s="355" t="s">
        <v>607</v>
      </c>
      <c r="F1022" s="355"/>
      <c r="G1022" s="356"/>
      <c r="H1022" s="356" t="s">
        <v>34</v>
      </c>
      <c r="I1022" s="356" t="s">
        <v>34</v>
      </c>
      <c r="J1022" s="356" t="s">
        <v>611</v>
      </c>
      <c r="K1022" s="357" t="s">
        <v>49</v>
      </c>
      <c r="L1022" s="358"/>
      <c r="M1022" s="358" t="s">
        <v>34</v>
      </c>
      <c r="N1022" s="357">
        <v>408565</v>
      </c>
      <c r="O1022" s="357" t="s">
        <v>1320</v>
      </c>
      <c r="P1022" s="361">
        <v>42248</v>
      </c>
      <c r="Q1022" s="362">
        <v>6755168.1900000004</v>
      </c>
      <c r="R1022" s="362">
        <v>11969525.057658734</v>
      </c>
      <c r="S1022" s="357">
        <v>32</v>
      </c>
      <c r="T1022" s="359">
        <v>-0.28747508625465756</v>
      </c>
      <c r="U1022" s="359">
        <v>-3.7162465497945649</v>
      </c>
      <c r="V1022" s="359">
        <v>-0.22626162301287789</v>
      </c>
      <c r="W1022" s="359">
        <v>-2.2181204645005321</v>
      </c>
      <c r="X1022" s="359">
        <v>-0.13206305346795855</v>
      </c>
      <c r="Y1022" s="359">
        <v>-1.0014581250944441</v>
      </c>
      <c r="Z1022" s="359">
        <v>0.17373559718750808</v>
      </c>
      <c r="AA1022" s="359">
        <v>0.98756945745516955</v>
      </c>
      <c r="AB1022" s="359">
        <v>0.2349783926819641</v>
      </c>
      <c r="AC1022" s="363">
        <v>-1.3873010036280138</v>
      </c>
      <c r="AD1022" s="526">
        <v>22690848000122</v>
      </c>
      <c r="AE1022" s="360" t="s">
        <v>2178</v>
      </c>
      <c r="AF1022" s="360" t="s">
        <v>2143</v>
      </c>
      <c r="AG1022" s="364" t="s">
        <v>1435</v>
      </c>
      <c r="AH1022" s="364" t="s">
        <v>2144</v>
      </c>
      <c r="AI1022" s="364">
        <v>50000</v>
      </c>
      <c r="AJ1022" s="364">
        <v>5000</v>
      </c>
      <c r="AK1022" s="364">
        <v>5000</v>
      </c>
      <c r="AL1022" s="359">
        <v>1.4999999999999999E-2</v>
      </c>
      <c r="AM1022" s="359">
        <v>0.2</v>
      </c>
      <c r="AN1022" s="359" t="s">
        <v>2161</v>
      </c>
      <c r="AO1022" s="357" t="s">
        <v>1323</v>
      </c>
      <c r="AP1022" s="360" t="s">
        <v>716</v>
      </c>
      <c r="AQ1022" s="366" t="s">
        <v>687</v>
      </c>
      <c r="AR1022" s="359">
        <v>5.2499999999999995E-3</v>
      </c>
      <c r="AS1022" s="359">
        <v>5.2499999999999995E-3</v>
      </c>
      <c r="AT1022" s="359"/>
      <c r="AX1022" s="646"/>
      <c r="AY1022" s="647"/>
      <c r="AZ1022" s="647"/>
      <c r="BA1022" s="647"/>
      <c r="BB1022" s="648"/>
      <c r="BC1022" s="647"/>
      <c r="BD1022" s="647"/>
      <c r="BE1022" s="647"/>
      <c r="BF1022" s="647"/>
      <c r="BG1022" s="648"/>
      <c r="BH1022" s="648"/>
      <c r="BI1022" s="649"/>
      <c r="BJ1022" s="649"/>
      <c r="BK1022" s="649"/>
      <c r="BL1022" s="648"/>
      <c r="BM1022" s="648"/>
      <c r="BN1022" s="648"/>
      <c r="BO1022" s="648"/>
      <c r="BP1022" s="648"/>
      <c r="BQ1022" s="648"/>
      <c r="BR1022" s="648"/>
      <c r="BS1022" s="648"/>
      <c r="BT1022" s="651"/>
      <c r="BU1022" s="652"/>
      <c r="BV1022" s="650"/>
      <c r="BW1022" s="653"/>
    </row>
    <row r="1023" spans="2:75" ht="15.75" customHeight="1">
      <c r="B1023" s="353" t="s">
        <v>838</v>
      </c>
      <c r="C1023" s="354">
        <v>11977794000164</v>
      </c>
      <c r="D1023" s="355" t="s">
        <v>14</v>
      </c>
      <c r="E1023" s="355" t="s">
        <v>607</v>
      </c>
      <c r="F1023" s="355"/>
      <c r="G1023" s="356"/>
      <c r="H1023" s="356" t="s">
        <v>34</v>
      </c>
      <c r="I1023" s="356" t="s">
        <v>34</v>
      </c>
      <c r="J1023" s="356" t="s">
        <v>608</v>
      </c>
      <c r="K1023" s="357" t="s">
        <v>48</v>
      </c>
      <c r="L1023" s="358"/>
      <c r="M1023" s="358" t="s">
        <v>34</v>
      </c>
      <c r="N1023" s="357">
        <v>252311</v>
      </c>
      <c r="O1023" s="357" t="s">
        <v>1320</v>
      </c>
      <c r="P1023" s="361">
        <v>40378</v>
      </c>
      <c r="Q1023" s="362">
        <v>1448736263.8599999</v>
      </c>
      <c r="R1023" s="362">
        <v>1844816188.8704364</v>
      </c>
      <c r="S1023" s="357">
        <v>32</v>
      </c>
      <c r="T1023" s="359">
        <v>-4.2403823198605695E-3</v>
      </c>
      <c r="U1023" s="359">
        <v>-5.4816249892459694E-2</v>
      </c>
      <c r="V1023" s="359">
        <v>-0.26879299757073905</v>
      </c>
      <c r="W1023" s="359">
        <v>-2.6350701488257422</v>
      </c>
      <c r="X1023" s="359">
        <v>-0.27506132164730068</v>
      </c>
      <c r="Y1023" s="359">
        <v>-2.0858399698424277</v>
      </c>
      <c r="Z1023" s="359">
        <v>-0.17821267120498852</v>
      </c>
      <c r="AA1023" s="359">
        <v>-1.0130185975853747</v>
      </c>
      <c r="AB1023" s="359">
        <v>0.25222452470589818</v>
      </c>
      <c r="AC1023" s="363">
        <v>-1.4995763241921578</v>
      </c>
      <c r="AD1023" s="526">
        <v>17009959000190</v>
      </c>
      <c r="AE1023" s="360" t="s">
        <v>2178</v>
      </c>
      <c r="AF1023" s="360" t="s">
        <v>2143</v>
      </c>
      <c r="AG1023" s="364" t="s">
        <v>1435</v>
      </c>
      <c r="AH1023" s="364" t="s">
        <v>2147</v>
      </c>
      <c r="AI1023" s="364">
        <v>5000</v>
      </c>
      <c r="AJ1023" s="364">
        <v>0</v>
      </c>
      <c r="AK1023" s="364">
        <v>0</v>
      </c>
      <c r="AL1023" s="359">
        <v>0.03</v>
      </c>
      <c r="AM1023" s="359" t="s">
        <v>34</v>
      </c>
      <c r="AN1023" s="359" t="s">
        <v>2161</v>
      </c>
      <c r="AO1023" s="357" t="s">
        <v>1323</v>
      </c>
      <c r="AP1023" s="360" t="s">
        <v>716</v>
      </c>
      <c r="AQ1023" s="366" t="s">
        <v>659</v>
      </c>
      <c r="AR1023" s="359">
        <v>1.0499999999999999E-2</v>
      </c>
      <c r="AS1023" s="359">
        <v>1.0499999999999999E-2</v>
      </c>
      <c r="AT1023" s="359"/>
      <c r="AX1023" s="646"/>
      <c r="AY1023" s="647"/>
      <c r="AZ1023" s="647"/>
      <c r="BA1023" s="647"/>
      <c r="BB1023" s="648"/>
      <c r="BC1023" s="647"/>
      <c r="BD1023" s="647"/>
      <c r="BE1023" s="647"/>
      <c r="BF1023" s="647"/>
      <c r="BG1023" s="648"/>
      <c r="BH1023" s="648"/>
      <c r="BI1023" s="649"/>
      <c r="BJ1023" s="649"/>
      <c r="BK1023" s="649"/>
      <c r="BL1023" s="648"/>
      <c r="BM1023" s="648"/>
      <c r="BN1023" s="648"/>
      <c r="BO1023" s="648"/>
      <c r="BP1023" s="648"/>
      <c r="BQ1023" s="648"/>
      <c r="BR1023" s="648"/>
      <c r="BS1023" s="648"/>
      <c r="BT1023" s="651"/>
      <c r="BU1023" s="652"/>
      <c r="BV1023" s="650"/>
      <c r="BW1023" s="653"/>
    </row>
    <row r="1024" spans="2:75" ht="15.75" customHeight="1">
      <c r="B1024" s="353" t="s">
        <v>889</v>
      </c>
      <c r="C1024" s="354">
        <v>13614709000129</v>
      </c>
      <c r="D1024" s="355" t="s">
        <v>14</v>
      </c>
      <c r="E1024" s="355" t="s">
        <v>607</v>
      </c>
      <c r="F1024" s="355"/>
      <c r="G1024" s="356"/>
      <c r="H1024" s="356" t="s">
        <v>34</v>
      </c>
      <c r="I1024" s="356" t="s">
        <v>34</v>
      </c>
      <c r="J1024" s="356" t="s">
        <v>608</v>
      </c>
      <c r="K1024" s="357" t="s">
        <v>48</v>
      </c>
      <c r="L1024" s="358"/>
      <c r="M1024" s="358" t="s">
        <v>1414</v>
      </c>
      <c r="N1024" s="357">
        <v>359890</v>
      </c>
      <c r="O1024" s="357" t="s">
        <v>1320</v>
      </c>
      <c r="P1024" s="361">
        <v>41646</v>
      </c>
      <c r="Q1024" s="362">
        <v>180992194.43000001</v>
      </c>
      <c r="R1024" s="362">
        <v>207906448.63380945</v>
      </c>
      <c r="S1024" s="357">
        <v>32</v>
      </c>
      <c r="T1024" s="359">
        <v>5.1912218003233868E-3</v>
      </c>
      <c r="U1024" s="359">
        <v>6.7107937442553098E-2</v>
      </c>
      <c r="V1024" s="359">
        <v>-0.16222116329091385</v>
      </c>
      <c r="W1024" s="359">
        <v>-1.5903098248799297</v>
      </c>
      <c r="X1024" s="359">
        <v>-6.9604808872336998E-2</v>
      </c>
      <c r="Y1024" s="359">
        <v>-0.52782591012678681</v>
      </c>
      <c r="Z1024" s="359">
        <v>-9.9886818552724632E-3</v>
      </c>
      <c r="AA1024" s="359">
        <v>-5.6778905878783259E-2</v>
      </c>
      <c r="AB1024" s="359">
        <v>0.19747970039119411</v>
      </c>
      <c r="AC1024" s="363">
        <v>-1.2893401665774873</v>
      </c>
      <c r="AD1024" s="526">
        <v>0</v>
      </c>
      <c r="AE1024" s="360" t="s">
        <v>469</v>
      </c>
      <c r="AF1024" s="360" t="s">
        <v>469</v>
      </c>
      <c r="AG1024" s="364" t="s">
        <v>469</v>
      </c>
      <c r="AH1024" s="364" t="s">
        <v>2147</v>
      </c>
      <c r="AI1024" s="364">
        <v>1000</v>
      </c>
      <c r="AJ1024" s="364">
        <v>1000</v>
      </c>
      <c r="AK1024" s="364">
        <v>1000</v>
      </c>
      <c r="AL1024" s="359">
        <v>0.01</v>
      </c>
      <c r="AM1024" s="359" t="s">
        <v>34</v>
      </c>
      <c r="AN1024" s="359" t="s">
        <v>666</v>
      </c>
      <c r="AO1024" s="357" t="s">
        <v>1323</v>
      </c>
      <c r="AP1024" s="360" t="s">
        <v>716</v>
      </c>
      <c r="AQ1024" s="366" t="s">
        <v>659</v>
      </c>
      <c r="AR1024" s="359">
        <v>2.6666666666666666E-3</v>
      </c>
      <c r="AS1024" s="359">
        <v>2.6666666666666666E-3</v>
      </c>
      <c r="AT1024" s="359"/>
      <c r="AX1024" s="646"/>
      <c r="AY1024" s="647"/>
      <c r="AZ1024" s="647"/>
      <c r="BA1024" s="647"/>
      <c r="BB1024" s="648"/>
      <c r="BC1024" s="647"/>
      <c r="BD1024" s="647"/>
      <c r="BE1024" s="647"/>
      <c r="BF1024" s="647"/>
      <c r="BG1024" s="648"/>
      <c r="BH1024" s="648"/>
      <c r="BI1024" s="649"/>
      <c r="BJ1024" s="649"/>
      <c r="BK1024" s="649"/>
      <c r="BL1024" s="648"/>
      <c r="BM1024" s="648"/>
      <c r="BN1024" s="648"/>
      <c r="BO1024" s="648"/>
      <c r="BP1024" s="648"/>
      <c r="BQ1024" s="648"/>
      <c r="BR1024" s="648"/>
      <c r="BS1024" s="648"/>
      <c r="BT1024" s="651"/>
      <c r="BU1024" s="652"/>
      <c r="BV1024" s="650"/>
      <c r="BW1024" s="653"/>
    </row>
    <row r="1025" spans="2:75" ht="15.75" customHeight="1">
      <c r="B1025" s="353" t="s">
        <v>162</v>
      </c>
      <c r="C1025" s="354">
        <v>28246652000120</v>
      </c>
      <c r="D1025" s="355" t="s">
        <v>14</v>
      </c>
      <c r="E1025" s="355" t="s">
        <v>614</v>
      </c>
      <c r="F1025" s="355"/>
      <c r="G1025" s="356"/>
      <c r="H1025" s="356" t="s">
        <v>1337</v>
      </c>
      <c r="I1025" s="356" t="s">
        <v>34</v>
      </c>
      <c r="J1025" s="356" t="s">
        <v>608</v>
      </c>
      <c r="K1025" s="357" t="s">
        <v>48</v>
      </c>
      <c r="L1025" s="358"/>
      <c r="M1025" s="358" t="s">
        <v>34</v>
      </c>
      <c r="N1025" s="357">
        <v>456217</v>
      </c>
      <c r="O1025" s="357" t="s">
        <v>1320</v>
      </c>
      <c r="P1025" s="361">
        <v>43090</v>
      </c>
      <c r="Q1025" s="362">
        <v>2354019.84</v>
      </c>
      <c r="R1025" s="362">
        <v>8065637.2043253947</v>
      </c>
      <c r="S1025" s="357">
        <v>32</v>
      </c>
      <c r="T1025" s="359">
        <v>-3.7093198759699963E-2</v>
      </c>
      <c r="U1025" s="359">
        <v>-0.47951102026791953</v>
      </c>
      <c r="V1025" s="359">
        <v>-0.25175812642836526</v>
      </c>
      <c r="W1025" s="359">
        <v>-2.4680714515306281</v>
      </c>
      <c r="X1025" s="359">
        <v>-0.15630463476798706</v>
      </c>
      <c r="Y1025" s="359">
        <v>-1.1852864398315497</v>
      </c>
      <c r="Z1025" s="359">
        <v>-0.23048753798317578</v>
      </c>
      <c r="AA1025" s="359">
        <v>-1.3101658872508206</v>
      </c>
      <c r="AB1025" s="359">
        <v>0.21082149388509758</v>
      </c>
      <c r="AC1025" s="363">
        <v>-1.7301818011050205</v>
      </c>
      <c r="AD1025" s="526">
        <v>28345356000186</v>
      </c>
      <c r="AE1025" s="360" t="s">
        <v>2231</v>
      </c>
      <c r="AF1025" s="360" t="s">
        <v>2152</v>
      </c>
      <c r="AG1025" s="364" t="s">
        <v>1436</v>
      </c>
      <c r="AH1025" s="364" t="s">
        <v>2147</v>
      </c>
      <c r="AI1025" s="364">
        <v>5000</v>
      </c>
      <c r="AJ1025" s="364">
        <v>1000</v>
      </c>
      <c r="AK1025" s="364">
        <v>1000</v>
      </c>
      <c r="AL1025" s="359">
        <v>1.9E-2</v>
      </c>
      <c r="AM1025" s="359">
        <v>0.2</v>
      </c>
      <c r="AN1025" s="359" t="s">
        <v>2175</v>
      </c>
      <c r="AO1025" s="357" t="s">
        <v>1323</v>
      </c>
      <c r="AP1025" s="360" t="s">
        <v>13</v>
      </c>
      <c r="AQ1025" s="366" t="s">
        <v>674</v>
      </c>
      <c r="AR1025" s="359">
        <v>4.7499999999999999E-3</v>
      </c>
      <c r="AS1025" s="359">
        <v>4.7499999999999999E-3</v>
      </c>
      <c r="AT1025" s="359"/>
      <c r="AX1025" s="646"/>
      <c r="AY1025" s="647"/>
      <c r="AZ1025" s="647"/>
      <c r="BA1025" s="647"/>
      <c r="BB1025" s="648"/>
      <c r="BC1025" s="647"/>
      <c r="BD1025" s="647"/>
      <c r="BE1025" s="647"/>
      <c r="BF1025" s="647"/>
      <c r="BG1025" s="648"/>
      <c r="BH1025" s="648"/>
      <c r="BI1025" s="649"/>
      <c r="BJ1025" s="649"/>
      <c r="BK1025" s="649"/>
      <c r="BL1025" s="648"/>
      <c r="BM1025" s="648"/>
      <c r="BN1025" s="648"/>
      <c r="BO1025" s="648"/>
      <c r="BP1025" s="648"/>
      <c r="BQ1025" s="648"/>
      <c r="BR1025" s="648"/>
      <c r="BS1025" s="648"/>
      <c r="BT1025" s="651"/>
      <c r="BU1025" s="652"/>
      <c r="BV1025" s="650"/>
      <c r="BW1025" s="653"/>
    </row>
    <row r="1026" spans="2:75" ht="15.75" customHeight="1">
      <c r="B1026" s="353" t="s">
        <v>1548</v>
      </c>
      <c r="C1026" s="354">
        <v>41681839000110</v>
      </c>
      <c r="D1026" s="355" t="s">
        <v>14</v>
      </c>
      <c r="E1026" s="355"/>
      <c r="F1026" s="355"/>
      <c r="G1026" s="356"/>
      <c r="H1026" s="356" t="s">
        <v>34</v>
      </c>
      <c r="I1026" s="356"/>
      <c r="J1026" s="356"/>
      <c r="K1026" s="357"/>
      <c r="L1026" s="358"/>
      <c r="M1026" s="358"/>
      <c r="N1026" s="357">
        <v>591904</v>
      </c>
      <c r="O1026" s="357" t="s">
        <v>1320</v>
      </c>
      <c r="P1026" s="361">
        <v>44336</v>
      </c>
      <c r="Q1026" s="362" t="s">
        <v>1391</v>
      </c>
      <c r="R1026" s="362" t="s">
        <v>1417</v>
      </c>
      <c r="S1026" s="357">
        <v>32</v>
      </c>
      <c r="T1026" s="359" t="s">
        <v>1417</v>
      </c>
      <c r="U1026" s="359" t="s">
        <v>1417</v>
      </c>
      <c r="V1026" s="359" t="s">
        <v>1417</v>
      </c>
      <c r="W1026" s="359" t="s">
        <v>1417</v>
      </c>
      <c r="X1026" s="359" t="s">
        <v>1417</v>
      </c>
      <c r="Y1026" s="359" t="s">
        <v>1417</v>
      </c>
      <c r="Z1026" s="359" t="s">
        <v>1417</v>
      </c>
      <c r="AA1026" s="359" t="s">
        <v>1417</v>
      </c>
      <c r="AB1026" s="359" t="s">
        <v>1417</v>
      </c>
      <c r="AC1026" s="363" t="s">
        <v>1417</v>
      </c>
      <c r="AD1026" s="526">
        <v>0</v>
      </c>
      <c r="AE1026" s="360" t="s">
        <v>2237</v>
      </c>
      <c r="AF1026" s="360" t="s">
        <v>2143</v>
      </c>
      <c r="AG1026" s="364" t="s">
        <v>1435</v>
      </c>
      <c r="AH1026" s="364" t="s">
        <v>2165</v>
      </c>
      <c r="AI1026" s="364" t="s">
        <v>1427</v>
      </c>
      <c r="AJ1026" s="364" t="s">
        <v>1427</v>
      </c>
      <c r="AK1026" s="364" t="s">
        <v>1427</v>
      </c>
      <c r="AL1026" s="359">
        <v>0.01</v>
      </c>
      <c r="AM1026" s="359">
        <v>0.1</v>
      </c>
      <c r="AN1026" s="359" t="s">
        <v>34</v>
      </c>
      <c r="AO1026" s="357" t="s">
        <v>1323</v>
      </c>
      <c r="AP1026" s="360" t="s">
        <v>716</v>
      </c>
      <c r="AQ1026" s="366" t="s">
        <v>659</v>
      </c>
      <c r="AR1026" s="359" t="s">
        <v>34</v>
      </c>
      <c r="AS1026" s="359" t="s">
        <v>34</v>
      </c>
      <c r="AT1026" s="359"/>
      <c r="AX1026" s="646"/>
      <c r="AY1026" s="647"/>
      <c r="AZ1026" s="647"/>
      <c r="BA1026" s="647"/>
      <c r="BB1026" s="648"/>
      <c r="BC1026" s="647"/>
      <c r="BD1026" s="647"/>
      <c r="BE1026" s="647"/>
      <c r="BF1026" s="647"/>
      <c r="BG1026" s="648"/>
      <c r="BH1026" s="648"/>
      <c r="BI1026" s="649"/>
      <c r="BJ1026" s="649"/>
      <c r="BK1026" s="649"/>
      <c r="BL1026" s="648"/>
      <c r="BM1026" s="648"/>
      <c r="BN1026" s="648"/>
      <c r="BO1026" s="648"/>
      <c r="BP1026" s="648"/>
      <c r="BQ1026" s="648"/>
      <c r="BR1026" s="648"/>
      <c r="BS1026" s="648"/>
      <c r="BT1026" s="651"/>
      <c r="BU1026" s="652"/>
      <c r="BV1026" s="650"/>
      <c r="BW1026" s="653"/>
    </row>
    <row r="1027" spans="2:75" ht="15.75" customHeight="1">
      <c r="B1027" s="353" t="s">
        <v>166</v>
      </c>
      <c r="C1027" s="354">
        <v>19773986000160</v>
      </c>
      <c r="D1027" s="355" t="s">
        <v>14</v>
      </c>
      <c r="E1027" s="355" t="s">
        <v>607</v>
      </c>
      <c r="F1027" s="355"/>
      <c r="G1027" s="356"/>
      <c r="H1027" s="356" t="s">
        <v>34</v>
      </c>
      <c r="I1027" s="356" t="s">
        <v>34</v>
      </c>
      <c r="J1027" s="356" t="s">
        <v>608</v>
      </c>
      <c r="K1027" s="357" t="s">
        <v>48</v>
      </c>
      <c r="L1027" s="358"/>
      <c r="M1027" s="358" t="s">
        <v>34</v>
      </c>
      <c r="N1027" s="357">
        <v>366471</v>
      </c>
      <c r="O1027" s="357" t="s">
        <v>1320</v>
      </c>
      <c r="P1027" s="361">
        <v>41764</v>
      </c>
      <c r="Q1027" s="362">
        <v>67722908.010000005</v>
      </c>
      <c r="R1027" s="362">
        <v>69333736.657579377</v>
      </c>
      <c r="S1027" s="357">
        <v>32</v>
      </c>
      <c r="T1027" s="359">
        <v>-0.11575858586787391</v>
      </c>
      <c r="U1027" s="359">
        <v>-1.4964338334331555</v>
      </c>
      <c r="V1027" s="359">
        <v>-0.30557803492319824</v>
      </c>
      <c r="W1027" s="359">
        <v>-2.9956865143074936</v>
      </c>
      <c r="X1027" s="359">
        <v>-0.1717146889666511</v>
      </c>
      <c r="Y1027" s="359">
        <v>-1.3021436802189388</v>
      </c>
      <c r="Z1027" s="359">
        <v>-0.1731874177363707</v>
      </c>
      <c r="AA1027" s="359">
        <v>-0.98445342774156086</v>
      </c>
      <c r="AB1027" s="359">
        <v>0.26770040720186183</v>
      </c>
      <c r="AC1027" s="363">
        <v>-1.5904017865109434</v>
      </c>
      <c r="AD1027" s="526">
        <v>0</v>
      </c>
      <c r="AE1027" s="360" t="s">
        <v>2179</v>
      </c>
      <c r="AF1027" s="360" t="s">
        <v>2152</v>
      </c>
      <c r="AG1027" s="364" t="s">
        <v>1436</v>
      </c>
      <c r="AH1027" s="364" t="s">
        <v>2147</v>
      </c>
      <c r="AI1027" s="364">
        <v>100000</v>
      </c>
      <c r="AJ1027" s="364">
        <v>10000</v>
      </c>
      <c r="AK1027" s="364">
        <v>10000</v>
      </c>
      <c r="AL1027" s="359">
        <v>0.02</v>
      </c>
      <c r="AM1027" s="359">
        <v>0.2</v>
      </c>
      <c r="AN1027" s="359" t="s">
        <v>2161</v>
      </c>
      <c r="AO1027" s="357" t="s">
        <v>1323</v>
      </c>
      <c r="AP1027" s="360" t="s">
        <v>716</v>
      </c>
      <c r="AQ1027" s="366" t="s">
        <v>659</v>
      </c>
      <c r="AR1027" s="359">
        <v>4.0000000000000001E-3</v>
      </c>
      <c r="AS1027" s="359">
        <v>4.0000000000000001E-3</v>
      </c>
      <c r="AT1027" s="359"/>
      <c r="AX1027" s="646"/>
      <c r="AY1027" s="647"/>
      <c r="AZ1027" s="647"/>
      <c r="BA1027" s="647"/>
      <c r="BB1027" s="648"/>
      <c r="BC1027" s="647"/>
      <c r="BD1027" s="647"/>
      <c r="BE1027" s="647"/>
      <c r="BF1027" s="647"/>
      <c r="BG1027" s="648"/>
      <c r="BH1027" s="648"/>
      <c r="BI1027" s="649"/>
      <c r="BJ1027" s="649"/>
      <c r="BK1027" s="649"/>
      <c r="BL1027" s="648"/>
      <c r="BM1027" s="648"/>
      <c r="BN1027" s="648"/>
      <c r="BO1027" s="648"/>
      <c r="BP1027" s="648"/>
      <c r="BQ1027" s="648"/>
      <c r="BR1027" s="648"/>
      <c r="BS1027" s="648"/>
      <c r="BT1027" s="651"/>
      <c r="BU1027" s="652"/>
      <c r="BV1027" s="650"/>
      <c r="BW1027" s="653"/>
    </row>
    <row r="1028" spans="2:75" ht="15.75" customHeight="1">
      <c r="B1028" s="353" t="s">
        <v>552</v>
      </c>
      <c r="C1028" s="354">
        <v>14438229000117</v>
      </c>
      <c r="D1028" s="355" t="s">
        <v>14</v>
      </c>
      <c r="E1028" s="355" t="s">
        <v>607</v>
      </c>
      <c r="F1028" s="355"/>
      <c r="G1028" s="356"/>
      <c r="H1028" s="356" t="s">
        <v>34</v>
      </c>
      <c r="I1028" s="356" t="s">
        <v>34</v>
      </c>
      <c r="J1028" s="356" t="s">
        <v>608</v>
      </c>
      <c r="K1028" s="357" t="s">
        <v>48</v>
      </c>
      <c r="L1028" s="358"/>
      <c r="M1028" s="358" t="s">
        <v>1414</v>
      </c>
      <c r="N1028" s="357">
        <v>383732</v>
      </c>
      <c r="O1028" s="357" t="s">
        <v>1320</v>
      </c>
      <c r="P1028" s="361">
        <v>41947</v>
      </c>
      <c r="Q1028" s="362">
        <v>180883282.12</v>
      </c>
      <c r="R1028" s="362">
        <v>135492277.15488091</v>
      </c>
      <c r="S1028" s="357">
        <v>32</v>
      </c>
      <c r="T1028" s="359">
        <v>0.19445534691951538</v>
      </c>
      <c r="U1028" s="359">
        <v>2.5137622236892057</v>
      </c>
      <c r="V1028" s="359">
        <v>0.2001565644537755</v>
      </c>
      <c r="W1028" s="359">
        <v>1.9622036022156979</v>
      </c>
      <c r="X1028" s="359">
        <v>0.6399221539655513</v>
      </c>
      <c r="Y1028" s="359">
        <v>4.8526459421311579</v>
      </c>
      <c r="Z1028" s="359">
        <v>1.020152969129926</v>
      </c>
      <c r="AA1028" s="359">
        <v>5.7988801981529692</v>
      </c>
      <c r="AB1028" s="359">
        <v>0.17730840923061394</v>
      </c>
      <c r="AC1028" s="363">
        <v>0.56985380405293551</v>
      </c>
      <c r="AD1028" s="526">
        <v>0</v>
      </c>
      <c r="AE1028" s="360" t="s">
        <v>2239</v>
      </c>
      <c r="AF1028" s="360" t="s">
        <v>2143</v>
      </c>
      <c r="AG1028" s="364" t="s">
        <v>1435</v>
      </c>
      <c r="AH1028" s="364" t="s">
        <v>2147</v>
      </c>
      <c r="AI1028" s="364">
        <v>5000</v>
      </c>
      <c r="AJ1028" s="364">
        <v>1000</v>
      </c>
      <c r="AK1028" s="364">
        <v>1000</v>
      </c>
      <c r="AL1028" s="359">
        <v>0.02</v>
      </c>
      <c r="AM1028" s="359">
        <v>0.2</v>
      </c>
      <c r="AN1028" s="359" t="s">
        <v>34</v>
      </c>
      <c r="AO1028" s="357" t="s">
        <v>1323</v>
      </c>
      <c r="AP1028" s="360" t="s">
        <v>716</v>
      </c>
      <c r="AQ1028" s="366" t="s">
        <v>659</v>
      </c>
      <c r="AR1028" s="359">
        <v>2.666E-3</v>
      </c>
      <c r="AS1028" s="359">
        <v>2.666E-3</v>
      </c>
      <c r="AT1028" s="359"/>
      <c r="AX1028" s="646"/>
      <c r="AY1028" s="647"/>
      <c r="AZ1028" s="647"/>
      <c r="BA1028" s="647"/>
      <c r="BB1028" s="648"/>
      <c r="BC1028" s="647"/>
      <c r="BD1028" s="647"/>
      <c r="BE1028" s="647"/>
      <c r="BF1028" s="647"/>
      <c r="BG1028" s="648"/>
      <c r="BH1028" s="648"/>
      <c r="BI1028" s="649"/>
      <c r="BJ1028" s="649"/>
      <c r="BK1028" s="649"/>
      <c r="BL1028" s="648"/>
      <c r="BM1028" s="648"/>
      <c r="BN1028" s="648"/>
      <c r="BO1028" s="648"/>
      <c r="BP1028" s="648"/>
      <c r="BQ1028" s="648"/>
      <c r="BR1028" s="648"/>
      <c r="BS1028" s="648"/>
      <c r="BT1028" s="651"/>
      <c r="BU1028" s="652"/>
      <c r="BV1028" s="650"/>
      <c r="BW1028" s="653"/>
    </row>
    <row r="1029" spans="2:75" ht="15.75" customHeight="1">
      <c r="B1029" s="353" t="s">
        <v>175</v>
      </c>
      <c r="C1029" s="354">
        <v>41969763000122</v>
      </c>
      <c r="D1029" s="355" t="s">
        <v>14</v>
      </c>
      <c r="E1029" s="355" t="s">
        <v>607</v>
      </c>
      <c r="F1029" s="355"/>
      <c r="G1029" s="356"/>
      <c r="H1029" s="356" t="s">
        <v>34</v>
      </c>
      <c r="I1029" s="356" t="s">
        <v>34</v>
      </c>
      <c r="J1029" s="356" t="s">
        <v>608</v>
      </c>
      <c r="K1029" s="357" t="s">
        <v>48</v>
      </c>
      <c r="L1029" s="358"/>
      <c r="M1029" s="358" t="s">
        <v>34</v>
      </c>
      <c r="N1029" s="357">
        <v>594482</v>
      </c>
      <c r="O1029" s="357" t="s">
        <v>1320</v>
      </c>
      <c r="P1029" s="361">
        <v>44349</v>
      </c>
      <c r="Q1029" s="362">
        <v>15849636.970000001</v>
      </c>
      <c r="R1029" s="362">
        <v>17298500.78698412</v>
      </c>
      <c r="S1029" s="357">
        <v>32</v>
      </c>
      <c r="T1029" s="359">
        <v>4.2761793121832481E-2</v>
      </c>
      <c r="U1029" s="359">
        <v>0.55279004599120896</v>
      </c>
      <c r="V1029" s="359">
        <v>-0.13964676347100802</v>
      </c>
      <c r="W1029" s="359">
        <v>-1.3690052238274555</v>
      </c>
      <c r="X1029" s="359" t="s">
        <v>1417</v>
      </c>
      <c r="Y1029" s="359" t="s">
        <v>1417</v>
      </c>
      <c r="Z1029" s="359" t="s">
        <v>1417</v>
      </c>
      <c r="AA1029" s="359" t="s">
        <v>1417</v>
      </c>
      <c r="AB1029" s="359">
        <v>0.18908779339169676</v>
      </c>
      <c r="AC1029" s="363">
        <v>-1.2146258014445284</v>
      </c>
      <c r="AD1029" s="526">
        <v>41884201000186</v>
      </c>
      <c r="AE1029" s="360" t="s">
        <v>2157</v>
      </c>
      <c r="AF1029" s="360" t="s">
        <v>2143</v>
      </c>
      <c r="AG1029" s="364" t="s">
        <v>1435</v>
      </c>
      <c r="AH1029" s="364" t="s">
        <v>2144</v>
      </c>
      <c r="AI1029" s="364">
        <v>5000</v>
      </c>
      <c r="AJ1029" s="364">
        <v>1000</v>
      </c>
      <c r="AK1029" s="364">
        <v>1000</v>
      </c>
      <c r="AL1029" s="359">
        <v>0</v>
      </c>
      <c r="AM1029" s="359" t="s">
        <v>34</v>
      </c>
      <c r="AN1029" s="359" t="s">
        <v>34</v>
      </c>
      <c r="AO1029" s="357" t="s">
        <v>1323</v>
      </c>
      <c r="AP1029" s="360" t="s">
        <v>716</v>
      </c>
      <c r="AQ1029" s="366" t="s">
        <v>659</v>
      </c>
      <c r="AR1029" s="359">
        <v>4.0000000000000001E-3</v>
      </c>
      <c r="AS1029" s="359">
        <v>4.0000000000000001E-3</v>
      </c>
      <c r="AT1029" s="359"/>
      <c r="AX1029" s="646"/>
      <c r="AY1029" s="647"/>
      <c r="AZ1029" s="647"/>
      <c r="BA1029" s="647"/>
      <c r="BB1029" s="648"/>
      <c r="BC1029" s="647"/>
      <c r="BD1029" s="647"/>
      <c r="BE1029" s="647"/>
      <c r="BF1029" s="647"/>
      <c r="BG1029" s="648"/>
      <c r="BH1029" s="648"/>
      <c r="BI1029" s="649"/>
      <c r="BJ1029" s="649"/>
      <c r="BK1029" s="649"/>
      <c r="BL1029" s="648"/>
      <c r="BM1029" s="648"/>
      <c r="BN1029" s="648"/>
      <c r="BO1029" s="648"/>
      <c r="BP1029" s="648"/>
      <c r="BQ1029" s="648"/>
      <c r="BR1029" s="648"/>
      <c r="BS1029" s="648"/>
      <c r="BT1029" s="651"/>
      <c r="BU1029" s="652"/>
      <c r="BV1029" s="650"/>
      <c r="BW1029" s="653"/>
    </row>
    <row r="1030" spans="2:75" ht="15.75" customHeight="1">
      <c r="B1030" s="353" t="s">
        <v>177</v>
      </c>
      <c r="C1030" s="354">
        <v>39800304000179</v>
      </c>
      <c r="D1030" s="355" t="s">
        <v>14</v>
      </c>
      <c r="E1030" s="355" t="s">
        <v>614</v>
      </c>
      <c r="F1030" s="355"/>
      <c r="G1030" s="356"/>
      <c r="H1030" s="356" t="s">
        <v>865</v>
      </c>
      <c r="I1030" s="356" t="s">
        <v>34</v>
      </c>
      <c r="J1030" s="356" t="s">
        <v>608</v>
      </c>
      <c r="K1030" s="357" t="s">
        <v>48</v>
      </c>
      <c r="L1030" s="358"/>
      <c r="M1030" s="358" t="s">
        <v>1414</v>
      </c>
      <c r="N1030" s="357">
        <v>566012</v>
      </c>
      <c r="O1030" s="357" t="s">
        <v>1320</v>
      </c>
      <c r="P1030" s="361">
        <v>44180</v>
      </c>
      <c r="Q1030" s="362">
        <v>21567379.52</v>
      </c>
      <c r="R1030" s="362">
        <v>20471071.381111115</v>
      </c>
      <c r="S1030" s="357">
        <v>32</v>
      </c>
      <c r="T1030" s="359">
        <v>0.10254805304468828</v>
      </c>
      <c r="U1030" s="359">
        <v>1.3256586971779662</v>
      </c>
      <c r="V1030" s="359">
        <v>-5.5317368795667399E-2</v>
      </c>
      <c r="W1030" s="359">
        <v>-0.54229518083590078</v>
      </c>
      <c r="X1030" s="359" t="s">
        <v>1417</v>
      </c>
      <c r="Y1030" s="359" t="s">
        <v>1417</v>
      </c>
      <c r="Z1030" s="359" t="s">
        <v>1417</v>
      </c>
      <c r="AA1030" s="359" t="s">
        <v>1417</v>
      </c>
      <c r="AB1030" s="359">
        <v>0.17675129305159054</v>
      </c>
      <c r="AC1030" s="363">
        <v>-0.78332599354215116</v>
      </c>
      <c r="AD1030" s="526">
        <v>39800273000156</v>
      </c>
      <c r="AE1030" s="360" t="s">
        <v>2246</v>
      </c>
      <c r="AF1030" s="360" t="s">
        <v>2143</v>
      </c>
      <c r="AG1030" s="364" t="s">
        <v>1435</v>
      </c>
      <c r="AH1030" s="364" t="s">
        <v>2144</v>
      </c>
      <c r="AI1030" s="364">
        <v>5000</v>
      </c>
      <c r="AJ1030" s="364">
        <v>1000</v>
      </c>
      <c r="AK1030" s="364">
        <v>1000</v>
      </c>
      <c r="AL1030" s="359">
        <v>1.8500000000000003E-2</v>
      </c>
      <c r="AM1030" s="359">
        <v>0.2</v>
      </c>
      <c r="AN1030" s="359" t="s">
        <v>34</v>
      </c>
      <c r="AO1030" s="357" t="s">
        <v>1323</v>
      </c>
      <c r="AP1030" s="360" t="s">
        <v>13</v>
      </c>
      <c r="AQ1030" s="366" t="s">
        <v>668</v>
      </c>
      <c r="AR1030" s="359" t="s">
        <v>34</v>
      </c>
      <c r="AS1030" s="359" t="s">
        <v>34</v>
      </c>
      <c r="AT1030" s="359"/>
      <c r="AX1030" s="646"/>
      <c r="AY1030" s="647"/>
      <c r="AZ1030" s="647"/>
      <c r="BA1030" s="647"/>
      <c r="BB1030" s="648"/>
      <c r="BC1030" s="647"/>
      <c r="BD1030" s="647"/>
      <c r="BE1030" s="647"/>
      <c r="BF1030" s="647"/>
      <c r="BG1030" s="648"/>
      <c r="BH1030" s="648"/>
      <c r="BI1030" s="649"/>
      <c r="BJ1030" s="649"/>
      <c r="BK1030" s="649"/>
      <c r="BL1030" s="648"/>
      <c r="BM1030" s="648"/>
      <c r="BN1030" s="648"/>
      <c r="BO1030" s="648"/>
      <c r="BP1030" s="648"/>
      <c r="BQ1030" s="648"/>
      <c r="BR1030" s="648"/>
      <c r="BS1030" s="648"/>
      <c r="BT1030" s="651"/>
      <c r="BU1030" s="652"/>
      <c r="BV1030" s="650"/>
      <c r="BW1030" s="653"/>
    </row>
    <row r="1031" spans="2:75" ht="15.75" customHeight="1">
      <c r="B1031" s="353" t="s">
        <v>915</v>
      </c>
      <c r="C1031" s="354">
        <v>35136553000150</v>
      </c>
      <c r="D1031" s="355" t="s">
        <v>14</v>
      </c>
      <c r="E1031" s="355" t="s">
        <v>607</v>
      </c>
      <c r="F1031" s="355"/>
      <c r="G1031" s="356"/>
      <c r="H1031" s="356" t="s">
        <v>34</v>
      </c>
      <c r="I1031" s="356" t="s">
        <v>34</v>
      </c>
      <c r="J1031" s="356" t="s">
        <v>608</v>
      </c>
      <c r="K1031" s="357" t="s">
        <v>48</v>
      </c>
      <c r="L1031" s="358"/>
      <c r="M1031" s="358" t="s">
        <v>34</v>
      </c>
      <c r="N1031" s="357">
        <v>544884</v>
      </c>
      <c r="O1031" s="357" t="s">
        <v>1320</v>
      </c>
      <c r="P1031" s="361">
        <v>44000</v>
      </c>
      <c r="Q1031" s="362">
        <v>22699160.57</v>
      </c>
      <c r="R1031" s="362">
        <v>20306740.702103168</v>
      </c>
      <c r="S1031" s="357">
        <v>32</v>
      </c>
      <c r="T1031" s="359">
        <v>1.7511213957838168E-2</v>
      </c>
      <c r="U1031" s="359">
        <v>0.22637088069566993</v>
      </c>
      <c r="V1031" s="359">
        <v>-0.16767589100097269</v>
      </c>
      <c r="W1031" s="359">
        <v>-1.6437843956040645</v>
      </c>
      <c r="X1031" s="359">
        <v>-0.16257559249106091</v>
      </c>
      <c r="Y1031" s="359">
        <v>-1.2328402514312469</v>
      </c>
      <c r="Z1031" s="359" t="s">
        <v>1417</v>
      </c>
      <c r="AA1031" s="359" t="s">
        <v>1417</v>
      </c>
      <c r="AB1031" s="359">
        <v>0.25356491887617</v>
      </c>
      <c r="AC1031" s="363">
        <v>-0.9802973974050907</v>
      </c>
      <c r="AD1031" s="526">
        <v>0</v>
      </c>
      <c r="AE1031" s="360" t="s">
        <v>2250</v>
      </c>
      <c r="AF1031" s="360" t="s">
        <v>736</v>
      </c>
      <c r="AG1031" s="364" t="s">
        <v>736</v>
      </c>
      <c r="AH1031" s="364" t="s">
        <v>2147</v>
      </c>
      <c r="AI1031" s="364">
        <v>1000</v>
      </c>
      <c r="AJ1031" s="364">
        <v>1000</v>
      </c>
      <c r="AK1031" s="364">
        <v>1000</v>
      </c>
      <c r="AL1031" s="359">
        <v>1.7500000000000002E-2</v>
      </c>
      <c r="AM1031" s="359">
        <v>0.2</v>
      </c>
      <c r="AN1031" s="359" t="s">
        <v>666</v>
      </c>
      <c r="AO1031" s="357" t="s">
        <v>1323</v>
      </c>
      <c r="AP1031" s="360" t="s">
        <v>716</v>
      </c>
      <c r="AQ1031" s="366" t="s">
        <v>659</v>
      </c>
      <c r="AR1031" s="359">
        <v>4.6672500000000004E-3</v>
      </c>
      <c r="AS1031" s="359">
        <v>4.6672500000000004E-3</v>
      </c>
      <c r="AT1031" s="359"/>
      <c r="AX1031" s="646"/>
      <c r="AY1031" s="647"/>
      <c r="AZ1031" s="647"/>
      <c r="BA1031" s="647"/>
      <c r="BB1031" s="648"/>
      <c r="BC1031" s="647"/>
      <c r="BD1031" s="647"/>
      <c r="BE1031" s="647"/>
      <c r="BF1031" s="647"/>
      <c r="BG1031" s="648"/>
      <c r="BH1031" s="648"/>
      <c r="BI1031" s="649"/>
      <c r="BJ1031" s="649"/>
      <c r="BK1031" s="649"/>
      <c r="BL1031" s="648"/>
      <c r="BM1031" s="648"/>
      <c r="BN1031" s="648"/>
      <c r="BO1031" s="648"/>
      <c r="BP1031" s="648"/>
      <c r="BQ1031" s="648"/>
      <c r="BR1031" s="648"/>
      <c r="BS1031" s="648"/>
      <c r="BT1031" s="651"/>
      <c r="BU1031" s="652"/>
      <c r="BV1031" s="650"/>
      <c r="BW1031" s="653"/>
    </row>
    <row r="1032" spans="2:75" ht="15.75" customHeight="1">
      <c r="B1032" s="353" t="s">
        <v>1556</v>
      </c>
      <c r="C1032" s="354">
        <v>31608381000110</v>
      </c>
      <c r="D1032" s="355" t="s">
        <v>14</v>
      </c>
      <c r="E1032" s="355"/>
      <c r="F1032" s="355"/>
      <c r="G1032" s="356"/>
      <c r="H1032" s="356" t="s">
        <v>34</v>
      </c>
      <c r="I1032" s="356"/>
      <c r="J1032" s="356"/>
      <c r="K1032" s="357"/>
      <c r="L1032" s="358"/>
      <c r="M1032" s="358"/>
      <c r="N1032" s="357">
        <v>487392</v>
      </c>
      <c r="O1032" s="357" t="s">
        <v>1320</v>
      </c>
      <c r="P1032" s="361">
        <v>43507</v>
      </c>
      <c r="Q1032" s="362">
        <v>29135326.949999999</v>
      </c>
      <c r="R1032" s="362">
        <v>39930531.507420644</v>
      </c>
      <c r="S1032" s="357">
        <v>32</v>
      </c>
      <c r="T1032" s="359">
        <v>3.1082070086856373E-2</v>
      </c>
      <c r="U1032" s="359">
        <v>0.34960843642412409</v>
      </c>
      <c r="V1032" s="359">
        <v>-8.0448626229330022E-2</v>
      </c>
      <c r="W1032" s="359">
        <v>-0.73833403368881656</v>
      </c>
      <c r="X1032" s="359">
        <v>-2.8008474908867265E-2</v>
      </c>
      <c r="Y1032" s="359">
        <v>-0.19694972634987301</v>
      </c>
      <c r="Z1032" s="359">
        <v>1.3745038216713024E-2</v>
      </c>
      <c r="AA1032" s="359">
        <v>7.5110636741629003E-2</v>
      </c>
      <c r="AB1032" s="359">
        <v>0.19899300574475673</v>
      </c>
      <c r="AC1032" s="363">
        <v>-0.84194500638835379</v>
      </c>
      <c r="AD1032" s="526">
        <v>26861621000153</v>
      </c>
      <c r="AE1032" s="360" t="s">
        <v>1557</v>
      </c>
      <c r="AF1032" s="360" t="s">
        <v>2155</v>
      </c>
      <c r="AG1032" s="364" t="s">
        <v>59</v>
      </c>
      <c r="AH1032" s="364" t="s">
        <v>2144</v>
      </c>
      <c r="AI1032" s="364">
        <v>50000</v>
      </c>
      <c r="AJ1032" s="364">
        <v>50000</v>
      </c>
      <c r="AK1032" s="364">
        <v>50000</v>
      </c>
      <c r="AL1032" s="359">
        <v>1.4999999999999999E-2</v>
      </c>
      <c r="AM1032" s="359">
        <v>0.15</v>
      </c>
      <c r="AN1032" s="359" t="s">
        <v>666</v>
      </c>
      <c r="AO1032" s="357" t="s">
        <v>1323</v>
      </c>
      <c r="AP1032" s="360" t="s">
        <v>716</v>
      </c>
      <c r="AQ1032" s="366" t="s">
        <v>659</v>
      </c>
      <c r="AR1032" s="359" t="s">
        <v>34</v>
      </c>
      <c r="AS1032" s="359" t="s">
        <v>34</v>
      </c>
      <c r="AT1032" s="359"/>
      <c r="AX1032" s="646"/>
      <c r="AY1032" s="647"/>
      <c r="AZ1032" s="647"/>
      <c r="BA1032" s="647"/>
      <c r="BB1032" s="648"/>
      <c r="BC1032" s="647"/>
      <c r="BD1032" s="647"/>
      <c r="BE1032" s="647"/>
      <c r="BF1032" s="647"/>
      <c r="BG1032" s="648"/>
      <c r="BH1032" s="648"/>
      <c r="BI1032" s="649"/>
      <c r="BJ1032" s="649"/>
      <c r="BK1032" s="649"/>
      <c r="BL1032" s="648"/>
      <c r="BM1032" s="648"/>
      <c r="BN1032" s="648"/>
      <c r="BO1032" s="648"/>
      <c r="BP1032" s="648"/>
      <c r="BQ1032" s="648"/>
      <c r="BR1032" s="648"/>
      <c r="BS1032" s="648"/>
      <c r="BT1032" s="651"/>
      <c r="BU1032" s="652"/>
      <c r="BV1032" s="650"/>
      <c r="BW1032" s="653"/>
    </row>
    <row r="1033" spans="2:75" ht="15.75" customHeight="1">
      <c r="B1033" s="353" t="s">
        <v>1559</v>
      </c>
      <c r="C1033" s="354">
        <v>31594501000177</v>
      </c>
      <c r="D1033" s="355" t="s">
        <v>14</v>
      </c>
      <c r="E1033" s="355" t="s">
        <v>614</v>
      </c>
      <c r="F1033" s="355"/>
      <c r="G1033" s="356"/>
      <c r="H1033" s="356" t="s">
        <v>865</v>
      </c>
      <c r="I1033" s="356" t="s">
        <v>34</v>
      </c>
      <c r="J1033" s="356" t="s">
        <v>608</v>
      </c>
      <c r="K1033" s="357" t="s">
        <v>48</v>
      </c>
      <c r="L1033" s="358"/>
      <c r="M1033" s="358"/>
      <c r="N1033" s="357">
        <v>483540</v>
      </c>
      <c r="O1033" s="357" t="s">
        <v>1323</v>
      </c>
      <c r="P1033" s="361">
        <v>43441</v>
      </c>
      <c r="Q1033" s="362" t="s">
        <v>1391</v>
      </c>
      <c r="R1033" s="362" t="s">
        <v>1417</v>
      </c>
      <c r="S1033" s="357">
        <v>32</v>
      </c>
      <c r="T1033" s="359" t="s">
        <v>1417</v>
      </c>
      <c r="U1033" s="359" t="s">
        <v>1417</v>
      </c>
      <c r="V1033" s="359" t="s">
        <v>1417</v>
      </c>
      <c r="W1033" s="359" t="s">
        <v>1417</v>
      </c>
      <c r="X1033" s="359" t="s">
        <v>1417</v>
      </c>
      <c r="Y1033" s="359" t="s">
        <v>1417</v>
      </c>
      <c r="Z1033" s="359" t="s">
        <v>1417</v>
      </c>
      <c r="AA1033" s="359" t="s">
        <v>1417</v>
      </c>
      <c r="AB1033" s="359" t="s">
        <v>1417</v>
      </c>
      <c r="AC1033" s="363" t="s">
        <v>1417</v>
      </c>
      <c r="AD1033" s="526">
        <v>23732231000195</v>
      </c>
      <c r="AE1033" s="360" t="s">
        <v>1557</v>
      </c>
      <c r="AF1033" s="360" t="s">
        <v>2155</v>
      </c>
      <c r="AG1033" s="364" t="s">
        <v>1557</v>
      </c>
      <c r="AH1033" s="364" t="s">
        <v>2144</v>
      </c>
      <c r="AI1033" s="364">
        <v>100000</v>
      </c>
      <c r="AJ1033" s="364">
        <v>50000</v>
      </c>
      <c r="AK1033" s="364">
        <v>100000</v>
      </c>
      <c r="AL1033" s="359">
        <v>0</v>
      </c>
      <c r="AM1033" s="359" t="s">
        <v>34</v>
      </c>
      <c r="AN1033" s="359" t="s">
        <v>666</v>
      </c>
      <c r="AO1033" s="357" t="s">
        <v>1323</v>
      </c>
      <c r="AP1033" s="360" t="s">
        <v>13</v>
      </c>
      <c r="AQ1033" s="366" t="s">
        <v>668</v>
      </c>
      <c r="AR1033" s="359" t="s">
        <v>34</v>
      </c>
      <c r="AS1033" s="359" t="s">
        <v>34</v>
      </c>
      <c r="AT1033" s="359"/>
      <c r="AX1033" s="646"/>
      <c r="AY1033" s="647"/>
      <c r="AZ1033" s="647"/>
      <c r="BA1033" s="647"/>
      <c r="BB1033" s="648"/>
      <c r="BC1033" s="647"/>
      <c r="BD1033" s="647"/>
      <c r="BE1033" s="647"/>
      <c r="BF1033" s="647"/>
      <c r="BG1033" s="648"/>
      <c r="BH1033" s="648"/>
      <c r="BI1033" s="649"/>
      <c r="BJ1033" s="649"/>
      <c r="BK1033" s="649"/>
      <c r="BL1033" s="648"/>
      <c r="BM1033" s="648"/>
      <c r="BN1033" s="648"/>
      <c r="BO1033" s="648"/>
      <c r="BP1033" s="648"/>
      <c r="BQ1033" s="648"/>
      <c r="BR1033" s="648"/>
      <c r="BS1033" s="648"/>
      <c r="BT1033" s="651"/>
      <c r="BU1033" s="652"/>
      <c r="BV1033" s="650"/>
      <c r="BW1033" s="653"/>
    </row>
    <row r="1034" spans="2:75" ht="15.75" customHeight="1">
      <c r="B1034" s="353" t="s">
        <v>1560</v>
      </c>
      <c r="C1034" s="354">
        <v>31556604000142</v>
      </c>
      <c r="D1034" s="355" t="s">
        <v>14</v>
      </c>
      <c r="E1034" s="355"/>
      <c r="F1034" s="355"/>
      <c r="G1034" s="356"/>
      <c r="H1034" s="356" t="s">
        <v>34</v>
      </c>
      <c r="I1034" s="356"/>
      <c r="J1034" s="356"/>
      <c r="K1034" s="357"/>
      <c r="L1034" s="358"/>
      <c r="M1034" s="358"/>
      <c r="N1034" s="357">
        <v>524621</v>
      </c>
      <c r="O1034" s="357" t="s">
        <v>1320</v>
      </c>
      <c r="P1034" s="361">
        <v>43861</v>
      </c>
      <c r="Q1034" s="362">
        <v>16406387.109999999</v>
      </c>
      <c r="R1034" s="362">
        <v>24709886.38055557</v>
      </c>
      <c r="S1034" s="357">
        <v>32</v>
      </c>
      <c r="T1034" s="359">
        <v>-4.9207191738122047E-2</v>
      </c>
      <c r="U1034" s="359">
        <v>-0.55347823733470181</v>
      </c>
      <c r="V1034" s="359">
        <v>-0.18169717531644147</v>
      </c>
      <c r="W1034" s="359">
        <v>-1.6675636943610432</v>
      </c>
      <c r="X1034" s="359">
        <v>-6.2492755252222532E-2</v>
      </c>
      <c r="Y1034" s="359">
        <v>-0.43943595950232267</v>
      </c>
      <c r="Z1034" s="359" t="s">
        <v>1417</v>
      </c>
      <c r="AA1034" s="359" t="s">
        <v>1417</v>
      </c>
      <c r="AB1034" s="359">
        <v>0.22885277131319065</v>
      </c>
      <c r="AC1034" s="363">
        <v>-1.2137104914344765</v>
      </c>
      <c r="AD1034" s="526">
        <v>34839814000136</v>
      </c>
      <c r="AE1034" s="360" t="s">
        <v>1557</v>
      </c>
      <c r="AF1034" s="360" t="s">
        <v>2155</v>
      </c>
      <c r="AG1034" s="364" t="s">
        <v>1557</v>
      </c>
      <c r="AH1034" s="364" t="s">
        <v>2144</v>
      </c>
      <c r="AI1034" s="364">
        <v>100000</v>
      </c>
      <c r="AJ1034" s="364">
        <v>50000</v>
      </c>
      <c r="AK1034" s="364">
        <v>100000</v>
      </c>
      <c r="AL1034" s="359">
        <v>0</v>
      </c>
      <c r="AM1034" s="359" t="s">
        <v>34</v>
      </c>
      <c r="AN1034" s="359" t="s">
        <v>666</v>
      </c>
      <c r="AO1034" s="357" t="s">
        <v>1323</v>
      </c>
      <c r="AP1034" s="360" t="s">
        <v>716</v>
      </c>
      <c r="AQ1034" s="366" t="s">
        <v>659</v>
      </c>
      <c r="AR1034" s="359" t="s">
        <v>34</v>
      </c>
      <c r="AS1034" s="359" t="s">
        <v>34</v>
      </c>
      <c r="AT1034" s="359"/>
      <c r="AX1034" s="646"/>
      <c r="AY1034" s="647"/>
      <c r="AZ1034" s="647"/>
      <c r="BA1034" s="647"/>
      <c r="BB1034" s="648"/>
      <c r="BC1034" s="647"/>
      <c r="BD1034" s="647"/>
      <c r="BE1034" s="647"/>
      <c r="BF1034" s="647"/>
      <c r="BG1034" s="648"/>
      <c r="BH1034" s="648"/>
      <c r="BI1034" s="649"/>
      <c r="BJ1034" s="649"/>
      <c r="BK1034" s="649"/>
      <c r="BL1034" s="648"/>
      <c r="BM1034" s="648"/>
      <c r="BN1034" s="648"/>
      <c r="BO1034" s="648"/>
      <c r="BP1034" s="648"/>
      <c r="BQ1034" s="648"/>
      <c r="BR1034" s="648"/>
      <c r="BS1034" s="648"/>
      <c r="BT1034" s="651"/>
      <c r="BU1034" s="652"/>
      <c r="BV1034" s="650"/>
      <c r="BW1034" s="653"/>
    </row>
    <row r="1035" spans="2:75" ht="15.75" customHeight="1">
      <c r="B1035" s="353" t="s">
        <v>1561</v>
      </c>
      <c r="C1035" s="354">
        <v>28076506000101</v>
      </c>
      <c r="D1035" s="355" t="s">
        <v>14</v>
      </c>
      <c r="E1035" s="355"/>
      <c r="F1035" s="355"/>
      <c r="G1035" s="356"/>
      <c r="H1035" s="356" t="s">
        <v>34</v>
      </c>
      <c r="I1035" s="356"/>
      <c r="J1035" s="356"/>
      <c r="K1035" s="357"/>
      <c r="L1035" s="358"/>
      <c r="M1035" s="358"/>
      <c r="N1035" s="357">
        <v>452688</v>
      </c>
      <c r="O1035" s="357" t="s">
        <v>1323</v>
      </c>
      <c r="P1035" s="361">
        <v>43031</v>
      </c>
      <c r="Q1035" s="362">
        <v>9889303.1199999992</v>
      </c>
      <c r="R1035" s="362">
        <v>20369646.7934127</v>
      </c>
      <c r="S1035" s="357">
        <v>32</v>
      </c>
      <c r="T1035" s="359">
        <v>-0.11677184263621887</v>
      </c>
      <c r="U1035" s="359">
        <v>-1.3134395877858762</v>
      </c>
      <c r="V1035" s="359">
        <v>-0.31645574720477543</v>
      </c>
      <c r="W1035" s="359">
        <v>-2.9043385731865481</v>
      </c>
      <c r="X1035" s="359">
        <v>-0.24262278732803777</v>
      </c>
      <c r="Y1035" s="359">
        <v>-1.7060725985966583</v>
      </c>
      <c r="Z1035" s="359">
        <v>-0.38456911395319038</v>
      </c>
      <c r="AA1035" s="359">
        <v>-2.1015024159820634</v>
      </c>
      <c r="AB1035" s="359">
        <v>0.31604177353219365</v>
      </c>
      <c r="AC1035" s="363">
        <v>-1.3720479443516984</v>
      </c>
      <c r="AD1035" s="526">
        <v>12004203000135</v>
      </c>
      <c r="AE1035" s="360" t="s">
        <v>1557</v>
      </c>
      <c r="AF1035" s="360" t="s">
        <v>2155</v>
      </c>
      <c r="AG1035" s="364" t="s">
        <v>1557</v>
      </c>
      <c r="AH1035" s="364" t="s">
        <v>2144</v>
      </c>
      <c r="AI1035" s="364">
        <v>100000</v>
      </c>
      <c r="AJ1035" s="364">
        <v>50000</v>
      </c>
      <c r="AK1035" s="364">
        <v>100000</v>
      </c>
      <c r="AL1035" s="359">
        <v>0</v>
      </c>
      <c r="AM1035" s="359" t="s">
        <v>34</v>
      </c>
      <c r="AN1035" s="359" t="s">
        <v>666</v>
      </c>
      <c r="AO1035" s="357" t="s">
        <v>1323</v>
      </c>
      <c r="AP1035" s="360" t="s">
        <v>716</v>
      </c>
      <c r="AQ1035" s="366" t="s">
        <v>659</v>
      </c>
      <c r="AR1035" s="359" t="s">
        <v>34</v>
      </c>
      <c r="AS1035" s="359" t="s">
        <v>34</v>
      </c>
      <c r="AT1035" s="359"/>
      <c r="AW1035" s="646"/>
      <c r="AX1035" s="646"/>
      <c r="AY1035" s="647"/>
      <c r="AZ1035" s="647"/>
      <c r="BA1035" s="647"/>
      <c r="BB1035" s="648"/>
      <c r="BC1035" s="647"/>
      <c r="BD1035" s="647"/>
      <c r="BE1035" s="647"/>
      <c r="BF1035" s="647"/>
      <c r="BG1035" s="648"/>
      <c r="BH1035" s="648"/>
      <c r="BI1035" s="649"/>
      <c r="BJ1035" s="649"/>
      <c r="BK1035" s="649"/>
      <c r="BL1035" s="218"/>
      <c r="BM1035" s="648"/>
      <c r="BN1035" s="648"/>
      <c r="BO1035" s="648"/>
      <c r="BP1035" s="648"/>
      <c r="BQ1035" s="648"/>
      <c r="BR1035" s="648"/>
      <c r="BS1035" s="648"/>
      <c r="BT1035" s="651"/>
      <c r="BU1035" s="652"/>
      <c r="BV1035" s="650"/>
      <c r="BW1035" s="653"/>
    </row>
    <row r="1036" spans="2:75" ht="15.75" customHeight="1">
      <c r="B1036" s="353" t="s">
        <v>1563</v>
      </c>
      <c r="C1036" s="354">
        <v>34839747000150</v>
      </c>
      <c r="D1036" s="355" t="s">
        <v>14</v>
      </c>
      <c r="E1036" s="355"/>
      <c r="F1036" s="355"/>
      <c r="G1036" s="356"/>
      <c r="H1036" s="356" t="s">
        <v>34</v>
      </c>
      <c r="I1036" s="356"/>
      <c r="J1036" s="356"/>
      <c r="K1036" s="357"/>
      <c r="L1036" s="358"/>
      <c r="M1036" s="358"/>
      <c r="N1036" s="357">
        <v>524638</v>
      </c>
      <c r="O1036" s="357" t="s">
        <v>1320</v>
      </c>
      <c r="P1036" s="361">
        <v>43861</v>
      </c>
      <c r="Q1036" s="362">
        <v>7884023.6299999999</v>
      </c>
      <c r="R1036" s="362">
        <v>10180510.180317458</v>
      </c>
      <c r="S1036" s="357">
        <v>32</v>
      </c>
      <c r="T1036" s="359">
        <v>5.8500607805962446E-2</v>
      </c>
      <c r="U1036" s="359">
        <v>0.65800977759045964</v>
      </c>
      <c r="V1036" s="359">
        <v>-9.3081086953296976E-2</v>
      </c>
      <c r="W1036" s="359">
        <v>-0.85427107474100583</v>
      </c>
      <c r="X1036" s="359">
        <v>-3.1319663440428469E-2</v>
      </c>
      <c r="Y1036" s="359">
        <v>-0.22023331024031023</v>
      </c>
      <c r="Z1036" s="359" t="s">
        <v>1417</v>
      </c>
      <c r="AA1036" s="359" t="s">
        <v>1417</v>
      </c>
      <c r="AB1036" s="359">
        <v>0.22544241311014296</v>
      </c>
      <c r="AC1036" s="363">
        <v>-0.77965038003272746</v>
      </c>
      <c r="AD1036" s="526">
        <v>34839714000100</v>
      </c>
      <c r="AE1036" s="360" t="s">
        <v>1557</v>
      </c>
      <c r="AF1036" s="360" t="s">
        <v>2155</v>
      </c>
      <c r="AG1036" s="364" t="s">
        <v>1557</v>
      </c>
      <c r="AH1036" s="364" t="s">
        <v>2144</v>
      </c>
      <c r="AI1036" s="364">
        <v>100000</v>
      </c>
      <c r="AJ1036" s="364">
        <v>50000</v>
      </c>
      <c r="AK1036" s="364">
        <v>100000</v>
      </c>
      <c r="AL1036" s="359">
        <v>0</v>
      </c>
      <c r="AM1036" s="359" t="s">
        <v>34</v>
      </c>
      <c r="AN1036" s="359" t="s">
        <v>666</v>
      </c>
      <c r="AO1036" s="357" t="s">
        <v>1323</v>
      </c>
      <c r="AP1036" s="360" t="s">
        <v>716</v>
      </c>
      <c r="AQ1036" s="366" t="s">
        <v>659</v>
      </c>
      <c r="AR1036" s="359" t="s">
        <v>34</v>
      </c>
      <c r="AS1036" s="359" t="s">
        <v>34</v>
      </c>
      <c r="AT1036" s="359"/>
      <c r="AW1036" s="646"/>
      <c r="AX1036" s="646"/>
      <c r="AY1036" s="647"/>
      <c r="AZ1036" s="647"/>
      <c r="BA1036" s="647"/>
      <c r="BB1036" s="648"/>
      <c r="BC1036" s="647"/>
      <c r="BD1036" s="647"/>
      <c r="BE1036" s="647"/>
      <c r="BF1036" s="647"/>
      <c r="BG1036" s="648"/>
      <c r="BH1036" s="648"/>
      <c r="BI1036" s="649"/>
      <c r="BJ1036" s="649"/>
      <c r="BK1036" s="649"/>
      <c r="BL1036" s="218"/>
      <c r="BM1036" s="648"/>
      <c r="BN1036" s="648"/>
      <c r="BO1036" s="648"/>
      <c r="BP1036" s="648"/>
      <c r="BQ1036" s="648"/>
      <c r="BR1036" s="648"/>
      <c r="BS1036" s="648"/>
      <c r="BT1036" s="651"/>
      <c r="BU1036" s="652"/>
      <c r="BV1036" s="650"/>
      <c r="BW1036" s="653"/>
    </row>
    <row r="1037" spans="2:75" ht="15.75" customHeight="1">
      <c r="B1037" s="353" t="s">
        <v>1565</v>
      </c>
      <c r="C1037" s="354">
        <v>28075830000105</v>
      </c>
      <c r="D1037" s="355" t="s">
        <v>14</v>
      </c>
      <c r="E1037" s="355" t="s">
        <v>614</v>
      </c>
      <c r="F1037" s="355"/>
      <c r="G1037" s="356"/>
      <c r="H1037" s="356" t="s">
        <v>865</v>
      </c>
      <c r="I1037" s="356" t="s">
        <v>34</v>
      </c>
      <c r="J1037" s="356" t="s">
        <v>608</v>
      </c>
      <c r="K1037" s="357" t="s">
        <v>48</v>
      </c>
      <c r="L1037" s="358"/>
      <c r="M1037" s="358"/>
      <c r="N1037" s="357">
        <v>447951</v>
      </c>
      <c r="O1037" s="357" t="s">
        <v>1320</v>
      </c>
      <c r="P1037" s="361">
        <v>42969</v>
      </c>
      <c r="Q1037" s="362">
        <v>526654460.62</v>
      </c>
      <c r="R1037" s="362">
        <v>588206469.1336509</v>
      </c>
      <c r="S1037" s="357">
        <v>32</v>
      </c>
      <c r="T1037" s="359">
        <v>8.5431919117490152E-2</v>
      </c>
      <c r="U1037" s="359">
        <v>0.96093083825868097</v>
      </c>
      <c r="V1037" s="359">
        <v>-8.3473425001574952E-2</v>
      </c>
      <c r="W1037" s="359">
        <v>-0.766094754825834</v>
      </c>
      <c r="X1037" s="359">
        <v>2.1422788437028606E-2</v>
      </c>
      <c r="Y1037" s="359">
        <v>0.15064055911834878</v>
      </c>
      <c r="Z1037" s="359">
        <v>4.6127211317972927E-2</v>
      </c>
      <c r="AA1037" s="359">
        <v>0.25206508403853345</v>
      </c>
      <c r="AB1037" s="359">
        <v>0.16693723707356387</v>
      </c>
      <c r="AC1037" s="363">
        <v>-1.0585522552925322</v>
      </c>
      <c r="AD1037" s="526">
        <v>28069955000114</v>
      </c>
      <c r="AE1037" s="360" t="s">
        <v>1557</v>
      </c>
      <c r="AF1037" s="360" t="s">
        <v>2155</v>
      </c>
      <c r="AG1037" s="364" t="s">
        <v>1557</v>
      </c>
      <c r="AH1037" s="364" t="s">
        <v>2144</v>
      </c>
      <c r="AI1037" s="364">
        <v>100000</v>
      </c>
      <c r="AJ1037" s="364">
        <v>50000</v>
      </c>
      <c r="AK1037" s="364">
        <v>100000</v>
      </c>
      <c r="AL1037" s="359">
        <v>0</v>
      </c>
      <c r="AM1037" s="359" t="s">
        <v>34</v>
      </c>
      <c r="AN1037" s="359" t="s">
        <v>2175</v>
      </c>
      <c r="AO1037" s="357" t="s">
        <v>1323</v>
      </c>
      <c r="AP1037" s="360" t="s">
        <v>13</v>
      </c>
      <c r="AQ1037" s="366" t="s">
        <v>668</v>
      </c>
      <c r="AR1037" s="359" t="s">
        <v>34</v>
      </c>
      <c r="AS1037" s="359" t="s">
        <v>34</v>
      </c>
      <c r="AT1037" s="359"/>
      <c r="AW1037" s="646"/>
      <c r="AX1037" s="646"/>
      <c r="AY1037" s="647"/>
      <c r="AZ1037" s="647"/>
      <c r="BA1037" s="647"/>
      <c r="BB1037" s="648"/>
      <c r="BC1037" s="647"/>
      <c r="BD1037" s="647"/>
      <c r="BE1037" s="647"/>
      <c r="BF1037" s="647"/>
      <c r="BG1037" s="648"/>
      <c r="BH1037" s="648"/>
      <c r="BI1037" s="649"/>
      <c r="BJ1037" s="649"/>
      <c r="BK1037" s="649"/>
      <c r="BL1037" s="218"/>
      <c r="BM1037" s="648"/>
      <c r="BN1037" s="648"/>
      <c r="BO1037" s="648"/>
      <c r="BP1037" s="648"/>
      <c r="BQ1037" s="648"/>
      <c r="BR1037" s="648"/>
      <c r="BS1037" s="648"/>
      <c r="BT1037" s="651"/>
      <c r="BU1037" s="652"/>
      <c r="BV1037" s="650"/>
      <c r="BW1037" s="653"/>
    </row>
    <row r="1038" spans="2:75" ht="15.75" customHeight="1">
      <c r="B1038" s="353" t="s">
        <v>1566</v>
      </c>
      <c r="C1038" s="354">
        <v>28075715000122</v>
      </c>
      <c r="D1038" s="355" t="s">
        <v>14</v>
      </c>
      <c r="E1038" s="355"/>
      <c r="F1038" s="355"/>
      <c r="G1038" s="356"/>
      <c r="H1038" s="356" t="s">
        <v>34</v>
      </c>
      <c r="I1038" s="356"/>
      <c r="J1038" s="356"/>
      <c r="K1038" s="357"/>
      <c r="L1038" s="358"/>
      <c r="M1038" s="358"/>
      <c r="N1038" s="357">
        <v>460532</v>
      </c>
      <c r="O1038" s="357" t="s">
        <v>1320</v>
      </c>
      <c r="P1038" s="361">
        <v>43178</v>
      </c>
      <c r="Q1038" s="362">
        <v>134099369.34</v>
      </c>
      <c r="R1038" s="362">
        <v>144897945.67551589</v>
      </c>
      <c r="S1038" s="357">
        <v>32</v>
      </c>
      <c r="T1038" s="359">
        <v>6.6893825227150705E-2</v>
      </c>
      <c r="U1038" s="359">
        <v>0.75241596131598265</v>
      </c>
      <c r="V1038" s="359">
        <v>-9.4004305749578632E-2</v>
      </c>
      <c r="W1038" s="359">
        <v>-0.86274410765387188</v>
      </c>
      <c r="X1038" s="359">
        <v>9.8390788016893049E-2</v>
      </c>
      <c r="Y1038" s="359">
        <v>0.69186340342795727</v>
      </c>
      <c r="Z1038" s="359">
        <v>2.736806856788343E-3</v>
      </c>
      <c r="AA1038" s="359">
        <v>1.495545537314533E-2</v>
      </c>
      <c r="AB1038" s="359">
        <v>0.19080076474905433</v>
      </c>
      <c r="AC1038" s="363">
        <v>-0.96423252383722335</v>
      </c>
      <c r="AD1038" s="526">
        <v>28069948000112</v>
      </c>
      <c r="AE1038" s="360" t="s">
        <v>1557</v>
      </c>
      <c r="AF1038" s="360" t="s">
        <v>2155</v>
      </c>
      <c r="AG1038" s="364" t="s">
        <v>1557</v>
      </c>
      <c r="AH1038" s="364" t="s">
        <v>2144</v>
      </c>
      <c r="AI1038" s="364">
        <v>100000</v>
      </c>
      <c r="AJ1038" s="364">
        <v>50000</v>
      </c>
      <c r="AK1038" s="364">
        <v>100000</v>
      </c>
      <c r="AL1038" s="359">
        <v>0</v>
      </c>
      <c r="AM1038" s="359" t="s">
        <v>34</v>
      </c>
      <c r="AN1038" s="359" t="s">
        <v>666</v>
      </c>
      <c r="AO1038" s="357" t="s">
        <v>1323</v>
      </c>
      <c r="AP1038" s="360" t="s">
        <v>716</v>
      </c>
      <c r="AQ1038" s="366" t="s">
        <v>659</v>
      </c>
      <c r="AR1038" s="359" t="s">
        <v>34</v>
      </c>
      <c r="AS1038" s="359" t="s">
        <v>34</v>
      </c>
      <c r="AT1038" s="359"/>
      <c r="AW1038" s="646"/>
      <c r="AX1038" s="646"/>
      <c r="AY1038" s="647"/>
      <c r="AZ1038" s="647"/>
      <c r="BA1038" s="647"/>
      <c r="BB1038" s="648"/>
      <c r="BC1038" s="647"/>
      <c r="BD1038" s="647"/>
      <c r="BE1038" s="647"/>
      <c r="BF1038" s="647"/>
      <c r="BG1038" s="648"/>
      <c r="BH1038" s="648"/>
      <c r="BI1038" s="649"/>
      <c r="BJ1038" s="649"/>
      <c r="BK1038" s="649"/>
      <c r="BL1038" s="218"/>
      <c r="BM1038" s="648"/>
      <c r="BN1038" s="648"/>
      <c r="BO1038" s="648"/>
      <c r="BP1038" s="648"/>
      <c r="BQ1038" s="648"/>
      <c r="BR1038" s="648"/>
      <c r="BS1038" s="648"/>
      <c r="BT1038" s="651"/>
      <c r="BU1038" s="652"/>
      <c r="BV1038" s="650"/>
      <c r="BW1038" s="653"/>
    </row>
    <row r="1039" spans="2:75" ht="15.75" customHeight="1">
      <c r="B1039" s="353" t="s">
        <v>1568</v>
      </c>
      <c r="C1039" s="354">
        <v>31608459000104</v>
      </c>
      <c r="D1039" s="355" t="s">
        <v>14</v>
      </c>
      <c r="E1039" s="355" t="s">
        <v>614</v>
      </c>
      <c r="F1039" s="355"/>
      <c r="G1039" s="356"/>
      <c r="H1039" s="356" t="s">
        <v>1337</v>
      </c>
      <c r="I1039" s="356" t="s">
        <v>34</v>
      </c>
      <c r="J1039" s="356" t="s">
        <v>608</v>
      </c>
      <c r="K1039" s="357" t="s">
        <v>48</v>
      </c>
      <c r="L1039" s="358"/>
      <c r="M1039" s="358"/>
      <c r="N1039" s="357">
        <v>487597</v>
      </c>
      <c r="O1039" s="357" t="s">
        <v>1320</v>
      </c>
      <c r="P1039" s="361">
        <v>43523</v>
      </c>
      <c r="Q1039" s="362">
        <v>34414841.530000001</v>
      </c>
      <c r="R1039" s="362">
        <v>39999059.48912701</v>
      </c>
      <c r="S1039" s="357">
        <v>32</v>
      </c>
      <c r="T1039" s="359">
        <v>0.19558416381876453</v>
      </c>
      <c r="U1039" s="359">
        <v>2.1999137609213766</v>
      </c>
      <c r="V1039" s="359">
        <v>6.3117797709387302E-2</v>
      </c>
      <c r="W1039" s="359">
        <v>0.57927674299224352</v>
      </c>
      <c r="X1039" s="359">
        <v>0.36345558880385354</v>
      </c>
      <c r="Y1039" s="359">
        <v>2.5557435379171061</v>
      </c>
      <c r="Z1039" s="359">
        <v>0.33163885406900873</v>
      </c>
      <c r="AA1039" s="359">
        <v>1.8122616397747846</v>
      </c>
      <c r="AB1039" s="359">
        <v>0.18843732464597876</v>
      </c>
      <c r="AC1039" s="363">
        <v>-0.13020808942374815</v>
      </c>
      <c r="AD1039" s="526">
        <v>32041623000107</v>
      </c>
      <c r="AE1039" s="360" t="s">
        <v>1557</v>
      </c>
      <c r="AF1039" s="360" t="s">
        <v>2155</v>
      </c>
      <c r="AG1039" s="364" t="s">
        <v>1557</v>
      </c>
      <c r="AH1039" s="364" t="s">
        <v>2144</v>
      </c>
      <c r="AI1039" s="364">
        <v>100000</v>
      </c>
      <c r="AJ1039" s="364">
        <v>50000</v>
      </c>
      <c r="AK1039" s="364">
        <v>100000</v>
      </c>
      <c r="AL1039" s="359">
        <v>0</v>
      </c>
      <c r="AM1039" s="359" t="s">
        <v>34</v>
      </c>
      <c r="AN1039" s="359" t="s">
        <v>2252</v>
      </c>
      <c r="AO1039" s="357" t="s">
        <v>1323</v>
      </c>
      <c r="AP1039" s="360" t="s">
        <v>716</v>
      </c>
      <c r="AQ1039" s="366" t="s">
        <v>659</v>
      </c>
      <c r="AR1039" s="359" t="s">
        <v>34</v>
      </c>
      <c r="AS1039" s="359" t="s">
        <v>34</v>
      </c>
      <c r="AT1039" s="359"/>
      <c r="AX1039" s="646"/>
      <c r="AY1039" s="647"/>
      <c r="AZ1039" s="647"/>
      <c r="BA1039" s="647"/>
      <c r="BB1039" s="648"/>
      <c r="BC1039" s="647"/>
      <c r="BD1039" s="647"/>
      <c r="BE1039" s="647"/>
      <c r="BF1039" s="647"/>
      <c r="BG1039" s="648"/>
      <c r="BH1039" s="648"/>
      <c r="BI1039" s="649"/>
      <c r="BJ1039" s="649"/>
      <c r="BK1039" s="649"/>
      <c r="BL1039" s="648"/>
      <c r="BM1039" s="648"/>
      <c r="BN1039" s="648"/>
      <c r="BO1039" s="648"/>
      <c r="BP1039" s="648"/>
      <c r="BQ1039" s="648"/>
      <c r="BR1039" s="648"/>
      <c r="BS1039" s="648"/>
      <c r="BT1039" s="651"/>
      <c r="BU1039" s="652"/>
      <c r="BV1039" s="650"/>
      <c r="BW1039" s="653"/>
    </row>
    <row r="1040" spans="2:75" ht="15.75" customHeight="1">
      <c r="B1040" s="353" t="s">
        <v>1574</v>
      </c>
      <c r="C1040" s="354">
        <v>31552388000167</v>
      </c>
      <c r="D1040" s="355" t="s">
        <v>14</v>
      </c>
      <c r="E1040" s="355" t="s">
        <v>614</v>
      </c>
      <c r="F1040" s="355"/>
      <c r="G1040" s="356"/>
      <c r="H1040" s="356" t="s">
        <v>1337</v>
      </c>
      <c r="I1040" s="356" t="s">
        <v>34</v>
      </c>
      <c r="J1040" s="356" t="s">
        <v>608</v>
      </c>
      <c r="K1040" s="357" t="s">
        <v>48</v>
      </c>
      <c r="L1040" s="358"/>
      <c r="M1040" s="358"/>
      <c r="N1040" s="357">
        <v>478156</v>
      </c>
      <c r="O1040" s="357" t="s">
        <v>1323</v>
      </c>
      <c r="P1040" s="361">
        <v>43404</v>
      </c>
      <c r="Q1040" s="362">
        <v>169642679.19</v>
      </c>
      <c r="R1040" s="362">
        <v>216656658.04015887</v>
      </c>
      <c r="S1040" s="357">
        <v>32</v>
      </c>
      <c r="T1040" s="359">
        <v>0.15340045975034089</v>
      </c>
      <c r="U1040" s="359">
        <v>1.7254351055188224</v>
      </c>
      <c r="V1040" s="359">
        <v>-6.708681526327398E-2</v>
      </c>
      <c r="W1040" s="359">
        <v>-0.61570322878442085</v>
      </c>
      <c r="X1040" s="359">
        <v>8.18470360387058E-2</v>
      </c>
      <c r="Y1040" s="359">
        <v>0.57553120628027887</v>
      </c>
      <c r="Z1040" s="359">
        <v>3.8089654928925354E-2</v>
      </c>
      <c r="AA1040" s="359">
        <v>0.20814334524743672</v>
      </c>
      <c r="AB1040" s="359">
        <v>0.25596631269045023</v>
      </c>
      <c r="AC1040" s="363">
        <v>-0.54780703002326925</v>
      </c>
      <c r="AD1040" s="526">
        <v>31493876000140</v>
      </c>
      <c r="AE1040" s="360" t="s">
        <v>1557</v>
      </c>
      <c r="AF1040" s="360" t="s">
        <v>2155</v>
      </c>
      <c r="AG1040" s="364" t="s">
        <v>1557</v>
      </c>
      <c r="AH1040" s="364" t="s">
        <v>2144</v>
      </c>
      <c r="AI1040" s="364">
        <v>100000</v>
      </c>
      <c r="AJ1040" s="364">
        <v>50000</v>
      </c>
      <c r="AK1040" s="364">
        <v>100000</v>
      </c>
      <c r="AL1040" s="359">
        <v>0</v>
      </c>
      <c r="AM1040" s="359" t="s">
        <v>34</v>
      </c>
      <c r="AN1040" s="359" t="s">
        <v>666</v>
      </c>
      <c r="AO1040" s="357" t="s">
        <v>1323</v>
      </c>
      <c r="AP1040" s="360" t="s">
        <v>716</v>
      </c>
      <c r="AQ1040" s="366" t="s">
        <v>659</v>
      </c>
      <c r="AR1040" s="359" t="s">
        <v>34</v>
      </c>
      <c r="AS1040" s="359" t="s">
        <v>34</v>
      </c>
      <c r="AT1040" s="359"/>
      <c r="AX1040" s="646"/>
      <c r="AY1040" s="647"/>
      <c r="AZ1040" s="647"/>
      <c r="BA1040" s="647"/>
      <c r="BB1040" s="648"/>
      <c r="BC1040" s="647"/>
      <c r="BD1040" s="647"/>
      <c r="BE1040" s="647"/>
      <c r="BF1040" s="647"/>
      <c r="BG1040" s="648"/>
      <c r="BH1040" s="648"/>
      <c r="BI1040" s="649"/>
      <c r="BJ1040" s="649"/>
      <c r="BK1040" s="649"/>
      <c r="BL1040" s="648"/>
      <c r="BM1040" s="648"/>
      <c r="BN1040" s="648"/>
      <c r="BO1040" s="648"/>
      <c r="BP1040" s="648"/>
      <c r="BQ1040" s="648"/>
      <c r="BR1040" s="648"/>
      <c r="BS1040" s="648"/>
      <c r="BT1040" s="651"/>
      <c r="BU1040" s="652"/>
      <c r="BV1040" s="650"/>
      <c r="BW1040" s="653"/>
    </row>
    <row r="1041" spans="2:75" ht="15.75" customHeight="1">
      <c r="B1041" s="353" t="s">
        <v>1587</v>
      </c>
      <c r="C1041" s="354">
        <v>34735784000118</v>
      </c>
      <c r="D1041" s="355" t="s">
        <v>14</v>
      </c>
      <c r="E1041" s="355" t="s">
        <v>614</v>
      </c>
      <c r="F1041" s="355"/>
      <c r="G1041" s="356"/>
      <c r="H1041" s="356" t="s">
        <v>1337</v>
      </c>
      <c r="I1041" s="356" t="s">
        <v>34</v>
      </c>
      <c r="J1041" s="356" t="s">
        <v>608</v>
      </c>
      <c r="K1041" s="357" t="s">
        <v>48</v>
      </c>
      <c r="L1041" s="358"/>
      <c r="M1041" s="358"/>
      <c r="N1041" s="357">
        <v>520152</v>
      </c>
      <c r="O1041" s="357" t="s">
        <v>1320</v>
      </c>
      <c r="P1041" s="361">
        <v>43829</v>
      </c>
      <c r="Q1041" s="362">
        <v>14083264.58</v>
      </c>
      <c r="R1041" s="362">
        <v>46836030.074007943</v>
      </c>
      <c r="S1041" s="357">
        <v>32</v>
      </c>
      <c r="T1041" s="359">
        <v>1.3719957602171151E-2</v>
      </c>
      <c r="U1041" s="359">
        <v>0.15432089663579607</v>
      </c>
      <c r="V1041" s="359">
        <v>-5.7585681847774906E-2</v>
      </c>
      <c r="W1041" s="359">
        <v>-0.52850459671227368</v>
      </c>
      <c r="X1041" s="359">
        <v>-4.0751466473873288E-2</v>
      </c>
      <c r="Y1041" s="359">
        <v>-0.28655577272593313</v>
      </c>
      <c r="Z1041" s="359" t="s">
        <v>1417</v>
      </c>
      <c r="AA1041" s="359" t="s">
        <v>1417</v>
      </c>
      <c r="AB1041" s="359">
        <v>0.14760421755818329</v>
      </c>
      <c r="AC1041" s="363">
        <v>-1.0289479803879518</v>
      </c>
      <c r="AD1041" s="526">
        <v>32683857000140</v>
      </c>
      <c r="AE1041" s="360" t="s">
        <v>1557</v>
      </c>
      <c r="AF1041" s="360" t="s">
        <v>2155</v>
      </c>
      <c r="AG1041" s="364" t="s">
        <v>59</v>
      </c>
      <c r="AH1041" s="364" t="s">
        <v>2144</v>
      </c>
      <c r="AI1041" s="364">
        <v>50000</v>
      </c>
      <c r="AJ1041" s="364">
        <v>50000</v>
      </c>
      <c r="AK1041" s="364">
        <v>50000</v>
      </c>
      <c r="AL1041" s="359">
        <v>0.02</v>
      </c>
      <c r="AM1041" s="359">
        <v>0.2</v>
      </c>
      <c r="AN1041" s="359" t="s">
        <v>2175</v>
      </c>
      <c r="AO1041" s="357" t="s">
        <v>1323</v>
      </c>
      <c r="AP1041" s="360" t="s">
        <v>13</v>
      </c>
      <c r="AQ1041" s="366" t="s">
        <v>668</v>
      </c>
      <c r="AR1041" s="359" t="s">
        <v>34</v>
      </c>
      <c r="AS1041" s="359" t="s">
        <v>34</v>
      </c>
      <c r="AT1041" s="359"/>
      <c r="AX1041" s="646"/>
      <c r="AY1041" s="647"/>
      <c r="AZ1041" s="647"/>
      <c r="BA1041" s="647"/>
      <c r="BB1041" s="648"/>
      <c r="BC1041" s="647"/>
      <c r="BD1041" s="647"/>
      <c r="BE1041" s="647"/>
      <c r="BF1041" s="647"/>
      <c r="BG1041" s="648"/>
      <c r="BH1041" s="648"/>
      <c r="BI1041" s="649"/>
      <c r="BJ1041" s="649"/>
      <c r="BK1041" s="649"/>
      <c r="BL1041" s="648"/>
      <c r="BM1041" s="648"/>
      <c r="BN1041" s="648"/>
      <c r="BO1041" s="648"/>
      <c r="BP1041" s="648"/>
      <c r="BQ1041" s="648"/>
      <c r="BR1041" s="648"/>
      <c r="BS1041" s="648"/>
      <c r="BT1041" s="651"/>
      <c r="BU1041" s="652"/>
      <c r="BV1041" s="650"/>
      <c r="BW1041" s="653"/>
    </row>
    <row r="1042" spans="2:75" ht="15.75" customHeight="1">
      <c r="B1042" s="353" t="s">
        <v>187</v>
      </c>
      <c r="C1042" s="354">
        <v>37681308000150</v>
      </c>
      <c r="D1042" s="355" t="s">
        <v>14</v>
      </c>
      <c r="E1042" s="355" t="s">
        <v>607</v>
      </c>
      <c r="F1042" s="355"/>
      <c r="G1042" s="356"/>
      <c r="H1042" s="356" t="s">
        <v>34</v>
      </c>
      <c r="I1042" s="356" t="s">
        <v>34</v>
      </c>
      <c r="J1042" s="356" t="s">
        <v>608</v>
      </c>
      <c r="K1042" s="357" t="s">
        <v>48</v>
      </c>
      <c r="L1042" s="358"/>
      <c r="M1042" s="358" t="s">
        <v>1414</v>
      </c>
      <c r="N1042" s="357">
        <v>554588</v>
      </c>
      <c r="O1042" s="357" t="s">
        <v>1320</v>
      </c>
      <c r="P1042" s="361">
        <v>44103</v>
      </c>
      <c r="Q1042" s="362">
        <v>24066195.260000002</v>
      </c>
      <c r="R1042" s="362">
        <v>24583404.761388902</v>
      </c>
      <c r="S1042" s="357">
        <v>32</v>
      </c>
      <c r="T1042" s="359">
        <v>-1.3209175316808985E-2</v>
      </c>
      <c r="U1042" s="359">
        <v>-0.17075758750529849</v>
      </c>
      <c r="V1042" s="359">
        <v>-0.20190233642661792</v>
      </c>
      <c r="W1042" s="359">
        <v>-1.9793180049489127</v>
      </c>
      <c r="X1042" s="359" t="s">
        <v>1417</v>
      </c>
      <c r="Y1042" s="359" t="s">
        <v>1417</v>
      </c>
      <c r="Z1042" s="359" t="s">
        <v>1417</v>
      </c>
      <c r="AA1042" s="359" t="s">
        <v>1417</v>
      </c>
      <c r="AB1042" s="359">
        <v>0.2386851277156179</v>
      </c>
      <c r="AC1042" s="363">
        <v>-1.2323755090138728</v>
      </c>
      <c r="AD1042" s="526">
        <v>37681117000198</v>
      </c>
      <c r="AE1042" s="360" t="s">
        <v>2259</v>
      </c>
      <c r="AF1042" s="360" t="s">
        <v>2143</v>
      </c>
      <c r="AG1042" s="364" t="s">
        <v>1435</v>
      </c>
      <c r="AH1042" s="364" t="s">
        <v>2147</v>
      </c>
      <c r="AI1042" s="364">
        <v>5000</v>
      </c>
      <c r="AJ1042" s="364">
        <v>1000</v>
      </c>
      <c r="AK1042" s="364">
        <v>1000</v>
      </c>
      <c r="AL1042" s="359">
        <v>0.02</v>
      </c>
      <c r="AM1042" s="359">
        <v>0.2</v>
      </c>
      <c r="AN1042" s="359" t="s">
        <v>34</v>
      </c>
      <c r="AO1042" s="357" t="s">
        <v>1323</v>
      </c>
      <c r="AP1042" s="360" t="s">
        <v>716</v>
      </c>
      <c r="AQ1042" s="366" t="s">
        <v>659</v>
      </c>
      <c r="AR1042" s="359">
        <v>3.3333333333333331E-3</v>
      </c>
      <c r="AS1042" s="359">
        <v>3.3333333333333331E-3</v>
      </c>
      <c r="AT1042" s="359"/>
      <c r="AX1042" s="646"/>
      <c r="AY1042" s="647"/>
      <c r="AZ1042" s="647"/>
      <c r="BA1042" s="647"/>
      <c r="BB1042" s="648"/>
      <c r="BC1042" s="647"/>
      <c r="BD1042" s="647"/>
      <c r="BE1042" s="647"/>
      <c r="BF1042" s="647"/>
      <c r="BG1042" s="648"/>
      <c r="BH1042" s="648"/>
      <c r="BI1042" s="649"/>
      <c r="BJ1042" s="649"/>
      <c r="BK1042" s="649"/>
      <c r="BL1042" s="648"/>
      <c r="BM1042" s="648"/>
      <c r="BN1042" s="648"/>
      <c r="BO1042" s="648"/>
      <c r="BP1042" s="648"/>
      <c r="BQ1042" s="648"/>
      <c r="BR1042" s="648"/>
      <c r="BS1042" s="648"/>
      <c r="BT1042" s="651"/>
      <c r="BU1042" s="652"/>
      <c r="BV1042" s="650"/>
      <c r="BW1042" s="653"/>
    </row>
    <row r="1043" spans="2:75" ht="15.75" customHeight="1">
      <c r="B1043" s="353" t="s">
        <v>1599</v>
      </c>
      <c r="C1043" s="354">
        <v>34429929000152</v>
      </c>
      <c r="D1043" s="355" t="s">
        <v>14</v>
      </c>
      <c r="E1043" s="355"/>
      <c r="F1043" s="355"/>
      <c r="G1043" s="356"/>
      <c r="H1043" s="356" t="s">
        <v>34</v>
      </c>
      <c r="I1043" s="356"/>
      <c r="J1043" s="356"/>
      <c r="K1043" s="357"/>
      <c r="L1043" s="358"/>
      <c r="M1043" s="358"/>
      <c r="N1043" s="357">
        <v>564540</v>
      </c>
      <c r="O1043" s="357" t="s">
        <v>1320</v>
      </c>
      <c r="P1043" s="361">
        <v>44155</v>
      </c>
      <c r="Q1043" s="362" t="s">
        <v>1391</v>
      </c>
      <c r="R1043" s="362" t="s">
        <v>1417</v>
      </c>
      <c r="S1043" s="357">
        <v>32</v>
      </c>
      <c r="T1043" s="359" t="s">
        <v>1417</v>
      </c>
      <c r="U1043" s="359" t="s">
        <v>1417</v>
      </c>
      <c r="V1043" s="359" t="s">
        <v>1417</v>
      </c>
      <c r="W1043" s="359" t="s">
        <v>1417</v>
      </c>
      <c r="X1043" s="359" t="s">
        <v>1417</v>
      </c>
      <c r="Y1043" s="359" t="s">
        <v>1417</v>
      </c>
      <c r="Z1043" s="359" t="s">
        <v>1417</v>
      </c>
      <c r="AA1043" s="359" t="s">
        <v>1417</v>
      </c>
      <c r="AB1043" s="359" t="s">
        <v>1417</v>
      </c>
      <c r="AC1043" s="363" t="s">
        <v>1417</v>
      </c>
      <c r="AD1043" s="526">
        <v>0</v>
      </c>
      <c r="AE1043" s="360" t="s">
        <v>2237</v>
      </c>
      <c r="AF1043" s="360" t="s">
        <v>2143</v>
      </c>
      <c r="AG1043" s="364" t="s">
        <v>1435</v>
      </c>
      <c r="AH1043" s="364" t="s">
        <v>726</v>
      </c>
      <c r="AI1043" s="364">
        <v>0</v>
      </c>
      <c r="AJ1043" s="364">
        <v>0</v>
      </c>
      <c r="AK1043" s="364">
        <v>0</v>
      </c>
      <c r="AL1043" s="359">
        <v>2.3999999999999998E-3</v>
      </c>
      <c r="AM1043" s="359" t="s">
        <v>34</v>
      </c>
      <c r="AN1043" s="359" t="s">
        <v>34</v>
      </c>
      <c r="AO1043" s="357" t="s">
        <v>1323</v>
      </c>
      <c r="AP1043" s="360" t="s">
        <v>716</v>
      </c>
      <c r="AQ1043" s="366" t="s">
        <v>687</v>
      </c>
      <c r="AR1043" s="359" t="s">
        <v>34</v>
      </c>
      <c r="AS1043" s="359" t="s">
        <v>34</v>
      </c>
      <c r="AT1043" s="359"/>
      <c r="AX1043" s="646"/>
      <c r="AY1043" s="647"/>
      <c r="AZ1043" s="647"/>
      <c r="BA1043" s="647"/>
      <c r="BB1043" s="648"/>
      <c r="BC1043" s="647"/>
      <c r="BD1043" s="647"/>
      <c r="BE1043" s="647"/>
      <c r="BF1043" s="647"/>
      <c r="BG1043" s="648"/>
      <c r="BH1043" s="648"/>
      <c r="BI1043" s="649"/>
      <c r="BJ1043" s="649"/>
      <c r="BK1043" s="649"/>
      <c r="BL1043" s="648"/>
      <c r="BM1043" s="648"/>
      <c r="BN1043" s="648"/>
      <c r="BO1043" s="648"/>
      <c r="BP1043" s="648"/>
      <c r="BQ1043" s="648"/>
      <c r="BR1043" s="648"/>
      <c r="BS1043" s="648"/>
      <c r="BT1043" s="651"/>
      <c r="BU1043" s="652"/>
      <c r="BV1043" s="650"/>
      <c r="BW1043" s="653"/>
    </row>
    <row r="1044" spans="2:75" ht="15.75" customHeight="1">
      <c r="B1044" s="353" t="s">
        <v>1292</v>
      </c>
      <c r="C1044" s="354">
        <v>37751366000102</v>
      </c>
      <c r="D1044" s="355" t="s">
        <v>14</v>
      </c>
      <c r="E1044" s="355" t="s">
        <v>607</v>
      </c>
      <c r="F1044" s="355"/>
      <c r="G1044" s="356"/>
      <c r="H1044" s="356" t="s">
        <v>34</v>
      </c>
      <c r="I1044" s="356" t="s">
        <v>34</v>
      </c>
      <c r="J1044" s="356" t="s">
        <v>608</v>
      </c>
      <c r="K1044" s="357" t="s">
        <v>48</v>
      </c>
      <c r="L1044" s="358"/>
      <c r="M1044" s="358" t="s">
        <v>34</v>
      </c>
      <c r="N1044" s="357">
        <v>573256</v>
      </c>
      <c r="O1044" s="357" t="s">
        <v>1320</v>
      </c>
      <c r="P1044" s="361">
        <v>44225</v>
      </c>
      <c r="Q1044" s="362">
        <v>9729746.9399999995</v>
      </c>
      <c r="R1044" s="362">
        <v>8869551.4065873045</v>
      </c>
      <c r="S1044" s="357">
        <v>32</v>
      </c>
      <c r="T1044" s="359">
        <v>1.8983160932477539E-2</v>
      </c>
      <c r="U1044" s="359">
        <v>0.24539902653345727</v>
      </c>
      <c r="V1044" s="359">
        <v>-0.15901447200381369</v>
      </c>
      <c r="W1044" s="359">
        <v>-1.5588735279395176</v>
      </c>
      <c r="X1044" s="359" t="s">
        <v>1417</v>
      </c>
      <c r="Y1044" s="359" t="s">
        <v>1417</v>
      </c>
      <c r="Z1044" s="359" t="s">
        <v>1417</v>
      </c>
      <c r="AA1044" s="359" t="s">
        <v>1417</v>
      </c>
      <c r="AB1044" s="359">
        <v>0.23214726999024049</v>
      </c>
      <c r="AC1044" s="363">
        <v>-1.0481991745065422</v>
      </c>
      <c r="AD1044" s="526">
        <v>37487612000160</v>
      </c>
      <c r="AE1044" s="360" t="s">
        <v>2264</v>
      </c>
      <c r="AF1044" s="360" t="s">
        <v>736</v>
      </c>
      <c r="AG1044" s="364" t="s">
        <v>736</v>
      </c>
      <c r="AH1044" s="364" t="s">
        <v>2147</v>
      </c>
      <c r="AI1044" s="364">
        <v>500</v>
      </c>
      <c r="AJ1044" s="364">
        <v>100</v>
      </c>
      <c r="AK1044" s="364">
        <v>500</v>
      </c>
      <c r="AL1044" s="359">
        <v>1.8799999999999997E-2</v>
      </c>
      <c r="AM1044" s="359">
        <v>0.2</v>
      </c>
      <c r="AN1044" s="359" t="s">
        <v>666</v>
      </c>
      <c r="AO1044" s="357" t="s">
        <v>1323</v>
      </c>
      <c r="AP1044" s="360" t="s">
        <v>716</v>
      </c>
      <c r="AQ1044" s="366" t="s">
        <v>659</v>
      </c>
      <c r="AR1044" s="359">
        <v>5.0133333333333332E-3</v>
      </c>
      <c r="AS1044" s="359">
        <v>5.0133333333333332E-3</v>
      </c>
      <c r="AT1044" s="359"/>
      <c r="AX1044" s="646"/>
      <c r="AY1044" s="647"/>
      <c r="AZ1044" s="647"/>
      <c r="BA1044" s="647"/>
      <c r="BB1044" s="648"/>
      <c r="BC1044" s="647"/>
      <c r="BD1044" s="647"/>
      <c r="BE1044" s="647"/>
      <c r="BF1044" s="647"/>
      <c r="BG1044" s="648"/>
      <c r="BH1044" s="648"/>
      <c r="BI1044" s="649"/>
      <c r="BJ1044" s="649"/>
      <c r="BK1044" s="649"/>
      <c r="BL1044" s="648"/>
      <c r="BM1044" s="648"/>
      <c r="BN1044" s="648"/>
      <c r="BO1044" s="648"/>
      <c r="BP1044" s="648"/>
      <c r="BQ1044" s="648"/>
      <c r="BR1044" s="648"/>
      <c r="BS1044" s="648"/>
      <c r="BT1044" s="651"/>
      <c r="BU1044" s="652"/>
      <c r="BV1044" s="650"/>
      <c r="BW1044" s="653"/>
    </row>
    <row r="1045" spans="2:75" ht="15.75" customHeight="1">
      <c r="B1045" s="353" t="s">
        <v>1293</v>
      </c>
      <c r="C1045" s="354">
        <v>37487351000189</v>
      </c>
      <c r="D1045" s="355" t="s">
        <v>14</v>
      </c>
      <c r="E1045" s="355" t="s">
        <v>614</v>
      </c>
      <c r="F1045" s="355"/>
      <c r="G1045" s="356"/>
      <c r="H1045" s="356" t="s">
        <v>1337</v>
      </c>
      <c r="I1045" s="356" t="s">
        <v>34</v>
      </c>
      <c r="J1045" s="356" t="s">
        <v>608</v>
      </c>
      <c r="K1045" s="357" t="s">
        <v>48</v>
      </c>
      <c r="L1045" s="358"/>
      <c r="M1045" s="358" t="s">
        <v>34</v>
      </c>
      <c r="N1045" s="357">
        <v>573231</v>
      </c>
      <c r="O1045" s="357" t="s">
        <v>1320</v>
      </c>
      <c r="P1045" s="361">
        <v>44225</v>
      </c>
      <c r="Q1045" s="362">
        <v>42037477.75</v>
      </c>
      <c r="R1045" s="362">
        <v>40715862.456865042</v>
      </c>
      <c r="S1045" s="357">
        <v>32</v>
      </c>
      <c r="T1045" s="359">
        <v>6.9532400501634894E-2</v>
      </c>
      <c r="U1045" s="359">
        <v>0.89885891271368579</v>
      </c>
      <c r="V1045" s="359">
        <v>-0.14087636045302354</v>
      </c>
      <c r="W1045" s="359">
        <v>-1.3810593856980327</v>
      </c>
      <c r="X1045" s="359" t="s">
        <v>1417</v>
      </c>
      <c r="Y1045" s="359" t="s">
        <v>1417</v>
      </c>
      <c r="Z1045" s="359" t="s">
        <v>1417</v>
      </c>
      <c r="AA1045" s="359" t="s">
        <v>1417</v>
      </c>
      <c r="AB1045" s="359">
        <v>0.24241962706624132</v>
      </c>
      <c r="AC1045" s="363">
        <v>-0.90569334727007511</v>
      </c>
      <c r="AD1045" s="526">
        <v>37467645000149</v>
      </c>
      <c r="AE1045" s="360" t="s">
        <v>2264</v>
      </c>
      <c r="AF1045" s="360" t="s">
        <v>736</v>
      </c>
      <c r="AG1045" s="364" t="s">
        <v>736</v>
      </c>
      <c r="AH1045" s="364" t="s">
        <v>2147</v>
      </c>
      <c r="AI1045" s="364">
        <v>500</v>
      </c>
      <c r="AJ1045" s="364">
        <v>100</v>
      </c>
      <c r="AK1045" s="364">
        <v>500</v>
      </c>
      <c r="AL1045" s="359">
        <v>1.8799999999999997E-2</v>
      </c>
      <c r="AM1045" s="359">
        <v>0.2</v>
      </c>
      <c r="AN1045" s="359" t="s">
        <v>64</v>
      </c>
      <c r="AO1045" s="357" t="s">
        <v>1323</v>
      </c>
      <c r="AP1045" s="360" t="s">
        <v>13</v>
      </c>
      <c r="AQ1045" s="366" t="s">
        <v>668</v>
      </c>
      <c r="AR1045" s="359">
        <v>5.0133333333333332E-3</v>
      </c>
      <c r="AS1045" s="359">
        <v>5.0133333333333332E-3</v>
      </c>
      <c r="AT1045" s="359"/>
      <c r="AX1045" s="646"/>
      <c r="AY1045" s="647"/>
      <c r="AZ1045" s="647"/>
      <c r="BA1045" s="647"/>
      <c r="BB1045" s="648"/>
      <c r="BC1045" s="647"/>
      <c r="BD1045" s="647"/>
      <c r="BE1045" s="647"/>
      <c r="BF1045" s="647"/>
      <c r="BG1045" s="648"/>
      <c r="BH1045" s="648"/>
      <c r="BI1045" s="649"/>
      <c r="BJ1045" s="649"/>
      <c r="BK1045" s="649"/>
      <c r="BL1045" s="648"/>
      <c r="BM1045" s="648"/>
      <c r="BN1045" s="648"/>
      <c r="BO1045" s="648"/>
      <c r="BP1045" s="648"/>
      <c r="BQ1045" s="648"/>
      <c r="BR1045" s="648"/>
      <c r="BS1045" s="648"/>
      <c r="BT1045" s="651"/>
      <c r="BU1045" s="652"/>
      <c r="BV1045" s="650"/>
      <c r="BW1045" s="653"/>
    </row>
    <row r="1046" spans="2:75" ht="15.75" customHeight="1">
      <c r="B1046" s="353" t="s">
        <v>194</v>
      </c>
      <c r="C1046" s="354">
        <v>40102191000117</v>
      </c>
      <c r="D1046" s="355" t="s">
        <v>14</v>
      </c>
      <c r="E1046" s="355" t="s">
        <v>614</v>
      </c>
      <c r="F1046" s="355"/>
      <c r="G1046" s="356"/>
      <c r="H1046" s="356" t="s">
        <v>1337</v>
      </c>
      <c r="I1046" s="356" t="s">
        <v>34</v>
      </c>
      <c r="J1046" s="356" t="s">
        <v>608</v>
      </c>
      <c r="K1046" s="357" t="s">
        <v>48</v>
      </c>
      <c r="L1046" s="358"/>
      <c r="M1046" s="358" t="s">
        <v>34</v>
      </c>
      <c r="N1046" s="357">
        <v>568007</v>
      </c>
      <c r="O1046" s="357" t="s">
        <v>1320</v>
      </c>
      <c r="P1046" s="361">
        <v>44193</v>
      </c>
      <c r="Q1046" s="362">
        <v>32380270.629999999</v>
      </c>
      <c r="R1046" s="362">
        <v>47915669.180476241</v>
      </c>
      <c r="S1046" s="357">
        <v>32</v>
      </c>
      <c r="T1046" s="359">
        <v>-5.2087141218953525E-2</v>
      </c>
      <c r="U1046" s="359">
        <v>-0.6733406409768915</v>
      </c>
      <c r="V1046" s="359">
        <v>-0.15977682161317863</v>
      </c>
      <c r="W1046" s="359">
        <v>-1.5663471032065885</v>
      </c>
      <c r="X1046" s="359" t="s">
        <v>1417</v>
      </c>
      <c r="Y1046" s="359" t="s">
        <v>1417</v>
      </c>
      <c r="Z1046" s="359" t="s">
        <v>1417</v>
      </c>
      <c r="AA1046" s="359" t="s">
        <v>1417</v>
      </c>
      <c r="AB1046" s="359">
        <v>0.18723532529553599</v>
      </c>
      <c r="AC1046" s="363">
        <v>-1.3549603430399848</v>
      </c>
      <c r="AD1046" s="526">
        <v>40102156000106</v>
      </c>
      <c r="AE1046" s="360" t="s">
        <v>2248</v>
      </c>
      <c r="AF1046" s="360" t="s">
        <v>2143</v>
      </c>
      <c r="AG1046" s="364" t="s">
        <v>1435</v>
      </c>
      <c r="AH1046" s="364" t="s">
        <v>2147</v>
      </c>
      <c r="AI1046" s="364">
        <v>500</v>
      </c>
      <c r="AJ1046" s="364">
        <v>100</v>
      </c>
      <c r="AK1046" s="364">
        <v>500</v>
      </c>
      <c r="AL1046" s="359">
        <v>1.9199999999999998E-2</v>
      </c>
      <c r="AM1046" s="359">
        <v>0.2</v>
      </c>
      <c r="AN1046" s="359" t="s">
        <v>34</v>
      </c>
      <c r="AO1046" s="357" t="s">
        <v>1323</v>
      </c>
      <c r="AP1046" s="360" t="s">
        <v>13</v>
      </c>
      <c r="AQ1046" s="366" t="s">
        <v>668</v>
      </c>
      <c r="AR1046" s="359">
        <v>6.3999999999999994E-3</v>
      </c>
      <c r="AS1046" s="359">
        <v>6.3999999999999994E-3</v>
      </c>
      <c r="AT1046" s="359"/>
      <c r="AX1046" s="646"/>
      <c r="AY1046" s="647"/>
      <c r="AZ1046" s="647"/>
      <c r="BA1046" s="647"/>
      <c r="BB1046" s="648"/>
      <c r="BC1046" s="647"/>
      <c r="BD1046" s="647"/>
      <c r="BE1046" s="647"/>
      <c r="BF1046" s="647"/>
      <c r="BG1046" s="648"/>
      <c r="BH1046" s="648"/>
      <c r="BI1046" s="649"/>
      <c r="BJ1046" s="649"/>
      <c r="BK1046" s="649"/>
      <c r="BL1046" s="648"/>
      <c r="BM1046" s="648"/>
      <c r="BN1046" s="648"/>
      <c r="BO1046" s="648"/>
      <c r="BP1046" s="648"/>
      <c r="BQ1046" s="648"/>
      <c r="BR1046" s="648"/>
      <c r="BS1046" s="648"/>
      <c r="BT1046" s="651"/>
      <c r="BU1046" s="652"/>
      <c r="BV1046" s="650"/>
      <c r="BW1046" s="653"/>
    </row>
    <row r="1047" spans="2:75" ht="15.75" customHeight="1">
      <c r="B1047" s="353" t="s">
        <v>925</v>
      </c>
      <c r="C1047" s="354">
        <v>26406529000101</v>
      </c>
      <c r="D1047" s="355" t="s">
        <v>14</v>
      </c>
      <c r="E1047" s="355" t="s">
        <v>614</v>
      </c>
      <c r="F1047" s="355"/>
      <c r="G1047" s="356"/>
      <c r="H1047" s="356" t="s">
        <v>1337</v>
      </c>
      <c r="I1047" s="356" t="s">
        <v>34</v>
      </c>
      <c r="J1047" s="356" t="s">
        <v>608</v>
      </c>
      <c r="K1047" s="357" t="s">
        <v>48</v>
      </c>
      <c r="L1047" s="358"/>
      <c r="M1047" s="358" t="s">
        <v>34</v>
      </c>
      <c r="N1047" s="357">
        <v>464635</v>
      </c>
      <c r="O1047" s="357" t="s">
        <v>1320</v>
      </c>
      <c r="P1047" s="361">
        <v>43188</v>
      </c>
      <c r="Q1047" s="362">
        <v>23732833.73</v>
      </c>
      <c r="R1047" s="362">
        <v>42224769.477023803</v>
      </c>
      <c r="S1047" s="357">
        <v>32</v>
      </c>
      <c r="T1047" s="359">
        <v>-5.682876566896311E-2</v>
      </c>
      <c r="U1047" s="359">
        <v>-0.73463654571891224</v>
      </c>
      <c r="V1047" s="359">
        <v>-0.16355307718802614</v>
      </c>
      <c r="W1047" s="359">
        <v>-1.6033670346391353</v>
      </c>
      <c r="X1047" s="359">
        <v>-5.4421161985921951E-2</v>
      </c>
      <c r="Y1047" s="359">
        <v>-0.41268555751745867</v>
      </c>
      <c r="Z1047" s="359">
        <v>0.14322551656831006</v>
      </c>
      <c r="AA1047" s="359">
        <v>0.81414026820562557</v>
      </c>
      <c r="AB1047" s="359">
        <v>0.19018264749097719</v>
      </c>
      <c r="AC1047" s="363">
        <v>-1.3547078440016085</v>
      </c>
      <c r="AD1047" s="526">
        <v>26470533000120</v>
      </c>
      <c r="AE1047" s="360" t="s">
        <v>2248</v>
      </c>
      <c r="AF1047" s="360" t="s">
        <v>2143</v>
      </c>
      <c r="AG1047" s="364" t="s">
        <v>1435</v>
      </c>
      <c r="AH1047" s="364" t="s">
        <v>2144</v>
      </c>
      <c r="AI1047" s="364">
        <v>500</v>
      </c>
      <c r="AJ1047" s="364">
        <v>500</v>
      </c>
      <c r="AK1047" s="364">
        <v>500</v>
      </c>
      <c r="AL1047" s="359">
        <v>1.9199999999999998E-2</v>
      </c>
      <c r="AM1047" s="359">
        <v>0.2</v>
      </c>
      <c r="AN1047" s="359" t="s">
        <v>34</v>
      </c>
      <c r="AO1047" s="357" t="s">
        <v>1323</v>
      </c>
      <c r="AP1047" s="360" t="s">
        <v>716</v>
      </c>
      <c r="AQ1047" s="366" t="s">
        <v>659</v>
      </c>
      <c r="AR1047" s="359">
        <v>6.3999999999999994E-3</v>
      </c>
      <c r="AS1047" s="359">
        <v>6.3999999999999994E-3</v>
      </c>
      <c r="AT1047" s="359"/>
      <c r="AX1047" s="646"/>
      <c r="AY1047" s="647"/>
      <c r="AZ1047" s="647"/>
      <c r="BA1047" s="647"/>
      <c r="BB1047" s="648"/>
      <c r="BC1047" s="647"/>
      <c r="BD1047" s="647"/>
      <c r="BE1047" s="647"/>
      <c r="BF1047" s="647"/>
      <c r="BG1047" s="648"/>
      <c r="BH1047" s="648"/>
      <c r="BI1047" s="649"/>
      <c r="BJ1047" s="649"/>
      <c r="BK1047" s="649"/>
      <c r="BL1047" s="648"/>
      <c r="BM1047" s="648"/>
      <c r="BN1047" s="648"/>
      <c r="BO1047" s="648"/>
      <c r="BP1047" s="648"/>
      <c r="BQ1047" s="648"/>
      <c r="BR1047" s="648"/>
      <c r="BS1047" s="648"/>
      <c r="BT1047" s="651"/>
      <c r="BU1047" s="652"/>
      <c r="BV1047" s="650"/>
      <c r="BW1047" s="653"/>
    </row>
    <row r="1048" spans="2:75" ht="15.75" customHeight="1">
      <c r="B1048" s="353" t="s">
        <v>554</v>
      </c>
      <c r="C1048" s="354">
        <v>35502496000186</v>
      </c>
      <c r="D1048" s="355" t="s">
        <v>14</v>
      </c>
      <c r="E1048" s="355" t="s">
        <v>607</v>
      </c>
      <c r="F1048" s="355"/>
      <c r="G1048" s="356"/>
      <c r="H1048" s="356" t="s">
        <v>34</v>
      </c>
      <c r="I1048" s="356" t="s">
        <v>34</v>
      </c>
      <c r="J1048" s="356" t="s">
        <v>608</v>
      </c>
      <c r="K1048" s="357" t="s">
        <v>48</v>
      </c>
      <c r="L1048" s="358"/>
      <c r="M1048" s="358" t="s">
        <v>34</v>
      </c>
      <c r="N1048" s="357">
        <v>606979</v>
      </c>
      <c r="O1048" s="357" t="s">
        <v>1320</v>
      </c>
      <c r="P1048" s="361">
        <v>44410</v>
      </c>
      <c r="Q1048" s="362">
        <v>34834997.420000002</v>
      </c>
      <c r="R1048" s="362">
        <v>42345958.083968252</v>
      </c>
      <c r="S1048" s="357">
        <v>32</v>
      </c>
      <c r="T1048" s="359">
        <v>-1.5264725792889844E-2</v>
      </c>
      <c r="U1048" s="359">
        <v>-0.19733008971474969</v>
      </c>
      <c r="V1048" s="359">
        <v>-0.10101374997847956</v>
      </c>
      <c r="W1048" s="359">
        <v>-0.9902725130299852</v>
      </c>
      <c r="X1048" s="359" t="s">
        <v>1417</v>
      </c>
      <c r="Y1048" s="359" t="s">
        <v>1417</v>
      </c>
      <c r="Z1048" s="359" t="s">
        <v>1417</v>
      </c>
      <c r="AA1048" s="359" t="s">
        <v>1417</v>
      </c>
      <c r="AB1048" s="359">
        <v>0.24082252854585262</v>
      </c>
      <c r="AC1048" s="363">
        <v>-0.72550595744602664</v>
      </c>
      <c r="AD1048" s="526">
        <v>0</v>
      </c>
      <c r="AE1048" s="360" t="s">
        <v>2268</v>
      </c>
      <c r="AF1048" s="360" t="s">
        <v>2146</v>
      </c>
      <c r="AG1048" s="364" t="s">
        <v>59</v>
      </c>
      <c r="AH1048" s="364" t="s">
        <v>2147</v>
      </c>
      <c r="AI1048" s="364">
        <v>1000</v>
      </c>
      <c r="AJ1048" s="364">
        <v>1000</v>
      </c>
      <c r="AK1048" s="364">
        <v>1000</v>
      </c>
      <c r="AL1048" s="359">
        <v>0.02</v>
      </c>
      <c r="AM1048" s="359">
        <v>0.2</v>
      </c>
      <c r="AN1048" s="359" t="s">
        <v>666</v>
      </c>
      <c r="AO1048" s="357" t="s">
        <v>1323</v>
      </c>
      <c r="AP1048" s="360" t="s">
        <v>716</v>
      </c>
      <c r="AQ1048" s="366" t="s">
        <v>659</v>
      </c>
      <c r="AR1048" s="359">
        <v>4.0000000000000001E-3</v>
      </c>
      <c r="AS1048" s="359">
        <v>4.0000000000000001E-3</v>
      </c>
      <c r="AT1048" s="359"/>
      <c r="AX1048" s="646"/>
      <c r="AY1048" s="647"/>
      <c r="AZ1048" s="647"/>
      <c r="BA1048" s="647"/>
      <c r="BB1048" s="648"/>
      <c r="BC1048" s="647"/>
      <c r="BD1048" s="647"/>
      <c r="BE1048" s="647"/>
      <c r="BF1048" s="647"/>
      <c r="BG1048" s="648"/>
      <c r="BH1048" s="648"/>
      <c r="BI1048" s="649"/>
      <c r="BJ1048" s="649"/>
      <c r="BK1048" s="649"/>
      <c r="BL1048" s="648"/>
      <c r="BM1048" s="648"/>
      <c r="BN1048" s="648"/>
      <c r="BO1048" s="648"/>
      <c r="BP1048" s="648"/>
      <c r="BQ1048" s="648"/>
      <c r="BR1048" s="648"/>
      <c r="BS1048" s="648"/>
      <c r="BT1048" s="651"/>
      <c r="BU1048" s="652"/>
      <c r="BV1048" s="650"/>
      <c r="BW1048" s="653"/>
    </row>
    <row r="1049" spans="2:75" ht="15.75" customHeight="1">
      <c r="B1049" s="353" t="s">
        <v>51</v>
      </c>
      <c r="C1049" s="354">
        <v>35725802000143</v>
      </c>
      <c r="D1049" s="355" t="s">
        <v>14</v>
      </c>
      <c r="E1049" s="355" t="s">
        <v>607</v>
      </c>
      <c r="F1049" s="355"/>
      <c r="G1049" s="356"/>
      <c r="H1049" s="356" t="s">
        <v>34</v>
      </c>
      <c r="I1049" s="356" t="s">
        <v>34</v>
      </c>
      <c r="J1049" s="356" t="s">
        <v>700</v>
      </c>
      <c r="K1049" s="357" t="s">
        <v>48</v>
      </c>
      <c r="L1049" s="358"/>
      <c r="M1049" s="358" t="s">
        <v>34</v>
      </c>
      <c r="N1049" s="357">
        <v>526908</v>
      </c>
      <c r="O1049" s="357" t="s">
        <v>1323</v>
      </c>
      <c r="P1049" s="361">
        <v>43873</v>
      </c>
      <c r="Q1049" s="362">
        <v>12590936.220000001</v>
      </c>
      <c r="R1049" s="362">
        <v>13136103.912103171</v>
      </c>
      <c r="S1049" s="357">
        <v>32</v>
      </c>
      <c r="T1049" s="359">
        <v>1.2245479169467721E-2</v>
      </c>
      <c r="U1049" s="359">
        <v>0.15829969931308557</v>
      </c>
      <c r="V1049" s="359">
        <v>3.7619878676882212E-2</v>
      </c>
      <c r="W1049" s="359">
        <v>0.36880060194949749</v>
      </c>
      <c r="X1049" s="359">
        <v>0.62972247158106032</v>
      </c>
      <c r="Y1049" s="359">
        <v>4.7752998977296519</v>
      </c>
      <c r="Z1049" s="359" t="s">
        <v>1417</v>
      </c>
      <c r="AA1049" s="359" t="s">
        <v>1417</v>
      </c>
      <c r="AB1049" s="359">
        <v>0.25058000535507646</v>
      </c>
      <c r="AC1049" s="363">
        <v>-0.1154199539992409</v>
      </c>
      <c r="AD1049" s="526">
        <v>36016436000116</v>
      </c>
      <c r="AE1049" s="360" t="s">
        <v>2271</v>
      </c>
      <c r="AF1049" s="360" t="s">
        <v>2143</v>
      </c>
      <c r="AG1049" s="364" t="s">
        <v>1435</v>
      </c>
      <c r="AH1049" s="364" t="s">
        <v>2147</v>
      </c>
      <c r="AI1049" s="364">
        <v>5000</v>
      </c>
      <c r="AJ1049" s="364">
        <v>1000</v>
      </c>
      <c r="AK1049" s="364">
        <v>5000</v>
      </c>
      <c r="AL1049" s="359">
        <v>2.5000000000000001E-2</v>
      </c>
      <c r="AM1049" s="359">
        <v>0.2</v>
      </c>
      <c r="AN1049" s="359" t="s">
        <v>34</v>
      </c>
      <c r="AO1049" s="357" t="s">
        <v>1323</v>
      </c>
      <c r="AP1049" s="360" t="s">
        <v>716</v>
      </c>
      <c r="AQ1049" s="366" t="s">
        <v>659</v>
      </c>
      <c r="AR1049" s="359">
        <v>4.0000000000000001E-3</v>
      </c>
      <c r="AS1049" s="359">
        <v>4.0000000000000001E-3</v>
      </c>
      <c r="AT1049" s="359"/>
      <c r="AX1049" s="646"/>
      <c r="AY1049" s="647"/>
      <c r="AZ1049" s="647"/>
      <c r="BA1049" s="647"/>
      <c r="BB1049" s="648"/>
      <c r="BC1049" s="647"/>
      <c r="BD1049" s="647"/>
      <c r="BE1049" s="647"/>
      <c r="BF1049" s="647"/>
      <c r="BG1049" s="648"/>
      <c r="BH1049" s="648"/>
      <c r="BI1049" s="649"/>
      <c r="BJ1049" s="649"/>
      <c r="BK1049" s="649"/>
      <c r="BL1049" s="648"/>
      <c r="BM1049" s="648"/>
      <c r="BN1049" s="648"/>
      <c r="BO1049" s="648"/>
      <c r="BP1049" s="648"/>
      <c r="BQ1049" s="648"/>
      <c r="BR1049" s="648"/>
      <c r="BS1049" s="648"/>
      <c r="BT1049" s="651"/>
      <c r="BU1049" s="652"/>
      <c r="BV1049" s="650"/>
      <c r="BW1049" s="653"/>
    </row>
    <row r="1050" spans="2:75" ht="15.75" customHeight="1">
      <c r="B1050" s="353" t="s">
        <v>932</v>
      </c>
      <c r="C1050" s="354">
        <v>42773832000190</v>
      </c>
      <c r="D1050" s="355" t="s">
        <v>14</v>
      </c>
      <c r="E1050" s="355" t="s">
        <v>607</v>
      </c>
      <c r="F1050" s="355"/>
      <c r="G1050" s="356"/>
      <c r="H1050" s="356" t="s">
        <v>34</v>
      </c>
      <c r="I1050" s="356" t="s">
        <v>34</v>
      </c>
      <c r="J1050" s="356" t="s">
        <v>608</v>
      </c>
      <c r="K1050" s="357" t="s">
        <v>48</v>
      </c>
      <c r="L1050" s="358"/>
      <c r="M1050" s="358" t="s">
        <v>34</v>
      </c>
      <c r="N1050" s="357">
        <v>625566</v>
      </c>
      <c r="O1050" s="357" t="s">
        <v>1320</v>
      </c>
      <c r="P1050" s="361">
        <v>44529</v>
      </c>
      <c r="Q1050" s="362">
        <v>4316815.4400000004</v>
      </c>
      <c r="R1050" s="362" t="s">
        <v>1417</v>
      </c>
      <c r="S1050" s="357">
        <v>32</v>
      </c>
      <c r="T1050" s="359">
        <v>-7.9611272229283658E-2</v>
      </c>
      <c r="U1050" s="359">
        <v>-1.0291504547449732</v>
      </c>
      <c r="V1050" s="359" t="s">
        <v>1417</v>
      </c>
      <c r="W1050" s="359" t="s">
        <v>1417</v>
      </c>
      <c r="X1050" s="359" t="s">
        <v>1417</v>
      </c>
      <c r="Y1050" s="359" t="s">
        <v>1417</v>
      </c>
      <c r="Z1050" s="359" t="s">
        <v>1417</v>
      </c>
      <c r="AA1050" s="359" t="s">
        <v>1417</v>
      </c>
      <c r="AB1050" s="359" t="s">
        <v>1417</v>
      </c>
      <c r="AC1050" s="363" t="s">
        <v>1417</v>
      </c>
      <c r="AD1050" s="526">
        <v>29275418000193</v>
      </c>
      <c r="AE1050" s="360" t="s">
        <v>2272</v>
      </c>
      <c r="AF1050" s="360" t="s">
        <v>2143</v>
      </c>
      <c r="AG1050" s="364" t="s">
        <v>1435</v>
      </c>
      <c r="AH1050" s="364" t="s">
        <v>2144</v>
      </c>
      <c r="AI1050" s="364">
        <v>5000</v>
      </c>
      <c r="AJ1050" s="364">
        <v>1000</v>
      </c>
      <c r="AK1050" s="364">
        <v>5000</v>
      </c>
      <c r="AL1050" s="359">
        <v>1.9E-2</v>
      </c>
      <c r="AM1050" s="359">
        <v>0.2</v>
      </c>
      <c r="AN1050" s="359" t="s">
        <v>2161</v>
      </c>
      <c r="AO1050" s="357" t="s">
        <v>1323</v>
      </c>
      <c r="AP1050" s="360" t="s">
        <v>716</v>
      </c>
      <c r="AQ1050" s="366" t="s">
        <v>659</v>
      </c>
      <c r="AR1050" s="359">
        <v>5.0672999999999994E-3</v>
      </c>
      <c r="AS1050" s="359">
        <v>5.0672999999999994E-3</v>
      </c>
      <c r="AT1050" s="359"/>
      <c r="AX1050" s="646"/>
      <c r="AY1050" s="647"/>
      <c r="AZ1050" s="647"/>
      <c r="BA1050" s="647"/>
      <c r="BB1050" s="648"/>
      <c r="BC1050" s="647"/>
      <c r="BD1050" s="647"/>
      <c r="BE1050" s="647"/>
      <c r="BF1050" s="647"/>
      <c r="BG1050" s="648"/>
      <c r="BH1050" s="648"/>
      <c r="BI1050" s="649"/>
      <c r="BJ1050" s="649"/>
      <c r="BK1050" s="649"/>
      <c r="BL1050" s="648"/>
      <c r="BM1050" s="648"/>
      <c r="BN1050" s="648"/>
      <c r="BO1050" s="648"/>
      <c r="BP1050" s="648"/>
      <c r="BQ1050" s="648"/>
      <c r="BR1050" s="648"/>
      <c r="BS1050" s="648"/>
      <c r="BT1050" s="651"/>
      <c r="BU1050" s="652"/>
      <c r="BV1050" s="650"/>
      <c r="BW1050" s="653"/>
    </row>
    <row r="1051" spans="2:75" ht="15.75" customHeight="1">
      <c r="B1051" s="353" t="s">
        <v>555</v>
      </c>
      <c r="C1051" s="354">
        <v>13476201000101</v>
      </c>
      <c r="D1051" s="355" t="s">
        <v>14</v>
      </c>
      <c r="E1051" s="355" t="s">
        <v>607</v>
      </c>
      <c r="F1051" s="355"/>
      <c r="G1051" s="356"/>
      <c r="H1051" s="356" t="s">
        <v>34</v>
      </c>
      <c r="I1051" s="356" t="s">
        <v>34</v>
      </c>
      <c r="J1051" s="356" t="s">
        <v>608</v>
      </c>
      <c r="K1051" s="357" t="s">
        <v>48</v>
      </c>
      <c r="L1051" s="358"/>
      <c r="M1051" s="358" t="s">
        <v>34</v>
      </c>
      <c r="N1051" s="357">
        <v>275591</v>
      </c>
      <c r="O1051" s="357" t="s">
        <v>1320</v>
      </c>
      <c r="P1051" s="361">
        <v>40700</v>
      </c>
      <c r="Q1051" s="362">
        <v>9808129.0800000001</v>
      </c>
      <c r="R1051" s="362">
        <v>64941027.163809456</v>
      </c>
      <c r="S1051" s="357">
        <v>32</v>
      </c>
      <c r="T1051" s="359">
        <v>-0.32559887510762942</v>
      </c>
      <c r="U1051" s="359">
        <v>-4.2090802093501942</v>
      </c>
      <c r="V1051" s="359">
        <v>-0.55109759300667438</v>
      </c>
      <c r="W1051" s="359">
        <v>-5.4025991359370558</v>
      </c>
      <c r="X1051" s="359">
        <v>-0.58701640248919718</v>
      </c>
      <c r="Y1051" s="359">
        <v>-4.4514520177980579</v>
      </c>
      <c r="Z1051" s="359">
        <v>-0.34758637394115655</v>
      </c>
      <c r="AA1051" s="359">
        <v>-1.9757936329041443</v>
      </c>
      <c r="AB1051" s="359">
        <v>0.43072308415263172</v>
      </c>
      <c r="AC1051" s="363">
        <v>-1.8668030414108259</v>
      </c>
      <c r="AD1051" s="526">
        <v>0</v>
      </c>
      <c r="AE1051" s="360" t="s">
        <v>2275</v>
      </c>
      <c r="AF1051" s="360" t="s">
        <v>2143</v>
      </c>
      <c r="AG1051" s="364" t="s">
        <v>1435</v>
      </c>
      <c r="AH1051" s="364" t="s">
        <v>2147</v>
      </c>
      <c r="AI1051" s="364">
        <v>1000</v>
      </c>
      <c r="AJ1051" s="364">
        <v>1000</v>
      </c>
      <c r="AK1051" s="364">
        <v>1000</v>
      </c>
      <c r="AL1051" s="359">
        <v>1.4999999999999999E-2</v>
      </c>
      <c r="AM1051" s="359">
        <v>0.2</v>
      </c>
      <c r="AN1051" s="359" t="s">
        <v>2161</v>
      </c>
      <c r="AO1051" s="357" t="s">
        <v>1323</v>
      </c>
      <c r="AP1051" s="360" t="s">
        <v>716</v>
      </c>
      <c r="AQ1051" s="366" t="s">
        <v>659</v>
      </c>
      <c r="AR1051" s="359">
        <v>4.0000000000000001E-3</v>
      </c>
      <c r="AS1051" s="359">
        <v>4.0000000000000001E-3</v>
      </c>
      <c r="AT1051" s="359"/>
      <c r="AW1051" s="646"/>
      <c r="AX1051" s="646"/>
      <c r="AY1051" s="647"/>
      <c r="AZ1051" s="647"/>
      <c r="BA1051" s="647"/>
      <c r="BB1051" s="648"/>
      <c r="BC1051" s="647"/>
      <c r="BD1051" s="647"/>
      <c r="BE1051" s="647"/>
      <c r="BF1051" s="647"/>
      <c r="BG1051" s="648"/>
      <c r="BH1051" s="648"/>
      <c r="BI1051" s="649"/>
      <c r="BJ1051" s="649"/>
      <c r="BK1051" s="649"/>
      <c r="BL1051" s="218"/>
      <c r="BM1051" s="648"/>
      <c r="BN1051" s="648"/>
      <c r="BO1051" s="648"/>
      <c r="BP1051" s="648"/>
      <c r="BQ1051" s="648"/>
      <c r="BR1051" s="648"/>
      <c r="BS1051" s="648"/>
      <c r="BT1051" s="651"/>
      <c r="BU1051" s="652"/>
      <c r="BV1051" s="650"/>
      <c r="BW1051" s="653"/>
    </row>
    <row r="1052" spans="2:75" ht="15.75" customHeight="1">
      <c r="B1052" s="353" t="s">
        <v>206</v>
      </c>
      <c r="C1052" s="354">
        <v>41065292000128</v>
      </c>
      <c r="D1052" s="355" t="s">
        <v>14</v>
      </c>
      <c r="E1052" s="355" t="s">
        <v>614</v>
      </c>
      <c r="F1052" s="355"/>
      <c r="G1052" s="356"/>
      <c r="H1052" s="356" t="s">
        <v>865</v>
      </c>
      <c r="I1052" s="356" t="s">
        <v>34</v>
      </c>
      <c r="J1052" s="356" t="s">
        <v>608</v>
      </c>
      <c r="K1052" s="357" t="s">
        <v>48</v>
      </c>
      <c r="L1052" s="358"/>
      <c r="M1052" s="358" t="s">
        <v>34</v>
      </c>
      <c r="N1052" s="357">
        <v>585084</v>
      </c>
      <c r="O1052" s="357" t="s">
        <v>1320</v>
      </c>
      <c r="P1052" s="361">
        <v>44286</v>
      </c>
      <c r="Q1052" s="362">
        <v>15079300.6</v>
      </c>
      <c r="R1052" s="362">
        <v>16506972.087261897</v>
      </c>
      <c r="S1052" s="357">
        <v>32</v>
      </c>
      <c r="T1052" s="359">
        <v>3.7788398709997617E-2</v>
      </c>
      <c r="U1052" s="359">
        <v>0.48849800571549462</v>
      </c>
      <c r="V1052" s="359">
        <v>-7.0157566843769947E-2</v>
      </c>
      <c r="W1052" s="359">
        <v>-0.68777874340127487</v>
      </c>
      <c r="X1052" s="359" t="s">
        <v>1417</v>
      </c>
      <c r="Y1052" s="359" t="s">
        <v>1417</v>
      </c>
      <c r="Z1052" s="359" t="s">
        <v>1417</v>
      </c>
      <c r="AA1052" s="359" t="s">
        <v>1417</v>
      </c>
      <c r="AB1052" s="359">
        <v>0.13597894166301894</v>
      </c>
      <c r="AC1052" s="363">
        <v>-1.1814728863686514</v>
      </c>
      <c r="AD1052" s="526">
        <v>40933928000143</v>
      </c>
      <c r="AE1052" s="360" t="s">
        <v>2283</v>
      </c>
      <c r="AF1052" s="360" t="s">
        <v>2146</v>
      </c>
      <c r="AG1052" s="364" t="s">
        <v>59</v>
      </c>
      <c r="AH1052" s="364" t="s">
        <v>2144</v>
      </c>
      <c r="AI1052" s="364">
        <v>5000</v>
      </c>
      <c r="AJ1052" s="364">
        <v>1000</v>
      </c>
      <c r="AK1052" s="364">
        <v>1000</v>
      </c>
      <c r="AL1052" s="359">
        <v>0.02</v>
      </c>
      <c r="AM1052" s="359">
        <v>0.2</v>
      </c>
      <c r="AN1052" s="359" t="s">
        <v>2156</v>
      </c>
      <c r="AO1052" s="357" t="s">
        <v>1323</v>
      </c>
      <c r="AP1052" s="360" t="s">
        <v>716</v>
      </c>
      <c r="AQ1052" s="366" t="s">
        <v>659</v>
      </c>
      <c r="AR1052" s="359">
        <v>5.3340000000000002E-3</v>
      </c>
      <c r="AS1052" s="359">
        <v>5.3340000000000002E-3</v>
      </c>
      <c r="AT1052" s="359"/>
      <c r="AW1052" s="646"/>
      <c r="AX1052" s="646"/>
      <c r="AY1052" s="647"/>
      <c r="AZ1052" s="647"/>
      <c r="BA1052" s="647"/>
      <c r="BB1052" s="648"/>
      <c r="BC1052" s="647"/>
      <c r="BD1052" s="647"/>
      <c r="BE1052" s="647"/>
      <c r="BF1052" s="647"/>
      <c r="BG1052" s="648"/>
      <c r="BH1052" s="648"/>
      <c r="BI1052" s="649"/>
      <c r="BJ1052" s="649"/>
      <c r="BK1052" s="649"/>
      <c r="BL1052" s="218"/>
      <c r="BM1052" s="648"/>
      <c r="BN1052" s="648"/>
      <c r="BO1052" s="648"/>
      <c r="BP1052" s="648"/>
      <c r="BQ1052" s="648"/>
      <c r="BR1052" s="648"/>
      <c r="BS1052" s="648"/>
      <c r="BT1052" s="651"/>
      <c r="BU1052" s="652"/>
      <c r="BV1052" s="650"/>
      <c r="BW1052" s="653"/>
    </row>
    <row r="1053" spans="2:75" ht="15.75" customHeight="1">
      <c r="B1053" s="353" t="s">
        <v>556</v>
      </c>
      <c r="C1053" s="354">
        <v>18832871000137</v>
      </c>
      <c r="D1053" s="355" t="s">
        <v>14</v>
      </c>
      <c r="E1053" s="355" t="s">
        <v>607</v>
      </c>
      <c r="F1053" s="355"/>
      <c r="G1053" s="356"/>
      <c r="H1053" s="356" t="s">
        <v>34</v>
      </c>
      <c r="I1053" s="356" t="s">
        <v>34</v>
      </c>
      <c r="J1053" s="356" t="s">
        <v>608</v>
      </c>
      <c r="K1053" s="357" t="s">
        <v>48</v>
      </c>
      <c r="L1053" s="358"/>
      <c r="M1053" s="358" t="s">
        <v>34</v>
      </c>
      <c r="N1053" s="357">
        <v>349232</v>
      </c>
      <c r="O1053" s="357" t="s">
        <v>1320</v>
      </c>
      <c r="P1053" s="361">
        <v>41551</v>
      </c>
      <c r="Q1053" s="362">
        <v>13343595.279999999</v>
      </c>
      <c r="R1053" s="362">
        <v>12474840.599246033</v>
      </c>
      <c r="S1053" s="357">
        <v>32</v>
      </c>
      <c r="T1053" s="359">
        <v>0.1128758834949759</v>
      </c>
      <c r="U1053" s="359">
        <v>1.4591685772089102</v>
      </c>
      <c r="V1053" s="359">
        <v>-6.2589373130477521E-2</v>
      </c>
      <c r="W1053" s="359">
        <v>-0.61358513897458544</v>
      </c>
      <c r="X1053" s="359">
        <v>7.105987175122741E-2</v>
      </c>
      <c r="Y1053" s="359">
        <v>0.53885991626493557</v>
      </c>
      <c r="Z1053" s="359">
        <v>0.17050161128341745</v>
      </c>
      <c r="AA1053" s="359">
        <v>0.96918643315604747</v>
      </c>
      <c r="AB1053" s="359">
        <v>0.19061734329672403</v>
      </c>
      <c r="AC1053" s="363">
        <v>-0.75349618776146554</v>
      </c>
      <c r="AD1053" s="526">
        <v>41569841000100</v>
      </c>
      <c r="AE1053" s="360" t="s">
        <v>2283</v>
      </c>
      <c r="AF1053" s="360" t="s">
        <v>2146</v>
      </c>
      <c r="AG1053" s="364" t="s">
        <v>59</v>
      </c>
      <c r="AH1053" s="364" t="s">
        <v>2144</v>
      </c>
      <c r="AI1053" s="364">
        <v>5000</v>
      </c>
      <c r="AJ1053" s="364">
        <v>1000</v>
      </c>
      <c r="AK1053" s="364">
        <v>1000</v>
      </c>
      <c r="AL1053" s="359">
        <v>0.03</v>
      </c>
      <c r="AM1053" s="359" t="s">
        <v>34</v>
      </c>
      <c r="AN1053" s="359" t="s">
        <v>666</v>
      </c>
      <c r="AO1053" s="357" t="s">
        <v>1323</v>
      </c>
      <c r="AP1053" s="360" t="s">
        <v>716</v>
      </c>
      <c r="AQ1053" s="366" t="s">
        <v>659</v>
      </c>
      <c r="AR1053" s="359">
        <v>8.0009999999999994E-3</v>
      </c>
      <c r="AS1053" s="359">
        <v>8.0009999999999994E-3</v>
      </c>
      <c r="AT1053" s="359"/>
      <c r="AX1053" s="646"/>
      <c r="AY1053" s="647"/>
      <c r="AZ1053" s="647"/>
      <c r="BA1053" s="647"/>
      <c r="BB1053" s="648"/>
      <c r="BC1053" s="647"/>
      <c r="BD1053" s="647"/>
      <c r="BE1053" s="647"/>
      <c r="BF1053" s="647"/>
      <c r="BG1053" s="648"/>
      <c r="BH1053" s="648"/>
      <c r="BI1053" s="649"/>
      <c r="BJ1053" s="649"/>
      <c r="BK1053" s="649"/>
      <c r="BL1053" s="648"/>
      <c r="BM1053" s="648"/>
      <c r="BN1053" s="648"/>
      <c r="BO1053" s="648"/>
      <c r="BP1053" s="648"/>
      <c r="BQ1053" s="648"/>
      <c r="BR1053" s="648"/>
      <c r="BS1053" s="648"/>
      <c r="BT1053" s="651"/>
      <c r="BU1053" s="652"/>
      <c r="BV1053" s="650"/>
      <c r="BW1053" s="653"/>
    </row>
    <row r="1054" spans="2:75" ht="15.75" customHeight="1">
      <c r="B1054" s="353" t="s">
        <v>951</v>
      </c>
      <c r="C1054" s="354">
        <v>30995018000131</v>
      </c>
      <c r="D1054" s="355" t="s">
        <v>14</v>
      </c>
      <c r="E1054" s="355" t="s">
        <v>614</v>
      </c>
      <c r="F1054" s="355"/>
      <c r="G1054" s="356"/>
      <c r="H1054" s="356" t="s">
        <v>865</v>
      </c>
      <c r="I1054" s="356" t="s">
        <v>34</v>
      </c>
      <c r="J1054" s="356" t="s">
        <v>608</v>
      </c>
      <c r="K1054" s="357" t="s">
        <v>48</v>
      </c>
      <c r="L1054" s="358"/>
      <c r="M1054" s="358" t="s">
        <v>34</v>
      </c>
      <c r="N1054" s="357">
        <v>483788</v>
      </c>
      <c r="O1054" s="357" t="s">
        <v>1320</v>
      </c>
      <c r="P1054" s="361">
        <v>43460</v>
      </c>
      <c r="Q1054" s="362">
        <v>32169636.949999999</v>
      </c>
      <c r="R1054" s="362">
        <v>31099717.561071422</v>
      </c>
      <c r="S1054" s="357">
        <v>32</v>
      </c>
      <c r="T1054" s="359">
        <v>9.2948877465464763E-2</v>
      </c>
      <c r="U1054" s="359">
        <v>1.2015682808851225</v>
      </c>
      <c r="V1054" s="359">
        <v>8.0717337526796662E-3</v>
      </c>
      <c r="W1054" s="359">
        <v>7.9129980517285592E-2</v>
      </c>
      <c r="X1054" s="359">
        <v>-2.0136386603911149E-2</v>
      </c>
      <c r="Y1054" s="359">
        <v>-0.15269787760452169</v>
      </c>
      <c r="Z1054" s="359">
        <v>0.18259386502286401</v>
      </c>
      <c r="AA1054" s="359">
        <v>1.0379227235777904</v>
      </c>
      <c r="AB1054" s="359">
        <v>0.17818467585656081</v>
      </c>
      <c r="AC1054" s="363">
        <v>-0.41098387320134078</v>
      </c>
      <c r="AD1054" s="526">
        <v>30994978000187</v>
      </c>
      <c r="AE1054" s="360" t="s">
        <v>2286</v>
      </c>
      <c r="AF1054" s="360" t="s">
        <v>2146</v>
      </c>
      <c r="AG1054" s="364" t="s">
        <v>59</v>
      </c>
      <c r="AH1054" s="364" t="s">
        <v>2144</v>
      </c>
      <c r="AI1054" s="364">
        <v>500</v>
      </c>
      <c r="AJ1054" s="364">
        <v>100</v>
      </c>
      <c r="AK1054" s="364">
        <v>500</v>
      </c>
      <c r="AL1054" s="359">
        <v>1.89E-2</v>
      </c>
      <c r="AM1054" s="359">
        <v>0.2</v>
      </c>
      <c r="AN1054" s="359" t="s">
        <v>64</v>
      </c>
      <c r="AO1054" s="357" t="s">
        <v>1323</v>
      </c>
      <c r="AP1054" s="360" t="s">
        <v>716</v>
      </c>
      <c r="AQ1054" s="366" t="s">
        <v>659</v>
      </c>
      <c r="AR1054" s="359">
        <v>4.725E-3</v>
      </c>
      <c r="AS1054" s="359">
        <v>4.725E-3</v>
      </c>
      <c r="AT1054" s="359"/>
      <c r="AX1054" s="646"/>
      <c r="AY1054" s="647"/>
      <c r="AZ1054" s="647"/>
      <c r="BA1054" s="647"/>
      <c r="BB1054" s="648"/>
      <c r="BC1054" s="647"/>
      <c r="BD1054" s="647"/>
      <c r="BE1054" s="647"/>
      <c r="BF1054" s="647"/>
      <c r="BG1054" s="648"/>
      <c r="BH1054" s="648"/>
      <c r="BI1054" s="649"/>
      <c r="BJ1054" s="649"/>
      <c r="BK1054" s="649"/>
      <c r="BL1054" s="648"/>
      <c r="BM1054" s="648"/>
      <c r="BN1054" s="648"/>
      <c r="BO1054" s="648"/>
      <c r="BP1054" s="648"/>
      <c r="BQ1054" s="648"/>
      <c r="BR1054" s="648"/>
      <c r="BS1054" s="648"/>
      <c r="BT1054" s="651"/>
      <c r="BU1054" s="652"/>
      <c r="BV1054" s="650"/>
      <c r="BW1054" s="653"/>
    </row>
    <row r="1055" spans="2:75" ht="15.75" customHeight="1">
      <c r="B1055" s="353" t="s">
        <v>213</v>
      </c>
      <c r="C1055" s="354">
        <v>41673124000115</v>
      </c>
      <c r="D1055" s="355" t="s">
        <v>14</v>
      </c>
      <c r="E1055" s="355" t="s">
        <v>607</v>
      </c>
      <c r="F1055" s="355"/>
      <c r="G1055" s="356"/>
      <c r="H1055" s="356" t="s">
        <v>34</v>
      </c>
      <c r="I1055" s="356" t="s">
        <v>34</v>
      </c>
      <c r="J1055" s="356" t="s">
        <v>608</v>
      </c>
      <c r="K1055" s="357" t="s">
        <v>48</v>
      </c>
      <c r="L1055" s="358"/>
      <c r="M1055" s="358" t="s">
        <v>34</v>
      </c>
      <c r="N1055" s="357">
        <v>592366</v>
      </c>
      <c r="O1055" s="357" t="s">
        <v>1320</v>
      </c>
      <c r="P1055" s="361">
        <v>44337</v>
      </c>
      <c r="Q1055" s="362">
        <v>8954229.8100000005</v>
      </c>
      <c r="R1055" s="362">
        <v>8583705.5467063449</v>
      </c>
      <c r="S1055" s="357">
        <v>32</v>
      </c>
      <c r="T1055" s="359">
        <v>1.9169304851962554E-2</v>
      </c>
      <c r="U1055" s="359">
        <v>0.2478053453124649</v>
      </c>
      <c r="V1055" s="359">
        <v>-0.14274185354850211</v>
      </c>
      <c r="W1055" s="359">
        <v>-1.3993474557488248</v>
      </c>
      <c r="X1055" s="359" t="s">
        <v>1417</v>
      </c>
      <c r="Y1055" s="359" t="s">
        <v>1417</v>
      </c>
      <c r="Z1055" s="359" t="s">
        <v>1417</v>
      </c>
      <c r="AA1055" s="359" t="s">
        <v>1417</v>
      </c>
      <c r="AB1055" s="359">
        <v>0.24498321883218285</v>
      </c>
      <c r="AC1055" s="363">
        <v>-0.90267575341608552</v>
      </c>
      <c r="AD1055" s="526">
        <v>0</v>
      </c>
      <c r="AE1055" s="360" t="s">
        <v>2294</v>
      </c>
      <c r="AF1055" s="360" t="s">
        <v>2143</v>
      </c>
      <c r="AG1055" s="364" t="s">
        <v>1435</v>
      </c>
      <c r="AH1055" s="364" t="s">
        <v>2144</v>
      </c>
      <c r="AI1055" s="364">
        <v>100000</v>
      </c>
      <c r="AJ1055" s="364">
        <v>250</v>
      </c>
      <c r="AK1055" s="364">
        <v>100000</v>
      </c>
      <c r="AL1055" s="359">
        <v>0.02</v>
      </c>
      <c r="AM1055" s="359">
        <v>0.2</v>
      </c>
      <c r="AN1055" s="359" t="s">
        <v>34</v>
      </c>
      <c r="AO1055" s="357" t="s">
        <v>1323</v>
      </c>
      <c r="AP1055" s="360" t="s">
        <v>716</v>
      </c>
      <c r="AQ1055" s="366" t="s">
        <v>659</v>
      </c>
      <c r="AR1055" s="359">
        <v>5.3333333333333332E-3</v>
      </c>
      <c r="AS1055" s="359">
        <v>5.3333333333333332E-3</v>
      </c>
      <c r="AT1055" s="359"/>
      <c r="AX1055" s="646"/>
      <c r="AY1055" s="647"/>
      <c r="AZ1055" s="647"/>
      <c r="BA1055" s="647"/>
      <c r="BB1055" s="648"/>
      <c r="BC1055" s="647"/>
      <c r="BD1055" s="647"/>
      <c r="BE1055" s="647"/>
      <c r="BF1055" s="647"/>
      <c r="BG1055" s="648"/>
      <c r="BH1055" s="648"/>
      <c r="BI1055" s="649"/>
      <c r="BJ1055" s="649"/>
      <c r="BK1055" s="649"/>
      <c r="BL1055" s="648"/>
      <c r="BM1055" s="648"/>
      <c r="BN1055" s="648"/>
      <c r="BO1055" s="648"/>
      <c r="BP1055" s="648"/>
      <c r="BQ1055" s="648"/>
      <c r="BR1055" s="648"/>
      <c r="BS1055" s="648"/>
      <c r="BT1055" s="651"/>
      <c r="BU1055" s="652"/>
      <c r="BV1055" s="650"/>
      <c r="BW1055" s="653"/>
    </row>
    <row r="1056" spans="2:75" ht="15.75" customHeight="1">
      <c r="B1056" s="353" t="s">
        <v>566</v>
      </c>
      <c r="C1056" s="354">
        <v>37495438000106</v>
      </c>
      <c r="D1056" s="355" t="s">
        <v>14</v>
      </c>
      <c r="E1056" s="355" t="s">
        <v>614</v>
      </c>
      <c r="F1056" s="355"/>
      <c r="G1056" s="356"/>
      <c r="H1056" s="356" t="s">
        <v>1337</v>
      </c>
      <c r="I1056" s="356" t="s">
        <v>34</v>
      </c>
      <c r="J1056" s="356" t="s">
        <v>608</v>
      </c>
      <c r="K1056" s="357" t="s">
        <v>48</v>
      </c>
      <c r="L1056" s="358"/>
      <c r="M1056" s="358" t="s">
        <v>34</v>
      </c>
      <c r="N1056" s="357">
        <v>579459</v>
      </c>
      <c r="O1056" s="357" t="s">
        <v>1320</v>
      </c>
      <c r="P1056" s="361">
        <v>44260</v>
      </c>
      <c r="Q1056" s="362">
        <v>130773702.94</v>
      </c>
      <c r="R1056" s="362">
        <v>97612334.087658703</v>
      </c>
      <c r="S1056" s="357">
        <v>32</v>
      </c>
      <c r="T1056" s="359">
        <v>8.6994280073156238E-2</v>
      </c>
      <c r="U1056" s="359">
        <v>1.1245920381682852</v>
      </c>
      <c r="V1056" s="359">
        <v>-3.6528979402226658E-2</v>
      </c>
      <c r="W1056" s="359">
        <v>-0.35810614137946722</v>
      </c>
      <c r="X1056" s="359" t="s">
        <v>1417</v>
      </c>
      <c r="Y1056" s="359" t="s">
        <v>1417</v>
      </c>
      <c r="Z1056" s="359" t="s">
        <v>1417</v>
      </c>
      <c r="AA1056" s="359" t="s">
        <v>1417</v>
      </c>
      <c r="AB1056" s="359">
        <v>0.1955944687709367</v>
      </c>
      <c r="AC1056" s="363">
        <v>-0.58926299254662251</v>
      </c>
      <c r="AD1056" s="526">
        <v>37495407000147</v>
      </c>
      <c r="AE1056" s="360" t="s">
        <v>2296</v>
      </c>
      <c r="AF1056" s="360" t="s">
        <v>736</v>
      </c>
      <c r="AG1056" s="364" t="s">
        <v>736</v>
      </c>
      <c r="AH1056" s="364" t="s">
        <v>2144</v>
      </c>
      <c r="AI1056" s="364">
        <v>1000</v>
      </c>
      <c r="AJ1056" s="364">
        <v>1000</v>
      </c>
      <c r="AK1056" s="364">
        <v>1000</v>
      </c>
      <c r="AL1056" s="359">
        <v>1.9E-2</v>
      </c>
      <c r="AM1056" s="359">
        <v>0.2</v>
      </c>
      <c r="AN1056" s="359" t="s">
        <v>2175</v>
      </c>
      <c r="AO1056" s="357" t="s">
        <v>1323</v>
      </c>
      <c r="AP1056" s="360" t="s">
        <v>13</v>
      </c>
      <c r="AQ1056" s="366" t="s">
        <v>668</v>
      </c>
      <c r="AR1056" s="359">
        <v>5.0672999999999994E-3</v>
      </c>
      <c r="AS1056" s="359">
        <v>5.0672999999999994E-3</v>
      </c>
      <c r="AT1056" s="359"/>
      <c r="AX1056" s="646"/>
      <c r="AY1056" s="647"/>
      <c r="AZ1056" s="647"/>
      <c r="BA1056" s="647"/>
      <c r="BB1056" s="648"/>
      <c r="BC1056" s="647"/>
      <c r="BD1056" s="647"/>
      <c r="BE1056" s="647"/>
      <c r="BF1056" s="647"/>
      <c r="BG1056" s="648"/>
      <c r="BH1056" s="648"/>
      <c r="BI1056" s="649"/>
      <c r="BJ1056" s="649"/>
      <c r="BK1056" s="649"/>
      <c r="BL1056" s="648"/>
      <c r="BM1056" s="648"/>
      <c r="BN1056" s="648"/>
      <c r="BO1056" s="648"/>
      <c r="BP1056" s="648"/>
      <c r="BQ1056" s="648"/>
      <c r="BR1056" s="648"/>
      <c r="BS1056" s="648"/>
      <c r="BT1056" s="651"/>
      <c r="BU1056" s="652"/>
      <c r="BV1056" s="650"/>
      <c r="BW1056" s="653"/>
    </row>
    <row r="1057" spans="2:75" ht="15.75" customHeight="1">
      <c r="B1057" s="353" t="s">
        <v>218</v>
      </c>
      <c r="C1057" s="354">
        <v>8156502000118</v>
      </c>
      <c r="D1057" s="355" t="s">
        <v>14</v>
      </c>
      <c r="E1057" s="355" t="s">
        <v>607</v>
      </c>
      <c r="F1057" s="355"/>
      <c r="G1057" s="356"/>
      <c r="H1057" s="356" t="s">
        <v>34</v>
      </c>
      <c r="I1057" s="356" t="s">
        <v>34</v>
      </c>
      <c r="J1057" s="356" t="s">
        <v>608</v>
      </c>
      <c r="K1057" s="357" t="s">
        <v>48</v>
      </c>
      <c r="L1057" s="358"/>
      <c r="M1057" s="358" t="s">
        <v>34</v>
      </c>
      <c r="N1057" s="357">
        <v>176400</v>
      </c>
      <c r="O1057" s="357" t="s">
        <v>1320</v>
      </c>
      <c r="P1057" s="361">
        <v>39084</v>
      </c>
      <c r="Q1057" s="362">
        <v>84267277.049999997</v>
      </c>
      <c r="R1057" s="362">
        <v>73235947.078730255</v>
      </c>
      <c r="S1057" s="357">
        <v>32</v>
      </c>
      <c r="T1057" s="359">
        <v>0.10492297621132907</v>
      </c>
      <c r="U1057" s="359">
        <v>1.3563597924938844</v>
      </c>
      <c r="V1057" s="359">
        <v>9.3859639240105652E-2</v>
      </c>
      <c r="W1057" s="359">
        <v>0.92013830634135463</v>
      </c>
      <c r="X1057" s="359">
        <v>0.43837738827714268</v>
      </c>
      <c r="Y1057" s="359">
        <v>3.3242953711829908</v>
      </c>
      <c r="Z1057" s="359">
        <v>0.88240362766695468</v>
      </c>
      <c r="AA1057" s="359">
        <v>5.0158682845577811</v>
      </c>
      <c r="AB1057" s="359">
        <v>0.24873571766759375</v>
      </c>
      <c r="AC1057" s="363">
        <v>9.4208459305920089E-2</v>
      </c>
      <c r="AD1057" s="526">
        <v>12987189000137</v>
      </c>
      <c r="AE1057" s="360" t="s">
        <v>2299</v>
      </c>
      <c r="AF1057" s="360" t="s">
        <v>2143</v>
      </c>
      <c r="AG1057" s="364" t="s">
        <v>1435</v>
      </c>
      <c r="AH1057" s="364" t="s">
        <v>2144</v>
      </c>
      <c r="AI1057" s="364">
        <v>5000</v>
      </c>
      <c r="AJ1057" s="364">
        <v>1000</v>
      </c>
      <c r="AK1057" s="364">
        <v>1000</v>
      </c>
      <c r="AL1057" s="359">
        <v>1.9E-2</v>
      </c>
      <c r="AM1057" s="359">
        <v>0.2</v>
      </c>
      <c r="AN1057" s="359" t="s">
        <v>64</v>
      </c>
      <c r="AO1057" s="357" t="s">
        <v>1323</v>
      </c>
      <c r="AP1057" s="360" t="s">
        <v>716</v>
      </c>
      <c r="AQ1057" s="366" t="s">
        <v>659</v>
      </c>
      <c r="AR1057" s="359">
        <v>4.4333333333333325E-3</v>
      </c>
      <c r="AS1057" s="359">
        <v>4.4333333333333325E-3</v>
      </c>
      <c r="AT1057" s="359"/>
      <c r="AX1057" s="646"/>
      <c r="AY1057" s="647"/>
      <c r="AZ1057" s="647"/>
      <c r="BA1057" s="647"/>
      <c r="BB1057" s="648"/>
      <c r="BC1057" s="647"/>
      <c r="BD1057" s="647"/>
      <c r="BE1057" s="647"/>
      <c r="BF1057" s="647"/>
      <c r="BG1057" s="648"/>
      <c r="BH1057" s="648"/>
      <c r="BI1057" s="649"/>
      <c r="BJ1057" s="649"/>
      <c r="BK1057" s="649"/>
      <c r="BL1057" s="648"/>
      <c r="BM1057" s="648"/>
      <c r="BN1057" s="648"/>
      <c r="BO1057" s="648"/>
      <c r="BP1057" s="648"/>
      <c r="BQ1057" s="648"/>
      <c r="BR1057" s="648"/>
      <c r="BS1057" s="648"/>
      <c r="BT1057" s="651"/>
      <c r="BU1057" s="652"/>
      <c r="BV1057" s="650"/>
      <c r="BW1057" s="653"/>
    </row>
    <row r="1058" spans="2:75" ht="15.75" customHeight="1">
      <c r="B1058" s="353" t="s">
        <v>226</v>
      </c>
      <c r="C1058" s="354">
        <v>37069950000182</v>
      </c>
      <c r="D1058" s="355" t="s">
        <v>14</v>
      </c>
      <c r="E1058" s="355" t="s">
        <v>607</v>
      </c>
      <c r="F1058" s="355"/>
      <c r="G1058" s="356"/>
      <c r="H1058" s="356" t="s">
        <v>34</v>
      </c>
      <c r="I1058" s="356" t="s">
        <v>34</v>
      </c>
      <c r="J1058" s="356" t="s">
        <v>608</v>
      </c>
      <c r="K1058" s="357" t="s">
        <v>48</v>
      </c>
      <c r="L1058" s="358"/>
      <c r="M1058" s="358" t="s">
        <v>1414</v>
      </c>
      <c r="N1058" s="357">
        <v>545661</v>
      </c>
      <c r="O1058" s="357" t="s">
        <v>1320</v>
      </c>
      <c r="P1058" s="361">
        <v>44046</v>
      </c>
      <c r="Q1058" s="362">
        <v>1450139.48</v>
      </c>
      <c r="R1058" s="362">
        <v>1452597.9788095229</v>
      </c>
      <c r="S1058" s="357">
        <v>32</v>
      </c>
      <c r="T1058" s="359">
        <v>-4.0105910200296413E-2</v>
      </c>
      <c r="U1058" s="359">
        <v>-0.51845692908565022</v>
      </c>
      <c r="V1058" s="359">
        <v>-0.17255444796656227</v>
      </c>
      <c r="W1058" s="359">
        <v>-1.6916105664699472</v>
      </c>
      <c r="X1058" s="359">
        <v>-8.304329350030859E-2</v>
      </c>
      <c r="Y1058" s="359">
        <v>-0.62973238030320278</v>
      </c>
      <c r="Z1058" s="359" t="s">
        <v>1417</v>
      </c>
      <c r="AA1058" s="359" t="s">
        <v>1417</v>
      </c>
      <c r="AB1058" s="359">
        <v>0.20534918846612848</v>
      </c>
      <c r="AC1058" s="363">
        <v>-1.2928035334096726</v>
      </c>
      <c r="AD1058" s="526">
        <v>0</v>
      </c>
      <c r="AE1058" s="360" t="s">
        <v>2298</v>
      </c>
      <c r="AF1058" s="360" t="s">
        <v>2152</v>
      </c>
      <c r="AG1058" s="364" t="s">
        <v>1436</v>
      </c>
      <c r="AH1058" s="364" t="s">
        <v>2147</v>
      </c>
      <c r="AI1058" s="364">
        <v>5000</v>
      </c>
      <c r="AJ1058" s="364">
        <v>1000</v>
      </c>
      <c r="AK1058" s="364">
        <v>5000</v>
      </c>
      <c r="AL1058" s="359">
        <v>1.4999999999999999E-2</v>
      </c>
      <c r="AM1058" s="359">
        <v>0.2</v>
      </c>
      <c r="AN1058" s="359" t="s">
        <v>2161</v>
      </c>
      <c r="AO1058" s="357" t="s">
        <v>1323</v>
      </c>
      <c r="AP1058" s="360" t="s">
        <v>13</v>
      </c>
      <c r="AQ1058" s="366" t="s">
        <v>674</v>
      </c>
      <c r="AR1058" s="359">
        <v>2.9999999999999996E-3</v>
      </c>
      <c r="AS1058" s="359">
        <v>2.9999999999999996E-3</v>
      </c>
      <c r="AT1058" s="359"/>
      <c r="AW1058" s="646"/>
      <c r="AX1058" s="646"/>
      <c r="AY1058" s="647"/>
      <c r="AZ1058" s="647"/>
      <c r="BA1058" s="647"/>
      <c r="BB1058" s="648"/>
      <c r="BC1058" s="647"/>
      <c r="BD1058" s="647"/>
      <c r="BE1058" s="647"/>
      <c r="BF1058" s="647"/>
      <c r="BG1058" s="648"/>
      <c r="BH1058" s="648"/>
      <c r="BI1058" s="649"/>
      <c r="BJ1058" s="649"/>
      <c r="BK1058" s="649"/>
      <c r="BL1058" s="218"/>
      <c r="BM1058" s="648"/>
      <c r="BN1058" s="648"/>
      <c r="BO1058" s="648"/>
      <c r="BP1058" s="648"/>
      <c r="BQ1058" s="648"/>
      <c r="BR1058" s="648"/>
      <c r="BS1058" s="648"/>
      <c r="BT1058" s="651"/>
      <c r="BU1058" s="652"/>
      <c r="BV1058" s="650"/>
      <c r="BW1058" s="653"/>
    </row>
    <row r="1059" spans="2:75" ht="15.75" customHeight="1">
      <c r="B1059" s="353" t="s">
        <v>228</v>
      </c>
      <c r="C1059" s="354">
        <v>26243348000101</v>
      </c>
      <c r="D1059" s="355" t="s">
        <v>14</v>
      </c>
      <c r="E1059" s="355" t="s">
        <v>607</v>
      </c>
      <c r="F1059" s="355"/>
      <c r="G1059" s="356"/>
      <c r="H1059" s="356" t="s">
        <v>34</v>
      </c>
      <c r="I1059" s="356" t="s">
        <v>34</v>
      </c>
      <c r="J1059" s="356" t="s">
        <v>608</v>
      </c>
      <c r="K1059" s="357" t="s">
        <v>48</v>
      </c>
      <c r="L1059" s="358"/>
      <c r="M1059" s="358" t="s">
        <v>34</v>
      </c>
      <c r="N1059" s="357">
        <v>432814</v>
      </c>
      <c r="O1059" s="357" t="s">
        <v>1320</v>
      </c>
      <c r="P1059" s="361">
        <v>42754</v>
      </c>
      <c r="Q1059" s="362">
        <v>136698094.31</v>
      </c>
      <c r="R1059" s="362">
        <v>70369151.532103211</v>
      </c>
      <c r="S1059" s="357">
        <v>32</v>
      </c>
      <c r="T1059" s="359">
        <v>0.15839559621264754</v>
      </c>
      <c r="U1059" s="359">
        <v>2.0476107881100516</v>
      </c>
      <c r="V1059" s="359">
        <v>4.9391072690208038E-3</v>
      </c>
      <c r="W1059" s="359">
        <v>4.8419766303695419E-2</v>
      </c>
      <c r="X1059" s="359">
        <v>0.14034325206530318</v>
      </c>
      <c r="Y1059" s="359">
        <v>1.0642483752435388</v>
      </c>
      <c r="Z1059" s="359">
        <v>0.22925957968549193</v>
      </c>
      <c r="AA1059" s="359">
        <v>1.3031857741971187</v>
      </c>
      <c r="AB1059" s="359">
        <v>0.20634978018392336</v>
      </c>
      <c r="AC1059" s="363">
        <v>-0.34390493187669874</v>
      </c>
      <c r="AD1059" s="526">
        <v>13396819000161</v>
      </c>
      <c r="AE1059" s="360" t="s">
        <v>2308</v>
      </c>
      <c r="AF1059" s="360" t="s">
        <v>2149</v>
      </c>
      <c r="AG1059" s="364" t="s">
        <v>719</v>
      </c>
      <c r="AH1059" s="364" t="s">
        <v>2147</v>
      </c>
      <c r="AI1059" s="364">
        <v>20000</v>
      </c>
      <c r="AJ1059" s="364">
        <v>10000</v>
      </c>
      <c r="AK1059" s="364">
        <v>20000</v>
      </c>
      <c r="AL1059" s="359">
        <v>1.9574999999999999E-2</v>
      </c>
      <c r="AM1059" s="359">
        <v>0.2</v>
      </c>
      <c r="AN1059" s="359" t="s">
        <v>2194</v>
      </c>
      <c r="AO1059" s="357" t="s">
        <v>1323</v>
      </c>
      <c r="AP1059" s="360" t="s">
        <v>716</v>
      </c>
      <c r="AQ1059" s="366" t="s">
        <v>659</v>
      </c>
      <c r="AR1059" s="359">
        <v>4.8937499999999997E-3</v>
      </c>
      <c r="AS1059" s="359">
        <v>4.8937499999999997E-3</v>
      </c>
      <c r="AT1059" s="359"/>
      <c r="AX1059" s="646"/>
      <c r="AY1059" s="647"/>
      <c r="AZ1059" s="647"/>
      <c r="BA1059" s="647"/>
      <c r="BB1059" s="648"/>
      <c r="BC1059" s="647"/>
      <c r="BD1059" s="647"/>
      <c r="BE1059" s="647"/>
      <c r="BF1059" s="647"/>
      <c r="BG1059" s="648"/>
      <c r="BH1059" s="648"/>
      <c r="BI1059" s="649"/>
      <c r="BJ1059" s="649"/>
      <c r="BK1059" s="649"/>
      <c r="BL1059" s="648"/>
      <c r="BM1059" s="648"/>
      <c r="BN1059" s="648"/>
      <c r="BO1059" s="648"/>
      <c r="BP1059" s="648"/>
      <c r="BQ1059" s="648"/>
      <c r="BR1059" s="648"/>
      <c r="BS1059" s="648"/>
      <c r="BT1059" s="651"/>
      <c r="BU1059" s="652"/>
      <c r="BV1059" s="650"/>
      <c r="BW1059" s="653"/>
    </row>
    <row r="1060" spans="2:75" ht="15.75" customHeight="1">
      <c r="B1060" s="353" t="s">
        <v>231</v>
      </c>
      <c r="C1060" s="354">
        <v>17554200000199</v>
      </c>
      <c r="D1060" s="355" t="s">
        <v>14</v>
      </c>
      <c r="E1060" s="355" t="s">
        <v>614</v>
      </c>
      <c r="F1060" s="355"/>
      <c r="G1060" s="356"/>
      <c r="H1060" s="356" t="s">
        <v>865</v>
      </c>
      <c r="I1060" s="356" t="s">
        <v>34</v>
      </c>
      <c r="J1060" s="356" t="s">
        <v>608</v>
      </c>
      <c r="K1060" s="357" t="s">
        <v>48</v>
      </c>
      <c r="L1060" s="358"/>
      <c r="M1060" s="358" t="s">
        <v>34</v>
      </c>
      <c r="N1060" s="357">
        <v>337250</v>
      </c>
      <c r="O1060" s="357" t="s">
        <v>1320</v>
      </c>
      <c r="P1060" s="361">
        <v>41414</v>
      </c>
      <c r="Q1060" s="362">
        <v>193633092.33000001</v>
      </c>
      <c r="R1060" s="362">
        <v>221980518.01424617</v>
      </c>
      <c r="S1060" s="357">
        <v>32</v>
      </c>
      <c r="T1060" s="359">
        <v>0.16211841339280064</v>
      </c>
      <c r="U1060" s="359">
        <v>2.0957363724224409</v>
      </c>
      <c r="V1060" s="359">
        <v>7.7932232791253719E-2</v>
      </c>
      <c r="W1060" s="359">
        <v>0.76399646611153604</v>
      </c>
      <c r="X1060" s="359">
        <v>0.2760709709814666</v>
      </c>
      <c r="Y1060" s="359">
        <v>2.0934963241568609</v>
      </c>
      <c r="Z1060" s="359">
        <v>0.35817195358974341</v>
      </c>
      <c r="AA1060" s="359">
        <v>2.0359654993473852</v>
      </c>
      <c r="AB1060" s="359">
        <v>0.17277087458405732</v>
      </c>
      <c r="AC1060" s="363">
        <v>-4.1616961376276462E-2</v>
      </c>
      <c r="AD1060" s="526">
        <v>17554210000124</v>
      </c>
      <c r="AE1060" s="360" t="s">
        <v>2308</v>
      </c>
      <c r="AF1060" s="360" t="s">
        <v>2149</v>
      </c>
      <c r="AG1060" s="364" t="s">
        <v>719</v>
      </c>
      <c r="AH1060" s="364" t="s">
        <v>2147</v>
      </c>
      <c r="AI1060" s="364">
        <v>20000</v>
      </c>
      <c r="AJ1060" s="364">
        <v>10000</v>
      </c>
      <c r="AK1060" s="364">
        <v>30000</v>
      </c>
      <c r="AL1060" s="359">
        <v>1.9574999999999999E-2</v>
      </c>
      <c r="AM1060" s="359">
        <v>0.2</v>
      </c>
      <c r="AN1060" s="359" t="s">
        <v>2156</v>
      </c>
      <c r="AO1060" s="357" t="s">
        <v>1323</v>
      </c>
      <c r="AP1060" s="360" t="s">
        <v>13</v>
      </c>
      <c r="AQ1060" s="366" t="s">
        <v>668</v>
      </c>
      <c r="AR1060" s="359">
        <v>4.8937499999999997E-3</v>
      </c>
      <c r="AS1060" s="359">
        <v>4.8937499999999997E-3</v>
      </c>
      <c r="AT1060" s="359"/>
      <c r="AX1060" s="646"/>
      <c r="AY1060" s="647"/>
      <c r="AZ1060" s="647"/>
      <c r="BA1060" s="647"/>
      <c r="BB1060" s="648"/>
      <c r="BC1060" s="647"/>
      <c r="BD1060" s="647"/>
      <c r="BE1060" s="647"/>
      <c r="BF1060" s="647"/>
      <c r="BG1060" s="648"/>
      <c r="BH1060" s="648"/>
      <c r="BI1060" s="649"/>
      <c r="BJ1060" s="649"/>
      <c r="BK1060" s="649"/>
      <c r="BL1060" s="648"/>
      <c r="BM1060" s="648"/>
      <c r="BN1060" s="648"/>
      <c r="BO1060" s="648"/>
      <c r="BP1060" s="648"/>
      <c r="BQ1060" s="648"/>
      <c r="BR1060" s="648"/>
      <c r="BS1060" s="648"/>
      <c r="BT1060" s="651"/>
      <c r="BU1060" s="652"/>
      <c r="BV1060" s="650"/>
      <c r="BW1060" s="653"/>
    </row>
    <row r="1061" spans="2:75" ht="15.75" customHeight="1">
      <c r="B1061" s="353" t="s">
        <v>557</v>
      </c>
      <c r="C1061" s="354">
        <v>35646163000120</v>
      </c>
      <c r="D1061" s="355" t="s">
        <v>14</v>
      </c>
      <c r="E1061" s="355" t="s">
        <v>607</v>
      </c>
      <c r="F1061" s="355"/>
      <c r="G1061" s="356"/>
      <c r="H1061" s="356" t="s">
        <v>34</v>
      </c>
      <c r="I1061" s="356" t="s">
        <v>34</v>
      </c>
      <c r="J1061" s="356" t="s">
        <v>608</v>
      </c>
      <c r="K1061" s="357" t="s">
        <v>48</v>
      </c>
      <c r="L1061" s="358"/>
      <c r="M1061" s="358" t="s">
        <v>34</v>
      </c>
      <c r="N1061" s="357">
        <v>518204</v>
      </c>
      <c r="O1061" s="357" t="s">
        <v>1320</v>
      </c>
      <c r="P1061" s="361">
        <v>43826</v>
      </c>
      <c r="Q1061" s="362">
        <v>7056778.9699999997</v>
      </c>
      <c r="R1061" s="362">
        <v>10986053.775436513</v>
      </c>
      <c r="S1061" s="357">
        <v>32</v>
      </c>
      <c r="T1061" s="359">
        <v>-0.13951400148622994</v>
      </c>
      <c r="U1061" s="359">
        <v>-1.8035247277461623</v>
      </c>
      <c r="V1061" s="359">
        <v>-0.3215962707340142</v>
      </c>
      <c r="W1061" s="359">
        <v>-3.152718785993903</v>
      </c>
      <c r="X1061" s="359">
        <v>-0.29104503801889514</v>
      </c>
      <c r="Y1061" s="359">
        <v>-2.2070473946989337</v>
      </c>
      <c r="Z1061" s="359" t="s">
        <v>1417</v>
      </c>
      <c r="AA1061" s="359" t="s">
        <v>1417</v>
      </c>
      <c r="AB1061" s="359">
        <v>0.29157564633009447</v>
      </c>
      <c r="AC1061" s="363">
        <v>-1.5171690844161985</v>
      </c>
      <c r="AD1061" s="526">
        <v>35646113000143</v>
      </c>
      <c r="AE1061" s="360" t="s">
        <v>2311</v>
      </c>
      <c r="AF1061" s="360" t="s">
        <v>2143</v>
      </c>
      <c r="AG1061" s="364" t="s">
        <v>1435</v>
      </c>
      <c r="AH1061" s="364" t="s">
        <v>2144</v>
      </c>
      <c r="AI1061" s="364">
        <v>5000</v>
      </c>
      <c r="AJ1061" s="364">
        <v>1000</v>
      </c>
      <c r="AK1061" s="364">
        <v>1000</v>
      </c>
      <c r="AL1061" s="359">
        <v>1.34E-2</v>
      </c>
      <c r="AM1061" s="359">
        <v>0.2</v>
      </c>
      <c r="AN1061" s="359" t="s">
        <v>636</v>
      </c>
      <c r="AO1061" s="357" t="s">
        <v>1323</v>
      </c>
      <c r="AP1061" s="360" t="s">
        <v>716</v>
      </c>
      <c r="AQ1061" s="366" t="s">
        <v>659</v>
      </c>
      <c r="AR1061" s="359">
        <v>4.0003466666666664E-3</v>
      </c>
      <c r="AS1061" s="359">
        <v>4.0003466666666664E-3</v>
      </c>
      <c r="AT1061" s="359"/>
      <c r="AX1061" s="646"/>
      <c r="AY1061" s="647"/>
      <c r="AZ1061" s="647"/>
      <c r="BA1061" s="647"/>
      <c r="BB1061" s="648"/>
      <c r="BC1061" s="647"/>
      <c r="BD1061" s="647"/>
      <c r="BE1061" s="647"/>
      <c r="BF1061" s="647"/>
      <c r="BG1061" s="648"/>
      <c r="BH1061" s="648"/>
      <c r="BI1061" s="649"/>
      <c r="BJ1061" s="649"/>
      <c r="BK1061" s="649"/>
      <c r="BL1061" s="648"/>
      <c r="BM1061" s="648"/>
      <c r="BN1061" s="648"/>
      <c r="BO1061" s="648"/>
      <c r="BP1061" s="648"/>
      <c r="BQ1061" s="648"/>
      <c r="BR1061" s="648"/>
      <c r="BS1061" s="648"/>
      <c r="BT1061" s="651"/>
      <c r="BU1061" s="652"/>
      <c r="BV1061" s="650"/>
      <c r="BW1061" s="653"/>
    </row>
    <row r="1062" spans="2:75" ht="15.75" customHeight="1">
      <c r="B1062" s="353" t="s">
        <v>235</v>
      </c>
      <c r="C1062" s="354">
        <v>17335646000122</v>
      </c>
      <c r="D1062" s="355" t="s">
        <v>14</v>
      </c>
      <c r="E1062" s="355" t="s">
        <v>607</v>
      </c>
      <c r="F1062" s="355"/>
      <c r="G1062" s="356"/>
      <c r="H1062" s="356" t="s">
        <v>34</v>
      </c>
      <c r="I1062" s="356" t="s">
        <v>34</v>
      </c>
      <c r="J1062" s="356" t="s">
        <v>608</v>
      </c>
      <c r="K1062" s="357" t="s">
        <v>48</v>
      </c>
      <c r="L1062" s="358"/>
      <c r="M1062" s="358" t="s">
        <v>34</v>
      </c>
      <c r="N1062" s="357">
        <v>325325</v>
      </c>
      <c r="O1062" s="357" t="s">
        <v>1320</v>
      </c>
      <c r="P1062" s="361">
        <v>41271</v>
      </c>
      <c r="Q1062" s="362">
        <v>553693988.28999996</v>
      </c>
      <c r="R1062" s="362">
        <v>863639162.65071452</v>
      </c>
      <c r="S1062" s="357">
        <v>32</v>
      </c>
      <c r="T1062" s="359">
        <v>-0.11714005836567554</v>
      </c>
      <c r="U1062" s="359">
        <v>-1.5142923980499292</v>
      </c>
      <c r="V1062" s="359">
        <v>-0.30205578909539654</v>
      </c>
      <c r="W1062" s="359">
        <v>-2.9611567277373516</v>
      </c>
      <c r="X1062" s="359">
        <v>-0.25591177005701615</v>
      </c>
      <c r="Y1062" s="359">
        <v>-1.9406254414152277</v>
      </c>
      <c r="Z1062" s="359">
        <v>-0.11046252298079373</v>
      </c>
      <c r="AA1062" s="359">
        <v>-0.62790479127621979</v>
      </c>
      <c r="AB1062" s="359">
        <v>0.28954347398099922</v>
      </c>
      <c r="AC1062" s="363">
        <v>-1.431895472424296</v>
      </c>
      <c r="AD1062" s="526">
        <v>17335645000188</v>
      </c>
      <c r="AE1062" s="360" t="s">
        <v>2311</v>
      </c>
      <c r="AF1062" s="360" t="s">
        <v>2143</v>
      </c>
      <c r="AG1062" s="364" t="s">
        <v>1435</v>
      </c>
      <c r="AH1062" s="364" t="s">
        <v>2147</v>
      </c>
      <c r="AI1062" s="364">
        <v>5000</v>
      </c>
      <c r="AJ1062" s="364">
        <v>1000</v>
      </c>
      <c r="AK1062" s="364">
        <v>1000</v>
      </c>
      <c r="AL1062" s="359">
        <v>1.34E-2</v>
      </c>
      <c r="AM1062" s="359">
        <v>0.2</v>
      </c>
      <c r="AN1062" s="359" t="s">
        <v>2194</v>
      </c>
      <c r="AO1062" s="357" t="s">
        <v>1323</v>
      </c>
      <c r="AP1062" s="360" t="s">
        <v>716</v>
      </c>
      <c r="AQ1062" s="366" t="s">
        <v>659</v>
      </c>
      <c r="AR1062" s="359">
        <v>4.6899999999999997E-3</v>
      </c>
      <c r="AS1062" s="359">
        <v>4.6899999999999997E-3</v>
      </c>
      <c r="AT1062" s="359"/>
      <c r="AX1062" s="646"/>
      <c r="AY1062" s="647"/>
      <c r="AZ1062" s="647"/>
      <c r="BA1062" s="647"/>
      <c r="BB1062" s="648"/>
      <c r="BC1062" s="647"/>
      <c r="BD1062" s="647"/>
      <c r="BE1062" s="647"/>
      <c r="BF1062" s="647"/>
      <c r="BG1062" s="648"/>
      <c r="BH1062" s="648"/>
      <c r="BI1062" s="649"/>
      <c r="BJ1062" s="649"/>
      <c r="BK1062" s="649"/>
      <c r="BL1062" s="648"/>
      <c r="BM1062" s="648"/>
      <c r="BN1062" s="648"/>
      <c r="BO1062" s="648"/>
      <c r="BP1062" s="648"/>
      <c r="BQ1062" s="648"/>
      <c r="BR1062" s="648"/>
      <c r="BS1062" s="648"/>
      <c r="BT1062" s="651"/>
      <c r="BU1062" s="652"/>
      <c r="BV1062" s="650"/>
      <c r="BW1062" s="653"/>
    </row>
    <row r="1063" spans="2:75" ht="15.75" customHeight="1">
      <c r="B1063" s="353" t="s">
        <v>1006</v>
      </c>
      <c r="C1063" s="354">
        <v>19628842000110</v>
      </c>
      <c r="D1063" s="355" t="s">
        <v>14</v>
      </c>
      <c r="E1063" s="355" t="s">
        <v>614</v>
      </c>
      <c r="F1063" s="355"/>
      <c r="G1063" s="356"/>
      <c r="H1063" s="356" t="s">
        <v>1337</v>
      </c>
      <c r="I1063" s="356" t="s">
        <v>34</v>
      </c>
      <c r="J1063" s="356" t="s">
        <v>611</v>
      </c>
      <c r="K1063" s="357" t="s">
        <v>48</v>
      </c>
      <c r="L1063" s="358"/>
      <c r="M1063" s="358" t="s">
        <v>34</v>
      </c>
      <c r="N1063" s="357">
        <v>374296</v>
      </c>
      <c r="O1063" s="357" t="s">
        <v>1320</v>
      </c>
      <c r="P1063" s="361">
        <v>41739</v>
      </c>
      <c r="Q1063" s="362">
        <v>163765640.47</v>
      </c>
      <c r="R1063" s="362">
        <v>181108552.00809506</v>
      </c>
      <c r="S1063" s="357">
        <v>32</v>
      </c>
      <c r="T1063" s="359">
        <v>-6.6502767482635394E-2</v>
      </c>
      <c r="U1063" s="359">
        <v>-0.859694255349162</v>
      </c>
      <c r="V1063" s="359">
        <v>-0.18027352355299309</v>
      </c>
      <c r="W1063" s="359">
        <v>-1.7672833177624372</v>
      </c>
      <c r="X1063" s="359">
        <v>-0.14577174702054407</v>
      </c>
      <c r="Y1063" s="359">
        <v>-1.1054136386325093</v>
      </c>
      <c r="Z1063" s="359">
        <v>5.7937695465212435E-2</v>
      </c>
      <c r="AA1063" s="359">
        <v>0.32933664374508925</v>
      </c>
      <c r="AB1063" s="359">
        <v>0.25216649986797479</v>
      </c>
      <c r="AC1063" s="363">
        <v>-1.0475063357566277</v>
      </c>
      <c r="AD1063" s="526">
        <v>19601993000185</v>
      </c>
      <c r="AE1063" s="360" t="s">
        <v>2319</v>
      </c>
      <c r="AF1063" s="360" t="s">
        <v>2152</v>
      </c>
      <c r="AG1063" s="364" t="s">
        <v>1436</v>
      </c>
      <c r="AH1063" s="364" t="s">
        <v>2144</v>
      </c>
      <c r="AI1063" s="364">
        <v>20000</v>
      </c>
      <c r="AJ1063" s="364">
        <v>10000</v>
      </c>
      <c r="AK1063" s="364">
        <v>20000</v>
      </c>
      <c r="AL1063" s="359">
        <v>0.02</v>
      </c>
      <c r="AM1063" s="359">
        <v>0.2</v>
      </c>
      <c r="AN1063" s="359" t="s">
        <v>666</v>
      </c>
      <c r="AO1063" s="357" t="s">
        <v>1323</v>
      </c>
      <c r="AP1063" s="360" t="s">
        <v>716</v>
      </c>
      <c r="AQ1063" s="366" t="s">
        <v>659</v>
      </c>
      <c r="AR1063" s="359">
        <v>5.3333333333333332E-3</v>
      </c>
      <c r="AS1063" s="359">
        <v>5.3333333333333332E-3</v>
      </c>
      <c r="AT1063" s="359"/>
      <c r="AX1063" s="646"/>
      <c r="AY1063" s="647"/>
      <c r="AZ1063" s="647"/>
      <c r="BA1063" s="647"/>
      <c r="BB1063" s="648"/>
      <c r="BC1063" s="647"/>
      <c r="BD1063" s="647"/>
      <c r="BE1063" s="647"/>
      <c r="BF1063" s="647"/>
      <c r="BG1063" s="648"/>
      <c r="BH1063" s="648"/>
      <c r="BI1063" s="649"/>
      <c r="BJ1063" s="649"/>
      <c r="BK1063" s="649"/>
      <c r="BL1063" s="648"/>
      <c r="BM1063" s="648"/>
      <c r="BN1063" s="648"/>
      <c r="BO1063" s="648"/>
      <c r="BP1063" s="648"/>
      <c r="BQ1063" s="648"/>
      <c r="BR1063" s="648"/>
      <c r="BS1063" s="648"/>
      <c r="BT1063" s="651"/>
      <c r="BU1063" s="652"/>
      <c r="BV1063" s="650"/>
      <c r="BW1063" s="653"/>
    </row>
    <row r="1064" spans="2:75" ht="15.75" customHeight="1">
      <c r="B1064" s="353" t="s">
        <v>1011</v>
      </c>
      <c r="C1064" s="354">
        <v>13106980000153</v>
      </c>
      <c r="D1064" s="355" t="s">
        <v>14</v>
      </c>
      <c r="E1064" s="355" t="s">
        <v>607</v>
      </c>
      <c r="F1064" s="355"/>
      <c r="G1064" s="356"/>
      <c r="H1064" s="356" t="s">
        <v>34</v>
      </c>
      <c r="I1064" s="356" t="s">
        <v>34</v>
      </c>
      <c r="J1064" s="356" t="s">
        <v>608</v>
      </c>
      <c r="K1064" s="357" t="s">
        <v>48</v>
      </c>
      <c r="L1064" s="358"/>
      <c r="M1064" s="358" t="s">
        <v>1414</v>
      </c>
      <c r="N1064" s="357">
        <v>271012</v>
      </c>
      <c r="O1064" s="357" t="s">
        <v>1320</v>
      </c>
      <c r="P1064" s="361">
        <v>40633</v>
      </c>
      <c r="Q1064" s="362">
        <v>111106900.06999999</v>
      </c>
      <c r="R1064" s="362">
        <v>133314124.32376979</v>
      </c>
      <c r="S1064" s="357">
        <v>32</v>
      </c>
      <c r="T1064" s="359">
        <v>-1.2605202711515773E-2</v>
      </c>
      <c r="U1064" s="359">
        <v>-0.16294991575247378</v>
      </c>
      <c r="V1064" s="359">
        <v>-0.15638023423583103</v>
      </c>
      <c r="W1064" s="359">
        <v>-1.5330491896194924</v>
      </c>
      <c r="X1064" s="359">
        <v>-3.7577481285791525E-2</v>
      </c>
      <c r="Y1064" s="359">
        <v>-0.28495686693607136</v>
      </c>
      <c r="Z1064" s="359">
        <v>0.1246581502498203</v>
      </c>
      <c r="AA1064" s="359">
        <v>0.70859733872910513</v>
      </c>
      <c r="AB1064" s="359">
        <v>0.23681512695351406</v>
      </c>
      <c r="AC1064" s="363">
        <v>-1.0099009611013892</v>
      </c>
      <c r="AD1064" s="526">
        <v>13136966000100</v>
      </c>
      <c r="AE1064" s="360" t="s">
        <v>2322</v>
      </c>
      <c r="AF1064" s="360" t="s">
        <v>2152</v>
      </c>
      <c r="AG1064" s="364" t="s">
        <v>1436</v>
      </c>
      <c r="AH1064" s="364" t="s">
        <v>2144</v>
      </c>
      <c r="AI1064" s="364">
        <v>100000</v>
      </c>
      <c r="AJ1064" s="364">
        <v>50000</v>
      </c>
      <c r="AK1064" s="364">
        <v>100000</v>
      </c>
      <c r="AL1064" s="359">
        <v>1.8500000000000003E-2</v>
      </c>
      <c r="AM1064" s="359">
        <v>0.2</v>
      </c>
      <c r="AN1064" s="359" t="s">
        <v>2175</v>
      </c>
      <c r="AO1064" s="357" t="s">
        <v>1323</v>
      </c>
      <c r="AP1064" s="360" t="s">
        <v>716</v>
      </c>
      <c r="AQ1064" s="366" t="s">
        <v>659</v>
      </c>
      <c r="AR1064" s="359">
        <v>2.4666666666666665E-3</v>
      </c>
      <c r="AS1064" s="359">
        <v>2.4666666666666665E-3</v>
      </c>
      <c r="AT1064" s="359"/>
      <c r="AX1064" s="646"/>
      <c r="AY1064" s="647"/>
      <c r="AZ1064" s="647"/>
      <c r="BA1064" s="647"/>
      <c r="BB1064" s="648"/>
      <c r="BC1064" s="647"/>
      <c r="BD1064" s="647"/>
      <c r="BE1064" s="647"/>
      <c r="BF1064" s="647"/>
      <c r="BG1064" s="648"/>
      <c r="BH1064" s="648"/>
      <c r="BI1064" s="649"/>
      <c r="BJ1064" s="649"/>
      <c r="BK1064" s="649"/>
      <c r="BL1064" s="648"/>
      <c r="BM1064" s="648"/>
      <c r="BN1064" s="648"/>
      <c r="BO1064" s="648"/>
      <c r="BP1064" s="648"/>
      <c r="BQ1064" s="648"/>
      <c r="BR1064" s="648"/>
      <c r="BS1064" s="648"/>
      <c r="BT1064" s="651"/>
      <c r="BU1064" s="652"/>
      <c r="BV1064" s="650"/>
      <c r="BW1064" s="653"/>
    </row>
    <row r="1065" spans="2:75" ht="15.75" customHeight="1">
      <c r="B1065" s="353" t="s">
        <v>245</v>
      </c>
      <c r="C1065" s="354">
        <v>35956906000169</v>
      </c>
      <c r="D1065" s="355" t="s">
        <v>14</v>
      </c>
      <c r="E1065" s="355" t="s">
        <v>607</v>
      </c>
      <c r="F1065" s="355"/>
      <c r="G1065" s="356"/>
      <c r="H1065" s="356" t="s">
        <v>34</v>
      </c>
      <c r="I1065" s="356" t="s">
        <v>34</v>
      </c>
      <c r="J1065" s="356" t="s">
        <v>608</v>
      </c>
      <c r="K1065" s="357" t="s">
        <v>48</v>
      </c>
      <c r="L1065" s="358"/>
      <c r="M1065" s="358" t="s">
        <v>1414</v>
      </c>
      <c r="N1065" s="357">
        <v>535818</v>
      </c>
      <c r="O1065" s="357" t="s">
        <v>1320</v>
      </c>
      <c r="P1065" s="361">
        <v>43957</v>
      </c>
      <c r="Q1065" s="362">
        <v>12995439.09</v>
      </c>
      <c r="R1065" s="362">
        <v>29650488.771031778</v>
      </c>
      <c r="S1065" s="357">
        <v>32</v>
      </c>
      <c r="T1065" s="359">
        <v>-5.82663913805892E-2</v>
      </c>
      <c r="U1065" s="359">
        <v>-0.75322101389085572</v>
      </c>
      <c r="V1065" s="359">
        <v>-0.20546142285599911</v>
      </c>
      <c r="W1065" s="359">
        <v>-2.0142089525997533</v>
      </c>
      <c r="X1065" s="359">
        <v>-0.10069391404327099</v>
      </c>
      <c r="Y1065" s="359">
        <v>-0.76358024230192056</v>
      </c>
      <c r="Z1065" s="359" t="s">
        <v>1417</v>
      </c>
      <c r="AA1065" s="359" t="s">
        <v>1417</v>
      </c>
      <c r="AB1065" s="359">
        <v>0.23278069842650817</v>
      </c>
      <c r="AC1065" s="363">
        <v>-1.2889670534823185</v>
      </c>
      <c r="AD1065" s="526">
        <v>35400868000163</v>
      </c>
      <c r="AE1065" s="360" t="s">
        <v>2322</v>
      </c>
      <c r="AF1065" s="360" t="s">
        <v>2152</v>
      </c>
      <c r="AG1065" s="364" t="s">
        <v>1436</v>
      </c>
      <c r="AH1065" s="364" t="s">
        <v>2147</v>
      </c>
      <c r="AI1065" s="364">
        <v>100000</v>
      </c>
      <c r="AJ1065" s="364">
        <v>50000</v>
      </c>
      <c r="AK1065" s="364">
        <v>100000</v>
      </c>
      <c r="AL1065" s="359">
        <v>1.8500000000000003E-2</v>
      </c>
      <c r="AM1065" s="359">
        <v>0.2</v>
      </c>
      <c r="AN1065" s="359" t="s">
        <v>34</v>
      </c>
      <c r="AO1065" s="357" t="s">
        <v>1323</v>
      </c>
      <c r="AP1065" s="360" t="s">
        <v>716</v>
      </c>
      <c r="AQ1065" s="366" t="s">
        <v>682</v>
      </c>
      <c r="AR1065" s="359">
        <v>2.4666666666666665E-3</v>
      </c>
      <c r="AS1065" s="359">
        <v>2.4666666666666665E-3</v>
      </c>
      <c r="AT1065" s="359"/>
      <c r="AW1065" s="646"/>
      <c r="AX1065" s="646"/>
      <c r="AY1065" s="647"/>
      <c r="AZ1065" s="647"/>
      <c r="BA1065" s="647"/>
      <c r="BB1065" s="648"/>
      <c r="BC1065" s="647"/>
      <c r="BD1065" s="647"/>
      <c r="BE1065" s="647"/>
      <c r="BF1065" s="647"/>
      <c r="BG1065" s="648"/>
      <c r="BH1065" s="648"/>
      <c r="BI1065" s="649"/>
      <c r="BJ1065" s="649"/>
      <c r="BK1065" s="649"/>
      <c r="BL1065" s="648"/>
      <c r="BM1065" s="648"/>
      <c r="BN1065" s="648"/>
      <c r="BO1065" s="648"/>
      <c r="BP1065" s="648"/>
      <c r="BQ1065" s="648"/>
      <c r="BR1065" s="648"/>
      <c r="BS1065" s="648"/>
      <c r="BT1065" s="651"/>
      <c r="BU1065" s="652"/>
      <c r="BV1065" s="650"/>
      <c r="BW1065" s="653"/>
    </row>
    <row r="1066" spans="2:75" ht="15.75" customHeight="1">
      <c r="B1066" s="353" t="s">
        <v>1012</v>
      </c>
      <c r="C1066" s="354">
        <v>37888003000113</v>
      </c>
      <c r="D1066" s="355" t="s">
        <v>14</v>
      </c>
      <c r="E1066" s="355" t="s">
        <v>607</v>
      </c>
      <c r="F1066" s="355"/>
      <c r="G1066" s="356"/>
      <c r="H1066" s="356" t="s">
        <v>34</v>
      </c>
      <c r="I1066" s="356" t="s">
        <v>34</v>
      </c>
      <c r="J1066" s="356" t="s">
        <v>608</v>
      </c>
      <c r="K1066" s="357" t="s">
        <v>48</v>
      </c>
      <c r="L1066" s="358"/>
      <c r="M1066" s="358" t="s">
        <v>1414</v>
      </c>
      <c r="N1066" s="357">
        <v>552704</v>
      </c>
      <c r="O1066" s="357" t="s">
        <v>1320</v>
      </c>
      <c r="P1066" s="361">
        <v>44095</v>
      </c>
      <c r="Q1066" s="362">
        <v>3043985.91</v>
      </c>
      <c r="R1066" s="362">
        <v>3626693.6547619007</v>
      </c>
      <c r="S1066" s="357">
        <v>32</v>
      </c>
      <c r="T1066" s="359">
        <v>-6.4198574444582324E-2</v>
      </c>
      <c r="U1066" s="359">
        <v>-0.82990750221070064</v>
      </c>
      <c r="V1066" s="359">
        <v>-0.2155086358981726</v>
      </c>
      <c r="W1066" s="359">
        <v>-2.1127052356338991</v>
      </c>
      <c r="X1066" s="359" t="s">
        <v>1417</v>
      </c>
      <c r="Y1066" s="359" t="s">
        <v>1417</v>
      </c>
      <c r="Z1066" s="359" t="s">
        <v>1417</v>
      </c>
      <c r="AA1066" s="359" t="s">
        <v>1417</v>
      </c>
      <c r="AB1066" s="359">
        <v>0.2327190184225178</v>
      </c>
      <c r="AC1066" s="363">
        <v>-1.3440018504105755</v>
      </c>
      <c r="AD1066" s="526">
        <v>36352709000101</v>
      </c>
      <c r="AE1066" s="360" t="s">
        <v>2322</v>
      </c>
      <c r="AF1066" s="360" t="s">
        <v>2152</v>
      </c>
      <c r="AG1066" s="364" t="s">
        <v>1436</v>
      </c>
      <c r="AH1066" s="364" t="s">
        <v>2147</v>
      </c>
      <c r="AI1066" s="364">
        <v>100000</v>
      </c>
      <c r="AJ1066" s="364">
        <v>50000</v>
      </c>
      <c r="AK1066" s="364">
        <v>100000</v>
      </c>
      <c r="AL1066" s="359">
        <v>1.8500000000000003E-2</v>
      </c>
      <c r="AM1066" s="359">
        <v>0.2</v>
      </c>
      <c r="AN1066" s="359" t="s">
        <v>34</v>
      </c>
      <c r="AO1066" s="357" t="s">
        <v>1323</v>
      </c>
      <c r="AP1066" s="360" t="s">
        <v>716</v>
      </c>
      <c r="AQ1066" s="366" t="s">
        <v>682</v>
      </c>
      <c r="AR1066" s="359">
        <v>2.4666666666666665E-3</v>
      </c>
      <c r="AS1066" s="359">
        <v>2.4666666666666665E-3</v>
      </c>
      <c r="AT1066" s="359"/>
      <c r="AX1066" s="646"/>
      <c r="AY1066" s="647"/>
      <c r="AZ1066" s="647"/>
      <c r="BA1066" s="647"/>
      <c r="BB1066" s="648"/>
      <c r="BC1066" s="647"/>
      <c r="BD1066" s="647"/>
      <c r="BE1066" s="647"/>
      <c r="BF1066" s="647"/>
      <c r="BG1066" s="648"/>
      <c r="BH1066" s="648"/>
      <c r="BI1066" s="649"/>
      <c r="BJ1066" s="649"/>
      <c r="BK1066" s="649"/>
      <c r="BL1066" s="648"/>
      <c r="BM1066" s="648"/>
      <c r="BN1066" s="648"/>
      <c r="BO1066" s="648"/>
      <c r="BP1066" s="648"/>
      <c r="BQ1066" s="648"/>
      <c r="BR1066" s="648"/>
      <c r="BS1066" s="648"/>
      <c r="BT1066" s="651"/>
      <c r="BU1066" s="652"/>
      <c r="BV1066" s="650"/>
      <c r="BW1066" s="653"/>
    </row>
    <row r="1067" spans="2:75" ht="15.75" customHeight="1">
      <c r="B1067" s="353" t="s">
        <v>1014</v>
      </c>
      <c r="C1067" s="354">
        <v>11175745000108</v>
      </c>
      <c r="D1067" s="355" t="s">
        <v>14</v>
      </c>
      <c r="E1067" s="355" t="s">
        <v>607</v>
      </c>
      <c r="F1067" s="355"/>
      <c r="G1067" s="356"/>
      <c r="H1067" s="356" t="s">
        <v>34</v>
      </c>
      <c r="I1067" s="356" t="s">
        <v>34</v>
      </c>
      <c r="J1067" s="356" t="s">
        <v>608</v>
      </c>
      <c r="K1067" s="357" t="s">
        <v>48</v>
      </c>
      <c r="L1067" s="358"/>
      <c r="M1067" s="358" t="s">
        <v>34</v>
      </c>
      <c r="N1067" s="357">
        <v>249181</v>
      </c>
      <c r="O1067" s="357" t="s">
        <v>1320</v>
      </c>
      <c r="P1067" s="361">
        <v>40323</v>
      </c>
      <c r="Q1067" s="362">
        <v>28423130.43</v>
      </c>
      <c r="R1067" s="362">
        <v>74591020.194682494</v>
      </c>
      <c r="S1067" s="357">
        <v>32</v>
      </c>
      <c r="T1067" s="359">
        <v>-5.1689705589786805E-2</v>
      </c>
      <c r="U1067" s="359">
        <v>-0.66820291302662349</v>
      </c>
      <c r="V1067" s="359">
        <v>-0.23418956084548925</v>
      </c>
      <c r="W1067" s="359">
        <v>-2.2958407641856557</v>
      </c>
      <c r="X1067" s="359">
        <v>-0.15333655630135035</v>
      </c>
      <c r="Y1067" s="359">
        <v>-1.1627789616362771</v>
      </c>
      <c r="Z1067" s="359">
        <v>-3.0610334867038458E-2</v>
      </c>
      <c r="AA1067" s="359">
        <v>-0.17399906689551939</v>
      </c>
      <c r="AB1067" s="359">
        <v>0.24961265939353142</v>
      </c>
      <c r="AC1067" s="363">
        <v>-1.3330308950174119</v>
      </c>
      <c r="AD1067" s="526">
        <v>0</v>
      </c>
      <c r="AE1067" s="360" t="s">
        <v>2322</v>
      </c>
      <c r="AF1067" s="360" t="s">
        <v>2152</v>
      </c>
      <c r="AG1067" s="364" t="s">
        <v>1436</v>
      </c>
      <c r="AH1067" s="364" t="s">
        <v>2244</v>
      </c>
      <c r="AI1067" s="364">
        <v>100000</v>
      </c>
      <c r="AJ1067" s="364">
        <v>50000</v>
      </c>
      <c r="AK1067" s="364">
        <v>100000</v>
      </c>
      <c r="AL1067" s="359">
        <v>2.75E-2</v>
      </c>
      <c r="AM1067" s="359" t="s">
        <v>34</v>
      </c>
      <c r="AN1067" s="359" t="s">
        <v>34</v>
      </c>
      <c r="AO1067" s="357" t="s">
        <v>1323</v>
      </c>
      <c r="AP1067" s="360" t="s">
        <v>716</v>
      </c>
      <c r="AQ1067" s="366" t="s">
        <v>659</v>
      </c>
      <c r="AR1067" s="359">
        <v>5.4999999999999997E-3</v>
      </c>
      <c r="AS1067" s="359">
        <v>5.4999999999999997E-3</v>
      </c>
      <c r="AT1067" s="359"/>
      <c r="AX1067" s="646"/>
      <c r="AY1067" s="647"/>
      <c r="AZ1067" s="647"/>
      <c r="BA1067" s="647"/>
      <c r="BB1067" s="648"/>
      <c r="BC1067" s="647"/>
      <c r="BD1067" s="647"/>
      <c r="BE1067" s="647"/>
      <c r="BF1067" s="647"/>
      <c r="BG1067" s="648"/>
      <c r="BH1067" s="648"/>
      <c r="BI1067" s="649"/>
      <c r="BJ1067" s="649"/>
      <c r="BK1067" s="649"/>
      <c r="BL1067" s="648"/>
      <c r="BM1067" s="648"/>
      <c r="BN1067" s="648"/>
      <c r="BO1067" s="648"/>
      <c r="BP1067" s="648"/>
      <c r="BQ1067" s="648"/>
      <c r="BR1067" s="648"/>
      <c r="BS1067" s="648"/>
      <c r="BT1067" s="651"/>
      <c r="BU1067" s="652"/>
      <c r="BV1067" s="650"/>
      <c r="BW1067" s="653"/>
    </row>
    <row r="1068" spans="2:75" ht="15.75" customHeight="1">
      <c r="B1068" s="353" t="s">
        <v>1030</v>
      </c>
      <c r="C1068" s="354">
        <v>28747685000153</v>
      </c>
      <c r="D1068" s="355" t="s">
        <v>14</v>
      </c>
      <c r="E1068" s="355" t="s">
        <v>607</v>
      </c>
      <c r="F1068" s="355"/>
      <c r="G1068" s="356"/>
      <c r="H1068" s="356" t="s">
        <v>34</v>
      </c>
      <c r="I1068" s="356" t="s">
        <v>34</v>
      </c>
      <c r="J1068" s="356" t="s">
        <v>608</v>
      </c>
      <c r="K1068" s="357" t="s">
        <v>48</v>
      </c>
      <c r="L1068" s="358"/>
      <c r="M1068" s="358" t="s">
        <v>34</v>
      </c>
      <c r="N1068" s="357">
        <v>452637</v>
      </c>
      <c r="O1068" s="357" t="s">
        <v>1320</v>
      </c>
      <c r="P1068" s="361">
        <v>43045</v>
      </c>
      <c r="Q1068" s="362">
        <v>209011885.75999999</v>
      </c>
      <c r="R1068" s="362">
        <v>282773213.15853161</v>
      </c>
      <c r="S1068" s="357">
        <v>32</v>
      </c>
      <c r="T1068" s="359">
        <v>-5.3700310328465672E-2</v>
      </c>
      <c r="U1068" s="359">
        <v>-0.69419439291610863</v>
      </c>
      <c r="V1068" s="359">
        <v>-0.11738000586178088</v>
      </c>
      <c r="W1068" s="359">
        <v>-1.15071654511375</v>
      </c>
      <c r="X1068" s="359">
        <v>2.9895884181625698E-2</v>
      </c>
      <c r="Y1068" s="359">
        <v>0.22670592065202783</v>
      </c>
      <c r="Z1068" s="359">
        <v>3.5871433245764361E-2</v>
      </c>
      <c r="AA1068" s="359">
        <v>0.20390485566653926</v>
      </c>
      <c r="AB1068" s="359">
        <v>0.22621942878995935</v>
      </c>
      <c r="AC1068" s="363">
        <v>-0.86850141679555948</v>
      </c>
      <c r="AD1068" s="526">
        <v>28747676000162</v>
      </c>
      <c r="AE1068" s="360" t="s">
        <v>2328</v>
      </c>
      <c r="AF1068" s="360" t="s">
        <v>2149</v>
      </c>
      <c r="AG1068" s="364" t="s">
        <v>719</v>
      </c>
      <c r="AH1068" s="364" t="s">
        <v>2144</v>
      </c>
      <c r="AI1068" s="364">
        <v>50000</v>
      </c>
      <c r="AJ1068" s="364">
        <v>10000</v>
      </c>
      <c r="AK1068" s="364">
        <v>20000</v>
      </c>
      <c r="AL1068" s="359">
        <v>0.02</v>
      </c>
      <c r="AM1068" s="359">
        <v>0.2</v>
      </c>
      <c r="AN1068" s="359" t="s">
        <v>666</v>
      </c>
      <c r="AO1068" s="357" t="s">
        <v>1323</v>
      </c>
      <c r="AP1068" s="360" t="s">
        <v>716</v>
      </c>
      <c r="AQ1068" s="366" t="s">
        <v>659</v>
      </c>
      <c r="AR1068" s="359">
        <v>4.0000000000000001E-3</v>
      </c>
      <c r="AS1068" s="359">
        <v>4.0000000000000001E-3</v>
      </c>
      <c r="AT1068" s="359"/>
      <c r="AW1068" s="646"/>
      <c r="AX1068" s="646"/>
      <c r="AY1068" s="647"/>
      <c r="AZ1068" s="647"/>
      <c r="BA1068" s="647"/>
      <c r="BB1068" s="648"/>
      <c r="BC1068" s="647"/>
      <c r="BD1068" s="647"/>
      <c r="BE1068" s="647"/>
      <c r="BF1068" s="647"/>
      <c r="BG1068" s="648"/>
      <c r="BH1068" s="648"/>
      <c r="BI1068" s="649"/>
      <c r="BJ1068" s="649"/>
      <c r="BK1068" s="649"/>
      <c r="BL1068" s="218"/>
      <c r="BM1068" s="648"/>
      <c r="BN1068" s="648"/>
      <c r="BO1068" s="648"/>
      <c r="BP1068" s="648"/>
      <c r="BQ1068" s="648"/>
      <c r="BR1068" s="648"/>
      <c r="BS1068" s="648"/>
      <c r="BT1068" s="651"/>
      <c r="BU1068" s="652"/>
      <c r="BV1068" s="650"/>
      <c r="BW1068" s="653"/>
    </row>
    <row r="1069" spans="2:75" ht="15.75" customHeight="1">
      <c r="B1069" s="353" t="s">
        <v>261</v>
      </c>
      <c r="C1069" s="354">
        <v>25213366000170</v>
      </c>
      <c r="D1069" s="355" t="s">
        <v>14</v>
      </c>
      <c r="E1069" s="355" t="s">
        <v>607</v>
      </c>
      <c r="F1069" s="355"/>
      <c r="G1069" s="356"/>
      <c r="H1069" s="356" t="s">
        <v>34</v>
      </c>
      <c r="I1069" s="356" t="s">
        <v>34</v>
      </c>
      <c r="J1069" s="356" t="s">
        <v>608</v>
      </c>
      <c r="K1069" s="357" t="s">
        <v>48</v>
      </c>
      <c r="L1069" s="358"/>
      <c r="M1069" s="358" t="s">
        <v>34</v>
      </c>
      <c r="N1069" s="357">
        <v>422967</v>
      </c>
      <c r="O1069" s="357" t="s">
        <v>1320</v>
      </c>
      <c r="P1069" s="361">
        <v>42621</v>
      </c>
      <c r="Q1069" s="362">
        <v>376997779.49000001</v>
      </c>
      <c r="R1069" s="362">
        <v>509425700.38627011</v>
      </c>
      <c r="S1069" s="357">
        <v>32</v>
      </c>
      <c r="T1069" s="359">
        <v>4.901623339395722E-2</v>
      </c>
      <c r="U1069" s="359">
        <v>0.63364241613917394</v>
      </c>
      <c r="V1069" s="359">
        <v>-0.1586348560927231</v>
      </c>
      <c r="W1069" s="359">
        <v>-1.5551520226757101</v>
      </c>
      <c r="X1069" s="359">
        <v>-0.1105078283184685</v>
      </c>
      <c r="Y1069" s="359">
        <v>-0.83800093705180723</v>
      </c>
      <c r="Z1069" s="359">
        <v>3.5104854360685112E-2</v>
      </c>
      <c r="AA1069" s="359">
        <v>0.19954737276787204</v>
      </c>
      <c r="AB1069" s="359">
        <v>0.23020978456494212</v>
      </c>
      <c r="AC1069" s="363">
        <v>-1.0571720745312176</v>
      </c>
      <c r="AD1069" s="526">
        <v>28408139000198</v>
      </c>
      <c r="AE1069" s="360" t="s">
        <v>2331</v>
      </c>
      <c r="AF1069" s="360" t="s">
        <v>2152</v>
      </c>
      <c r="AG1069" s="364" t="s">
        <v>1436</v>
      </c>
      <c r="AH1069" s="364" t="s">
        <v>2144</v>
      </c>
      <c r="AI1069" s="364">
        <v>200000</v>
      </c>
      <c r="AJ1069" s="364">
        <v>10000</v>
      </c>
      <c r="AK1069" s="364">
        <v>10000</v>
      </c>
      <c r="AL1069" s="359">
        <v>1.8000000000000002E-2</v>
      </c>
      <c r="AM1069" s="359">
        <v>0.2</v>
      </c>
      <c r="AN1069" s="359" t="s">
        <v>666</v>
      </c>
      <c r="AO1069" s="357" t="s">
        <v>1323</v>
      </c>
      <c r="AP1069" s="360" t="s">
        <v>716</v>
      </c>
      <c r="AQ1069" s="366" t="s">
        <v>659</v>
      </c>
      <c r="AR1069" s="359">
        <v>4.7999999999999996E-3</v>
      </c>
      <c r="AS1069" s="359">
        <v>4.7999999999999996E-3</v>
      </c>
      <c r="AT1069" s="359"/>
      <c r="AX1069" s="646"/>
      <c r="AY1069" s="647"/>
      <c r="AZ1069" s="647"/>
      <c r="BA1069" s="647"/>
      <c r="BB1069" s="648"/>
      <c r="BC1069" s="647"/>
      <c r="BD1069" s="647"/>
      <c r="BE1069" s="647"/>
      <c r="BF1069" s="647"/>
      <c r="BG1069" s="648"/>
      <c r="BH1069" s="648"/>
      <c r="BI1069" s="649"/>
      <c r="BJ1069" s="649"/>
      <c r="BK1069" s="649"/>
      <c r="BL1069" s="648"/>
      <c r="BM1069" s="648"/>
      <c r="BN1069" s="648"/>
      <c r="BO1069" s="648"/>
      <c r="BP1069" s="648"/>
      <c r="BQ1069" s="648"/>
      <c r="BR1069" s="648"/>
      <c r="BS1069" s="648"/>
      <c r="BT1069" s="651"/>
      <c r="BU1069" s="652"/>
      <c r="BV1069" s="650"/>
      <c r="BW1069" s="653"/>
    </row>
    <row r="1070" spans="2:75" ht="15.75" customHeight="1">
      <c r="B1070" s="353" t="s">
        <v>262</v>
      </c>
      <c r="C1070" s="354">
        <v>28626275000154</v>
      </c>
      <c r="D1070" s="355" t="s">
        <v>14</v>
      </c>
      <c r="E1070" s="355" t="s">
        <v>607</v>
      </c>
      <c r="F1070" s="355"/>
      <c r="G1070" s="356"/>
      <c r="H1070" s="356" t="s">
        <v>34</v>
      </c>
      <c r="I1070" s="356" t="s">
        <v>34</v>
      </c>
      <c r="J1070" s="356" t="s">
        <v>608</v>
      </c>
      <c r="K1070" s="357" t="s">
        <v>48</v>
      </c>
      <c r="L1070" s="358"/>
      <c r="M1070" s="358" t="s">
        <v>34</v>
      </c>
      <c r="N1070" s="357">
        <v>452556</v>
      </c>
      <c r="O1070" s="357" t="s">
        <v>1320</v>
      </c>
      <c r="P1070" s="361">
        <v>43039</v>
      </c>
      <c r="Q1070" s="362">
        <v>4520385.67</v>
      </c>
      <c r="R1070" s="362">
        <v>11197121.047738096</v>
      </c>
      <c r="S1070" s="357">
        <v>32</v>
      </c>
      <c r="T1070" s="359">
        <v>4.5734105081980392E-2</v>
      </c>
      <c r="U1070" s="359">
        <v>0.59121370283995556</v>
      </c>
      <c r="V1070" s="359">
        <v>-0.16170229678233594</v>
      </c>
      <c r="W1070" s="359">
        <v>-1.5852231981436091</v>
      </c>
      <c r="X1070" s="359">
        <v>-0.12079861482318832</v>
      </c>
      <c r="Y1070" s="359">
        <v>-0.91603784054703286</v>
      </c>
      <c r="Z1070" s="359">
        <v>1.8601843638579751E-2</v>
      </c>
      <c r="AA1070" s="359">
        <v>0.1057389097410544</v>
      </c>
      <c r="AB1070" s="359">
        <v>0.22997441780573596</v>
      </c>
      <c r="AC1070" s="363">
        <v>-1.0743610099285827</v>
      </c>
      <c r="AD1070" s="526">
        <v>28408139000198</v>
      </c>
      <c r="AE1070" s="360" t="s">
        <v>2331</v>
      </c>
      <c r="AF1070" s="360" t="s">
        <v>2152</v>
      </c>
      <c r="AG1070" s="364" t="s">
        <v>1436</v>
      </c>
      <c r="AH1070" s="364" t="s">
        <v>2144</v>
      </c>
      <c r="AI1070" s="364">
        <v>1000</v>
      </c>
      <c r="AJ1070" s="364">
        <v>1000</v>
      </c>
      <c r="AK1070" s="364">
        <v>1000</v>
      </c>
      <c r="AL1070" s="359">
        <v>1.8000000000000002E-2</v>
      </c>
      <c r="AM1070" s="359">
        <v>0.2</v>
      </c>
      <c r="AN1070" s="359" t="s">
        <v>64</v>
      </c>
      <c r="AO1070" s="357" t="s">
        <v>1323</v>
      </c>
      <c r="AP1070" s="360" t="s">
        <v>716</v>
      </c>
      <c r="AQ1070" s="366" t="s">
        <v>659</v>
      </c>
      <c r="AR1070" s="359">
        <v>4.7999999999999996E-3</v>
      </c>
      <c r="AS1070" s="359">
        <v>4.7999999999999996E-3</v>
      </c>
      <c r="AT1070" s="359"/>
      <c r="AX1070" s="646"/>
      <c r="AY1070" s="647"/>
      <c r="AZ1070" s="647"/>
      <c r="BA1070" s="647"/>
      <c r="BB1070" s="648"/>
      <c r="BC1070" s="647"/>
      <c r="BD1070" s="647"/>
      <c r="BE1070" s="647"/>
      <c r="BF1070" s="647"/>
      <c r="BG1070" s="648"/>
      <c r="BH1070" s="648"/>
      <c r="BI1070" s="649"/>
      <c r="BJ1070" s="649"/>
      <c r="BK1070" s="649"/>
      <c r="BL1070" s="648"/>
      <c r="BM1070" s="648"/>
      <c r="BN1070" s="648"/>
      <c r="BO1070" s="648"/>
      <c r="BP1070" s="648"/>
      <c r="BQ1070" s="648"/>
      <c r="BR1070" s="648"/>
      <c r="BS1070" s="648"/>
      <c r="BT1070" s="651"/>
      <c r="BU1070" s="652"/>
      <c r="BV1070" s="650"/>
      <c r="BW1070" s="653"/>
    </row>
    <row r="1071" spans="2:75" ht="15.75" customHeight="1">
      <c r="B1071" s="353" t="s">
        <v>263</v>
      </c>
      <c r="C1071" s="354">
        <v>29054793000103</v>
      </c>
      <c r="D1071" s="355" t="s">
        <v>14</v>
      </c>
      <c r="E1071" s="355" t="s">
        <v>607</v>
      </c>
      <c r="F1071" s="355"/>
      <c r="G1071" s="356"/>
      <c r="H1071" s="356" t="s">
        <v>34</v>
      </c>
      <c r="I1071" s="356" t="s">
        <v>34</v>
      </c>
      <c r="J1071" s="356" t="s">
        <v>608</v>
      </c>
      <c r="K1071" s="357" t="s">
        <v>48</v>
      </c>
      <c r="L1071" s="358"/>
      <c r="M1071" s="358" t="s">
        <v>34</v>
      </c>
      <c r="N1071" s="357">
        <v>472311</v>
      </c>
      <c r="O1071" s="357" t="s">
        <v>1320</v>
      </c>
      <c r="P1071" s="361">
        <v>43181</v>
      </c>
      <c r="Q1071" s="362">
        <v>50372876.520000003</v>
      </c>
      <c r="R1071" s="362">
        <v>80424925.128928512</v>
      </c>
      <c r="S1071" s="357">
        <v>32</v>
      </c>
      <c r="T1071" s="359">
        <v>9.8200212046626989E-2</v>
      </c>
      <c r="U1071" s="359">
        <v>1.269453307978474</v>
      </c>
      <c r="V1071" s="359">
        <v>-9.0766614396723067E-2</v>
      </c>
      <c r="W1071" s="359">
        <v>-0.88981632061987426</v>
      </c>
      <c r="X1071" s="359">
        <v>-5.4524151782824659E-2</v>
      </c>
      <c r="Y1071" s="359">
        <v>-0.41346654785655507</v>
      </c>
      <c r="Z1071" s="359">
        <v>6.6382177351897775E-2</v>
      </c>
      <c r="AA1071" s="359">
        <v>0.37733781639091868</v>
      </c>
      <c r="AB1071" s="359">
        <v>0.22985579873074644</v>
      </c>
      <c r="AC1071" s="363">
        <v>-0.72184058348348079</v>
      </c>
      <c r="AD1071" s="526">
        <v>0</v>
      </c>
      <c r="AE1071" s="360" t="s">
        <v>2331</v>
      </c>
      <c r="AF1071" s="360" t="s">
        <v>2152</v>
      </c>
      <c r="AG1071" s="364" t="s">
        <v>1436</v>
      </c>
      <c r="AH1071" s="364" t="s">
        <v>2147</v>
      </c>
      <c r="AI1071" s="364">
        <v>200000</v>
      </c>
      <c r="AJ1071" s="364">
        <v>10000</v>
      </c>
      <c r="AK1071" s="364">
        <v>10000</v>
      </c>
      <c r="AL1071" s="359">
        <v>0.02</v>
      </c>
      <c r="AM1071" s="359">
        <v>0.2</v>
      </c>
      <c r="AN1071" s="359" t="s">
        <v>2194</v>
      </c>
      <c r="AO1071" s="357" t="s">
        <v>1323</v>
      </c>
      <c r="AP1071" s="360" t="s">
        <v>716</v>
      </c>
      <c r="AQ1071" s="366" t="s">
        <v>670</v>
      </c>
      <c r="AR1071" s="359">
        <v>5.3333333333333332E-3</v>
      </c>
      <c r="AS1071" s="359">
        <v>5.3333333333333332E-3</v>
      </c>
      <c r="AT1071" s="359"/>
      <c r="AW1071" s="646"/>
      <c r="AX1071" s="646"/>
      <c r="AY1071" s="647"/>
      <c r="AZ1071" s="647"/>
      <c r="BA1071" s="647"/>
      <c r="BB1071" s="648"/>
      <c r="BC1071" s="647"/>
      <c r="BD1071" s="647"/>
      <c r="BE1071" s="647"/>
      <c r="BF1071" s="647"/>
      <c r="BG1071" s="648"/>
      <c r="BH1071" s="648"/>
      <c r="BI1071" s="649"/>
      <c r="BJ1071" s="649"/>
      <c r="BK1071" s="649"/>
      <c r="BL1071" s="218"/>
      <c r="BM1071" s="648"/>
      <c r="BN1071" s="648"/>
      <c r="BO1071" s="648"/>
      <c r="BP1071" s="648"/>
      <c r="BQ1071" s="648"/>
      <c r="BR1071" s="648"/>
      <c r="BS1071" s="648"/>
      <c r="BT1071" s="651"/>
      <c r="BU1071" s="652"/>
      <c r="BV1071" s="650"/>
      <c r="BW1071" s="653"/>
    </row>
    <row r="1072" spans="2:75" ht="15.75" customHeight="1">
      <c r="B1072" s="353" t="s">
        <v>559</v>
      </c>
      <c r="C1072" s="354">
        <v>41881117000109</v>
      </c>
      <c r="D1072" s="355" t="s">
        <v>14</v>
      </c>
      <c r="E1072" s="355" t="s">
        <v>607</v>
      </c>
      <c r="F1072" s="355"/>
      <c r="G1072" s="356"/>
      <c r="H1072" s="356" t="s">
        <v>34</v>
      </c>
      <c r="I1072" s="356" t="s">
        <v>34</v>
      </c>
      <c r="J1072" s="356" t="s">
        <v>608</v>
      </c>
      <c r="K1072" s="357" t="s">
        <v>48</v>
      </c>
      <c r="L1072" s="358"/>
      <c r="M1072" s="358" t="s">
        <v>1414</v>
      </c>
      <c r="N1072" s="357">
        <v>592463</v>
      </c>
      <c r="O1072" s="357" t="s">
        <v>1323</v>
      </c>
      <c r="P1072" s="361">
        <v>44340</v>
      </c>
      <c r="Q1072" s="362">
        <v>2846634.01</v>
      </c>
      <c r="R1072" s="362">
        <v>4711287.0884126993</v>
      </c>
      <c r="S1072" s="357">
        <v>32</v>
      </c>
      <c r="T1072" s="359">
        <v>-0.57227629504367683</v>
      </c>
      <c r="U1072" s="359">
        <v>-7.397927363699762</v>
      </c>
      <c r="V1072" s="359">
        <v>-0.64547639341783891</v>
      </c>
      <c r="W1072" s="359">
        <v>-6.3278269576923174</v>
      </c>
      <c r="X1072" s="359" t="s">
        <v>1417</v>
      </c>
      <c r="Y1072" s="359" t="s">
        <v>1417</v>
      </c>
      <c r="Z1072" s="359" t="s">
        <v>1417</v>
      </c>
      <c r="AA1072" s="359" t="s">
        <v>1417</v>
      </c>
      <c r="AB1072" s="359">
        <v>0.69626415926196461</v>
      </c>
      <c r="AC1072" s="363">
        <v>-1.2807900214077801</v>
      </c>
      <c r="AD1072" s="526">
        <v>0</v>
      </c>
      <c r="AE1072" s="360" t="s">
        <v>2157</v>
      </c>
      <c r="AF1072" s="360" t="s">
        <v>2143</v>
      </c>
      <c r="AG1072" s="364" t="s">
        <v>1435</v>
      </c>
      <c r="AH1072" s="364" t="s">
        <v>2165</v>
      </c>
      <c r="AI1072" s="364">
        <v>5000</v>
      </c>
      <c r="AJ1072" s="364">
        <v>5000</v>
      </c>
      <c r="AK1072" s="364">
        <v>5000</v>
      </c>
      <c r="AL1072" s="359">
        <v>1.2999999999999999E-3</v>
      </c>
      <c r="AM1072" s="359" t="s">
        <v>34</v>
      </c>
      <c r="AN1072" s="359" t="s">
        <v>34</v>
      </c>
      <c r="AO1072" s="357" t="s">
        <v>1323</v>
      </c>
      <c r="AP1072" s="360" t="s">
        <v>716</v>
      </c>
      <c r="AQ1072" s="366" t="s">
        <v>659</v>
      </c>
      <c r="AR1072" s="359">
        <v>2.5999999999999998E-4</v>
      </c>
      <c r="AS1072" s="359">
        <v>2.5999999999999998E-4</v>
      </c>
      <c r="AT1072" s="359"/>
      <c r="AX1072" s="646"/>
      <c r="AY1072" s="647"/>
      <c r="AZ1072" s="647"/>
      <c r="BA1072" s="647"/>
      <c r="BB1072" s="648"/>
      <c r="BC1072" s="647"/>
      <c r="BD1072" s="647"/>
      <c r="BE1072" s="647"/>
      <c r="BF1072" s="647"/>
      <c r="BG1072" s="648"/>
      <c r="BH1072" s="648"/>
      <c r="BI1072" s="649"/>
      <c r="BJ1072" s="649"/>
      <c r="BK1072" s="649"/>
      <c r="BL1072" s="648"/>
      <c r="BM1072" s="648"/>
      <c r="BN1072" s="648"/>
      <c r="BO1072" s="648"/>
      <c r="BP1072" s="648"/>
      <c r="BQ1072" s="648"/>
      <c r="BR1072" s="648"/>
      <c r="BS1072" s="648"/>
      <c r="BT1072" s="651"/>
      <c r="BU1072" s="652"/>
      <c r="BV1072" s="650"/>
      <c r="BW1072" s="653"/>
    </row>
    <row r="1073" spans="2:75" ht="15.75" customHeight="1">
      <c r="B1073" s="353" t="s">
        <v>269</v>
      </c>
      <c r="C1073" s="354">
        <v>37429375000181</v>
      </c>
      <c r="D1073" s="355" t="s">
        <v>14</v>
      </c>
      <c r="E1073" s="355" t="s">
        <v>607</v>
      </c>
      <c r="F1073" s="355"/>
      <c r="G1073" s="356"/>
      <c r="H1073" s="356" t="s">
        <v>34</v>
      </c>
      <c r="I1073" s="356" t="s">
        <v>34</v>
      </c>
      <c r="J1073" s="356" t="s">
        <v>608</v>
      </c>
      <c r="K1073" s="357" t="s">
        <v>48</v>
      </c>
      <c r="L1073" s="358"/>
      <c r="M1073" s="358" t="s">
        <v>1414</v>
      </c>
      <c r="N1073" s="357">
        <v>544310</v>
      </c>
      <c r="O1073" s="357" t="s">
        <v>1320</v>
      </c>
      <c r="P1073" s="361">
        <v>44028</v>
      </c>
      <c r="Q1073" s="362">
        <v>14760598.890000001</v>
      </c>
      <c r="R1073" s="362">
        <v>18211631.524682537</v>
      </c>
      <c r="S1073" s="357">
        <v>32</v>
      </c>
      <c r="T1073" s="359">
        <v>-0.39614352892382987</v>
      </c>
      <c r="U1073" s="359">
        <v>-5.1210247182342554</v>
      </c>
      <c r="V1073" s="359">
        <v>-0.4432010030081347</v>
      </c>
      <c r="W1073" s="359">
        <v>-4.34485177631539</v>
      </c>
      <c r="X1073" s="359">
        <v>-0.30847700801382372</v>
      </c>
      <c r="Y1073" s="359">
        <v>-2.3392371898717323</v>
      </c>
      <c r="Z1073" s="359" t="s">
        <v>1417</v>
      </c>
      <c r="AA1073" s="359" t="s">
        <v>1417</v>
      </c>
      <c r="AB1073" s="359">
        <v>0.43690165474919029</v>
      </c>
      <c r="AC1073" s="363">
        <v>-1.3439656797418666</v>
      </c>
      <c r="AD1073" s="526">
        <v>0</v>
      </c>
      <c r="AE1073" s="360" t="s">
        <v>2337</v>
      </c>
      <c r="AF1073" s="360" t="s">
        <v>2143</v>
      </c>
      <c r="AG1073" s="364" t="s">
        <v>1435</v>
      </c>
      <c r="AH1073" s="364" t="s">
        <v>726</v>
      </c>
      <c r="AI1073" s="364">
        <v>50000</v>
      </c>
      <c r="AJ1073" s="364">
        <v>1000</v>
      </c>
      <c r="AK1073" s="364">
        <v>1000</v>
      </c>
      <c r="AL1073" s="359">
        <v>5.0000000000000001E-3</v>
      </c>
      <c r="AM1073" s="359">
        <v>0.2</v>
      </c>
      <c r="AN1073" s="359" t="s">
        <v>34</v>
      </c>
      <c r="AO1073" s="357" t="s">
        <v>1323</v>
      </c>
      <c r="AP1073" s="360" t="s">
        <v>716</v>
      </c>
      <c r="AQ1073" s="366" t="s">
        <v>687</v>
      </c>
      <c r="AR1073" s="359" t="s">
        <v>34</v>
      </c>
      <c r="AS1073" s="359" t="s">
        <v>34</v>
      </c>
      <c r="AT1073" s="359"/>
      <c r="AX1073" s="646"/>
      <c r="AY1073" s="647"/>
      <c r="AZ1073" s="647"/>
      <c r="BA1073" s="647"/>
      <c r="BB1073" s="648"/>
      <c r="BC1073" s="647"/>
      <c r="BD1073" s="647"/>
      <c r="BE1073" s="647"/>
      <c r="BF1073" s="647"/>
      <c r="BG1073" s="648"/>
      <c r="BH1073" s="648"/>
      <c r="BI1073" s="649"/>
      <c r="BJ1073" s="649"/>
      <c r="BK1073" s="649"/>
      <c r="BL1073" s="648"/>
      <c r="BM1073" s="648"/>
      <c r="BN1073" s="648"/>
      <c r="BO1073" s="648"/>
      <c r="BP1073" s="648"/>
      <c r="BQ1073" s="648"/>
      <c r="BR1073" s="648"/>
      <c r="BS1073" s="648"/>
      <c r="BT1073" s="651"/>
      <c r="BU1073" s="652"/>
      <c r="BV1073" s="650"/>
      <c r="BW1073" s="653"/>
    </row>
    <row r="1074" spans="2:75" ht="15.75" customHeight="1">
      <c r="B1074" s="353" t="s">
        <v>1051</v>
      </c>
      <c r="C1074" s="354">
        <v>34579122000104</v>
      </c>
      <c r="D1074" s="355" t="s">
        <v>14</v>
      </c>
      <c r="E1074" s="355" t="s">
        <v>614</v>
      </c>
      <c r="F1074" s="355"/>
      <c r="G1074" s="356"/>
      <c r="H1074" s="356" t="s">
        <v>1337</v>
      </c>
      <c r="I1074" s="356" t="s">
        <v>34</v>
      </c>
      <c r="J1074" s="356" t="s">
        <v>608</v>
      </c>
      <c r="K1074" s="357" t="s">
        <v>48</v>
      </c>
      <c r="L1074" s="358"/>
      <c r="M1074" s="358" t="s">
        <v>34</v>
      </c>
      <c r="N1074" s="357">
        <v>507075</v>
      </c>
      <c r="O1074" s="357" t="s">
        <v>1320</v>
      </c>
      <c r="P1074" s="361">
        <v>43719</v>
      </c>
      <c r="Q1074" s="362">
        <v>101441651.3</v>
      </c>
      <c r="R1074" s="362">
        <v>115523452.4132937</v>
      </c>
      <c r="S1074" s="357">
        <v>32</v>
      </c>
      <c r="T1074" s="359">
        <v>5.3198102621707877E-2</v>
      </c>
      <c r="U1074" s="359">
        <v>0.68770225586926337</v>
      </c>
      <c r="V1074" s="359">
        <v>-6.276159607833165E-2</v>
      </c>
      <c r="W1074" s="359">
        <v>-0.61527349973150491</v>
      </c>
      <c r="X1074" s="359">
        <v>4.4228587845435374E-2</v>
      </c>
      <c r="Y1074" s="359">
        <v>0.33539341622152574</v>
      </c>
      <c r="Z1074" s="359" t="s">
        <v>1417</v>
      </c>
      <c r="AA1074" s="359" t="s">
        <v>1417</v>
      </c>
      <c r="AB1074" s="359">
        <v>0.30114070586547231</v>
      </c>
      <c r="AC1074" s="363">
        <v>-0.38734357577290596</v>
      </c>
      <c r="AD1074" s="526">
        <v>34337443000194</v>
      </c>
      <c r="AE1074" s="360" t="s">
        <v>2343</v>
      </c>
      <c r="AF1074" s="360" t="s">
        <v>2143</v>
      </c>
      <c r="AG1074" s="364" t="s">
        <v>1435</v>
      </c>
      <c r="AH1074" s="364" t="s">
        <v>2144</v>
      </c>
      <c r="AI1074" s="364">
        <v>10000</v>
      </c>
      <c r="AJ1074" s="364">
        <v>5000</v>
      </c>
      <c r="AK1074" s="364">
        <v>5000</v>
      </c>
      <c r="AL1074" s="359">
        <v>1.8700000000000001E-2</v>
      </c>
      <c r="AM1074" s="359">
        <v>0.2</v>
      </c>
      <c r="AN1074" s="359" t="s">
        <v>34</v>
      </c>
      <c r="AO1074" s="357" t="s">
        <v>1323</v>
      </c>
      <c r="AP1074" s="360" t="s">
        <v>716</v>
      </c>
      <c r="AQ1074" s="366" t="s">
        <v>659</v>
      </c>
      <c r="AR1074" s="359">
        <v>3.7399999999999998E-3</v>
      </c>
      <c r="AS1074" s="359">
        <v>3.7399999999999998E-3</v>
      </c>
      <c r="AT1074" s="359"/>
      <c r="AX1074" s="646"/>
      <c r="AY1074" s="647"/>
      <c r="AZ1074" s="647"/>
      <c r="BA1074" s="647"/>
      <c r="BB1074" s="648"/>
      <c r="BC1074" s="647"/>
      <c r="BD1074" s="647"/>
      <c r="BE1074" s="647"/>
      <c r="BF1074" s="647"/>
      <c r="BG1074" s="648"/>
      <c r="BH1074" s="648"/>
      <c r="BI1074" s="649"/>
      <c r="BJ1074" s="649"/>
      <c r="BK1074" s="649"/>
      <c r="BL1074" s="648"/>
      <c r="BM1074" s="648"/>
      <c r="BN1074" s="648"/>
      <c r="BO1074" s="648"/>
      <c r="BP1074" s="648"/>
      <c r="BQ1074" s="648"/>
      <c r="BR1074" s="648"/>
      <c r="BS1074" s="648"/>
      <c r="BT1074" s="651"/>
      <c r="BU1074" s="652"/>
      <c r="BV1074" s="650"/>
      <c r="BW1074" s="653"/>
    </row>
    <row r="1075" spans="2:75" ht="15.75" customHeight="1">
      <c r="B1075" s="353" t="s">
        <v>275</v>
      </c>
      <c r="C1075" s="354">
        <v>32295931000150</v>
      </c>
      <c r="D1075" s="355" t="s">
        <v>14</v>
      </c>
      <c r="E1075" s="355" t="s">
        <v>614</v>
      </c>
      <c r="F1075" s="355"/>
      <c r="G1075" s="356"/>
      <c r="H1075" s="356" t="s">
        <v>1337</v>
      </c>
      <c r="I1075" s="356" t="s">
        <v>34</v>
      </c>
      <c r="J1075" s="356" t="s">
        <v>608</v>
      </c>
      <c r="K1075" s="357" t="s">
        <v>48</v>
      </c>
      <c r="L1075" s="358"/>
      <c r="M1075" s="358" t="s">
        <v>34</v>
      </c>
      <c r="N1075" s="357">
        <v>483257</v>
      </c>
      <c r="O1075" s="357" t="s">
        <v>1320</v>
      </c>
      <c r="P1075" s="361">
        <v>43462</v>
      </c>
      <c r="Q1075" s="362">
        <v>20968911.5</v>
      </c>
      <c r="R1075" s="362">
        <v>21692765.142579358</v>
      </c>
      <c r="S1075" s="357">
        <v>32</v>
      </c>
      <c r="T1075" s="359">
        <v>5.8103403427203437E-2</v>
      </c>
      <c r="U1075" s="359">
        <v>0.75111403680522626</v>
      </c>
      <c r="V1075" s="359">
        <v>-6.0103676077090995E-2</v>
      </c>
      <c r="W1075" s="359">
        <v>-0.58921699633843228</v>
      </c>
      <c r="X1075" s="359">
        <v>4.7207684156321594E-2</v>
      </c>
      <c r="Y1075" s="359">
        <v>0.35798444473124996</v>
      </c>
      <c r="Z1075" s="359">
        <v>0.28582742438341668</v>
      </c>
      <c r="AA1075" s="359">
        <v>1.6247357420914048</v>
      </c>
      <c r="AB1075" s="359">
        <v>0.30333834865226789</v>
      </c>
      <c r="AC1075" s="363">
        <v>-0.37302329993376115</v>
      </c>
      <c r="AD1075" s="526">
        <v>32041670000142</v>
      </c>
      <c r="AE1075" s="360" t="s">
        <v>2343</v>
      </c>
      <c r="AF1075" s="360" t="s">
        <v>2143</v>
      </c>
      <c r="AG1075" s="364" t="s">
        <v>1435</v>
      </c>
      <c r="AH1075" s="364" t="s">
        <v>2144</v>
      </c>
      <c r="AI1075" s="364">
        <v>10000</v>
      </c>
      <c r="AJ1075" s="364">
        <v>5000</v>
      </c>
      <c r="AK1075" s="364">
        <v>5000</v>
      </c>
      <c r="AL1075" s="359">
        <v>1.8700000000000001E-2</v>
      </c>
      <c r="AM1075" s="359">
        <v>0.2</v>
      </c>
      <c r="AN1075" s="359" t="s">
        <v>34</v>
      </c>
      <c r="AO1075" s="357" t="s">
        <v>1323</v>
      </c>
      <c r="AP1075" s="360" t="s">
        <v>13</v>
      </c>
      <c r="AQ1075" s="366" t="s">
        <v>668</v>
      </c>
      <c r="AR1075" s="359">
        <v>3.7399999999999998E-3</v>
      </c>
      <c r="AS1075" s="359">
        <v>3.7399999999999998E-3</v>
      </c>
      <c r="AT1075" s="359"/>
      <c r="AX1075" s="646"/>
      <c r="AY1075" s="647"/>
      <c r="AZ1075" s="647"/>
      <c r="BA1075" s="647"/>
      <c r="BB1075" s="648"/>
      <c r="BC1075" s="647"/>
      <c r="BD1075" s="647"/>
      <c r="BE1075" s="647"/>
      <c r="BF1075" s="647"/>
      <c r="BG1075" s="648"/>
      <c r="BH1075" s="648"/>
      <c r="BI1075" s="649"/>
      <c r="BJ1075" s="649"/>
      <c r="BK1075" s="649"/>
      <c r="BL1075" s="648"/>
      <c r="BM1075" s="648"/>
      <c r="BN1075" s="648"/>
      <c r="BO1075" s="648"/>
      <c r="BP1075" s="648"/>
      <c r="BQ1075" s="648"/>
      <c r="BR1075" s="648"/>
      <c r="BS1075" s="648"/>
      <c r="BT1075" s="651"/>
      <c r="BU1075" s="652"/>
      <c r="BV1075" s="650"/>
      <c r="BW1075" s="653"/>
    </row>
    <row r="1076" spans="2:75" ht="15.75" customHeight="1">
      <c r="B1076" s="353" t="s">
        <v>276</v>
      </c>
      <c r="C1076" s="354">
        <v>11182072000113</v>
      </c>
      <c r="D1076" s="355" t="s">
        <v>14</v>
      </c>
      <c r="E1076" s="355" t="s">
        <v>614</v>
      </c>
      <c r="F1076" s="355"/>
      <c r="G1076" s="356"/>
      <c r="H1076" s="356" t="s">
        <v>1337</v>
      </c>
      <c r="I1076" s="356" t="s">
        <v>34</v>
      </c>
      <c r="J1076" s="356" t="s">
        <v>608</v>
      </c>
      <c r="K1076" s="357" t="s">
        <v>48</v>
      </c>
      <c r="L1076" s="358"/>
      <c r="M1076" s="358" t="s">
        <v>34</v>
      </c>
      <c r="N1076" s="357">
        <v>304425</v>
      </c>
      <c r="O1076" s="357" t="s">
        <v>1320</v>
      </c>
      <c r="P1076" s="361">
        <v>40204</v>
      </c>
      <c r="Q1076" s="362">
        <v>164788746.68000001</v>
      </c>
      <c r="R1076" s="362">
        <v>169105503.35257939</v>
      </c>
      <c r="S1076" s="357">
        <v>32</v>
      </c>
      <c r="T1076" s="359">
        <v>5.6704094139168104E-2</v>
      </c>
      <c r="U1076" s="359">
        <v>0.73302489251969238</v>
      </c>
      <c r="V1076" s="359">
        <v>-0.14478058297889684</v>
      </c>
      <c r="W1076" s="359">
        <v>-1.4193338211382427</v>
      </c>
      <c r="X1076" s="359">
        <v>-2.0591472837334535E-2</v>
      </c>
      <c r="Y1076" s="359">
        <v>-0.15614887918378664</v>
      </c>
      <c r="Z1076" s="359">
        <v>-3.2607830233526203E-2</v>
      </c>
      <c r="AA1076" s="359">
        <v>-0.18535347812318778</v>
      </c>
      <c r="AB1076" s="359">
        <v>0.57710350910803176</v>
      </c>
      <c r="AC1076" s="363">
        <v>-0.15054553753947747</v>
      </c>
      <c r="AD1076" s="526">
        <v>15559384000154</v>
      </c>
      <c r="AE1076" s="360" t="s">
        <v>2343</v>
      </c>
      <c r="AF1076" s="360" t="s">
        <v>2143</v>
      </c>
      <c r="AG1076" s="364" t="s">
        <v>1435</v>
      </c>
      <c r="AH1076" s="364" t="s">
        <v>2147</v>
      </c>
      <c r="AI1076" s="364">
        <v>10000</v>
      </c>
      <c r="AJ1076" s="364">
        <v>1000</v>
      </c>
      <c r="AK1076" s="364">
        <v>1000</v>
      </c>
      <c r="AL1076" s="359">
        <v>1.8700000000000001E-2</v>
      </c>
      <c r="AM1076" s="359">
        <v>0.2</v>
      </c>
      <c r="AN1076" s="359" t="s">
        <v>2161</v>
      </c>
      <c r="AO1076" s="357" t="s">
        <v>1323</v>
      </c>
      <c r="AP1076" s="360" t="s">
        <v>13</v>
      </c>
      <c r="AQ1076" s="366" t="s">
        <v>668</v>
      </c>
      <c r="AR1076" s="359">
        <v>3.7399999999999998E-3</v>
      </c>
      <c r="AS1076" s="359">
        <v>3.7399999999999998E-3</v>
      </c>
      <c r="AT1076" s="359"/>
      <c r="AX1076" s="646"/>
      <c r="AY1076" s="647"/>
      <c r="AZ1076" s="647"/>
      <c r="BA1076" s="647"/>
      <c r="BB1076" s="648"/>
      <c r="BC1076" s="647"/>
      <c r="BD1076" s="647"/>
      <c r="BE1076" s="647"/>
      <c r="BF1076" s="647"/>
      <c r="BG1076" s="648"/>
      <c r="BH1076" s="648"/>
      <c r="BI1076" s="649"/>
      <c r="BJ1076" s="649"/>
      <c r="BK1076" s="649"/>
      <c r="BL1076" s="648"/>
      <c r="BM1076" s="648"/>
      <c r="BN1076" s="648"/>
      <c r="BO1076" s="648"/>
      <c r="BP1076" s="648"/>
      <c r="BQ1076" s="648"/>
      <c r="BR1076" s="648"/>
      <c r="BS1076" s="648"/>
      <c r="BT1076" s="651"/>
      <c r="BU1076" s="652"/>
      <c r="BV1076" s="650"/>
      <c r="BW1076" s="653"/>
    </row>
    <row r="1077" spans="2:75" ht="15.75" customHeight="1">
      <c r="B1077" s="353" t="s">
        <v>1619</v>
      </c>
      <c r="C1077" s="354">
        <v>44360367000191</v>
      </c>
      <c r="D1077" s="355" t="s">
        <v>14</v>
      </c>
      <c r="E1077" s="355"/>
      <c r="F1077" s="355"/>
      <c r="G1077" s="356"/>
      <c r="H1077" s="356" t="s">
        <v>34</v>
      </c>
      <c r="I1077" s="356"/>
      <c r="J1077" s="356"/>
      <c r="K1077" s="357"/>
      <c r="L1077" s="358"/>
      <c r="M1077" s="358"/>
      <c r="N1077" s="357">
        <v>627054</v>
      </c>
      <c r="O1077" s="357" t="s">
        <v>1320</v>
      </c>
      <c r="P1077" s="361">
        <v>44540</v>
      </c>
      <c r="Q1077" s="362">
        <v>28913953.149999999</v>
      </c>
      <c r="R1077" s="362" t="s">
        <v>1417</v>
      </c>
      <c r="S1077" s="357">
        <v>32</v>
      </c>
      <c r="T1077" s="359">
        <v>8.7056419505060045E-2</v>
      </c>
      <c r="U1077" s="359">
        <v>0.97920307813464913</v>
      </c>
      <c r="V1077" s="359" t="s">
        <v>1417</v>
      </c>
      <c r="W1077" s="359" t="s">
        <v>1417</v>
      </c>
      <c r="X1077" s="359" t="s">
        <v>1417</v>
      </c>
      <c r="Y1077" s="359" t="s">
        <v>1417</v>
      </c>
      <c r="Z1077" s="359" t="s">
        <v>1417</v>
      </c>
      <c r="AA1077" s="359" t="s">
        <v>1417</v>
      </c>
      <c r="AB1077" s="359" t="s">
        <v>1417</v>
      </c>
      <c r="AC1077" s="363" t="s">
        <v>1417</v>
      </c>
      <c r="AD1077" s="526">
        <v>0</v>
      </c>
      <c r="AE1077" s="360" t="s">
        <v>2350</v>
      </c>
      <c r="AF1077" s="360" t="s">
        <v>2143</v>
      </c>
      <c r="AG1077" s="364" t="s">
        <v>1435</v>
      </c>
      <c r="AH1077" s="364" t="s">
        <v>2144</v>
      </c>
      <c r="AI1077" s="364">
        <v>5000</v>
      </c>
      <c r="AJ1077" s="364">
        <v>5000</v>
      </c>
      <c r="AK1077" s="364">
        <v>5000</v>
      </c>
      <c r="AL1077" s="359">
        <v>1.8500000000000003E-2</v>
      </c>
      <c r="AM1077" s="359">
        <v>0.2</v>
      </c>
      <c r="AN1077" s="359" t="s">
        <v>64</v>
      </c>
      <c r="AO1077" s="357" t="s">
        <v>1323</v>
      </c>
      <c r="AP1077" s="360" t="s">
        <v>716</v>
      </c>
      <c r="AQ1077" s="366" t="s">
        <v>659</v>
      </c>
      <c r="AR1077" s="359" t="s">
        <v>34</v>
      </c>
      <c r="AS1077" s="359" t="s">
        <v>34</v>
      </c>
      <c r="AT1077" s="359"/>
      <c r="AX1077" s="646"/>
      <c r="AY1077" s="647"/>
      <c r="AZ1077" s="647"/>
      <c r="BA1077" s="647"/>
      <c r="BB1077" s="648"/>
      <c r="BC1077" s="647"/>
      <c r="BD1077" s="647"/>
      <c r="BE1077" s="647"/>
      <c r="BF1077" s="647"/>
      <c r="BG1077" s="648"/>
      <c r="BH1077" s="648"/>
      <c r="BI1077" s="649"/>
      <c r="BJ1077" s="649"/>
      <c r="BK1077" s="649"/>
      <c r="BL1077" s="648"/>
      <c r="BM1077" s="648"/>
      <c r="BN1077" s="648"/>
      <c r="BO1077" s="648"/>
      <c r="BP1077" s="648"/>
      <c r="BQ1077" s="648"/>
      <c r="BR1077" s="648"/>
      <c r="BS1077" s="648"/>
      <c r="BT1077" s="651"/>
      <c r="BU1077" s="652"/>
      <c r="BV1077" s="650"/>
      <c r="BW1077" s="653"/>
    </row>
    <row r="1078" spans="2:75" ht="15.75" customHeight="1">
      <c r="B1078" s="353" t="s">
        <v>1629</v>
      </c>
      <c r="C1078" s="354">
        <v>34897039000175</v>
      </c>
      <c r="D1078" s="355" t="s">
        <v>14</v>
      </c>
      <c r="E1078" s="355"/>
      <c r="F1078" s="355"/>
      <c r="G1078" s="356"/>
      <c r="H1078" s="356" t="s">
        <v>34</v>
      </c>
      <c r="I1078" s="356"/>
      <c r="J1078" s="356"/>
      <c r="K1078" s="357"/>
      <c r="L1078" s="358"/>
      <c r="M1078" s="358"/>
      <c r="N1078" s="357">
        <v>513822</v>
      </c>
      <c r="O1078" s="357" t="s">
        <v>1323</v>
      </c>
      <c r="P1078" s="361">
        <v>43780</v>
      </c>
      <c r="Q1078" s="362">
        <v>19357042.809999999</v>
      </c>
      <c r="R1078" s="362">
        <v>22173665.093253966</v>
      </c>
      <c r="S1078" s="357">
        <v>32</v>
      </c>
      <c r="T1078" s="359">
        <v>1.5663526709143616E-2</v>
      </c>
      <c r="U1078" s="359">
        <v>0.17618199387520447</v>
      </c>
      <c r="V1078" s="359">
        <v>-9.3081977372669544E-2</v>
      </c>
      <c r="W1078" s="359">
        <v>-0.85427924675037181</v>
      </c>
      <c r="X1078" s="359">
        <v>-6.794304831957354E-2</v>
      </c>
      <c r="Y1078" s="359">
        <v>-0.4777612782365302</v>
      </c>
      <c r="Z1078" s="359" t="s">
        <v>1417</v>
      </c>
      <c r="AA1078" s="359" t="s">
        <v>1417</v>
      </c>
      <c r="AB1078" s="359">
        <v>0.2894452907446492</v>
      </c>
      <c r="AC1078" s="363">
        <v>-0.55040754660911906</v>
      </c>
      <c r="AD1078" s="526">
        <v>34839385000105</v>
      </c>
      <c r="AE1078" s="360" t="s">
        <v>2352</v>
      </c>
      <c r="AF1078" s="360" t="s">
        <v>2352</v>
      </c>
      <c r="AG1078" s="364" t="s">
        <v>1439</v>
      </c>
      <c r="AH1078" s="364" t="s">
        <v>2144</v>
      </c>
      <c r="AI1078" s="364" t="s">
        <v>1427</v>
      </c>
      <c r="AJ1078" s="364" t="s">
        <v>1427</v>
      </c>
      <c r="AK1078" s="364" t="s">
        <v>1427</v>
      </c>
      <c r="AL1078" s="359">
        <v>0</v>
      </c>
      <c r="AM1078" s="359" t="s">
        <v>34</v>
      </c>
      <c r="AN1078" s="359" t="s">
        <v>64</v>
      </c>
      <c r="AO1078" s="357" t="s">
        <v>1323</v>
      </c>
      <c r="AP1078" s="360" t="s">
        <v>716</v>
      </c>
      <c r="AQ1078" s="366" t="s">
        <v>659</v>
      </c>
      <c r="AR1078" s="359" t="s">
        <v>34</v>
      </c>
      <c r="AS1078" s="359" t="s">
        <v>34</v>
      </c>
      <c r="AT1078" s="359"/>
      <c r="AX1078" s="646"/>
      <c r="AY1078" s="647"/>
      <c r="AZ1078" s="647"/>
      <c r="BA1078" s="647"/>
      <c r="BB1078" s="648"/>
      <c r="BC1078" s="647"/>
      <c r="BD1078" s="647"/>
      <c r="BE1078" s="647"/>
      <c r="BF1078" s="647"/>
      <c r="BG1078" s="648"/>
      <c r="BH1078" s="648"/>
      <c r="BI1078" s="649"/>
      <c r="BJ1078" s="649"/>
      <c r="BK1078" s="649"/>
      <c r="BL1078" s="648"/>
      <c r="BM1078" s="648"/>
      <c r="BN1078" s="648"/>
      <c r="BO1078" s="648"/>
      <c r="BP1078" s="648"/>
      <c r="BQ1078" s="648"/>
      <c r="BR1078" s="648"/>
      <c r="BS1078" s="648"/>
      <c r="BT1078" s="651"/>
      <c r="BU1078" s="652"/>
      <c r="BV1078" s="650"/>
      <c r="BW1078" s="653"/>
    </row>
    <row r="1079" spans="2:75" ht="15.75" customHeight="1">
      <c r="B1079" s="353" t="s">
        <v>1630</v>
      </c>
      <c r="C1079" s="354">
        <v>18205277000116</v>
      </c>
      <c r="D1079" s="355" t="s">
        <v>14</v>
      </c>
      <c r="E1079" s="355"/>
      <c r="F1079" s="355"/>
      <c r="G1079" s="356"/>
      <c r="H1079" s="356" t="s">
        <v>34</v>
      </c>
      <c r="I1079" s="356"/>
      <c r="J1079" s="356"/>
      <c r="K1079" s="357"/>
      <c r="L1079" s="358"/>
      <c r="M1079" s="358"/>
      <c r="N1079" s="357">
        <v>342823</v>
      </c>
      <c r="O1079" s="357" t="s">
        <v>1323</v>
      </c>
      <c r="P1079" s="361">
        <v>41478</v>
      </c>
      <c r="Q1079" s="362">
        <v>13389138.810000001</v>
      </c>
      <c r="R1079" s="362">
        <v>20305888.755515873</v>
      </c>
      <c r="S1079" s="357">
        <v>32</v>
      </c>
      <c r="T1079" s="359">
        <v>0.13853338886737188</v>
      </c>
      <c r="U1079" s="359">
        <v>1.558211577900585</v>
      </c>
      <c r="V1079" s="359">
        <v>1.5798872122356089E-2</v>
      </c>
      <c r="W1079" s="359">
        <v>0.14499744157943353</v>
      </c>
      <c r="X1079" s="359">
        <v>6.2266404061284142E-4</v>
      </c>
      <c r="Y1079" s="359">
        <v>4.3784430535980566E-3</v>
      </c>
      <c r="Z1079" s="359">
        <v>-7.1849584949323697E-2</v>
      </c>
      <c r="AA1079" s="359">
        <v>-0.39262663297679945</v>
      </c>
      <c r="AB1079" s="359">
        <v>0.14119030066315819</v>
      </c>
      <c r="AC1079" s="363">
        <v>-0.55122193900630045</v>
      </c>
      <c r="AD1079" s="526">
        <v>34284218000137</v>
      </c>
      <c r="AE1079" s="360" t="s">
        <v>2352</v>
      </c>
      <c r="AF1079" s="360" t="s">
        <v>2352</v>
      </c>
      <c r="AG1079" s="364" t="s">
        <v>1439</v>
      </c>
      <c r="AH1079" s="364" t="s">
        <v>2353</v>
      </c>
      <c r="AI1079" s="364">
        <v>20000</v>
      </c>
      <c r="AJ1079" s="364">
        <v>5000</v>
      </c>
      <c r="AK1079" s="364">
        <v>0</v>
      </c>
      <c r="AL1079" s="359">
        <v>0</v>
      </c>
      <c r="AM1079" s="359" t="s">
        <v>34</v>
      </c>
      <c r="AN1079" s="359" t="s">
        <v>2156</v>
      </c>
      <c r="AO1079" s="357" t="s">
        <v>1323</v>
      </c>
      <c r="AP1079" s="360" t="s">
        <v>716</v>
      </c>
      <c r="AQ1079" s="366" t="s">
        <v>659</v>
      </c>
      <c r="AR1079" s="359" t="s">
        <v>34</v>
      </c>
      <c r="AS1079" s="359" t="s">
        <v>34</v>
      </c>
      <c r="AT1079" s="359"/>
      <c r="AX1079" s="646"/>
      <c r="AY1079" s="647"/>
      <c r="AZ1079" s="647"/>
      <c r="BA1079" s="647"/>
      <c r="BB1079" s="648"/>
      <c r="BC1079" s="647"/>
      <c r="BD1079" s="647"/>
      <c r="BE1079" s="647"/>
      <c r="BF1079" s="647"/>
      <c r="BG1079" s="648"/>
      <c r="BH1079" s="648"/>
      <c r="BI1079" s="649"/>
      <c r="BJ1079" s="649"/>
      <c r="BK1079" s="649"/>
      <c r="BL1079" s="648"/>
      <c r="BM1079" s="648"/>
      <c r="BN1079" s="648"/>
      <c r="BO1079" s="648"/>
      <c r="BP1079" s="648"/>
      <c r="BQ1079" s="648"/>
      <c r="BR1079" s="648"/>
      <c r="BS1079" s="648"/>
      <c r="BT1079" s="651"/>
      <c r="BU1079" s="652"/>
      <c r="BV1079" s="650"/>
      <c r="BW1079" s="653"/>
    </row>
    <row r="1080" spans="2:75" ht="15.75" customHeight="1">
      <c r="B1080" s="353" t="s">
        <v>1633</v>
      </c>
      <c r="C1080" s="354">
        <v>27783036000145</v>
      </c>
      <c r="D1080" s="355" t="s">
        <v>14</v>
      </c>
      <c r="E1080" s="355"/>
      <c r="F1080" s="355"/>
      <c r="G1080" s="356"/>
      <c r="H1080" s="356" t="s">
        <v>34</v>
      </c>
      <c r="I1080" s="356"/>
      <c r="J1080" s="356"/>
      <c r="K1080" s="357"/>
      <c r="L1080" s="358"/>
      <c r="M1080" s="358"/>
      <c r="N1080" s="357">
        <v>459021</v>
      </c>
      <c r="O1080" s="357" t="s">
        <v>1320</v>
      </c>
      <c r="P1080" s="361">
        <v>43004</v>
      </c>
      <c r="Q1080" s="362">
        <v>119464698.63</v>
      </c>
      <c r="R1080" s="362">
        <v>191155610.68519849</v>
      </c>
      <c r="S1080" s="357">
        <v>32</v>
      </c>
      <c r="T1080" s="359">
        <v>-4.4889947930753515E-2</v>
      </c>
      <c r="U1080" s="359">
        <v>-0.50491825233569432</v>
      </c>
      <c r="V1080" s="359">
        <v>-0.17653642934381686</v>
      </c>
      <c r="W1080" s="359">
        <v>-1.6201998726352465</v>
      </c>
      <c r="X1080" s="359">
        <v>-5.75466825674944E-2</v>
      </c>
      <c r="Y1080" s="359">
        <v>-0.40465621283873743</v>
      </c>
      <c r="Z1080" s="359">
        <v>-8.3221222898014369E-2</v>
      </c>
      <c r="AA1080" s="359">
        <v>-0.45476767279456171</v>
      </c>
      <c r="AB1080" s="359">
        <v>0.22577197906299087</v>
      </c>
      <c r="AC1080" s="363">
        <v>-1.2055481885389996</v>
      </c>
      <c r="AD1080" s="526">
        <v>28386376000103</v>
      </c>
      <c r="AE1080" s="360" t="s">
        <v>2352</v>
      </c>
      <c r="AF1080" s="360" t="s">
        <v>2352</v>
      </c>
      <c r="AG1080" s="364" t="s">
        <v>1439</v>
      </c>
      <c r="AH1080" s="364" t="s">
        <v>2144</v>
      </c>
      <c r="AI1080" s="364">
        <v>100000</v>
      </c>
      <c r="AJ1080" s="364">
        <v>10000</v>
      </c>
      <c r="AK1080" s="364">
        <v>100000</v>
      </c>
      <c r="AL1080" s="359">
        <v>0</v>
      </c>
      <c r="AM1080" s="359" t="s">
        <v>34</v>
      </c>
      <c r="AN1080" s="359" t="s">
        <v>666</v>
      </c>
      <c r="AO1080" s="357" t="s">
        <v>1323</v>
      </c>
      <c r="AP1080" s="360" t="s">
        <v>716</v>
      </c>
      <c r="AQ1080" s="366" t="s">
        <v>659</v>
      </c>
      <c r="AR1080" s="359" t="s">
        <v>34</v>
      </c>
      <c r="AS1080" s="359" t="s">
        <v>34</v>
      </c>
      <c r="AT1080" s="359"/>
      <c r="AX1080" s="646"/>
      <c r="AY1080" s="647"/>
      <c r="AZ1080" s="647"/>
      <c r="BA1080" s="647"/>
      <c r="BB1080" s="648"/>
      <c r="BC1080" s="647"/>
      <c r="BD1080" s="647"/>
      <c r="BE1080" s="647"/>
      <c r="BF1080" s="647"/>
      <c r="BG1080" s="648"/>
      <c r="BH1080" s="648"/>
      <c r="BI1080" s="649"/>
      <c r="BJ1080" s="649"/>
      <c r="BK1080" s="649"/>
      <c r="BL1080" s="648"/>
      <c r="BM1080" s="648"/>
      <c r="BN1080" s="648"/>
      <c r="BO1080" s="648"/>
      <c r="BP1080" s="648"/>
      <c r="BQ1080" s="648"/>
      <c r="BR1080" s="648"/>
      <c r="BS1080" s="648"/>
      <c r="BT1080" s="651"/>
      <c r="BU1080" s="652"/>
      <c r="BV1080" s="650"/>
      <c r="BW1080" s="653"/>
    </row>
    <row r="1081" spans="2:75" ht="15.75" customHeight="1">
      <c r="B1081" s="353" t="s">
        <v>1640</v>
      </c>
      <c r="C1081" s="354">
        <v>34887351000188</v>
      </c>
      <c r="D1081" s="355" t="s">
        <v>14</v>
      </c>
      <c r="E1081" s="355"/>
      <c r="F1081" s="355"/>
      <c r="G1081" s="356"/>
      <c r="H1081" s="356" t="s">
        <v>34</v>
      </c>
      <c r="I1081" s="356"/>
      <c r="J1081" s="356"/>
      <c r="K1081" s="357"/>
      <c r="L1081" s="358"/>
      <c r="M1081" s="358"/>
      <c r="N1081" s="357">
        <v>521752</v>
      </c>
      <c r="O1081" s="357" t="s">
        <v>1323</v>
      </c>
      <c r="P1081" s="361">
        <v>43822</v>
      </c>
      <c r="Q1081" s="362">
        <v>11330568.9</v>
      </c>
      <c r="R1081" s="362">
        <v>21111249.006190468</v>
      </c>
      <c r="S1081" s="357">
        <v>32</v>
      </c>
      <c r="T1081" s="359">
        <v>-0.12099518196823433</v>
      </c>
      <c r="U1081" s="359">
        <v>-1.3609433433667764</v>
      </c>
      <c r="V1081" s="359">
        <v>-0.32263474446028007</v>
      </c>
      <c r="W1081" s="359">
        <v>-2.96104760827689</v>
      </c>
      <c r="X1081" s="359">
        <v>-0.25048234205354969</v>
      </c>
      <c r="Y1081" s="359">
        <v>-1.7613393404474027</v>
      </c>
      <c r="Z1081" s="359" t="s">
        <v>1417</v>
      </c>
      <c r="AA1081" s="359" t="s">
        <v>1417</v>
      </c>
      <c r="AB1081" s="359">
        <v>0.31861268365922346</v>
      </c>
      <c r="AC1081" s="363">
        <v>-1.3868523833673938</v>
      </c>
      <c r="AD1081" s="526">
        <v>12004203000135</v>
      </c>
      <c r="AE1081" s="360" t="s">
        <v>2352</v>
      </c>
      <c r="AF1081" s="360" t="s">
        <v>2352</v>
      </c>
      <c r="AG1081" s="364" t="s">
        <v>1439</v>
      </c>
      <c r="AH1081" s="364" t="s">
        <v>2353</v>
      </c>
      <c r="AI1081" s="364">
        <v>1000</v>
      </c>
      <c r="AJ1081" s="364">
        <v>100</v>
      </c>
      <c r="AK1081" s="364">
        <v>1000</v>
      </c>
      <c r="AL1081" s="359">
        <v>0</v>
      </c>
      <c r="AM1081" s="359" t="s">
        <v>34</v>
      </c>
      <c r="AN1081" s="359" t="s">
        <v>666</v>
      </c>
      <c r="AO1081" s="357" t="s">
        <v>1323</v>
      </c>
      <c r="AP1081" s="360" t="s">
        <v>716</v>
      </c>
      <c r="AQ1081" s="366" t="s">
        <v>665</v>
      </c>
      <c r="AR1081" s="359" t="s">
        <v>34</v>
      </c>
      <c r="AS1081" s="359" t="s">
        <v>34</v>
      </c>
      <c r="AT1081" s="359"/>
      <c r="AX1081" s="646"/>
      <c r="AY1081" s="647"/>
      <c r="AZ1081" s="647"/>
      <c r="BA1081" s="647"/>
      <c r="BB1081" s="648"/>
      <c r="BC1081" s="647"/>
      <c r="BD1081" s="647"/>
      <c r="BE1081" s="647"/>
      <c r="BF1081" s="647"/>
      <c r="BG1081" s="648"/>
      <c r="BH1081" s="648"/>
      <c r="BI1081" s="649"/>
      <c r="BJ1081" s="649"/>
      <c r="BK1081" s="649"/>
      <c r="BL1081" s="648"/>
      <c r="BM1081" s="648"/>
      <c r="BN1081" s="648"/>
      <c r="BO1081" s="648"/>
      <c r="BP1081" s="648"/>
      <c r="BQ1081" s="648"/>
      <c r="BR1081" s="648"/>
      <c r="BS1081" s="648"/>
      <c r="BT1081" s="651"/>
      <c r="BU1081" s="652"/>
      <c r="BV1081" s="650"/>
      <c r="BW1081" s="653"/>
    </row>
    <row r="1082" spans="2:75" ht="15.75" customHeight="1">
      <c r="B1082" s="353" t="s">
        <v>1648</v>
      </c>
      <c r="C1082" s="354">
        <v>31006892000161</v>
      </c>
      <c r="D1082" s="355" t="s">
        <v>14</v>
      </c>
      <c r="E1082" s="355" t="s">
        <v>614</v>
      </c>
      <c r="F1082" s="355"/>
      <c r="G1082" s="356"/>
      <c r="H1082" s="356" t="s">
        <v>1337</v>
      </c>
      <c r="I1082" s="356" t="s">
        <v>34</v>
      </c>
      <c r="J1082" s="356" t="s">
        <v>608</v>
      </c>
      <c r="K1082" s="357" t="s">
        <v>48</v>
      </c>
      <c r="L1082" s="358"/>
      <c r="M1082" s="358"/>
      <c r="N1082" s="357">
        <v>484113</v>
      </c>
      <c r="O1082" s="357" t="s">
        <v>1320</v>
      </c>
      <c r="P1082" s="361">
        <v>43455</v>
      </c>
      <c r="Q1082" s="362">
        <v>23243794.68</v>
      </c>
      <c r="R1082" s="362">
        <v>44797358.96797616</v>
      </c>
      <c r="S1082" s="357">
        <v>32</v>
      </c>
      <c r="T1082" s="359">
        <v>-2.4427970958749157E-3</v>
      </c>
      <c r="U1082" s="359">
        <v>-2.7476370486384034E-2</v>
      </c>
      <c r="V1082" s="359">
        <v>-0.11013277252079523</v>
      </c>
      <c r="W1082" s="359">
        <v>-1.0107664728147439</v>
      </c>
      <c r="X1082" s="359">
        <v>2.5490258774347963E-2</v>
      </c>
      <c r="Y1082" s="359">
        <v>0.17924215818712402</v>
      </c>
      <c r="Z1082" s="359">
        <v>0.1225765764008957</v>
      </c>
      <c r="AA1082" s="359">
        <v>0.66982750851033412</v>
      </c>
      <c r="AB1082" s="359">
        <v>0.23233788495180496</v>
      </c>
      <c r="AC1082" s="363">
        <v>-0.83141336877890304</v>
      </c>
      <c r="AD1082" s="526">
        <v>32072964000131</v>
      </c>
      <c r="AE1082" s="360" t="s">
        <v>2352</v>
      </c>
      <c r="AF1082" s="360" t="s">
        <v>2352</v>
      </c>
      <c r="AG1082" s="364" t="s">
        <v>1439</v>
      </c>
      <c r="AH1082" s="364" t="s">
        <v>2147</v>
      </c>
      <c r="AI1082" s="364">
        <v>20000</v>
      </c>
      <c r="AJ1082" s="364">
        <v>1000</v>
      </c>
      <c r="AK1082" s="364">
        <v>20000</v>
      </c>
      <c r="AL1082" s="359">
        <v>0</v>
      </c>
      <c r="AM1082" s="359" t="s">
        <v>34</v>
      </c>
      <c r="AN1082" s="359" t="s">
        <v>64</v>
      </c>
      <c r="AO1082" s="357" t="s">
        <v>1323</v>
      </c>
      <c r="AP1082" s="360" t="s">
        <v>13</v>
      </c>
      <c r="AQ1082" s="366" t="s">
        <v>671</v>
      </c>
      <c r="AR1082" s="359" t="s">
        <v>34</v>
      </c>
      <c r="AS1082" s="359" t="s">
        <v>34</v>
      </c>
      <c r="AT1082" s="359"/>
      <c r="AX1082" s="646"/>
      <c r="AY1082" s="647"/>
      <c r="AZ1082" s="647"/>
      <c r="BA1082" s="647"/>
      <c r="BB1082" s="648"/>
      <c r="BC1082" s="647"/>
      <c r="BD1082" s="647"/>
      <c r="BE1082" s="647"/>
      <c r="BF1082" s="647"/>
      <c r="BG1082" s="648"/>
      <c r="BH1082" s="648"/>
      <c r="BI1082" s="649"/>
      <c r="BJ1082" s="649"/>
      <c r="BK1082" s="649"/>
      <c r="BL1082" s="648"/>
      <c r="BM1082" s="648"/>
      <c r="BN1082" s="648"/>
      <c r="BO1082" s="648"/>
      <c r="BP1082" s="648"/>
      <c r="BQ1082" s="648"/>
      <c r="BR1082" s="648"/>
      <c r="BS1082" s="648"/>
      <c r="BT1082" s="651"/>
      <c r="BU1082" s="652"/>
      <c r="BV1082" s="650"/>
      <c r="BW1082" s="653"/>
    </row>
    <row r="1083" spans="2:75" ht="15.75" customHeight="1">
      <c r="B1083" s="353" t="s">
        <v>1651</v>
      </c>
      <c r="C1083" s="354">
        <v>33840487000170</v>
      </c>
      <c r="D1083" s="355" t="s">
        <v>14</v>
      </c>
      <c r="E1083" s="355" t="s">
        <v>607</v>
      </c>
      <c r="F1083" s="355"/>
      <c r="G1083" s="356"/>
      <c r="H1083" s="356" t="s">
        <v>34</v>
      </c>
      <c r="I1083" s="356" t="s">
        <v>34</v>
      </c>
      <c r="J1083" s="356" t="s">
        <v>608</v>
      </c>
      <c r="K1083" s="357" t="s">
        <v>48</v>
      </c>
      <c r="L1083" s="358"/>
      <c r="M1083" s="358"/>
      <c r="N1083" s="357">
        <v>503551</v>
      </c>
      <c r="O1083" s="357" t="s">
        <v>1320</v>
      </c>
      <c r="P1083" s="361">
        <v>43672</v>
      </c>
      <c r="Q1083" s="362">
        <v>11488236.85</v>
      </c>
      <c r="R1083" s="362">
        <v>18387783.266388886</v>
      </c>
      <c r="S1083" s="357">
        <v>32</v>
      </c>
      <c r="T1083" s="359">
        <v>-0.12161440982308125</v>
      </c>
      <c r="U1083" s="359">
        <v>-1.3679083647285561</v>
      </c>
      <c r="V1083" s="359">
        <v>-0.1553486082052199</v>
      </c>
      <c r="W1083" s="359">
        <v>-1.4257442283369468</v>
      </c>
      <c r="X1083" s="359">
        <v>5.8242940913349139E-2</v>
      </c>
      <c r="Y1083" s="359">
        <v>0.40955215562502217</v>
      </c>
      <c r="Z1083" s="359">
        <v>-7.5262265077041035E-2</v>
      </c>
      <c r="AA1083" s="359">
        <v>-0.41127544088456319</v>
      </c>
      <c r="AB1083" s="359">
        <v>0.22381108740607258</v>
      </c>
      <c r="AC1083" s="363">
        <v>-1.1046497856638187</v>
      </c>
      <c r="AD1083" s="526">
        <v>28747685000153</v>
      </c>
      <c r="AE1083" s="360" t="s">
        <v>2352</v>
      </c>
      <c r="AF1083" s="360" t="s">
        <v>2352</v>
      </c>
      <c r="AG1083" s="364" t="s">
        <v>1439</v>
      </c>
      <c r="AH1083" s="364" t="s">
        <v>2144</v>
      </c>
      <c r="AI1083" s="364">
        <v>1000</v>
      </c>
      <c r="AJ1083" s="364">
        <v>100</v>
      </c>
      <c r="AK1083" s="364">
        <v>1000</v>
      </c>
      <c r="AL1083" s="359">
        <v>0</v>
      </c>
      <c r="AM1083" s="359" t="s">
        <v>34</v>
      </c>
      <c r="AN1083" s="359" t="s">
        <v>666</v>
      </c>
      <c r="AO1083" s="357" t="s">
        <v>1323</v>
      </c>
      <c r="AP1083" s="360" t="s">
        <v>716</v>
      </c>
      <c r="AQ1083" s="366" t="s">
        <v>659</v>
      </c>
      <c r="AR1083" s="359" t="s">
        <v>34</v>
      </c>
      <c r="AS1083" s="359" t="s">
        <v>34</v>
      </c>
      <c r="AT1083" s="359"/>
      <c r="AX1083" s="646"/>
      <c r="AY1083" s="647"/>
      <c r="AZ1083" s="647"/>
      <c r="BA1083" s="647"/>
      <c r="BB1083" s="648"/>
      <c r="BC1083" s="647"/>
      <c r="BD1083" s="647"/>
      <c r="BE1083" s="647"/>
      <c r="BF1083" s="647"/>
      <c r="BG1083" s="648"/>
      <c r="BH1083" s="648"/>
      <c r="BI1083" s="649"/>
      <c r="BJ1083" s="649"/>
      <c r="BK1083" s="649"/>
      <c r="BL1083" s="648"/>
      <c r="BM1083" s="648"/>
      <c r="BN1083" s="648"/>
      <c r="BO1083" s="648"/>
      <c r="BP1083" s="648"/>
      <c r="BQ1083" s="648"/>
      <c r="BR1083" s="648"/>
      <c r="BS1083" s="648"/>
      <c r="BT1083" s="651"/>
      <c r="BU1083" s="652"/>
      <c r="BV1083" s="650"/>
      <c r="BW1083" s="653"/>
    </row>
    <row r="1084" spans="2:75" ht="15.75" customHeight="1">
      <c r="B1084" s="353" t="s">
        <v>1654</v>
      </c>
      <c r="C1084" s="354">
        <v>34674588000180</v>
      </c>
      <c r="D1084" s="355" t="s">
        <v>14</v>
      </c>
      <c r="E1084" s="355"/>
      <c r="F1084" s="355"/>
      <c r="G1084" s="356"/>
      <c r="H1084" s="356" t="s">
        <v>34</v>
      </c>
      <c r="I1084" s="356"/>
      <c r="J1084" s="356"/>
      <c r="K1084" s="357"/>
      <c r="L1084" s="358"/>
      <c r="M1084" s="358"/>
      <c r="N1084" s="357">
        <v>513237</v>
      </c>
      <c r="O1084" s="357" t="s">
        <v>1320</v>
      </c>
      <c r="P1084" s="361">
        <v>43770</v>
      </c>
      <c r="Q1084" s="362">
        <v>35218216.420000002</v>
      </c>
      <c r="R1084" s="362">
        <v>59710147.656507924</v>
      </c>
      <c r="S1084" s="357">
        <v>32</v>
      </c>
      <c r="T1084" s="359">
        <v>6.173314943392838E-2</v>
      </c>
      <c r="U1084" s="359">
        <v>0.69436912627833725</v>
      </c>
      <c r="V1084" s="359">
        <v>-8.7486272229715389E-2</v>
      </c>
      <c r="W1084" s="359">
        <v>-0.80292349658811069</v>
      </c>
      <c r="X1084" s="359">
        <v>-1.9380798260379195E-2</v>
      </c>
      <c r="Y1084" s="359">
        <v>-0.1362817120976241</v>
      </c>
      <c r="Z1084" s="359" t="s">
        <v>1417</v>
      </c>
      <c r="AA1084" s="359" t="s">
        <v>1417</v>
      </c>
      <c r="AB1084" s="359">
        <v>0.22288177140342275</v>
      </c>
      <c r="AC1084" s="363">
        <v>-0.76359686238862523</v>
      </c>
      <c r="AD1084" s="526">
        <v>25213366000170</v>
      </c>
      <c r="AE1084" s="360" t="s">
        <v>2352</v>
      </c>
      <c r="AF1084" s="360" t="s">
        <v>2352</v>
      </c>
      <c r="AG1084" s="364" t="s">
        <v>1439</v>
      </c>
      <c r="AH1084" s="364" t="s">
        <v>2144</v>
      </c>
      <c r="AI1084" s="364">
        <v>5000</v>
      </c>
      <c r="AJ1084" s="364">
        <v>5000</v>
      </c>
      <c r="AK1084" s="364">
        <v>0</v>
      </c>
      <c r="AL1084" s="359">
        <v>0</v>
      </c>
      <c r="AM1084" s="359" t="s">
        <v>34</v>
      </c>
      <c r="AN1084" s="359" t="s">
        <v>666</v>
      </c>
      <c r="AO1084" s="357" t="s">
        <v>1323</v>
      </c>
      <c r="AP1084" s="360" t="s">
        <v>716</v>
      </c>
      <c r="AQ1084" s="366" t="s">
        <v>659</v>
      </c>
      <c r="AR1084" s="359" t="s">
        <v>34</v>
      </c>
      <c r="AS1084" s="359" t="s">
        <v>34</v>
      </c>
      <c r="AT1084" s="359"/>
      <c r="AX1084" s="646"/>
      <c r="AY1084" s="647"/>
      <c r="AZ1084" s="647"/>
      <c r="BA1084" s="647"/>
      <c r="BB1084" s="648"/>
      <c r="BC1084" s="647"/>
      <c r="BD1084" s="647"/>
      <c r="BE1084" s="647"/>
      <c r="BF1084" s="647"/>
      <c r="BG1084" s="648"/>
      <c r="BH1084" s="648"/>
      <c r="BI1084" s="649"/>
      <c r="BJ1084" s="649"/>
      <c r="BK1084" s="649"/>
      <c r="BL1084" s="648"/>
      <c r="BM1084" s="648"/>
      <c r="BN1084" s="648"/>
      <c r="BO1084" s="648"/>
      <c r="BP1084" s="648"/>
      <c r="BQ1084" s="648"/>
      <c r="BR1084" s="648"/>
      <c r="BS1084" s="648"/>
      <c r="BT1084" s="651"/>
      <c r="BU1084" s="652"/>
      <c r="BV1084" s="650"/>
      <c r="BW1084" s="653"/>
    </row>
    <row r="1085" spans="2:75" ht="15.75" customHeight="1">
      <c r="B1085" s="353" t="s">
        <v>1658</v>
      </c>
      <c r="C1085" s="354">
        <v>34200609000126</v>
      </c>
      <c r="D1085" s="355" t="s">
        <v>14</v>
      </c>
      <c r="E1085" s="355"/>
      <c r="F1085" s="355"/>
      <c r="G1085" s="356"/>
      <c r="H1085" s="356" t="s">
        <v>34</v>
      </c>
      <c r="I1085" s="356"/>
      <c r="J1085" s="356"/>
      <c r="K1085" s="357"/>
      <c r="L1085" s="358"/>
      <c r="M1085" s="358"/>
      <c r="N1085" s="357">
        <v>508063</v>
      </c>
      <c r="O1085" s="357" t="s">
        <v>1320</v>
      </c>
      <c r="P1085" s="361">
        <v>43711</v>
      </c>
      <c r="Q1085" s="362">
        <v>5380790.29</v>
      </c>
      <c r="R1085" s="362">
        <v>7952653.0825396832</v>
      </c>
      <c r="S1085" s="357">
        <v>32</v>
      </c>
      <c r="T1085" s="359">
        <v>7.2083855142741404E-2</v>
      </c>
      <c r="U1085" s="359">
        <v>0.81079296898354403</v>
      </c>
      <c r="V1085" s="359">
        <v>-8.2860286764733337E-2</v>
      </c>
      <c r="W1085" s="359">
        <v>-0.76046755087177731</v>
      </c>
      <c r="X1085" s="359">
        <v>0.11323722119126489</v>
      </c>
      <c r="Y1085" s="359">
        <v>0.79626041042238282</v>
      </c>
      <c r="Z1085" s="359">
        <v>1.7524754771485185E-2</v>
      </c>
      <c r="AA1085" s="359">
        <v>9.5765138581181117E-2</v>
      </c>
      <c r="AB1085" s="359">
        <v>0.18589685016881927</v>
      </c>
      <c r="AC1085" s="363">
        <v>-0.92888908900606626</v>
      </c>
      <c r="AD1085" s="526">
        <v>29206165000104</v>
      </c>
      <c r="AE1085" s="360" t="s">
        <v>2352</v>
      </c>
      <c r="AF1085" s="360" t="s">
        <v>2352</v>
      </c>
      <c r="AG1085" s="364" t="s">
        <v>1439</v>
      </c>
      <c r="AH1085" s="364" t="s">
        <v>2147</v>
      </c>
      <c r="AI1085" s="364">
        <v>5000</v>
      </c>
      <c r="AJ1085" s="364">
        <v>1000</v>
      </c>
      <c r="AK1085" s="364">
        <v>5000</v>
      </c>
      <c r="AL1085" s="359">
        <v>0</v>
      </c>
      <c r="AM1085" s="359" t="s">
        <v>34</v>
      </c>
      <c r="AN1085" s="359" t="s">
        <v>666</v>
      </c>
      <c r="AO1085" s="357" t="s">
        <v>1323</v>
      </c>
      <c r="AP1085" s="360" t="s">
        <v>716</v>
      </c>
      <c r="AQ1085" s="366" t="s">
        <v>659</v>
      </c>
      <c r="AR1085" s="359" t="s">
        <v>34</v>
      </c>
      <c r="AS1085" s="359" t="s">
        <v>34</v>
      </c>
      <c r="AT1085" s="359"/>
      <c r="AX1085" s="646"/>
      <c r="AY1085" s="647"/>
      <c r="AZ1085" s="647"/>
      <c r="BA1085" s="647"/>
      <c r="BB1085" s="648"/>
      <c r="BC1085" s="647"/>
      <c r="BD1085" s="647"/>
      <c r="BE1085" s="647"/>
      <c r="BF1085" s="647"/>
      <c r="BG1085" s="648"/>
      <c r="BH1085" s="648"/>
      <c r="BI1085" s="649"/>
      <c r="BJ1085" s="649"/>
      <c r="BK1085" s="649"/>
      <c r="BL1085" s="648"/>
      <c r="BM1085" s="648"/>
      <c r="BN1085" s="648"/>
      <c r="BO1085" s="648"/>
      <c r="BP1085" s="648"/>
      <c r="BQ1085" s="648"/>
      <c r="BR1085" s="648"/>
      <c r="BS1085" s="648"/>
      <c r="BT1085" s="651"/>
      <c r="BU1085" s="652"/>
      <c r="BV1085" s="650"/>
      <c r="BW1085" s="653"/>
    </row>
    <row r="1086" spans="2:75" ht="15.75" customHeight="1">
      <c r="B1086" s="353" t="s">
        <v>1678</v>
      </c>
      <c r="C1086" s="354">
        <v>14476715000120</v>
      </c>
      <c r="D1086" s="355" t="s">
        <v>14</v>
      </c>
      <c r="E1086" s="355"/>
      <c r="F1086" s="355"/>
      <c r="G1086" s="356"/>
      <c r="H1086" s="356" t="s">
        <v>34</v>
      </c>
      <c r="I1086" s="356"/>
      <c r="J1086" s="356"/>
      <c r="K1086" s="357"/>
      <c r="L1086" s="358"/>
      <c r="M1086" s="358"/>
      <c r="N1086" s="357">
        <v>307092</v>
      </c>
      <c r="O1086" s="357" t="s">
        <v>1320</v>
      </c>
      <c r="P1086" s="361">
        <v>41089</v>
      </c>
      <c r="Q1086" s="362">
        <v>22877207.079999998</v>
      </c>
      <c r="R1086" s="362">
        <v>47328875.38543652</v>
      </c>
      <c r="S1086" s="357">
        <v>32</v>
      </c>
      <c r="T1086" s="359">
        <v>-0.12279092442044526</v>
      </c>
      <c r="U1086" s="359">
        <v>-1.3811416991771688</v>
      </c>
      <c r="V1086" s="359">
        <v>-0.19998059360784093</v>
      </c>
      <c r="W1086" s="359">
        <v>-1.8353635762164189</v>
      </c>
      <c r="X1086" s="359">
        <v>-0.12679279354251716</v>
      </c>
      <c r="Y1086" s="359">
        <v>-0.8915803546100548</v>
      </c>
      <c r="Z1086" s="359">
        <v>2.2373595743927943E-2</v>
      </c>
      <c r="AA1086" s="359">
        <v>0.12226193889245515</v>
      </c>
      <c r="AB1086" s="359">
        <v>0.18546238429444972</v>
      </c>
      <c r="AC1086" s="363">
        <v>-1.6677075226712412</v>
      </c>
      <c r="AD1086" s="526">
        <v>12282747000169</v>
      </c>
      <c r="AE1086" s="360" t="s">
        <v>2352</v>
      </c>
      <c r="AF1086" s="360" t="s">
        <v>2352</v>
      </c>
      <c r="AG1086" s="364" t="s">
        <v>1439</v>
      </c>
      <c r="AH1086" s="364" t="s">
        <v>2353</v>
      </c>
      <c r="AI1086" s="364">
        <v>50000</v>
      </c>
      <c r="AJ1086" s="364">
        <v>10000</v>
      </c>
      <c r="AK1086" s="364">
        <v>50000</v>
      </c>
      <c r="AL1086" s="359">
        <v>0</v>
      </c>
      <c r="AM1086" s="359" t="s">
        <v>34</v>
      </c>
      <c r="AN1086" s="359" t="s">
        <v>666</v>
      </c>
      <c r="AO1086" s="357" t="s">
        <v>1323</v>
      </c>
      <c r="AP1086" s="360" t="s">
        <v>716</v>
      </c>
      <c r="AQ1086" s="366" t="s">
        <v>659</v>
      </c>
      <c r="AR1086" s="359" t="s">
        <v>34</v>
      </c>
      <c r="AS1086" s="359" t="s">
        <v>34</v>
      </c>
      <c r="AT1086" s="359"/>
      <c r="AX1086" s="646"/>
      <c r="AY1086" s="647"/>
      <c r="AZ1086" s="647"/>
      <c r="BA1086" s="647"/>
      <c r="BB1086" s="648"/>
      <c r="BC1086" s="647"/>
      <c r="BD1086" s="647"/>
      <c r="BE1086" s="647"/>
      <c r="BF1086" s="647"/>
      <c r="BG1086" s="648"/>
      <c r="BH1086" s="648"/>
      <c r="BI1086" s="649"/>
      <c r="BJ1086" s="649"/>
      <c r="BK1086" s="649"/>
      <c r="BL1086" s="648"/>
      <c r="BM1086" s="648"/>
      <c r="BN1086" s="648"/>
      <c r="BO1086" s="648"/>
      <c r="BP1086" s="648"/>
      <c r="BQ1086" s="648"/>
      <c r="BR1086" s="648"/>
      <c r="BS1086" s="648"/>
      <c r="BT1086" s="651"/>
      <c r="BU1086" s="652"/>
      <c r="BV1086" s="650"/>
      <c r="BW1086" s="653"/>
    </row>
    <row r="1087" spans="2:75" ht="15.75" customHeight="1">
      <c r="B1087" s="353" t="s">
        <v>1680</v>
      </c>
      <c r="C1087" s="354">
        <v>31006632000196</v>
      </c>
      <c r="D1087" s="355" t="s">
        <v>14</v>
      </c>
      <c r="E1087" s="355" t="s">
        <v>614</v>
      </c>
      <c r="F1087" s="355"/>
      <c r="G1087" s="356"/>
      <c r="H1087" s="356" t="s">
        <v>1337</v>
      </c>
      <c r="I1087" s="356" t="s">
        <v>34</v>
      </c>
      <c r="J1087" s="356" t="s">
        <v>608</v>
      </c>
      <c r="K1087" s="357" t="s">
        <v>48</v>
      </c>
      <c r="L1087" s="358"/>
      <c r="M1087" s="358"/>
      <c r="N1087" s="357">
        <v>487449</v>
      </c>
      <c r="O1087" s="357" t="s">
        <v>1320</v>
      </c>
      <c r="P1087" s="361">
        <v>43515</v>
      </c>
      <c r="Q1087" s="362">
        <v>48783105.509999998</v>
      </c>
      <c r="R1087" s="362">
        <v>77385040.868730158</v>
      </c>
      <c r="S1087" s="357">
        <v>32</v>
      </c>
      <c r="T1087" s="359">
        <v>0.14999269027968021</v>
      </c>
      <c r="U1087" s="359">
        <v>1.6871048092096541</v>
      </c>
      <c r="V1087" s="359">
        <v>-6.2790196491447792E-2</v>
      </c>
      <c r="W1087" s="359">
        <v>-0.57627011453853771</v>
      </c>
      <c r="X1087" s="359">
        <v>8.8530524392726795E-2</v>
      </c>
      <c r="Y1087" s="359">
        <v>0.62252809585280844</v>
      </c>
      <c r="Z1087" s="359">
        <v>4.4962915213801136E-2</v>
      </c>
      <c r="AA1087" s="359">
        <v>0.24570271382454548</v>
      </c>
      <c r="AB1087" s="359">
        <v>0.25092516217759242</v>
      </c>
      <c r="AC1087" s="363">
        <v>-0.54558709510952497</v>
      </c>
      <c r="AD1087" s="526">
        <v>31493876000140</v>
      </c>
      <c r="AE1087" s="360" t="s">
        <v>2352</v>
      </c>
      <c r="AF1087" s="360" t="s">
        <v>2352</v>
      </c>
      <c r="AG1087" s="364" t="s">
        <v>1439</v>
      </c>
      <c r="AH1087" s="364" t="s">
        <v>2144</v>
      </c>
      <c r="AI1087" s="364">
        <v>30000</v>
      </c>
      <c r="AJ1087" s="364">
        <v>30000</v>
      </c>
      <c r="AK1087" s="364">
        <v>30000</v>
      </c>
      <c r="AL1087" s="359">
        <v>0</v>
      </c>
      <c r="AM1087" s="359" t="s">
        <v>34</v>
      </c>
      <c r="AN1087" s="359" t="s">
        <v>666</v>
      </c>
      <c r="AO1087" s="357" t="s">
        <v>1323</v>
      </c>
      <c r="AP1087" s="360" t="s">
        <v>716</v>
      </c>
      <c r="AQ1087" s="366" t="s">
        <v>659</v>
      </c>
      <c r="AR1087" s="359" t="s">
        <v>34</v>
      </c>
      <c r="AS1087" s="359" t="s">
        <v>34</v>
      </c>
      <c r="AT1087" s="359"/>
      <c r="AX1087" s="646"/>
      <c r="AY1087" s="647"/>
      <c r="AZ1087" s="647"/>
      <c r="BA1087" s="647"/>
      <c r="BB1087" s="648"/>
      <c r="BC1087" s="647"/>
      <c r="BD1087" s="647"/>
      <c r="BE1087" s="647"/>
      <c r="BF1087" s="647"/>
      <c r="BG1087" s="648"/>
      <c r="BH1087" s="648"/>
      <c r="BI1087" s="649"/>
      <c r="BJ1087" s="649"/>
      <c r="BK1087" s="649"/>
      <c r="BL1087" s="648"/>
      <c r="BM1087" s="648"/>
      <c r="BN1087" s="648"/>
      <c r="BO1087" s="648"/>
      <c r="BP1087" s="648"/>
      <c r="BQ1087" s="648"/>
      <c r="BR1087" s="648"/>
      <c r="BS1087" s="648"/>
      <c r="BT1087" s="651"/>
      <c r="BU1087" s="652"/>
      <c r="BV1087" s="650"/>
      <c r="BW1087" s="653"/>
    </row>
    <row r="1088" spans="2:75" ht="15.75" customHeight="1">
      <c r="B1088" s="353" t="s">
        <v>1681</v>
      </c>
      <c r="C1088" s="354">
        <v>28021609000166</v>
      </c>
      <c r="D1088" s="355" t="s">
        <v>14</v>
      </c>
      <c r="E1088" s="355" t="s">
        <v>614</v>
      </c>
      <c r="F1088" s="355"/>
      <c r="G1088" s="356"/>
      <c r="H1088" s="356" t="s">
        <v>1337</v>
      </c>
      <c r="I1088" s="356" t="s">
        <v>34</v>
      </c>
      <c r="J1088" s="356" t="s">
        <v>608</v>
      </c>
      <c r="K1088" s="357" t="s">
        <v>48</v>
      </c>
      <c r="L1088" s="358"/>
      <c r="M1088" s="358"/>
      <c r="N1088" s="357">
        <v>445940</v>
      </c>
      <c r="O1088" s="357" t="s">
        <v>1320</v>
      </c>
      <c r="P1088" s="361">
        <v>42947</v>
      </c>
      <c r="Q1088" s="362">
        <v>88925101.829999998</v>
      </c>
      <c r="R1088" s="362">
        <v>149911180.58730164</v>
      </c>
      <c r="S1088" s="357">
        <v>32</v>
      </c>
      <c r="T1088" s="359">
        <v>0.17606504396492562</v>
      </c>
      <c r="U1088" s="359">
        <v>1.9803643887783229</v>
      </c>
      <c r="V1088" s="359">
        <v>-7.3270293358825955E-2</v>
      </c>
      <c r="W1088" s="359">
        <v>-0.67245338771815844</v>
      </c>
      <c r="X1088" s="359">
        <v>5.7836127358225742E-2</v>
      </c>
      <c r="Y1088" s="359">
        <v>0.40669152795365954</v>
      </c>
      <c r="Z1088" s="359">
        <v>0.42196390390359451</v>
      </c>
      <c r="AA1088" s="359">
        <v>2.3058486272991829</v>
      </c>
      <c r="AB1088" s="359">
        <v>0.21687923652978153</v>
      </c>
      <c r="AC1088" s="363">
        <v>-0.71942303821891651</v>
      </c>
      <c r="AD1088" s="526">
        <v>26491334000107</v>
      </c>
      <c r="AE1088" s="360" t="s">
        <v>2352</v>
      </c>
      <c r="AF1088" s="360" t="s">
        <v>2352</v>
      </c>
      <c r="AG1088" s="364" t="s">
        <v>1439</v>
      </c>
      <c r="AH1088" s="364" t="s">
        <v>2144</v>
      </c>
      <c r="AI1088" s="364">
        <v>1000</v>
      </c>
      <c r="AJ1088" s="364">
        <v>100</v>
      </c>
      <c r="AK1088" s="364">
        <v>1000</v>
      </c>
      <c r="AL1088" s="359">
        <v>0</v>
      </c>
      <c r="AM1088" s="359" t="s">
        <v>34</v>
      </c>
      <c r="AN1088" s="359" t="s">
        <v>64</v>
      </c>
      <c r="AO1088" s="357" t="s">
        <v>1323</v>
      </c>
      <c r="AP1088" s="360" t="s">
        <v>13</v>
      </c>
      <c r="AQ1088" s="366" t="s">
        <v>668</v>
      </c>
      <c r="AR1088" s="359" t="s">
        <v>34</v>
      </c>
      <c r="AS1088" s="359" t="s">
        <v>34</v>
      </c>
      <c r="AT1088" s="359"/>
      <c r="AX1088" s="646"/>
      <c r="AY1088" s="647"/>
      <c r="AZ1088" s="647"/>
      <c r="BA1088" s="647"/>
      <c r="BB1088" s="648"/>
      <c r="BC1088" s="647"/>
      <c r="BD1088" s="647"/>
      <c r="BE1088" s="647"/>
      <c r="BF1088" s="647"/>
      <c r="BG1088" s="648"/>
      <c r="BH1088" s="648"/>
      <c r="BI1088" s="649"/>
      <c r="BJ1088" s="649"/>
      <c r="BK1088" s="649"/>
      <c r="BL1088" s="648"/>
      <c r="BM1088" s="648"/>
      <c r="BN1088" s="648"/>
      <c r="BO1088" s="648"/>
      <c r="BP1088" s="648"/>
      <c r="BQ1088" s="648"/>
      <c r="BR1088" s="648"/>
      <c r="BS1088" s="648"/>
      <c r="BT1088" s="651"/>
      <c r="BU1088" s="652"/>
      <c r="BV1088" s="650"/>
      <c r="BW1088" s="653"/>
    </row>
    <row r="1089" spans="2:75" ht="15.75" customHeight="1">
      <c r="B1089" s="353" t="s">
        <v>1682</v>
      </c>
      <c r="C1089" s="354">
        <v>32669660000156</v>
      </c>
      <c r="D1089" s="355" t="s">
        <v>14</v>
      </c>
      <c r="E1089" s="355" t="s">
        <v>614</v>
      </c>
      <c r="F1089" s="355"/>
      <c r="G1089" s="356"/>
      <c r="H1089" s="356" t="s">
        <v>1337</v>
      </c>
      <c r="I1089" s="356" t="s">
        <v>34</v>
      </c>
      <c r="J1089" s="356" t="s">
        <v>608</v>
      </c>
      <c r="K1089" s="357" t="s">
        <v>48</v>
      </c>
      <c r="L1089" s="358"/>
      <c r="M1089" s="358"/>
      <c r="N1089" s="357">
        <v>500313</v>
      </c>
      <c r="O1089" s="357" t="s">
        <v>1320</v>
      </c>
      <c r="P1089" s="361">
        <v>43644</v>
      </c>
      <c r="Q1089" s="362">
        <v>150272350.38</v>
      </c>
      <c r="R1089" s="362">
        <v>265441829.85261923</v>
      </c>
      <c r="S1089" s="357">
        <v>32</v>
      </c>
      <c r="T1089" s="359">
        <v>0.1754747926307243</v>
      </c>
      <c r="U1089" s="359">
        <v>1.9737252928149354</v>
      </c>
      <c r="V1089" s="359">
        <v>-7.2367751849021666E-2</v>
      </c>
      <c r="W1089" s="359">
        <v>-0.66417012491133565</v>
      </c>
      <c r="X1089" s="359">
        <v>5.803641467316667E-2</v>
      </c>
      <c r="Y1089" s="359">
        <v>0.40809990638187871</v>
      </c>
      <c r="Z1089" s="359">
        <v>0.42192134040543849</v>
      </c>
      <c r="AA1089" s="359">
        <v>2.3056160363526867</v>
      </c>
      <c r="AB1089" s="359">
        <v>0.21565485104240104</v>
      </c>
      <c r="AC1089" s="363">
        <v>-0.72022636488778624</v>
      </c>
      <c r="AD1089" s="526">
        <v>31943995000158</v>
      </c>
      <c r="AE1089" s="360" t="s">
        <v>2352</v>
      </c>
      <c r="AF1089" s="360" t="s">
        <v>2352</v>
      </c>
      <c r="AG1089" s="364" t="s">
        <v>1439</v>
      </c>
      <c r="AH1089" s="364" t="s">
        <v>2144</v>
      </c>
      <c r="AI1089" s="364">
        <v>1000</v>
      </c>
      <c r="AJ1089" s="364">
        <v>100</v>
      </c>
      <c r="AK1089" s="364">
        <v>1000</v>
      </c>
      <c r="AL1089" s="359">
        <v>0</v>
      </c>
      <c r="AM1089" s="359" t="s">
        <v>34</v>
      </c>
      <c r="AN1089" s="359" t="s">
        <v>64</v>
      </c>
      <c r="AO1089" s="357" t="s">
        <v>1323</v>
      </c>
      <c r="AP1089" s="360" t="s">
        <v>13</v>
      </c>
      <c r="AQ1089" s="366" t="s">
        <v>668</v>
      </c>
      <c r="AR1089" s="359" t="s">
        <v>34</v>
      </c>
      <c r="AS1089" s="359" t="s">
        <v>34</v>
      </c>
      <c r="AT1089" s="359"/>
      <c r="AX1089" s="646"/>
      <c r="AY1089" s="647"/>
      <c r="AZ1089" s="647"/>
      <c r="BA1089" s="647"/>
      <c r="BB1089" s="648"/>
      <c r="BC1089" s="647"/>
      <c r="BD1089" s="647"/>
      <c r="BE1089" s="647"/>
      <c r="BF1089" s="647"/>
      <c r="BG1089" s="648"/>
      <c r="BH1089" s="648"/>
      <c r="BI1089" s="649"/>
      <c r="BJ1089" s="649"/>
      <c r="BK1089" s="649"/>
      <c r="BL1089" s="648"/>
      <c r="BM1089" s="648"/>
      <c r="BN1089" s="648"/>
      <c r="BO1089" s="648"/>
      <c r="BP1089" s="648"/>
      <c r="BQ1089" s="648"/>
      <c r="BR1089" s="648"/>
      <c r="BS1089" s="648"/>
      <c r="BT1089" s="651"/>
      <c r="BU1089" s="652"/>
      <c r="BV1089" s="650"/>
      <c r="BW1089" s="653"/>
    </row>
    <row r="1090" spans="2:75" ht="15.75" customHeight="1">
      <c r="B1090" s="353" t="s">
        <v>1685</v>
      </c>
      <c r="C1090" s="354">
        <v>36988916000149</v>
      </c>
      <c r="D1090" s="355" t="s">
        <v>14</v>
      </c>
      <c r="E1090" s="355" t="s">
        <v>607</v>
      </c>
      <c r="F1090" s="355"/>
      <c r="G1090" s="356"/>
      <c r="H1090" s="356" t="s">
        <v>34</v>
      </c>
      <c r="I1090" s="356" t="s">
        <v>34</v>
      </c>
      <c r="J1090" s="356" t="s">
        <v>608</v>
      </c>
      <c r="K1090" s="357" t="s">
        <v>48</v>
      </c>
      <c r="L1090" s="358"/>
      <c r="M1090" s="358"/>
      <c r="N1090" s="357">
        <v>546836</v>
      </c>
      <c r="O1090" s="357" t="s">
        <v>1320</v>
      </c>
      <c r="P1090" s="361">
        <v>44042</v>
      </c>
      <c r="Q1090" s="362">
        <v>16532864.119999999</v>
      </c>
      <c r="R1090" s="362">
        <v>31578304.647103183</v>
      </c>
      <c r="S1090" s="357">
        <v>32</v>
      </c>
      <c r="T1090" s="359">
        <v>-1.1070614786241939E-2</v>
      </c>
      <c r="U1090" s="359">
        <v>-0.124521317751886</v>
      </c>
      <c r="V1090" s="359">
        <v>-0.19257339293343456</v>
      </c>
      <c r="W1090" s="359">
        <v>-1.7673824482766223</v>
      </c>
      <c r="X1090" s="359">
        <v>-7.5678425665252402E-2</v>
      </c>
      <c r="Y1090" s="359">
        <v>-0.53215483077380654</v>
      </c>
      <c r="Z1090" s="359" t="s">
        <v>1417</v>
      </c>
      <c r="AA1090" s="359" t="s">
        <v>1417</v>
      </c>
      <c r="AB1090" s="359">
        <v>0.23898426038519341</v>
      </c>
      <c r="AC1090" s="363">
        <v>-1.208298437967257</v>
      </c>
      <c r="AD1090" s="526">
        <v>35727340000101</v>
      </c>
      <c r="AE1090" s="360" t="s">
        <v>2352</v>
      </c>
      <c r="AF1090" s="360" t="s">
        <v>2352</v>
      </c>
      <c r="AG1090" s="364" t="s">
        <v>1439</v>
      </c>
      <c r="AH1090" s="364" t="s">
        <v>2353</v>
      </c>
      <c r="AI1090" s="364">
        <v>1000</v>
      </c>
      <c r="AJ1090" s="364" t="s">
        <v>1427</v>
      </c>
      <c r="AK1090" s="364">
        <v>1000</v>
      </c>
      <c r="AL1090" s="359">
        <v>0</v>
      </c>
      <c r="AM1090" s="359" t="s">
        <v>34</v>
      </c>
      <c r="AN1090" s="359" t="s">
        <v>666</v>
      </c>
      <c r="AO1090" s="357" t="s">
        <v>1323</v>
      </c>
      <c r="AP1090" s="360" t="s">
        <v>716</v>
      </c>
      <c r="AQ1090" s="366" t="s">
        <v>659</v>
      </c>
      <c r="AR1090" s="359" t="s">
        <v>34</v>
      </c>
      <c r="AS1090" s="359" t="s">
        <v>34</v>
      </c>
      <c r="AT1090" s="359"/>
      <c r="AX1090" s="646"/>
      <c r="AY1090" s="647"/>
      <c r="AZ1090" s="647"/>
      <c r="BA1090" s="647"/>
      <c r="BB1090" s="648"/>
      <c r="BC1090" s="647"/>
      <c r="BD1090" s="647"/>
      <c r="BE1090" s="647"/>
      <c r="BF1090" s="647"/>
      <c r="BG1090" s="648"/>
      <c r="BH1090" s="648"/>
      <c r="BI1090" s="649"/>
      <c r="BJ1090" s="649"/>
      <c r="BK1090" s="649"/>
      <c r="BL1090" s="648"/>
      <c r="BM1090" s="648"/>
      <c r="BN1090" s="648"/>
      <c r="BO1090" s="648"/>
      <c r="BP1090" s="648"/>
      <c r="BQ1090" s="648"/>
      <c r="BR1090" s="648"/>
      <c r="BS1090" s="648"/>
      <c r="BT1090" s="651"/>
      <c r="BU1090" s="652"/>
      <c r="BV1090" s="650"/>
      <c r="BW1090" s="653"/>
    </row>
    <row r="1091" spans="2:75" ht="15.75" customHeight="1">
      <c r="B1091" s="353" t="s">
        <v>1069</v>
      </c>
      <c r="C1091" s="354">
        <v>38049303000171</v>
      </c>
      <c r="D1091" s="355" t="s">
        <v>14</v>
      </c>
      <c r="E1091" s="355" t="s">
        <v>614</v>
      </c>
      <c r="F1091" s="355"/>
      <c r="G1091" s="356"/>
      <c r="H1091" s="356" t="s">
        <v>865</v>
      </c>
      <c r="I1091" s="356" t="s">
        <v>34</v>
      </c>
      <c r="J1091" s="356" t="s">
        <v>608</v>
      </c>
      <c r="K1091" s="357" t="s">
        <v>48</v>
      </c>
      <c r="L1091" s="358"/>
      <c r="M1091" s="358" t="s">
        <v>34</v>
      </c>
      <c r="N1091" s="357">
        <v>550159</v>
      </c>
      <c r="O1091" s="357" t="s">
        <v>1320</v>
      </c>
      <c r="P1091" s="361">
        <v>44067</v>
      </c>
      <c r="Q1091" s="362">
        <v>579945377.60000002</v>
      </c>
      <c r="R1091" s="362">
        <v>667930731.12932587</v>
      </c>
      <c r="S1091" s="357">
        <v>32</v>
      </c>
      <c r="T1091" s="359">
        <v>6.3042034968304739E-2</v>
      </c>
      <c r="U1091" s="359">
        <v>0.81495669066590315</v>
      </c>
      <c r="V1091" s="359">
        <v>-0.12489436961169587</v>
      </c>
      <c r="W1091" s="359">
        <v>-1.2243824359061923</v>
      </c>
      <c r="X1091" s="359">
        <v>6.3773756821761785E-2</v>
      </c>
      <c r="Y1091" s="359">
        <v>0.48360798315515302</v>
      </c>
      <c r="Z1091" s="359" t="s">
        <v>1417</v>
      </c>
      <c r="AA1091" s="359" t="s">
        <v>1417</v>
      </c>
      <c r="AB1091" s="359">
        <v>0.16942379859669371</v>
      </c>
      <c r="AC1091" s="363">
        <v>-1.2760802922530652</v>
      </c>
      <c r="AD1091" s="526">
        <v>22222944000146</v>
      </c>
      <c r="AE1091" s="360" t="s">
        <v>2356</v>
      </c>
      <c r="AF1091" s="360" t="s">
        <v>2143</v>
      </c>
      <c r="AG1091" s="364" t="s">
        <v>1435</v>
      </c>
      <c r="AH1091" s="364" t="s">
        <v>2147</v>
      </c>
      <c r="AI1091" s="364">
        <v>1000</v>
      </c>
      <c r="AJ1091" s="364">
        <v>1000</v>
      </c>
      <c r="AK1091" s="364">
        <v>1000</v>
      </c>
      <c r="AL1091" s="359">
        <v>1.8500000000000003E-2</v>
      </c>
      <c r="AM1091" s="359">
        <v>0.2</v>
      </c>
      <c r="AN1091" s="359" t="s">
        <v>34</v>
      </c>
      <c r="AO1091" s="357" t="s">
        <v>1323</v>
      </c>
      <c r="AP1091" s="360" t="s">
        <v>13</v>
      </c>
      <c r="AQ1091" s="366" t="s">
        <v>668</v>
      </c>
      <c r="AR1091" s="359">
        <v>4.933333333333333E-3</v>
      </c>
      <c r="AS1091" s="359">
        <v>4.933333333333333E-3</v>
      </c>
      <c r="AT1091" s="359"/>
      <c r="AX1091" s="646"/>
      <c r="AY1091" s="647"/>
      <c r="AZ1091" s="647"/>
      <c r="BA1091" s="647"/>
      <c r="BB1091" s="648"/>
      <c r="BC1091" s="647"/>
      <c r="BD1091" s="647"/>
      <c r="BE1091" s="647"/>
      <c r="BF1091" s="647"/>
      <c r="BG1091" s="648"/>
      <c r="BH1091" s="648"/>
      <c r="BI1091" s="649"/>
      <c r="BJ1091" s="649"/>
      <c r="BK1091" s="649"/>
      <c r="BL1091" s="648"/>
      <c r="BM1091" s="648"/>
      <c r="BN1091" s="648"/>
      <c r="BO1091" s="648"/>
      <c r="BP1091" s="648"/>
      <c r="BQ1091" s="648"/>
      <c r="BR1091" s="648"/>
      <c r="BS1091" s="648"/>
      <c r="BT1091" s="651"/>
      <c r="BU1091" s="652"/>
      <c r="BV1091" s="650"/>
      <c r="BW1091" s="653"/>
    </row>
    <row r="1092" spans="2:75" ht="15.75" customHeight="1">
      <c r="B1092" s="353" t="s">
        <v>1072</v>
      </c>
      <c r="C1092" s="354">
        <v>31340883000102</v>
      </c>
      <c r="D1092" s="355" t="s">
        <v>14</v>
      </c>
      <c r="E1092" s="355" t="s">
        <v>614</v>
      </c>
      <c r="F1092" s="355"/>
      <c r="G1092" s="356"/>
      <c r="H1092" s="356" t="s">
        <v>865</v>
      </c>
      <c r="I1092" s="356" t="s">
        <v>34</v>
      </c>
      <c r="J1092" s="356" t="s">
        <v>608</v>
      </c>
      <c r="K1092" s="357" t="s">
        <v>48</v>
      </c>
      <c r="L1092" s="358"/>
      <c r="M1092" s="358" t="s">
        <v>34</v>
      </c>
      <c r="N1092" s="357">
        <v>482633</v>
      </c>
      <c r="O1092" s="357" t="s">
        <v>1320</v>
      </c>
      <c r="P1092" s="361">
        <v>43454</v>
      </c>
      <c r="Q1092" s="362">
        <v>28463134.760000002</v>
      </c>
      <c r="R1092" s="362">
        <v>35769761.215476185</v>
      </c>
      <c r="S1092" s="357">
        <v>32</v>
      </c>
      <c r="T1092" s="359">
        <v>9.3033746104046244E-2</v>
      </c>
      <c r="U1092" s="359">
        <v>1.2026653943408423</v>
      </c>
      <c r="V1092" s="359">
        <v>-0.11458738386639122</v>
      </c>
      <c r="W1092" s="359">
        <v>-1.1233395117702054</v>
      </c>
      <c r="X1092" s="359">
        <v>-4.7782218318495273E-2</v>
      </c>
      <c r="Y1092" s="359">
        <v>-0.3623412416532048</v>
      </c>
      <c r="Z1092" s="359">
        <v>6.19000516935444E-2</v>
      </c>
      <c r="AA1092" s="359">
        <v>0.3518599610963089</v>
      </c>
      <c r="AB1092" s="359">
        <v>0.15960845806472096</v>
      </c>
      <c r="AC1092" s="363">
        <v>-1.2914994506622957</v>
      </c>
      <c r="AD1092" s="526">
        <v>32075594000196</v>
      </c>
      <c r="AE1092" s="360" t="s">
        <v>2157</v>
      </c>
      <c r="AF1092" s="360" t="s">
        <v>2143</v>
      </c>
      <c r="AG1092" s="364" t="s">
        <v>1435</v>
      </c>
      <c r="AH1092" s="364" t="s">
        <v>2144</v>
      </c>
      <c r="AI1092" s="364">
        <v>1000</v>
      </c>
      <c r="AJ1092" s="364">
        <v>1000</v>
      </c>
      <c r="AK1092" s="364">
        <v>1000</v>
      </c>
      <c r="AL1092" s="359">
        <v>0</v>
      </c>
      <c r="AM1092" s="359" t="s">
        <v>34</v>
      </c>
      <c r="AN1092" s="359" t="s">
        <v>34</v>
      </c>
      <c r="AO1092" s="357" t="s">
        <v>1323</v>
      </c>
      <c r="AP1092" s="360" t="s">
        <v>13</v>
      </c>
      <c r="AQ1092" s="366" t="s">
        <v>668</v>
      </c>
      <c r="AR1092" s="359">
        <v>3.7999999999999996E-3</v>
      </c>
      <c r="AS1092" s="359">
        <v>3.7999999999999996E-3</v>
      </c>
      <c r="AT1092" s="359"/>
      <c r="AX1092" s="646"/>
      <c r="AY1092" s="647"/>
      <c r="AZ1092" s="647"/>
      <c r="BA1092" s="647"/>
      <c r="BB1092" s="648"/>
      <c r="BC1092" s="647"/>
      <c r="BD1092" s="647"/>
      <c r="BE1092" s="647"/>
      <c r="BF1092" s="647"/>
      <c r="BG1092" s="648"/>
      <c r="BH1092" s="648"/>
      <c r="BI1092" s="649"/>
      <c r="BJ1092" s="649"/>
      <c r="BK1092" s="649"/>
      <c r="BL1092" s="648"/>
      <c r="BM1092" s="648"/>
      <c r="BN1092" s="648"/>
      <c r="BO1092" s="648"/>
      <c r="BP1092" s="648"/>
      <c r="BQ1092" s="648"/>
      <c r="BR1092" s="648"/>
      <c r="BS1092" s="648"/>
      <c r="BT1092" s="651"/>
      <c r="BU1092" s="652"/>
      <c r="BV1092" s="650"/>
      <c r="BW1092" s="653"/>
    </row>
    <row r="1093" spans="2:75" ht="15.75" customHeight="1">
      <c r="B1093" s="353" t="s">
        <v>288</v>
      </c>
      <c r="C1093" s="354">
        <v>28386218000145</v>
      </c>
      <c r="D1093" s="355" t="s">
        <v>14</v>
      </c>
      <c r="E1093" s="355" t="s">
        <v>614</v>
      </c>
      <c r="F1093" s="355"/>
      <c r="G1093" s="356"/>
      <c r="H1093" s="356" t="s">
        <v>865</v>
      </c>
      <c r="I1093" s="356" t="s">
        <v>34</v>
      </c>
      <c r="J1093" s="356" t="s">
        <v>608</v>
      </c>
      <c r="K1093" s="357" t="s">
        <v>48</v>
      </c>
      <c r="L1093" s="358"/>
      <c r="M1093" s="358" t="s">
        <v>34</v>
      </c>
      <c r="N1093" s="357">
        <v>450308</v>
      </c>
      <c r="O1093" s="357" t="s">
        <v>1320</v>
      </c>
      <c r="P1093" s="361">
        <v>43003</v>
      </c>
      <c r="Q1093" s="362">
        <v>31109050.370000001</v>
      </c>
      <c r="R1093" s="362">
        <v>32658299.744722217</v>
      </c>
      <c r="S1093" s="357">
        <v>32</v>
      </c>
      <c r="T1093" s="359">
        <v>9.1972053384704155E-2</v>
      </c>
      <c r="U1093" s="359">
        <v>1.1889406853352698</v>
      </c>
      <c r="V1093" s="359">
        <v>-0.11743610456430398</v>
      </c>
      <c r="W1093" s="359">
        <v>-1.151266499977688</v>
      </c>
      <c r="X1093" s="359">
        <v>-5.0820036927360257E-2</v>
      </c>
      <c r="Y1093" s="359">
        <v>-0.38537757201602696</v>
      </c>
      <c r="Z1093" s="359">
        <v>5.9256027841050773E-2</v>
      </c>
      <c r="AA1093" s="359">
        <v>0.33683047235723662</v>
      </c>
      <c r="AB1093" s="359">
        <v>0.16043322724957976</v>
      </c>
      <c r="AC1093" s="363">
        <v>-1.3041144618361666</v>
      </c>
      <c r="AD1093" s="526">
        <v>28069937000132</v>
      </c>
      <c r="AE1093" s="360" t="s">
        <v>2358</v>
      </c>
      <c r="AF1093" s="360" t="s">
        <v>2152</v>
      </c>
      <c r="AG1093" s="364" t="s">
        <v>1436</v>
      </c>
      <c r="AH1093" s="364" t="s">
        <v>2144</v>
      </c>
      <c r="AI1093" s="364">
        <v>5000</v>
      </c>
      <c r="AJ1093" s="364">
        <v>1000</v>
      </c>
      <c r="AK1093" s="364">
        <v>1000</v>
      </c>
      <c r="AL1093" s="359">
        <v>1.9E-2</v>
      </c>
      <c r="AM1093" s="359">
        <v>0.2</v>
      </c>
      <c r="AN1093" s="359" t="s">
        <v>2175</v>
      </c>
      <c r="AO1093" s="357" t="s">
        <v>1323</v>
      </c>
      <c r="AP1093" s="360" t="s">
        <v>13</v>
      </c>
      <c r="AQ1093" s="366" t="s">
        <v>668</v>
      </c>
      <c r="AR1093" s="359">
        <v>3.7999999999999996E-3</v>
      </c>
      <c r="AS1093" s="359">
        <v>3.7999999999999996E-3</v>
      </c>
      <c r="AT1093" s="359"/>
      <c r="AX1093" s="646"/>
      <c r="AY1093" s="647"/>
      <c r="AZ1093" s="647"/>
      <c r="BA1093" s="647"/>
      <c r="BB1093" s="648"/>
      <c r="BC1093" s="647"/>
      <c r="BD1093" s="647"/>
      <c r="BE1093" s="647"/>
      <c r="BF1093" s="647"/>
      <c r="BG1093" s="648"/>
      <c r="BH1093" s="648"/>
      <c r="BI1093" s="649"/>
      <c r="BJ1093" s="649"/>
      <c r="BK1093" s="649"/>
      <c r="BL1093" s="648"/>
      <c r="BM1093" s="648"/>
      <c r="BN1093" s="648"/>
      <c r="BO1093" s="648"/>
      <c r="BP1093" s="648"/>
      <c r="BQ1093" s="648"/>
      <c r="BR1093" s="648"/>
      <c r="BS1093" s="648"/>
      <c r="BT1093" s="651"/>
      <c r="BU1093" s="652"/>
      <c r="BV1093" s="650"/>
      <c r="BW1093" s="653"/>
    </row>
    <row r="1094" spans="2:75" ht="15.75" customHeight="1">
      <c r="B1094" s="353" t="s">
        <v>289</v>
      </c>
      <c r="C1094" s="354">
        <v>33953430000187</v>
      </c>
      <c r="D1094" s="355" t="s">
        <v>14</v>
      </c>
      <c r="E1094" s="355" t="s">
        <v>614</v>
      </c>
      <c r="F1094" s="355"/>
      <c r="G1094" s="356"/>
      <c r="H1094" s="356" t="s">
        <v>1337</v>
      </c>
      <c r="I1094" s="356" t="s">
        <v>34</v>
      </c>
      <c r="J1094" s="356" t="s">
        <v>608</v>
      </c>
      <c r="K1094" s="357" t="s">
        <v>48</v>
      </c>
      <c r="L1094" s="358"/>
      <c r="M1094" s="358" t="s">
        <v>34</v>
      </c>
      <c r="N1094" s="357">
        <v>516961</v>
      </c>
      <c r="O1094" s="357" t="s">
        <v>1320</v>
      </c>
      <c r="P1094" s="361">
        <v>43707</v>
      </c>
      <c r="Q1094" s="362">
        <v>177468262.62</v>
      </c>
      <c r="R1094" s="362">
        <v>183261500.49865079</v>
      </c>
      <c r="S1094" s="357">
        <v>32</v>
      </c>
      <c r="T1094" s="359">
        <v>9.1644191978289546E-2</v>
      </c>
      <c r="U1094" s="359">
        <v>1.1847023569421102</v>
      </c>
      <c r="V1094" s="359">
        <v>-0.10814212337096951</v>
      </c>
      <c r="W1094" s="359">
        <v>-1.0601544076700811</v>
      </c>
      <c r="X1094" s="359">
        <v>5.3561306436049394E-2</v>
      </c>
      <c r="Y1094" s="359">
        <v>0.40616511668094307</v>
      </c>
      <c r="Z1094" s="359" t="s">
        <v>1417</v>
      </c>
      <c r="AA1094" s="359" t="s">
        <v>1417</v>
      </c>
      <c r="AB1094" s="359">
        <v>0.18529473917703607</v>
      </c>
      <c r="AC1094" s="363">
        <v>-1.0493497201125079</v>
      </c>
      <c r="AD1094" s="526">
        <v>28069983000131</v>
      </c>
      <c r="AE1094" s="360" t="s">
        <v>2358</v>
      </c>
      <c r="AF1094" s="360" t="s">
        <v>736</v>
      </c>
      <c r="AG1094" s="364" t="s">
        <v>736</v>
      </c>
      <c r="AH1094" s="364" t="s">
        <v>2147</v>
      </c>
      <c r="AI1094" s="364">
        <v>5000</v>
      </c>
      <c r="AJ1094" s="364">
        <v>1000</v>
      </c>
      <c r="AK1094" s="364">
        <v>5000</v>
      </c>
      <c r="AL1094" s="359">
        <v>1.9E-2</v>
      </c>
      <c r="AM1094" s="359">
        <v>0.2</v>
      </c>
      <c r="AN1094" s="359" t="s">
        <v>666</v>
      </c>
      <c r="AO1094" s="357" t="s">
        <v>1323</v>
      </c>
      <c r="AP1094" s="360" t="s">
        <v>716</v>
      </c>
      <c r="AQ1094" s="366" t="s">
        <v>659</v>
      </c>
      <c r="AR1094" s="359">
        <v>3.7999999999999996E-3</v>
      </c>
      <c r="AS1094" s="359">
        <v>3.7999999999999996E-3</v>
      </c>
      <c r="AT1094" s="359"/>
      <c r="AX1094" s="646"/>
      <c r="AY1094" s="647"/>
      <c r="AZ1094" s="647"/>
      <c r="BA1094" s="647"/>
      <c r="BB1094" s="648"/>
      <c r="BC1094" s="647"/>
      <c r="BD1094" s="647"/>
      <c r="BE1094" s="647"/>
      <c r="BF1094" s="647"/>
      <c r="BG1094" s="648"/>
      <c r="BH1094" s="648"/>
      <c r="BI1094" s="649"/>
      <c r="BJ1094" s="649"/>
      <c r="BK1094" s="649"/>
      <c r="BL1094" s="648"/>
      <c r="BM1094" s="648"/>
      <c r="BN1094" s="648"/>
      <c r="BO1094" s="648"/>
      <c r="BP1094" s="648"/>
      <c r="BQ1094" s="648"/>
      <c r="BR1094" s="648"/>
      <c r="BS1094" s="648"/>
      <c r="BT1094" s="651"/>
      <c r="BU1094" s="652"/>
      <c r="BV1094" s="650"/>
      <c r="BW1094" s="653"/>
    </row>
    <row r="1095" spans="2:75" ht="15.75" customHeight="1">
      <c r="B1095" s="353" t="s">
        <v>290</v>
      </c>
      <c r="C1095" s="354">
        <v>28407875000121</v>
      </c>
      <c r="D1095" s="355" t="s">
        <v>14</v>
      </c>
      <c r="E1095" s="355" t="s">
        <v>607</v>
      </c>
      <c r="F1095" s="355"/>
      <c r="G1095" s="356"/>
      <c r="H1095" s="356" t="s">
        <v>34</v>
      </c>
      <c r="I1095" s="356" t="s">
        <v>34</v>
      </c>
      <c r="J1095" s="356" t="s">
        <v>608</v>
      </c>
      <c r="K1095" s="357" t="s">
        <v>48</v>
      </c>
      <c r="L1095" s="358"/>
      <c r="M1095" s="358" t="s">
        <v>34</v>
      </c>
      <c r="N1095" s="357">
        <v>460672</v>
      </c>
      <c r="O1095" s="357" t="s">
        <v>1320</v>
      </c>
      <c r="P1095" s="361">
        <v>43178</v>
      </c>
      <c r="Q1095" s="362">
        <v>22306012.890000001</v>
      </c>
      <c r="R1095" s="362">
        <v>50942630.244880959</v>
      </c>
      <c r="S1095" s="357">
        <v>32</v>
      </c>
      <c r="T1095" s="359">
        <v>8.4229008591035326E-2</v>
      </c>
      <c r="U1095" s="359">
        <v>1.0888448339894372</v>
      </c>
      <c r="V1095" s="359">
        <v>-0.1180225399853424</v>
      </c>
      <c r="W1095" s="359">
        <v>-1.1570155279886789</v>
      </c>
      <c r="X1095" s="359">
        <v>3.5365441485136984E-2</v>
      </c>
      <c r="Y1095" s="359">
        <v>0.26818256728734136</v>
      </c>
      <c r="Z1095" s="359">
        <v>2.9286761639420122E-2</v>
      </c>
      <c r="AA1095" s="359">
        <v>0.16647544758283192</v>
      </c>
      <c r="AB1095" s="359">
        <v>0.18615898602916026</v>
      </c>
      <c r="AC1095" s="363">
        <v>-1.1034310769177527</v>
      </c>
      <c r="AD1095" s="526">
        <v>28069983000131</v>
      </c>
      <c r="AE1095" s="360" t="s">
        <v>2358</v>
      </c>
      <c r="AF1095" s="360" t="s">
        <v>2152</v>
      </c>
      <c r="AG1095" s="364" t="s">
        <v>1436</v>
      </c>
      <c r="AH1095" s="364" t="s">
        <v>2147</v>
      </c>
      <c r="AI1095" s="364">
        <v>5000</v>
      </c>
      <c r="AJ1095" s="364">
        <v>1000</v>
      </c>
      <c r="AK1095" s="364">
        <v>5000</v>
      </c>
      <c r="AL1095" s="359">
        <v>2.8999999999999998E-2</v>
      </c>
      <c r="AM1095" s="359" t="s">
        <v>34</v>
      </c>
      <c r="AN1095" s="359" t="s">
        <v>34</v>
      </c>
      <c r="AO1095" s="357" t="s">
        <v>1323</v>
      </c>
      <c r="AP1095" s="360" t="s">
        <v>716</v>
      </c>
      <c r="AQ1095" s="366" t="s">
        <v>659</v>
      </c>
      <c r="AR1095" s="359">
        <v>5.7999999999999996E-3</v>
      </c>
      <c r="AS1095" s="359">
        <v>5.7999999999999996E-3</v>
      </c>
      <c r="AT1095" s="359"/>
      <c r="AX1095" s="646"/>
      <c r="AY1095" s="647"/>
      <c r="AZ1095" s="647"/>
      <c r="BA1095" s="647"/>
      <c r="BB1095" s="648"/>
      <c r="BC1095" s="647"/>
      <c r="BD1095" s="647"/>
      <c r="BE1095" s="647"/>
      <c r="BF1095" s="647"/>
      <c r="BG1095" s="648"/>
      <c r="BH1095" s="648"/>
      <c r="BI1095" s="649"/>
      <c r="BJ1095" s="649"/>
      <c r="BK1095" s="649"/>
      <c r="BL1095" s="648"/>
      <c r="BM1095" s="648"/>
      <c r="BN1095" s="648"/>
      <c r="BO1095" s="648"/>
      <c r="BP1095" s="648"/>
      <c r="BQ1095" s="648"/>
      <c r="BR1095" s="648"/>
      <c r="BS1095" s="648"/>
      <c r="BT1095" s="651"/>
      <c r="BU1095" s="652"/>
      <c r="BV1095" s="650"/>
      <c r="BW1095" s="653"/>
    </row>
    <row r="1096" spans="2:75" ht="15.75" customHeight="1">
      <c r="B1096" s="353" t="s">
        <v>1076</v>
      </c>
      <c r="C1096" s="354">
        <v>17321731000131</v>
      </c>
      <c r="D1096" s="355" t="s">
        <v>14</v>
      </c>
      <c r="E1096" s="355" t="s">
        <v>607</v>
      </c>
      <c r="F1096" s="355"/>
      <c r="G1096" s="356"/>
      <c r="H1096" s="356" t="s">
        <v>34</v>
      </c>
      <c r="I1096" s="356" t="s">
        <v>34</v>
      </c>
      <c r="J1096" s="356" t="s">
        <v>608</v>
      </c>
      <c r="K1096" s="357" t="s">
        <v>48</v>
      </c>
      <c r="L1096" s="358"/>
      <c r="M1096" s="358" t="s">
        <v>1414</v>
      </c>
      <c r="N1096" s="357">
        <v>340944</v>
      </c>
      <c r="O1096" s="357" t="s">
        <v>1320</v>
      </c>
      <c r="P1096" s="361">
        <v>41471</v>
      </c>
      <c r="Q1096" s="362">
        <v>39003479.380000003</v>
      </c>
      <c r="R1096" s="362">
        <v>32739605.566190463</v>
      </c>
      <c r="S1096" s="357">
        <v>32</v>
      </c>
      <c r="T1096" s="359">
        <v>-0.11834335089336845</v>
      </c>
      <c r="U1096" s="359">
        <v>-1.5298475954156971</v>
      </c>
      <c r="V1096" s="359">
        <v>-0.27119980877366789</v>
      </c>
      <c r="W1096" s="359">
        <v>-2.658664946354008</v>
      </c>
      <c r="X1096" s="359">
        <v>-8.3614229725551215E-2</v>
      </c>
      <c r="Y1096" s="359">
        <v>-0.63406189341580621</v>
      </c>
      <c r="Z1096" s="359">
        <v>-2.1485653992151965E-2</v>
      </c>
      <c r="AA1096" s="359">
        <v>-0.12213142268822655</v>
      </c>
      <c r="AB1096" s="359">
        <v>0.22650440398617105</v>
      </c>
      <c r="AC1096" s="363">
        <v>-1.7116143520467864</v>
      </c>
      <c r="AD1096" s="526">
        <v>0</v>
      </c>
      <c r="AE1096" s="360" t="s">
        <v>2361</v>
      </c>
      <c r="AF1096" s="360" t="s">
        <v>2152</v>
      </c>
      <c r="AG1096" s="364" t="s">
        <v>1436</v>
      </c>
      <c r="AH1096" s="364" t="s">
        <v>2147</v>
      </c>
      <c r="AI1096" s="364">
        <v>1000000</v>
      </c>
      <c r="AJ1096" s="364">
        <v>0</v>
      </c>
      <c r="AK1096" s="364">
        <v>0</v>
      </c>
      <c r="AL1096" s="359">
        <v>0.02</v>
      </c>
      <c r="AM1096" s="359">
        <v>0.2</v>
      </c>
      <c r="AN1096" s="359" t="s">
        <v>34</v>
      </c>
      <c r="AO1096" s="357" t="s">
        <v>1323</v>
      </c>
      <c r="AP1096" s="360" t="s">
        <v>716</v>
      </c>
      <c r="AQ1096" s="366" t="s">
        <v>665</v>
      </c>
      <c r="AR1096" s="359">
        <v>3.06705E-3</v>
      </c>
      <c r="AS1096" s="359">
        <v>3.06705E-3</v>
      </c>
      <c r="AT1096" s="359"/>
      <c r="AX1096" s="646"/>
      <c r="AY1096" s="647"/>
      <c r="AZ1096" s="647"/>
      <c r="BA1096" s="647"/>
      <c r="BB1096" s="648"/>
      <c r="BC1096" s="647"/>
      <c r="BD1096" s="647"/>
      <c r="BE1096" s="647"/>
      <c r="BF1096" s="647"/>
      <c r="BG1096" s="648"/>
      <c r="BH1096" s="648"/>
      <c r="BI1096" s="649"/>
      <c r="BJ1096" s="649"/>
      <c r="BK1096" s="649"/>
      <c r="BL1096" s="648"/>
      <c r="BM1096" s="648"/>
      <c r="BN1096" s="648"/>
      <c r="BO1096" s="648"/>
      <c r="BP1096" s="648"/>
      <c r="BQ1096" s="648"/>
      <c r="BR1096" s="648"/>
      <c r="BS1096" s="648"/>
      <c r="BT1096" s="651"/>
      <c r="BU1096" s="652"/>
      <c r="BV1096" s="650"/>
      <c r="BW1096" s="653"/>
    </row>
    <row r="1097" spans="2:75" ht="15.75" customHeight="1">
      <c r="B1097" s="353" t="s">
        <v>1077</v>
      </c>
      <c r="C1097" s="354">
        <v>19186860000190</v>
      </c>
      <c r="D1097" s="355" t="s">
        <v>14</v>
      </c>
      <c r="E1097" s="355" t="s">
        <v>607</v>
      </c>
      <c r="F1097" s="355"/>
      <c r="G1097" s="356"/>
      <c r="H1097" s="356" t="s">
        <v>34</v>
      </c>
      <c r="I1097" s="356" t="s">
        <v>34</v>
      </c>
      <c r="J1097" s="356" t="s">
        <v>611</v>
      </c>
      <c r="K1097" s="357"/>
      <c r="L1097" s="358"/>
      <c r="M1097" s="358" t="s">
        <v>34</v>
      </c>
      <c r="N1097" s="357">
        <v>355739</v>
      </c>
      <c r="O1097" s="357" t="s">
        <v>1320</v>
      </c>
      <c r="P1097" s="361">
        <v>41627</v>
      </c>
      <c r="Q1097" s="362">
        <v>87497726.840000004</v>
      </c>
      <c r="R1097" s="362">
        <v>94605055.695277825</v>
      </c>
      <c r="S1097" s="357">
        <v>32</v>
      </c>
      <c r="T1097" s="359">
        <v>-5.4590426429703465E-2</v>
      </c>
      <c r="U1097" s="359">
        <v>-0.70570109749088794</v>
      </c>
      <c r="V1097" s="359">
        <v>-0.20621364531948827</v>
      </c>
      <c r="W1097" s="359">
        <v>-2.0215832479747466</v>
      </c>
      <c r="X1097" s="359">
        <v>-0.13374957785800679</v>
      </c>
      <c r="Y1097" s="359">
        <v>-1.0142473459191279</v>
      </c>
      <c r="Z1097" s="359">
        <v>-2.2749216249262072E-2</v>
      </c>
      <c r="AA1097" s="359">
        <v>-0.12931392018969301</v>
      </c>
      <c r="AB1097" s="359">
        <v>0.22279660961424544</v>
      </c>
      <c r="AC1097" s="363">
        <v>-1.3610136940011326</v>
      </c>
      <c r="AD1097" s="526">
        <v>18981190000130</v>
      </c>
      <c r="AE1097" s="360" t="s">
        <v>2361</v>
      </c>
      <c r="AF1097" s="360" t="s">
        <v>2152</v>
      </c>
      <c r="AG1097" s="364" t="s">
        <v>1436</v>
      </c>
      <c r="AH1097" s="364" t="s">
        <v>2144</v>
      </c>
      <c r="AI1097" s="364">
        <v>5000</v>
      </c>
      <c r="AJ1097" s="364">
        <v>1000</v>
      </c>
      <c r="AK1097" s="364">
        <v>5000</v>
      </c>
      <c r="AL1097" s="359">
        <v>0.02</v>
      </c>
      <c r="AM1097" s="359">
        <v>0.1</v>
      </c>
      <c r="AN1097" s="359" t="s">
        <v>635</v>
      </c>
      <c r="AO1097" s="357" t="s">
        <v>1323</v>
      </c>
      <c r="AP1097" s="360" t="s">
        <v>716</v>
      </c>
      <c r="AQ1097" s="366" t="s">
        <v>665</v>
      </c>
      <c r="AR1097" s="359">
        <v>6.0000000000000001E-3</v>
      </c>
      <c r="AS1097" s="359">
        <v>6.0000000000000001E-3</v>
      </c>
      <c r="AT1097" s="359"/>
      <c r="AX1097" s="646"/>
      <c r="AY1097" s="647"/>
      <c r="AZ1097" s="647"/>
      <c r="BA1097" s="647"/>
      <c r="BB1097" s="648"/>
      <c r="BC1097" s="647"/>
      <c r="BD1097" s="647"/>
      <c r="BE1097" s="647"/>
      <c r="BF1097" s="647"/>
      <c r="BG1097" s="648"/>
      <c r="BH1097" s="648"/>
      <c r="BI1097" s="649"/>
      <c r="BJ1097" s="649"/>
      <c r="BK1097" s="649"/>
      <c r="BL1097" s="648"/>
      <c r="BM1097" s="648"/>
      <c r="BN1097" s="648"/>
      <c r="BO1097" s="648"/>
      <c r="BP1097" s="648"/>
      <c r="BQ1097" s="648"/>
      <c r="BR1097" s="648"/>
      <c r="BS1097" s="648"/>
      <c r="BT1097" s="651"/>
      <c r="BU1097" s="652"/>
      <c r="BV1097" s="650"/>
      <c r="BW1097" s="653"/>
    </row>
    <row r="1098" spans="2:75" ht="15.75" customHeight="1">
      <c r="B1098" s="353" t="s">
        <v>300</v>
      </c>
      <c r="C1098" s="354">
        <v>8869576000100</v>
      </c>
      <c r="D1098" s="355" t="s">
        <v>14</v>
      </c>
      <c r="E1098" s="355" t="s">
        <v>607</v>
      </c>
      <c r="F1098" s="355"/>
      <c r="G1098" s="356"/>
      <c r="H1098" s="356" t="s">
        <v>34</v>
      </c>
      <c r="I1098" s="356" t="s">
        <v>34</v>
      </c>
      <c r="J1098" s="356" t="s">
        <v>608</v>
      </c>
      <c r="K1098" s="357" t="s">
        <v>48</v>
      </c>
      <c r="L1098" s="358"/>
      <c r="M1098" s="358" t="s">
        <v>34</v>
      </c>
      <c r="N1098" s="357">
        <v>187003</v>
      </c>
      <c r="O1098" s="357" t="s">
        <v>1320</v>
      </c>
      <c r="P1098" s="361">
        <v>39260</v>
      </c>
      <c r="Q1098" s="362">
        <v>217053271.25</v>
      </c>
      <c r="R1098" s="362">
        <v>219732980.20750001</v>
      </c>
      <c r="S1098" s="357">
        <v>32</v>
      </c>
      <c r="T1098" s="359">
        <v>-5.4988358974605855E-4</v>
      </c>
      <c r="U1098" s="359">
        <v>-7.1084524916785966E-3</v>
      </c>
      <c r="V1098" s="359">
        <v>-0.11186644231818066</v>
      </c>
      <c r="W1098" s="359">
        <v>-1.0966651864894568</v>
      </c>
      <c r="X1098" s="359">
        <v>-0.14637283845658988</v>
      </c>
      <c r="Y1098" s="359">
        <v>-1.1099718241866454</v>
      </c>
      <c r="Z1098" s="359">
        <v>7.4100397096406034E-3</v>
      </c>
      <c r="AA1098" s="359">
        <v>4.2121067957495158E-2</v>
      </c>
      <c r="AB1098" s="359">
        <v>0.2634757605843181</v>
      </c>
      <c r="AC1098" s="363">
        <v>-0.6876747122836645</v>
      </c>
      <c r="AD1098" s="526">
        <v>0</v>
      </c>
      <c r="AE1098" s="360" t="s">
        <v>2363</v>
      </c>
      <c r="AF1098" s="360" t="s">
        <v>2152</v>
      </c>
      <c r="AG1098" s="364" t="s">
        <v>1436</v>
      </c>
      <c r="AH1098" s="364" t="s">
        <v>2144</v>
      </c>
      <c r="AI1098" s="364">
        <v>5000</v>
      </c>
      <c r="AJ1098" s="364">
        <v>5000</v>
      </c>
      <c r="AK1098" s="364">
        <v>5000</v>
      </c>
      <c r="AL1098" s="359">
        <v>0.02</v>
      </c>
      <c r="AM1098" s="359">
        <v>0.2</v>
      </c>
      <c r="AN1098" s="359" t="s">
        <v>2175</v>
      </c>
      <c r="AO1098" s="357" t="s">
        <v>1323</v>
      </c>
      <c r="AP1098" s="360" t="s">
        <v>716</v>
      </c>
      <c r="AQ1098" s="366" t="s">
        <v>665</v>
      </c>
      <c r="AR1098" s="359">
        <v>5.3333333333333332E-3</v>
      </c>
      <c r="AS1098" s="359">
        <v>5.3333333333333332E-3</v>
      </c>
      <c r="AT1098" s="359"/>
      <c r="AX1098" s="646"/>
      <c r="AY1098" s="647"/>
      <c r="AZ1098" s="647"/>
      <c r="BA1098" s="647"/>
      <c r="BB1098" s="648"/>
      <c r="BC1098" s="647"/>
      <c r="BD1098" s="647"/>
      <c r="BE1098" s="647"/>
      <c r="BF1098" s="647"/>
      <c r="BG1098" s="648"/>
      <c r="BH1098" s="648"/>
      <c r="BI1098" s="649"/>
      <c r="BJ1098" s="649"/>
      <c r="BK1098" s="649"/>
      <c r="BL1098" s="648"/>
      <c r="BM1098" s="648"/>
      <c r="BN1098" s="648"/>
      <c r="BO1098" s="648"/>
      <c r="BP1098" s="648"/>
      <c r="BQ1098" s="648"/>
      <c r="BR1098" s="648"/>
      <c r="BS1098" s="648"/>
      <c r="BT1098" s="651"/>
      <c r="BU1098" s="652"/>
      <c r="BV1098" s="650"/>
      <c r="BW1098" s="653"/>
    </row>
    <row r="1099" spans="2:75" ht="15.75" customHeight="1">
      <c r="B1099" s="353" t="s">
        <v>562</v>
      </c>
      <c r="C1099" s="354">
        <v>39959357000137</v>
      </c>
      <c r="D1099" s="355" t="s">
        <v>14</v>
      </c>
      <c r="E1099" s="355" t="s">
        <v>607</v>
      </c>
      <c r="F1099" s="355"/>
      <c r="G1099" s="356"/>
      <c r="H1099" s="356" t="s">
        <v>34</v>
      </c>
      <c r="I1099" s="356" t="s">
        <v>34</v>
      </c>
      <c r="J1099" s="356" t="s">
        <v>608</v>
      </c>
      <c r="K1099" s="357" t="s">
        <v>48</v>
      </c>
      <c r="L1099" s="358"/>
      <c r="M1099" s="358" t="s">
        <v>34</v>
      </c>
      <c r="N1099" s="357">
        <v>603430</v>
      </c>
      <c r="O1099" s="357" t="s">
        <v>1320</v>
      </c>
      <c r="P1099" s="361">
        <v>44403</v>
      </c>
      <c r="Q1099" s="362">
        <v>6157808.9800000004</v>
      </c>
      <c r="R1099" s="362">
        <v>7268936.3979761917</v>
      </c>
      <c r="S1099" s="357">
        <v>32</v>
      </c>
      <c r="T1099" s="359">
        <v>-5.2031577990402367E-3</v>
      </c>
      <c r="U1099" s="359">
        <v>-6.7262236427650376E-2</v>
      </c>
      <c r="V1099" s="359">
        <v>-0.11736963858223848</v>
      </c>
      <c r="W1099" s="359">
        <v>-1.150614911108796</v>
      </c>
      <c r="X1099" s="359" t="s">
        <v>1417</v>
      </c>
      <c r="Y1099" s="359" t="s">
        <v>1417</v>
      </c>
      <c r="Z1099" s="359" t="s">
        <v>1417</v>
      </c>
      <c r="AA1099" s="359" t="s">
        <v>1417</v>
      </c>
      <c r="AB1099" s="359">
        <v>0.26251586627813206</v>
      </c>
      <c r="AC1099" s="363">
        <v>-0.71480582753506083</v>
      </c>
      <c r="AD1099" s="526">
        <v>0</v>
      </c>
      <c r="AE1099" s="360" t="s">
        <v>2363</v>
      </c>
      <c r="AF1099" s="360" t="s">
        <v>2152</v>
      </c>
      <c r="AG1099" s="364" t="s">
        <v>1436</v>
      </c>
      <c r="AH1099" s="364" t="s">
        <v>2147</v>
      </c>
      <c r="AI1099" s="364">
        <v>500</v>
      </c>
      <c r="AJ1099" s="364">
        <v>500</v>
      </c>
      <c r="AK1099" s="364">
        <v>500</v>
      </c>
      <c r="AL1099" s="359">
        <v>0.02</v>
      </c>
      <c r="AM1099" s="359">
        <v>0.2</v>
      </c>
      <c r="AN1099" s="359" t="s">
        <v>2175</v>
      </c>
      <c r="AO1099" s="357" t="s">
        <v>1323</v>
      </c>
      <c r="AP1099" s="360" t="s">
        <v>716</v>
      </c>
      <c r="AQ1099" s="366" t="s">
        <v>665</v>
      </c>
      <c r="AR1099" s="359">
        <v>5.3340000000000002E-3</v>
      </c>
      <c r="AS1099" s="359">
        <v>5.3340000000000002E-3</v>
      </c>
      <c r="AT1099" s="359"/>
      <c r="AX1099" s="646"/>
      <c r="AY1099" s="647"/>
      <c r="AZ1099" s="647"/>
      <c r="BA1099" s="647"/>
      <c r="BB1099" s="648"/>
      <c r="BC1099" s="647"/>
      <c r="BD1099" s="647"/>
      <c r="BE1099" s="647"/>
      <c r="BF1099" s="647"/>
      <c r="BG1099" s="648"/>
      <c r="BH1099" s="648"/>
      <c r="BI1099" s="649"/>
      <c r="BJ1099" s="649"/>
      <c r="BK1099" s="649"/>
      <c r="BL1099" s="648"/>
      <c r="BM1099" s="648"/>
      <c r="BN1099" s="648"/>
      <c r="BO1099" s="648"/>
      <c r="BP1099" s="648"/>
      <c r="BQ1099" s="648"/>
      <c r="BR1099" s="648"/>
      <c r="BS1099" s="648"/>
      <c r="BT1099" s="651"/>
      <c r="BU1099" s="652"/>
      <c r="BV1099" s="650"/>
      <c r="BW1099" s="653"/>
    </row>
    <row r="1100" spans="2:75" ht="15.75" customHeight="1">
      <c r="B1100" s="353" t="s">
        <v>302</v>
      </c>
      <c r="C1100" s="354">
        <v>34791444000104</v>
      </c>
      <c r="D1100" s="355" t="s">
        <v>14</v>
      </c>
      <c r="E1100" s="355" t="s">
        <v>607</v>
      </c>
      <c r="F1100" s="355"/>
      <c r="G1100" s="356"/>
      <c r="H1100" s="356" t="s">
        <v>34</v>
      </c>
      <c r="I1100" s="356" t="s">
        <v>34</v>
      </c>
      <c r="J1100" s="356" t="s">
        <v>608</v>
      </c>
      <c r="K1100" s="357" t="s">
        <v>48</v>
      </c>
      <c r="L1100" s="358"/>
      <c r="M1100" s="358" t="s">
        <v>1414</v>
      </c>
      <c r="N1100" s="357">
        <v>520780</v>
      </c>
      <c r="O1100" s="357" t="s">
        <v>1320</v>
      </c>
      <c r="P1100" s="361">
        <v>43822</v>
      </c>
      <c r="Q1100" s="362">
        <v>47383471.450000003</v>
      </c>
      <c r="R1100" s="362">
        <v>52856821.291031726</v>
      </c>
      <c r="S1100" s="357">
        <v>32</v>
      </c>
      <c r="T1100" s="359">
        <v>9.1929557100007608E-2</v>
      </c>
      <c r="U1100" s="359">
        <v>1.1883913275685145</v>
      </c>
      <c r="V1100" s="359">
        <v>-3.0753628747344885E-2</v>
      </c>
      <c r="W1100" s="359">
        <v>-0.30148839371781144</v>
      </c>
      <c r="X1100" s="359">
        <v>0.15676276737440187</v>
      </c>
      <c r="Y1100" s="359">
        <v>1.1887605426106143</v>
      </c>
      <c r="Z1100" s="359" t="s">
        <v>1417</v>
      </c>
      <c r="AA1100" s="359" t="s">
        <v>1417</v>
      </c>
      <c r="AB1100" s="359">
        <v>0.19679500426497687</v>
      </c>
      <c r="AC1100" s="363">
        <v>-0.55401249986488488</v>
      </c>
      <c r="AD1100" s="526">
        <v>34791421000108</v>
      </c>
      <c r="AE1100" s="360" t="s">
        <v>2365</v>
      </c>
      <c r="AF1100" s="360" t="s">
        <v>2149</v>
      </c>
      <c r="AG1100" s="364" t="s">
        <v>719</v>
      </c>
      <c r="AH1100" s="364" t="s">
        <v>2147</v>
      </c>
      <c r="AI1100" s="364">
        <v>10000</v>
      </c>
      <c r="AJ1100" s="364">
        <v>5000</v>
      </c>
      <c r="AK1100" s="364">
        <v>5000</v>
      </c>
      <c r="AL1100" s="359">
        <v>0.02</v>
      </c>
      <c r="AM1100" s="359">
        <v>0.2</v>
      </c>
      <c r="AN1100" s="359" t="s">
        <v>666</v>
      </c>
      <c r="AO1100" s="357" t="s">
        <v>1323</v>
      </c>
      <c r="AP1100" s="360" t="s">
        <v>716</v>
      </c>
      <c r="AQ1100" s="366" t="s">
        <v>659</v>
      </c>
      <c r="AR1100" s="359">
        <v>3.3333333333333331E-3</v>
      </c>
      <c r="AS1100" s="359">
        <v>3.3333333333333331E-3</v>
      </c>
      <c r="AT1100" s="359"/>
      <c r="AX1100" s="646"/>
      <c r="AY1100" s="647"/>
      <c r="AZ1100" s="647"/>
      <c r="BA1100" s="647"/>
      <c r="BB1100" s="648"/>
      <c r="BC1100" s="647"/>
      <c r="BD1100" s="647"/>
      <c r="BE1100" s="647"/>
      <c r="BF1100" s="647"/>
      <c r="BG1100" s="648"/>
      <c r="BH1100" s="648"/>
      <c r="BI1100" s="649"/>
      <c r="BJ1100" s="649"/>
      <c r="BK1100" s="649"/>
      <c r="BL1100" s="648"/>
      <c r="BM1100" s="648"/>
      <c r="BN1100" s="648"/>
      <c r="BO1100" s="648"/>
      <c r="BP1100" s="648"/>
      <c r="BQ1100" s="648"/>
      <c r="BR1100" s="648"/>
      <c r="BS1100" s="648"/>
      <c r="BT1100" s="651"/>
      <c r="BU1100" s="652"/>
      <c r="BV1100" s="650"/>
      <c r="BW1100" s="653"/>
    </row>
    <row r="1101" spans="2:75" ht="15.75" customHeight="1">
      <c r="B1101" s="353" t="s">
        <v>303</v>
      </c>
      <c r="C1101" s="354">
        <v>14113340000133</v>
      </c>
      <c r="D1101" s="355" t="s">
        <v>14</v>
      </c>
      <c r="E1101" s="355" t="s">
        <v>607</v>
      </c>
      <c r="F1101" s="355"/>
      <c r="G1101" s="356"/>
      <c r="H1101" s="356" t="s">
        <v>34</v>
      </c>
      <c r="I1101" s="356" t="s">
        <v>34</v>
      </c>
      <c r="J1101" s="356" t="s">
        <v>608</v>
      </c>
      <c r="K1101" s="357" t="s">
        <v>48</v>
      </c>
      <c r="L1101" s="358"/>
      <c r="M1101" s="358" t="s">
        <v>1414</v>
      </c>
      <c r="N1101" s="357">
        <v>287989</v>
      </c>
      <c r="O1101" s="357" t="s">
        <v>1323</v>
      </c>
      <c r="P1101" s="361">
        <v>40816</v>
      </c>
      <c r="Q1101" s="362">
        <v>800397164.78999996</v>
      </c>
      <c r="R1101" s="362">
        <v>859392665.79698408</v>
      </c>
      <c r="S1101" s="357">
        <v>32</v>
      </c>
      <c r="T1101" s="359">
        <v>9.7378310238932952E-2</v>
      </c>
      <c r="U1101" s="359">
        <v>1.258828422890494</v>
      </c>
      <c r="V1101" s="359">
        <v>-8.0654699159541376E-3</v>
      </c>
      <c r="W1101" s="359">
        <v>-7.9068573972763484E-2</v>
      </c>
      <c r="X1101" s="359">
        <v>0.16430796740848019</v>
      </c>
      <c r="Y1101" s="359">
        <v>1.2459771651342175</v>
      </c>
      <c r="Z1101" s="359">
        <v>0.25983419310781541</v>
      </c>
      <c r="AA1101" s="359">
        <v>1.4769817888204051</v>
      </c>
      <c r="AB1101" s="359">
        <v>0.20319550761773877</v>
      </c>
      <c r="AC1101" s="363">
        <v>-0.41639684595114917</v>
      </c>
      <c r="AD1101" s="526">
        <v>32812291000109</v>
      </c>
      <c r="AE1101" s="360" t="s">
        <v>2365</v>
      </c>
      <c r="AF1101" s="360" t="s">
        <v>2149</v>
      </c>
      <c r="AG1101" s="364" t="s">
        <v>719</v>
      </c>
      <c r="AH1101" s="364" t="s">
        <v>2147</v>
      </c>
      <c r="AI1101" s="364">
        <v>10000</v>
      </c>
      <c r="AJ1101" s="364">
        <v>5000</v>
      </c>
      <c r="AK1101" s="364">
        <v>5000</v>
      </c>
      <c r="AL1101" s="359">
        <v>1.4999999999999999E-2</v>
      </c>
      <c r="AM1101" s="359">
        <v>0.2</v>
      </c>
      <c r="AN1101" s="359" t="s">
        <v>666</v>
      </c>
      <c r="AO1101" s="357" t="s">
        <v>1323</v>
      </c>
      <c r="AP1101" s="360" t="s">
        <v>716</v>
      </c>
      <c r="AQ1101" s="366" t="s">
        <v>659</v>
      </c>
      <c r="AR1101" s="359">
        <v>3.1499999999999996E-3</v>
      </c>
      <c r="AS1101" s="359">
        <v>3.1499999999999996E-3</v>
      </c>
      <c r="AT1101" s="359"/>
      <c r="AX1101" s="646"/>
      <c r="AY1101" s="647"/>
      <c r="AZ1101" s="647"/>
      <c r="BA1101" s="647"/>
      <c r="BB1101" s="648"/>
      <c r="BC1101" s="647"/>
      <c r="BD1101" s="647"/>
      <c r="BE1101" s="647"/>
      <c r="BF1101" s="647"/>
      <c r="BG1101" s="648"/>
      <c r="BH1101" s="648"/>
      <c r="BI1101" s="649"/>
      <c r="BJ1101" s="649"/>
      <c r="BK1101" s="649"/>
      <c r="BL1101" s="648"/>
      <c r="BM1101" s="648"/>
      <c r="BN1101" s="648"/>
      <c r="BO1101" s="648"/>
      <c r="BP1101" s="648"/>
      <c r="BQ1101" s="648"/>
      <c r="BR1101" s="648"/>
      <c r="BS1101" s="648"/>
      <c r="BT1101" s="651"/>
      <c r="BU1101" s="652"/>
      <c r="BV1101" s="650"/>
      <c r="BW1101" s="653"/>
    </row>
    <row r="1102" spans="2:75" ht="15.75" customHeight="1">
      <c r="B1102" s="353" t="s">
        <v>306</v>
      </c>
      <c r="C1102" s="354">
        <v>17759778000181</v>
      </c>
      <c r="D1102" s="355" t="s">
        <v>14</v>
      </c>
      <c r="E1102" s="355" t="s">
        <v>607</v>
      </c>
      <c r="F1102" s="355"/>
      <c r="G1102" s="356"/>
      <c r="H1102" s="356" t="s">
        <v>34</v>
      </c>
      <c r="I1102" s="356" t="s">
        <v>34</v>
      </c>
      <c r="J1102" s="356" t="s">
        <v>608</v>
      </c>
      <c r="K1102" s="357" t="s">
        <v>48</v>
      </c>
      <c r="L1102" s="358"/>
      <c r="M1102" s="358" t="s">
        <v>34</v>
      </c>
      <c r="N1102" s="357">
        <v>395951</v>
      </c>
      <c r="O1102" s="357" t="s">
        <v>1320</v>
      </c>
      <c r="P1102" s="361">
        <v>41402</v>
      </c>
      <c r="Q1102" s="362">
        <v>57694633.909999996</v>
      </c>
      <c r="R1102" s="362">
        <v>77813250.066547647</v>
      </c>
      <c r="S1102" s="357">
        <v>32</v>
      </c>
      <c r="T1102" s="359">
        <v>3.5133665956920579E-2</v>
      </c>
      <c r="U1102" s="359">
        <v>0.45417975726209731</v>
      </c>
      <c r="V1102" s="359">
        <v>-1.7173289307878203E-2</v>
      </c>
      <c r="W1102" s="359">
        <v>-0.16835565815076275</v>
      </c>
      <c r="X1102" s="359">
        <v>1.3015620271548567E-2</v>
      </c>
      <c r="Y1102" s="359">
        <v>9.869981294388859E-2</v>
      </c>
      <c r="Z1102" s="359">
        <v>0.14387483931707856</v>
      </c>
      <c r="AA1102" s="359">
        <v>0.81783122921243945</v>
      </c>
      <c r="AB1102" s="359">
        <v>0.18049383608507524</v>
      </c>
      <c r="AC1102" s="363">
        <v>-0.54430494512162397</v>
      </c>
      <c r="AD1102" s="526">
        <v>0</v>
      </c>
      <c r="AE1102" s="360" t="s">
        <v>2366</v>
      </c>
      <c r="AF1102" s="360" t="s">
        <v>2143</v>
      </c>
      <c r="AG1102" s="364" t="s">
        <v>1435</v>
      </c>
      <c r="AH1102" s="364" t="s">
        <v>2147</v>
      </c>
      <c r="AI1102" s="364">
        <v>1000</v>
      </c>
      <c r="AJ1102" s="364">
        <v>1000</v>
      </c>
      <c r="AK1102" s="364">
        <v>100</v>
      </c>
      <c r="AL1102" s="359">
        <v>0.02</v>
      </c>
      <c r="AM1102" s="359">
        <v>0.2</v>
      </c>
      <c r="AN1102" s="359" t="s">
        <v>34</v>
      </c>
      <c r="AO1102" s="357" t="s">
        <v>1323</v>
      </c>
      <c r="AP1102" s="360" t="s">
        <v>716</v>
      </c>
      <c r="AQ1102" s="366" t="s">
        <v>659</v>
      </c>
      <c r="AR1102" s="359">
        <v>6.0000000000000001E-3</v>
      </c>
      <c r="AS1102" s="359">
        <v>6.0000000000000001E-3</v>
      </c>
      <c r="AT1102" s="359"/>
      <c r="AX1102" s="646"/>
      <c r="AY1102" s="647"/>
      <c r="AZ1102" s="647"/>
      <c r="BA1102" s="647"/>
      <c r="BB1102" s="648"/>
      <c r="BC1102" s="647"/>
      <c r="BD1102" s="647"/>
      <c r="BE1102" s="647"/>
      <c r="BF1102" s="647"/>
      <c r="BG1102" s="648"/>
      <c r="BH1102" s="648"/>
      <c r="BI1102" s="649"/>
      <c r="BJ1102" s="649"/>
      <c r="BK1102" s="649"/>
      <c r="BL1102" s="648"/>
      <c r="BM1102" s="648"/>
      <c r="BN1102" s="648"/>
      <c r="BO1102" s="648"/>
      <c r="BP1102" s="648"/>
      <c r="BQ1102" s="648"/>
      <c r="BR1102" s="648"/>
      <c r="BS1102" s="648"/>
      <c r="BT1102" s="651"/>
      <c r="BU1102" s="652"/>
      <c r="BV1102" s="650"/>
      <c r="BW1102" s="653"/>
    </row>
    <row r="1103" spans="2:75" ht="15.75" customHeight="1">
      <c r="B1103" s="353" t="s">
        <v>308</v>
      </c>
      <c r="C1103" s="354">
        <v>26218614000138</v>
      </c>
      <c r="D1103" s="355" t="s">
        <v>14</v>
      </c>
      <c r="E1103" s="355" t="s">
        <v>607</v>
      </c>
      <c r="F1103" s="355"/>
      <c r="G1103" s="356"/>
      <c r="H1103" s="356" t="s">
        <v>34</v>
      </c>
      <c r="I1103" s="356" t="s">
        <v>34</v>
      </c>
      <c r="J1103" s="356" t="s">
        <v>608</v>
      </c>
      <c r="K1103" s="357" t="s">
        <v>48</v>
      </c>
      <c r="L1103" s="358"/>
      <c r="M1103" s="358" t="s">
        <v>34</v>
      </c>
      <c r="N1103" s="357">
        <v>436607</v>
      </c>
      <c r="O1103" s="357" t="s">
        <v>1320</v>
      </c>
      <c r="P1103" s="361">
        <v>42782</v>
      </c>
      <c r="Q1103" s="362">
        <v>84918167.019999996</v>
      </c>
      <c r="R1103" s="362">
        <v>124127540.21392851</v>
      </c>
      <c r="S1103" s="357">
        <v>32</v>
      </c>
      <c r="T1103" s="359">
        <v>-4.2937196868663152E-2</v>
      </c>
      <c r="U1103" s="359">
        <v>-0.55505752446203227</v>
      </c>
      <c r="V1103" s="359">
        <v>-0.27454965365167083</v>
      </c>
      <c r="W1103" s="359">
        <v>-2.6915046271529817</v>
      </c>
      <c r="X1103" s="359">
        <v>-0.16357765460006868</v>
      </c>
      <c r="Y1103" s="359">
        <v>-1.2404390704390067</v>
      </c>
      <c r="Z1103" s="359">
        <v>-9.7388807880545714E-2</v>
      </c>
      <c r="AA1103" s="359">
        <v>-0.55358955630142825</v>
      </c>
      <c r="AB1103" s="359">
        <v>0.26594225935909688</v>
      </c>
      <c r="AC1103" s="363">
        <v>-1.4389252753129429</v>
      </c>
      <c r="AD1103" s="526">
        <v>39150853000145</v>
      </c>
      <c r="AE1103" s="360" t="s">
        <v>2368</v>
      </c>
      <c r="AF1103" s="360" t="s">
        <v>2146</v>
      </c>
      <c r="AG1103" s="364" t="s">
        <v>59</v>
      </c>
      <c r="AH1103" s="364" t="s">
        <v>2147</v>
      </c>
      <c r="AI1103" s="364">
        <v>25000</v>
      </c>
      <c r="AJ1103" s="364">
        <v>1000</v>
      </c>
      <c r="AK1103" s="364">
        <v>1000</v>
      </c>
      <c r="AL1103" s="359">
        <v>0.02</v>
      </c>
      <c r="AM1103" s="359">
        <v>0.2</v>
      </c>
      <c r="AN1103" s="359" t="s">
        <v>666</v>
      </c>
      <c r="AO1103" s="357" t="s">
        <v>1323</v>
      </c>
      <c r="AP1103" s="360" t="s">
        <v>716</v>
      </c>
      <c r="AQ1103" s="366" t="s">
        <v>665</v>
      </c>
      <c r="AR1103" s="359">
        <v>5.3333333333333332E-3</v>
      </c>
      <c r="AS1103" s="359">
        <v>5.3333333333333332E-3</v>
      </c>
      <c r="AT1103" s="359"/>
      <c r="AX1103" s="646"/>
      <c r="AY1103" s="647"/>
      <c r="AZ1103" s="647"/>
      <c r="BA1103" s="647"/>
      <c r="BB1103" s="648"/>
      <c r="BC1103" s="647"/>
      <c r="BD1103" s="647"/>
      <c r="BE1103" s="647"/>
      <c r="BF1103" s="647"/>
      <c r="BG1103" s="648"/>
      <c r="BH1103" s="648"/>
      <c r="BI1103" s="649"/>
      <c r="BJ1103" s="649"/>
      <c r="BK1103" s="649"/>
      <c r="BL1103" s="648"/>
      <c r="BM1103" s="648"/>
      <c r="BN1103" s="648"/>
      <c r="BO1103" s="648"/>
      <c r="BP1103" s="648"/>
      <c r="BQ1103" s="648"/>
      <c r="BR1103" s="648"/>
      <c r="BS1103" s="648"/>
      <c r="BT1103" s="651"/>
      <c r="BU1103" s="652"/>
      <c r="BV1103" s="650"/>
      <c r="BW1103" s="653"/>
    </row>
    <row r="1104" spans="2:75" ht="15.75" customHeight="1">
      <c r="B1104" s="353" t="s">
        <v>309</v>
      </c>
      <c r="C1104" s="354">
        <v>11961199000130</v>
      </c>
      <c r="D1104" s="355" t="s">
        <v>14</v>
      </c>
      <c r="E1104" s="355" t="s">
        <v>607</v>
      </c>
      <c r="F1104" s="355"/>
      <c r="G1104" s="356"/>
      <c r="H1104" s="356" t="s">
        <v>34</v>
      </c>
      <c r="I1104" s="356" t="s">
        <v>34</v>
      </c>
      <c r="J1104" s="356" t="s">
        <v>608</v>
      </c>
      <c r="K1104" s="357" t="s">
        <v>48</v>
      </c>
      <c r="L1104" s="358"/>
      <c r="M1104" s="358" t="s">
        <v>1414</v>
      </c>
      <c r="N1104" s="357">
        <v>303593</v>
      </c>
      <c r="O1104" s="357" t="s">
        <v>1320</v>
      </c>
      <c r="P1104" s="361">
        <v>41037</v>
      </c>
      <c r="Q1104" s="362">
        <v>289396763.73000002</v>
      </c>
      <c r="R1104" s="362">
        <v>394200097.52424622</v>
      </c>
      <c r="S1104" s="357">
        <v>32</v>
      </c>
      <c r="T1104" s="359">
        <v>-3.8487678970362538E-2</v>
      </c>
      <c r="U1104" s="359">
        <v>-0.49753773812770979</v>
      </c>
      <c r="V1104" s="359">
        <v>-0.27001371132820196</v>
      </c>
      <c r="W1104" s="359">
        <v>-2.6470372253925523</v>
      </c>
      <c r="X1104" s="359">
        <v>-0.15272168749952431</v>
      </c>
      <c r="Y1104" s="359">
        <v>-1.1581162998146255</v>
      </c>
      <c r="Z1104" s="359">
        <v>-7.6653964596920199E-2</v>
      </c>
      <c r="AA1104" s="359">
        <v>-0.43572598508448507</v>
      </c>
      <c r="AB1104" s="359">
        <v>0.26638335724013601</v>
      </c>
      <c r="AC1104" s="363">
        <v>-1.4127384849244429</v>
      </c>
      <c r="AD1104" s="526">
        <v>20889133000178</v>
      </c>
      <c r="AE1104" s="360" t="s">
        <v>2368</v>
      </c>
      <c r="AF1104" s="360" t="s">
        <v>2146</v>
      </c>
      <c r="AG1104" s="364" t="s">
        <v>59</v>
      </c>
      <c r="AH1104" s="364" t="s">
        <v>2147</v>
      </c>
      <c r="AI1104" s="364">
        <v>25000</v>
      </c>
      <c r="AJ1104" s="364">
        <v>1000</v>
      </c>
      <c r="AK1104" s="364">
        <v>1000</v>
      </c>
      <c r="AL1104" s="359">
        <v>1.3000000000000001E-2</v>
      </c>
      <c r="AM1104" s="359">
        <v>0.2</v>
      </c>
      <c r="AN1104" s="359" t="s">
        <v>666</v>
      </c>
      <c r="AO1104" s="357" t="s">
        <v>1323</v>
      </c>
      <c r="AP1104" s="360" t="s">
        <v>716</v>
      </c>
      <c r="AQ1104" s="366" t="s">
        <v>665</v>
      </c>
      <c r="AR1104" s="359" t="s">
        <v>34</v>
      </c>
      <c r="AS1104" s="359" t="s">
        <v>34</v>
      </c>
      <c r="AT1104" s="359"/>
      <c r="AX1104" s="646"/>
      <c r="AY1104" s="647"/>
      <c r="AZ1104" s="647"/>
      <c r="BA1104" s="647"/>
      <c r="BB1104" s="648"/>
      <c r="BC1104" s="647"/>
      <c r="BD1104" s="647"/>
      <c r="BE1104" s="647"/>
      <c r="BF1104" s="647"/>
      <c r="BG1104" s="648"/>
      <c r="BH1104" s="648"/>
      <c r="BI1104" s="649"/>
      <c r="BJ1104" s="649"/>
      <c r="BK1104" s="649"/>
      <c r="BL1104" s="648"/>
      <c r="BM1104" s="648"/>
      <c r="BN1104" s="648"/>
      <c r="BO1104" s="648"/>
      <c r="BP1104" s="648"/>
      <c r="BQ1104" s="648"/>
      <c r="BR1104" s="648"/>
      <c r="BS1104" s="648"/>
      <c r="BT1104" s="651"/>
      <c r="BU1104" s="652"/>
      <c r="BV1104" s="650"/>
      <c r="BW1104" s="653"/>
    </row>
    <row r="1105" spans="2:75" ht="15.75" customHeight="1">
      <c r="B1105" s="353" t="s">
        <v>1092</v>
      </c>
      <c r="C1105" s="354">
        <v>39471486000181</v>
      </c>
      <c r="D1105" s="355" t="s">
        <v>14</v>
      </c>
      <c r="E1105" s="355" t="s">
        <v>607</v>
      </c>
      <c r="F1105" s="355"/>
      <c r="G1105" s="356"/>
      <c r="H1105" s="356" t="s">
        <v>34</v>
      </c>
      <c r="I1105" s="356" t="s">
        <v>34</v>
      </c>
      <c r="J1105" s="356" t="s">
        <v>608</v>
      </c>
      <c r="K1105" s="357" t="s">
        <v>48</v>
      </c>
      <c r="L1105" s="358"/>
      <c r="M1105" s="358" t="s">
        <v>1414</v>
      </c>
      <c r="N1105" s="357">
        <v>605875</v>
      </c>
      <c r="O1105" s="357" t="s">
        <v>1320</v>
      </c>
      <c r="P1105" s="361">
        <v>44407</v>
      </c>
      <c r="Q1105" s="362">
        <v>14952363.15</v>
      </c>
      <c r="R1105" s="362">
        <v>14376214.244325392</v>
      </c>
      <c r="S1105" s="357">
        <v>32</v>
      </c>
      <c r="T1105" s="359">
        <v>3.8160802553423467E-2</v>
      </c>
      <c r="U1105" s="359">
        <v>0.4933121428857522</v>
      </c>
      <c r="V1105" s="359">
        <v>-0.10645840919035876</v>
      </c>
      <c r="W1105" s="359">
        <v>-1.0436483788055666</v>
      </c>
      <c r="X1105" s="359" t="s">
        <v>1417</v>
      </c>
      <c r="Y1105" s="359" t="s">
        <v>1417</v>
      </c>
      <c r="Z1105" s="359" t="s">
        <v>1417</v>
      </c>
      <c r="AA1105" s="359" t="s">
        <v>1417</v>
      </c>
      <c r="AB1105" s="359">
        <v>0.21420385578257309</v>
      </c>
      <c r="AC1105" s="363">
        <v>-0.8718129375443926</v>
      </c>
      <c r="AD1105" s="526">
        <v>39471368000173</v>
      </c>
      <c r="AE1105" s="360" t="s">
        <v>2374</v>
      </c>
      <c r="AF1105" s="360" t="s">
        <v>736</v>
      </c>
      <c r="AG1105" s="364" t="s">
        <v>736</v>
      </c>
      <c r="AH1105" s="364" t="s">
        <v>2147</v>
      </c>
      <c r="AI1105" s="364">
        <v>10000</v>
      </c>
      <c r="AJ1105" s="364">
        <v>1000</v>
      </c>
      <c r="AK1105" s="364">
        <v>1000</v>
      </c>
      <c r="AL1105" s="359">
        <v>1.8000000000000002E-2</v>
      </c>
      <c r="AM1105" s="359">
        <v>0.2</v>
      </c>
      <c r="AN1105" s="359" t="s">
        <v>666</v>
      </c>
      <c r="AO1105" s="357" t="s">
        <v>1323</v>
      </c>
      <c r="AP1105" s="360" t="s">
        <v>716</v>
      </c>
      <c r="AQ1105" s="366" t="s">
        <v>659</v>
      </c>
      <c r="AR1105" s="359">
        <v>3.5999999999999999E-3</v>
      </c>
      <c r="AS1105" s="359">
        <v>3.5999999999999999E-3</v>
      </c>
      <c r="AT1105" s="359"/>
      <c r="AX1105" s="646"/>
      <c r="AY1105" s="647"/>
      <c r="AZ1105" s="647"/>
      <c r="BA1105" s="647"/>
      <c r="BB1105" s="648"/>
      <c r="BC1105" s="647"/>
      <c r="BD1105" s="647"/>
      <c r="BE1105" s="647"/>
      <c r="BF1105" s="647"/>
      <c r="BG1105" s="648"/>
      <c r="BH1105" s="648"/>
      <c r="BI1105" s="649"/>
      <c r="BJ1105" s="649"/>
      <c r="BK1105" s="649"/>
      <c r="BL1105" s="648"/>
      <c r="BM1105" s="648"/>
      <c r="BN1105" s="648"/>
      <c r="BO1105" s="648"/>
      <c r="BP1105" s="648"/>
      <c r="BQ1105" s="648"/>
      <c r="BR1105" s="648"/>
      <c r="BS1105" s="648"/>
      <c r="BT1105" s="651"/>
      <c r="BU1105" s="652"/>
      <c r="BV1105" s="650"/>
      <c r="BW1105" s="653"/>
    </row>
    <row r="1106" spans="2:75" ht="15.75" customHeight="1">
      <c r="B1106" s="353" t="s">
        <v>1094</v>
      </c>
      <c r="C1106" s="354">
        <v>39435574000128</v>
      </c>
      <c r="D1106" s="355" t="s">
        <v>14</v>
      </c>
      <c r="E1106" s="355" t="s">
        <v>607</v>
      </c>
      <c r="F1106" s="355"/>
      <c r="G1106" s="356"/>
      <c r="H1106" s="356" t="s">
        <v>34</v>
      </c>
      <c r="I1106" s="356" t="s">
        <v>34</v>
      </c>
      <c r="J1106" s="356" t="s">
        <v>608</v>
      </c>
      <c r="K1106" s="357" t="s">
        <v>48</v>
      </c>
      <c r="L1106" s="358"/>
      <c r="M1106" s="358" t="s">
        <v>1414</v>
      </c>
      <c r="N1106" s="357">
        <v>604054</v>
      </c>
      <c r="O1106" s="357" t="s">
        <v>1320</v>
      </c>
      <c r="P1106" s="361">
        <v>44407</v>
      </c>
      <c r="Q1106" s="362">
        <v>15667883.51</v>
      </c>
      <c r="R1106" s="362">
        <v>14538107.363928586</v>
      </c>
      <c r="S1106" s="357">
        <v>32</v>
      </c>
      <c r="T1106" s="359">
        <v>-1.8848078389341882E-3</v>
      </c>
      <c r="U1106" s="359">
        <v>-2.4365278813274705E-2</v>
      </c>
      <c r="V1106" s="359">
        <v>-9.5028288738746913E-2</v>
      </c>
      <c r="W1106" s="359">
        <v>-0.9315949790826128</v>
      </c>
      <c r="X1106" s="359" t="s">
        <v>1417</v>
      </c>
      <c r="Y1106" s="359" t="s">
        <v>1417</v>
      </c>
      <c r="Z1106" s="359" t="s">
        <v>1417</v>
      </c>
      <c r="AA1106" s="359" t="s">
        <v>1417</v>
      </c>
      <c r="AB1106" s="359">
        <v>0.19562806820562104</v>
      </c>
      <c r="AC1106" s="363">
        <v>-0.90913892469891022</v>
      </c>
      <c r="AD1106" s="526">
        <v>39433090000140</v>
      </c>
      <c r="AE1106" s="360" t="s">
        <v>2374</v>
      </c>
      <c r="AF1106" s="360" t="s">
        <v>736</v>
      </c>
      <c r="AG1106" s="364" t="s">
        <v>736</v>
      </c>
      <c r="AH1106" s="364" t="s">
        <v>2144</v>
      </c>
      <c r="AI1106" s="364">
        <v>10000</v>
      </c>
      <c r="AJ1106" s="364" t="s">
        <v>1427</v>
      </c>
      <c r="AK1106" s="364" t="s">
        <v>1427</v>
      </c>
      <c r="AL1106" s="359">
        <v>1.8000000000000002E-2</v>
      </c>
      <c r="AM1106" s="359">
        <v>0.2</v>
      </c>
      <c r="AN1106" s="359" t="s">
        <v>666</v>
      </c>
      <c r="AO1106" s="357" t="s">
        <v>1323</v>
      </c>
      <c r="AP1106" s="360" t="s">
        <v>716</v>
      </c>
      <c r="AQ1106" s="366" t="s">
        <v>659</v>
      </c>
      <c r="AR1106" s="359">
        <v>3.5999999999999999E-3</v>
      </c>
      <c r="AS1106" s="359">
        <v>3.5999999999999999E-3</v>
      </c>
      <c r="AT1106" s="359"/>
      <c r="AX1106" s="646"/>
      <c r="AY1106" s="647"/>
      <c r="AZ1106" s="647"/>
      <c r="BA1106" s="647"/>
      <c r="BB1106" s="648"/>
      <c r="BC1106" s="647"/>
      <c r="BD1106" s="647"/>
      <c r="BE1106" s="647"/>
      <c r="BF1106" s="647"/>
      <c r="BG1106" s="648"/>
      <c r="BH1106" s="648"/>
      <c r="BI1106" s="649"/>
      <c r="BJ1106" s="649"/>
      <c r="BK1106" s="649"/>
      <c r="BL1106" s="648"/>
      <c r="BM1106" s="648"/>
      <c r="BN1106" s="648"/>
      <c r="BO1106" s="648"/>
      <c r="BP1106" s="648"/>
      <c r="BQ1106" s="648"/>
      <c r="BR1106" s="648"/>
      <c r="BS1106" s="648"/>
      <c r="BT1106" s="651"/>
      <c r="BU1106" s="652"/>
      <c r="BV1106" s="650"/>
      <c r="BW1106" s="653"/>
    </row>
    <row r="1107" spans="2:75" ht="15.75" customHeight="1">
      <c r="B1107" s="353" t="s">
        <v>1691</v>
      </c>
      <c r="C1107" s="354">
        <v>21312739000109</v>
      </c>
      <c r="D1107" s="355" t="s">
        <v>14</v>
      </c>
      <c r="E1107" s="355" t="s">
        <v>607</v>
      </c>
      <c r="F1107" s="355"/>
      <c r="G1107" s="356"/>
      <c r="H1107" s="356" t="s">
        <v>34</v>
      </c>
      <c r="I1107" s="356" t="s">
        <v>34</v>
      </c>
      <c r="J1107" s="356" t="s">
        <v>608</v>
      </c>
      <c r="K1107" s="357" t="s">
        <v>48</v>
      </c>
      <c r="L1107" s="358"/>
      <c r="M1107" s="358"/>
      <c r="N1107" s="357">
        <v>388483</v>
      </c>
      <c r="O1107" s="357" t="s">
        <v>1320</v>
      </c>
      <c r="P1107" s="361">
        <v>42006</v>
      </c>
      <c r="Q1107" s="362" t="s">
        <v>1391</v>
      </c>
      <c r="R1107" s="362" t="s">
        <v>1417</v>
      </c>
      <c r="S1107" s="357">
        <v>32</v>
      </c>
      <c r="T1107" s="359" t="s">
        <v>1417</v>
      </c>
      <c r="U1107" s="359" t="s">
        <v>1417</v>
      </c>
      <c r="V1107" s="359" t="s">
        <v>1417</v>
      </c>
      <c r="W1107" s="359" t="s">
        <v>1417</v>
      </c>
      <c r="X1107" s="359" t="s">
        <v>1417</v>
      </c>
      <c r="Y1107" s="359" t="s">
        <v>1417</v>
      </c>
      <c r="Z1107" s="359" t="s">
        <v>1417</v>
      </c>
      <c r="AA1107" s="359" t="s">
        <v>1417</v>
      </c>
      <c r="AB1107" s="359" t="s">
        <v>1417</v>
      </c>
      <c r="AC1107" s="363" t="s">
        <v>1417</v>
      </c>
      <c r="AD1107" s="526">
        <v>21293631000116</v>
      </c>
      <c r="AE1107" s="360" t="s">
        <v>2375</v>
      </c>
      <c r="AF1107" s="360" t="s">
        <v>2146</v>
      </c>
      <c r="AG1107" s="364" t="s">
        <v>59</v>
      </c>
      <c r="AH1107" s="364" t="s">
        <v>2147</v>
      </c>
      <c r="AI1107" s="364">
        <v>5000</v>
      </c>
      <c r="AJ1107" s="364">
        <v>1000</v>
      </c>
      <c r="AK1107" s="364">
        <v>5000</v>
      </c>
      <c r="AL1107" s="359">
        <v>1.9E-2</v>
      </c>
      <c r="AM1107" s="359">
        <v>0.2</v>
      </c>
      <c r="AN1107" s="359" t="s">
        <v>2156</v>
      </c>
      <c r="AO1107" s="357" t="s">
        <v>1323</v>
      </c>
      <c r="AP1107" s="360" t="s">
        <v>13</v>
      </c>
      <c r="AQ1107" s="366" t="s">
        <v>659</v>
      </c>
      <c r="AR1107" s="359">
        <v>6.6674166666666661E-3</v>
      </c>
      <c r="AS1107" s="359">
        <v>6.6674166666666661E-3</v>
      </c>
      <c r="AT1107" s="359"/>
      <c r="AX1107" s="646"/>
      <c r="AY1107" s="647"/>
      <c r="AZ1107" s="647"/>
      <c r="BA1107" s="647"/>
      <c r="BB1107" s="648"/>
      <c r="BC1107" s="647"/>
      <c r="BD1107" s="647"/>
      <c r="BE1107" s="647"/>
      <c r="BF1107" s="647"/>
      <c r="BG1107" s="648"/>
      <c r="BH1107" s="648"/>
      <c r="BI1107" s="649"/>
      <c r="BJ1107" s="649"/>
      <c r="BK1107" s="649"/>
      <c r="BL1107" s="648"/>
      <c r="BM1107" s="648"/>
      <c r="BN1107" s="648"/>
      <c r="BO1107" s="648"/>
      <c r="BP1107" s="648"/>
      <c r="BQ1107" s="648"/>
      <c r="BR1107" s="648"/>
      <c r="BS1107" s="648"/>
      <c r="BT1107" s="651"/>
      <c r="BU1107" s="652"/>
      <c r="BV1107" s="650"/>
      <c r="BW1107" s="653"/>
    </row>
    <row r="1108" spans="2:75" ht="15.75" customHeight="1">
      <c r="B1108" s="353" t="s">
        <v>313</v>
      </c>
      <c r="C1108" s="354">
        <v>30995398000104</v>
      </c>
      <c r="D1108" s="355" t="s">
        <v>14</v>
      </c>
      <c r="E1108" s="355" t="s">
        <v>614</v>
      </c>
      <c r="F1108" s="355"/>
      <c r="G1108" s="356"/>
      <c r="H1108" s="356" t="s">
        <v>1337</v>
      </c>
      <c r="I1108" s="356" t="s">
        <v>34</v>
      </c>
      <c r="J1108" s="356" t="s">
        <v>608</v>
      </c>
      <c r="K1108" s="357" t="s">
        <v>48</v>
      </c>
      <c r="L1108" s="358"/>
      <c r="M1108" s="358" t="s">
        <v>34</v>
      </c>
      <c r="N1108" s="357">
        <v>483583</v>
      </c>
      <c r="O1108" s="357" t="s">
        <v>1320</v>
      </c>
      <c r="P1108" s="361">
        <v>43462</v>
      </c>
      <c r="Q1108" s="362">
        <v>14338647.039999999</v>
      </c>
      <c r="R1108" s="362">
        <v>25555762.39654763</v>
      </c>
      <c r="S1108" s="357">
        <v>32</v>
      </c>
      <c r="T1108" s="359">
        <v>0.22346978386031946</v>
      </c>
      <c r="U1108" s="359">
        <v>2.8888375131004742</v>
      </c>
      <c r="V1108" s="359">
        <v>2.8089193331655382E-2</v>
      </c>
      <c r="W1108" s="359">
        <v>0.27536801747731887</v>
      </c>
      <c r="X1108" s="359">
        <v>-0.13870237732051705</v>
      </c>
      <c r="Y1108" s="359">
        <v>-1.0518053239716172</v>
      </c>
      <c r="Z1108" s="359">
        <v>-4.0935339516272373E-2</v>
      </c>
      <c r="AA1108" s="359">
        <v>-0.23268974056708172</v>
      </c>
      <c r="AB1108" s="359">
        <v>0.21062500303066539</v>
      </c>
      <c r="AC1108" s="363">
        <v>-0.22475608676627645</v>
      </c>
      <c r="AD1108" s="526">
        <v>30994058000169</v>
      </c>
      <c r="AE1108" s="360" t="s">
        <v>2375</v>
      </c>
      <c r="AF1108" s="360" t="s">
        <v>2146</v>
      </c>
      <c r="AG1108" s="364" t="s">
        <v>59</v>
      </c>
      <c r="AH1108" s="364" t="s">
        <v>2147</v>
      </c>
      <c r="AI1108" s="364">
        <v>5000</v>
      </c>
      <c r="AJ1108" s="364">
        <v>1000</v>
      </c>
      <c r="AK1108" s="364">
        <v>5000</v>
      </c>
      <c r="AL1108" s="359">
        <v>1.9E-2</v>
      </c>
      <c r="AM1108" s="359">
        <v>0.2</v>
      </c>
      <c r="AN1108" s="359" t="s">
        <v>64</v>
      </c>
      <c r="AO1108" s="357" t="s">
        <v>1323</v>
      </c>
      <c r="AP1108" s="360" t="s">
        <v>13</v>
      </c>
      <c r="AQ1108" s="366" t="s">
        <v>668</v>
      </c>
      <c r="AR1108" s="359">
        <v>6.6674166666666661E-3</v>
      </c>
      <c r="AS1108" s="359">
        <v>6.6674166666666661E-3</v>
      </c>
      <c r="AT1108" s="359"/>
      <c r="AX1108" s="646"/>
      <c r="AY1108" s="647"/>
      <c r="AZ1108" s="647"/>
      <c r="BA1108" s="647"/>
      <c r="BB1108" s="648"/>
      <c r="BC1108" s="647"/>
      <c r="BD1108" s="647"/>
      <c r="BE1108" s="647"/>
      <c r="BF1108" s="647"/>
      <c r="BG1108" s="648"/>
      <c r="BH1108" s="648"/>
      <c r="BI1108" s="649"/>
      <c r="BJ1108" s="649"/>
      <c r="BK1108" s="649"/>
      <c r="BL1108" s="648"/>
      <c r="BM1108" s="648"/>
      <c r="BN1108" s="648"/>
      <c r="BO1108" s="648"/>
      <c r="BP1108" s="648"/>
      <c r="BQ1108" s="648"/>
      <c r="BR1108" s="648"/>
      <c r="BS1108" s="648"/>
      <c r="BT1108" s="651"/>
      <c r="BU1108" s="652"/>
      <c r="BV1108" s="650"/>
      <c r="BW1108" s="653"/>
    </row>
    <row r="1109" spans="2:75" ht="15.75" customHeight="1">
      <c r="B1109" s="353" t="s">
        <v>28</v>
      </c>
      <c r="C1109" s="354">
        <v>18525868000170</v>
      </c>
      <c r="D1109" s="355" t="s">
        <v>14</v>
      </c>
      <c r="E1109" s="355" t="s">
        <v>614</v>
      </c>
      <c r="F1109" s="355"/>
      <c r="G1109" s="356"/>
      <c r="H1109" s="356" t="s">
        <v>865</v>
      </c>
      <c r="I1109" s="356" t="s">
        <v>34</v>
      </c>
      <c r="J1109" s="356" t="s">
        <v>608</v>
      </c>
      <c r="K1109" s="357" t="s">
        <v>48</v>
      </c>
      <c r="L1109" s="358"/>
      <c r="M1109" s="358" t="s">
        <v>34</v>
      </c>
      <c r="N1109" s="357">
        <v>368091</v>
      </c>
      <c r="O1109" s="357" t="s">
        <v>1320</v>
      </c>
      <c r="P1109" s="361">
        <v>41519</v>
      </c>
      <c r="Q1109" s="362">
        <v>96595930.980000004</v>
      </c>
      <c r="R1109" s="362">
        <v>155775472.21250004</v>
      </c>
      <c r="S1109" s="357">
        <v>32</v>
      </c>
      <c r="T1109" s="359">
        <v>-1.2494112508795507E-2</v>
      </c>
      <c r="U1109" s="359">
        <v>-0.16151383101917116</v>
      </c>
      <c r="V1109" s="359">
        <v>-9.960757498158801E-2</v>
      </c>
      <c r="W1109" s="359">
        <v>-0.97648729618348273</v>
      </c>
      <c r="X1109" s="359">
        <v>-0.10622182663082891</v>
      </c>
      <c r="Y1109" s="359">
        <v>-0.80549940765701267</v>
      </c>
      <c r="Z1109" s="359">
        <v>4.7614848628267259E-2</v>
      </c>
      <c r="AA1109" s="359">
        <v>0.27065823577811354</v>
      </c>
      <c r="AB1109" s="359">
        <v>0.12901758527421467</v>
      </c>
      <c r="AC1109" s="363">
        <v>-1.5016489952109202</v>
      </c>
      <c r="AD1109" s="526">
        <v>18525753000186</v>
      </c>
      <c r="AE1109" s="360" t="s">
        <v>2378</v>
      </c>
      <c r="AF1109" s="360" t="s">
        <v>2152</v>
      </c>
      <c r="AG1109" s="364" t="s">
        <v>1436</v>
      </c>
      <c r="AH1109" s="364" t="s">
        <v>2147</v>
      </c>
      <c r="AI1109" s="364">
        <v>5000</v>
      </c>
      <c r="AJ1109" s="364">
        <v>0</v>
      </c>
      <c r="AK1109" s="364">
        <v>0</v>
      </c>
      <c r="AL1109" s="359">
        <v>0.02</v>
      </c>
      <c r="AM1109" s="359">
        <v>0.2</v>
      </c>
      <c r="AN1109" s="359" t="s">
        <v>2161</v>
      </c>
      <c r="AO1109" s="357" t="s">
        <v>1323</v>
      </c>
      <c r="AP1109" s="360" t="s">
        <v>13</v>
      </c>
      <c r="AQ1109" s="366" t="s">
        <v>674</v>
      </c>
      <c r="AR1109" s="359">
        <v>4.6666666666666662E-3</v>
      </c>
      <c r="AS1109" s="359">
        <v>4.6666666666666662E-3</v>
      </c>
      <c r="AT1109" s="359"/>
      <c r="AX1109" s="646"/>
      <c r="AY1109" s="647"/>
      <c r="AZ1109" s="647"/>
      <c r="BA1109" s="647"/>
      <c r="BB1109" s="648"/>
      <c r="BC1109" s="647"/>
      <c r="BD1109" s="647"/>
      <c r="BE1109" s="647"/>
      <c r="BF1109" s="647"/>
      <c r="BG1109" s="648"/>
      <c r="BH1109" s="648"/>
      <c r="BI1109" s="649"/>
      <c r="BJ1109" s="649"/>
      <c r="BK1109" s="649"/>
      <c r="BL1109" s="648"/>
      <c r="BM1109" s="648"/>
      <c r="BN1109" s="648"/>
      <c r="BO1109" s="648"/>
      <c r="BP1109" s="648"/>
      <c r="BQ1109" s="648"/>
      <c r="BR1109" s="648"/>
      <c r="BS1109" s="648"/>
      <c r="BT1109" s="651"/>
      <c r="BU1109" s="652"/>
      <c r="BV1109" s="650"/>
      <c r="BW1109" s="653"/>
    </row>
    <row r="1110" spans="2:75" ht="15.75" customHeight="1">
      <c r="B1110" s="353" t="s">
        <v>319</v>
      </c>
      <c r="C1110" s="354">
        <v>36014054000153</v>
      </c>
      <c r="D1110" s="355" t="s">
        <v>14</v>
      </c>
      <c r="E1110" s="355" t="s">
        <v>607</v>
      </c>
      <c r="F1110" s="355"/>
      <c r="G1110" s="356"/>
      <c r="H1110" s="356" t="s">
        <v>34</v>
      </c>
      <c r="I1110" s="356" t="s">
        <v>34</v>
      </c>
      <c r="J1110" s="356" t="s">
        <v>608</v>
      </c>
      <c r="K1110" s="357" t="s">
        <v>48</v>
      </c>
      <c r="L1110" s="358"/>
      <c r="M1110" s="358" t="s">
        <v>1414</v>
      </c>
      <c r="N1110" s="357">
        <v>531162</v>
      </c>
      <c r="O1110" s="357" t="s">
        <v>1320</v>
      </c>
      <c r="P1110" s="361">
        <v>43899</v>
      </c>
      <c r="Q1110" s="362">
        <v>12047043.529999999</v>
      </c>
      <c r="R1110" s="362">
        <v>11592256.543055551</v>
      </c>
      <c r="S1110" s="357">
        <v>32</v>
      </c>
      <c r="T1110" s="359">
        <v>5.9194289701752556E-2</v>
      </c>
      <c r="U1110" s="359">
        <v>0.76521613659699816</v>
      </c>
      <c r="V1110" s="359">
        <v>-6.6624069924104412E-2</v>
      </c>
      <c r="W1110" s="359">
        <v>-0.65313865851019448</v>
      </c>
      <c r="X1110" s="359">
        <v>4.5928808331853199E-2</v>
      </c>
      <c r="Y1110" s="359">
        <v>0.34828649703302061</v>
      </c>
      <c r="Z1110" s="359" t="s">
        <v>1417</v>
      </c>
      <c r="AA1110" s="359" t="s">
        <v>1417</v>
      </c>
      <c r="AB1110" s="359">
        <v>0.22415509919723173</v>
      </c>
      <c r="AC1110" s="363">
        <v>-0.62920882841852699</v>
      </c>
      <c r="AD1110" s="526">
        <v>35916259000161</v>
      </c>
      <c r="AE1110" s="360" t="s">
        <v>2157</v>
      </c>
      <c r="AF1110" s="360" t="s">
        <v>2143</v>
      </c>
      <c r="AG1110" s="364" t="s">
        <v>1435</v>
      </c>
      <c r="AH1110" s="364" t="s">
        <v>2147</v>
      </c>
      <c r="AI1110" s="364">
        <v>1000</v>
      </c>
      <c r="AJ1110" s="364">
        <v>1000</v>
      </c>
      <c r="AK1110" s="364">
        <v>0</v>
      </c>
      <c r="AL1110" s="359">
        <v>0</v>
      </c>
      <c r="AM1110" s="359" t="s">
        <v>34</v>
      </c>
      <c r="AN1110" s="359" t="s">
        <v>34</v>
      </c>
      <c r="AO1110" s="357" t="s">
        <v>1323</v>
      </c>
      <c r="AP1110" s="360" t="s">
        <v>716</v>
      </c>
      <c r="AQ1110" s="366" t="s">
        <v>659</v>
      </c>
      <c r="AR1110" s="359">
        <v>3.3333333333333331E-3</v>
      </c>
      <c r="AS1110" s="359">
        <v>3.3333333333333331E-3</v>
      </c>
      <c r="AT1110" s="359"/>
      <c r="AX1110" s="646"/>
      <c r="AY1110" s="647"/>
      <c r="AZ1110" s="647"/>
      <c r="BA1110" s="647"/>
      <c r="BB1110" s="648"/>
      <c r="BC1110" s="647"/>
      <c r="BD1110" s="647"/>
      <c r="BE1110" s="647"/>
      <c r="BF1110" s="647"/>
      <c r="BG1110" s="648"/>
      <c r="BH1110" s="648"/>
      <c r="BI1110" s="649"/>
      <c r="BJ1110" s="649"/>
      <c r="BK1110" s="649"/>
      <c r="BL1110" s="648"/>
      <c r="BM1110" s="648"/>
      <c r="BN1110" s="648"/>
      <c r="BO1110" s="648"/>
      <c r="BP1110" s="648"/>
      <c r="BQ1110" s="648"/>
      <c r="BR1110" s="648"/>
      <c r="BS1110" s="648"/>
      <c r="BT1110" s="651"/>
      <c r="BU1110" s="652"/>
      <c r="BV1110" s="650"/>
      <c r="BW1110" s="653"/>
    </row>
    <row r="1111" spans="2:75" ht="15.75" customHeight="1">
      <c r="B1111" s="353" t="s">
        <v>1693</v>
      </c>
      <c r="C1111" s="354">
        <v>17157131000180</v>
      </c>
      <c r="D1111" s="355" t="s">
        <v>14</v>
      </c>
      <c r="E1111" s="355" t="s">
        <v>607</v>
      </c>
      <c r="F1111" s="355"/>
      <c r="G1111" s="356"/>
      <c r="H1111" s="356" t="s">
        <v>34</v>
      </c>
      <c r="I1111" s="356" t="s">
        <v>34</v>
      </c>
      <c r="J1111" s="356" t="s">
        <v>608</v>
      </c>
      <c r="K1111" s="357" t="s">
        <v>48</v>
      </c>
      <c r="L1111" s="358"/>
      <c r="M1111" s="358"/>
      <c r="N1111" s="357">
        <v>321141</v>
      </c>
      <c r="O1111" s="357" t="s">
        <v>1323</v>
      </c>
      <c r="P1111" s="361">
        <v>41264</v>
      </c>
      <c r="Q1111" s="362">
        <v>439327729.38999999</v>
      </c>
      <c r="R1111" s="362">
        <v>467541879.54650772</v>
      </c>
      <c r="S1111" s="357">
        <v>32</v>
      </c>
      <c r="T1111" s="359">
        <v>6.8798747103575142E-2</v>
      </c>
      <c r="U1111" s="359">
        <v>0.77384235784831901</v>
      </c>
      <c r="V1111" s="359">
        <v>4.5405486419987096E-3</v>
      </c>
      <c r="W1111" s="359">
        <v>4.167183146733399E-2</v>
      </c>
      <c r="X1111" s="359">
        <v>0.1302202201283873</v>
      </c>
      <c r="Y1111" s="359">
        <v>0.9156813001405697</v>
      </c>
      <c r="Z1111" s="359">
        <v>9.1476227154313472E-2</v>
      </c>
      <c r="AA1111" s="359">
        <v>0.4998776693052705</v>
      </c>
      <c r="AB1111" s="359">
        <v>0.2287523685382184</v>
      </c>
      <c r="AC1111" s="363">
        <v>-0.31838263595085614</v>
      </c>
      <c r="AD1111" s="526">
        <v>27227810000131</v>
      </c>
      <c r="AE1111" s="360" t="s">
        <v>2379</v>
      </c>
      <c r="AF1111" s="360" t="s">
        <v>2152</v>
      </c>
      <c r="AG1111" s="364" t="s">
        <v>1436</v>
      </c>
      <c r="AH1111" s="364" t="s">
        <v>2147</v>
      </c>
      <c r="AI1111" s="364">
        <v>50000</v>
      </c>
      <c r="AJ1111" s="364">
        <v>10000</v>
      </c>
      <c r="AK1111" s="364">
        <v>10000</v>
      </c>
      <c r="AL1111" s="359">
        <v>0.02</v>
      </c>
      <c r="AM1111" s="359">
        <v>0.2</v>
      </c>
      <c r="AN1111" s="359" t="s">
        <v>2161</v>
      </c>
      <c r="AO1111" s="357" t="s">
        <v>1323</v>
      </c>
      <c r="AP1111" s="360" t="s">
        <v>716</v>
      </c>
      <c r="AQ1111" s="366" t="s">
        <v>665</v>
      </c>
      <c r="AR1111" s="359">
        <v>3.3333333333333331E-3</v>
      </c>
      <c r="AS1111" s="359">
        <v>3.3333333333333331E-3</v>
      </c>
      <c r="AT1111" s="359"/>
      <c r="AX1111" s="646"/>
      <c r="AY1111" s="647"/>
      <c r="AZ1111" s="647"/>
      <c r="BA1111" s="647"/>
      <c r="BB1111" s="648"/>
      <c r="BC1111" s="647"/>
      <c r="BD1111" s="647"/>
      <c r="BE1111" s="647"/>
      <c r="BF1111" s="647"/>
      <c r="BG1111" s="648"/>
      <c r="BH1111" s="648"/>
      <c r="BI1111" s="649"/>
      <c r="BJ1111" s="649"/>
      <c r="BK1111" s="649"/>
      <c r="BL1111" s="648"/>
      <c r="BM1111" s="648"/>
      <c r="BN1111" s="648"/>
      <c r="BO1111" s="648"/>
      <c r="BP1111" s="648"/>
      <c r="BQ1111" s="648"/>
      <c r="BR1111" s="648"/>
      <c r="BS1111" s="648"/>
      <c r="BT1111" s="651"/>
      <c r="BU1111" s="652"/>
      <c r="BV1111" s="650"/>
      <c r="BW1111" s="653"/>
    </row>
    <row r="1112" spans="2:75" ht="15.75" customHeight="1">
      <c r="B1112" s="353" t="s">
        <v>1103</v>
      </c>
      <c r="C1112" s="354">
        <v>39846732000132</v>
      </c>
      <c r="D1112" s="355" t="s">
        <v>14</v>
      </c>
      <c r="E1112" s="355" t="s">
        <v>607</v>
      </c>
      <c r="F1112" s="355"/>
      <c r="G1112" s="356"/>
      <c r="H1112" s="356" t="s">
        <v>34</v>
      </c>
      <c r="I1112" s="356" t="s">
        <v>34</v>
      </c>
      <c r="J1112" s="356" t="s">
        <v>608</v>
      </c>
      <c r="K1112" s="357" t="s">
        <v>48</v>
      </c>
      <c r="L1112" s="358"/>
      <c r="M1112" s="358" t="s">
        <v>1414</v>
      </c>
      <c r="N1112" s="357">
        <v>567795</v>
      </c>
      <c r="O1112" s="357" t="s">
        <v>1320</v>
      </c>
      <c r="P1112" s="361">
        <v>44193</v>
      </c>
      <c r="Q1112" s="362">
        <v>17267009.969999999</v>
      </c>
      <c r="R1112" s="362">
        <v>16213828.455357144</v>
      </c>
      <c r="S1112" s="357">
        <v>32</v>
      </c>
      <c r="T1112" s="359">
        <v>1.6144458076958745E-2</v>
      </c>
      <c r="U1112" s="359">
        <v>0.20870256065825907</v>
      </c>
      <c r="V1112" s="359">
        <v>-0.18112152224995659</v>
      </c>
      <c r="W1112" s="359">
        <v>-1.7755965404758511</v>
      </c>
      <c r="X1112" s="359" t="s">
        <v>1417</v>
      </c>
      <c r="Y1112" s="359" t="s">
        <v>1417</v>
      </c>
      <c r="Z1112" s="359" t="s">
        <v>1417</v>
      </c>
      <c r="AA1112" s="359" t="s">
        <v>1417</v>
      </c>
      <c r="AB1112" s="359">
        <v>0.21930681372506836</v>
      </c>
      <c r="AC1112" s="363">
        <v>-1.2443429283693872</v>
      </c>
      <c r="AD1112" s="526">
        <v>0</v>
      </c>
      <c r="AE1112" s="360" t="s">
        <v>2380</v>
      </c>
      <c r="AF1112" s="360" t="s">
        <v>2143</v>
      </c>
      <c r="AG1112" s="364" t="s">
        <v>1435</v>
      </c>
      <c r="AH1112" s="364" t="s">
        <v>2144</v>
      </c>
      <c r="AI1112" s="364">
        <v>5000</v>
      </c>
      <c r="AJ1112" s="364">
        <v>5000</v>
      </c>
      <c r="AK1112" s="364">
        <v>5000</v>
      </c>
      <c r="AL1112" s="359">
        <v>0.01</v>
      </c>
      <c r="AM1112" s="359">
        <v>0.1</v>
      </c>
      <c r="AN1112" s="359" t="s">
        <v>34</v>
      </c>
      <c r="AO1112" s="357" t="s">
        <v>1323</v>
      </c>
      <c r="AP1112" s="360" t="s">
        <v>716</v>
      </c>
      <c r="AQ1112" s="366" t="s">
        <v>659</v>
      </c>
      <c r="AR1112" s="359">
        <v>3.3333333333333331E-3</v>
      </c>
      <c r="AS1112" s="359">
        <v>3.3333333333333331E-3</v>
      </c>
      <c r="AT1112" s="359"/>
      <c r="AX1112" s="646"/>
      <c r="AY1112" s="647"/>
      <c r="AZ1112" s="647"/>
      <c r="BA1112" s="647"/>
      <c r="BB1112" s="648"/>
      <c r="BC1112" s="647"/>
      <c r="BD1112" s="647"/>
      <c r="BE1112" s="647"/>
      <c r="BF1112" s="647"/>
      <c r="BG1112" s="648"/>
      <c r="BH1112" s="648"/>
      <c r="BI1112" s="649"/>
      <c r="BJ1112" s="649"/>
      <c r="BK1112" s="649"/>
      <c r="BL1112" s="648"/>
      <c r="BM1112" s="648"/>
      <c r="BN1112" s="648"/>
      <c r="BO1112" s="648"/>
      <c r="BP1112" s="648"/>
      <c r="BQ1112" s="648"/>
      <c r="BR1112" s="648"/>
      <c r="BS1112" s="648"/>
      <c r="BT1112" s="651"/>
      <c r="BU1112" s="652"/>
      <c r="BV1112" s="650"/>
      <c r="BW1112" s="653"/>
    </row>
    <row r="1113" spans="2:75" ht="15.75" customHeight="1">
      <c r="B1113" s="353" t="s">
        <v>324</v>
      </c>
      <c r="C1113" s="354">
        <v>17400251000166</v>
      </c>
      <c r="D1113" s="355" t="s">
        <v>14</v>
      </c>
      <c r="E1113" s="355" t="s">
        <v>607</v>
      </c>
      <c r="F1113" s="355"/>
      <c r="G1113" s="356"/>
      <c r="H1113" s="356" t="s">
        <v>34</v>
      </c>
      <c r="I1113" s="356" t="s">
        <v>34</v>
      </c>
      <c r="J1113" s="356" t="s">
        <v>608</v>
      </c>
      <c r="K1113" s="357" t="s">
        <v>48</v>
      </c>
      <c r="L1113" s="358"/>
      <c r="M1113" s="358" t="s">
        <v>1414</v>
      </c>
      <c r="N1113" s="357">
        <v>327794</v>
      </c>
      <c r="O1113" s="357" t="s">
        <v>1320</v>
      </c>
      <c r="P1113" s="361">
        <v>41327</v>
      </c>
      <c r="Q1113" s="362">
        <v>149979202.63</v>
      </c>
      <c r="R1113" s="362">
        <v>117391555.34202389</v>
      </c>
      <c r="S1113" s="357">
        <v>32</v>
      </c>
      <c r="T1113" s="359">
        <v>0.10724635959721218</v>
      </c>
      <c r="U1113" s="359">
        <v>1.3863946230043431</v>
      </c>
      <c r="V1113" s="359">
        <v>7.7330184014161585E-2</v>
      </c>
      <c r="W1113" s="359">
        <v>0.75809437500428911</v>
      </c>
      <c r="X1113" s="359">
        <v>0.98612706390019267</v>
      </c>
      <c r="Y1113" s="359">
        <v>7.4779806659398593</v>
      </c>
      <c r="Z1113" s="359">
        <v>0.82488809499932825</v>
      </c>
      <c r="AA1113" s="359">
        <v>4.6889313510143946</v>
      </c>
      <c r="AB1113" s="359">
        <v>0.24417229062461918</v>
      </c>
      <c r="AC1113" s="363">
        <v>2.8899117916461374E-2</v>
      </c>
      <c r="AD1113" s="526">
        <v>38251507000190</v>
      </c>
      <c r="AE1113" s="360" t="s">
        <v>2385</v>
      </c>
      <c r="AF1113" s="360" t="s">
        <v>2143</v>
      </c>
      <c r="AG1113" s="364" t="s">
        <v>1435</v>
      </c>
      <c r="AH1113" s="364" t="s">
        <v>2144</v>
      </c>
      <c r="AI1113" s="364">
        <v>10000</v>
      </c>
      <c r="AJ1113" s="364">
        <v>1000</v>
      </c>
      <c r="AK1113" s="364">
        <v>5000</v>
      </c>
      <c r="AL1113" s="359">
        <v>1.8000000000000002E-2</v>
      </c>
      <c r="AM1113" s="359">
        <v>0.15</v>
      </c>
      <c r="AN1113" s="359" t="s">
        <v>2161</v>
      </c>
      <c r="AO1113" s="357" t="s">
        <v>1323</v>
      </c>
      <c r="AP1113" s="360" t="s">
        <v>716</v>
      </c>
      <c r="AQ1113" s="366" t="s">
        <v>659</v>
      </c>
      <c r="AR1113" s="359">
        <v>3.5999999999999999E-3</v>
      </c>
      <c r="AS1113" s="359">
        <v>3.5999999999999999E-3</v>
      </c>
      <c r="AT1113" s="359"/>
      <c r="AX1113" s="646"/>
      <c r="AY1113" s="647"/>
      <c r="AZ1113" s="647"/>
      <c r="BA1113" s="647"/>
      <c r="BB1113" s="648"/>
      <c r="BC1113" s="647"/>
      <c r="BD1113" s="647"/>
      <c r="BE1113" s="647"/>
      <c r="BF1113" s="647"/>
      <c r="BG1113" s="648"/>
      <c r="BH1113" s="648"/>
      <c r="BI1113" s="649"/>
      <c r="BJ1113" s="649"/>
      <c r="BK1113" s="649"/>
      <c r="BL1113" s="648"/>
      <c r="BM1113" s="648"/>
      <c r="BN1113" s="648"/>
      <c r="BO1113" s="648"/>
      <c r="BP1113" s="648"/>
      <c r="BQ1113" s="648"/>
      <c r="BR1113" s="648"/>
      <c r="BS1113" s="648"/>
      <c r="BT1113" s="651"/>
      <c r="BU1113" s="652"/>
      <c r="BV1113" s="650"/>
      <c r="BW1113" s="653"/>
    </row>
    <row r="1114" spans="2:75" ht="15.75" customHeight="1">
      <c r="B1114" s="353" t="s">
        <v>1113</v>
      </c>
      <c r="C1114" s="354">
        <v>20331359000159</v>
      </c>
      <c r="D1114" s="355" t="s">
        <v>14</v>
      </c>
      <c r="E1114" s="355" t="s">
        <v>607</v>
      </c>
      <c r="F1114" s="355"/>
      <c r="G1114" s="356"/>
      <c r="H1114" s="356" t="s">
        <v>34</v>
      </c>
      <c r="I1114" s="356" t="s">
        <v>34</v>
      </c>
      <c r="J1114" s="356" t="s">
        <v>608</v>
      </c>
      <c r="K1114" s="357" t="s">
        <v>48</v>
      </c>
      <c r="L1114" s="358"/>
      <c r="M1114" s="358" t="s">
        <v>34</v>
      </c>
      <c r="N1114" s="357">
        <v>387894</v>
      </c>
      <c r="O1114" s="357" t="s">
        <v>1320</v>
      </c>
      <c r="P1114" s="361">
        <v>41879</v>
      </c>
      <c r="Q1114" s="362">
        <v>74578693.269999996</v>
      </c>
      <c r="R1114" s="362">
        <v>79946604.37845242</v>
      </c>
      <c r="S1114" s="357">
        <v>32</v>
      </c>
      <c r="T1114" s="359">
        <v>-1.7997365610992078E-2</v>
      </c>
      <c r="U1114" s="359">
        <v>-0.23265545800373527</v>
      </c>
      <c r="V1114" s="359">
        <v>-0.23988096082847943</v>
      </c>
      <c r="W1114" s="359">
        <v>-2.3516355145539491</v>
      </c>
      <c r="X1114" s="359">
        <v>-0.22904707712613692</v>
      </c>
      <c r="Y1114" s="359">
        <v>-1.7369055946654799</v>
      </c>
      <c r="Z1114" s="359">
        <v>-9.8574985863461917E-2</v>
      </c>
      <c r="AA1114" s="359">
        <v>-0.56033217650130318</v>
      </c>
      <c r="AB1114" s="359">
        <v>0.28440942048546058</v>
      </c>
      <c r="AC1114" s="363">
        <v>-1.1635227708810318</v>
      </c>
      <c r="AD1114" s="526">
        <v>43310020000171</v>
      </c>
      <c r="AE1114" s="360" t="s">
        <v>2386</v>
      </c>
      <c r="AF1114" s="360" t="s">
        <v>2149</v>
      </c>
      <c r="AG1114" s="364" t="s">
        <v>719</v>
      </c>
      <c r="AH1114" s="364" t="s">
        <v>2144</v>
      </c>
      <c r="AI1114" s="364">
        <v>1000</v>
      </c>
      <c r="AJ1114" s="364">
        <v>100</v>
      </c>
      <c r="AK1114" s="364">
        <v>1000</v>
      </c>
      <c r="AL1114" s="359">
        <v>0.02</v>
      </c>
      <c r="AM1114" s="359">
        <v>0.2</v>
      </c>
      <c r="AN1114" s="359" t="s">
        <v>2175</v>
      </c>
      <c r="AO1114" s="357" t="s">
        <v>1323</v>
      </c>
      <c r="AP1114" s="360" t="s">
        <v>716</v>
      </c>
      <c r="AQ1114" s="366" t="s">
        <v>659</v>
      </c>
      <c r="AR1114" s="359">
        <v>4.0000000000000001E-3</v>
      </c>
      <c r="AS1114" s="359">
        <v>4.0000000000000001E-3</v>
      </c>
      <c r="AT1114" s="359"/>
      <c r="AX1114" s="646"/>
      <c r="AY1114" s="647"/>
      <c r="AZ1114" s="647"/>
      <c r="BA1114" s="647"/>
      <c r="BB1114" s="648"/>
      <c r="BC1114" s="647"/>
      <c r="BD1114" s="647"/>
      <c r="BE1114" s="647"/>
      <c r="BF1114" s="647"/>
      <c r="BG1114" s="648"/>
      <c r="BH1114" s="648"/>
      <c r="BI1114" s="649"/>
      <c r="BJ1114" s="649"/>
      <c r="BK1114" s="649"/>
      <c r="BL1114" s="648"/>
      <c r="BM1114" s="648"/>
      <c r="BN1114" s="648"/>
      <c r="BO1114" s="648"/>
      <c r="BP1114" s="648"/>
      <c r="BQ1114" s="648"/>
      <c r="BR1114" s="648"/>
      <c r="BS1114" s="648"/>
      <c r="BT1114" s="651"/>
      <c r="BU1114" s="652"/>
      <c r="BV1114" s="650"/>
      <c r="BW1114" s="653"/>
    </row>
    <row r="1115" spans="2:75" ht="15.75" customHeight="1">
      <c r="B1115" s="353" t="s">
        <v>1114</v>
      </c>
      <c r="C1115" s="354">
        <v>28788359000194</v>
      </c>
      <c r="D1115" s="355" t="s">
        <v>14</v>
      </c>
      <c r="E1115" s="355" t="s">
        <v>607</v>
      </c>
      <c r="F1115" s="355"/>
      <c r="G1115" s="356"/>
      <c r="H1115" s="356" t="s">
        <v>34</v>
      </c>
      <c r="I1115" s="356" t="s">
        <v>34</v>
      </c>
      <c r="J1115" s="356" t="s">
        <v>608</v>
      </c>
      <c r="K1115" s="357" t="s">
        <v>48</v>
      </c>
      <c r="L1115" s="358"/>
      <c r="M1115" s="358" t="s">
        <v>34</v>
      </c>
      <c r="N1115" s="357">
        <v>454109</v>
      </c>
      <c r="O1115" s="357" t="s">
        <v>1320</v>
      </c>
      <c r="P1115" s="361">
        <v>43075</v>
      </c>
      <c r="Q1115" s="362">
        <v>9047713.5199999996</v>
      </c>
      <c r="R1115" s="362">
        <v>11456191.911349211</v>
      </c>
      <c r="S1115" s="357">
        <v>32</v>
      </c>
      <c r="T1115" s="359">
        <v>-2.0727329057011912E-2</v>
      </c>
      <c r="U1115" s="359">
        <v>-0.26794622830843368</v>
      </c>
      <c r="V1115" s="359">
        <v>-0.24137040277325106</v>
      </c>
      <c r="W1115" s="359">
        <v>-2.3662370259123087</v>
      </c>
      <c r="X1115" s="359">
        <v>-0.24866270999676199</v>
      </c>
      <c r="Y1115" s="359">
        <v>-1.8856545021100837</v>
      </c>
      <c r="Z1115" s="359">
        <v>-0.19984515866892594</v>
      </c>
      <c r="AA1115" s="359">
        <v>-1.135984669328918</v>
      </c>
      <c r="AB1115" s="359">
        <v>0.2830552238808266</v>
      </c>
      <c r="AC1115" s="363">
        <v>-1.1773774938264383</v>
      </c>
      <c r="AD1115" s="526">
        <v>28788379000165</v>
      </c>
      <c r="AE1115" s="360" t="s">
        <v>2386</v>
      </c>
      <c r="AF1115" s="360" t="s">
        <v>2149</v>
      </c>
      <c r="AG1115" s="364" t="s">
        <v>719</v>
      </c>
      <c r="AH1115" s="364" t="s">
        <v>2147</v>
      </c>
      <c r="AI1115" s="364">
        <v>1000</v>
      </c>
      <c r="AJ1115" s="364">
        <v>1000</v>
      </c>
      <c r="AK1115" s="364">
        <v>1000</v>
      </c>
      <c r="AL1115" s="359">
        <v>1.9699999999999999E-2</v>
      </c>
      <c r="AM1115" s="359">
        <v>0.2</v>
      </c>
      <c r="AN1115" s="359" t="s">
        <v>666</v>
      </c>
      <c r="AO1115" s="357" t="s">
        <v>1323</v>
      </c>
      <c r="AP1115" s="360" t="s">
        <v>716</v>
      </c>
      <c r="AQ1115" s="366" t="s">
        <v>659</v>
      </c>
      <c r="AR1115" s="359">
        <v>3.9399999999999991E-3</v>
      </c>
      <c r="AS1115" s="359">
        <v>3.9399999999999991E-3</v>
      </c>
      <c r="AT1115" s="359"/>
      <c r="AX1115" s="646"/>
      <c r="AY1115" s="647"/>
      <c r="AZ1115" s="647"/>
      <c r="BA1115" s="647"/>
      <c r="BB1115" s="648"/>
      <c r="BC1115" s="647"/>
      <c r="BD1115" s="647"/>
      <c r="BE1115" s="647"/>
      <c r="BF1115" s="647"/>
      <c r="BG1115" s="648"/>
      <c r="BH1115" s="648"/>
      <c r="BI1115" s="649"/>
      <c r="BJ1115" s="649"/>
      <c r="BK1115" s="649"/>
      <c r="BL1115" s="648"/>
      <c r="BM1115" s="648"/>
      <c r="BN1115" s="648"/>
      <c r="BO1115" s="648"/>
      <c r="BP1115" s="648"/>
      <c r="BQ1115" s="648"/>
      <c r="BR1115" s="648"/>
      <c r="BS1115" s="648"/>
      <c r="BT1115" s="651"/>
      <c r="BU1115" s="652"/>
      <c r="BV1115" s="650"/>
      <c r="BW1115" s="653"/>
    </row>
    <row r="1116" spans="2:75" ht="15.75" customHeight="1">
      <c r="B1116" s="353" t="s">
        <v>1118</v>
      </c>
      <c r="C1116" s="354">
        <v>17002861000101</v>
      </c>
      <c r="D1116" s="355" t="s">
        <v>14</v>
      </c>
      <c r="E1116" s="355" t="s">
        <v>614</v>
      </c>
      <c r="F1116" s="355"/>
      <c r="G1116" s="356"/>
      <c r="H1116" s="356" t="s">
        <v>1337</v>
      </c>
      <c r="I1116" s="356" t="s">
        <v>34</v>
      </c>
      <c r="J1116" s="356" t="s">
        <v>608</v>
      </c>
      <c r="K1116" s="357" t="s">
        <v>48</v>
      </c>
      <c r="L1116" s="358"/>
      <c r="M1116" s="358" t="s">
        <v>34</v>
      </c>
      <c r="N1116" s="357">
        <v>337625</v>
      </c>
      <c r="O1116" s="357" t="s">
        <v>1320</v>
      </c>
      <c r="P1116" s="361">
        <v>41263</v>
      </c>
      <c r="Q1116" s="362">
        <v>196046341.84999999</v>
      </c>
      <c r="R1116" s="362">
        <v>276934254.52158731</v>
      </c>
      <c r="S1116" s="357">
        <v>32</v>
      </c>
      <c r="T1116" s="359">
        <v>0.10372656897973043</v>
      </c>
      <c r="U1116" s="359">
        <v>1.3408936026946086</v>
      </c>
      <c r="V1116" s="359">
        <v>-0.10618831631855896</v>
      </c>
      <c r="W1116" s="359">
        <v>-1.0410005655428609</v>
      </c>
      <c r="X1116" s="359">
        <v>-2.8223724426325481E-2</v>
      </c>
      <c r="Y1116" s="359">
        <v>-0.21402562946212561</v>
      </c>
      <c r="Z1116" s="359">
        <v>0.11224416424867734</v>
      </c>
      <c r="AA1116" s="359">
        <v>0.63803221783005715</v>
      </c>
      <c r="AB1116" s="359">
        <v>0.21180186200538639</v>
      </c>
      <c r="AC1116" s="363">
        <v>-0.88285691256591747</v>
      </c>
      <c r="AD1116" s="526">
        <v>17039320000158</v>
      </c>
      <c r="AE1116" s="360" t="s">
        <v>2388</v>
      </c>
      <c r="AF1116" s="360" t="s">
        <v>2152</v>
      </c>
      <c r="AG1116" s="364" t="s">
        <v>1436</v>
      </c>
      <c r="AH1116" s="364" t="s">
        <v>2147</v>
      </c>
      <c r="AI1116" s="364">
        <v>50000</v>
      </c>
      <c r="AJ1116" s="364">
        <v>5000</v>
      </c>
      <c r="AK1116" s="364">
        <v>5000</v>
      </c>
      <c r="AL1116" s="359">
        <v>1.9299999999999998E-2</v>
      </c>
      <c r="AM1116" s="359">
        <v>0.2</v>
      </c>
      <c r="AN1116" s="359" t="s">
        <v>2175</v>
      </c>
      <c r="AO1116" s="357" t="s">
        <v>1323</v>
      </c>
      <c r="AP1116" s="360" t="s">
        <v>13</v>
      </c>
      <c r="AQ1116" s="366" t="s">
        <v>668</v>
      </c>
      <c r="AR1116" s="359">
        <v>4.8250000000000003E-3</v>
      </c>
      <c r="AS1116" s="359">
        <v>4.8250000000000003E-3</v>
      </c>
      <c r="AT1116" s="359"/>
      <c r="AX1116" s="646"/>
      <c r="AY1116" s="647"/>
      <c r="AZ1116" s="647"/>
      <c r="BA1116" s="647"/>
      <c r="BB1116" s="648"/>
      <c r="BC1116" s="647"/>
      <c r="BD1116" s="647"/>
      <c r="BE1116" s="647"/>
      <c r="BF1116" s="647"/>
      <c r="BG1116" s="648"/>
      <c r="BH1116" s="648"/>
      <c r="BI1116" s="649"/>
      <c r="BJ1116" s="649"/>
      <c r="BK1116" s="649"/>
      <c r="BL1116" s="648"/>
      <c r="BM1116" s="648"/>
      <c r="BN1116" s="648"/>
      <c r="BO1116" s="648"/>
      <c r="BP1116" s="648"/>
      <c r="BQ1116" s="648"/>
      <c r="BR1116" s="648"/>
      <c r="BS1116" s="648"/>
      <c r="BT1116" s="651"/>
      <c r="BU1116" s="652"/>
      <c r="BV1116" s="650"/>
      <c r="BW1116" s="653"/>
    </row>
    <row r="1117" spans="2:75" ht="15.75" customHeight="1">
      <c r="B1117" s="353" t="s">
        <v>331</v>
      </c>
      <c r="C1117" s="354">
        <v>34096132000180</v>
      </c>
      <c r="D1117" s="355" t="s">
        <v>14</v>
      </c>
      <c r="E1117" s="355" t="s">
        <v>614</v>
      </c>
      <c r="F1117" s="355"/>
      <c r="G1117" s="356"/>
      <c r="H1117" s="356" t="s">
        <v>865</v>
      </c>
      <c r="I1117" s="356" t="s">
        <v>34</v>
      </c>
      <c r="J1117" s="356" t="s">
        <v>608</v>
      </c>
      <c r="K1117" s="357" t="s">
        <v>48</v>
      </c>
      <c r="L1117" s="358"/>
      <c r="M1117" s="358" t="s">
        <v>34</v>
      </c>
      <c r="N1117" s="357">
        <v>501883</v>
      </c>
      <c r="O1117" s="357" t="s">
        <v>1320</v>
      </c>
      <c r="P1117" s="361">
        <v>43670</v>
      </c>
      <c r="Q1117" s="362">
        <v>43120885.420000002</v>
      </c>
      <c r="R1117" s="362">
        <v>62681102.796190478</v>
      </c>
      <c r="S1117" s="357">
        <v>32</v>
      </c>
      <c r="T1117" s="359">
        <v>-5.1430114252101866E-2</v>
      </c>
      <c r="U1117" s="359">
        <v>-0.66484712513697786</v>
      </c>
      <c r="V1117" s="359">
        <v>-0.12193600019047934</v>
      </c>
      <c r="W1117" s="359">
        <v>-1.1953805235740267</v>
      </c>
      <c r="X1117" s="359">
        <v>1.116636836289131E-2</v>
      </c>
      <c r="Y1117" s="359">
        <v>8.4676599784421991E-2</v>
      </c>
      <c r="Z1117" s="359">
        <v>0.11909356788483283</v>
      </c>
      <c r="AA1117" s="359">
        <v>0.67696644859422839</v>
      </c>
      <c r="AB1117" s="359">
        <v>0.13704929887228276</v>
      </c>
      <c r="AC1117" s="363">
        <v>-1.5890835535082604</v>
      </c>
      <c r="AD1117" s="526">
        <v>33601025000108</v>
      </c>
      <c r="AE1117" s="360" t="s">
        <v>2390</v>
      </c>
      <c r="AF1117" s="360" t="s">
        <v>2143</v>
      </c>
      <c r="AG1117" s="364" t="s">
        <v>1435</v>
      </c>
      <c r="AH1117" s="364" t="s">
        <v>2147</v>
      </c>
      <c r="AI1117" s="364">
        <v>500</v>
      </c>
      <c r="AJ1117" s="364">
        <v>100</v>
      </c>
      <c r="AK1117" s="364">
        <v>500</v>
      </c>
      <c r="AL1117" s="359">
        <v>1.3999999999999999E-2</v>
      </c>
      <c r="AM1117" s="359">
        <v>0.2</v>
      </c>
      <c r="AN1117" s="359" t="s">
        <v>34</v>
      </c>
      <c r="AO1117" s="357" t="s">
        <v>1323</v>
      </c>
      <c r="AP1117" s="360" t="s">
        <v>13</v>
      </c>
      <c r="AQ1117" s="366" t="s">
        <v>668</v>
      </c>
      <c r="AR1117" s="359">
        <v>4.6666666666666662E-3</v>
      </c>
      <c r="AS1117" s="359">
        <v>4.6666666666666662E-3</v>
      </c>
      <c r="AT1117" s="359"/>
      <c r="AX1117" s="646"/>
      <c r="AY1117" s="647"/>
      <c r="AZ1117" s="647"/>
      <c r="BA1117" s="647"/>
      <c r="BB1117" s="648"/>
      <c r="BC1117" s="647"/>
      <c r="BD1117" s="647"/>
      <c r="BE1117" s="647"/>
      <c r="BF1117" s="647"/>
      <c r="BG1117" s="648"/>
      <c r="BH1117" s="648"/>
      <c r="BI1117" s="649"/>
      <c r="BJ1117" s="649"/>
      <c r="BK1117" s="649"/>
      <c r="BL1117" s="648"/>
      <c r="BM1117" s="648"/>
      <c r="BN1117" s="648"/>
      <c r="BO1117" s="648"/>
      <c r="BP1117" s="648"/>
      <c r="BQ1117" s="648"/>
      <c r="BR1117" s="648"/>
      <c r="BS1117" s="648"/>
      <c r="BT1117" s="651"/>
      <c r="BU1117" s="652"/>
      <c r="BV1117" s="650"/>
      <c r="BW1117" s="653"/>
    </row>
    <row r="1118" spans="2:75" ht="15.75" customHeight="1">
      <c r="B1118" s="353" t="s">
        <v>332</v>
      </c>
      <c r="C1118" s="354">
        <v>1745808000160</v>
      </c>
      <c r="D1118" s="355" t="s">
        <v>14</v>
      </c>
      <c r="E1118" s="355" t="s">
        <v>607</v>
      </c>
      <c r="F1118" s="355"/>
      <c r="G1118" s="356"/>
      <c r="H1118" s="356" t="s">
        <v>34</v>
      </c>
      <c r="I1118" s="356" t="s">
        <v>34</v>
      </c>
      <c r="J1118" s="356" t="s">
        <v>608</v>
      </c>
      <c r="K1118" s="357" t="s">
        <v>48</v>
      </c>
      <c r="L1118" s="358"/>
      <c r="M1118" s="358" t="s">
        <v>1414</v>
      </c>
      <c r="N1118" s="357">
        <v>44253</v>
      </c>
      <c r="O1118" s="357" t="s">
        <v>1320</v>
      </c>
      <c r="P1118" s="361">
        <v>35528</v>
      </c>
      <c r="Q1118" s="362">
        <v>149982924.03</v>
      </c>
      <c r="R1118" s="362">
        <v>159759570.94710317</v>
      </c>
      <c r="S1118" s="357">
        <v>32</v>
      </c>
      <c r="T1118" s="359">
        <v>-2.5529921608921202E-2</v>
      </c>
      <c r="U1118" s="359">
        <v>-0.33003027960354941</v>
      </c>
      <c r="V1118" s="359">
        <v>-9.7923199984913611E-2</v>
      </c>
      <c r="W1118" s="359">
        <v>-0.95997478911195044</v>
      </c>
      <c r="X1118" s="359">
        <v>-4.3988635977971979E-2</v>
      </c>
      <c r="Y1118" s="359">
        <v>-0.3335738176207626</v>
      </c>
      <c r="Z1118" s="359">
        <v>0.17542417978510039</v>
      </c>
      <c r="AA1118" s="359">
        <v>0.99716790835854252</v>
      </c>
      <c r="AB1118" s="359">
        <v>0.22447705055459971</v>
      </c>
      <c r="AC1118" s="363">
        <v>-0.77983191075738978</v>
      </c>
      <c r="AD1118" s="526">
        <v>0</v>
      </c>
      <c r="AE1118" s="360" t="s">
        <v>2394</v>
      </c>
      <c r="AF1118" s="360" t="s">
        <v>2143</v>
      </c>
      <c r="AG1118" s="364" t="s">
        <v>1435</v>
      </c>
      <c r="AH1118" s="364" t="s">
        <v>2147</v>
      </c>
      <c r="AI1118" s="364">
        <v>20000</v>
      </c>
      <c r="AJ1118" s="364">
        <v>5000</v>
      </c>
      <c r="AK1118" s="364">
        <v>5000</v>
      </c>
      <c r="AL1118" s="359">
        <v>0.02</v>
      </c>
      <c r="AM1118" s="359">
        <v>0.15</v>
      </c>
      <c r="AN1118" s="359" t="s">
        <v>2156</v>
      </c>
      <c r="AO1118" s="357" t="s">
        <v>1323</v>
      </c>
      <c r="AP1118" s="360" t="s">
        <v>716</v>
      </c>
      <c r="AQ1118" s="366" t="s">
        <v>659</v>
      </c>
      <c r="AR1118" s="359" t="s">
        <v>34</v>
      </c>
      <c r="AS1118" s="359" t="s">
        <v>34</v>
      </c>
      <c r="AT1118" s="359"/>
      <c r="AX1118" s="646"/>
      <c r="AY1118" s="647"/>
      <c r="AZ1118" s="647"/>
      <c r="BA1118" s="647"/>
      <c r="BB1118" s="648"/>
      <c r="BC1118" s="647"/>
      <c r="BD1118" s="647"/>
      <c r="BE1118" s="647"/>
      <c r="BF1118" s="647"/>
      <c r="BG1118" s="648"/>
      <c r="BH1118" s="648"/>
      <c r="BI1118" s="649"/>
      <c r="BJ1118" s="649"/>
      <c r="BK1118" s="649"/>
      <c r="BL1118" s="648"/>
      <c r="BM1118" s="648"/>
      <c r="BN1118" s="648"/>
      <c r="BO1118" s="648"/>
      <c r="BP1118" s="648"/>
      <c r="BQ1118" s="648"/>
      <c r="BR1118" s="648"/>
      <c r="BS1118" s="648"/>
      <c r="BT1118" s="651"/>
      <c r="BU1118" s="652"/>
      <c r="BV1118" s="650"/>
      <c r="BW1118" s="653"/>
    </row>
    <row r="1119" spans="2:75" ht="15.75" customHeight="1">
      <c r="B1119" s="353" t="s">
        <v>335</v>
      </c>
      <c r="C1119" s="354">
        <v>10608762000129</v>
      </c>
      <c r="D1119" s="355" t="s">
        <v>14</v>
      </c>
      <c r="E1119" s="355" t="s">
        <v>607</v>
      </c>
      <c r="F1119" s="355"/>
      <c r="G1119" s="356"/>
      <c r="H1119" s="356" t="s">
        <v>34</v>
      </c>
      <c r="I1119" s="356" t="s">
        <v>34</v>
      </c>
      <c r="J1119" s="356" t="s">
        <v>608</v>
      </c>
      <c r="K1119" s="357" t="s">
        <v>48</v>
      </c>
      <c r="L1119" s="358"/>
      <c r="M1119" s="358" t="s">
        <v>34</v>
      </c>
      <c r="N1119" s="357">
        <v>301116</v>
      </c>
      <c r="O1119" s="357" t="s">
        <v>1320</v>
      </c>
      <c r="P1119" s="361">
        <v>39966</v>
      </c>
      <c r="Q1119" s="362">
        <v>173539870.44999999</v>
      </c>
      <c r="R1119" s="362">
        <v>203140175.33313489</v>
      </c>
      <c r="S1119" s="357">
        <v>32</v>
      </c>
      <c r="T1119" s="359">
        <v>1.6251473156225993E-2</v>
      </c>
      <c r="U1119" s="359">
        <v>0.21008596547529637</v>
      </c>
      <c r="V1119" s="359">
        <v>-0.19427871852441703</v>
      </c>
      <c r="W1119" s="359">
        <v>-1.9045810581471039</v>
      </c>
      <c r="X1119" s="359">
        <v>-0.22889878121079965</v>
      </c>
      <c r="Y1119" s="359">
        <v>-1.7357810397999598</v>
      </c>
      <c r="Z1119" s="359">
        <v>-0.12408219869086512</v>
      </c>
      <c r="AA1119" s="359">
        <v>-0.70532344335126884</v>
      </c>
      <c r="AB1119" s="359">
        <v>0.21165449088464117</v>
      </c>
      <c r="AC1119" s="363">
        <v>-1.3733705476152378</v>
      </c>
      <c r="AD1119" s="526">
        <v>11952800000129</v>
      </c>
      <c r="AE1119" s="360" t="s">
        <v>2395</v>
      </c>
      <c r="AF1119" s="360" t="s">
        <v>2149</v>
      </c>
      <c r="AG1119" s="364" t="s">
        <v>719</v>
      </c>
      <c r="AH1119" s="364" t="s">
        <v>2147</v>
      </c>
      <c r="AI1119" s="364">
        <v>5000</v>
      </c>
      <c r="AJ1119" s="364">
        <v>1000</v>
      </c>
      <c r="AK1119" s="364">
        <v>1000</v>
      </c>
      <c r="AL1119" s="359">
        <v>1.8500000000000003E-2</v>
      </c>
      <c r="AM1119" s="359">
        <v>0.2</v>
      </c>
      <c r="AN1119" s="359" t="s">
        <v>666</v>
      </c>
      <c r="AO1119" s="357" t="s">
        <v>1323</v>
      </c>
      <c r="AP1119" s="360" t="s">
        <v>716</v>
      </c>
      <c r="AQ1119" s="366" t="s">
        <v>659</v>
      </c>
      <c r="AR1119" s="359">
        <v>4.4399999999999995E-3</v>
      </c>
      <c r="AS1119" s="359">
        <v>4.4399999999999995E-3</v>
      </c>
      <c r="AT1119" s="359"/>
      <c r="AX1119" s="646"/>
      <c r="AY1119" s="647"/>
      <c r="AZ1119" s="647"/>
      <c r="BA1119" s="647"/>
      <c r="BB1119" s="648"/>
      <c r="BC1119" s="647"/>
      <c r="BD1119" s="647"/>
      <c r="BE1119" s="647"/>
      <c r="BF1119" s="647"/>
      <c r="BG1119" s="648"/>
      <c r="BH1119" s="648"/>
      <c r="BI1119" s="649"/>
      <c r="BJ1119" s="649"/>
      <c r="BK1119" s="649"/>
      <c r="BL1119" s="648"/>
      <c r="BM1119" s="648"/>
      <c r="BN1119" s="648"/>
      <c r="BO1119" s="648"/>
      <c r="BP1119" s="648"/>
      <c r="BQ1119" s="648"/>
      <c r="BR1119" s="648"/>
      <c r="BS1119" s="648"/>
      <c r="BT1119" s="651"/>
      <c r="BU1119" s="652"/>
      <c r="BV1119" s="650"/>
      <c r="BW1119" s="653"/>
    </row>
    <row r="1120" spans="2:75" ht="15.75" customHeight="1">
      <c r="B1120" s="353" t="s">
        <v>1301</v>
      </c>
      <c r="C1120" s="354">
        <v>40226121000170</v>
      </c>
      <c r="D1120" s="355" t="s">
        <v>14</v>
      </c>
      <c r="E1120" s="355" t="s">
        <v>607</v>
      </c>
      <c r="F1120" s="355"/>
      <c r="G1120" s="356"/>
      <c r="H1120" s="356" t="s">
        <v>34</v>
      </c>
      <c r="I1120" s="356" t="s">
        <v>34</v>
      </c>
      <c r="J1120" s="356" t="s">
        <v>608</v>
      </c>
      <c r="K1120" s="357" t="s">
        <v>48</v>
      </c>
      <c r="L1120" s="358"/>
      <c r="M1120" s="358" t="s">
        <v>34</v>
      </c>
      <c r="N1120" s="357">
        <v>652271</v>
      </c>
      <c r="O1120" s="357" t="s">
        <v>1320</v>
      </c>
      <c r="P1120" s="361">
        <v>44712</v>
      </c>
      <c r="Q1120" s="362">
        <v>10807614.119999999</v>
      </c>
      <c r="R1120" s="362" t="s">
        <v>1417</v>
      </c>
      <c r="S1120" s="357">
        <v>32</v>
      </c>
      <c r="T1120" s="359" t="s">
        <v>1417</v>
      </c>
      <c r="U1120" s="359" t="s">
        <v>1417</v>
      </c>
      <c r="V1120" s="359" t="s">
        <v>1417</v>
      </c>
      <c r="W1120" s="359" t="s">
        <v>1417</v>
      </c>
      <c r="X1120" s="359" t="s">
        <v>1417</v>
      </c>
      <c r="Y1120" s="359" t="s">
        <v>1417</v>
      </c>
      <c r="Z1120" s="359" t="s">
        <v>1417</v>
      </c>
      <c r="AA1120" s="359" t="s">
        <v>1417</v>
      </c>
      <c r="AB1120" s="359" t="s">
        <v>1417</v>
      </c>
      <c r="AC1120" s="363" t="s">
        <v>1417</v>
      </c>
      <c r="AD1120" s="526">
        <v>39344972000139</v>
      </c>
      <c r="AE1120" s="360" t="s">
        <v>2395</v>
      </c>
      <c r="AF1120" s="360" t="s">
        <v>2149</v>
      </c>
      <c r="AG1120" s="364" t="s">
        <v>719</v>
      </c>
      <c r="AH1120" s="364" t="s">
        <v>2144</v>
      </c>
      <c r="AI1120" s="364">
        <v>5000</v>
      </c>
      <c r="AJ1120" s="364">
        <v>1000</v>
      </c>
      <c r="AK1120" s="364">
        <v>1000</v>
      </c>
      <c r="AL1120" s="359">
        <v>1.3500000000000002E-2</v>
      </c>
      <c r="AM1120" s="359">
        <v>0.2</v>
      </c>
      <c r="AN1120" s="359" t="s">
        <v>2175</v>
      </c>
      <c r="AO1120" s="357" t="s">
        <v>1323</v>
      </c>
      <c r="AP1120" s="360" t="s">
        <v>13</v>
      </c>
      <c r="AQ1120" s="366" t="s">
        <v>668</v>
      </c>
      <c r="AR1120" s="359">
        <v>4.3166666666666657E-3</v>
      </c>
      <c r="AS1120" s="359">
        <v>4.3166666666666657E-3</v>
      </c>
      <c r="AT1120" s="359"/>
      <c r="AX1120" s="646"/>
      <c r="AY1120" s="647"/>
      <c r="AZ1120" s="647"/>
      <c r="BA1120" s="647"/>
      <c r="BB1120" s="648"/>
      <c r="BC1120" s="647"/>
      <c r="BD1120" s="647"/>
      <c r="BE1120" s="647"/>
      <c r="BF1120" s="647"/>
      <c r="BG1120" s="648"/>
      <c r="BH1120" s="648"/>
      <c r="BI1120" s="649"/>
      <c r="BJ1120" s="649"/>
      <c r="BK1120" s="649"/>
      <c r="BL1120" s="648"/>
      <c r="BM1120" s="648"/>
      <c r="BN1120" s="648"/>
      <c r="BO1120" s="648"/>
      <c r="BP1120" s="648"/>
      <c r="BQ1120" s="648"/>
      <c r="BR1120" s="648"/>
      <c r="BS1120" s="648"/>
      <c r="BT1120" s="651"/>
      <c r="BU1120" s="652"/>
      <c r="BV1120" s="650"/>
      <c r="BW1120" s="653"/>
    </row>
    <row r="1121" spans="2:75" ht="15.75" customHeight="1">
      <c r="B1121" s="353" t="s">
        <v>564</v>
      </c>
      <c r="C1121" s="354">
        <v>39703177000190</v>
      </c>
      <c r="D1121" s="355" t="s">
        <v>14</v>
      </c>
      <c r="E1121" s="355" t="s">
        <v>607</v>
      </c>
      <c r="F1121" s="355"/>
      <c r="G1121" s="356"/>
      <c r="H1121" s="356" t="s">
        <v>34</v>
      </c>
      <c r="I1121" s="356" t="s">
        <v>34</v>
      </c>
      <c r="J1121" s="356" t="s">
        <v>608</v>
      </c>
      <c r="K1121" s="357" t="s">
        <v>48</v>
      </c>
      <c r="L1121" s="358"/>
      <c r="M1121" s="358" t="s">
        <v>1414</v>
      </c>
      <c r="N1121" s="357">
        <v>568546</v>
      </c>
      <c r="O1121" s="357" t="s">
        <v>1320</v>
      </c>
      <c r="P1121" s="361">
        <v>44186</v>
      </c>
      <c r="Q1121" s="362">
        <v>56637076.280000001</v>
      </c>
      <c r="R1121" s="362">
        <v>55963470.553769864</v>
      </c>
      <c r="S1121" s="357">
        <v>32</v>
      </c>
      <c r="T1121" s="359">
        <v>0.19985464601568914</v>
      </c>
      <c r="U1121" s="359">
        <v>2.5835600169480277</v>
      </c>
      <c r="V1121" s="359">
        <v>0.14614778962782893</v>
      </c>
      <c r="W1121" s="359">
        <v>1.4327370178749019</v>
      </c>
      <c r="X1121" s="359" t="s">
        <v>1417</v>
      </c>
      <c r="Y1121" s="359" t="s">
        <v>1417</v>
      </c>
      <c r="Z1121" s="359" t="s">
        <v>1417</v>
      </c>
      <c r="AA1121" s="359" t="s">
        <v>1417</v>
      </c>
      <c r="AB1121" s="359">
        <v>0.1838813781164178</v>
      </c>
      <c r="AC1121" s="363">
        <v>0.30525537567700811</v>
      </c>
      <c r="AD1121" s="526">
        <v>39344972000139</v>
      </c>
      <c r="AE1121" s="360" t="s">
        <v>2395</v>
      </c>
      <c r="AF1121" s="360" t="s">
        <v>2149</v>
      </c>
      <c r="AG1121" s="364" t="s">
        <v>719</v>
      </c>
      <c r="AH1121" s="364" t="s">
        <v>2144</v>
      </c>
      <c r="AI1121" s="364">
        <v>5000</v>
      </c>
      <c r="AJ1121" s="364">
        <v>1000</v>
      </c>
      <c r="AK1121" s="364">
        <v>1000</v>
      </c>
      <c r="AL1121" s="359">
        <v>6.9999999999999993E-3</v>
      </c>
      <c r="AM1121" s="359">
        <v>0.1</v>
      </c>
      <c r="AN1121" s="359" t="s">
        <v>2175</v>
      </c>
      <c r="AO1121" s="357" t="s">
        <v>1323</v>
      </c>
      <c r="AP1121" s="360" t="s">
        <v>716</v>
      </c>
      <c r="AQ1121" s="366" t="s">
        <v>659</v>
      </c>
      <c r="AR1121" s="359">
        <v>1.9833333333333335E-3</v>
      </c>
      <c r="AS1121" s="359">
        <v>1.9833333333333335E-3</v>
      </c>
      <c r="AT1121" s="359"/>
      <c r="AX1121" s="646"/>
      <c r="AY1121" s="647"/>
      <c r="AZ1121" s="647"/>
      <c r="BA1121" s="647"/>
      <c r="BB1121" s="648"/>
      <c r="BC1121" s="647"/>
      <c r="BD1121" s="647"/>
      <c r="BE1121" s="647"/>
      <c r="BF1121" s="647"/>
      <c r="BG1121" s="648"/>
      <c r="BH1121" s="648"/>
      <c r="BI1121" s="649"/>
      <c r="BJ1121" s="649"/>
      <c r="BK1121" s="649"/>
      <c r="BL1121" s="648"/>
      <c r="BM1121" s="648"/>
      <c r="BN1121" s="648"/>
      <c r="BO1121" s="648"/>
      <c r="BP1121" s="648"/>
      <c r="BQ1121" s="648"/>
      <c r="BR1121" s="648"/>
      <c r="BS1121" s="648"/>
      <c r="BT1121" s="651"/>
      <c r="BU1121" s="652"/>
      <c r="BV1121" s="650"/>
      <c r="BW1121" s="653"/>
    </row>
    <row r="1122" spans="2:75" ht="15.75" customHeight="1">
      <c r="B1122" s="353" t="s">
        <v>1124</v>
      </c>
      <c r="C1122" s="354">
        <v>44417598000194</v>
      </c>
      <c r="D1122" s="355" t="s">
        <v>14</v>
      </c>
      <c r="E1122" s="355" t="s">
        <v>614</v>
      </c>
      <c r="F1122" s="355"/>
      <c r="G1122" s="356"/>
      <c r="H1122" s="356" t="s">
        <v>1337</v>
      </c>
      <c r="I1122" s="356" t="s">
        <v>34</v>
      </c>
      <c r="J1122" s="356" t="s">
        <v>608</v>
      </c>
      <c r="K1122" s="357" t="s">
        <v>48</v>
      </c>
      <c r="L1122" s="358"/>
      <c r="M1122" s="358" t="s">
        <v>34</v>
      </c>
      <c r="N1122" s="357">
        <v>640581</v>
      </c>
      <c r="O1122" s="357" t="s">
        <v>1320</v>
      </c>
      <c r="P1122" s="361">
        <v>44617</v>
      </c>
      <c r="Q1122" s="362">
        <v>12644658.140000001</v>
      </c>
      <c r="R1122" s="362" t="s">
        <v>1417</v>
      </c>
      <c r="S1122" s="357">
        <v>32</v>
      </c>
      <c r="T1122" s="359" t="s">
        <v>1417</v>
      </c>
      <c r="U1122" s="359" t="s">
        <v>1417</v>
      </c>
      <c r="V1122" s="359" t="s">
        <v>1417</v>
      </c>
      <c r="W1122" s="359" t="s">
        <v>1417</v>
      </c>
      <c r="X1122" s="359" t="s">
        <v>1417</v>
      </c>
      <c r="Y1122" s="359" t="s">
        <v>1417</v>
      </c>
      <c r="Z1122" s="359" t="s">
        <v>1417</v>
      </c>
      <c r="AA1122" s="359" t="s">
        <v>1417</v>
      </c>
      <c r="AB1122" s="359" t="s">
        <v>1417</v>
      </c>
      <c r="AC1122" s="363" t="s">
        <v>1417</v>
      </c>
      <c r="AD1122" s="526">
        <v>44967401000190</v>
      </c>
      <c r="AE1122" s="360" t="s">
        <v>2396</v>
      </c>
      <c r="AF1122" s="360" t="s">
        <v>2143</v>
      </c>
      <c r="AG1122" s="364" t="s">
        <v>1435</v>
      </c>
      <c r="AH1122" s="364" t="s">
        <v>2147</v>
      </c>
      <c r="AI1122" s="364">
        <v>100</v>
      </c>
      <c r="AJ1122" s="364">
        <v>50</v>
      </c>
      <c r="AK1122" s="364">
        <v>100</v>
      </c>
      <c r="AL1122" s="359">
        <v>1.84E-2</v>
      </c>
      <c r="AM1122" s="359">
        <v>0.2</v>
      </c>
      <c r="AN1122" s="359" t="s">
        <v>2161</v>
      </c>
      <c r="AO1122" s="357" t="s">
        <v>1323</v>
      </c>
      <c r="AP1122" s="360" t="s">
        <v>13</v>
      </c>
      <c r="AQ1122" s="366" t="s">
        <v>668</v>
      </c>
      <c r="AR1122" s="359">
        <v>4.9680000000000002E-3</v>
      </c>
      <c r="AS1122" s="359">
        <v>4.9680000000000002E-3</v>
      </c>
      <c r="AT1122" s="359"/>
      <c r="AX1122" s="646"/>
      <c r="AY1122" s="647"/>
      <c r="AZ1122" s="647"/>
      <c r="BA1122" s="647"/>
      <c r="BB1122" s="648"/>
      <c r="BC1122" s="647"/>
      <c r="BD1122" s="647"/>
      <c r="BE1122" s="647"/>
      <c r="BF1122" s="647"/>
      <c r="BG1122" s="648"/>
      <c r="BH1122" s="648"/>
      <c r="BI1122" s="649"/>
      <c r="BJ1122" s="649"/>
      <c r="BK1122" s="649"/>
      <c r="BL1122" s="648"/>
      <c r="BM1122" s="648"/>
      <c r="BN1122" s="648"/>
      <c r="BO1122" s="648"/>
      <c r="BP1122" s="648"/>
      <c r="BQ1122" s="648"/>
      <c r="BR1122" s="648"/>
      <c r="BS1122" s="648"/>
      <c r="BT1122" s="651"/>
      <c r="BU1122" s="652"/>
      <c r="BV1122" s="650"/>
      <c r="BW1122" s="653"/>
    </row>
    <row r="1123" spans="2:75" ht="15.75" customHeight="1">
      <c r="B1123" s="353" t="s">
        <v>1132</v>
      </c>
      <c r="C1123" s="354">
        <v>27347332000101</v>
      </c>
      <c r="D1123" s="355" t="s">
        <v>14</v>
      </c>
      <c r="E1123" s="355" t="s">
        <v>614</v>
      </c>
      <c r="F1123" s="355"/>
      <c r="G1123" s="356"/>
      <c r="H1123" s="356" t="s">
        <v>1337</v>
      </c>
      <c r="I1123" s="356" t="s">
        <v>34</v>
      </c>
      <c r="J1123" s="356" t="s">
        <v>608</v>
      </c>
      <c r="K1123" s="357" t="s">
        <v>48</v>
      </c>
      <c r="L1123" s="358"/>
      <c r="M1123" s="358" t="s">
        <v>34</v>
      </c>
      <c r="N1123" s="357">
        <v>451584</v>
      </c>
      <c r="O1123" s="357" t="s">
        <v>1320</v>
      </c>
      <c r="P1123" s="361">
        <v>43012</v>
      </c>
      <c r="Q1123" s="362">
        <v>56493212.030000001</v>
      </c>
      <c r="R1123" s="362">
        <v>72311968.954404801</v>
      </c>
      <c r="S1123" s="357">
        <v>32</v>
      </c>
      <c r="T1123" s="359">
        <v>-1.1755728786904229E-2</v>
      </c>
      <c r="U1123" s="359">
        <v>-0.15196860052753766</v>
      </c>
      <c r="V1123" s="359">
        <v>-0.16925702024451594</v>
      </c>
      <c r="W1123" s="359">
        <v>-1.6592847490684428</v>
      </c>
      <c r="X1123" s="359">
        <v>-6.1047659251238895E-2</v>
      </c>
      <c r="Y1123" s="359">
        <v>-0.46293549005349416</v>
      </c>
      <c r="Z1123" s="359">
        <v>0.14208082472903039</v>
      </c>
      <c r="AA1123" s="359">
        <v>0.80763346869550157</v>
      </c>
      <c r="AB1123" s="359">
        <v>0.25597484912364082</v>
      </c>
      <c r="AC1123" s="363">
        <v>-0.97573182931168234</v>
      </c>
      <c r="AD1123" s="526">
        <v>32772397000126</v>
      </c>
      <c r="AE1123" s="360" t="s">
        <v>2399</v>
      </c>
      <c r="AF1123" s="360" t="s">
        <v>2152</v>
      </c>
      <c r="AG1123" s="364" t="s">
        <v>1436</v>
      </c>
      <c r="AH1123" s="364" t="s">
        <v>2147</v>
      </c>
      <c r="AI1123" s="364">
        <v>50000</v>
      </c>
      <c r="AJ1123" s="364">
        <v>25000</v>
      </c>
      <c r="AK1123" s="364">
        <v>25000</v>
      </c>
      <c r="AL1123" s="359">
        <v>1.8000000000000002E-2</v>
      </c>
      <c r="AM1123" s="359">
        <v>0.2</v>
      </c>
      <c r="AN1123" s="359" t="s">
        <v>2161</v>
      </c>
      <c r="AO1123" s="357" t="s">
        <v>1323</v>
      </c>
      <c r="AP1123" s="360" t="s">
        <v>13</v>
      </c>
      <c r="AQ1123" s="366" t="s">
        <v>668</v>
      </c>
      <c r="AR1123" s="359">
        <v>4.7999999999999996E-3</v>
      </c>
      <c r="AS1123" s="359">
        <v>4.7999999999999996E-3</v>
      </c>
      <c r="AT1123" s="359"/>
      <c r="AX1123" s="646"/>
      <c r="AY1123" s="647"/>
      <c r="AZ1123" s="647"/>
      <c r="BA1123" s="647"/>
      <c r="BB1123" s="648"/>
      <c r="BC1123" s="647"/>
      <c r="BD1123" s="647"/>
      <c r="BE1123" s="647"/>
      <c r="BF1123" s="647"/>
      <c r="BG1123" s="648"/>
      <c r="BH1123" s="648"/>
      <c r="BI1123" s="649"/>
      <c r="BJ1123" s="649"/>
      <c r="BK1123" s="649"/>
      <c r="BL1123" s="648"/>
      <c r="BM1123" s="648"/>
      <c r="BN1123" s="648"/>
      <c r="BO1123" s="648"/>
      <c r="BP1123" s="648"/>
      <c r="BQ1123" s="648"/>
      <c r="BR1123" s="648"/>
      <c r="BS1123" s="648"/>
      <c r="BT1123" s="651"/>
      <c r="BU1123" s="652"/>
      <c r="BV1123" s="650"/>
      <c r="BW1123" s="653"/>
    </row>
    <row r="1124" spans="2:75" ht="15.75" customHeight="1">
      <c r="B1124" s="353" t="s">
        <v>1141</v>
      </c>
      <c r="C1124" s="354">
        <v>16987508000165</v>
      </c>
      <c r="D1124" s="355" t="s">
        <v>14</v>
      </c>
      <c r="E1124" s="355" t="s">
        <v>607</v>
      </c>
      <c r="F1124" s="355"/>
      <c r="G1124" s="356"/>
      <c r="H1124" s="356" t="s">
        <v>34</v>
      </c>
      <c r="I1124" s="356" t="s">
        <v>34</v>
      </c>
      <c r="J1124" s="356" t="s">
        <v>608</v>
      </c>
      <c r="K1124" s="357" t="s">
        <v>48</v>
      </c>
      <c r="L1124" s="358"/>
      <c r="M1124" s="358" t="s">
        <v>34</v>
      </c>
      <c r="N1124" s="357">
        <v>345865</v>
      </c>
      <c r="O1124" s="357" t="s">
        <v>1320</v>
      </c>
      <c r="P1124" s="361">
        <v>41519</v>
      </c>
      <c r="Q1124" s="362">
        <v>129520444.29000001</v>
      </c>
      <c r="R1124" s="362">
        <v>157433043.76559526</v>
      </c>
      <c r="S1124" s="357">
        <v>32</v>
      </c>
      <c r="T1124" s="359">
        <v>-0.1428139590266283</v>
      </c>
      <c r="U1124" s="359">
        <v>-1.846183922961119</v>
      </c>
      <c r="V1124" s="359">
        <v>-0.29976545080340578</v>
      </c>
      <c r="W1124" s="359">
        <v>-2.9387037541908625</v>
      </c>
      <c r="X1124" s="359">
        <v>-0.29107679360319016</v>
      </c>
      <c r="Y1124" s="359">
        <v>-2.20728820306338</v>
      </c>
      <c r="Z1124" s="359">
        <v>-0.27130867388664393</v>
      </c>
      <c r="AA1124" s="359">
        <v>-1.5422064574592522</v>
      </c>
      <c r="AB1124" s="359">
        <v>0.23609299380875737</v>
      </c>
      <c r="AC1124" s="363">
        <v>-1.8019506178287126</v>
      </c>
      <c r="AD1124" s="526">
        <v>0</v>
      </c>
      <c r="AE1124" s="360" t="s">
        <v>2402</v>
      </c>
      <c r="AF1124" s="360" t="s">
        <v>2152</v>
      </c>
      <c r="AG1124" s="364" t="s">
        <v>1436</v>
      </c>
      <c r="AH1124" s="364" t="s">
        <v>2144</v>
      </c>
      <c r="AI1124" s="364">
        <v>1000</v>
      </c>
      <c r="AJ1124" s="364">
        <v>100</v>
      </c>
      <c r="AK1124" s="364">
        <v>1000</v>
      </c>
      <c r="AL1124" s="359">
        <v>0.02</v>
      </c>
      <c r="AM1124" s="359">
        <v>0.2</v>
      </c>
      <c r="AN1124" s="359" t="s">
        <v>2161</v>
      </c>
      <c r="AO1124" s="357" t="s">
        <v>1323</v>
      </c>
      <c r="AP1124" s="360" t="s">
        <v>716</v>
      </c>
      <c r="AQ1124" s="366" t="s">
        <v>665</v>
      </c>
      <c r="AR1124" s="359">
        <v>5.3333333333333332E-3</v>
      </c>
      <c r="AS1124" s="359">
        <v>5.3333333333333332E-3</v>
      </c>
      <c r="AT1124" s="359"/>
      <c r="AX1124" s="646"/>
      <c r="AY1124" s="647"/>
      <c r="AZ1124" s="647"/>
      <c r="BA1124" s="647"/>
      <c r="BB1124" s="648"/>
      <c r="BC1124" s="647"/>
      <c r="BD1124" s="647"/>
      <c r="BE1124" s="647"/>
      <c r="BF1124" s="647"/>
      <c r="BG1124" s="648"/>
      <c r="BH1124" s="648"/>
      <c r="BI1124" s="649"/>
      <c r="BJ1124" s="649"/>
      <c r="BK1124" s="649"/>
      <c r="BL1124" s="648"/>
      <c r="BM1124" s="648"/>
      <c r="BN1124" s="648"/>
      <c r="BO1124" s="648"/>
      <c r="BP1124" s="648"/>
      <c r="BQ1124" s="648"/>
      <c r="BR1124" s="648"/>
      <c r="BS1124" s="648"/>
      <c r="BT1124" s="651"/>
      <c r="BU1124" s="652"/>
      <c r="BV1124" s="650"/>
      <c r="BW1124" s="653"/>
    </row>
    <row r="1125" spans="2:75" ht="15.75" customHeight="1">
      <c r="B1125" s="353" t="s">
        <v>1142</v>
      </c>
      <c r="C1125" s="354">
        <v>42870843000199</v>
      </c>
      <c r="D1125" s="355" t="s">
        <v>14</v>
      </c>
      <c r="E1125" s="355" t="s">
        <v>607</v>
      </c>
      <c r="F1125" s="355"/>
      <c r="G1125" s="356"/>
      <c r="H1125" s="356" t="s">
        <v>34</v>
      </c>
      <c r="I1125" s="356" t="s">
        <v>34</v>
      </c>
      <c r="J1125" s="356" t="s">
        <v>608</v>
      </c>
      <c r="K1125" s="357" t="s">
        <v>48</v>
      </c>
      <c r="L1125" s="358"/>
      <c r="M1125" s="358" t="s">
        <v>34</v>
      </c>
      <c r="N1125" s="357">
        <v>619922</v>
      </c>
      <c r="O1125" s="357" t="s">
        <v>1320</v>
      </c>
      <c r="P1125" s="361">
        <v>44497</v>
      </c>
      <c r="Q1125" s="362">
        <v>20923115.079999998</v>
      </c>
      <c r="R1125" s="362" t="s">
        <v>1417</v>
      </c>
      <c r="S1125" s="357">
        <v>32</v>
      </c>
      <c r="T1125" s="359">
        <v>-4.0802011973824825E-2</v>
      </c>
      <c r="U1125" s="359">
        <v>-0.52745557257814846</v>
      </c>
      <c r="V1125" s="359" t="s">
        <v>1417</v>
      </c>
      <c r="W1125" s="359" t="s">
        <v>1417</v>
      </c>
      <c r="X1125" s="359" t="s">
        <v>1417</v>
      </c>
      <c r="Y1125" s="359" t="s">
        <v>1417</v>
      </c>
      <c r="Z1125" s="359" t="s">
        <v>1417</v>
      </c>
      <c r="AA1125" s="359" t="s">
        <v>1417</v>
      </c>
      <c r="AB1125" s="359" t="s">
        <v>1417</v>
      </c>
      <c r="AC1125" s="363" t="s">
        <v>1417</v>
      </c>
      <c r="AD1125" s="526">
        <v>0</v>
      </c>
      <c r="AE1125" s="360" t="s">
        <v>2402</v>
      </c>
      <c r="AF1125" s="360" t="s">
        <v>2152</v>
      </c>
      <c r="AG1125" s="364" t="s">
        <v>1436</v>
      </c>
      <c r="AH1125" s="364" t="s">
        <v>2147</v>
      </c>
      <c r="AI1125" s="364">
        <v>1000</v>
      </c>
      <c r="AJ1125" s="364">
        <v>100</v>
      </c>
      <c r="AK1125" s="364">
        <v>1000</v>
      </c>
      <c r="AL1125" s="359">
        <v>0.02</v>
      </c>
      <c r="AM1125" s="359">
        <v>0.2</v>
      </c>
      <c r="AN1125" s="359" t="s">
        <v>2161</v>
      </c>
      <c r="AO1125" s="357" t="s">
        <v>1323</v>
      </c>
      <c r="AP1125" s="360" t="s">
        <v>716</v>
      </c>
      <c r="AQ1125" s="366" t="s">
        <v>659</v>
      </c>
      <c r="AR1125" s="359">
        <v>6.0000000000000001E-3</v>
      </c>
      <c r="AS1125" s="359">
        <v>6.0000000000000001E-3</v>
      </c>
      <c r="AT1125" s="359"/>
      <c r="AW1125" s="646"/>
      <c r="AX1125" s="646"/>
      <c r="AY1125" s="647"/>
      <c r="AZ1125" s="647"/>
      <c r="BA1125" s="647"/>
      <c r="BB1125" s="648"/>
      <c r="BC1125" s="647"/>
      <c r="BD1125" s="647"/>
      <c r="BE1125" s="647"/>
      <c r="BF1125" s="647"/>
      <c r="BG1125" s="648"/>
      <c r="BH1125" s="648"/>
      <c r="BI1125" s="649"/>
      <c r="BJ1125" s="649"/>
      <c r="BK1125" s="649"/>
      <c r="BL1125" s="218"/>
      <c r="BM1125" s="648"/>
      <c r="BN1125" s="648"/>
      <c r="BO1125" s="648"/>
      <c r="BP1125" s="648"/>
      <c r="BQ1125" s="648"/>
      <c r="BR1125" s="648"/>
      <c r="BS1125" s="648"/>
      <c r="BT1125" s="651"/>
      <c r="BU1125" s="652"/>
      <c r="BV1125" s="650"/>
      <c r="BW1125" s="653"/>
    </row>
    <row r="1126" spans="2:75" ht="15.75" customHeight="1">
      <c r="B1126" s="353" t="s">
        <v>344</v>
      </c>
      <c r="C1126" s="354">
        <v>35726581000128</v>
      </c>
      <c r="D1126" s="355" t="s">
        <v>14</v>
      </c>
      <c r="E1126" s="355" t="s">
        <v>607</v>
      </c>
      <c r="F1126" s="355"/>
      <c r="G1126" s="356"/>
      <c r="H1126" s="356" t="s">
        <v>34</v>
      </c>
      <c r="I1126" s="356" t="s">
        <v>34</v>
      </c>
      <c r="J1126" s="356" t="s">
        <v>608</v>
      </c>
      <c r="K1126" s="357" t="s">
        <v>48</v>
      </c>
      <c r="L1126" s="358"/>
      <c r="M1126" s="358" t="s">
        <v>1414</v>
      </c>
      <c r="N1126" s="357">
        <v>520101</v>
      </c>
      <c r="O1126" s="357" t="s">
        <v>1320</v>
      </c>
      <c r="P1126" s="361">
        <v>43829</v>
      </c>
      <c r="Q1126" s="362">
        <v>8193661.5</v>
      </c>
      <c r="R1126" s="362">
        <v>9921374.5008730125</v>
      </c>
      <c r="S1126" s="357">
        <v>32</v>
      </c>
      <c r="T1126" s="359">
        <v>-1.9538891982216255E-2</v>
      </c>
      <c r="U1126" s="359">
        <v>-0.25258307028177618</v>
      </c>
      <c r="V1126" s="359">
        <v>-0.14866011540720114</v>
      </c>
      <c r="W1126" s="359">
        <v>-1.4573662110651258</v>
      </c>
      <c r="X1126" s="359">
        <v>4.2734010649797094E-2</v>
      </c>
      <c r="Y1126" s="359">
        <v>0.32405976584128543</v>
      </c>
      <c r="Z1126" s="359" t="s">
        <v>1417</v>
      </c>
      <c r="AA1126" s="359" t="s">
        <v>1417</v>
      </c>
      <c r="AB1126" s="359">
        <v>0.25309431880507899</v>
      </c>
      <c r="AC1126" s="363">
        <v>-0.89308700590134971</v>
      </c>
      <c r="AD1126" s="526">
        <v>41867101000141</v>
      </c>
      <c r="AE1126" s="360" t="s">
        <v>59</v>
      </c>
      <c r="AF1126" s="360" t="s">
        <v>2146</v>
      </c>
      <c r="AG1126" s="364" t="s">
        <v>59</v>
      </c>
      <c r="AH1126" s="364" t="s">
        <v>2147</v>
      </c>
      <c r="AI1126" s="364">
        <v>100</v>
      </c>
      <c r="AJ1126" s="364">
        <v>100</v>
      </c>
      <c r="AK1126" s="364">
        <v>100</v>
      </c>
      <c r="AL1126" s="359">
        <v>0.02</v>
      </c>
      <c r="AM1126" s="359">
        <v>0.2</v>
      </c>
      <c r="AN1126" s="359" t="s">
        <v>2156</v>
      </c>
      <c r="AO1126" s="357" t="s">
        <v>1323</v>
      </c>
      <c r="AP1126" s="360" t="s">
        <v>716</v>
      </c>
      <c r="AQ1126" s="366" t="s">
        <v>659</v>
      </c>
      <c r="AR1126" s="359">
        <v>3.3333333333333331E-3</v>
      </c>
      <c r="AS1126" s="359">
        <v>3.3333333333333331E-3</v>
      </c>
      <c r="AT1126" s="359"/>
      <c r="AW1126" s="646"/>
      <c r="AX1126" s="646"/>
      <c r="AY1126" s="647"/>
      <c r="AZ1126" s="647"/>
      <c r="BA1126" s="647"/>
      <c r="BB1126" s="648"/>
      <c r="BC1126" s="647"/>
      <c r="BD1126" s="647"/>
      <c r="BE1126" s="647"/>
      <c r="BF1126" s="647"/>
      <c r="BG1126" s="648"/>
      <c r="BH1126" s="648"/>
      <c r="BI1126" s="649"/>
      <c r="BJ1126" s="649"/>
      <c r="BK1126" s="649"/>
      <c r="BL1126" s="218"/>
      <c r="BM1126" s="648"/>
      <c r="BN1126" s="648"/>
      <c r="BO1126" s="648"/>
      <c r="BP1126" s="648"/>
      <c r="BQ1126" s="648"/>
      <c r="BR1126" s="648"/>
      <c r="BS1126" s="648"/>
      <c r="BT1126" s="651"/>
      <c r="BU1126" s="652"/>
      <c r="BV1126" s="650"/>
      <c r="BW1126" s="653"/>
    </row>
    <row r="1127" spans="2:75" ht="15.75" customHeight="1">
      <c r="B1127" s="353" t="s">
        <v>1148</v>
      </c>
      <c r="C1127" s="354">
        <v>21732619000160</v>
      </c>
      <c r="D1127" s="355" t="s">
        <v>11</v>
      </c>
      <c r="E1127" s="355" t="s">
        <v>620</v>
      </c>
      <c r="F1127" s="355"/>
      <c r="G1127" s="356"/>
      <c r="H1127" s="356" t="s">
        <v>34</v>
      </c>
      <c r="I1127" s="356" t="s">
        <v>34</v>
      </c>
      <c r="J1127" s="356" t="s">
        <v>700</v>
      </c>
      <c r="K1127" s="357" t="s">
        <v>48</v>
      </c>
      <c r="L1127" s="358"/>
      <c r="M1127" s="358" t="s">
        <v>34</v>
      </c>
      <c r="N1127" s="357">
        <v>395102</v>
      </c>
      <c r="O1127" s="357" t="s">
        <v>1320</v>
      </c>
      <c r="P1127" s="361">
        <v>42130</v>
      </c>
      <c r="Q1127" s="362">
        <v>44459939.899999999</v>
      </c>
      <c r="R1127" s="362">
        <v>69385433.221944451</v>
      </c>
      <c r="S1127" s="357">
        <v>32</v>
      </c>
      <c r="T1127" s="359">
        <v>-1.5744526588225005E-3</v>
      </c>
      <c r="U1127" s="359">
        <v>-2.0353256824422294E-2</v>
      </c>
      <c r="V1127" s="359">
        <v>-1.9861141477815036E-2</v>
      </c>
      <c r="W1127" s="359">
        <v>-0.19470559688230682</v>
      </c>
      <c r="X1127" s="359">
        <v>0.18332929038453738</v>
      </c>
      <c r="Y1127" s="359">
        <v>1.3902193126856508</v>
      </c>
      <c r="Z1127" s="359">
        <v>0.17906195832545513</v>
      </c>
      <c r="AA1127" s="359">
        <v>1.0178462209070229</v>
      </c>
      <c r="AB1127" s="359">
        <v>3.9438768350297103E-2</v>
      </c>
      <c r="AC1127" s="363">
        <v>-2.952342931281716</v>
      </c>
      <c r="AD1127" s="526">
        <v>0</v>
      </c>
      <c r="AE1127" s="360" t="s">
        <v>2404</v>
      </c>
      <c r="AF1127" s="360" t="s">
        <v>2143</v>
      </c>
      <c r="AG1127" s="364" t="s">
        <v>1435</v>
      </c>
      <c r="AH1127" s="364" t="s">
        <v>2144</v>
      </c>
      <c r="AI1127" s="364">
        <v>500</v>
      </c>
      <c r="AJ1127" s="364">
        <v>500</v>
      </c>
      <c r="AK1127" s="364">
        <v>500</v>
      </c>
      <c r="AL1127" s="359">
        <v>0.01</v>
      </c>
      <c r="AM1127" s="359">
        <v>0.2</v>
      </c>
      <c r="AN1127" s="359" t="s">
        <v>34</v>
      </c>
      <c r="AO1127" s="357" t="s">
        <v>1323</v>
      </c>
      <c r="AP1127" s="360" t="s">
        <v>13</v>
      </c>
      <c r="AQ1127" s="366" t="s">
        <v>679</v>
      </c>
      <c r="AR1127" s="359">
        <v>3.1113333333333331E-3</v>
      </c>
      <c r="AS1127" s="359">
        <v>3.1113333333333331E-3</v>
      </c>
      <c r="AT1127" s="359"/>
      <c r="AX1127" s="646"/>
      <c r="AY1127" s="647"/>
      <c r="AZ1127" s="647"/>
      <c r="BA1127" s="647"/>
      <c r="BB1127" s="648"/>
      <c r="BC1127" s="647"/>
      <c r="BD1127" s="647"/>
      <c r="BE1127" s="647"/>
      <c r="BF1127" s="647"/>
      <c r="BG1127" s="648"/>
      <c r="BH1127" s="648"/>
      <c r="BI1127" s="649"/>
      <c r="BJ1127" s="649"/>
      <c r="BK1127" s="649"/>
      <c r="BL1127" s="648"/>
      <c r="BM1127" s="648"/>
      <c r="BN1127" s="648"/>
      <c r="BO1127" s="648"/>
      <c r="BP1127" s="648"/>
      <c r="BQ1127" s="648"/>
      <c r="BR1127" s="648"/>
      <c r="BS1127" s="648"/>
      <c r="BT1127" s="651"/>
      <c r="BU1127" s="652"/>
      <c r="BV1127" s="650"/>
      <c r="BW1127" s="653"/>
    </row>
    <row r="1128" spans="2:75" ht="15.75" customHeight="1">
      <c r="B1128" s="353" t="s">
        <v>1152</v>
      </c>
      <c r="C1128" s="354">
        <v>45560944000151</v>
      </c>
      <c r="D1128" s="355" t="s">
        <v>14</v>
      </c>
      <c r="E1128" s="355" t="s">
        <v>607</v>
      </c>
      <c r="F1128" s="355"/>
      <c r="G1128" s="356"/>
      <c r="H1128" s="356" t="s">
        <v>34</v>
      </c>
      <c r="I1128" s="356" t="s">
        <v>34</v>
      </c>
      <c r="J1128" s="356" t="s">
        <v>611</v>
      </c>
      <c r="K1128" s="357" t="s">
        <v>48</v>
      </c>
      <c r="L1128" s="358"/>
      <c r="M1128" s="358" t="s">
        <v>1414</v>
      </c>
      <c r="N1128" s="357">
        <v>646547</v>
      </c>
      <c r="O1128" s="357" t="s">
        <v>1320</v>
      </c>
      <c r="P1128" s="361">
        <v>44673</v>
      </c>
      <c r="Q1128" s="362">
        <v>7905837.8700000001</v>
      </c>
      <c r="R1128" s="362" t="s">
        <v>1417</v>
      </c>
      <c r="S1128" s="357">
        <v>32</v>
      </c>
      <c r="T1128" s="359" t="s">
        <v>1417</v>
      </c>
      <c r="U1128" s="359" t="s">
        <v>1417</v>
      </c>
      <c r="V1128" s="359" t="s">
        <v>1417</v>
      </c>
      <c r="W1128" s="359" t="s">
        <v>1417</v>
      </c>
      <c r="X1128" s="359" t="s">
        <v>1417</v>
      </c>
      <c r="Y1128" s="359" t="s">
        <v>1417</v>
      </c>
      <c r="Z1128" s="359" t="s">
        <v>1417</v>
      </c>
      <c r="AA1128" s="359" t="s">
        <v>1417</v>
      </c>
      <c r="AB1128" s="359" t="s">
        <v>1417</v>
      </c>
      <c r="AC1128" s="363" t="s">
        <v>1417</v>
      </c>
      <c r="AD1128" s="526">
        <v>0</v>
      </c>
      <c r="AE1128" s="360" t="s">
        <v>2408</v>
      </c>
      <c r="AF1128" s="360" t="s">
        <v>2143</v>
      </c>
      <c r="AG1128" s="364" t="s">
        <v>1435</v>
      </c>
      <c r="AH1128" s="364" t="s">
        <v>2144</v>
      </c>
      <c r="AI1128" s="364">
        <v>50000</v>
      </c>
      <c r="AJ1128" s="364">
        <v>0</v>
      </c>
      <c r="AK1128" s="364">
        <v>0</v>
      </c>
      <c r="AL1128" s="359">
        <v>1.6299999999999999E-2</v>
      </c>
      <c r="AM1128" s="359">
        <v>0.2</v>
      </c>
      <c r="AN1128" s="359" t="s">
        <v>2161</v>
      </c>
      <c r="AO1128" s="357" t="s">
        <v>1323</v>
      </c>
      <c r="AP1128" s="360" t="s">
        <v>716</v>
      </c>
      <c r="AQ1128" s="366" t="s">
        <v>694</v>
      </c>
      <c r="AR1128" s="359" t="s">
        <v>34</v>
      </c>
      <c r="AS1128" s="359" t="s">
        <v>34</v>
      </c>
      <c r="AT1128" s="359"/>
      <c r="AW1128" s="646"/>
      <c r="AX1128" s="646"/>
      <c r="AY1128" s="647"/>
      <c r="AZ1128" s="647"/>
      <c r="BA1128" s="647"/>
      <c r="BB1128" s="648"/>
      <c r="BC1128" s="647"/>
      <c r="BD1128" s="647"/>
      <c r="BE1128" s="647"/>
      <c r="BF1128" s="647"/>
      <c r="BG1128" s="648"/>
      <c r="BH1128" s="648"/>
      <c r="BI1128" s="649"/>
      <c r="BJ1128" s="649"/>
      <c r="BK1128" s="649"/>
      <c r="BL1128" s="218"/>
      <c r="BM1128" s="648"/>
      <c r="BN1128" s="648"/>
      <c r="BO1128" s="648"/>
      <c r="BP1128" s="648"/>
      <c r="BQ1128" s="648"/>
      <c r="BR1128" s="648"/>
      <c r="BS1128" s="648"/>
      <c r="BT1128" s="651"/>
      <c r="BU1128" s="652"/>
      <c r="BV1128" s="650"/>
      <c r="BW1128" s="653"/>
    </row>
    <row r="1129" spans="2:75" ht="15.75" customHeight="1">
      <c r="B1129" s="353" t="s">
        <v>350</v>
      </c>
      <c r="C1129" s="354">
        <v>20468028000165</v>
      </c>
      <c r="D1129" s="355" t="s">
        <v>14</v>
      </c>
      <c r="E1129" s="355" t="s">
        <v>607</v>
      </c>
      <c r="F1129" s="355"/>
      <c r="G1129" s="356"/>
      <c r="H1129" s="356" t="s">
        <v>34</v>
      </c>
      <c r="I1129" s="356" t="s">
        <v>34</v>
      </c>
      <c r="J1129" s="356" t="s">
        <v>608</v>
      </c>
      <c r="K1129" s="357" t="s">
        <v>48</v>
      </c>
      <c r="L1129" s="358"/>
      <c r="M1129" s="358" t="s">
        <v>34</v>
      </c>
      <c r="N1129" s="357">
        <v>383872</v>
      </c>
      <c r="O1129" s="357" t="s">
        <v>1320</v>
      </c>
      <c r="P1129" s="361">
        <v>41974</v>
      </c>
      <c r="Q1129" s="362">
        <v>72016689.989999995</v>
      </c>
      <c r="R1129" s="362">
        <v>81074422.520158708</v>
      </c>
      <c r="S1129" s="357">
        <v>32</v>
      </c>
      <c r="T1129" s="359">
        <v>7.9949631324609971E-2</v>
      </c>
      <c r="U1129" s="359">
        <v>1.0335244888116477</v>
      </c>
      <c r="V1129" s="359">
        <v>-0.12331271674780087</v>
      </c>
      <c r="W1129" s="359">
        <v>-1.208876949211519</v>
      </c>
      <c r="X1129" s="359">
        <v>7.427713003581804E-3</v>
      </c>
      <c r="Y1129" s="359">
        <v>5.6325697028589541E-2</v>
      </c>
      <c r="Z1129" s="359">
        <v>0.1070211745367935</v>
      </c>
      <c r="AA1129" s="359">
        <v>0.60834305107575004</v>
      </c>
      <c r="AB1129" s="359">
        <v>0.23520647107346157</v>
      </c>
      <c r="AC1129" s="363">
        <v>-0.85490860027481397</v>
      </c>
      <c r="AD1129" s="526">
        <v>0</v>
      </c>
      <c r="AE1129" s="360" t="s">
        <v>2409</v>
      </c>
      <c r="AF1129" s="360" t="s">
        <v>2143</v>
      </c>
      <c r="AG1129" s="364" t="s">
        <v>1435</v>
      </c>
      <c r="AH1129" s="364" t="s">
        <v>2147</v>
      </c>
      <c r="AI1129" s="364">
        <v>1000</v>
      </c>
      <c r="AJ1129" s="364">
        <v>1000</v>
      </c>
      <c r="AK1129" s="364">
        <v>1000</v>
      </c>
      <c r="AL1129" s="359">
        <v>1.66E-2</v>
      </c>
      <c r="AM1129" s="359">
        <v>0.2</v>
      </c>
      <c r="AN1129" s="359" t="s">
        <v>2161</v>
      </c>
      <c r="AO1129" s="357" t="s">
        <v>1323</v>
      </c>
      <c r="AP1129" s="360" t="s">
        <v>716</v>
      </c>
      <c r="AQ1129" s="366" t="s">
        <v>659</v>
      </c>
      <c r="AR1129" s="359">
        <v>3.8733333333333328E-3</v>
      </c>
      <c r="AS1129" s="359">
        <v>3.8733333333333328E-3</v>
      </c>
      <c r="AT1129" s="359"/>
      <c r="AW1129" s="646"/>
      <c r="AX1129" s="646"/>
      <c r="AY1129" s="647"/>
      <c r="AZ1129" s="647"/>
      <c r="BA1129" s="647"/>
      <c r="BB1129" s="648"/>
      <c r="BC1129" s="647"/>
      <c r="BD1129" s="647"/>
      <c r="BE1129" s="647"/>
      <c r="BF1129" s="647"/>
      <c r="BG1129" s="648"/>
      <c r="BH1129" s="648"/>
      <c r="BI1129" s="649"/>
      <c r="BJ1129" s="649"/>
      <c r="BK1129" s="649"/>
      <c r="BL1129" s="218"/>
      <c r="BM1129" s="648"/>
      <c r="BN1129" s="648"/>
      <c r="BO1129" s="648"/>
      <c r="BP1129" s="648"/>
      <c r="BQ1129" s="648"/>
      <c r="BR1129" s="648"/>
      <c r="BS1129" s="648"/>
      <c r="BT1129" s="651"/>
      <c r="BU1129" s="652"/>
      <c r="BV1129" s="650"/>
      <c r="BW1129" s="653"/>
    </row>
    <row r="1130" spans="2:75" ht="15.75" customHeight="1">
      <c r="B1130" s="353" t="s">
        <v>351</v>
      </c>
      <c r="C1130" s="354">
        <v>26362460000153</v>
      </c>
      <c r="D1130" s="355" t="s">
        <v>14</v>
      </c>
      <c r="E1130" s="355" t="s">
        <v>614</v>
      </c>
      <c r="F1130" s="355"/>
      <c r="G1130" s="356"/>
      <c r="H1130" s="356" t="s">
        <v>1337</v>
      </c>
      <c r="I1130" s="356" t="s">
        <v>34</v>
      </c>
      <c r="J1130" s="356" t="s">
        <v>608</v>
      </c>
      <c r="K1130" s="357" t="s">
        <v>48</v>
      </c>
      <c r="L1130" s="358"/>
      <c r="M1130" s="358" t="s">
        <v>34</v>
      </c>
      <c r="N1130" s="357">
        <v>432369</v>
      </c>
      <c r="O1130" s="357" t="s">
        <v>1320</v>
      </c>
      <c r="P1130" s="361">
        <v>42733</v>
      </c>
      <c r="Q1130" s="362">
        <v>116831634.79000001</v>
      </c>
      <c r="R1130" s="362">
        <v>127195395.57642861</v>
      </c>
      <c r="S1130" s="357">
        <v>32</v>
      </c>
      <c r="T1130" s="359">
        <v>0.13328984886626372</v>
      </c>
      <c r="U1130" s="359">
        <v>1.7230638919892358</v>
      </c>
      <c r="V1130" s="359">
        <v>-6.9926117857120995E-2</v>
      </c>
      <c r="W1130" s="359">
        <v>-0.68550976942796993</v>
      </c>
      <c r="X1130" s="359">
        <v>7.2893527541111114E-2</v>
      </c>
      <c r="Y1130" s="359">
        <v>0.55276486122254276</v>
      </c>
      <c r="Z1130" s="359">
        <v>0.30849861117317556</v>
      </c>
      <c r="AA1130" s="359">
        <v>1.7536061175370468</v>
      </c>
      <c r="AB1130" s="359">
        <v>0.22415385410609492</v>
      </c>
      <c r="AC1130" s="363">
        <v>-0.64487752304811041</v>
      </c>
      <c r="AD1130" s="526">
        <v>34719644000156</v>
      </c>
      <c r="AE1130" s="360" t="s">
        <v>2409</v>
      </c>
      <c r="AF1130" s="360" t="s">
        <v>2143</v>
      </c>
      <c r="AG1130" s="364" t="s">
        <v>1435</v>
      </c>
      <c r="AH1130" s="364" t="s">
        <v>2144</v>
      </c>
      <c r="AI1130" s="364">
        <v>10000</v>
      </c>
      <c r="AJ1130" s="364">
        <v>1000</v>
      </c>
      <c r="AK1130" s="364">
        <v>10000</v>
      </c>
      <c r="AL1130" s="359">
        <v>0.02</v>
      </c>
      <c r="AM1130" s="359">
        <v>0.2</v>
      </c>
      <c r="AN1130" s="359" t="s">
        <v>34</v>
      </c>
      <c r="AO1130" s="357" t="s">
        <v>1323</v>
      </c>
      <c r="AP1130" s="360" t="s">
        <v>716</v>
      </c>
      <c r="AQ1130" s="366" t="s">
        <v>659</v>
      </c>
      <c r="AR1130" s="359">
        <v>4.6666666666666662E-3</v>
      </c>
      <c r="AS1130" s="359">
        <v>4.6666666666666662E-3</v>
      </c>
      <c r="AT1130" s="359"/>
      <c r="AW1130" s="646"/>
      <c r="AX1130" s="646"/>
      <c r="AY1130" s="647"/>
      <c r="AZ1130" s="647"/>
      <c r="BA1130" s="647"/>
      <c r="BB1130" s="648"/>
      <c r="BC1130" s="647"/>
      <c r="BD1130" s="647"/>
      <c r="BE1130" s="647"/>
      <c r="BF1130" s="647"/>
      <c r="BG1130" s="648"/>
      <c r="BH1130" s="648"/>
      <c r="BI1130" s="649"/>
      <c r="BJ1130" s="649"/>
      <c r="BK1130" s="649"/>
      <c r="BL1130" s="218"/>
      <c r="BM1130" s="648"/>
      <c r="BN1130" s="648"/>
      <c r="BO1130" s="648"/>
      <c r="BP1130" s="648"/>
      <c r="BQ1130" s="648"/>
      <c r="BR1130" s="648"/>
      <c r="BS1130" s="648"/>
      <c r="BT1130" s="651"/>
      <c r="BU1130" s="652"/>
      <c r="BV1130" s="650"/>
      <c r="BW1130" s="653"/>
    </row>
    <row r="1131" spans="2:75" ht="15.75" customHeight="1">
      <c r="B1131" s="353" t="s">
        <v>1162</v>
      </c>
      <c r="C1131" s="354">
        <v>27783868000161</v>
      </c>
      <c r="D1131" s="355" t="s">
        <v>14</v>
      </c>
      <c r="E1131" s="355" t="s">
        <v>607</v>
      </c>
      <c r="F1131" s="355"/>
      <c r="G1131" s="356"/>
      <c r="H1131" s="356" t="s">
        <v>34</v>
      </c>
      <c r="I1131" s="356" t="s">
        <v>34</v>
      </c>
      <c r="J1131" s="356" t="s">
        <v>608</v>
      </c>
      <c r="K1131" s="357" t="s">
        <v>48</v>
      </c>
      <c r="L1131" s="358"/>
      <c r="M1131" s="358" t="s">
        <v>34</v>
      </c>
      <c r="N1131" s="357">
        <v>450456</v>
      </c>
      <c r="O1131" s="357" t="s">
        <v>1320</v>
      </c>
      <c r="P1131" s="361">
        <v>43007</v>
      </c>
      <c r="Q1131" s="362">
        <v>84432420.489999995</v>
      </c>
      <c r="R1131" s="362">
        <v>102881529.43563496</v>
      </c>
      <c r="S1131" s="357">
        <v>32</v>
      </c>
      <c r="T1131" s="359">
        <v>0.12423600323645845</v>
      </c>
      <c r="U1131" s="359">
        <v>1.6060230623907672</v>
      </c>
      <c r="V1131" s="359">
        <v>-5.2857539331716885E-2</v>
      </c>
      <c r="W1131" s="359">
        <v>-0.5181806270705922</v>
      </c>
      <c r="X1131" s="359">
        <v>0.16594488076088232</v>
      </c>
      <c r="Y1131" s="359">
        <v>1.2583901764480627</v>
      </c>
      <c r="Z1131" s="359">
        <v>0.14968509439251587</v>
      </c>
      <c r="AA1131" s="359">
        <v>0.85085860267772229</v>
      </c>
      <c r="AB1131" s="359">
        <v>0.2206302899339129</v>
      </c>
      <c r="AC1131" s="363">
        <v>-0.57621328118300774</v>
      </c>
      <c r="AD1131" s="526">
        <v>28589709000193</v>
      </c>
      <c r="AE1131" s="360" t="s">
        <v>2415</v>
      </c>
      <c r="AF1131" s="360" t="s">
        <v>2143</v>
      </c>
      <c r="AG1131" s="364" t="s">
        <v>1435</v>
      </c>
      <c r="AH1131" s="364" t="s">
        <v>2147</v>
      </c>
      <c r="AI1131" s="364">
        <v>500</v>
      </c>
      <c r="AJ1131" s="364">
        <v>500</v>
      </c>
      <c r="AK1131" s="364">
        <v>500</v>
      </c>
      <c r="AL1131" s="359">
        <v>1.7000000000000001E-2</v>
      </c>
      <c r="AM1131" s="359">
        <v>0.2</v>
      </c>
      <c r="AN1131" s="359" t="s">
        <v>2194</v>
      </c>
      <c r="AO1131" s="357" t="s">
        <v>1323</v>
      </c>
      <c r="AP1131" s="360" t="s">
        <v>716</v>
      </c>
      <c r="AQ1131" s="366" t="s">
        <v>670</v>
      </c>
      <c r="AR1131" s="359">
        <v>4.5333333333333337E-3</v>
      </c>
      <c r="AS1131" s="359">
        <v>4.5333333333333337E-3</v>
      </c>
      <c r="AT1131" s="359"/>
      <c r="AX1131" s="646"/>
      <c r="AY1131" s="647"/>
      <c r="AZ1131" s="647"/>
      <c r="BA1131" s="647"/>
      <c r="BB1131" s="648"/>
      <c r="BC1131" s="647"/>
      <c r="BD1131" s="647"/>
      <c r="BE1131" s="647"/>
      <c r="BF1131" s="647"/>
      <c r="BG1131" s="648"/>
      <c r="BH1131" s="648"/>
      <c r="BI1131" s="649"/>
      <c r="BJ1131" s="649"/>
      <c r="BK1131" s="649"/>
      <c r="BL1131" s="648"/>
      <c r="BM1131" s="648"/>
      <c r="BN1131" s="648"/>
      <c r="BO1131" s="648"/>
      <c r="BP1131" s="648"/>
      <c r="BQ1131" s="648"/>
      <c r="BR1131" s="648"/>
      <c r="BS1131" s="648"/>
      <c r="BT1131" s="651"/>
      <c r="BU1131" s="652"/>
      <c r="BV1131" s="650"/>
      <c r="BW1131" s="653"/>
    </row>
    <row r="1132" spans="2:75" ht="15.75" customHeight="1">
      <c r="B1132" s="353" t="s">
        <v>1164</v>
      </c>
      <c r="C1132" s="354">
        <v>32041623000107</v>
      </c>
      <c r="D1132" s="355" t="s">
        <v>14</v>
      </c>
      <c r="E1132" s="355" t="s">
        <v>614</v>
      </c>
      <c r="F1132" s="355"/>
      <c r="G1132" s="356"/>
      <c r="H1132" s="356" t="s">
        <v>1337</v>
      </c>
      <c r="I1132" s="356" t="s">
        <v>34</v>
      </c>
      <c r="J1132" s="356" t="s">
        <v>608</v>
      </c>
      <c r="K1132" s="357" t="s">
        <v>48</v>
      </c>
      <c r="L1132" s="358"/>
      <c r="M1132" s="358" t="s">
        <v>34</v>
      </c>
      <c r="N1132" s="357">
        <v>483303</v>
      </c>
      <c r="O1132" s="357" t="s">
        <v>1320</v>
      </c>
      <c r="P1132" s="361">
        <v>43462</v>
      </c>
      <c r="Q1132" s="362">
        <v>56668510.539999999</v>
      </c>
      <c r="R1132" s="362">
        <v>58833114.625793599</v>
      </c>
      <c r="S1132" s="357">
        <v>32</v>
      </c>
      <c r="T1132" s="359">
        <v>0.18451588871736835</v>
      </c>
      <c r="U1132" s="359">
        <v>2.3852729075130017</v>
      </c>
      <c r="V1132" s="359">
        <v>1.6166222684269149E-2</v>
      </c>
      <c r="W1132" s="359">
        <v>0.15848303787518223</v>
      </c>
      <c r="X1132" s="359">
        <v>0.23983066070639603</v>
      </c>
      <c r="Y1132" s="359">
        <v>1.8186794679063076</v>
      </c>
      <c r="Z1132" s="359">
        <v>0.34757280393208556</v>
      </c>
      <c r="AA1132" s="359">
        <v>1.9757164965733474</v>
      </c>
      <c r="AB1132" s="359">
        <v>0.18625243250941836</v>
      </c>
      <c r="AC1132" s="363">
        <v>-0.34267926383690539</v>
      </c>
      <c r="AD1132" s="526">
        <v>32041557000167</v>
      </c>
      <c r="AE1132" s="360" t="s">
        <v>2415</v>
      </c>
      <c r="AF1132" s="360" t="s">
        <v>2143</v>
      </c>
      <c r="AG1132" s="364" t="s">
        <v>1435</v>
      </c>
      <c r="AH1132" s="364" t="s">
        <v>2144</v>
      </c>
      <c r="AI1132" s="364">
        <v>500</v>
      </c>
      <c r="AJ1132" s="364">
        <v>100</v>
      </c>
      <c r="AK1132" s="364">
        <v>100</v>
      </c>
      <c r="AL1132" s="359">
        <v>1.7000000000000001E-2</v>
      </c>
      <c r="AM1132" s="359">
        <v>0.2</v>
      </c>
      <c r="AN1132" s="359" t="s">
        <v>34</v>
      </c>
      <c r="AO1132" s="357" t="s">
        <v>1323</v>
      </c>
      <c r="AP1132" s="360" t="s">
        <v>716</v>
      </c>
      <c r="AQ1132" s="366" t="s">
        <v>659</v>
      </c>
      <c r="AR1132" s="359">
        <v>4.5333333333333337E-3</v>
      </c>
      <c r="AS1132" s="359">
        <v>7.9333333333333339E-3</v>
      </c>
      <c r="AT1132" s="359"/>
      <c r="AX1132" s="646"/>
      <c r="AY1132" s="647"/>
      <c r="AZ1132" s="647"/>
      <c r="BA1132" s="647"/>
      <c r="BB1132" s="648"/>
      <c r="BC1132" s="647"/>
      <c r="BD1132" s="647"/>
      <c r="BE1132" s="647"/>
      <c r="BF1132" s="647"/>
      <c r="BG1132" s="648"/>
      <c r="BH1132" s="648"/>
      <c r="BI1132" s="649"/>
      <c r="BJ1132" s="649"/>
      <c r="BK1132" s="649"/>
      <c r="BL1132" s="648"/>
      <c r="BM1132" s="648"/>
      <c r="BN1132" s="648"/>
      <c r="BO1132" s="648"/>
      <c r="BP1132" s="648"/>
      <c r="BQ1132" s="648"/>
      <c r="BR1132" s="648"/>
      <c r="BS1132" s="648"/>
      <c r="BT1132" s="651"/>
      <c r="BU1132" s="652"/>
      <c r="BV1132" s="650"/>
      <c r="BW1132" s="653"/>
    </row>
    <row r="1133" spans="2:75" ht="15.75" customHeight="1">
      <c r="B1133" s="353" t="s">
        <v>1165</v>
      </c>
      <c r="C1133" s="354">
        <v>41081041000137</v>
      </c>
      <c r="D1133" s="355" t="s">
        <v>14</v>
      </c>
      <c r="E1133" s="355" t="s">
        <v>614</v>
      </c>
      <c r="F1133" s="355"/>
      <c r="G1133" s="356"/>
      <c r="H1133" s="356" t="s">
        <v>1336</v>
      </c>
      <c r="I1133" s="356" t="s">
        <v>34</v>
      </c>
      <c r="J1133" s="356" t="s">
        <v>608</v>
      </c>
      <c r="K1133" s="357" t="s">
        <v>48</v>
      </c>
      <c r="L1133" s="358"/>
      <c r="M1133" s="358" t="s">
        <v>1414</v>
      </c>
      <c r="N1133" s="357">
        <v>588741</v>
      </c>
      <c r="O1133" s="357" t="s">
        <v>1323</v>
      </c>
      <c r="P1133" s="361">
        <v>44323</v>
      </c>
      <c r="Q1133" s="362">
        <v>18192401.260000002</v>
      </c>
      <c r="R1133" s="362">
        <v>32063902.354047611</v>
      </c>
      <c r="S1133" s="357">
        <v>32</v>
      </c>
      <c r="T1133" s="359">
        <v>0.11181559669270635</v>
      </c>
      <c r="U1133" s="359">
        <v>1.4454620427677434</v>
      </c>
      <c r="V1133" s="359">
        <v>5.2638251971544925E-2</v>
      </c>
      <c r="W1133" s="359">
        <v>0.5160308777020215</v>
      </c>
      <c r="X1133" s="359" t="s">
        <v>1417</v>
      </c>
      <c r="Y1133" s="359" t="s">
        <v>1417</v>
      </c>
      <c r="Z1133" s="359" t="s">
        <v>1417</v>
      </c>
      <c r="AA1133" s="359" t="s">
        <v>1417</v>
      </c>
      <c r="AB1133" s="359">
        <v>9.4440749703169152E-2</v>
      </c>
      <c r="AC1133" s="363">
        <v>-0.43841060085352856</v>
      </c>
      <c r="AD1133" s="526">
        <v>18611600000151</v>
      </c>
      <c r="AE1133" s="360" t="s">
        <v>2415</v>
      </c>
      <c r="AF1133" s="360" t="s">
        <v>2143</v>
      </c>
      <c r="AG1133" s="364" t="s">
        <v>1435</v>
      </c>
      <c r="AH1133" s="364" t="s">
        <v>2144</v>
      </c>
      <c r="AI1133" s="364">
        <v>500</v>
      </c>
      <c r="AJ1133" s="364">
        <v>100</v>
      </c>
      <c r="AK1133" s="364">
        <v>100</v>
      </c>
      <c r="AL1133" s="359">
        <v>1.7000000000000001E-2</v>
      </c>
      <c r="AM1133" s="359">
        <v>0.2</v>
      </c>
      <c r="AN1133" s="359" t="s">
        <v>34</v>
      </c>
      <c r="AO1133" s="357" t="s">
        <v>1323</v>
      </c>
      <c r="AP1133" s="360" t="s">
        <v>13</v>
      </c>
      <c r="AQ1133" s="366" t="s">
        <v>668</v>
      </c>
      <c r="AR1133" s="359">
        <v>2.8338999999999999E-3</v>
      </c>
      <c r="AS1133" s="359">
        <v>2.8338999999999999E-3</v>
      </c>
      <c r="AT1133" s="359"/>
      <c r="AX1133" s="646"/>
      <c r="AY1133" s="647"/>
      <c r="AZ1133" s="647"/>
      <c r="BA1133" s="647"/>
      <c r="BB1133" s="648"/>
      <c r="BC1133" s="647"/>
      <c r="BD1133" s="647"/>
      <c r="BE1133" s="647"/>
      <c r="BF1133" s="647"/>
      <c r="BG1133" s="648"/>
      <c r="BH1133" s="648"/>
      <c r="BI1133" s="649"/>
      <c r="BJ1133" s="649"/>
      <c r="BK1133" s="649"/>
      <c r="BL1133" s="648"/>
      <c r="BM1133" s="648"/>
      <c r="BN1133" s="648"/>
      <c r="BO1133" s="648"/>
      <c r="BP1133" s="648"/>
      <c r="BQ1133" s="648"/>
      <c r="BR1133" s="648"/>
      <c r="BS1133" s="648"/>
      <c r="BT1133" s="651"/>
      <c r="BU1133" s="652"/>
      <c r="BV1133" s="650"/>
      <c r="BW1133" s="653"/>
    </row>
    <row r="1134" spans="2:75" ht="15.75" customHeight="1">
      <c r="B1134" s="353" t="s">
        <v>1166</v>
      </c>
      <c r="C1134" s="354">
        <v>19211696000123</v>
      </c>
      <c r="D1134" s="355" t="s">
        <v>14</v>
      </c>
      <c r="E1134" s="355" t="s">
        <v>614</v>
      </c>
      <c r="F1134" s="355"/>
      <c r="G1134" s="356"/>
      <c r="H1134" s="356" t="s">
        <v>1336</v>
      </c>
      <c r="I1134" s="356" t="s">
        <v>34</v>
      </c>
      <c r="J1134" s="356" t="s">
        <v>608</v>
      </c>
      <c r="K1134" s="357" t="s">
        <v>48</v>
      </c>
      <c r="L1134" s="358"/>
      <c r="M1134" s="358" t="s">
        <v>1414</v>
      </c>
      <c r="N1134" s="357">
        <v>364010</v>
      </c>
      <c r="O1134" s="357" t="s">
        <v>1320</v>
      </c>
      <c r="P1134" s="361">
        <v>41690</v>
      </c>
      <c r="Q1134" s="362">
        <v>514562721.61000001</v>
      </c>
      <c r="R1134" s="362">
        <v>302730966.00912714</v>
      </c>
      <c r="S1134" s="357">
        <v>32</v>
      </c>
      <c r="T1134" s="359">
        <v>0.11006394420766474</v>
      </c>
      <c r="U1134" s="359">
        <v>1.4228180892036821</v>
      </c>
      <c r="V1134" s="359">
        <v>4.8663176229937877E-2</v>
      </c>
      <c r="W1134" s="359">
        <v>0.4770618438332227</v>
      </c>
      <c r="X1134" s="359">
        <v>0.18831593402391622</v>
      </c>
      <c r="Y1134" s="359">
        <v>1.4280339372794864</v>
      </c>
      <c r="Z1134" s="359">
        <v>0.30867809058211249</v>
      </c>
      <c r="AA1134" s="359">
        <v>1.7546263366825618</v>
      </c>
      <c r="AB1134" s="359">
        <v>9.4243990886898873E-2</v>
      </c>
      <c r="AC1134" s="363">
        <v>-0.47967344768812759</v>
      </c>
      <c r="AD1134" s="526">
        <v>18611600000151</v>
      </c>
      <c r="AE1134" s="360" t="s">
        <v>2415</v>
      </c>
      <c r="AF1134" s="360" t="s">
        <v>2143</v>
      </c>
      <c r="AG1134" s="364" t="s">
        <v>1435</v>
      </c>
      <c r="AH1134" s="364" t="s">
        <v>2144</v>
      </c>
      <c r="AI1134" s="364">
        <v>50000500</v>
      </c>
      <c r="AJ1134" s="364">
        <v>100</v>
      </c>
      <c r="AK1134" s="364">
        <v>100</v>
      </c>
      <c r="AL1134" s="359">
        <v>1.7000000000000001E-2</v>
      </c>
      <c r="AM1134" s="359">
        <v>0.2</v>
      </c>
      <c r="AN1134" s="359" t="s">
        <v>34</v>
      </c>
      <c r="AO1134" s="357" t="s">
        <v>1323</v>
      </c>
      <c r="AP1134" s="360" t="s">
        <v>13</v>
      </c>
      <c r="AQ1134" s="366" t="s">
        <v>668</v>
      </c>
      <c r="AR1134" s="359">
        <v>1.1333333333333334E-3</v>
      </c>
      <c r="AS1134" s="359">
        <v>1.1333333333333334E-3</v>
      </c>
      <c r="AT1134" s="359"/>
      <c r="AX1134" s="646"/>
      <c r="AY1134" s="647"/>
      <c r="AZ1134" s="647"/>
      <c r="BA1134" s="647"/>
      <c r="BB1134" s="648"/>
      <c r="BC1134" s="647"/>
      <c r="BD1134" s="647"/>
      <c r="BE1134" s="647"/>
      <c r="BF1134" s="647"/>
      <c r="BG1134" s="648"/>
      <c r="BH1134" s="648"/>
      <c r="BI1134" s="649"/>
      <c r="BJ1134" s="649"/>
      <c r="BK1134" s="649"/>
      <c r="BL1134" s="648"/>
      <c r="BM1134" s="648"/>
      <c r="BN1134" s="648"/>
      <c r="BO1134" s="648"/>
      <c r="BP1134" s="648"/>
      <c r="BQ1134" s="648"/>
      <c r="BR1134" s="648"/>
      <c r="BS1134" s="648"/>
      <c r="BT1134" s="651"/>
      <c r="BU1134" s="652"/>
      <c r="BV1134" s="650"/>
      <c r="BW1134" s="653"/>
    </row>
    <row r="1135" spans="2:75" ht="15.75" customHeight="1">
      <c r="B1135" s="353" t="s">
        <v>547</v>
      </c>
      <c r="C1135" s="354">
        <v>43584490000123</v>
      </c>
      <c r="D1135" s="355" t="s">
        <v>14</v>
      </c>
      <c r="E1135" s="355" t="s">
        <v>614</v>
      </c>
      <c r="F1135" s="355"/>
      <c r="G1135" s="356"/>
      <c r="H1135" s="356" t="s">
        <v>1337</v>
      </c>
      <c r="I1135" s="356" t="s">
        <v>34</v>
      </c>
      <c r="J1135" s="356" t="s">
        <v>608</v>
      </c>
      <c r="K1135" s="357" t="s">
        <v>48</v>
      </c>
      <c r="L1135" s="358"/>
      <c r="M1135" s="358" t="s">
        <v>1414</v>
      </c>
      <c r="N1135" s="357">
        <v>619868</v>
      </c>
      <c r="O1135" s="357" t="s">
        <v>1320</v>
      </c>
      <c r="P1135" s="361">
        <v>44495</v>
      </c>
      <c r="Q1135" s="362">
        <v>19332553.890000001</v>
      </c>
      <c r="R1135" s="362" t="s">
        <v>1417</v>
      </c>
      <c r="S1135" s="357">
        <v>32</v>
      </c>
      <c r="T1135" s="359">
        <v>0.1005170107165847</v>
      </c>
      <c r="U1135" s="359">
        <v>1.2994030165809511</v>
      </c>
      <c r="V1135" s="359" t="s">
        <v>1417</v>
      </c>
      <c r="W1135" s="359" t="s">
        <v>1417</v>
      </c>
      <c r="X1135" s="359" t="s">
        <v>1417</v>
      </c>
      <c r="Y1135" s="359" t="s">
        <v>1417</v>
      </c>
      <c r="Z1135" s="359" t="s">
        <v>1417</v>
      </c>
      <c r="AA1135" s="359" t="s">
        <v>1417</v>
      </c>
      <c r="AB1135" s="359" t="s">
        <v>1417</v>
      </c>
      <c r="AC1135" s="363" t="s">
        <v>1417</v>
      </c>
      <c r="AD1135" s="526">
        <v>43508900000157</v>
      </c>
      <c r="AE1135" s="360" t="s">
        <v>2415</v>
      </c>
      <c r="AF1135" s="360" t="s">
        <v>2143</v>
      </c>
      <c r="AG1135" s="364" t="s">
        <v>1435</v>
      </c>
      <c r="AH1135" s="364" t="s">
        <v>2144</v>
      </c>
      <c r="AI1135" s="364">
        <v>500</v>
      </c>
      <c r="AJ1135" s="364">
        <v>100</v>
      </c>
      <c r="AK1135" s="364">
        <v>100</v>
      </c>
      <c r="AL1135" s="359">
        <v>1.7000000000000001E-2</v>
      </c>
      <c r="AM1135" s="359">
        <v>0.2</v>
      </c>
      <c r="AN1135" s="359" t="s">
        <v>2161</v>
      </c>
      <c r="AO1135" s="357" t="s">
        <v>1323</v>
      </c>
      <c r="AP1135" s="360" t="s">
        <v>13</v>
      </c>
      <c r="AQ1135" s="366" t="s">
        <v>668</v>
      </c>
      <c r="AR1135" s="359">
        <v>2.8338999999999999E-3</v>
      </c>
      <c r="AS1135" s="359">
        <v>2.8338999999999999E-3</v>
      </c>
      <c r="AT1135" s="359"/>
      <c r="AX1135" s="646"/>
      <c r="AY1135" s="647"/>
      <c r="AZ1135" s="647"/>
      <c r="BA1135" s="647"/>
      <c r="BB1135" s="648"/>
      <c r="BC1135" s="647"/>
      <c r="BD1135" s="647"/>
      <c r="BE1135" s="647"/>
      <c r="BF1135" s="647"/>
      <c r="BG1135" s="648"/>
      <c r="BH1135" s="648"/>
      <c r="BI1135" s="649"/>
      <c r="BJ1135" s="649"/>
      <c r="BK1135" s="649"/>
      <c r="BL1135" s="648"/>
      <c r="BM1135" s="648"/>
      <c r="BN1135" s="648"/>
      <c r="BO1135" s="648"/>
      <c r="BP1135" s="648"/>
      <c r="BQ1135" s="648"/>
      <c r="BR1135" s="648"/>
      <c r="BS1135" s="648"/>
      <c r="BT1135" s="651"/>
      <c r="BU1135" s="652"/>
      <c r="BV1135" s="650"/>
      <c r="BW1135" s="653"/>
    </row>
    <row r="1136" spans="2:75" ht="15.75" customHeight="1">
      <c r="B1136" s="353" t="s">
        <v>360</v>
      </c>
      <c r="C1136" s="354">
        <v>41514301000110</v>
      </c>
      <c r="D1136" s="355" t="s">
        <v>14</v>
      </c>
      <c r="E1136" s="355" t="s">
        <v>614</v>
      </c>
      <c r="F1136" s="355"/>
      <c r="G1136" s="356"/>
      <c r="H1136" s="356" t="s">
        <v>1337</v>
      </c>
      <c r="I1136" s="356" t="s">
        <v>34</v>
      </c>
      <c r="J1136" s="356" t="s">
        <v>611</v>
      </c>
      <c r="K1136" s="357" t="s">
        <v>48</v>
      </c>
      <c r="L1136" s="358"/>
      <c r="M1136" s="358" t="s">
        <v>34</v>
      </c>
      <c r="N1136" s="357">
        <v>589268</v>
      </c>
      <c r="O1136" s="357" t="s">
        <v>1320</v>
      </c>
      <c r="P1136" s="361">
        <v>44327</v>
      </c>
      <c r="Q1136" s="362">
        <v>414398323.24000001</v>
      </c>
      <c r="R1136" s="362">
        <v>371832850.23952419</v>
      </c>
      <c r="S1136" s="357">
        <v>32</v>
      </c>
      <c r="T1136" s="359">
        <v>2.5147085977539341E-4</v>
      </c>
      <c r="U1136" s="359">
        <v>3.2508128867429383E-3</v>
      </c>
      <c r="V1136" s="359">
        <v>-0.12057076398459843</v>
      </c>
      <c r="W1136" s="359">
        <v>-1.1819966437679088</v>
      </c>
      <c r="X1136" s="359" t="s">
        <v>1417</v>
      </c>
      <c r="Y1136" s="359" t="s">
        <v>1417</v>
      </c>
      <c r="Z1136" s="359" t="s">
        <v>1417</v>
      </c>
      <c r="AA1136" s="359" t="s">
        <v>1417</v>
      </c>
      <c r="AB1136" s="359">
        <v>0.18025062888666105</v>
      </c>
      <c r="AC1136" s="363">
        <v>-1.1617287028485699</v>
      </c>
      <c r="AD1136" s="526">
        <v>41673022000108</v>
      </c>
      <c r="AE1136" s="360" t="s">
        <v>2416</v>
      </c>
      <c r="AF1136" s="360" t="s">
        <v>2143</v>
      </c>
      <c r="AG1136" s="364" t="s">
        <v>1435</v>
      </c>
      <c r="AH1136" s="364" t="s">
        <v>2147</v>
      </c>
      <c r="AI1136" s="364">
        <v>5000</v>
      </c>
      <c r="AJ1136" s="364">
        <v>1000</v>
      </c>
      <c r="AK1136" s="364">
        <v>5000</v>
      </c>
      <c r="AL1136" s="359">
        <v>1.8700000000000001E-2</v>
      </c>
      <c r="AM1136" s="359">
        <v>0.2</v>
      </c>
      <c r="AN1136" s="359" t="s">
        <v>34</v>
      </c>
      <c r="AO1136" s="357" t="s">
        <v>1323</v>
      </c>
      <c r="AP1136" s="360" t="s">
        <v>13</v>
      </c>
      <c r="AQ1136" s="366" t="s">
        <v>668</v>
      </c>
      <c r="AR1136" s="359">
        <v>4.3633333333333328E-3</v>
      </c>
      <c r="AS1136" s="359">
        <v>4.3633333333333328E-3</v>
      </c>
      <c r="AT1136" s="359"/>
      <c r="AX1136" s="646"/>
      <c r="AY1136" s="647"/>
      <c r="AZ1136" s="647"/>
      <c r="BA1136" s="647"/>
      <c r="BB1136" s="648"/>
      <c r="BC1136" s="647"/>
      <c r="BD1136" s="647"/>
      <c r="BE1136" s="647"/>
      <c r="BF1136" s="647"/>
      <c r="BG1136" s="648"/>
      <c r="BH1136" s="648"/>
      <c r="BI1136" s="649"/>
      <c r="BJ1136" s="649"/>
      <c r="BK1136" s="649"/>
      <c r="BL1136" s="648"/>
      <c r="BM1136" s="648"/>
      <c r="BN1136" s="648"/>
      <c r="BO1136" s="648"/>
      <c r="BP1136" s="648"/>
      <c r="BQ1136" s="648"/>
      <c r="BR1136" s="648"/>
      <c r="BS1136" s="648"/>
      <c r="BT1136" s="651"/>
      <c r="BU1136" s="652"/>
      <c r="BV1136" s="650"/>
      <c r="BW1136" s="653"/>
    </row>
    <row r="1137" spans="2:75" ht="15.75" customHeight="1">
      <c r="B1137" s="353" t="s">
        <v>571</v>
      </c>
      <c r="C1137" s="354">
        <v>43214564000130</v>
      </c>
      <c r="D1137" s="355" t="s">
        <v>14</v>
      </c>
      <c r="E1137" s="355" t="s">
        <v>614</v>
      </c>
      <c r="F1137" s="355"/>
      <c r="G1137" s="356"/>
      <c r="H1137" s="356" t="s">
        <v>1337</v>
      </c>
      <c r="I1137" s="356" t="s">
        <v>34</v>
      </c>
      <c r="J1137" s="356" t="s">
        <v>608</v>
      </c>
      <c r="K1137" s="357" t="s">
        <v>48</v>
      </c>
      <c r="L1137" s="358"/>
      <c r="M1137" s="358" t="s">
        <v>34</v>
      </c>
      <c r="N1137" s="357">
        <v>613509</v>
      </c>
      <c r="O1137" s="357" t="s">
        <v>1320</v>
      </c>
      <c r="P1137" s="361">
        <v>44455</v>
      </c>
      <c r="Q1137" s="362">
        <v>264376750.08000001</v>
      </c>
      <c r="R1137" s="362" t="s">
        <v>1417</v>
      </c>
      <c r="S1137" s="357">
        <v>32</v>
      </c>
      <c r="T1137" s="359">
        <v>3.0498970479464482E-4</v>
      </c>
      <c r="U1137" s="359">
        <v>3.9426614421881872E-3</v>
      </c>
      <c r="V1137" s="359" t="s">
        <v>1417</v>
      </c>
      <c r="W1137" s="359" t="s">
        <v>1417</v>
      </c>
      <c r="X1137" s="359" t="s">
        <v>1417</v>
      </c>
      <c r="Y1137" s="359" t="s">
        <v>1417</v>
      </c>
      <c r="Z1137" s="359" t="s">
        <v>1417</v>
      </c>
      <c r="AA1137" s="359" t="s">
        <v>1417</v>
      </c>
      <c r="AB1137" s="359" t="s">
        <v>1417</v>
      </c>
      <c r="AC1137" s="363" t="s">
        <v>1417</v>
      </c>
      <c r="AD1137" s="526">
        <v>41514301000110</v>
      </c>
      <c r="AE1137" s="360" t="s">
        <v>2157</v>
      </c>
      <c r="AF1137" s="360" t="s">
        <v>2143</v>
      </c>
      <c r="AG1137" s="364" t="s">
        <v>1435</v>
      </c>
      <c r="AH1137" s="364" t="s">
        <v>2147</v>
      </c>
      <c r="AI1137" s="364">
        <v>5000</v>
      </c>
      <c r="AJ1137" s="364">
        <v>1000</v>
      </c>
      <c r="AK1137" s="364">
        <v>5000</v>
      </c>
      <c r="AL1137" s="359">
        <v>0</v>
      </c>
      <c r="AM1137" s="359" t="s">
        <v>34</v>
      </c>
      <c r="AN1137" s="359" t="s">
        <v>2161</v>
      </c>
      <c r="AO1137" s="357" t="s">
        <v>1323</v>
      </c>
      <c r="AP1137" s="360" t="s">
        <v>13</v>
      </c>
      <c r="AQ1137" s="366" t="s">
        <v>668</v>
      </c>
      <c r="AR1137" s="359">
        <v>4.3627100000000005E-3</v>
      </c>
      <c r="AS1137" s="359">
        <v>4.3627100000000005E-3</v>
      </c>
      <c r="AT1137" s="359"/>
      <c r="AX1137" s="646"/>
      <c r="AY1137" s="647"/>
      <c r="AZ1137" s="647"/>
      <c r="BA1137" s="647"/>
      <c r="BB1137" s="648"/>
      <c r="BC1137" s="647"/>
      <c r="BD1137" s="647"/>
      <c r="BE1137" s="647"/>
      <c r="BF1137" s="647"/>
      <c r="BG1137" s="648"/>
      <c r="BH1137" s="648"/>
      <c r="BI1137" s="649"/>
      <c r="BJ1137" s="649"/>
      <c r="BK1137" s="649"/>
      <c r="BL1137" s="648"/>
      <c r="BM1137" s="648"/>
      <c r="BN1137" s="648"/>
      <c r="BO1137" s="648"/>
      <c r="BP1137" s="648"/>
      <c r="BQ1137" s="648"/>
      <c r="BR1137" s="648"/>
      <c r="BS1137" s="648"/>
      <c r="BT1137" s="651"/>
      <c r="BU1137" s="652"/>
      <c r="BV1137" s="650"/>
      <c r="BW1137" s="653"/>
    </row>
    <row r="1138" spans="2:75" ht="15.75" customHeight="1">
      <c r="B1138" s="353" t="s">
        <v>361</v>
      </c>
      <c r="C1138" s="354">
        <v>41574597000165</v>
      </c>
      <c r="D1138" s="355" t="s">
        <v>14</v>
      </c>
      <c r="E1138" s="355" t="s">
        <v>614</v>
      </c>
      <c r="F1138" s="355"/>
      <c r="G1138" s="356"/>
      <c r="H1138" s="356" t="s">
        <v>1337</v>
      </c>
      <c r="I1138" s="356" t="s">
        <v>34</v>
      </c>
      <c r="J1138" s="356" t="s">
        <v>608</v>
      </c>
      <c r="K1138" s="357" t="s">
        <v>48</v>
      </c>
      <c r="L1138" s="358"/>
      <c r="M1138" s="358" t="s">
        <v>34</v>
      </c>
      <c r="N1138" s="357">
        <v>589403</v>
      </c>
      <c r="O1138" s="357" t="s">
        <v>1320</v>
      </c>
      <c r="P1138" s="361">
        <v>44327</v>
      </c>
      <c r="Q1138" s="362">
        <v>410135882.73000002</v>
      </c>
      <c r="R1138" s="362">
        <v>344790576.55932546</v>
      </c>
      <c r="S1138" s="357">
        <v>32</v>
      </c>
      <c r="T1138" s="359">
        <v>2.9426662603393439E-4</v>
      </c>
      <c r="U1138" s="359">
        <v>3.8040421101033011E-3</v>
      </c>
      <c r="V1138" s="359">
        <v>-0.17055438346059215</v>
      </c>
      <c r="W1138" s="359">
        <v>-1.6720032466251631</v>
      </c>
      <c r="X1138" s="359" t="s">
        <v>1417</v>
      </c>
      <c r="Y1138" s="359" t="s">
        <v>1417</v>
      </c>
      <c r="Z1138" s="359" t="s">
        <v>1417</v>
      </c>
      <c r="AA1138" s="359" t="s">
        <v>1417</v>
      </c>
      <c r="AB1138" s="359">
        <v>0.23541372486709411</v>
      </c>
      <c r="AC1138" s="363">
        <v>-1.0892780703143234</v>
      </c>
      <c r="AD1138" s="526">
        <v>41673204000170</v>
      </c>
      <c r="AE1138" s="360" t="s">
        <v>2416</v>
      </c>
      <c r="AF1138" s="360" t="s">
        <v>2143</v>
      </c>
      <c r="AG1138" s="364" t="s">
        <v>1435</v>
      </c>
      <c r="AH1138" s="364" t="s">
        <v>2147</v>
      </c>
      <c r="AI1138" s="364">
        <v>5000</v>
      </c>
      <c r="AJ1138" s="364">
        <v>1000</v>
      </c>
      <c r="AK1138" s="364">
        <v>5000</v>
      </c>
      <c r="AL1138" s="359">
        <v>1.8700000000000001E-2</v>
      </c>
      <c r="AM1138" s="359">
        <v>0.2</v>
      </c>
      <c r="AN1138" s="359" t="s">
        <v>34</v>
      </c>
      <c r="AO1138" s="357" t="s">
        <v>1323</v>
      </c>
      <c r="AP1138" s="360" t="s">
        <v>716</v>
      </c>
      <c r="AQ1138" s="366" t="s">
        <v>659</v>
      </c>
      <c r="AR1138" s="359">
        <v>4.3633333333333328E-3</v>
      </c>
      <c r="AS1138" s="359">
        <v>4.3633333333333328E-3</v>
      </c>
      <c r="AT1138" s="359"/>
      <c r="AX1138" s="646"/>
      <c r="AY1138" s="647"/>
      <c r="AZ1138" s="647"/>
      <c r="BA1138" s="647"/>
      <c r="BB1138" s="648"/>
      <c r="BC1138" s="647"/>
      <c r="BD1138" s="647"/>
      <c r="BE1138" s="647"/>
      <c r="BF1138" s="647"/>
      <c r="BG1138" s="648"/>
      <c r="BH1138" s="648"/>
      <c r="BI1138" s="649"/>
      <c r="BJ1138" s="649"/>
      <c r="BK1138" s="649"/>
      <c r="BL1138" s="648"/>
      <c r="BM1138" s="648"/>
      <c r="BN1138" s="648"/>
      <c r="BO1138" s="648"/>
      <c r="BP1138" s="648"/>
      <c r="BQ1138" s="648"/>
      <c r="BR1138" s="648"/>
      <c r="BS1138" s="648"/>
      <c r="BT1138" s="651"/>
      <c r="BU1138" s="652"/>
      <c r="BV1138" s="650"/>
      <c r="BW1138" s="653"/>
    </row>
    <row r="1139" spans="2:75" ht="15.75" customHeight="1">
      <c r="B1139" s="353" t="s">
        <v>591</v>
      </c>
      <c r="C1139" s="354">
        <v>43214636000149</v>
      </c>
      <c r="D1139" s="355" t="s">
        <v>14</v>
      </c>
      <c r="E1139" s="355" t="s">
        <v>607</v>
      </c>
      <c r="F1139" s="355"/>
      <c r="G1139" s="356"/>
      <c r="H1139" s="356" t="s">
        <v>34</v>
      </c>
      <c r="I1139" s="356" t="s">
        <v>34</v>
      </c>
      <c r="J1139" s="356" t="s">
        <v>608</v>
      </c>
      <c r="K1139" s="357" t="s">
        <v>48</v>
      </c>
      <c r="L1139" s="358"/>
      <c r="M1139" s="358" t="s">
        <v>34</v>
      </c>
      <c r="N1139" s="357">
        <v>613517</v>
      </c>
      <c r="O1139" s="357" t="s">
        <v>1320</v>
      </c>
      <c r="P1139" s="361">
        <v>44455</v>
      </c>
      <c r="Q1139" s="362">
        <v>95667818.969999999</v>
      </c>
      <c r="R1139" s="362" t="s">
        <v>1417</v>
      </c>
      <c r="S1139" s="357">
        <v>32</v>
      </c>
      <c r="T1139" s="359">
        <v>5.4954209115676278E-4</v>
      </c>
      <c r="U1139" s="359">
        <v>7.1040378727606083E-3</v>
      </c>
      <c r="V1139" s="359" t="s">
        <v>1417</v>
      </c>
      <c r="W1139" s="359" t="s">
        <v>1417</v>
      </c>
      <c r="X1139" s="359" t="s">
        <v>1417</v>
      </c>
      <c r="Y1139" s="359" t="s">
        <v>1417</v>
      </c>
      <c r="Z1139" s="359" t="s">
        <v>1417</v>
      </c>
      <c r="AA1139" s="359" t="s">
        <v>1417</v>
      </c>
      <c r="AB1139" s="359" t="s">
        <v>1417</v>
      </c>
      <c r="AC1139" s="363" t="s">
        <v>1417</v>
      </c>
      <c r="AD1139" s="526">
        <v>41574597000165</v>
      </c>
      <c r="AE1139" s="360" t="s">
        <v>2157</v>
      </c>
      <c r="AF1139" s="360" t="s">
        <v>2143</v>
      </c>
      <c r="AG1139" s="364" t="s">
        <v>1435</v>
      </c>
      <c r="AH1139" s="364" t="s">
        <v>2147</v>
      </c>
      <c r="AI1139" s="364">
        <v>5000</v>
      </c>
      <c r="AJ1139" s="364">
        <v>1000</v>
      </c>
      <c r="AK1139" s="364">
        <v>5000</v>
      </c>
      <c r="AL1139" s="359">
        <v>0</v>
      </c>
      <c r="AM1139" s="359" t="s">
        <v>34</v>
      </c>
      <c r="AN1139" s="359" t="s">
        <v>2161</v>
      </c>
      <c r="AO1139" s="357" t="s">
        <v>1323</v>
      </c>
      <c r="AP1139" s="360" t="s">
        <v>716</v>
      </c>
      <c r="AQ1139" s="366" t="s">
        <v>659</v>
      </c>
      <c r="AR1139" s="359">
        <v>4.3633333333333328E-3</v>
      </c>
      <c r="AS1139" s="359">
        <v>4.3633333333333328E-3</v>
      </c>
      <c r="AT1139" s="359"/>
      <c r="AX1139" s="646"/>
      <c r="AY1139" s="647"/>
      <c r="AZ1139" s="647"/>
      <c r="BA1139" s="647"/>
      <c r="BB1139" s="648"/>
      <c r="BC1139" s="647"/>
      <c r="BD1139" s="647"/>
      <c r="BE1139" s="647"/>
      <c r="BF1139" s="647"/>
      <c r="BG1139" s="648"/>
      <c r="BH1139" s="648"/>
      <c r="BI1139" s="649"/>
      <c r="BJ1139" s="649"/>
      <c r="BK1139" s="649"/>
      <c r="BL1139" s="648"/>
      <c r="BM1139" s="648"/>
      <c r="BN1139" s="648"/>
      <c r="BO1139" s="648"/>
      <c r="BP1139" s="648"/>
      <c r="BQ1139" s="648"/>
      <c r="BR1139" s="648"/>
      <c r="BS1139" s="648"/>
      <c r="BT1139" s="651"/>
      <c r="BU1139" s="652"/>
      <c r="BV1139" s="650"/>
      <c r="BW1139" s="653"/>
    </row>
    <row r="1140" spans="2:75" ht="15.75" customHeight="1">
      <c r="B1140" s="353" t="s">
        <v>45</v>
      </c>
      <c r="C1140" s="354">
        <v>12565159000132</v>
      </c>
      <c r="D1140" s="355" t="s">
        <v>14</v>
      </c>
      <c r="E1140" s="355" t="s">
        <v>607</v>
      </c>
      <c r="F1140" s="355"/>
      <c r="G1140" s="356"/>
      <c r="H1140" s="356" t="s">
        <v>34</v>
      </c>
      <c r="I1140" s="356" t="s">
        <v>34</v>
      </c>
      <c r="J1140" s="356" t="s">
        <v>608</v>
      </c>
      <c r="K1140" s="357" t="s">
        <v>48</v>
      </c>
      <c r="L1140" s="358"/>
      <c r="M1140" s="358" t="s">
        <v>34</v>
      </c>
      <c r="N1140" s="357">
        <v>263117</v>
      </c>
      <c r="O1140" s="357" t="s">
        <v>1320</v>
      </c>
      <c r="P1140" s="361">
        <v>40515</v>
      </c>
      <c r="Q1140" s="362">
        <v>669097183.50999999</v>
      </c>
      <c r="R1140" s="362">
        <v>740888263.96039701</v>
      </c>
      <c r="S1140" s="357">
        <v>32</v>
      </c>
      <c r="T1140" s="359">
        <v>2.799221039790023E-3</v>
      </c>
      <c r="U1140" s="359">
        <v>3.6186076737157562E-2</v>
      </c>
      <c r="V1140" s="359">
        <v>-0.17263405540909926</v>
      </c>
      <c r="W1140" s="359">
        <v>-1.692390985593025</v>
      </c>
      <c r="X1140" s="359">
        <v>-0.10923116369475594</v>
      </c>
      <c r="Y1140" s="359">
        <v>-0.82831975729059726</v>
      </c>
      <c r="Z1140" s="359">
        <v>6.5586202309206199E-2</v>
      </c>
      <c r="AA1140" s="359">
        <v>0.37281323620249374</v>
      </c>
      <c r="AB1140" s="359">
        <v>0.21608378728683425</v>
      </c>
      <c r="AC1140" s="363">
        <v>-1.2185096296615268</v>
      </c>
      <c r="AD1140" s="526">
        <v>13549298000135</v>
      </c>
      <c r="AE1140" s="360" t="s">
        <v>2425</v>
      </c>
      <c r="AF1140" s="360" t="s">
        <v>2143</v>
      </c>
      <c r="AG1140" s="364" t="s">
        <v>1435</v>
      </c>
      <c r="AH1140" s="364" t="s">
        <v>2144</v>
      </c>
      <c r="AI1140" s="364">
        <v>20000</v>
      </c>
      <c r="AJ1140" s="364">
        <v>5000</v>
      </c>
      <c r="AK1140" s="364">
        <v>5000</v>
      </c>
      <c r="AL1140" s="359">
        <v>1.95E-2</v>
      </c>
      <c r="AM1140" s="359">
        <v>0.2</v>
      </c>
      <c r="AN1140" s="359" t="s">
        <v>2175</v>
      </c>
      <c r="AO1140" s="357" t="s">
        <v>1323</v>
      </c>
      <c r="AP1140" s="360" t="s">
        <v>716</v>
      </c>
      <c r="AQ1140" s="366" t="s">
        <v>659</v>
      </c>
      <c r="AR1140" s="359">
        <v>3.8999999999999998E-3</v>
      </c>
      <c r="AS1140" s="359">
        <v>3.8999999999999998E-3</v>
      </c>
      <c r="AT1140" s="359"/>
      <c r="AX1140" s="646"/>
      <c r="AY1140" s="647"/>
      <c r="AZ1140" s="647"/>
      <c r="BA1140" s="647"/>
      <c r="BB1140" s="648"/>
      <c r="BC1140" s="647"/>
      <c r="BD1140" s="647"/>
      <c r="BE1140" s="647"/>
      <c r="BF1140" s="647"/>
      <c r="BG1140" s="648"/>
      <c r="BH1140" s="648"/>
      <c r="BI1140" s="649"/>
      <c r="BJ1140" s="649"/>
      <c r="BK1140" s="649"/>
      <c r="BL1140" s="648"/>
      <c r="BM1140" s="648"/>
      <c r="BN1140" s="648"/>
      <c r="BO1140" s="648"/>
      <c r="BP1140" s="648"/>
      <c r="BQ1140" s="648"/>
      <c r="BR1140" s="648"/>
      <c r="BS1140" s="648"/>
      <c r="BT1140" s="651"/>
      <c r="BU1140" s="652"/>
      <c r="BV1140" s="650"/>
      <c r="BW1140" s="653"/>
    </row>
    <row r="1141" spans="2:75" ht="15.75" customHeight="1">
      <c r="B1141" s="353" t="s">
        <v>370</v>
      </c>
      <c r="C1141" s="354">
        <v>17898650000107</v>
      </c>
      <c r="D1141" s="355" t="s">
        <v>14</v>
      </c>
      <c r="E1141" s="355" t="s">
        <v>607</v>
      </c>
      <c r="F1141" s="355"/>
      <c r="G1141" s="356"/>
      <c r="H1141" s="356" t="s">
        <v>34</v>
      </c>
      <c r="I1141" s="356" t="s">
        <v>34</v>
      </c>
      <c r="J1141" s="356" t="s">
        <v>608</v>
      </c>
      <c r="K1141" s="357" t="s">
        <v>48</v>
      </c>
      <c r="L1141" s="358"/>
      <c r="M1141" s="358" t="s">
        <v>34</v>
      </c>
      <c r="N1141" s="357">
        <v>342191</v>
      </c>
      <c r="O1141" s="357" t="s">
        <v>1320</v>
      </c>
      <c r="P1141" s="361">
        <v>41479</v>
      </c>
      <c r="Q1141" s="362">
        <v>477228965.67000002</v>
      </c>
      <c r="R1141" s="362">
        <v>506282354.97805536</v>
      </c>
      <c r="S1141" s="357">
        <v>32</v>
      </c>
      <c r="T1141" s="359">
        <v>6.2834255327707034E-2</v>
      </c>
      <c r="U1141" s="359">
        <v>0.81227068269718206</v>
      </c>
      <c r="V1141" s="359">
        <v>-0.10751079347618997</v>
      </c>
      <c r="W1141" s="359">
        <v>-1.0539652637011909</v>
      </c>
      <c r="X1141" s="359">
        <v>-4.9577862456670951E-2</v>
      </c>
      <c r="Y1141" s="359">
        <v>-0.37595793735069255</v>
      </c>
      <c r="Z1141" s="359">
        <v>6.2826870435625626E-2</v>
      </c>
      <c r="AA1141" s="359">
        <v>0.35712829929005618</v>
      </c>
      <c r="AB1141" s="359">
        <v>0.20744669448207567</v>
      </c>
      <c r="AC1141" s="363">
        <v>-0.91295321072259572</v>
      </c>
      <c r="AD1141" s="526">
        <v>0</v>
      </c>
      <c r="AE1141" s="360" t="s">
        <v>2425</v>
      </c>
      <c r="AF1141" s="360" t="s">
        <v>2152</v>
      </c>
      <c r="AG1141" s="364" t="s">
        <v>1436</v>
      </c>
      <c r="AH1141" s="364" t="s">
        <v>2147</v>
      </c>
      <c r="AI1141" s="364">
        <v>20000</v>
      </c>
      <c r="AJ1141" s="364">
        <v>5000</v>
      </c>
      <c r="AK1141" s="364">
        <v>5000</v>
      </c>
      <c r="AL1141" s="359">
        <v>0.03</v>
      </c>
      <c r="AM1141" s="359" t="s">
        <v>34</v>
      </c>
      <c r="AN1141" s="359" t="s">
        <v>2216</v>
      </c>
      <c r="AO1141" s="357" t="s">
        <v>1323</v>
      </c>
      <c r="AP1141" s="360" t="s">
        <v>716</v>
      </c>
      <c r="AQ1141" s="366" t="s">
        <v>659</v>
      </c>
      <c r="AR1141" s="359">
        <v>5.9999999999999993E-3</v>
      </c>
      <c r="AS1141" s="359">
        <v>5.9999999999999993E-3</v>
      </c>
      <c r="AT1141" s="359"/>
      <c r="AX1141" s="646"/>
      <c r="AY1141" s="647"/>
      <c r="AZ1141" s="647"/>
      <c r="BA1141" s="647"/>
      <c r="BB1141" s="648"/>
      <c r="BC1141" s="647"/>
      <c r="BD1141" s="647"/>
      <c r="BE1141" s="647"/>
      <c r="BF1141" s="647"/>
      <c r="BG1141" s="648"/>
      <c r="BH1141" s="648"/>
      <c r="BI1141" s="649"/>
      <c r="BJ1141" s="649"/>
      <c r="BK1141" s="649"/>
      <c r="BL1141" s="648"/>
      <c r="BM1141" s="648"/>
      <c r="BN1141" s="648"/>
      <c r="BO1141" s="648"/>
      <c r="BP1141" s="648"/>
      <c r="BQ1141" s="648"/>
      <c r="BR1141" s="648"/>
      <c r="BS1141" s="648"/>
      <c r="BT1141" s="651"/>
      <c r="BU1141" s="652"/>
      <c r="BV1141" s="650"/>
      <c r="BW1141" s="653"/>
    </row>
    <row r="1142" spans="2:75" ht="15.75" customHeight="1">
      <c r="B1142" s="353" t="s">
        <v>592</v>
      </c>
      <c r="C1142" s="354">
        <v>38029012000111</v>
      </c>
      <c r="D1142" s="355" t="s">
        <v>14</v>
      </c>
      <c r="E1142" s="355" t="s">
        <v>607</v>
      </c>
      <c r="F1142" s="355"/>
      <c r="G1142" s="356"/>
      <c r="H1142" s="356" t="s">
        <v>34</v>
      </c>
      <c r="I1142" s="356" t="s">
        <v>34</v>
      </c>
      <c r="J1142" s="356" t="s">
        <v>608</v>
      </c>
      <c r="K1142" s="357" t="s">
        <v>48</v>
      </c>
      <c r="L1142" s="358"/>
      <c r="M1142" s="358" t="s">
        <v>1414</v>
      </c>
      <c r="N1142" s="357">
        <v>550353</v>
      </c>
      <c r="O1142" s="357" t="s">
        <v>1320</v>
      </c>
      <c r="P1142" s="361">
        <v>44069</v>
      </c>
      <c r="Q1142" s="362">
        <v>43831471.409999996</v>
      </c>
      <c r="R1142" s="362">
        <v>53325422.790793628</v>
      </c>
      <c r="S1142" s="357">
        <v>32</v>
      </c>
      <c r="T1142" s="359">
        <v>-3.3737615501457818E-2</v>
      </c>
      <c r="U1142" s="359">
        <v>-0.43613274054129247</v>
      </c>
      <c r="V1142" s="359">
        <v>-8.266069059106107E-2</v>
      </c>
      <c r="W1142" s="359">
        <v>-0.81035116326087497</v>
      </c>
      <c r="X1142" s="359">
        <v>0.16899135652406461</v>
      </c>
      <c r="Y1142" s="359">
        <v>1.2814921555847363</v>
      </c>
      <c r="Z1142" s="359" t="s">
        <v>1417</v>
      </c>
      <c r="AA1142" s="359" t="s">
        <v>1417</v>
      </c>
      <c r="AB1142" s="359">
        <v>0.25398614431168282</v>
      </c>
      <c r="AC1142" s="363">
        <v>-0.59571842566259647</v>
      </c>
      <c r="AD1142" s="526">
        <v>38028983000147</v>
      </c>
      <c r="AE1142" s="360" t="s">
        <v>2429</v>
      </c>
      <c r="AF1142" s="360" t="s">
        <v>2149</v>
      </c>
      <c r="AG1142" s="364" t="s">
        <v>719</v>
      </c>
      <c r="AH1142" s="364" t="s">
        <v>2147</v>
      </c>
      <c r="AI1142" s="364">
        <v>10000</v>
      </c>
      <c r="AJ1142" s="364">
        <v>5000</v>
      </c>
      <c r="AK1142" s="364">
        <v>10000</v>
      </c>
      <c r="AL1142" s="359">
        <v>1.8500000000000003E-2</v>
      </c>
      <c r="AM1142" s="359">
        <v>0.2</v>
      </c>
      <c r="AN1142" s="359" t="s">
        <v>666</v>
      </c>
      <c r="AO1142" s="357" t="s">
        <v>1323</v>
      </c>
      <c r="AP1142" s="360" t="s">
        <v>716</v>
      </c>
      <c r="AQ1142" s="366" t="s">
        <v>659</v>
      </c>
      <c r="AR1142" s="359">
        <v>3.7000000000000002E-3</v>
      </c>
      <c r="AS1142" s="359">
        <v>3.7000000000000002E-3</v>
      </c>
      <c r="AT1142" s="359"/>
      <c r="AX1142" s="646"/>
      <c r="AY1142" s="647"/>
      <c r="AZ1142" s="647"/>
      <c r="BA1142" s="647"/>
      <c r="BB1142" s="648"/>
      <c r="BC1142" s="647"/>
      <c r="BD1142" s="647"/>
      <c r="BE1142" s="647"/>
      <c r="BF1142" s="647"/>
      <c r="BG1142" s="648"/>
      <c r="BH1142" s="648"/>
      <c r="BI1142" s="649"/>
      <c r="BJ1142" s="649"/>
      <c r="BK1142" s="649"/>
      <c r="BL1142" s="648"/>
      <c r="BM1142" s="648"/>
      <c r="BN1142" s="648"/>
      <c r="BO1142" s="648"/>
      <c r="BP1142" s="648"/>
      <c r="BQ1142" s="648"/>
      <c r="BR1142" s="648"/>
      <c r="BS1142" s="648"/>
      <c r="BT1142" s="651"/>
      <c r="BU1142" s="652"/>
      <c r="BV1142" s="650"/>
      <c r="BW1142" s="653"/>
    </row>
    <row r="1143" spans="2:75" ht="15.75" customHeight="1">
      <c r="B1143" s="353" t="s">
        <v>1703</v>
      </c>
      <c r="C1143" s="354">
        <v>40386490000120</v>
      </c>
      <c r="D1143" s="355" t="s">
        <v>14</v>
      </c>
      <c r="E1143" s="355" t="s">
        <v>614</v>
      </c>
      <c r="F1143" s="355"/>
      <c r="G1143" s="356"/>
      <c r="H1143" s="356" t="s">
        <v>865</v>
      </c>
      <c r="I1143" s="356" t="s">
        <v>34</v>
      </c>
      <c r="J1143" s="356" t="s">
        <v>608</v>
      </c>
      <c r="K1143" s="357" t="s">
        <v>48</v>
      </c>
      <c r="L1143" s="358"/>
      <c r="M1143" s="358"/>
      <c r="N1143" s="357">
        <v>595446</v>
      </c>
      <c r="O1143" s="357" t="s">
        <v>1320</v>
      </c>
      <c r="P1143" s="361">
        <v>44299</v>
      </c>
      <c r="Q1143" s="362">
        <v>12060106.85</v>
      </c>
      <c r="R1143" s="362">
        <v>8251187.38448413</v>
      </c>
      <c r="S1143" s="357">
        <v>32</v>
      </c>
      <c r="T1143" s="359">
        <v>0.15244681449363595</v>
      </c>
      <c r="U1143" s="359">
        <v>1.7147085861406657</v>
      </c>
      <c r="V1143" s="359">
        <v>0.11809328226968518</v>
      </c>
      <c r="W1143" s="359">
        <v>1.0838257101019337</v>
      </c>
      <c r="X1143" s="359" t="s">
        <v>1417</v>
      </c>
      <c r="Y1143" s="359" t="s">
        <v>1417</v>
      </c>
      <c r="Z1143" s="359" t="s">
        <v>1417</v>
      </c>
      <c r="AA1143" s="359" t="s">
        <v>1417</v>
      </c>
      <c r="AB1143" s="359">
        <v>0.15088625650273993</v>
      </c>
      <c r="AC1143" s="363">
        <v>0.12955703990290529</v>
      </c>
      <c r="AD1143" s="526">
        <v>40386431000152</v>
      </c>
      <c r="AE1143" s="360" t="s">
        <v>2433</v>
      </c>
      <c r="AF1143" s="360" t="s">
        <v>2146</v>
      </c>
      <c r="AG1143" s="364" t="s">
        <v>59</v>
      </c>
      <c r="AH1143" s="364" t="s">
        <v>2153</v>
      </c>
      <c r="AI1143" s="364" t="s">
        <v>1427</v>
      </c>
      <c r="AJ1143" s="364" t="s">
        <v>1427</v>
      </c>
      <c r="AK1143" s="364" t="s">
        <v>1427</v>
      </c>
      <c r="AL1143" s="359">
        <v>6.9999999999999993E-3</v>
      </c>
      <c r="AM1143" s="359" t="s">
        <v>34</v>
      </c>
      <c r="AN1143" s="359" t="s">
        <v>64</v>
      </c>
      <c r="AO1143" s="357" t="s">
        <v>1320</v>
      </c>
      <c r="AP1143" s="360" t="s">
        <v>13</v>
      </c>
      <c r="AQ1143" s="366" t="s">
        <v>2211</v>
      </c>
      <c r="AR1143" s="359" t="s">
        <v>34</v>
      </c>
      <c r="AS1143" s="359" t="s">
        <v>34</v>
      </c>
      <c r="AT1143" s="359"/>
      <c r="AW1143" s="646"/>
      <c r="AX1143" s="646"/>
      <c r="AY1143" s="647"/>
      <c r="AZ1143" s="647"/>
      <c r="BA1143" s="647"/>
      <c r="BB1143" s="648"/>
      <c r="BC1143" s="647"/>
      <c r="BD1143" s="647"/>
      <c r="BE1143" s="647"/>
      <c r="BF1143" s="647"/>
      <c r="BG1143" s="648"/>
      <c r="BH1143" s="648"/>
      <c r="BI1143" s="649"/>
      <c r="BJ1143" s="649"/>
      <c r="BK1143" s="649"/>
      <c r="BL1143" s="218"/>
      <c r="BM1143" s="648"/>
      <c r="BN1143" s="648"/>
      <c r="BO1143" s="648"/>
      <c r="BP1143" s="648"/>
      <c r="BQ1143" s="648"/>
      <c r="BR1143" s="648"/>
      <c r="BS1143" s="648"/>
      <c r="BT1143" s="651"/>
      <c r="BU1143" s="652"/>
      <c r="BV1143" s="650"/>
      <c r="BW1143" s="653"/>
    </row>
    <row r="1144" spans="2:75" ht="15.75" customHeight="1">
      <c r="B1144" s="353" t="s">
        <v>385</v>
      </c>
      <c r="C1144" s="354">
        <v>12282747000169</v>
      </c>
      <c r="D1144" s="355" t="s">
        <v>14</v>
      </c>
      <c r="E1144" s="355" t="s">
        <v>614</v>
      </c>
      <c r="F1144" s="355"/>
      <c r="G1144" s="356"/>
      <c r="H1144" s="356" t="s">
        <v>1337</v>
      </c>
      <c r="I1144" s="356" t="s">
        <v>34</v>
      </c>
      <c r="J1144" s="356" t="s">
        <v>608</v>
      </c>
      <c r="K1144" s="357" t="s">
        <v>48</v>
      </c>
      <c r="L1144" s="358"/>
      <c r="M1144" s="358" t="s">
        <v>34</v>
      </c>
      <c r="N1144" s="357">
        <v>257982</v>
      </c>
      <c r="O1144" s="357" t="s">
        <v>1320</v>
      </c>
      <c r="P1144" s="361">
        <v>40451</v>
      </c>
      <c r="Q1144" s="362">
        <v>199393317.44</v>
      </c>
      <c r="R1144" s="362">
        <v>288672956.44900799</v>
      </c>
      <c r="S1144" s="357">
        <v>32</v>
      </c>
      <c r="T1144" s="359">
        <v>-0.12544482837121351</v>
      </c>
      <c r="U1144" s="359">
        <v>-1.6216497808478894</v>
      </c>
      <c r="V1144" s="359">
        <v>-0.25262368429544835</v>
      </c>
      <c r="W1144" s="359">
        <v>-2.4765568128244304</v>
      </c>
      <c r="X1144" s="359">
        <v>-0.17084158808250327</v>
      </c>
      <c r="Y1144" s="359">
        <v>-1.2955227976064589</v>
      </c>
      <c r="Z1144" s="359">
        <v>3.400354325554833E-2</v>
      </c>
      <c r="AA1144" s="359">
        <v>0.19328716341414101</v>
      </c>
      <c r="AB1144" s="359">
        <v>0.19050216514639567</v>
      </c>
      <c r="AC1144" s="363">
        <v>-1.9425103408959481</v>
      </c>
      <c r="AD1144" s="526">
        <v>12297830000101</v>
      </c>
      <c r="AE1144" s="360" t="s">
        <v>2436</v>
      </c>
      <c r="AF1144" s="360" t="s">
        <v>2152</v>
      </c>
      <c r="AG1144" s="364" t="s">
        <v>1436</v>
      </c>
      <c r="AH1144" s="364" t="s">
        <v>2144</v>
      </c>
      <c r="AI1144" s="364">
        <v>50000</v>
      </c>
      <c r="AJ1144" s="364">
        <v>10000</v>
      </c>
      <c r="AK1144" s="364">
        <v>50000</v>
      </c>
      <c r="AL1144" s="359">
        <v>0.02</v>
      </c>
      <c r="AM1144" s="359">
        <v>0.2</v>
      </c>
      <c r="AN1144" s="359" t="s">
        <v>2175</v>
      </c>
      <c r="AO1144" s="357" t="s">
        <v>1323</v>
      </c>
      <c r="AP1144" s="360" t="s">
        <v>716</v>
      </c>
      <c r="AQ1144" s="366" t="s">
        <v>665</v>
      </c>
      <c r="AR1144" s="359">
        <v>4.6666666666666662E-3</v>
      </c>
      <c r="AS1144" s="359">
        <v>4.6666666666666662E-3</v>
      </c>
      <c r="AT1144" s="359"/>
      <c r="AX1144" s="646"/>
      <c r="AY1144" s="647"/>
      <c r="AZ1144" s="647"/>
      <c r="BA1144" s="647"/>
      <c r="BB1144" s="648"/>
      <c r="BC1144" s="647"/>
      <c r="BD1144" s="647"/>
      <c r="BE1144" s="647"/>
      <c r="BF1144" s="647"/>
      <c r="BG1144" s="648"/>
      <c r="BH1144" s="648"/>
      <c r="BI1144" s="649"/>
      <c r="BJ1144" s="649"/>
      <c r="BK1144" s="649"/>
      <c r="BL1144" s="648"/>
      <c r="BM1144" s="648"/>
      <c r="BN1144" s="648"/>
      <c r="BO1144" s="648"/>
      <c r="BP1144" s="648"/>
      <c r="BQ1144" s="648"/>
      <c r="BR1144" s="648"/>
      <c r="BS1144" s="648"/>
      <c r="BT1144" s="651"/>
      <c r="BU1144" s="652"/>
      <c r="BV1144" s="650"/>
      <c r="BW1144" s="653"/>
    </row>
    <row r="1145" spans="2:75" ht="15.75" customHeight="1">
      <c r="B1145" s="353" t="s">
        <v>386</v>
      </c>
      <c r="C1145" s="354">
        <v>17164804000129</v>
      </c>
      <c r="D1145" s="355" t="s">
        <v>14</v>
      </c>
      <c r="E1145" s="355" t="s">
        <v>607</v>
      </c>
      <c r="F1145" s="355"/>
      <c r="G1145" s="356"/>
      <c r="H1145" s="356" t="s">
        <v>34</v>
      </c>
      <c r="I1145" s="356" t="s">
        <v>34</v>
      </c>
      <c r="J1145" s="356" t="s">
        <v>608</v>
      </c>
      <c r="K1145" s="357" t="s">
        <v>48</v>
      </c>
      <c r="L1145" s="358"/>
      <c r="M1145" s="358" t="s">
        <v>34</v>
      </c>
      <c r="N1145" s="357">
        <v>321771</v>
      </c>
      <c r="O1145" s="357" t="s">
        <v>1320</v>
      </c>
      <c r="P1145" s="361">
        <v>41269</v>
      </c>
      <c r="Q1145" s="362">
        <v>66325978.770000003</v>
      </c>
      <c r="R1145" s="362">
        <v>77488235.97869046</v>
      </c>
      <c r="S1145" s="357">
        <v>32</v>
      </c>
      <c r="T1145" s="359">
        <v>-9.055750394730111E-2</v>
      </c>
      <c r="U1145" s="359">
        <v>-1.1706545286642662</v>
      </c>
      <c r="V1145" s="359">
        <v>-0.25274402435055998</v>
      </c>
      <c r="W1145" s="359">
        <v>-2.4777365477498141</v>
      </c>
      <c r="X1145" s="359">
        <v>-0.18213114733149249</v>
      </c>
      <c r="Y1145" s="359">
        <v>-1.3811335762590855</v>
      </c>
      <c r="Z1145" s="359">
        <v>-4.096586247348033E-2</v>
      </c>
      <c r="AA1145" s="359">
        <v>-0.23286324295103622</v>
      </c>
      <c r="AB1145" s="359">
        <v>0.22147943866386263</v>
      </c>
      <c r="AC1145" s="363">
        <v>-1.6427583611087395</v>
      </c>
      <c r="AD1145" s="526">
        <v>0</v>
      </c>
      <c r="AE1145" s="360" t="s">
        <v>2436</v>
      </c>
      <c r="AF1145" s="360" t="s">
        <v>2152</v>
      </c>
      <c r="AG1145" s="364" t="s">
        <v>1436</v>
      </c>
      <c r="AH1145" s="364" t="s">
        <v>2147</v>
      </c>
      <c r="AI1145" s="364">
        <v>50000</v>
      </c>
      <c r="AJ1145" s="364">
        <v>10000</v>
      </c>
      <c r="AK1145" s="364">
        <v>50000</v>
      </c>
      <c r="AL1145" s="359">
        <v>0.02</v>
      </c>
      <c r="AM1145" s="359">
        <v>0.2</v>
      </c>
      <c r="AN1145" s="359" t="s">
        <v>666</v>
      </c>
      <c r="AO1145" s="357" t="s">
        <v>1323</v>
      </c>
      <c r="AP1145" s="360" t="s">
        <v>716</v>
      </c>
      <c r="AQ1145" s="366" t="s">
        <v>665</v>
      </c>
      <c r="AR1145" s="359">
        <v>4.7999999999999996E-3</v>
      </c>
      <c r="AS1145" s="359">
        <v>4.7999999999999996E-3</v>
      </c>
      <c r="AT1145" s="359"/>
      <c r="AX1145" s="646"/>
      <c r="AY1145" s="647"/>
      <c r="AZ1145" s="647"/>
      <c r="BA1145" s="647"/>
      <c r="BB1145" s="648"/>
      <c r="BC1145" s="647"/>
      <c r="BD1145" s="647"/>
      <c r="BE1145" s="647"/>
      <c r="BF1145" s="647"/>
      <c r="BG1145" s="648"/>
      <c r="BH1145" s="648"/>
      <c r="BI1145" s="649"/>
      <c r="BJ1145" s="649"/>
      <c r="BK1145" s="649"/>
      <c r="BL1145" s="648"/>
      <c r="BM1145" s="648"/>
      <c r="BN1145" s="648"/>
      <c r="BO1145" s="648"/>
      <c r="BP1145" s="648"/>
      <c r="BQ1145" s="648"/>
      <c r="BR1145" s="648"/>
      <c r="BS1145" s="648"/>
      <c r="BT1145" s="651"/>
      <c r="BU1145" s="652"/>
      <c r="BV1145" s="650"/>
      <c r="BW1145" s="653"/>
    </row>
    <row r="1146" spans="2:75" ht="15.75" customHeight="1">
      <c r="B1146" s="353" t="s">
        <v>389</v>
      </c>
      <c r="C1146" s="354">
        <v>17301119000105</v>
      </c>
      <c r="D1146" s="355" t="s">
        <v>14</v>
      </c>
      <c r="E1146" s="355" t="s">
        <v>607</v>
      </c>
      <c r="F1146" s="355"/>
      <c r="G1146" s="356"/>
      <c r="H1146" s="356" t="s">
        <v>34</v>
      </c>
      <c r="I1146" s="356" t="s">
        <v>34</v>
      </c>
      <c r="J1146" s="356" t="s">
        <v>608</v>
      </c>
      <c r="K1146" s="357" t="s">
        <v>48</v>
      </c>
      <c r="L1146" s="358"/>
      <c r="M1146" s="358" t="s">
        <v>34</v>
      </c>
      <c r="N1146" s="357">
        <v>329169</v>
      </c>
      <c r="O1146" s="357" t="s">
        <v>1320</v>
      </c>
      <c r="P1146" s="361">
        <v>41338</v>
      </c>
      <c r="Q1146" s="362">
        <v>94977014.659999996</v>
      </c>
      <c r="R1146" s="362">
        <v>124027967.19257927</v>
      </c>
      <c r="S1146" s="357">
        <v>32</v>
      </c>
      <c r="T1146" s="359">
        <v>5.8027195344738214E-2</v>
      </c>
      <c r="U1146" s="359">
        <v>0.75012888004880052</v>
      </c>
      <c r="V1146" s="359">
        <v>-0.16797959396120987</v>
      </c>
      <c r="W1146" s="359">
        <v>-1.6467617001166956</v>
      </c>
      <c r="X1146" s="359">
        <v>-4.2679976919259399E-2</v>
      </c>
      <c r="Y1146" s="359">
        <v>-0.32365001824682088</v>
      </c>
      <c r="Z1146" s="359">
        <v>4.3988585468968555E-2</v>
      </c>
      <c r="AA1146" s="359">
        <v>0.25004538038870699</v>
      </c>
      <c r="AB1146" s="359">
        <v>0.27673624119384366</v>
      </c>
      <c r="AC1146" s="363">
        <v>-0.87747730605785013</v>
      </c>
      <c r="AD1146" s="526">
        <v>17301225000180</v>
      </c>
      <c r="AE1146" s="360" t="s">
        <v>2437</v>
      </c>
      <c r="AF1146" s="360" t="s">
        <v>2152</v>
      </c>
      <c r="AG1146" s="364" t="s">
        <v>1436</v>
      </c>
      <c r="AH1146" s="364" t="s">
        <v>2144</v>
      </c>
      <c r="AI1146" s="364">
        <v>30000</v>
      </c>
      <c r="AJ1146" s="364">
        <v>5000</v>
      </c>
      <c r="AK1146" s="364">
        <v>30000</v>
      </c>
      <c r="AL1146" s="359">
        <v>1.8500000000000003E-2</v>
      </c>
      <c r="AM1146" s="359">
        <v>0.15</v>
      </c>
      <c r="AN1146" s="359" t="s">
        <v>2252</v>
      </c>
      <c r="AO1146" s="357" t="s">
        <v>1323</v>
      </c>
      <c r="AP1146" s="360" t="s">
        <v>716</v>
      </c>
      <c r="AQ1146" s="366" t="s">
        <v>659</v>
      </c>
      <c r="AR1146" s="359">
        <v>4.933333333333333E-3</v>
      </c>
      <c r="AS1146" s="359">
        <v>4.933333333333333E-3</v>
      </c>
      <c r="AT1146" s="359"/>
      <c r="AX1146" s="646"/>
      <c r="AY1146" s="647"/>
      <c r="AZ1146" s="647"/>
      <c r="BA1146" s="647"/>
      <c r="BB1146" s="648"/>
      <c r="BC1146" s="647"/>
      <c r="BD1146" s="647"/>
      <c r="BE1146" s="647"/>
      <c r="BF1146" s="647"/>
      <c r="BG1146" s="648"/>
      <c r="BH1146" s="648"/>
      <c r="BI1146" s="649"/>
      <c r="BJ1146" s="649"/>
      <c r="BK1146" s="649"/>
      <c r="BL1146" s="648"/>
      <c r="BM1146" s="648"/>
      <c r="BN1146" s="648"/>
      <c r="BO1146" s="648"/>
      <c r="BP1146" s="648"/>
      <c r="BQ1146" s="648"/>
      <c r="BR1146" s="648"/>
      <c r="BS1146" s="648"/>
      <c r="BT1146" s="651"/>
      <c r="BU1146" s="652"/>
      <c r="BV1146" s="650"/>
      <c r="BW1146" s="653"/>
    </row>
    <row r="1147" spans="2:75" ht="15.75" customHeight="1">
      <c r="B1147" s="353" t="s">
        <v>593</v>
      </c>
      <c r="C1147" s="354">
        <v>35847495000173</v>
      </c>
      <c r="D1147" s="355" t="s">
        <v>14</v>
      </c>
      <c r="E1147" s="355" t="s">
        <v>607</v>
      </c>
      <c r="F1147" s="355"/>
      <c r="G1147" s="356"/>
      <c r="H1147" s="356" t="s">
        <v>34</v>
      </c>
      <c r="I1147" s="356" t="s">
        <v>34</v>
      </c>
      <c r="J1147" s="356" t="s">
        <v>608</v>
      </c>
      <c r="K1147" s="357" t="s">
        <v>48</v>
      </c>
      <c r="L1147" s="358"/>
      <c r="M1147" s="358" t="s">
        <v>34</v>
      </c>
      <c r="N1147" s="357">
        <v>541771</v>
      </c>
      <c r="O1147" s="357" t="s">
        <v>1320</v>
      </c>
      <c r="P1147" s="361">
        <v>44013</v>
      </c>
      <c r="Q1147" s="362">
        <v>1784548.59</v>
      </c>
      <c r="R1147" s="362">
        <v>1858858.2420238093</v>
      </c>
      <c r="S1147" s="357">
        <v>32</v>
      </c>
      <c r="T1147" s="359">
        <v>-3.2098047286468256E-2</v>
      </c>
      <c r="U1147" s="359">
        <v>-0.41493772221295527</v>
      </c>
      <c r="V1147" s="359">
        <v>-0.21671027695503664</v>
      </c>
      <c r="W1147" s="359">
        <v>-2.1244853359607783</v>
      </c>
      <c r="X1147" s="359">
        <v>-0.18990648343259287</v>
      </c>
      <c r="Y1147" s="359">
        <v>-1.4400953623855615</v>
      </c>
      <c r="Z1147" s="359" t="s">
        <v>1417</v>
      </c>
      <c r="AA1147" s="359" t="s">
        <v>1417</v>
      </c>
      <c r="AB1147" s="359">
        <v>0.21554645137107228</v>
      </c>
      <c r="AC1147" s="363">
        <v>-1.4755066368738199</v>
      </c>
      <c r="AD1147" s="526">
        <v>0</v>
      </c>
      <c r="AE1147" s="360" t="s">
        <v>2323</v>
      </c>
      <c r="AF1147" s="360" t="s">
        <v>2149</v>
      </c>
      <c r="AG1147" s="364" t="s">
        <v>719</v>
      </c>
      <c r="AH1147" s="364" t="s">
        <v>2147</v>
      </c>
      <c r="AI1147" s="364">
        <v>1000</v>
      </c>
      <c r="AJ1147" s="364">
        <v>1000</v>
      </c>
      <c r="AK1147" s="364">
        <v>1000</v>
      </c>
      <c r="AL1147" s="359">
        <v>1.4999999999999999E-2</v>
      </c>
      <c r="AM1147" s="359">
        <v>0.2</v>
      </c>
      <c r="AN1147" s="359" t="s">
        <v>666</v>
      </c>
      <c r="AO1147" s="357" t="s">
        <v>1323</v>
      </c>
      <c r="AP1147" s="360" t="s">
        <v>716</v>
      </c>
      <c r="AQ1147" s="366" t="s">
        <v>665</v>
      </c>
      <c r="AR1147" s="359">
        <v>4.9999999999999992E-3</v>
      </c>
      <c r="AS1147" s="359">
        <v>4.9999999999999992E-3</v>
      </c>
      <c r="AT1147" s="359"/>
      <c r="AX1147" s="646"/>
      <c r="AY1147" s="647"/>
      <c r="AZ1147" s="647"/>
      <c r="BA1147" s="647"/>
      <c r="BB1147" s="648"/>
      <c r="BC1147" s="647"/>
      <c r="BD1147" s="647"/>
      <c r="BE1147" s="647"/>
      <c r="BF1147" s="647"/>
      <c r="BG1147" s="648"/>
      <c r="BH1147" s="648"/>
      <c r="BI1147" s="649"/>
      <c r="BJ1147" s="649"/>
      <c r="BK1147" s="649"/>
      <c r="BL1147" s="648"/>
      <c r="BM1147" s="648"/>
      <c r="BN1147" s="648"/>
      <c r="BO1147" s="648"/>
      <c r="BP1147" s="648"/>
      <c r="BQ1147" s="648"/>
      <c r="BR1147" s="648"/>
      <c r="BS1147" s="648"/>
      <c r="BT1147" s="651"/>
      <c r="BU1147" s="652"/>
      <c r="BV1147" s="650"/>
      <c r="BW1147" s="653"/>
    </row>
    <row r="1148" spans="2:75" ht="15.75" customHeight="1">
      <c r="B1148" s="353" t="s">
        <v>594</v>
      </c>
      <c r="C1148" s="354">
        <v>34525068000106</v>
      </c>
      <c r="D1148" s="355" t="s">
        <v>14</v>
      </c>
      <c r="E1148" s="355" t="s">
        <v>607</v>
      </c>
      <c r="F1148" s="355"/>
      <c r="G1148" s="356"/>
      <c r="H1148" s="356" t="s">
        <v>34</v>
      </c>
      <c r="I1148" s="356" t="s">
        <v>34</v>
      </c>
      <c r="J1148" s="356" t="s">
        <v>608</v>
      </c>
      <c r="K1148" s="357" t="s">
        <v>48</v>
      </c>
      <c r="L1148" s="358"/>
      <c r="M1148" s="358" t="s">
        <v>34</v>
      </c>
      <c r="N1148" s="357">
        <v>520470</v>
      </c>
      <c r="O1148" s="357" t="s">
        <v>1320</v>
      </c>
      <c r="P1148" s="361">
        <v>43829</v>
      </c>
      <c r="Q1148" s="362">
        <v>379713954.63</v>
      </c>
      <c r="R1148" s="362">
        <v>372870260.16547632</v>
      </c>
      <c r="S1148" s="357">
        <v>32</v>
      </c>
      <c r="T1148" s="359">
        <v>-8.2918860646359449E-2</v>
      </c>
      <c r="U1148" s="359">
        <v>-1.0719082957921442</v>
      </c>
      <c r="V1148" s="359">
        <v>-0.20941532864296875</v>
      </c>
      <c r="W1148" s="359">
        <v>-2.0529704501263812</v>
      </c>
      <c r="X1148" s="359">
        <v>-1.2654976747602964E-2</v>
      </c>
      <c r="Y1148" s="359">
        <v>-9.5964987587108211E-2</v>
      </c>
      <c r="Z1148" s="359" t="s">
        <v>1417</v>
      </c>
      <c r="AA1148" s="359" t="s">
        <v>1417</v>
      </c>
      <c r="AB1148" s="359">
        <v>0.27044474925462686</v>
      </c>
      <c r="AC1148" s="363">
        <v>-1.0924142596295061</v>
      </c>
      <c r="AD1148" s="526">
        <v>35587562000168</v>
      </c>
      <c r="AE1148" s="360" t="s">
        <v>2323</v>
      </c>
      <c r="AF1148" s="360" t="s">
        <v>2149</v>
      </c>
      <c r="AG1148" s="364" t="s">
        <v>719</v>
      </c>
      <c r="AH1148" s="364" t="s">
        <v>2147</v>
      </c>
      <c r="AI1148" s="364">
        <v>1000</v>
      </c>
      <c r="AJ1148" s="364">
        <v>1000</v>
      </c>
      <c r="AK1148" s="364">
        <v>1000</v>
      </c>
      <c r="AL1148" s="359">
        <v>0.02</v>
      </c>
      <c r="AM1148" s="359">
        <v>0.2</v>
      </c>
      <c r="AN1148" s="359" t="s">
        <v>2156</v>
      </c>
      <c r="AO1148" s="357" t="s">
        <v>1323</v>
      </c>
      <c r="AP1148" s="360" t="s">
        <v>716</v>
      </c>
      <c r="AQ1148" s="366" t="s">
        <v>659</v>
      </c>
      <c r="AR1148" s="359">
        <v>6.6666666666666662E-3</v>
      </c>
      <c r="AS1148" s="359">
        <v>6.6666666666666662E-3</v>
      </c>
      <c r="AT1148" s="359"/>
      <c r="AX1148" s="646"/>
      <c r="AY1148" s="647"/>
      <c r="AZ1148" s="647"/>
      <c r="BA1148" s="647"/>
      <c r="BB1148" s="648"/>
      <c r="BC1148" s="647"/>
      <c r="BD1148" s="647"/>
      <c r="BE1148" s="647"/>
      <c r="BF1148" s="647"/>
      <c r="BG1148" s="648"/>
      <c r="BH1148" s="648"/>
      <c r="BI1148" s="649"/>
      <c r="BJ1148" s="649"/>
      <c r="BK1148" s="649"/>
      <c r="BL1148" s="648"/>
      <c r="BM1148" s="648"/>
      <c r="BN1148" s="648"/>
      <c r="BO1148" s="648"/>
      <c r="BP1148" s="648"/>
      <c r="BQ1148" s="648"/>
      <c r="BR1148" s="648"/>
      <c r="BS1148" s="648"/>
      <c r="BT1148" s="651"/>
      <c r="BU1148" s="652"/>
      <c r="BV1148" s="650"/>
      <c r="BW1148" s="653"/>
    </row>
    <row r="1149" spans="2:75" ht="15.75" customHeight="1">
      <c r="B1149" s="353" t="s">
        <v>393</v>
      </c>
      <c r="C1149" s="354">
        <v>39669100000140</v>
      </c>
      <c r="D1149" s="355" t="s">
        <v>14</v>
      </c>
      <c r="E1149" s="355" t="s">
        <v>607</v>
      </c>
      <c r="F1149" s="355"/>
      <c r="G1149" s="356"/>
      <c r="H1149" s="356" t="s">
        <v>34</v>
      </c>
      <c r="I1149" s="356" t="s">
        <v>34</v>
      </c>
      <c r="J1149" s="356" t="s">
        <v>608</v>
      </c>
      <c r="K1149" s="357" t="s">
        <v>48</v>
      </c>
      <c r="L1149" s="358"/>
      <c r="M1149" s="358" t="s">
        <v>34</v>
      </c>
      <c r="N1149" s="357">
        <v>573541</v>
      </c>
      <c r="O1149" s="357" t="s">
        <v>1320</v>
      </c>
      <c r="P1149" s="361">
        <v>44228</v>
      </c>
      <c r="Q1149" s="362">
        <v>17882563.73</v>
      </c>
      <c r="R1149" s="362">
        <v>20703634.27904762</v>
      </c>
      <c r="S1149" s="357">
        <v>32</v>
      </c>
      <c r="T1149" s="359">
        <v>-0.27132679811665839</v>
      </c>
      <c r="U1149" s="359">
        <v>-3.5074944771896792</v>
      </c>
      <c r="V1149" s="359">
        <v>-0.43304504687676215</v>
      </c>
      <c r="W1149" s="359">
        <v>-4.2452894473989877</v>
      </c>
      <c r="X1149" s="359" t="s">
        <v>1417</v>
      </c>
      <c r="Y1149" s="359" t="s">
        <v>1417</v>
      </c>
      <c r="Z1149" s="359" t="s">
        <v>1417</v>
      </c>
      <c r="AA1149" s="359" t="s">
        <v>1417</v>
      </c>
      <c r="AB1149" s="359">
        <v>0.24372756783276694</v>
      </c>
      <c r="AC1149" s="363">
        <v>-2.6027730321197278</v>
      </c>
      <c r="AD1149" s="526">
        <v>0</v>
      </c>
      <c r="AE1149" s="360" t="s">
        <v>2323</v>
      </c>
      <c r="AF1149" s="360" t="s">
        <v>2323</v>
      </c>
      <c r="AG1149" s="364" t="s">
        <v>719</v>
      </c>
      <c r="AH1149" s="364" t="s">
        <v>2147</v>
      </c>
      <c r="AI1149" s="364">
        <v>1000</v>
      </c>
      <c r="AJ1149" s="364">
        <v>1000</v>
      </c>
      <c r="AK1149" s="364">
        <v>1000</v>
      </c>
      <c r="AL1149" s="359">
        <v>0.02</v>
      </c>
      <c r="AM1149" s="359">
        <v>0.2</v>
      </c>
      <c r="AN1149" s="359" t="s">
        <v>666</v>
      </c>
      <c r="AO1149" s="357" t="s">
        <v>1323</v>
      </c>
      <c r="AP1149" s="360" t="s">
        <v>716</v>
      </c>
      <c r="AQ1149" s="366" t="s">
        <v>694</v>
      </c>
      <c r="AR1149" s="359">
        <v>6.6660000000000001E-3</v>
      </c>
      <c r="AS1149" s="359">
        <v>6.6660000000000001E-3</v>
      </c>
      <c r="AT1149" s="359"/>
      <c r="AX1149" s="646"/>
      <c r="AY1149" s="647"/>
      <c r="AZ1149" s="647"/>
      <c r="BA1149" s="647"/>
      <c r="BB1149" s="648"/>
      <c r="BC1149" s="647"/>
      <c r="BD1149" s="647"/>
      <c r="BE1149" s="647"/>
      <c r="BF1149" s="647"/>
      <c r="BG1149" s="648"/>
      <c r="BH1149" s="648"/>
      <c r="BI1149" s="649"/>
      <c r="BJ1149" s="649"/>
      <c r="BK1149" s="649"/>
      <c r="BL1149" s="648"/>
      <c r="BM1149" s="648"/>
      <c r="BN1149" s="648"/>
      <c r="BO1149" s="648"/>
      <c r="BP1149" s="648"/>
      <c r="BQ1149" s="648"/>
      <c r="BR1149" s="648"/>
      <c r="BS1149" s="648"/>
      <c r="BT1149" s="651"/>
      <c r="BU1149" s="652"/>
      <c r="BV1149" s="650"/>
      <c r="BW1149" s="653"/>
    </row>
    <row r="1150" spans="2:75" ht="15.75" customHeight="1">
      <c r="B1150" s="353" t="s">
        <v>595</v>
      </c>
      <c r="C1150" s="354">
        <v>41922414000155</v>
      </c>
      <c r="D1150" s="355" t="s">
        <v>14</v>
      </c>
      <c r="E1150" s="355" t="s">
        <v>607</v>
      </c>
      <c r="F1150" s="355"/>
      <c r="G1150" s="356"/>
      <c r="H1150" s="356" t="s">
        <v>34</v>
      </c>
      <c r="I1150" s="356" t="s">
        <v>34</v>
      </c>
      <c r="J1150" s="356" t="s">
        <v>608</v>
      </c>
      <c r="K1150" s="357" t="s">
        <v>48</v>
      </c>
      <c r="L1150" s="358"/>
      <c r="M1150" s="358" t="s">
        <v>34</v>
      </c>
      <c r="N1150" s="357">
        <v>596388</v>
      </c>
      <c r="O1150" s="357" t="s">
        <v>1320</v>
      </c>
      <c r="P1150" s="361">
        <v>44377</v>
      </c>
      <c r="Q1150" s="362">
        <v>4817166.01</v>
      </c>
      <c r="R1150" s="362">
        <v>3961093.3349603172</v>
      </c>
      <c r="S1150" s="357">
        <v>32</v>
      </c>
      <c r="T1150" s="359">
        <v>9.2415100423581809E-2</v>
      </c>
      <c r="U1150" s="359">
        <v>1.1946680408813684</v>
      </c>
      <c r="V1150" s="359">
        <v>-6.209747128837817E-2</v>
      </c>
      <c r="W1150" s="359">
        <v>-0.60876285613246162</v>
      </c>
      <c r="X1150" s="359" t="s">
        <v>1417</v>
      </c>
      <c r="Y1150" s="359" t="s">
        <v>1417</v>
      </c>
      <c r="Z1150" s="359" t="s">
        <v>1417</v>
      </c>
      <c r="AA1150" s="359" t="s">
        <v>1417</v>
      </c>
      <c r="AB1150" s="359">
        <v>0.22113870041685477</v>
      </c>
      <c r="AC1150" s="363">
        <v>-0.61868622849862676</v>
      </c>
      <c r="AD1150" s="526">
        <v>41902964000102</v>
      </c>
      <c r="AE1150" s="360" t="s">
        <v>2440</v>
      </c>
      <c r="AF1150" s="360" t="s">
        <v>2149</v>
      </c>
      <c r="AG1150" s="364" t="s">
        <v>719</v>
      </c>
      <c r="AH1150" s="364" t="s">
        <v>2147</v>
      </c>
      <c r="AI1150" s="364">
        <v>5000</v>
      </c>
      <c r="AJ1150" s="364">
        <v>500</v>
      </c>
      <c r="AK1150" s="364">
        <v>2500</v>
      </c>
      <c r="AL1150" s="359">
        <v>1.89E-2</v>
      </c>
      <c r="AM1150" s="359">
        <v>0.2</v>
      </c>
      <c r="AN1150" s="359" t="s">
        <v>666</v>
      </c>
      <c r="AO1150" s="357" t="s">
        <v>1323</v>
      </c>
      <c r="AP1150" s="360" t="s">
        <v>716</v>
      </c>
      <c r="AQ1150" s="366" t="s">
        <v>659</v>
      </c>
      <c r="AR1150" s="359">
        <v>6.2993699999999994E-3</v>
      </c>
      <c r="AS1150" s="359">
        <v>6.2993699999999994E-3</v>
      </c>
      <c r="AT1150" s="359"/>
      <c r="AX1150" s="646"/>
      <c r="AY1150" s="647"/>
      <c r="AZ1150" s="647"/>
      <c r="BA1150" s="647"/>
      <c r="BB1150" s="648"/>
      <c r="BC1150" s="647"/>
      <c r="BD1150" s="647"/>
      <c r="BE1150" s="647"/>
      <c r="BF1150" s="647"/>
      <c r="BG1150" s="648"/>
      <c r="BH1150" s="648"/>
      <c r="BI1150" s="649"/>
      <c r="BJ1150" s="649"/>
      <c r="BK1150" s="649"/>
      <c r="BL1150" s="648"/>
      <c r="BM1150" s="648"/>
      <c r="BN1150" s="648"/>
      <c r="BO1150" s="648"/>
      <c r="BP1150" s="648"/>
      <c r="BQ1150" s="648"/>
      <c r="BR1150" s="648"/>
      <c r="BS1150" s="648"/>
      <c r="BT1150" s="651"/>
      <c r="BU1150" s="652"/>
      <c r="BV1150" s="650"/>
      <c r="BW1150" s="653"/>
    </row>
    <row r="1151" spans="2:75" ht="15.75" customHeight="1">
      <c r="B1151" s="353" t="s">
        <v>540</v>
      </c>
      <c r="C1151" s="354">
        <v>41922498000127</v>
      </c>
      <c r="D1151" s="355" t="s">
        <v>14</v>
      </c>
      <c r="E1151" s="355" t="s">
        <v>614</v>
      </c>
      <c r="F1151" s="355"/>
      <c r="G1151" s="356"/>
      <c r="H1151" s="356" t="s">
        <v>865</v>
      </c>
      <c r="I1151" s="356" t="s">
        <v>34</v>
      </c>
      <c r="J1151" s="356" t="s">
        <v>608</v>
      </c>
      <c r="K1151" s="357" t="s">
        <v>48</v>
      </c>
      <c r="L1151" s="358"/>
      <c r="M1151" s="358" t="s">
        <v>34</v>
      </c>
      <c r="N1151" s="357">
        <v>597236</v>
      </c>
      <c r="O1151" s="357" t="s">
        <v>1320</v>
      </c>
      <c r="P1151" s="361">
        <v>44377</v>
      </c>
      <c r="Q1151" s="362">
        <v>4902253.1399999997</v>
      </c>
      <c r="R1151" s="362">
        <v>4240878.2764285719</v>
      </c>
      <c r="S1151" s="357">
        <v>32</v>
      </c>
      <c r="T1151" s="359">
        <v>0.10872400534932813</v>
      </c>
      <c r="U1151" s="359">
        <v>1.4054964380508652</v>
      </c>
      <c r="V1151" s="359">
        <v>4.9918046960969242E-2</v>
      </c>
      <c r="W1151" s="359">
        <v>0.48936377295288164</v>
      </c>
      <c r="X1151" s="359" t="s">
        <v>1417</v>
      </c>
      <c r="Y1151" s="359" t="s">
        <v>1417</v>
      </c>
      <c r="Z1151" s="359" t="s">
        <v>1417</v>
      </c>
      <c r="AA1151" s="359" t="s">
        <v>1417</v>
      </c>
      <c r="AB1151" s="359">
        <v>0.15323310600886703</v>
      </c>
      <c r="AC1151" s="363">
        <v>-0.23977278333696589</v>
      </c>
      <c r="AD1151" s="526">
        <v>41902620000101</v>
      </c>
      <c r="AE1151" s="360" t="s">
        <v>2440</v>
      </c>
      <c r="AF1151" s="360" t="s">
        <v>2149</v>
      </c>
      <c r="AG1151" s="364" t="s">
        <v>719</v>
      </c>
      <c r="AH1151" s="364" t="s">
        <v>2144</v>
      </c>
      <c r="AI1151" s="364">
        <v>5000</v>
      </c>
      <c r="AJ1151" s="364">
        <v>500</v>
      </c>
      <c r="AK1151" s="364">
        <v>2500</v>
      </c>
      <c r="AL1151" s="359">
        <v>1.89E-2</v>
      </c>
      <c r="AM1151" s="359">
        <v>0.2</v>
      </c>
      <c r="AN1151" s="359" t="s">
        <v>2175</v>
      </c>
      <c r="AO1151" s="357" t="s">
        <v>1323</v>
      </c>
      <c r="AP1151" s="360" t="s">
        <v>13</v>
      </c>
      <c r="AQ1151" s="366" t="s">
        <v>674</v>
      </c>
      <c r="AR1151" s="359">
        <v>6.2993699999999994E-3</v>
      </c>
      <c r="AS1151" s="359">
        <v>6.2993699999999994E-3</v>
      </c>
      <c r="AT1151" s="359"/>
      <c r="AX1151" s="646"/>
      <c r="AY1151" s="647"/>
      <c r="AZ1151" s="647"/>
      <c r="BA1151" s="647"/>
      <c r="BB1151" s="648"/>
      <c r="BC1151" s="647"/>
      <c r="BD1151" s="647"/>
      <c r="BE1151" s="647"/>
      <c r="BF1151" s="647"/>
      <c r="BG1151" s="648"/>
      <c r="BH1151" s="648"/>
      <c r="BI1151" s="649"/>
      <c r="BJ1151" s="649"/>
      <c r="BK1151" s="649"/>
      <c r="BL1151" s="648"/>
      <c r="BM1151" s="648"/>
      <c r="BN1151" s="648"/>
      <c r="BO1151" s="648"/>
      <c r="BP1151" s="648"/>
      <c r="BQ1151" s="648"/>
      <c r="BR1151" s="648"/>
      <c r="BS1151" s="648"/>
      <c r="BT1151" s="651"/>
      <c r="BU1151" s="652"/>
      <c r="BV1151" s="650"/>
      <c r="BW1151" s="653"/>
    </row>
    <row r="1152" spans="2:75" ht="15.75" customHeight="1">
      <c r="B1152" s="353" t="s">
        <v>1211</v>
      </c>
      <c r="C1152" s="354">
        <v>36499392000122</v>
      </c>
      <c r="D1152" s="355" t="s">
        <v>14</v>
      </c>
      <c r="E1152" s="355" t="s">
        <v>607</v>
      </c>
      <c r="F1152" s="355"/>
      <c r="G1152" s="356"/>
      <c r="H1152" s="356" t="s">
        <v>34</v>
      </c>
      <c r="I1152" s="356" t="s">
        <v>34</v>
      </c>
      <c r="J1152" s="356" t="s">
        <v>690</v>
      </c>
      <c r="K1152" s="357"/>
      <c r="L1152" s="358"/>
      <c r="M1152" s="358" t="s">
        <v>1414</v>
      </c>
      <c r="N1152" s="357">
        <v>532479</v>
      </c>
      <c r="O1152" s="357" t="s">
        <v>1320</v>
      </c>
      <c r="P1152" s="361">
        <v>43917</v>
      </c>
      <c r="Q1152" s="362">
        <v>11592081.76</v>
      </c>
      <c r="R1152" s="362">
        <v>13446183.653888889</v>
      </c>
      <c r="S1152" s="357">
        <v>32</v>
      </c>
      <c r="T1152" s="359">
        <v>-0.33163798995336435</v>
      </c>
      <c r="U1152" s="359">
        <v>-4.287149025683707</v>
      </c>
      <c r="V1152" s="359">
        <v>-0.34953746131459662</v>
      </c>
      <c r="W1152" s="359">
        <v>-3.4266358816286844</v>
      </c>
      <c r="X1152" s="359">
        <v>-0.2931606684576451</v>
      </c>
      <c r="Y1152" s="359">
        <v>-2.2230906046425636</v>
      </c>
      <c r="Z1152" s="359" t="s">
        <v>1417</v>
      </c>
      <c r="AA1152" s="359" t="s">
        <v>1417</v>
      </c>
      <c r="AB1152" s="359">
        <v>0.30744286710639923</v>
      </c>
      <c r="AC1152" s="363">
        <v>-1.5609094823527425</v>
      </c>
      <c r="AD1152" s="526">
        <v>0</v>
      </c>
      <c r="AE1152" s="360" t="s">
        <v>2442</v>
      </c>
      <c r="AF1152" s="360" t="s">
        <v>741</v>
      </c>
      <c r="AG1152" s="364" t="s">
        <v>741</v>
      </c>
      <c r="AH1152" s="364" t="s">
        <v>2144</v>
      </c>
      <c r="AI1152" s="364">
        <v>1000</v>
      </c>
      <c r="AJ1152" s="364">
        <v>1000</v>
      </c>
      <c r="AK1152" s="364">
        <v>1000</v>
      </c>
      <c r="AL1152" s="359">
        <v>1.9E-2</v>
      </c>
      <c r="AM1152" s="359">
        <v>0.2</v>
      </c>
      <c r="AN1152" s="359" t="s">
        <v>2156</v>
      </c>
      <c r="AO1152" s="357" t="s">
        <v>1323</v>
      </c>
      <c r="AP1152" s="360" t="s">
        <v>716</v>
      </c>
      <c r="AQ1152" s="366" t="s">
        <v>659</v>
      </c>
      <c r="AR1152" s="359">
        <v>3.4995E-3</v>
      </c>
      <c r="AS1152" s="359">
        <v>3.4995E-3</v>
      </c>
      <c r="AT1152" s="359"/>
      <c r="AX1152" s="646"/>
      <c r="AY1152" s="647"/>
      <c r="AZ1152" s="647"/>
      <c r="BA1152" s="647"/>
      <c r="BB1152" s="648"/>
      <c r="BC1152" s="647"/>
      <c r="BD1152" s="647"/>
      <c r="BE1152" s="647"/>
      <c r="BF1152" s="647"/>
      <c r="BG1152" s="648"/>
      <c r="BH1152" s="648"/>
      <c r="BI1152" s="649"/>
      <c r="BJ1152" s="649"/>
      <c r="BK1152" s="649"/>
      <c r="BL1152" s="648"/>
      <c r="BM1152" s="648"/>
      <c r="BN1152" s="648"/>
      <c r="BO1152" s="648"/>
      <c r="BP1152" s="648"/>
      <c r="BQ1152" s="648"/>
      <c r="BR1152" s="648"/>
      <c r="BS1152" s="648"/>
      <c r="BT1152" s="651"/>
      <c r="BU1152" s="652"/>
      <c r="BV1152" s="650"/>
      <c r="BW1152" s="653"/>
    </row>
    <row r="1153" spans="2:75" ht="15.75" customHeight="1">
      <c r="B1153" s="353" t="s">
        <v>397</v>
      </c>
      <c r="C1153" s="354">
        <v>34713026000107</v>
      </c>
      <c r="D1153" s="355" t="s">
        <v>14</v>
      </c>
      <c r="E1153" s="355" t="s">
        <v>607</v>
      </c>
      <c r="F1153" s="355"/>
      <c r="G1153" s="356"/>
      <c r="H1153" s="356" t="s">
        <v>34</v>
      </c>
      <c r="I1153" s="356" t="s">
        <v>34</v>
      </c>
      <c r="J1153" s="356" t="s">
        <v>608</v>
      </c>
      <c r="K1153" s="357" t="s">
        <v>48</v>
      </c>
      <c r="L1153" s="358"/>
      <c r="M1153" s="358" t="s">
        <v>34</v>
      </c>
      <c r="N1153" s="357">
        <v>511765</v>
      </c>
      <c r="O1153" s="357" t="s">
        <v>1320</v>
      </c>
      <c r="P1153" s="361">
        <v>43742</v>
      </c>
      <c r="Q1153" s="362">
        <v>170799127.47</v>
      </c>
      <c r="R1153" s="362">
        <v>89791353.222380906</v>
      </c>
      <c r="S1153" s="357">
        <v>32</v>
      </c>
      <c r="T1153" s="359">
        <v>5.7030906906909262E-2</v>
      </c>
      <c r="U1153" s="359">
        <v>0.73724966495604549</v>
      </c>
      <c r="V1153" s="359">
        <v>2.7671339103851E-2</v>
      </c>
      <c r="W1153" s="359">
        <v>0.27127164885090704</v>
      </c>
      <c r="X1153" s="359">
        <v>0.20832799871077978</v>
      </c>
      <c r="Y1153" s="359">
        <v>1.5797890592026482</v>
      </c>
      <c r="Z1153" s="359" t="s">
        <v>1417</v>
      </c>
      <c r="AA1153" s="359" t="s">
        <v>1417</v>
      </c>
      <c r="AB1153" s="359">
        <v>0.22694511069938708</v>
      </c>
      <c r="AC1153" s="363">
        <v>-0.19494290451022606</v>
      </c>
      <c r="AD1153" s="526">
        <v>36771013000101</v>
      </c>
      <c r="AE1153" s="360" t="s">
        <v>2442</v>
      </c>
      <c r="AF1153" s="360" t="s">
        <v>741</v>
      </c>
      <c r="AG1153" s="364" t="s">
        <v>741</v>
      </c>
      <c r="AH1153" s="364" t="s">
        <v>2147</v>
      </c>
      <c r="AI1153" s="364">
        <v>1000</v>
      </c>
      <c r="AJ1153" s="364">
        <v>1000</v>
      </c>
      <c r="AK1153" s="364">
        <v>1000</v>
      </c>
      <c r="AL1153" s="359">
        <v>0.02</v>
      </c>
      <c r="AM1153" s="359">
        <v>0.2</v>
      </c>
      <c r="AN1153" s="359" t="s">
        <v>34</v>
      </c>
      <c r="AO1153" s="357" t="s">
        <v>1323</v>
      </c>
      <c r="AP1153" s="360" t="s">
        <v>716</v>
      </c>
      <c r="AQ1153" s="366" t="s">
        <v>659</v>
      </c>
      <c r="AR1153" s="359">
        <v>4.6666666666666662E-3</v>
      </c>
      <c r="AS1153" s="359">
        <v>4.6666666666666662E-3</v>
      </c>
      <c r="AT1153" s="359"/>
      <c r="AX1153" s="646"/>
      <c r="AY1153" s="647"/>
      <c r="AZ1153" s="647"/>
      <c r="BA1153" s="647"/>
      <c r="BB1153" s="648"/>
      <c r="BC1153" s="647"/>
      <c r="BD1153" s="647"/>
      <c r="BE1153" s="647"/>
      <c r="BF1153" s="647"/>
      <c r="BG1153" s="648"/>
      <c r="BH1153" s="648"/>
      <c r="BI1153" s="649"/>
      <c r="BJ1153" s="649"/>
      <c r="BK1153" s="649"/>
      <c r="BL1153" s="648"/>
      <c r="BM1153" s="648"/>
      <c r="BN1153" s="648"/>
      <c r="BO1153" s="648"/>
      <c r="BP1153" s="648"/>
      <c r="BQ1153" s="648"/>
      <c r="BR1153" s="648"/>
      <c r="BS1153" s="648"/>
      <c r="BT1153" s="651"/>
      <c r="BU1153" s="652"/>
      <c r="BV1153" s="650"/>
      <c r="BW1153" s="653"/>
    </row>
    <row r="1154" spans="2:75" ht="15.75" customHeight="1">
      <c r="B1154" s="353" t="s">
        <v>1213</v>
      </c>
      <c r="C1154" s="354">
        <v>38028896000190</v>
      </c>
      <c r="D1154" s="355" t="s">
        <v>14</v>
      </c>
      <c r="E1154" s="355" t="s">
        <v>614</v>
      </c>
      <c r="F1154" s="355"/>
      <c r="G1154" s="356"/>
      <c r="H1154" s="356" t="s">
        <v>1337</v>
      </c>
      <c r="I1154" s="356" t="s">
        <v>34</v>
      </c>
      <c r="J1154" s="356" t="s">
        <v>608</v>
      </c>
      <c r="K1154" s="357" t="s">
        <v>48</v>
      </c>
      <c r="L1154" s="358"/>
      <c r="M1154" s="358" t="s">
        <v>34</v>
      </c>
      <c r="N1154" s="357">
        <v>564427</v>
      </c>
      <c r="O1154" s="357" t="s">
        <v>1320</v>
      </c>
      <c r="P1154" s="361">
        <v>44165</v>
      </c>
      <c r="Q1154" s="362">
        <v>25924091.420000002</v>
      </c>
      <c r="R1154" s="362">
        <v>25075752.117341273</v>
      </c>
      <c r="S1154" s="357">
        <v>32</v>
      </c>
      <c r="T1154" s="359">
        <v>7.5446502089652201E-2</v>
      </c>
      <c r="U1154" s="359">
        <v>0.97531165826442412</v>
      </c>
      <c r="V1154" s="359">
        <v>-0.13277739758206597</v>
      </c>
      <c r="W1154" s="359">
        <v>-1.3016624687746599</v>
      </c>
      <c r="X1154" s="359" t="s">
        <v>1417</v>
      </c>
      <c r="Y1154" s="359" t="s">
        <v>1417</v>
      </c>
      <c r="Z1154" s="359" t="s">
        <v>1417</v>
      </c>
      <c r="AA1154" s="359" t="s">
        <v>1417</v>
      </c>
      <c r="AB1154" s="359">
        <v>0.21426834990161811</v>
      </c>
      <c r="AC1154" s="363">
        <v>-1.0111377566677058</v>
      </c>
      <c r="AD1154" s="526">
        <v>38028868000172</v>
      </c>
      <c r="AE1154" s="360" t="s">
        <v>2443</v>
      </c>
      <c r="AF1154" s="360" t="s">
        <v>2149</v>
      </c>
      <c r="AG1154" s="364" t="s">
        <v>719</v>
      </c>
      <c r="AH1154" s="364" t="s">
        <v>2147</v>
      </c>
      <c r="AI1154" s="364">
        <v>1000</v>
      </c>
      <c r="AJ1154" s="364">
        <v>1000</v>
      </c>
      <c r="AK1154" s="364">
        <v>1000</v>
      </c>
      <c r="AL1154" s="359">
        <v>0.02</v>
      </c>
      <c r="AM1154" s="359">
        <v>0.2</v>
      </c>
      <c r="AN1154" s="359" t="s">
        <v>2156</v>
      </c>
      <c r="AO1154" s="357" t="s">
        <v>1323</v>
      </c>
      <c r="AP1154" s="360" t="s">
        <v>716</v>
      </c>
      <c r="AQ1154" s="366" t="s">
        <v>659</v>
      </c>
      <c r="AR1154" s="359">
        <v>5.3333333333333332E-3</v>
      </c>
      <c r="AS1154" s="359">
        <v>5.3333333333333332E-3</v>
      </c>
      <c r="AT1154" s="359"/>
      <c r="AX1154" s="646"/>
      <c r="AY1154" s="647"/>
      <c r="AZ1154" s="647"/>
      <c r="BA1154" s="647"/>
      <c r="BB1154" s="648"/>
      <c r="BC1154" s="647"/>
      <c r="BD1154" s="647"/>
      <c r="BE1154" s="647"/>
      <c r="BF1154" s="647"/>
      <c r="BG1154" s="648"/>
      <c r="BH1154" s="648"/>
      <c r="BI1154" s="649"/>
      <c r="BJ1154" s="649"/>
      <c r="BK1154" s="649"/>
      <c r="BL1154" s="648"/>
      <c r="BM1154" s="648"/>
      <c r="BN1154" s="648"/>
      <c r="BO1154" s="648"/>
      <c r="BP1154" s="648"/>
      <c r="BQ1154" s="648"/>
      <c r="BR1154" s="648"/>
      <c r="BS1154" s="648"/>
      <c r="BT1154" s="651"/>
      <c r="BU1154" s="652"/>
      <c r="BV1154" s="650"/>
      <c r="BW1154" s="653"/>
    </row>
    <row r="1155" spans="2:75" ht="15.75" customHeight="1">
      <c r="B1155" s="353" t="s">
        <v>398</v>
      </c>
      <c r="C1155" s="354">
        <v>28703554000174</v>
      </c>
      <c r="D1155" s="355" t="s">
        <v>14</v>
      </c>
      <c r="E1155" s="355" t="s">
        <v>614</v>
      </c>
      <c r="F1155" s="355"/>
      <c r="G1155" s="356"/>
      <c r="H1155" s="356" t="s">
        <v>1337</v>
      </c>
      <c r="I1155" s="356" t="s">
        <v>34</v>
      </c>
      <c r="J1155" s="356" t="s">
        <v>608</v>
      </c>
      <c r="K1155" s="357" t="s">
        <v>48</v>
      </c>
      <c r="L1155" s="358"/>
      <c r="M1155" s="358" t="s">
        <v>34</v>
      </c>
      <c r="N1155" s="357">
        <v>455962</v>
      </c>
      <c r="O1155" s="357" t="s">
        <v>1323</v>
      </c>
      <c r="P1155" s="361">
        <v>43096</v>
      </c>
      <c r="Q1155" s="362">
        <v>53940267.68</v>
      </c>
      <c r="R1155" s="362">
        <v>64913474.176269822</v>
      </c>
      <c r="S1155" s="357">
        <v>32</v>
      </c>
      <c r="T1155" s="359">
        <v>-4.0777931014007618E-2</v>
      </c>
      <c r="U1155" s="359">
        <v>-0.52714427331043678</v>
      </c>
      <c r="V1155" s="359">
        <v>-0.14094822427961895</v>
      </c>
      <c r="W1155" s="359">
        <v>-1.381763891492281</v>
      </c>
      <c r="X1155" s="359">
        <v>-8.7293601918840835E-2</v>
      </c>
      <c r="Y1155" s="359">
        <v>-0.66196324115429728</v>
      </c>
      <c r="Z1155" s="359">
        <v>-3.839361912464534E-2</v>
      </c>
      <c r="AA1155" s="359">
        <v>-0.21824177786515633</v>
      </c>
      <c r="AB1155" s="359">
        <v>0.28252309504313355</v>
      </c>
      <c r="AC1155" s="363">
        <v>-0.74027174443064803</v>
      </c>
      <c r="AD1155" s="526">
        <v>33600915000197</v>
      </c>
      <c r="AE1155" s="360" t="s">
        <v>2444</v>
      </c>
      <c r="AF1155" s="360" t="s">
        <v>2143</v>
      </c>
      <c r="AG1155" s="364" t="s">
        <v>1435</v>
      </c>
      <c r="AH1155" s="364" t="s">
        <v>2144</v>
      </c>
      <c r="AI1155" s="364">
        <v>30000</v>
      </c>
      <c r="AJ1155" s="364">
        <v>10000</v>
      </c>
      <c r="AK1155" s="364">
        <v>30000</v>
      </c>
      <c r="AL1155" s="359">
        <v>0.02</v>
      </c>
      <c r="AM1155" s="359" t="s">
        <v>34</v>
      </c>
      <c r="AN1155" s="359" t="s">
        <v>34</v>
      </c>
      <c r="AO1155" s="357" t="s">
        <v>1323</v>
      </c>
      <c r="AP1155" s="360" t="s">
        <v>716</v>
      </c>
      <c r="AQ1155" s="366" t="s">
        <v>659</v>
      </c>
      <c r="AR1155" s="359">
        <v>6.6666666666666662E-3</v>
      </c>
      <c r="AS1155" s="359">
        <v>6.6666666666666662E-3</v>
      </c>
      <c r="AT1155" s="359"/>
      <c r="AX1155" s="646"/>
      <c r="AY1155" s="647"/>
      <c r="AZ1155" s="647"/>
      <c r="BA1155" s="647"/>
      <c r="BB1155" s="648"/>
      <c r="BC1155" s="647"/>
      <c r="BD1155" s="647"/>
      <c r="BE1155" s="647"/>
      <c r="BF1155" s="647"/>
      <c r="BG1155" s="648"/>
      <c r="BH1155" s="648"/>
      <c r="BI1155" s="649"/>
      <c r="BJ1155" s="649"/>
      <c r="BK1155" s="649"/>
      <c r="BL1155" s="648"/>
      <c r="BM1155" s="648"/>
      <c r="BN1155" s="648"/>
      <c r="BO1155" s="648"/>
      <c r="BP1155" s="648"/>
      <c r="BQ1155" s="648"/>
      <c r="BR1155" s="648"/>
      <c r="BS1155" s="648"/>
      <c r="BT1155" s="651"/>
      <c r="BU1155" s="652"/>
      <c r="BV1155" s="650"/>
      <c r="BW1155" s="653"/>
    </row>
    <row r="1156" spans="2:75" ht="15.75" customHeight="1">
      <c r="B1156" s="353" t="s">
        <v>1214</v>
      </c>
      <c r="C1156" s="354">
        <v>34096113000154</v>
      </c>
      <c r="D1156" s="355" t="s">
        <v>14</v>
      </c>
      <c r="E1156" s="355" t="s">
        <v>614</v>
      </c>
      <c r="F1156" s="355"/>
      <c r="G1156" s="356"/>
      <c r="H1156" s="356" t="s">
        <v>1337</v>
      </c>
      <c r="I1156" s="356" t="s">
        <v>34</v>
      </c>
      <c r="J1156" s="356" t="s">
        <v>608</v>
      </c>
      <c r="K1156" s="357" t="s">
        <v>48</v>
      </c>
      <c r="L1156" s="358"/>
      <c r="M1156" s="358" t="s">
        <v>34</v>
      </c>
      <c r="N1156" s="357">
        <v>505013</v>
      </c>
      <c r="O1156" s="357" t="s">
        <v>1320</v>
      </c>
      <c r="P1156" s="361">
        <v>43693</v>
      </c>
      <c r="Q1156" s="362">
        <v>55345444.82</v>
      </c>
      <c r="R1156" s="362">
        <v>78239230.265912667</v>
      </c>
      <c r="S1156" s="357">
        <v>32</v>
      </c>
      <c r="T1156" s="359">
        <v>-4.1045584140119051E-2</v>
      </c>
      <c r="U1156" s="359">
        <v>-0.53060427751258255</v>
      </c>
      <c r="V1156" s="359">
        <v>-0.14119240401953836</v>
      </c>
      <c r="W1156" s="359">
        <v>-1.3841576694159055</v>
      </c>
      <c r="X1156" s="359">
        <v>-0.11533136610595141</v>
      </c>
      <c r="Y1156" s="359">
        <v>-0.87457870034081697</v>
      </c>
      <c r="Z1156" s="359">
        <v>-6.9420375649882349E-2</v>
      </c>
      <c r="AA1156" s="359">
        <v>-0.39460792046489007</v>
      </c>
      <c r="AB1156" s="359">
        <v>0.28240689568986427</v>
      </c>
      <c r="AC1156" s="363">
        <v>-0.74169403476483564</v>
      </c>
      <c r="AD1156" s="526">
        <v>33600915000197</v>
      </c>
      <c r="AE1156" s="360" t="s">
        <v>2444</v>
      </c>
      <c r="AF1156" s="360" t="s">
        <v>2143</v>
      </c>
      <c r="AG1156" s="364" t="s">
        <v>1435</v>
      </c>
      <c r="AH1156" s="364" t="s">
        <v>2144</v>
      </c>
      <c r="AI1156" s="364">
        <v>30000</v>
      </c>
      <c r="AJ1156" s="364">
        <v>10000</v>
      </c>
      <c r="AK1156" s="364">
        <v>30000</v>
      </c>
      <c r="AL1156" s="359">
        <v>1.9199999999999998E-2</v>
      </c>
      <c r="AM1156" s="359">
        <v>0.2</v>
      </c>
      <c r="AN1156" s="359" t="s">
        <v>34</v>
      </c>
      <c r="AO1156" s="357" t="s">
        <v>1323</v>
      </c>
      <c r="AP1156" s="360" t="s">
        <v>716</v>
      </c>
      <c r="AQ1156" s="366" t="s">
        <v>659</v>
      </c>
      <c r="AR1156" s="359">
        <v>6.3999999999999994E-3</v>
      </c>
      <c r="AS1156" s="359">
        <v>6.3999999999999994E-3</v>
      </c>
      <c r="AT1156" s="359"/>
      <c r="AX1156" s="646"/>
      <c r="AY1156" s="647"/>
      <c r="AZ1156" s="647"/>
      <c r="BA1156" s="647"/>
      <c r="BB1156" s="648"/>
      <c r="BC1156" s="647"/>
      <c r="BD1156" s="647"/>
      <c r="BE1156" s="647"/>
      <c r="BF1156" s="647"/>
      <c r="BG1156" s="648"/>
      <c r="BH1156" s="648"/>
      <c r="BI1156" s="649"/>
      <c r="BJ1156" s="649"/>
      <c r="BK1156" s="649"/>
      <c r="BL1156" s="648"/>
      <c r="BM1156" s="648"/>
      <c r="BN1156" s="648"/>
      <c r="BO1156" s="648"/>
      <c r="BP1156" s="648"/>
      <c r="BQ1156" s="648"/>
      <c r="BR1156" s="648"/>
      <c r="BS1156" s="648"/>
      <c r="BT1156" s="651"/>
      <c r="BU1156" s="652"/>
      <c r="BV1156" s="650"/>
      <c r="BW1156" s="653"/>
    </row>
    <row r="1157" spans="2:75" ht="15.75" customHeight="1">
      <c r="B1157" s="353" t="s">
        <v>1215</v>
      </c>
      <c r="C1157" s="354">
        <v>34096196000181</v>
      </c>
      <c r="D1157" s="355" t="s">
        <v>14</v>
      </c>
      <c r="E1157" s="355" t="s">
        <v>614</v>
      </c>
      <c r="F1157" s="355"/>
      <c r="G1157" s="356"/>
      <c r="H1157" s="356" t="s">
        <v>1337</v>
      </c>
      <c r="I1157" s="356" t="s">
        <v>34</v>
      </c>
      <c r="J1157" s="356" t="s">
        <v>608</v>
      </c>
      <c r="K1157" s="357" t="s">
        <v>48</v>
      </c>
      <c r="L1157" s="358"/>
      <c r="M1157" s="358" t="s">
        <v>34</v>
      </c>
      <c r="N1157" s="357">
        <v>503401</v>
      </c>
      <c r="O1157" s="357" t="s">
        <v>1323</v>
      </c>
      <c r="P1157" s="361">
        <v>43677</v>
      </c>
      <c r="Q1157" s="362">
        <v>44765455.579999998</v>
      </c>
      <c r="R1157" s="362">
        <v>190431713.03650799</v>
      </c>
      <c r="S1157" s="357">
        <v>32</v>
      </c>
      <c r="T1157" s="359">
        <v>-4.0189070449539455E-2</v>
      </c>
      <c r="U1157" s="359">
        <v>-0.51953195785894624</v>
      </c>
      <c r="V1157" s="359">
        <v>-0.14034947598824032</v>
      </c>
      <c r="W1157" s="359">
        <v>-1.375894156180977</v>
      </c>
      <c r="X1157" s="359">
        <v>-0.11126291227626328</v>
      </c>
      <c r="Y1157" s="359">
        <v>-0.84372687587273199</v>
      </c>
      <c r="Z1157" s="359">
        <v>-5.3600172711395278E-2</v>
      </c>
      <c r="AA1157" s="359">
        <v>-0.30468075823842777</v>
      </c>
      <c r="AB1157" s="359">
        <v>0.28269199509625159</v>
      </c>
      <c r="AC1157" s="363">
        <v>-0.73719143186636027</v>
      </c>
      <c r="AD1157" s="526">
        <v>33589828000186</v>
      </c>
      <c r="AE1157" s="360" t="s">
        <v>2444</v>
      </c>
      <c r="AF1157" s="360" t="s">
        <v>2143</v>
      </c>
      <c r="AG1157" s="364" t="s">
        <v>1435</v>
      </c>
      <c r="AH1157" s="364" t="s">
        <v>2147</v>
      </c>
      <c r="AI1157" s="364">
        <v>10000</v>
      </c>
      <c r="AJ1157" s="364">
        <v>5000</v>
      </c>
      <c r="AK1157" s="364">
        <v>10000</v>
      </c>
      <c r="AL1157" s="359">
        <v>1.9199999999999998E-2</v>
      </c>
      <c r="AM1157" s="359">
        <v>0.2</v>
      </c>
      <c r="AN1157" s="359" t="s">
        <v>34</v>
      </c>
      <c r="AO1157" s="357" t="s">
        <v>1323</v>
      </c>
      <c r="AP1157" s="360" t="s">
        <v>13</v>
      </c>
      <c r="AQ1157" s="366" t="s">
        <v>668</v>
      </c>
      <c r="AR1157" s="359">
        <v>6.3999999999999994E-3</v>
      </c>
      <c r="AS1157" s="359">
        <v>6.3999999999999994E-3</v>
      </c>
      <c r="AT1157" s="359"/>
      <c r="AX1157" s="646"/>
      <c r="AY1157" s="647"/>
      <c r="AZ1157" s="647"/>
      <c r="BA1157" s="647"/>
      <c r="BB1157" s="648"/>
      <c r="BC1157" s="647"/>
      <c r="BD1157" s="647"/>
      <c r="BE1157" s="647"/>
      <c r="BF1157" s="647"/>
      <c r="BG1157" s="648"/>
      <c r="BH1157" s="648"/>
      <c r="BI1157" s="649"/>
      <c r="BJ1157" s="649"/>
      <c r="BK1157" s="649"/>
      <c r="BL1157" s="648"/>
      <c r="BM1157" s="648"/>
      <c r="BN1157" s="648"/>
      <c r="BO1157" s="648"/>
      <c r="BP1157" s="648"/>
      <c r="BQ1157" s="648"/>
      <c r="BR1157" s="648"/>
      <c r="BS1157" s="648"/>
      <c r="BT1157" s="651"/>
      <c r="BU1157" s="652"/>
      <c r="BV1157" s="650"/>
      <c r="BW1157" s="653"/>
    </row>
    <row r="1158" spans="2:75" ht="15.75" customHeight="1">
      <c r="B1158" s="353" t="s">
        <v>1216</v>
      </c>
      <c r="C1158" s="354">
        <v>9141867000131</v>
      </c>
      <c r="D1158" s="355" t="s">
        <v>14</v>
      </c>
      <c r="E1158" s="355" t="s">
        <v>614</v>
      </c>
      <c r="F1158" s="355"/>
      <c r="G1158" s="356"/>
      <c r="H1158" s="356" t="s">
        <v>1337</v>
      </c>
      <c r="I1158" s="356" t="s">
        <v>34</v>
      </c>
      <c r="J1158" s="356" t="s">
        <v>608</v>
      </c>
      <c r="K1158" s="357" t="s">
        <v>48</v>
      </c>
      <c r="L1158" s="358"/>
      <c r="M1158" s="358" t="s">
        <v>34</v>
      </c>
      <c r="N1158" s="357">
        <v>378631</v>
      </c>
      <c r="O1158" s="357" t="s">
        <v>1323</v>
      </c>
      <c r="P1158" s="361">
        <v>39398</v>
      </c>
      <c r="Q1158" s="362">
        <v>176505513.81</v>
      </c>
      <c r="R1158" s="362">
        <v>251387919.31730151</v>
      </c>
      <c r="S1158" s="357">
        <v>32</v>
      </c>
      <c r="T1158" s="359">
        <v>-4.1305432167165201E-2</v>
      </c>
      <c r="U1158" s="359">
        <v>-0.53396338367570151</v>
      </c>
      <c r="V1158" s="359">
        <v>-0.14177282254340107</v>
      </c>
      <c r="W1158" s="359">
        <v>-1.3898477117156629</v>
      </c>
      <c r="X1158" s="359">
        <v>-8.5247019986152694E-2</v>
      </c>
      <c r="Y1158" s="359">
        <v>-0.64644363857552389</v>
      </c>
      <c r="Z1158" s="359">
        <v>-3.0893044481516752E-2</v>
      </c>
      <c r="AA1158" s="359">
        <v>-0.17560607999535269</v>
      </c>
      <c r="AB1158" s="359">
        <v>0.28284959729717069</v>
      </c>
      <c r="AC1158" s="363">
        <v>-0.74247795566726593</v>
      </c>
      <c r="AD1158" s="526">
        <v>33589828000186</v>
      </c>
      <c r="AE1158" s="360" t="s">
        <v>2444</v>
      </c>
      <c r="AF1158" s="360" t="s">
        <v>2143</v>
      </c>
      <c r="AG1158" s="364" t="s">
        <v>1435</v>
      </c>
      <c r="AH1158" s="364" t="s">
        <v>2147</v>
      </c>
      <c r="AI1158" s="364">
        <v>10000</v>
      </c>
      <c r="AJ1158" s="364">
        <v>5000</v>
      </c>
      <c r="AK1158" s="364">
        <v>5000</v>
      </c>
      <c r="AL1158" s="359">
        <v>0.02</v>
      </c>
      <c r="AM1158" s="359">
        <v>0.2</v>
      </c>
      <c r="AN1158" s="359" t="s">
        <v>34</v>
      </c>
      <c r="AO1158" s="357" t="s">
        <v>1323</v>
      </c>
      <c r="AP1158" s="360" t="s">
        <v>13</v>
      </c>
      <c r="AQ1158" s="366" t="s">
        <v>674</v>
      </c>
      <c r="AR1158" s="359">
        <v>6.6666666666666662E-3</v>
      </c>
      <c r="AS1158" s="359">
        <v>6.6666666666666662E-3</v>
      </c>
      <c r="AT1158" s="359"/>
      <c r="AX1158" s="646"/>
      <c r="AY1158" s="647"/>
      <c r="AZ1158" s="647"/>
      <c r="BA1158" s="647"/>
      <c r="BB1158" s="648"/>
      <c r="BC1158" s="647"/>
      <c r="BD1158" s="647"/>
      <c r="BE1158" s="647"/>
      <c r="BF1158" s="647"/>
      <c r="BG1158" s="648"/>
      <c r="BH1158" s="648"/>
      <c r="BI1158" s="649"/>
      <c r="BJ1158" s="649"/>
      <c r="BK1158" s="649"/>
      <c r="BL1158" s="648"/>
      <c r="BM1158" s="648"/>
      <c r="BN1158" s="648"/>
      <c r="BO1158" s="648"/>
      <c r="BP1158" s="648"/>
      <c r="BQ1158" s="648"/>
      <c r="BR1158" s="648"/>
      <c r="BS1158" s="648"/>
      <c r="BT1158" s="651"/>
      <c r="BU1158" s="652"/>
      <c r="BV1158" s="650"/>
      <c r="BW1158" s="653"/>
    </row>
    <row r="1159" spans="2:75" ht="15.75" customHeight="1">
      <c r="B1159" s="353" t="s">
        <v>1217</v>
      </c>
      <c r="C1159" s="354">
        <v>34270970000129</v>
      </c>
      <c r="D1159" s="355" t="s">
        <v>14</v>
      </c>
      <c r="E1159" s="355" t="s">
        <v>614</v>
      </c>
      <c r="F1159" s="355"/>
      <c r="G1159" s="356"/>
      <c r="H1159" s="356" t="s">
        <v>1337</v>
      </c>
      <c r="I1159" s="356" t="s">
        <v>34</v>
      </c>
      <c r="J1159" s="356" t="s">
        <v>608</v>
      </c>
      <c r="K1159" s="357" t="s">
        <v>48</v>
      </c>
      <c r="L1159" s="358"/>
      <c r="M1159" s="358" t="s">
        <v>34</v>
      </c>
      <c r="N1159" s="357">
        <v>504122</v>
      </c>
      <c r="O1159" s="357" t="s">
        <v>1320</v>
      </c>
      <c r="P1159" s="361">
        <v>43691</v>
      </c>
      <c r="Q1159" s="362">
        <v>7352955.5499999998</v>
      </c>
      <c r="R1159" s="362">
        <v>12229804.678809522</v>
      </c>
      <c r="S1159" s="357">
        <v>32</v>
      </c>
      <c r="T1159" s="359">
        <v>-3.9087647732444775E-2</v>
      </c>
      <c r="U1159" s="359">
        <v>-0.50529365141787064</v>
      </c>
      <c r="V1159" s="359">
        <v>-0.13873987611493088</v>
      </c>
      <c r="W1159" s="359">
        <v>-1.3601146953466403</v>
      </c>
      <c r="X1159" s="359">
        <v>-0.11061493796825328</v>
      </c>
      <c r="Y1159" s="359">
        <v>-0.83881316898372305</v>
      </c>
      <c r="Z1159" s="359">
        <v>-5.7941726121531256E-2</v>
      </c>
      <c r="AA1159" s="359">
        <v>-0.32935955530229688</v>
      </c>
      <c r="AB1159" s="359">
        <v>0.2782292920517126</v>
      </c>
      <c r="AC1159" s="363">
        <v>-0.7467996587422645</v>
      </c>
      <c r="AD1159" s="526">
        <v>34096196000181</v>
      </c>
      <c r="AE1159" s="360" t="s">
        <v>2157</v>
      </c>
      <c r="AF1159" s="360" t="s">
        <v>2143</v>
      </c>
      <c r="AG1159" s="364" t="s">
        <v>1435</v>
      </c>
      <c r="AH1159" s="364" t="s">
        <v>2144</v>
      </c>
      <c r="AI1159" s="364">
        <v>100</v>
      </c>
      <c r="AJ1159" s="364">
        <v>100</v>
      </c>
      <c r="AK1159" s="364">
        <v>100</v>
      </c>
      <c r="AL1159" s="359">
        <v>0</v>
      </c>
      <c r="AM1159" s="359" t="s">
        <v>34</v>
      </c>
      <c r="AN1159" s="359" t="s">
        <v>34</v>
      </c>
      <c r="AO1159" s="357" t="s">
        <v>1323</v>
      </c>
      <c r="AP1159" s="360" t="s">
        <v>13</v>
      </c>
      <c r="AQ1159" s="366" t="s">
        <v>668</v>
      </c>
      <c r="AR1159" s="359">
        <v>7.6799999999999993E-3</v>
      </c>
      <c r="AS1159" s="359">
        <v>7.6799999999999993E-3</v>
      </c>
      <c r="AT1159" s="359"/>
      <c r="AX1159" s="646"/>
      <c r="AY1159" s="647"/>
      <c r="AZ1159" s="647"/>
      <c r="BA1159" s="647"/>
      <c r="BB1159" s="648"/>
      <c r="BC1159" s="647"/>
      <c r="BD1159" s="647"/>
      <c r="BE1159" s="647"/>
      <c r="BF1159" s="647"/>
      <c r="BG1159" s="648"/>
      <c r="BH1159" s="648"/>
      <c r="BI1159" s="649"/>
      <c r="BJ1159" s="649"/>
      <c r="BK1159" s="649"/>
      <c r="BL1159" s="648"/>
      <c r="BM1159" s="648"/>
      <c r="BN1159" s="648"/>
      <c r="BO1159" s="648"/>
      <c r="BP1159" s="648"/>
      <c r="BQ1159" s="648"/>
      <c r="BR1159" s="648"/>
      <c r="BS1159" s="648"/>
      <c r="BT1159" s="651"/>
      <c r="BU1159" s="652"/>
      <c r="BV1159" s="650"/>
      <c r="BW1159" s="653"/>
    </row>
    <row r="1160" spans="2:75" ht="15.75" customHeight="1">
      <c r="B1160" s="353" t="s">
        <v>403</v>
      </c>
      <c r="C1160" s="354">
        <v>32041875000128</v>
      </c>
      <c r="D1160" s="355" t="s">
        <v>14</v>
      </c>
      <c r="E1160" s="355" t="s">
        <v>614</v>
      </c>
      <c r="F1160" s="355"/>
      <c r="G1160" s="356"/>
      <c r="H1160" s="356" t="s">
        <v>1337</v>
      </c>
      <c r="I1160" s="356" t="s">
        <v>34</v>
      </c>
      <c r="J1160" s="356" t="s">
        <v>608</v>
      </c>
      <c r="K1160" s="357" t="s">
        <v>48</v>
      </c>
      <c r="L1160" s="358"/>
      <c r="M1160" s="358" t="s">
        <v>34</v>
      </c>
      <c r="N1160" s="357">
        <v>485225</v>
      </c>
      <c r="O1160" s="357" t="s">
        <v>1320</v>
      </c>
      <c r="P1160" s="361">
        <v>43481</v>
      </c>
      <c r="Q1160" s="362">
        <v>44545508.799999997</v>
      </c>
      <c r="R1160" s="362">
        <v>68570278.42249994</v>
      </c>
      <c r="S1160" s="357">
        <v>32</v>
      </c>
      <c r="T1160" s="359">
        <v>0.15522261477389621</v>
      </c>
      <c r="U1160" s="359">
        <v>2.0065930377444552</v>
      </c>
      <c r="V1160" s="359">
        <v>-9.847292457109269E-2</v>
      </c>
      <c r="W1160" s="359">
        <v>-0.96536392819000572</v>
      </c>
      <c r="X1160" s="359">
        <v>-3.549121185337345E-3</v>
      </c>
      <c r="Y1160" s="359">
        <v>-2.6913630683719273E-2</v>
      </c>
      <c r="Z1160" s="359">
        <v>6.2954564866568141E-2</v>
      </c>
      <c r="AA1160" s="359">
        <v>0.35785415583256913</v>
      </c>
      <c r="AB1160" s="359">
        <v>0.25782737643033654</v>
      </c>
      <c r="AC1160" s="363">
        <v>-0.65028170610717817</v>
      </c>
      <c r="AD1160" s="526">
        <v>31493876000140</v>
      </c>
      <c r="AE1160" s="360" t="s">
        <v>2157</v>
      </c>
      <c r="AF1160" s="360" t="s">
        <v>2143</v>
      </c>
      <c r="AG1160" s="364" t="s">
        <v>1435</v>
      </c>
      <c r="AH1160" s="364" t="s">
        <v>2144</v>
      </c>
      <c r="AI1160" s="364">
        <v>30000</v>
      </c>
      <c r="AJ1160" s="364">
        <v>30000</v>
      </c>
      <c r="AK1160" s="364">
        <v>30000</v>
      </c>
      <c r="AL1160" s="359">
        <v>0</v>
      </c>
      <c r="AM1160" s="359" t="s">
        <v>34</v>
      </c>
      <c r="AN1160" s="359" t="s">
        <v>34</v>
      </c>
      <c r="AO1160" s="357" t="s">
        <v>1323</v>
      </c>
      <c r="AP1160" s="360" t="s">
        <v>716</v>
      </c>
      <c r="AQ1160" s="366" t="s">
        <v>659</v>
      </c>
      <c r="AR1160" s="359">
        <v>5.0000000000000001E-3</v>
      </c>
      <c r="AS1160" s="359">
        <v>5.0000000000000001E-3</v>
      </c>
      <c r="AT1160" s="359"/>
      <c r="AX1160" s="646"/>
      <c r="AY1160" s="647"/>
      <c r="AZ1160" s="647"/>
      <c r="BA1160" s="647"/>
      <c r="BB1160" s="648"/>
      <c r="BC1160" s="647"/>
      <c r="BD1160" s="647"/>
      <c r="BE1160" s="647"/>
      <c r="BF1160" s="647"/>
      <c r="BG1160" s="648"/>
      <c r="BH1160" s="648"/>
      <c r="BI1160" s="649"/>
      <c r="BJ1160" s="649"/>
      <c r="BK1160" s="649"/>
      <c r="BL1160" s="648"/>
      <c r="BM1160" s="648"/>
      <c r="BN1160" s="648"/>
      <c r="BO1160" s="648"/>
      <c r="BP1160" s="648"/>
      <c r="BQ1160" s="648"/>
      <c r="BR1160" s="648"/>
      <c r="BS1160" s="648"/>
      <c r="BT1160" s="651"/>
      <c r="BU1160" s="652"/>
      <c r="BV1160" s="650"/>
      <c r="BW1160" s="653"/>
    </row>
    <row r="1161" spans="2:75" ht="15.75" customHeight="1">
      <c r="B1161" s="353" t="s">
        <v>404</v>
      </c>
      <c r="C1161" s="354">
        <v>31493876000140</v>
      </c>
      <c r="D1161" s="355" t="s">
        <v>14</v>
      </c>
      <c r="E1161" s="355" t="s">
        <v>607</v>
      </c>
      <c r="F1161" s="355"/>
      <c r="G1161" s="356"/>
      <c r="H1161" s="356" t="s">
        <v>34</v>
      </c>
      <c r="I1161" s="356" t="s">
        <v>34</v>
      </c>
      <c r="J1161" s="356" t="s">
        <v>608</v>
      </c>
      <c r="K1161" s="357" t="s">
        <v>48</v>
      </c>
      <c r="L1161" s="358"/>
      <c r="M1161" s="358" t="s">
        <v>34</v>
      </c>
      <c r="N1161" s="357">
        <v>478857</v>
      </c>
      <c r="O1161" s="357" t="s">
        <v>1323</v>
      </c>
      <c r="P1161" s="361">
        <v>43404</v>
      </c>
      <c r="Q1161" s="362">
        <v>446988980.11000001</v>
      </c>
      <c r="R1161" s="362">
        <v>671845072.05765831</v>
      </c>
      <c r="S1161" s="357">
        <v>32</v>
      </c>
      <c r="T1161" s="359">
        <v>0.15661963187823558</v>
      </c>
      <c r="U1161" s="359">
        <v>2.0246525505239599</v>
      </c>
      <c r="V1161" s="359">
        <v>-0.10019889815004768</v>
      </c>
      <c r="W1161" s="359">
        <v>-0.98228424046253537</v>
      </c>
      <c r="X1161" s="359">
        <v>-4.9874639724586389E-3</v>
      </c>
      <c r="Y1161" s="359">
        <v>-3.78208453286017E-2</v>
      </c>
      <c r="Z1161" s="359">
        <v>5.436031483473025E-2</v>
      </c>
      <c r="AA1161" s="359">
        <v>0.30900165249661787</v>
      </c>
      <c r="AB1161" s="359">
        <v>0.26080573489654452</v>
      </c>
      <c r="AC1161" s="363">
        <v>-0.64723912529213301</v>
      </c>
      <c r="AD1161" s="526">
        <v>31493903000185</v>
      </c>
      <c r="AE1161" s="360" t="s">
        <v>2447</v>
      </c>
      <c r="AF1161" s="360" t="s">
        <v>2143</v>
      </c>
      <c r="AG1161" s="364" t="s">
        <v>1435</v>
      </c>
      <c r="AH1161" s="364" t="s">
        <v>2144</v>
      </c>
      <c r="AI1161" s="364">
        <v>30000</v>
      </c>
      <c r="AJ1161" s="364">
        <v>0</v>
      </c>
      <c r="AK1161" s="364">
        <v>30000</v>
      </c>
      <c r="AL1161" s="359">
        <v>1.9299999999999998E-2</v>
      </c>
      <c r="AM1161" s="359">
        <v>0.2</v>
      </c>
      <c r="AN1161" s="359" t="s">
        <v>2161</v>
      </c>
      <c r="AO1161" s="357" t="s">
        <v>1323</v>
      </c>
      <c r="AP1161" s="360" t="s">
        <v>716</v>
      </c>
      <c r="AQ1161" s="366" t="s">
        <v>659</v>
      </c>
      <c r="AR1161" s="359">
        <v>5.0000000000000001E-3</v>
      </c>
      <c r="AS1161" s="359">
        <v>5.0000000000000001E-3</v>
      </c>
      <c r="AT1161" s="359"/>
      <c r="AX1161" s="646"/>
      <c r="AY1161" s="647"/>
      <c r="AZ1161" s="647"/>
      <c r="BA1161" s="647"/>
      <c r="BB1161" s="648"/>
      <c r="BC1161" s="647"/>
      <c r="BD1161" s="647"/>
      <c r="BE1161" s="647"/>
      <c r="BF1161" s="647"/>
      <c r="BG1161" s="648"/>
      <c r="BH1161" s="648"/>
      <c r="BI1161" s="649"/>
      <c r="BJ1161" s="649"/>
      <c r="BK1161" s="649"/>
      <c r="BL1161" s="648"/>
      <c r="BM1161" s="648"/>
      <c r="BN1161" s="648"/>
      <c r="BO1161" s="648"/>
      <c r="BP1161" s="648"/>
      <c r="BQ1161" s="648"/>
      <c r="BR1161" s="648"/>
      <c r="BS1161" s="648"/>
      <c r="BT1161" s="651"/>
      <c r="BU1161" s="652"/>
      <c r="BV1161" s="650"/>
      <c r="BW1161" s="653"/>
    </row>
    <row r="1162" spans="2:75" ht="15.75" customHeight="1">
      <c r="B1162" s="353" t="s">
        <v>405</v>
      </c>
      <c r="C1162" s="354">
        <v>31533145000181</v>
      </c>
      <c r="D1162" s="355" t="s">
        <v>14</v>
      </c>
      <c r="E1162" s="355" t="s">
        <v>607</v>
      </c>
      <c r="F1162" s="355"/>
      <c r="G1162" s="356"/>
      <c r="H1162" s="356" t="s">
        <v>34</v>
      </c>
      <c r="I1162" s="356" t="s">
        <v>34</v>
      </c>
      <c r="J1162" s="356" t="s">
        <v>608</v>
      </c>
      <c r="K1162" s="357" t="s">
        <v>48</v>
      </c>
      <c r="L1162" s="358"/>
      <c r="M1162" s="358" t="s">
        <v>34</v>
      </c>
      <c r="N1162" s="357">
        <v>478415</v>
      </c>
      <c r="O1162" s="357" t="s">
        <v>1320</v>
      </c>
      <c r="P1162" s="361">
        <v>43404</v>
      </c>
      <c r="Q1162" s="362">
        <v>675920525.52999997</v>
      </c>
      <c r="R1162" s="362">
        <v>815990751.21250033</v>
      </c>
      <c r="S1162" s="357">
        <v>32</v>
      </c>
      <c r="T1162" s="359">
        <v>0.10709739838854992</v>
      </c>
      <c r="U1162" s="359">
        <v>1.3844689723855135</v>
      </c>
      <c r="V1162" s="359">
        <v>-0.12562839803609105</v>
      </c>
      <c r="W1162" s="359">
        <v>-1.2315783688620139</v>
      </c>
      <c r="X1162" s="359">
        <v>1.1172245279605697E-2</v>
      </c>
      <c r="Y1162" s="359">
        <v>8.4721165511471103E-2</v>
      </c>
      <c r="Z1162" s="359">
        <v>0.12044086327028558</v>
      </c>
      <c r="AA1162" s="359">
        <v>0.68462491234249179</v>
      </c>
      <c r="AB1162" s="359">
        <v>0.26072413463000105</v>
      </c>
      <c r="AC1162" s="363">
        <v>-0.75734246060467603</v>
      </c>
      <c r="AD1162" s="526">
        <v>31533735000104</v>
      </c>
      <c r="AE1162" s="360" t="s">
        <v>2447</v>
      </c>
      <c r="AF1162" s="360" t="s">
        <v>2143</v>
      </c>
      <c r="AG1162" s="364" t="s">
        <v>1435</v>
      </c>
      <c r="AH1162" s="364" t="s">
        <v>2147</v>
      </c>
      <c r="AI1162" s="364">
        <v>500</v>
      </c>
      <c r="AJ1162" s="364">
        <v>500</v>
      </c>
      <c r="AK1162" s="364">
        <v>500</v>
      </c>
      <c r="AL1162" s="359">
        <v>2.9300000000000003E-2</v>
      </c>
      <c r="AM1162" s="359" t="s">
        <v>34</v>
      </c>
      <c r="AN1162" s="359" t="s">
        <v>34</v>
      </c>
      <c r="AO1162" s="357" t="s">
        <v>1323</v>
      </c>
      <c r="AP1162" s="360" t="s">
        <v>716</v>
      </c>
      <c r="AQ1162" s="366" t="s">
        <v>659</v>
      </c>
      <c r="AR1162" s="359">
        <v>7.4999999999999997E-3</v>
      </c>
      <c r="AS1162" s="359">
        <v>7.4999999999999997E-3</v>
      </c>
      <c r="AT1162" s="359"/>
      <c r="AX1162" s="646"/>
      <c r="AY1162" s="647"/>
      <c r="AZ1162" s="647"/>
      <c r="BA1162" s="647"/>
      <c r="BB1162" s="648"/>
      <c r="BC1162" s="647"/>
      <c r="BD1162" s="647"/>
      <c r="BE1162" s="647"/>
      <c r="BF1162" s="647"/>
      <c r="BG1162" s="648"/>
      <c r="BH1162" s="648"/>
      <c r="BI1162" s="649"/>
      <c r="BJ1162" s="649"/>
      <c r="BK1162" s="649"/>
      <c r="BL1162" s="648"/>
      <c r="BM1162" s="648"/>
      <c r="BN1162" s="648"/>
      <c r="BO1162" s="648"/>
      <c r="BP1162" s="648"/>
      <c r="BQ1162" s="648"/>
      <c r="BR1162" s="648"/>
      <c r="BS1162" s="648"/>
      <c r="BT1162" s="651"/>
      <c r="BU1162" s="652"/>
      <c r="BV1162" s="650"/>
      <c r="BW1162" s="653"/>
    </row>
    <row r="1163" spans="2:75" ht="15.75" customHeight="1">
      <c r="B1163" s="353" t="s">
        <v>574</v>
      </c>
      <c r="C1163" s="354">
        <v>41360111000196</v>
      </c>
      <c r="D1163" s="355" t="s">
        <v>14</v>
      </c>
      <c r="E1163" s="355" t="s">
        <v>614</v>
      </c>
      <c r="F1163" s="355"/>
      <c r="G1163" s="356"/>
      <c r="H1163" s="356" t="s">
        <v>1337</v>
      </c>
      <c r="I1163" s="356" t="s">
        <v>34</v>
      </c>
      <c r="J1163" s="356" t="s">
        <v>608</v>
      </c>
      <c r="K1163" s="357" t="s">
        <v>48</v>
      </c>
      <c r="L1163" s="358"/>
      <c r="M1163" s="358" t="s">
        <v>34</v>
      </c>
      <c r="N1163" s="357">
        <v>600954</v>
      </c>
      <c r="O1163" s="357" t="s">
        <v>1320</v>
      </c>
      <c r="P1163" s="361">
        <v>44354</v>
      </c>
      <c r="Q1163" s="362">
        <v>66911093.57</v>
      </c>
      <c r="R1163" s="362">
        <v>65112902.945833333</v>
      </c>
      <c r="S1163" s="357">
        <v>32</v>
      </c>
      <c r="T1163" s="359">
        <v>2.8924467141558052E-2</v>
      </c>
      <c r="U1163" s="359">
        <v>0.37391223225598685</v>
      </c>
      <c r="V1163" s="359">
        <v>-6.6421297638921684E-2</v>
      </c>
      <c r="W1163" s="359">
        <v>-0.65115081209855741</v>
      </c>
      <c r="X1163" s="359" t="s">
        <v>1417</v>
      </c>
      <c r="Y1163" s="359" t="s">
        <v>1417</v>
      </c>
      <c r="Z1163" s="359" t="s">
        <v>1417</v>
      </c>
      <c r="AA1163" s="359" t="s">
        <v>1417</v>
      </c>
      <c r="AB1163" s="359">
        <v>0.23043349352717693</v>
      </c>
      <c r="AC1163" s="363">
        <v>-0.60485034504896384</v>
      </c>
      <c r="AD1163" s="526">
        <v>41301308000154</v>
      </c>
      <c r="AE1163" s="360" t="s">
        <v>2448</v>
      </c>
      <c r="AF1163" s="360" t="s">
        <v>2146</v>
      </c>
      <c r="AG1163" s="364" t="s">
        <v>59</v>
      </c>
      <c r="AH1163" s="364" t="s">
        <v>2144</v>
      </c>
      <c r="AI1163" s="364">
        <v>20000</v>
      </c>
      <c r="AJ1163" s="364" t="s">
        <v>1427</v>
      </c>
      <c r="AK1163" s="364" t="s">
        <v>1427</v>
      </c>
      <c r="AL1163" s="359">
        <v>0.02</v>
      </c>
      <c r="AM1163" s="359">
        <v>0.2</v>
      </c>
      <c r="AN1163" s="359" t="s">
        <v>2175</v>
      </c>
      <c r="AO1163" s="357" t="s">
        <v>1323</v>
      </c>
      <c r="AP1163" s="360" t="s">
        <v>716</v>
      </c>
      <c r="AQ1163" s="366" t="s">
        <v>659</v>
      </c>
      <c r="AR1163" s="359">
        <v>6.6666666666666662E-3</v>
      </c>
      <c r="AS1163" s="359">
        <v>6.6666666666666662E-3</v>
      </c>
      <c r="AT1163" s="359"/>
      <c r="AX1163" s="646"/>
      <c r="AY1163" s="647"/>
      <c r="AZ1163" s="647"/>
      <c r="BA1163" s="647"/>
      <c r="BB1163" s="648"/>
      <c r="BC1163" s="647"/>
      <c r="BD1163" s="647"/>
      <c r="BE1163" s="647"/>
      <c r="BF1163" s="647"/>
      <c r="BG1163" s="648"/>
      <c r="BH1163" s="648"/>
      <c r="BI1163" s="649"/>
      <c r="BJ1163" s="649"/>
      <c r="BK1163" s="649"/>
      <c r="BL1163" s="648"/>
      <c r="BM1163" s="648"/>
      <c r="BN1163" s="648"/>
      <c r="BO1163" s="648"/>
      <c r="BP1163" s="648"/>
      <c r="BQ1163" s="648"/>
      <c r="BR1163" s="648"/>
      <c r="BS1163" s="648"/>
      <c r="BT1163" s="651"/>
      <c r="BU1163" s="652"/>
      <c r="BV1163" s="650"/>
      <c r="BW1163" s="653"/>
    </row>
    <row r="1164" spans="2:75" ht="15.75" customHeight="1">
      <c r="B1164" s="353" t="s">
        <v>598</v>
      </c>
      <c r="C1164" s="354">
        <v>42887842000157</v>
      </c>
      <c r="D1164" s="355" t="s">
        <v>14</v>
      </c>
      <c r="E1164" s="355" t="s">
        <v>607</v>
      </c>
      <c r="F1164" s="355"/>
      <c r="G1164" s="356"/>
      <c r="H1164" s="356" t="s">
        <v>34</v>
      </c>
      <c r="I1164" s="356" t="s">
        <v>34</v>
      </c>
      <c r="J1164" s="356" t="s">
        <v>608</v>
      </c>
      <c r="K1164" s="357" t="s">
        <v>48</v>
      </c>
      <c r="L1164" s="358"/>
      <c r="M1164" s="358" t="s">
        <v>34</v>
      </c>
      <c r="N1164" s="357">
        <v>610828</v>
      </c>
      <c r="O1164" s="357" t="s">
        <v>1320</v>
      </c>
      <c r="P1164" s="361">
        <v>44440</v>
      </c>
      <c r="Q1164" s="362">
        <v>33668951.579999998</v>
      </c>
      <c r="R1164" s="362" t="s">
        <v>1417</v>
      </c>
      <c r="S1164" s="357">
        <v>32</v>
      </c>
      <c r="T1164" s="359">
        <v>-2.1475059800919016E-2</v>
      </c>
      <c r="U1164" s="359">
        <v>-0.27761228957803036</v>
      </c>
      <c r="V1164" s="359" t="s">
        <v>1417</v>
      </c>
      <c r="W1164" s="359" t="s">
        <v>1417</v>
      </c>
      <c r="X1164" s="359" t="s">
        <v>1417</v>
      </c>
      <c r="Y1164" s="359" t="s">
        <v>1417</v>
      </c>
      <c r="Z1164" s="359" t="s">
        <v>1417</v>
      </c>
      <c r="AA1164" s="359" t="s">
        <v>1417</v>
      </c>
      <c r="AB1164" s="359" t="s">
        <v>1417</v>
      </c>
      <c r="AC1164" s="363" t="s">
        <v>1417</v>
      </c>
      <c r="AD1164" s="526">
        <v>43104134000165</v>
      </c>
      <c r="AE1164" s="360" t="s">
        <v>2294</v>
      </c>
      <c r="AF1164" s="360" t="s">
        <v>2143</v>
      </c>
      <c r="AG1164" s="364" t="s">
        <v>1435</v>
      </c>
      <c r="AH1164" s="364" t="s">
        <v>2147</v>
      </c>
      <c r="AI1164" s="364">
        <v>50</v>
      </c>
      <c r="AJ1164" s="364">
        <v>50</v>
      </c>
      <c r="AK1164" s="364">
        <v>30</v>
      </c>
      <c r="AL1164" s="359">
        <v>0.02</v>
      </c>
      <c r="AM1164" s="359">
        <v>0.2</v>
      </c>
      <c r="AN1164" s="359" t="s">
        <v>34</v>
      </c>
      <c r="AO1164" s="357" t="s">
        <v>1323</v>
      </c>
      <c r="AP1164" s="360" t="s">
        <v>716</v>
      </c>
      <c r="AQ1164" s="366" t="s">
        <v>681</v>
      </c>
      <c r="AR1164" s="359">
        <v>5.3333333333333332E-3</v>
      </c>
      <c r="AS1164" s="359">
        <v>5.3333333333333332E-3</v>
      </c>
      <c r="AT1164" s="359"/>
      <c r="AX1164" s="646"/>
      <c r="AY1164" s="647"/>
      <c r="AZ1164" s="647"/>
      <c r="BA1164" s="647"/>
      <c r="BB1164" s="648"/>
      <c r="BC1164" s="647"/>
      <c r="BD1164" s="647"/>
      <c r="BE1164" s="647"/>
      <c r="BF1164" s="647"/>
      <c r="BG1164" s="648"/>
      <c r="BH1164" s="648"/>
      <c r="BI1164" s="649"/>
      <c r="BJ1164" s="649"/>
      <c r="BK1164" s="649"/>
      <c r="BL1164" s="648"/>
      <c r="BM1164" s="648"/>
      <c r="BN1164" s="648"/>
      <c r="BO1164" s="648"/>
      <c r="BP1164" s="648"/>
      <c r="BQ1164" s="648"/>
      <c r="BR1164" s="648"/>
      <c r="BS1164" s="648"/>
      <c r="BT1164" s="651"/>
      <c r="BU1164" s="652"/>
      <c r="BV1164" s="650"/>
      <c r="BW1164" s="653"/>
    </row>
    <row r="1165" spans="2:75" ht="15.75" customHeight="1">
      <c r="B1165" s="353" t="s">
        <v>1226</v>
      </c>
      <c r="C1165" s="354">
        <v>40265153000185</v>
      </c>
      <c r="D1165" s="355" t="s">
        <v>14</v>
      </c>
      <c r="E1165" s="355" t="s">
        <v>607</v>
      </c>
      <c r="F1165" s="355"/>
      <c r="G1165" s="356"/>
      <c r="H1165" s="356" t="s">
        <v>34</v>
      </c>
      <c r="I1165" s="356" t="s">
        <v>34</v>
      </c>
      <c r="J1165" s="356" t="s">
        <v>608</v>
      </c>
      <c r="K1165" s="357" t="s">
        <v>48</v>
      </c>
      <c r="L1165" s="358"/>
      <c r="M1165" s="358" t="s">
        <v>34</v>
      </c>
      <c r="N1165" s="357">
        <v>573035</v>
      </c>
      <c r="O1165" s="357" t="s">
        <v>1320</v>
      </c>
      <c r="P1165" s="361">
        <v>44232</v>
      </c>
      <c r="Q1165" s="362">
        <v>28673784.129999999</v>
      </c>
      <c r="R1165" s="362">
        <v>26997006.577896815</v>
      </c>
      <c r="S1165" s="357">
        <v>32</v>
      </c>
      <c r="T1165" s="359">
        <v>6.4031713230003895E-3</v>
      </c>
      <c r="U1165" s="359">
        <v>8.2775045472164521E-2</v>
      </c>
      <c r="V1165" s="359">
        <v>-1.9665567706194431E-2</v>
      </c>
      <c r="W1165" s="359">
        <v>-0.19278831997350232</v>
      </c>
      <c r="X1165" s="359" t="s">
        <v>1417</v>
      </c>
      <c r="Y1165" s="359" t="s">
        <v>1417</v>
      </c>
      <c r="Z1165" s="359" t="s">
        <v>1417</v>
      </c>
      <c r="AA1165" s="359" t="s">
        <v>1417</v>
      </c>
      <c r="AB1165" s="359">
        <v>0.19124022744236471</v>
      </c>
      <c r="AC1165" s="363">
        <v>-0.51657014692408165</v>
      </c>
      <c r="AD1165" s="526">
        <v>40265107000186</v>
      </c>
      <c r="AE1165" s="360" t="s">
        <v>2294</v>
      </c>
      <c r="AF1165" s="360" t="s">
        <v>2143</v>
      </c>
      <c r="AG1165" s="364" t="s">
        <v>1435</v>
      </c>
      <c r="AH1165" s="364" t="s">
        <v>2147</v>
      </c>
      <c r="AI1165" s="364">
        <v>50</v>
      </c>
      <c r="AJ1165" s="364">
        <v>50</v>
      </c>
      <c r="AK1165" s="364">
        <v>30</v>
      </c>
      <c r="AL1165" s="359">
        <v>0.02</v>
      </c>
      <c r="AM1165" s="359">
        <v>0.2</v>
      </c>
      <c r="AN1165" s="359" t="s">
        <v>34</v>
      </c>
      <c r="AO1165" s="357" t="s">
        <v>1323</v>
      </c>
      <c r="AP1165" s="360" t="s">
        <v>716</v>
      </c>
      <c r="AQ1165" s="366" t="s">
        <v>659</v>
      </c>
      <c r="AR1165" s="359">
        <v>5.3333333333333332E-3</v>
      </c>
      <c r="AS1165" s="359">
        <v>5.3333333333333332E-3</v>
      </c>
      <c r="AT1165" s="359"/>
      <c r="AX1165" s="646"/>
      <c r="AY1165" s="647"/>
      <c r="AZ1165" s="647"/>
      <c r="BA1165" s="647"/>
      <c r="BB1165" s="648"/>
      <c r="BC1165" s="647"/>
      <c r="BD1165" s="647"/>
      <c r="BE1165" s="647"/>
      <c r="BF1165" s="647"/>
      <c r="BG1165" s="648"/>
      <c r="BH1165" s="648"/>
      <c r="BI1165" s="649"/>
      <c r="BJ1165" s="649"/>
      <c r="BK1165" s="649"/>
      <c r="BL1165" s="648"/>
      <c r="BM1165" s="648"/>
      <c r="BN1165" s="648"/>
      <c r="BO1165" s="648"/>
      <c r="BP1165" s="648"/>
      <c r="BQ1165" s="648"/>
      <c r="BR1165" s="648"/>
      <c r="BS1165" s="648"/>
      <c r="BT1165" s="651"/>
      <c r="BU1165" s="652"/>
      <c r="BV1165" s="650"/>
      <c r="BW1165" s="653"/>
    </row>
    <row r="1166" spans="2:75" ht="15.75" customHeight="1">
      <c r="B1166" s="353" t="s">
        <v>1228</v>
      </c>
      <c r="C1166" s="354">
        <v>5382556000103</v>
      </c>
      <c r="D1166" s="355" t="s">
        <v>14</v>
      </c>
      <c r="E1166" s="355" t="s">
        <v>607</v>
      </c>
      <c r="F1166" s="355"/>
      <c r="G1166" s="356"/>
      <c r="H1166" s="356" t="s">
        <v>34</v>
      </c>
      <c r="I1166" s="356" t="s">
        <v>34</v>
      </c>
      <c r="J1166" s="356" t="s">
        <v>608</v>
      </c>
      <c r="K1166" s="357" t="s">
        <v>48</v>
      </c>
      <c r="L1166" s="358"/>
      <c r="M1166" s="358" t="s">
        <v>34</v>
      </c>
      <c r="N1166" s="357">
        <v>147370</v>
      </c>
      <c r="O1166" s="357" t="s">
        <v>1320</v>
      </c>
      <c r="P1166" s="361">
        <v>38538</v>
      </c>
      <c r="Q1166" s="362">
        <v>21445441.859999999</v>
      </c>
      <c r="R1166" s="362">
        <v>26261499.53861111</v>
      </c>
      <c r="S1166" s="357">
        <v>32</v>
      </c>
      <c r="T1166" s="359">
        <v>-0.13200715215544423</v>
      </c>
      <c r="U1166" s="359">
        <v>-1.7064822212499735</v>
      </c>
      <c r="V1166" s="359">
        <v>-0.28501335083782531</v>
      </c>
      <c r="W1166" s="359">
        <v>-2.7940838474108722</v>
      </c>
      <c r="X1166" s="359">
        <v>-0.25740466417697694</v>
      </c>
      <c r="Y1166" s="359">
        <v>-1.9519463287268572</v>
      </c>
      <c r="Z1166" s="359">
        <v>-0.13131655743948578</v>
      </c>
      <c r="AA1166" s="359">
        <v>-0.74644588377262111</v>
      </c>
      <c r="AB1166" s="359">
        <v>0.32962426635766856</v>
      </c>
      <c r="AC1166" s="363">
        <v>-1.1475155482864354</v>
      </c>
      <c r="AD1166" s="526">
        <v>0</v>
      </c>
      <c r="AE1166" s="360" t="s">
        <v>2451</v>
      </c>
      <c r="AF1166" s="360" t="s">
        <v>2143</v>
      </c>
      <c r="AG1166" s="364" t="s">
        <v>1435</v>
      </c>
      <c r="AH1166" s="364" t="s">
        <v>2147</v>
      </c>
      <c r="AI1166" s="364">
        <v>1000</v>
      </c>
      <c r="AJ1166" s="364">
        <v>100</v>
      </c>
      <c r="AK1166" s="364">
        <v>100</v>
      </c>
      <c r="AL1166" s="359">
        <v>0.02</v>
      </c>
      <c r="AM1166" s="359">
        <v>0.2</v>
      </c>
      <c r="AN1166" s="359" t="s">
        <v>666</v>
      </c>
      <c r="AO1166" s="357" t="s">
        <v>1323</v>
      </c>
      <c r="AP1166" s="360" t="s">
        <v>716</v>
      </c>
      <c r="AQ1166" s="366" t="s">
        <v>659</v>
      </c>
      <c r="AR1166" s="359">
        <v>4.0000000000000001E-3</v>
      </c>
      <c r="AS1166" s="359">
        <v>4.0000000000000001E-3</v>
      </c>
      <c r="AT1166" s="359"/>
      <c r="AX1166" s="646"/>
      <c r="AY1166" s="647"/>
      <c r="AZ1166" s="647"/>
      <c r="BA1166" s="647"/>
      <c r="BB1166" s="648"/>
      <c r="BC1166" s="647"/>
      <c r="BD1166" s="647"/>
      <c r="BE1166" s="647"/>
      <c r="BF1166" s="647"/>
      <c r="BG1166" s="648"/>
      <c r="BH1166" s="648"/>
      <c r="BI1166" s="649"/>
      <c r="BJ1166" s="649"/>
      <c r="BK1166" s="649"/>
      <c r="BL1166" s="648"/>
      <c r="BM1166" s="648"/>
      <c r="BN1166" s="648"/>
      <c r="BO1166" s="648"/>
      <c r="BP1166" s="648"/>
      <c r="BQ1166" s="648"/>
      <c r="BR1166" s="648"/>
      <c r="BS1166" s="648"/>
      <c r="BT1166" s="651"/>
      <c r="BU1166" s="652"/>
      <c r="BV1166" s="650"/>
      <c r="BW1166" s="653"/>
    </row>
    <row r="1167" spans="2:75" ht="15.75" customHeight="1">
      <c r="B1167" s="353" t="s">
        <v>1231</v>
      </c>
      <c r="C1167" s="354">
        <v>26277595000110</v>
      </c>
      <c r="D1167" s="355" t="s">
        <v>14</v>
      </c>
      <c r="E1167" s="355" t="s">
        <v>607</v>
      </c>
      <c r="F1167" s="355"/>
      <c r="G1167" s="356"/>
      <c r="H1167" s="356" t="s">
        <v>34</v>
      </c>
      <c r="I1167" s="356" t="s">
        <v>34</v>
      </c>
      <c r="J1167" s="356" t="s">
        <v>608</v>
      </c>
      <c r="K1167" s="357" t="s">
        <v>48</v>
      </c>
      <c r="L1167" s="358"/>
      <c r="M1167" s="358" t="s">
        <v>34</v>
      </c>
      <c r="N1167" s="357">
        <v>446246</v>
      </c>
      <c r="O1167" s="357" t="s">
        <v>1320</v>
      </c>
      <c r="P1167" s="361">
        <v>42957</v>
      </c>
      <c r="Q1167" s="362">
        <v>1027983445.8200001</v>
      </c>
      <c r="R1167" s="362">
        <v>987290690.1320231</v>
      </c>
      <c r="S1167" s="357">
        <v>32</v>
      </c>
      <c r="T1167" s="359">
        <v>5.9304340477192019E-2</v>
      </c>
      <c r="U1167" s="359">
        <v>0.76663878445096501</v>
      </c>
      <c r="V1167" s="359">
        <v>-0.15080988294062447</v>
      </c>
      <c r="W1167" s="359">
        <v>-1.4784411211462478</v>
      </c>
      <c r="X1167" s="359">
        <v>-1.1036889488950208E-2</v>
      </c>
      <c r="Y1167" s="359">
        <v>-8.3694737962123164E-2</v>
      </c>
      <c r="Z1167" s="359">
        <v>0.19230160358523207</v>
      </c>
      <c r="AA1167" s="359">
        <v>1.0931046567011868</v>
      </c>
      <c r="AB1167" s="359">
        <v>0.24057504031501303</v>
      </c>
      <c r="AC1167" s="363">
        <v>-0.96288578209137743</v>
      </c>
      <c r="AD1167" s="526">
        <v>26855139000100</v>
      </c>
      <c r="AE1167" s="360" t="s">
        <v>2452</v>
      </c>
      <c r="AF1167" s="360" t="s">
        <v>2146</v>
      </c>
      <c r="AG1167" s="364" t="s">
        <v>59</v>
      </c>
      <c r="AH1167" s="364" t="s">
        <v>2147</v>
      </c>
      <c r="AI1167" s="364">
        <v>10000</v>
      </c>
      <c r="AJ1167" s="364">
        <v>5000</v>
      </c>
      <c r="AK1167" s="364">
        <v>10000</v>
      </c>
      <c r="AL1167" s="359">
        <v>2.8999999999999998E-2</v>
      </c>
      <c r="AM1167" s="359" t="s">
        <v>34</v>
      </c>
      <c r="AN1167" s="359" t="s">
        <v>666</v>
      </c>
      <c r="AO1167" s="357" t="s">
        <v>1323</v>
      </c>
      <c r="AP1167" s="360" t="s">
        <v>716</v>
      </c>
      <c r="AQ1167" s="366" t="s">
        <v>659</v>
      </c>
      <c r="AR1167" s="359">
        <v>5.8000000000000005E-3</v>
      </c>
      <c r="AS1167" s="359">
        <v>5.8000000000000005E-3</v>
      </c>
      <c r="AT1167" s="359"/>
      <c r="AX1167" s="646"/>
      <c r="AY1167" s="647"/>
      <c r="AZ1167" s="647"/>
      <c r="BA1167" s="647"/>
      <c r="BB1167" s="648"/>
      <c r="BC1167" s="647"/>
      <c r="BD1167" s="647"/>
      <c r="BE1167" s="647"/>
      <c r="BF1167" s="647"/>
      <c r="BG1167" s="648"/>
      <c r="BH1167" s="648"/>
      <c r="BI1167" s="649"/>
      <c r="BJ1167" s="649"/>
      <c r="BK1167" s="649"/>
      <c r="BL1167" s="648"/>
      <c r="BM1167" s="648"/>
      <c r="BN1167" s="648"/>
      <c r="BO1167" s="648"/>
      <c r="BP1167" s="648"/>
      <c r="BQ1167" s="648"/>
      <c r="BR1167" s="648"/>
      <c r="BS1167" s="648"/>
      <c r="BT1167" s="651"/>
      <c r="BU1167" s="652"/>
      <c r="BV1167" s="650"/>
      <c r="BW1167" s="653"/>
    </row>
    <row r="1168" spans="2:75" ht="15.75" customHeight="1">
      <c r="B1168" s="353" t="s">
        <v>1251</v>
      </c>
      <c r="C1168" s="354">
        <v>36896492000192</v>
      </c>
      <c r="D1168" s="355" t="s">
        <v>14</v>
      </c>
      <c r="E1168" s="355" t="s">
        <v>607</v>
      </c>
      <c r="F1168" s="355"/>
      <c r="G1168" s="356"/>
      <c r="H1168" s="356" t="s">
        <v>34</v>
      </c>
      <c r="I1168" s="356" t="s">
        <v>34</v>
      </c>
      <c r="J1168" s="356" t="s">
        <v>608</v>
      </c>
      <c r="K1168" s="357" t="s">
        <v>48</v>
      </c>
      <c r="L1168" s="358"/>
      <c r="M1168" s="358" t="s">
        <v>1414</v>
      </c>
      <c r="N1168" s="357">
        <v>541737</v>
      </c>
      <c r="O1168" s="357" t="s">
        <v>1320</v>
      </c>
      <c r="P1168" s="361">
        <v>44008</v>
      </c>
      <c r="Q1168" s="362">
        <v>8655531.2100000009</v>
      </c>
      <c r="R1168" s="362">
        <v>9196508.9416269865</v>
      </c>
      <c r="S1168" s="357">
        <v>32</v>
      </c>
      <c r="T1168" s="359">
        <v>3.1864674998088205E-2</v>
      </c>
      <c r="U1168" s="359">
        <v>0.41192087309114384</v>
      </c>
      <c r="V1168" s="359">
        <v>-0.15418233145654991</v>
      </c>
      <c r="W1168" s="359">
        <v>-1.5115023931774438</v>
      </c>
      <c r="X1168" s="359">
        <v>-0.10647304819605274</v>
      </c>
      <c r="Y1168" s="359">
        <v>-0.80740446642315267</v>
      </c>
      <c r="Z1168" s="359" t="s">
        <v>1417</v>
      </c>
      <c r="AA1168" s="359" t="s">
        <v>1417</v>
      </c>
      <c r="AB1168" s="359">
        <v>0.20760852432043017</v>
      </c>
      <c r="AC1168" s="363">
        <v>-1.1705483823883838</v>
      </c>
      <c r="AD1168" s="526">
        <v>0</v>
      </c>
      <c r="AE1168" s="360" t="s">
        <v>2461</v>
      </c>
      <c r="AF1168" s="360" t="s">
        <v>2143</v>
      </c>
      <c r="AG1168" s="364" t="s">
        <v>1435</v>
      </c>
      <c r="AH1168" s="364" t="s">
        <v>2147</v>
      </c>
      <c r="AI1168" s="364">
        <v>5000</v>
      </c>
      <c r="AJ1168" s="364">
        <v>1000</v>
      </c>
      <c r="AK1168" s="364">
        <v>1000</v>
      </c>
      <c r="AL1168" s="359">
        <v>0.01</v>
      </c>
      <c r="AM1168" s="359">
        <v>0.1</v>
      </c>
      <c r="AN1168" s="359" t="s">
        <v>34</v>
      </c>
      <c r="AO1168" s="357" t="s">
        <v>1323</v>
      </c>
      <c r="AP1168" s="360" t="s">
        <v>716</v>
      </c>
      <c r="AQ1168" s="366" t="s">
        <v>670</v>
      </c>
      <c r="AR1168" s="359">
        <v>3.0000000000000001E-3</v>
      </c>
      <c r="AS1168" s="359">
        <v>3.0000000000000001E-3</v>
      </c>
      <c r="AT1168" s="359"/>
      <c r="AX1168" s="646"/>
      <c r="AY1168" s="647"/>
      <c r="AZ1168" s="647"/>
      <c r="BA1168" s="647"/>
      <c r="BB1168" s="648"/>
      <c r="BC1168" s="647"/>
      <c r="BD1168" s="647"/>
      <c r="BE1168" s="647"/>
      <c r="BF1168" s="647"/>
      <c r="BG1168" s="648"/>
      <c r="BH1168" s="648"/>
      <c r="BI1168" s="649"/>
      <c r="BJ1168" s="649"/>
      <c r="BK1168" s="649"/>
      <c r="BL1168" s="648"/>
      <c r="BM1168" s="648"/>
      <c r="BN1168" s="648"/>
      <c r="BO1168" s="648"/>
      <c r="BP1168" s="648"/>
      <c r="BQ1168" s="648"/>
      <c r="BR1168" s="648"/>
      <c r="BS1168" s="648"/>
      <c r="BT1168" s="651"/>
      <c r="BU1168" s="652"/>
      <c r="BV1168" s="650"/>
      <c r="BW1168" s="653"/>
    </row>
    <row r="1169" spans="2:75" ht="15.75" customHeight="1">
      <c r="B1169" s="353" t="s">
        <v>1254</v>
      </c>
      <c r="C1169" s="354">
        <v>19587174000120</v>
      </c>
      <c r="D1169" s="355" t="s">
        <v>14</v>
      </c>
      <c r="E1169" s="355" t="s">
        <v>607</v>
      </c>
      <c r="F1169" s="355"/>
      <c r="G1169" s="356"/>
      <c r="H1169" s="356" t="s">
        <v>34</v>
      </c>
      <c r="I1169" s="356" t="s">
        <v>34</v>
      </c>
      <c r="J1169" s="356" t="s">
        <v>611</v>
      </c>
      <c r="K1169" s="357"/>
      <c r="L1169" s="358"/>
      <c r="M1169" s="358" t="s">
        <v>1414</v>
      </c>
      <c r="N1169" s="357">
        <v>363871</v>
      </c>
      <c r="O1169" s="357" t="s">
        <v>1320</v>
      </c>
      <c r="P1169" s="361">
        <v>41729</v>
      </c>
      <c r="Q1169" s="362">
        <v>129371558.59999999</v>
      </c>
      <c r="R1169" s="362">
        <v>140314505.64646822</v>
      </c>
      <c r="S1169" s="357">
        <v>32</v>
      </c>
      <c r="T1169" s="359">
        <v>-0.13976050505913373</v>
      </c>
      <c r="U1169" s="359">
        <v>-1.8067113275459941</v>
      </c>
      <c r="V1169" s="359">
        <v>-7.1600083479929411E-2</v>
      </c>
      <c r="W1169" s="359">
        <v>-0.70192022982942481</v>
      </c>
      <c r="X1169" s="359">
        <v>-1.5230937203629447E-2</v>
      </c>
      <c r="Y1169" s="359">
        <v>-0.11549896367554999</v>
      </c>
      <c r="Z1169" s="359">
        <v>0.31865151204473818</v>
      </c>
      <c r="AA1169" s="359">
        <v>1.8113184975423007</v>
      </c>
      <c r="AB1169" s="359">
        <v>0.14542592806957766</v>
      </c>
      <c r="AC1169" s="363">
        <v>-1.106467259534111</v>
      </c>
      <c r="AD1169" s="526">
        <v>19587181000122</v>
      </c>
      <c r="AE1169" s="360" t="s">
        <v>2466</v>
      </c>
      <c r="AF1169" s="360" t="s">
        <v>2149</v>
      </c>
      <c r="AG1169" s="364" t="s">
        <v>719</v>
      </c>
      <c r="AH1169" s="364" t="s">
        <v>2144</v>
      </c>
      <c r="AI1169" s="364">
        <v>25000</v>
      </c>
      <c r="AJ1169" s="364">
        <v>500</v>
      </c>
      <c r="AK1169" s="364">
        <v>1000</v>
      </c>
      <c r="AL1169" s="359">
        <v>0.01</v>
      </c>
      <c r="AM1169" s="359">
        <v>0.1</v>
      </c>
      <c r="AN1169" s="359" t="s">
        <v>2156</v>
      </c>
      <c r="AO1169" s="357" t="s">
        <v>1323</v>
      </c>
      <c r="AP1169" s="360" t="s">
        <v>13</v>
      </c>
      <c r="AQ1169" s="366" t="s">
        <v>679</v>
      </c>
      <c r="AR1169" s="359">
        <v>1.6666666666666666E-3</v>
      </c>
      <c r="AS1169" s="359">
        <v>1.6666666666666666E-3</v>
      </c>
      <c r="AT1169" s="359"/>
      <c r="AX1169" s="646"/>
      <c r="AY1169" s="647"/>
      <c r="AZ1169" s="647"/>
      <c r="BA1169" s="647"/>
      <c r="BB1169" s="648"/>
      <c r="BC1169" s="647"/>
      <c r="BD1169" s="647"/>
      <c r="BE1169" s="647"/>
      <c r="BF1169" s="647"/>
      <c r="BG1169" s="648"/>
      <c r="BH1169" s="648"/>
      <c r="BI1169" s="649"/>
      <c r="BJ1169" s="649"/>
      <c r="BK1169" s="649"/>
      <c r="BL1169" s="648"/>
      <c r="BM1169" s="648"/>
      <c r="BN1169" s="648"/>
      <c r="BO1169" s="648"/>
      <c r="BP1169" s="648"/>
      <c r="BQ1169" s="648"/>
      <c r="BR1169" s="648"/>
      <c r="BS1169" s="648"/>
      <c r="BT1169" s="651"/>
      <c r="BU1169" s="652"/>
      <c r="BV1169" s="650"/>
      <c r="BW1169" s="653"/>
    </row>
    <row r="1170" spans="2:75" ht="15.75" customHeight="1">
      <c r="B1170" s="353" t="s">
        <v>431</v>
      </c>
      <c r="C1170" s="354">
        <v>40226025000122</v>
      </c>
      <c r="D1170" s="355" t="s">
        <v>14</v>
      </c>
      <c r="E1170" s="355" t="s">
        <v>607</v>
      </c>
      <c r="F1170" s="355"/>
      <c r="G1170" s="356"/>
      <c r="H1170" s="356" t="s">
        <v>34</v>
      </c>
      <c r="I1170" s="356" t="s">
        <v>34</v>
      </c>
      <c r="J1170" s="356" t="s">
        <v>608</v>
      </c>
      <c r="K1170" s="357" t="s">
        <v>48</v>
      </c>
      <c r="L1170" s="358"/>
      <c r="M1170" s="358" t="s">
        <v>34</v>
      </c>
      <c r="N1170" s="357">
        <v>585858</v>
      </c>
      <c r="O1170" s="357" t="s">
        <v>1320</v>
      </c>
      <c r="P1170" s="361">
        <v>44308</v>
      </c>
      <c r="Q1170" s="362">
        <v>146767549.02000001</v>
      </c>
      <c r="R1170" s="362">
        <v>160577788.73285702</v>
      </c>
      <c r="S1170" s="357">
        <v>32</v>
      </c>
      <c r="T1170" s="359">
        <v>5.5643571641157408E-3</v>
      </c>
      <c r="U1170" s="359">
        <v>7.193153111936762E-2</v>
      </c>
      <c r="V1170" s="359">
        <v>-0.11376503133997096</v>
      </c>
      <c r="W1170" s="359">
        <v>-1.1152777072821207</v>
      </c>
      <c r="X1170" s="359">
        <v>3.6128533450263678E-3</v>
      </c>
      <c r="Y1170" s="359">
        <v>2.739692322826031E-2</v>
      </c>
      <c r="Z1170" s="359">
        <v>0.10705495759698791</v>
      </c>
      <c r="AA1170" s="359">
        <v>0.60853508494196662</v>
      </c>
      <c r="AB1170" s="359">
        <v>0.21881106050778051</v>
      </c>
      <c r="AC1170" s="363">
        <v>-0.88662685949302933</v>
      </c>
      <c r="AD1170" s="526">
        <v>0</v>
      </c>
      <c r="AE1170" s="360" t="s">
        <v>2466</v>
      </c>
      <c r="AF1170" s="360" t="s">
        <v>2149</v>
      </c>
      <c r="AG1170" s="364" t="s">
        <v>719</v>
      </c>
      <c r="AH1170" s="364" t="s">
        <v>2147</v>
      </c>
      <c r="AI1170" s="364">
        <v>500</v>
      </c>
      <c r="AJ1170" s="364">
        <v>500</v>
      </c>
      <c r="AK1170" s="364">
        <v>500</v>
      </c>
      <c r="AL1170" s="359">
        <v>1.967E-2</v>
      </c>
      <c r="AM1170" s="359">
        <v>0.2</v>
      </c>
      <c r="AN1170" s="359" t="s">
        <v>666</v>
      </c>
      <c r="AO1170" s="357" t="s">
        <v>1323</v>
      </c>
      <c r="AP1170" s="360" t="s">
        <v>716</v>
      </c>
      <c r="AQ1170" s="366" t="s">
        <v>659</v>
      </c>
      <c r="AR1170" s="359">
        <v>4.9175E-3</v>
      </c>
      <c r="AS1170" s="359">
        <v>4.9175E-3</v>
      </c>
      <c r="AT1170" s="359"/>
      <c r="AX1170" s="646"/>
      <c r="AY1170" s="647"/>
      <c r="AZ1170" s="647"/>
      <c r="BA1170" s="647"/>
      <c r="BB1170" s="648"/>
      <c r="BC1170" s="647"/>
      <c r="BD1170" s="647"/>
      <c r="BE1170" s="647"/>
      <c r="BF1170" s="647"/>
      <c r="BG1170" s="648"/>
      <c r="BH1170" s="648"/>
      <c r="BI1170" s="649"/>
      <c r="BJ1170" s="649"/>
      <c r="BK1170" s="649"/>
      <c r="BL1170" s="648"/>
      <c r="BM1170" s="648"/>
      <c r="BN1170" s="648"/>
      <c r="BO1170" s="648"/>
      <c r="BP1170" s="648"/>
      <c r="BQ1170" s="648"/>
      <c r="BR1170" s="648"/>
      <c r="BS1170" s="648"/>
      <c r="BT1170" s="651"/>
      <c r="BU1170" s="652"/>
      <c r="BV1170" s="650"/>
      <c r="BW1170" s="653"/>
    </row>
    <row r="1171" spans="2:75" ht="15.75" customHeight="1">
      <c r="B1171" s="353" t="s">
        <v>1256</v>
      </c>
      <c r="C1171" s="354">
        <v>35636909000115</v>
      </c>
      <c r="D1171" s="355" t="s">
        <v>14</v>
      </c>
      <c r="E1171" s="355" t="s">
        <v>614</v>
      </c>
      <c r="F1171" s="355"/>
      <c r="G1171" s="356"/>
      <c r="H1171" s="356" t="s">
        <v>865</v>
      </c>
      <c r="I1171" s="356" t="s">
        <v>34</v>
      </c>
      <c r="J1171" s="356" t="s">
        <v>608</v>
      </c>
      <c r="K1171" s="357" t="s">
        <v>48</v>
      </c>
      <c r="L1171" s="358"/>
      <c r="M1171" s="358" t="s">
        <v>34</v>
      </c>
      <c r="N1171" s="357">
        <v>522661</v>
      </c>
      <c r="O1171" s="357" t="s">
        <v>1320</v>
      </c>
      <c r="P1171" s="361">
        <v>43826</v>
      </c>
      <c r="Q1171" s="362">
        <v>249312191.49000001</v>
      </c>
      <c r="R1171" s="362">
        <v>248946558.84015873</v>
      </c>
      <c r="S1171" s="357">
        <v>32</v>
      </c>
      <c r="T1171" s="359">
        <v>7.3035607860321816E-2</v>
      </c>
      <c r="U1171" s="359">
        <v>0.94414555800023636</v>
      </c>
      <c r="V1171" s="359">
        <v>1.9629485269811564E-2</v>
      </c>
      <c r="W1171" s="359">
        <v>0.19243459144683422</v>
      </c>
      <c r="X1171" s="359">
        <v>0.3726030201527073</v>
      </c>
      <c r="Y1171" s="359">
        <v>2.8255163890875146</v>
      </c>
      <c r="Z1171" s="359" t="s">
        <v>1417</v>
      </c>
      <c r="AA1171" s="359" t="s">
        <v>1417</v>
      </c>
      <c r="AB1171" s="359">
        <v>0.16701128273562713</v>
      </c>
      <c r="AC1171" s="363">
        <v>-0.38186702950615092</v>
      </c>
      <c r="AD1171" s="526">
        <v>35636871000180</v>
      </c>
      <c r="AE1171" s="360" t="s">
        <v>2466</v>
      </c>
      <c r="AF1171" s="360" t="s">
        <v>2149</v>
      </c>
      <c r="AG1171" s="364" t="s">
        <v>719</v>
      </c>
      <c r="AH1171" s="364" t="s">
        <v>2147</v>
      </c>
      <c r="AI1171" s="364">
        <v>10000</v>
      </c>
      <c r="AJ1171" s="364">
        <v>1000</v>
      </c>
      <c r="AK1171" s="364">
        <v>5000</v>
      </c>
      <c r="AL1171" s="359">
        <v>1.9199999999999998E-2</v>
      </c>
      <c r="AM1171" s="359">
        <v>0.2</v>
      </c>
      <c r="AN1171" s="359" t="s">
        <v>2156</v>
      </c>
      <c r="AO1171" s="357" t="s">
        <v>1323</v>
      </c>
      <c r="AP1171" s="360" t="s">
        <v>13</v>
      </c>
      <c r="AQ1171" s="366" t="s">
        <v>668</v>
      </c>
      <c r="AR1171" s="359">
        <v>3.8399999999999992E-3</v>
      </c>
      <c r="AS1171" s="359">
        <v>3.8399999999999992E-3</v>
      </c>
      <c r="AT1171" s="359"/>
      <c r="AX1171" s="646"/>
      <c r="AY1171" s="647"/>
      <c r="AZ1171" s="647"/>
      <c r="BA1171" s="647"/>
      <c r="BB1171" s="648"/>
      <c r="BC1171" s="647"/>
      <c r="BD1171" s="647"/>
      <c r="BE1171" s="647"/>
      <c r="BF1171" s="647"/>
      <c r="BG1171" s="648"/>
      <c r="BH1171" s="648"/>
      <c r="BI1171" s="649"/>
      <c r="BJ1171" s="649"/>
      <c r="BK1171" s="649"/>
      <c r="BL1171" s="648"/>
      <c r="BM1171" s="648"/>
      <c r="BN1171" s="648"/>
      <c r="BO1171" s="648"/>
      <c r="BP1171" s="648"/>
      <c r="BQ1171" s="648"/>
      <c r="BR1171" s="648"/>
      <c r="BS1171" s="648"/>
      <c r="BT1171" s="651"/>
      <c r="BU1171" s="652"/>
      <c r="BV1171" s="650"/>
      <c r="BW1171" s="653"/>
    </row>
    <row r="1172" spans="2:75" ht="15.75" customHeight="1">
      <c r="B1172" s="353" t="s">
        <v>55</v>
      </c>
      <c r="C1172" s="354">
        <v>30773631000104</v>
      </c>
      <c r="D1172" s="355" t="s">
        <v>14</v>
      </c>
      <c r="E1172" s="355" t="s">
        <v>614</v>
      </c>
      <c r="F1172" s="355"/>
      <c r="G1172" s="356"/>
      <c r="H1172" s="356" t="s">
        <v>1337</v>
      </c>
      <c r="I1172" s="356" t="s">
        <v>34</v>
      </c>
      <c r="J1172" s="356" t="s">
        <v>611</v>
      </c>
      <c r="K1172" s="357" t="s">
        <v>48</v>
      </c>
      <c r="L1172" s="358"/>
      <c r="M1172" s="358" t="s">
        <v>1414</v>
      </c>
      <c r="N1172" s="357">
        <v>477958</v>
      </c>
      <c r="O1172" s="357" t="s">
        <v>1320</v>
      </c>
      <c r="P1172" s="361">
        <v>43399</v>
      </c>
      <c r="Q1172" s="362">
        <v>36251168.829999998</v>
      </c>
      <c r="R1172" s="362">
        <v>42397215.526309513</v>
      </c>
      <c r="S1172" s="357">
        <v>32</v>
      </c>
      <c r="T1172" s="359">
        <v>3.2775061130732697E-2</v>
      </c>
      <c r="U1172" s="359">
        <v>0.42368961231824998</v>
      </c>
      <c r="V1172" s="359">
        <v>-0.21191599629516655</v>
      </c>
      <c r="W1172" s="359">
        <v>-2.0774853546886045</v>
      </c>
      <c r="X1172" s="359">
        <v>-1.4347463660771442E-2</v>
      </c>
      <c r="Y1172" s="359">
        <v>-0.10879942330776812</v>
      </c>
      <c r="Z1172" s="359">
        <v>0.20941417118663863</v>
      </c>
      <c r="AA1172" s="359">
        <v>1.1903780386411382</v>
      </c>
      <c r="AB1172" s="359">
        <v>0.31336450036649954</v>
      </c>
      <c r="AC1172" s="363">
        <v>-0.91383946456336507</v>
      </c>
      <c r="AD1172" s="526">
        <v>32774675000184</v>
      </c>
      <c r="AE1172" s="360" t="s">
        <v>2469</v>
      </c>
      <c r="AF1172" s="360" t="s">
        <v>2143</v>
      </c>
      <c r="AG1172" s="364" t="s">
        <v>1435</v>
      </c>
      <c r="AH1172" s="364" t="s">
        <v>2147</v>
      </c>
      <c r="AI1172" s="364">
        <v>2000</v>
      </c>
      <c r="AJ1172" s="364">
        <v>2000</v>
      </c>
      <c r="AK1172" s="364">
        <v>2000</v>
      </c>
      <c r="AL1172" s="359">
        <v>0.02</v>
      </c>
      <c r="AM1172" s="359">
        <v>0.2</v>
      </c>
      <c r="AN1172" s="359" t="s">
        <v>34</v>
      </c>
      <c r="AO1172" s="357" t="s">
        <v>1323</v>
      </c>
      <c r="AP1172" s="360" t="s">
        <v>13</v>
      </c>
      <c r="AQ1172" s="366" t="s">
        <v>668</v>
      </c>
      <c r="AR1172" s="359">
        <v>3.3333333333333331E-3</v>
      </c>
      <c r="AS1172" s="359">
        <v>3.3333333333333331E-3</v>
      </c>
      <c r="AT1172" s="359"/>
      <c r="AX1172" s="646"/>
      <c r="AY1172" s="647"/>
      <c r="AZ1172" s="647"/>
      <c r="BA1172" s="647"/>
      <c r="BB1172" s="648"/>
      <c r="BC1172" s="647"/>
      <c r="BD1172" s="647"/>
      <c r="BE1172" s="647"/>
      <c r="BF1172" s="647"/>
      <c r="BG1172" s="648"/>
      <c r="BH1172" s="648"/>
      <c r="BI1172" s="649"/>
      <c r="BJ1172" s="649"/>
      <c r="BK1172" s="649"/>
      <c r="BL1172" s="648"/>
      <c r="BM1172" s="648"/>
      <c r="BN1172" s="648"/>
      <c r="BO1172" s="648"/>
      <c r="BP1172" s="648"/>
      <c r="BQ1172" s="648"/>
      <c r="BR1172" s="648"/>
      <c r="BS1172" s="648"/>
      <c r="BT1172" s="651"/>
      <c r="BU1172" s="652"/>
      <c r="BV1172" s="650"/>
      <c r="BW1172" s="653"/>
    </row>
    <row r="1173" spans="2:75" ht="15.75" customHeight="1">
      <c r="B1173" s="353" t="s">
        <v>435</v>
      </c>
      <c r="C1173" s="354">
        <v>35779895000199</v>
      </c>
      <c r="D1173" s="355" t="s">
        <v>14</v>
      </c>
      <c r="E1173" s="355" t="s">
        <v>614</v>
      </c>
      <c r="F1173" s="355"/>
      <c r="G1173" s="356"/>
      <c r="H1173" s="356" t="s">
        <v>1337</v>
      </c>
      <c r="I1173" s="356" t="s">
        <v>34</v>
      </c>
      <c r="J1173" s="356" t="s">
        <v>608</v>
      </c>
      <c r="K1173" s="357" t="s">
        <v>48</v>
      </c>
      <c r="L1173" s="358"/>
      <c r="M1173" s="358" t="s">
        <v>34</v>
      </c>
      <c r="N1173" s="357">
        <v>532363</v>
      </c>
      <c r="O1173" s="357" t="s">
        <v>1320</v>
      </c>
      <c r="P1173" s="361">
        <v>43900</v>
      </c>
      <c r="Q1173" s="362">
        <v>18616189.32</v>
      </c>
      <c r="R1173" s="362">
        <v>21823943.13666667</v>
      </c>
      <c r="S1173" s="357">
        <v>32</v>
      </c>
      <c r="T1173" s="359">
        <v>8.8016870525150059E-2</v>
      </c>
      <c r="U1173" s="359">
        <v>1.1378112645318126</v>
      </c>
      <c r="V1173" s="359">
        <v>2.6045327885401814E-2</v>
      </c>
      <c r="W1173" s="359">
        <v>0.25533130195900705</v>
      </c>
      <c r="X1173" s="359">
        <v>0.16380948455637689</v>
      </c>
      <c r="Y1173" s="359">
        <v>1.2421970791120491</v>
      </c>
      <c r="Z1173" s="359" t="s">
        <v>1417</v>
      </c>
      <c r="AA1173" s="359" t="s">
        <v>1417</v>
      </c>
      <c r="AB1173" s="359">
        <v>0.20772908915729965</v>
      </c>
      <c r="AC1173" s="363">
        <v>-0.24058487959584557</v>
      </c>
      <c r="AD1173" s="526">
        <v>35779924000112</v>
      </c>
      <c r="AE1173" s="360" t="s">
        <v>2470</v>
      </c>
      <c r="AF1173" s="360" t="s">
        <v>736</v>
      </c>
      <c r="AG1173" s="364" t="s">
        <v>736</v>
      </c>
      <c r="AH1173" s="364" t="s">
        <v>2147</v>
      </c>
      <c r="AI1173" s="364">
        <v>100</v>
      </c>
      <c r="AJ1173" s="364">
        <v>50</v>
      </c>
      <c r="AK1173" s="364">
        <v>50</v>
      </c>
      <c r="AL1173" s="359">
        <v>0.02</v>
      </c>
      <c r="AM1173" s="359">
        <v>0.2</v>
      </c>
      <c r="AN1173" s="359" t="s">
        <v>64</v>
      </c>
      <c r="AO1173" s="357" t="s">
        <v>1323</v>
      </c>
      <c r="AP1173" s="360" t="s">
        <v>13</v>
      </c>
      <c r="AQ1173" s="366" t="s">
        <v>668</v>
      </c>
      <c r="AR1173" s="359">
        <v>4.0000000000000001E-3</v>
      </c>
      <c r="AS1173" s="359">
        <v>4.0000000000000001E-3</v>
      </c>
      <c r="AT1173" s="359"/>
      <c r="AX1173" s="646"/>
      <c r="AY1173" s="647"/>
      <c r="AZ1173" s="647"/>
      <c r="BA1173" s="647"/>
      <c r="BB1173" s="648"/>
      <c r="BC1173" s="647"/>
      <c r="BD1173" s="647"/>
      <c r="BE1173" s="647"/>
      <c r="BF1173" s="647"/>
      <c r="BG1173" s="648"/>
      <c r="BH1173" s="648"/>
      <c r="BI1173" s="649"/>
      <c r="BJ1173" s="649"/>
      <c r="BK1173" s="649"/>
      <c r="BL1173" s="648"/>
      <c r="BM1173" s="648"/>
      <c r="BN1173" s="648"/>
      <c r="BO1173" s="648"/>
      <c r="BP1173" s="648"/>
      <c r="BQ1173" s="648"/>
      <c r="BR1173" s="648"/>
      <c r="BS1173" s="648"/>
      <c r="BT1173" s="651"/>
      <c r="BU1173" s="652"/>
      <c r="BV1173" s="650"/>
      <c r="BW1173" s="653"/>
    </row>
    <row r="1174" spans="2:75" ht="15.75" customHeight="1">
      <c r="B1174" s="353" t="s">
        <v>1723</v>
      </c>
      <c r="C1174" s="354">
        <v>43279729000151</v>
      </c>
      <c r="D1174" s="355" t="s">
        <v>14</v>
      </c>
      <c r="E1174" s="355" t="s">
        <v>607</v>
      </c>
      <c r="F1174" s="355"/>
      <c r="G1174" s="356"/>
      <c r="H1174" s="356" t="s">
        <v>34</v>
      </c>
      <c r="I1174" s="356" t="s">
        <v>34</v>
      </c>
      <c r="J1174" s="356" t="s">
        <v>611</v>
      </c>
      <c r="K1174" s="357" t="s">
        <v>48</v>
      </c>
      <c r="L1174" s="358"/>
      <c r="M1174" s="358"/>
      <c r="N1174" s="357">
        <v>609471</v>
      </c>
      <c r="O1174" s="357" t="s">
        <v>1320</v>
      </c>
      <c r="P1174" s="361">
        <v>44439</v>
      </c>
      <c r="Q1174" s="362" t="s">
        <v>1391</v>
      </c>
      <c r="R1174" s="362" t="s">
        <v>1417</v>
      </c>
      <c r="S1174" s="357">
        <v>32</v>
      </c>
      <c r="T1174" s="359" t="s">
        <v>1417</v>
      </c>
      <c r="U1174" s="359" t="s">
        <v>1417</v>
      </c>
      <c r="V1174" s="359" t="s">
        <v>1417</v>
      </c>
      <c r="W1174" s="359" t="s">
        <v>1417</v>
      </c>
      <c r="X1174" s="359" t="s">
        <v>1417</v>
      </c>
      <c r="Y1174" s="359" t="s">
        <v>1417</v>
      </c>
      <c r="Z1174" s="359" t="s">
        <v>1417</v>
      </c>
      <c r="AA1174" s="359" t="s">
        <v>1417</v>
      </c>
      <c r="AB1174" s="359" t="s">
        <v>1417</v>
      </c>
      <c r="AC1174" s="363" t="s">
        <v>1417</v>
      </c>
      <c r="AD1174" s="526">
        <v>0</v>
      </c>
      <c r="AE1174" s="360" t="s">
        <v>2263</v>
      </c>
      <c r="AF1174" s="360" t="s">
        <v>2143</v>
      </c>
      <c r="AG1174" s="364" t="s">
        <v>1435</v>
      </c>
      <c r="AH1174" s="364" t="s">
        <v>2147</v>
      </c>
      <c r="AI1174" s="364">
        <v>100</v>
      </c>
      <c r="AJ1174" s="364">
        <v>100</v>
      </c>
      <c r="AK1174" s="364">
        <v>100</v>
      </c>
      <c r="AL1174" s="359">
        <v>0.02</v>
      </c>
      <c r="AM1174" s="359" t="s">
        <v>34</v>
      </c>
      <c r="AN1174" s="359" t="s">
        <v>34</v>
      </c>
      <c r="AO1174" s="357" t="s">
        <v>1323</v>
      </c>
      <c r="AP1174" s="360" t="s">
        <v>716</v>
      </c>
      <c r="AQ1174" s="366" t="s">
        <v>659</v>
      </c>
      <c r="AR1174" s="359">
        <v>6.6660000000000001E-3</v>
      </c>
      <c r="AS1174" s="359">
        <v>6.6660000000000001E-3</v>
      </c>
      <c r="AT1174" s="359"/>
      <c r="AX1174" s="646"/>
      <c r="AY1174" s="647"/>
      <c r="AZ1174" s="647"/>
      <c r="BA1174" s="647"/>
      <c r="BB1174" s="648"/>
      <c r="BC1174" s="647"/>
      <c r="BD1174" s="647"/>
      <c r="BE1174" s="647"/>
      <c r="BF1174" s="647"/>
      <c r="BG1174" s="648"/>
      <c r="BH1174" s="648"/>
      <c r="BI1174" s="649"/>
      <c r="BJ1174" s="649"/>
      <c r="BK1174" s="649"/>
      <c r="BL1174" s="648"/>
      <c r="BM1174" s="648"/>
      <c r="BN1174" s="648"/>
      <c r="BO1174" s="648"/>
      <c r="BP1174" s="648"/>
      <c r="BQ1174" s="648"/>
      <c r="BR1174" s="648"/>
      <c r="BS1174" s="648"/>
      <c r="BT1174" s="651"/>
      <c r="BU1174" s="652"/>
      <c r="BV1174" s="650"/>
      <c r="BW1174" s="653"/>
    </row>
    <row r="1175" spans="2:75" ht="15.75" customHeight="1">
      <c r="B1175" s="353" t="s">
        <v>1724</v>
      </c>
      <c r="C1175" s="354">
        <v>33755581000120</v>
      </c>
      <c r="D1175" s="355" t="s">
        <v>14</v>
      </c>
      <c r="E1175" s="355" t="s">
        <v>607</v>
      </c>
      <c r="F1175" s="355"/>
      <c r="G1175" s="356"/>
      <c r="H1175" s="356" t="s">
        <v>34</v>
      </c>
      <c r="I1175" s="356" t="s">
        <v>34</v>
      </c>
      <c r="J1175" s="356" t="s">
        <v>608</v>
      </c>
      <c r="K1175" s="357" t="s">
        <v>48</v>
      </c>
      <c r="L1175" s="358"/>
      <c r="M1175" s="358"/>
      <c r="N1175" s="357">
        <v>499961</v>
      </c>
      <c r="O1175" s="357" t="s">
        <v>1320</v>
      </c>
      <c r="P1175" s="361">
        <v>43643</v>
      </c>
      <c r="Q1175" s="362">
        <v>248051106.94999999</v>
      </c>
      <c r="R1175" s="362">
        <v>469259079.34186518</v>
      </c>
      <c r="S1175" s="357">
        <v>32</v>
      </c>
      <c r="T1175" s="359">
        <v>2.5063475645377142E-3</v>
      </c>
      <c r="U1175" s="359">
        <v>2.8191180662190712E-2</v>
      </c>
      <c r="V1175" s="359">
        <v>-0.17477028669368033</v>
      </c>
      <c r="W1175" s="359">
        <v>-1.6039907303780758</v>
      </c>
      <c r="X1175" s="359">
        <v>-0.10506348305840452</v>
      </c>
      <c r="Y1175" s="359">
        <v>-0.73878439668867124</v>
      </c>
      <c r="Z1175" s="359">
        <v>2.4802128580930116E-2</v>
      </c>
      <c r="AA1175" s="359">
        <v>0.13553281125084493</v>
      </c>
      <c r="AB1175" s="359">
        <v>0.20690226561534827</v>
      </c>
      <c r="AC1175" s="363">
        <v>-1.3248584985834055</v>
      </c>
      <c r="AD1175" s="526">
        <v>33400461000100</v>
      </c>
      <c r="AE1175" s="360" t="s">
        <v>2475</v>
      </c>
      <c r="AF1175" s="360" t="s">
        <v>2152</v>
      </c>
      <c r="AG1175" s="364" t="s">
        <v>1436</v>
      </c>
      <c r="AH1175" s="364" t="s">
        <v>2144</v>
      </c>
      <c r="AI1175" s="364">
        <v>10000</v>
      </c>
      <c r="AJ1175" s="364">
        <v>500</v>
      </c>
      <c r="AK1175" s="364">
        <v>1000</v>
      </c>
      <c r="AL1175" s="359">
        <v>0.02</v>
      </c>
      <c r="AM1175" s="359">
        <v>0.2</v>
      </c>
      <c r="AN1175" s="359" t="s">
        <v>34</v>
      </c>
      <c r="AO1175" s="357" t="s">
        <v>1323</v>
      </c>
      <c r="AP1175" s="360" t="s">
        <v>13</v>
      </c>
      <c r="AQ1175" s="366" t="s">
        <v>668</v>
      </c>
      <c r="AR1175" s="359" t="s">
        <v>34</v>
      </c>
      <c r="AS1175" s="359" t="s">
        <v>34</v>
      </c>
      <c r="AT1175" s="359"/>
      <c r="AX1175" s="646"/>
      <c r="AY1175" s="647"/>
      <c r="AZ1175" s="647"/>
      <c r="BA1175" s="647"/>
      <c r="BB1175" s="648"/>
      <c r="BC1175" s="647"/>
      <c r="BD1175" s="647"/>
      <c r="BE1175" s="647"/>
      <c r="BF1175" s="647"/>
      <c r="BG1175" s="648"/>
      <c r="BH1175" s="648"/>
      <c r="BI1175" s="649"/>
      <c r="BJ1175" s="649"/>
      <c r="BK1175" s="649"/>
      <c r="BL1175" s="648"/>
      <c r="BM1175" s="648"/>
      <c r="BN1175" s="648"/>
      <c r="BO1175" s="648"/>
      <c r="BP1175" s="648"/>
      <c r="BQ1175" s="648"/>
      <c r="BR1175" s="648"/>
      <c r="BS1175" s="648"/>
      <c r="BT1175" s="651"/>
      <c r="BU1175" s="652"/>
      <c r="BV1175" s="650"/>
      <c r="BW1175" s="653"/>
    </row>
    <row r="1176" spans="2:75" ht="15.75" customHeight="1">
      <c r="B1176" s="353" t="s">
        <v>1134</v>
      </c>
      <c r="C1176" s="354">
        <v>23601467000192</v>
      </c>
      <c r="D1176" s="355" t="s">
        <v>11</v>
      </c>
      <c r="E1176" s="355" t="s">
        <v>620</v>
      </c>
      <c r="F1176" s="355" t="s">
        <v>685</v>
      </c>
      <c r="G1176" s="356" t="s">
        <v>738</v>
      </c>
      <c r="H1176" s="356" t="s">
        <v>34</v>
      </c>
      <c r="I1176" s="356" t="s">
        <v>1318</v>
      </c>
      <c r="J1176" s="356" t="s">
        <v>608</v>
      </c>
      <c r="K1176" s="357" t="s">
        <v>48</v>
      </c>
      <c r="L1176" s="358"/>
      <c r="M1176" s="358" t="s">
        <v>34</v>
      </c>
      <c r="N1176" s="357">
        <v>414972</v>
      </c>
      <c r="O1176" s="357" t="s">
        <v>1320</v>
      </c>
      <c r="P1176" s="361">
        <v>42432</v>
      </c>
      <c r="Q1176" s="362">
        <v>25143252.629999999</v>
      </c>
      <c r="R1176" s="362">
        <v>35537744.288333312</v>
      </c>
      <c r="S1176" s="357">
        <v>33</v>
      </c>
      <c r="T1176" s="359">
        <v>8.9155887299309011E-2</v>
      </c>
      <c r="U1176" s="359">
        <v>1.1525355566862177</v>
      </c>
      <c r="V1176" s="359">
        <v>0.11217471038353222</v>
      </c>
      <c r="W1176" s="359">
        <v>1.0996872442967118</v>
      </c>
      <c r="X1176" s="359">
        <v>0.18085759682453495</v>
      </c>
      <c r="Y1176" s="359">
        <v>1.3714760114109412</v>
      </c>
      <c r="Z1176" s="359">
        <v>0.13293122167714388</v>
      </c>
      <c r="AA1176" s="359">
        <v>0.75562415875466338</v>
      </c>
      <c r="AB1176" s="359">
        <v>1.8149517200526953E-2</v>
      </c>
      <c r="AC1176" s="363">
        <v>0.51526145059149564</v>
      </c>
      <c r="AD1176" s="526">
        <v>23376623000169</v>
      </c>
      <c r="AE1176" s="360" t="s">
        <v>2399</v>
      </c>
      <c r="AF1176" s="360" t="s">
        <v>2152</v>
      </c>
      <c r="AG1176" s="364" t="s">
        <v>1436</v>
      </c>
      <c r="AH1176" s="364" t="s">
        <v>2144</v>
      </c>
      <c r="AI1176" s="364">
        <v>50000</v>
      </c>
      <c r="AJ1176" s="364">
        <v>25000</v>
      </c>
      <c r="AK1176" s="364">
        <v>25000</v>
      </c>
      <c r="AL1176" s="359">
        <v>0.01</v>
      </c>
      <c r="AM1176" s="359">
        <v>0.2</v>
      </c>
      <c r="AN1176" s="359" t="s">
        <v>64</v>
      </c>
      <c r="AO1176" s="357" t="s">
        <v>1323</v>
      </c>
      <c r="AP1176" s="360" t="s">
        <v>13</v>
      </c>
      <c r="AQ1176" s="366" t="s">
        <v>668</v>
      </c>
      <c r="AR1176" s="359">
        <v>2.6666666666666666E-3</v>
      </c>
      <c r="AS1176" s="359">
        <v>2.6666666666666666E-3</v>
      </c>
      <c r="AT1176" s="359"/>
      <c r="AX1176" s="646"/>
      <c r="AY1176" s="647"/>
      <c r="AZ1176" s="647"/>
      <c r="BA1176" s="647"/>
      <c r="BB1176" s="648"/>
      <c r="BC1176" s="647"/>
      <c r="BD1176" s="647"/>
      <c r="BE1176" s="647"/>
      <c r="BF1176" s="647"/>
      <c r="BG1176" s="648"/>
      <c r="BH1176" s="648"/>
      <c r="BI1176" s="649"/>
      <c r="BJ1176" s="649"/>
      <c r="BK1176" s="649"/>
      <c r="BL1176" s="648"/>
      <c r="BM1176" s="648"/>
      <c r="BN1176" s="648"/>
      <c r="BO1176" s="648"/>
      <c r="BP1176" s="648"/>
      <c r="BQ1176" s="648"/>
      <c r="BR1176" s="648"/>
      <c r="BS1176" s="648"/>
      <c r="BT1176" s="651"/>
      <c r="BU1176" s="652"/>
      <c r="BV1176" s="650"/>
      <c r="BW1176" s="653"/>
    </row>
    <row r="1177" spans="2:75" ht="15.75" customHeight="1">
      <c r="B1177" s="353" t="s">
        <v>172</v>
      </c>
      <c r="C1177" s="354">
        <v>5109839000186</v>
      </c>
      <c r="D1177" s="355" t="s">
        <v>13</v>
      </c>
      <c r="E1177" s="355" t="s">
        <v>616</v>
      </c>
      <c r="F1177" s="355" t="s">
        <v>617</v>
      </c>
      <c r="G1177" s="356" t="s">
        <v>34</v>
      </c>
      <c r="H1177" s="356" t="s">
        <v>1336</v>
      </c>
      <c r="I1177" s="356" t="s">
        <v>34</v>
      </c>
      <c r="J1177" s="356" t="s">
        <v>608</v>
      </c>
      <c r="K1177" s="357" t="s">
        <v>48</v>
      </c>
      <c r="L1177" s="358"/>
      <c r="M1177" s="358" t="s">
        <v>34</v>
      </c>
      <c r="N1177" s="357">
        <v>109241</v>
      </c>
      <c r="O1177" s="357" t="s">
        <v>1320</v>
      </c>
      <c r="P1177" s="361">
        <v>37503</v>
      </c>
      <c r="Q1177" s="362">
        <v>207826590.66999999</v>
      </c>
      <c r="R1177" s="362">
        <v>266451082.70277777</v>
      </c>
      <c r="S1177" s="357">
        <v>33</v>
      </c>
      <c r="T1177" s="359">
        <v>7.6279791376347772E-2</v>
      </c>
      <c r="U1177" s="359">
        <v>0.98608375151608063</v>
      </c>
      <c r="V1177" s="359">
        <v>9.2305440595354948E-2</v>
      </c>
      <c r="W1177" s="359">
        <v>0.90490196279393686</v>
      </c>
      <c r="X1177" s="359">
        <v>0.11303062216774684</v>
      </c>
      <c r="Y1177" s="359">
        <v>0.85713174110300272</v>
      </c>
      <c r="Z1177" s="359">
        <v>0.18243889929955026</v>
      </c>
      <c r="AA1177" s="359">
        <v>1.0370418481684063</v>
      </c>
      <c r="AB1177" s="359">
        <v>2.8683682831274596E-2</v>
      </c>
      <c r="AC1177" s="363">
        <v>-0.29411696652545261</v>
      </c>
      <c r="AD1177" s="526">
        <v>12219414000195</v>
      </c>
      <c r="AE1177" s="360" t="s">
        <v>2243</v>
      </c>
      <c r="AF1177" s="360" t="s">
        <v>2152</v>
      </c>
      <c r="AG1177" s="364" t="s">
        <v>1436</v>
      </c>
      <c r="AH1177" s="364" t="s">
        <v>2147</v>
      </c>
      <c r="AI1177" s="364">
        <v>500</v>
      </c>
      <c r="AJ1177" s="364">
        <v>500</v>
      </c>
      <c r="AK1177" s="364">
        <v>500</v>
      </c>
      <c r="AL1177" s="359">
        <v>1.9199999999999998E-2</v>
      </c>
      <c r="AM1177" s="359">
        <v>0.2</v>
      </c>
      <c r="AN1177" s="359" t="s">
        <v>64</v>
      </c>
      <c r="AO1177" s="357" t="s">
        <v>1323</v>
      </c>
      <c r="AP1177" s="360" t="s">
        <v>13</v>
      </c>
      <c r="AQ1177" s="366" t="s">
        <v>674</v>
      </c>
      <c r="AR1177" s="359">
        <v>6.3999999999999994E-3</v>
      </c>
      <c r="AS1177" s="359">
        <v>6.3999999999999994E-3</v>
      </c>
      <c r="AT1177" s="359"/>
      <c r="AX1177" s="646"/>
      <c r="AY1177" s="647"/>
      <c r="AZ1177" s="647"/>
      <c r="BA1177" s="647"/>
      <c r="BB1177" s="648"/>
      <c r="BC1177" s="647"/>
      <c r="BD1177" s="647"/>
      <c r="BE1177" s="647"/>
      <c r="BF1177" s="647"/>
      <c r="BG1177" s="648"/>
      <c r="BH1177" s="648"/>
      <c r="BI1177" s="649"/>
      <c r="BJ1177" s="649"/>
      <c r="BK1177" s="649"/>
      <c r="BL1177" s="648"/>
      <c r="BM1177" s="648"/>
      <c r="BN1177" s="648"/>
      <c r="BO1177" s="648"/>
      <c r="BP1177" s="648"/>
      <c r="BQ1177" s="648"/>
      <c r="BR1177" s="648"/>
      <c r="BS1177" s="648"/>
      <c r="BT1177" s="651"/>
      <c r="BU1177" s="652"/>
      <c r="BV1177" s="650"/>
      <c r="BW1177" s="653"/>
    </row>
    <row r="1178" spans="2:75" ht="15.75" customHeight="1">
      <c r="B1178" s="353" t="s">
        <v>936</v>
      </c>
      <c r="C1178" s="354">
        <v>10459361000154</v>
      </c>
      <c r="D1178" s="355" t="s">
        <v>13</v>
      </c>
      <c r="E1178" s="355" t="s">
        <v>616</v>
      </c>
      <c r="F1178" s="355" t="s">
        <v>617</v>
      </c>
      <c r="G1178" s="356" t="s">
        <v>34</v>
      </c>
      <c r="H1178" s="356" t="s">
        <v>865</v>
      </c>
      <c r="I1178" s="356" t="s">
        <v>34</v>
      </c>
      <c r="J1178" s="356" t="s">
        <v>608</v>
      </c>
      <c r="K1178" s="357" t="s">
        <v>48</v>
      </c>
      <c r="L1178" s="358"/>
      <c r="M1178" s="358" t="s">
        <v>1414</v>
      </c>
      <c r="N1178" s="357">
        <v>270369</v>
      </c>
      <c r="O1178" s="357" t="s">
        <v>1320</v>
      </c>
      <c r="P1178" s="361">
        <v>40627</v>
      </c>
      <c r="Q1178" s="362">
        <v>138243296.84</v>
      </c>
      <c r="R1178" s="362">
        <v>244066712.80027783</v>
      </c>
      <c r="S1178" s="357">
        <v>33</v>
      </c>
      <c r="T1178" s="359">
        <v>8.9114379032672719E-2</v>
      </c>
      <c r="U1178" s="359">
        <v>1.15199897122177</v>
      </c>
      <c r="V1178" s="359">
        <v>3.1629930810826323E-2</v>
      </c>
      <c r="W1178" s="359">
        <v>0.31007908406206658</v>
      </c>
      <c r="X1178" s="359">
        <v>8.1005704817228352E-2</v>
      </c>
      <c r="Y1178" s="359">
        <v>0.61428097516992464</v>
      </c>
      <c r="Z1178" s="359">
        <v>0.17860744699520614</v>
      </c>
      <c r="AA1178" s="359">
        <v>1.0152626311586492</v>
      </c>
      <c r="AB1178" s="359">
        <v>5.8621378645880261E-2</v>
      </c>
      <c r="AC1178" s="363">
        <v>-1.0968124719841854</v>
      </c>
      <c r="AD1178" s="526">
        <v>0</v>
      </c>
      <c r="AE1178" s="360" t="s">
        <v>469</v>
      </c>
      <c r="AF1178" s="360" t="s">
        <v>469</v>
      </c>
      <c r="AG1178" s="364" t="s">
        <v>469</v>
      </c>
      <c r="AH1178" s="364" t="s">
        <v>2147</v>
      </c>
      <c r="AI1178" s="364">
        <v>1000</v>
      </c>
      <c r="AJ1178" s="364">
        <v>1000</v>
      </c>
      <c r="AK1178" s="364">
        <v>1000</v>
      </c>
      <c r="AL1178" s="359">
        <v>9.0000000000000011E-3</v>
      </c>
      <c r="AM1178" s="359">
        <v>0.2</v>
      </c>
      <c r="AN1178" s="359" t="s">
        <v>64</v>
      </c>
      <c r="AO1178" s="357" t="s">
        <v>1323</v>
      </c>
      <c r="AP1178" s="360" t="s">
        <v>13</v>
      </c>
      <c r="AQ1178" s="366" t="s">
        <v>668</v>
      </c>
      <c r="AR1178" s="359">
        <v>2.6666666666666666E-3</v>
      </c>
      <c r="AS1178" s="359">
        <v>2.6666666666666666E-3</v>
      </c>
      <c r="AT1178" s="359"/>
      <c r="AX1178" s="646"/>
      <c r="AY1178" s="647"/>
      <c r="AZ1178" s="647"/>
      <c r="BA1178" s="647"/>
      <c r="BB1178" s="648"/>
      <c r="BC1178" s="647"/>
      <c r="BD1178" s="647"/>
      <c r="BE1178" s="647"/>
      <c r="BF1178" s="647"/>
      <c r="BG1178" s="648"/>
      <c r="BH1178" s="648"/>
      <c r="BI1178" s="649"/>
      <c r="BJ1178" s="649"/>
      <c r="BK1178" s="649"/>
      <c r="BL1178" s="648"/>
      <c r="BM1178" s="648"/>
      <c r="BN1178" s="648"/>
      <c r="BO1178" s="648"/>
      <c r="BP1178" s="648"/>
      <c r="BQ1178" s="648"/>
      <c r="BR1178" s="648"/>
      <c r="BS1178" s="648"/>
      <c r="BT1178" s="651"/>
      <c r="BU1178" s="652"/>
      <c r="BV1178" s="650"/>
      <c r="BW1178" s="653"/>
    </row>
    <row r="1179" spans="2:75" ht="15.75" customHeight="1">
      <c r="B1179" s="353" t="s">
        <v>1683</v>
      </c>
      <c r="C1179" s="354">
        <v>27566556000104</v>
      </c>
      <c r="D1179" s="355" t="s">
        <v>13</v>
      </c>
      <c r="E1179" s="355" t="s">
        <v>616</v>
      </c>
      <c r="F1179" s="355" t="s">
        <v>617</v>
      </c>
      <c r="G1179" s="356" t="s">
        <v>34</v>
      </c>
      <c r="H1179" s="356" t="s">
        <v>1337</v>
      </c>
      <c r="I1179" s="356" t="s">
        <v>34</v>
      </c>
      <c r="J1179" s="356" t="s">
        <v>608</v>
      </c>
      <c r="K1179" s="357" t="s">
        <v>48</v>
      </c>
      <c r="L1179" s="358"/>
      <c r="M1179" s="358"/>
      <c r="N1179" s="357">
        <v>442410</v>
      </c>
      <c r="O1179" s="357" t="s">
        <v>1320</v>
      </c>
      <c r="P1179" s="361">
        <v>42888</v>
      </c>
      <c r="Q1179" s="362">
        <v>10425746.66</v>
      </c>
      <c r="R1179" s="362">
        <v>16632945.53575396</v>
      </c>
      <c r="S1179" s="357">
        <v>33</v>
      </c>
      <c r="T1179" s="359">
        <v>7.5696494779655232E-2</v>
      </c>
      <c r="U1179" s="359">
        <v>0.85142762720598153</v>
      </c>
      <c r="V1179" s="359">
        <v>-7.6389895465636126E-3</v>
      </c>
      <c r="W1179" s="359">
        <v>-7.010841862163128E-2</v>
      </c>
      <c r="X1179" s="359">
        <v>2.354027249849322E-2</v>
      </c>
      <c r="Y1179" s="359">
        <v>0.16553026331726045</v>
      </c>
      <c r="Z1179" s="359">
        <v>0.16400681579041021</v>
      </c>
      <c r="AA1179" s="359">
        <v>0.89622569030081878</v>
      </c>
      <c r="AB1179" s="359">
        <v>8.0952534176105428E-2</v>
      </c>
      <c r="AC1179" s="363">
        <v>-1.3322200279743908</v>
      </c>
      <c r="AD1179" s="526">
        <v>26269634000138</v>
      </c>
      <c r="AE1179" s="360" t="s">
        <v>2352</v>
      </c>
      <c r="AF1179" s="360" t="s">
        <v>2352</v>
      </c>
      <c r="AG1179" s="364" t="s">
        <v>1439</v>
      </c>
      <c r="AH1179" s="364" t="s">
        <v>2353</v>
      </c>
      <c r="AI1179" s="364">
        <v>1000</v>
      </c>
      <c r="AJ1179" s="364">
        <v>100</v>
      </c>
      <c r="AK1179" s="364">
        <v>1000</v>
      </c>
      <c r="AL1179" s="359">
        <v>0</v>
      </c>
      <c r="AM1179" s="359" t="s">
        <v>34</v>
      </c>
      <c r="AN1179" s="359" t="s">
        <v>64</v>
      </c>
      <c r="AO1179" s="357" t="s">
        <v>1323</v>
      </c>
      <c r="AP1179" s="360" t="s">
        <v>13</v>
      </c>
      <c r="AQ1179" s="366" t="s">
        <v>674</v>
      </c>
      <c r="AR1179" s="359" t="s">
        <v>34</v>
      </c>
      <c r="AS1179" s="359" t="s">
        <v>34</v>
      </c>
      <c r="AT1179" s="359"/>
      <c r="AX1179" s="646"/>
      <c r="AY1179" s="647"/>
      <c r="AZ1179" s="647"/>
      <c r="BA1179" s="647"/>
      <c r="BB1179" s="648"/>
      <c r="BC1179" s="647"/>
      <c r="BD1179" s="647"/>
      <c r="BE1179" s="647"/>
      <c r="BF1179" s="647"/>
      <c r="BG1179" s="648"/>
      <c r="BH1179" s="648"/>
      <c r="BI1179" s="649"/>
      <c r="BJ1179" s="649"/>
      <c r="BK1179" s="649"/>
      <c r="BL1179" s="648"/>
      <c r="BM1179" s="648"/>
      <c r="BN1179" s="648"/>
      <c r="BO1179" s="648"/>
      <c r="BP1179" s="648"/>
      <c r="BQ1179" s="648"/>
      <c r="BR1179" s="648"/>
      <c r="BS1179" s="648"/>
      <c r="BT1179" s="651"/>
      <c r="BU1179" s="652"/>
      <c r="BV1179" s="650"/>
      <c r="BW1179" s="653"/>
    </row>
    <row r="1180" spans="2:75" ht="15.75" customHeight="1">
      <c r="B1180" s="353" t="s">
        <v>527</v>
      </c>
      <c r="C1180" s="354">
        <v>42562316000117</v>
      </c>
      <c r="D1180" s="355" t="s">
        <v>13</v>
      </c>
      <c r="E1180" s="355" t="s">
        <v>616</v>
      </c>
      <c r="F1180" s="355" t="s">
        <v>619</v>
      </c>
      <c r="G1180" s="356" t="s">
        <v>34</v>
      </c>
      <c r="H1180" s="356" t="s">
        <v>1337</v>
      </c>
      <c r="I1180" s="356" t="s">
        <v>34</v>
      </c>
      <c r="J1180" s="356" t="s">
        <v>611</v>
      </c>
      <c r="K1180" s="357" t="s">
        <v>48</v>
      </c>
      <c r="L1180" s="358"/>
      <c r="M1180" s="358" t="s">
        <v>1414</v>
      </c>
      <c r="N1180" s="357">
        <v>604887</v>
      </c>
      <c r="O1180" s="357" t="s">
        <v>1320</v>
      </c>
      <c r="P1180" s="361">
        <v>44407</v>
      </c>
      <c r="Q1180" s="362">
        <v>21951855.649999999</v>
      </c>
      <c r="R1180" s="362">
        <v>42895517.718650825</v>
      </c>
      <c r="S1180" s="357">
        <v>33</v>
      </c>
      <c r="T1180" s="359">
        <v>-3.7949858165630124E-3</v>
      </c>
      <c r="U1180" s="359">
        <v>-4.9058522361233349E-2</v>
      </c>
      <c r="V1180" s="359">
        <v>2.5148173011031671E-2</v>
      </c>
      <c r="W1180" s="359">
        <v>0.24653618434176289</v>
      </c>
      <c r="X1180" s="359" t="s">
        <v>1417</v>
      </c>
      <c r="Y1180" s="359" t="s">
        <v>1417</v>
      </c>
      <c r="Z1180" s="359" t="s">
        <v>1417</v>
      </c>
      <c r="AA1180" s="359" t="s">
        <v>1417</v>
      </c>
      <c r="AB1180" s="359">
        <v>7.5534894895426752E-2</v>
      </c>
      <c r="AC1180" s="363">
        <v>-0.91968827775901207</v>
      </c>
      <c r="AD1180" s="526">
        <v>0</v>
      </c>
      <c r="AE1180" s="360" t="s">
        <v>2241</v>
      </c>
      <c r="AF1180" s="360" t="s">
        <v>2143</v>
      </c>
      <c r="AG1180" s="364" t="s">
        <v>1435</v>
      </c>
      <c r="AH1180" s="364" t="s">
        <v>2144</v>
      </c>
      <c r="AI1180" s="364">
        <v>100000</v>
      </c>
      <c r="AJ1180" s="364">
        <v>10000</v>
      </c>
      <c r="AK1180" s="364">
        <v>100000</v>
      </c>
      <c r="AL1180" s="359">
        <v>1.5700000000000002E-2</v>
      </c>
      <c r="AM1180" s="359">
        <v>0.15</v>
      </c>
      <c r="AN1180" s="359" t="s">
        <v>64</v>
      </c>
      <c r="AO1180" s="357" t="s">
        <v>1323</v>
      </c>
      <c r="AP1180" s="360" t="s">
        <v>13</v>
      </c>
      <c r="AQ1180" s="366" t="s">
        <v>668</v>
      </c>
      <c r="AR1180" s="359" t="s">
        <v>34</v>
      </c>
      <c r="AS1180" s="359" t="s">
        <v>34</v>
      </c>
      <c r="AT1180" s="359"/>
      <c r="AX1180" s="646"/>
      <c r="AY1180" s="647"/>
      <c r="AZ1180" s="647"/>
      <c r="BA1180" s="647"/>
      <c r="BB1180" s="648"/>
      <c r="BC1180" s="647"/>
      <c r="BD1180" s="647"/>
      <c r="BE1180" s="647"/>
      <c r="BF1180" s="647"/>
      <c r="BG1180" s="648"/>
      <c r="BH1180" s="648"/>
      <c r="BI1180" s="649"/>
      <c r="BJ1180" s="649"/>
      <c r="BK1180" s="649"/>
      <c r="BL1180" s="648"/>
      <c r="BM1180" s="648"/>
      <c r="BN1180" s="648"/>
      <c r="BO1180" s="648"/>
      <c r="BP1180" s="648"/>
      <c r="BQ1180" s="648"/>
      <c r="BR1180" s="648"/>
      <c r="BS1180" s="648"/>
      <c r="BT1180" s="651"/>
      <c r="BU1180" s="652"/>
      <c r="BV1180" s="650"/>
      <c r="BW1180" s="653"/>
    </row>
    <row r="1181" spans="2:75" ht="15.75" customHeight="1">
      <c r="B1181" s="353" t="s">
        <v>174</v>
      </c>
      <c r="C1181" s="354">
        <v>29298540000185</v>
      </c>
      <c r="D1181" s="355" t="s">
        <v>13</v>
      </c>
      <c r="E1181" s="355" t="s">
        <v>615</v>
      </c>
      <c r="F1181" s="355" t="s">
        <v>619</v>
      </c>
      <c r="G1181" s="356" t="s">
        <v>34</v>
      </c>
      <c r="H1181" s="356" t="s">
        <v>865</v>
      </c>
      <c r="I1181" s="356" t="s">
        <v>34</v>
      </c>
      <c r="J1181" s="356"/>
      <c r="K1181" s="357" t="s">
        <v>48</v>
      </c>
      <c r="L1181" s="358"/>
      <c r="M1181" s="358" t="s">
        <v>34</v>
      </c>
      <c r="N1181" s="357">
        <v>464597</v>
      </c>
      <c r="O1181" s="357" t="s">
        <v>1320</v>
      </c>
      <c r="P1181" s="361">
        <v>43160</v>
      </c>
      <c r="Q1181" s="362">
        <v>104335094.28</v>
      </c>
      <c r="R1181" s="362">
        <v>113436970.12365086</v>
      </c>
      <c r="S1181" s="357">
        <v>33</v>
      </c>
      <c r="T1181" s="359">
        <v>8.7997281305662423E-2</v>
      </c>
      <c r="U1181" s="359">
        <v>1.1375580308680453</v>
      </c>
      <c r="V1181" s="359">
        <v>8.1016954742870739E-2</v>
      </c>
      <c r="W1181" s="359">
        <v>0.79423705573104175</v>
      </c>
      <c r="X1181" s="359">
        <v>7.6783589933745011E-2</v>
      </c>
      <c r="Y1181" s="359">
        <v>0.58226391101675901</v>
      </c>
      <c r="Z1181" s="359">
        <v>0.25495234938002009</v>
      </c>
      <c r="AA1181" s="359">
        <v>1.4492318064351808</v>
      </c>
      <c r="AB1181" s="359">
        <v>5.4044360872612884E-2</v>
      </c>
      <c r="AC1181" s="363">
        <v>-0.32905542903699903</v>
      </c>
      <c r="AD1181" s="526">
        <v>29054797000191</v>
      </c>
      <c r="AE1181" s="360" t="s">
        <v>2243</v>
      </c>
      <c r="AF1181" s="360" t="s">
        <v>2152</v>
      </c>
      <c r="AG1181" s="364" t="s">
        <v>1436</v>
      </c>
      <c r="AH1181" s="364" t="s">
        <v>2147</v>
      </c>
      <c r="AI1181" s="364">
        <v>1000</v>
      </c>
      <c r="AJ1181" s="364">
        <v>1</v>
      </c>
      <c r="AK1181" s="364">
        <v>1000</v>
      </c>
      <c r="AL1181" s="359">
        <v>1.9199999999999998E-2</v>
      </c>
      <c r="AM1181" s="359">
        <v>0.2</v>
      </c>
      <c r="AN1181" s="359" t="s">
        <v>64</v>
      </c>
      <c r="AO1181" s="357" t="s">
        <v>1323</v>
      </c>
      <c r="AP1181" s="360" t="s">
        <v>13</v>
      </c>
      <c r="AQ1181" s="366" t="s">
        <v>664</v>
      </c>
      <c r="AR1181" s="359">
        <v>6.6666666666666662E-3</v>
      </c>
      <c r="AS1181" s="359">
        <v>6.6666666666666662E-3</v>
      </c>
      <c r="AT1181" s="359"/>
      <c r="AX1181" s="646"/>
      <c r="AY1181" s="647"/>
      <c r="AZ1181" s="647"/>
      <c r="BA1181" s="647"/>
      <c r="BB1181" s="648"/>
      <c r="BC1181" s="647"/>
      <c r="BD1181" s="647"/>
      <c r="BE1181" s="647"/>
      <c r="BF1181" s="647"/>
      <c r="BG1181" s="648"/>
      <c r="BH1181" s="648"/>
      <c r="BI1181" s="649"/>
      <c r="BJ1181" s="649"/>
      <c r="BK1181" s="649"/>
      <c r="BL1181" s="648"/>
      <c r="BM1181" s="648"/>
      <c r="BN1181" s="648"/>
      <c r="BO1181" s="648"/>
      <c r="BP1181" s="648"/>
      <c r="BQ1181" s="648"/>
      <c r="BR1181" s="648"/>
      <c r="BS1181" s="648"/>
      <c r="BT1181" s="651"/>
      <c r="BU1181" s="652"/>
      <c r="BV1181" s="650"/>
      <c r="BW1181" s="653"/>
    </row>
    <row r="1182" spans="2:75" ht="15.75" customHeight="1">
      <c r="B1182" s="353" t="s">
        <v>930</v>
      </c>
      <c r="C1182" s="354">
        <v>27751295000194</v>
      </c>
      <c r="D1182" s="355" t="s">
        <v>13</v>
      </c>
      <c r="E1182" s="355" t="s">
        <v>615</v>
      </c>
      <c r="F1182" s="355" t="s">
        <v>619</v>
      </c>
      <c r="G1182" s="356" t="s">
        <v>34</v>
      </c>
      <c r="H1182" s="356" t="s">
        <v>1337</v>
      </c>
      <c r="I1182" s="356" t="s">
        <v>34</v>
      </c>
      <c r="J1182" s="356" t="s">
        <v>700</v>
      </c>
      <c r="K1182" s="357" t="s">
        <v>48</v>
      </c>
      <c r="L1182" s="358"/>
      <c r="M1182" s="358" t="s">
        <v>34</v>
      </c>
      <c r="N1182" s="357">
        <v>448168</v>
      </c>
      <c r="O1182" s="357" t="s">
        <v>1320</v>
      </c>
      <c r="P1182" s="361">
        <v>42964</v>
      </c>
      <c r="Q1182" s="362">
        <v>4601216.01</v>
      </c>
      <c r="R1182" s="362">
        <v>4996185.8598015849</v>
      </c>
      <c r="S1182" s="357">
        <v>33</v>
      </c>
      <c r="T1182" s="359">
        <v>0.26628606208586425</v>
      </c>
      <c r="U1182" s="359">
        <v>3.4423318986618492</v>
      </c>
      <c r="V1182" s="359">
        <v>0.33300524998864733</v>
      </c>
      <c r="W1182" s="359">
        <v>3.2645649312958991</v>
      </c>
      <c r="X1182" s="359">
        <v>0.4511348495590688</v>
      </c>
      <c r="Y1182" s="359">
        <v>3.4210375176112682</v>
      </c>
      <c r="Z1182" s="359">
        <v>0.16618484777705556</v>
      </c>
      <c r="AA1182" s="359">
        <v>0.94464854994182601</v>
      </c>
      <c r="AB1182" s="359">
        <v>0.25075237128076416</v>
      </c>
      <c r="AC1182" s="363">
        <v>0.88484072210780484</v>
      </c>
      <c r="AD1182" s="526">
        <v>19628666000117</v>
      </c>
      <c r="AE1182" s="360" t="s">
        <v>2157</v>
      </c>
      <c r="AF1182" s="360" t="s">
        <v>2143</v>
      </c>
      <c r="AG1182" s="364" t="s">
        <v>1435</v>
      </c>
      <c r="AH1182" s="364" t="s">
        <v>2147</v>
      </c>
      <c r="AI1182" s="364">
        <v>5000</v>
      </c>
      <c r="AJ1182" s="364">
        <v>5000</v>
      </c>
      <c r="AK1182" s="364">
        <v>5000</v>
      </c>
      <c r="AL1182" s="359">
        <v>0</v>
      </c>
      <c r="AM1182" s="359" t="s">
        <v>34</v>
      </c>
      <c r="AN1182" s="359" t="s">
        <v>34</v>
      </c>
      <c r="AO1182" s="357" t="s">
        <v>1323</v>
      </c>
      <c r="AP1182" s="360" t="s">
        <v>13</v>
      </c>
      <c r="AQ1182" s="366" t="s">
        <v>668</v>
      </c>
      <c r="AR1182" s="359">
        <v>4.1999999999999997E-3</v>
      </c>
      <c r="AS1182" s="359">
        <v>4.1999999999999997E-3</v>
      </c>
      <c r="AT1182" s="359"/>
      <c r="AX1182" s="646"/>
      <c r="AY1182" s="647"/>
      <c r="AZ1182" s="647"/>
      <c r="BA1182" s="647"/>
      <c r="BB1182" s="648"/>
      <c r="BC1182" s="647"/>
      <c r="BD1182" s="647"/>
      <c r="BE1182" s="647"/>
      <c r="BF1182" s="647"/>
      <c r="BG1182" s="648"/>
      <c r="BH1182" s="648"/>
      <c r="BI1182" s="649"/>
      <c r="BJ1182" s="649"/>
      <c r="BK1182" s="649"/>
      <c r="BL1182" s="648"/>
      <c r="BM1182" s="648"/>
      <c r="BN1182" s="648"/>
      <c r="BO1182" s="648"/>
      <c r="BP1182" s="648"/>
      <c r="BQ1182" s="648"/>
      <c r="BR1182" s="648"/>
      <c r="BS1182" s="648"/>
      <c r="BT1182" s="651"/>
      <c r="BU1182" s="652"/>
      <c r="BV1182" s="650"/>
      <c r="BW1182" s="653"/>
    </row>
    <row r="1183" spans="2:75" ht="15.75" customHeight="1">
      <c r="B1183" s="353" t="s">
        <v>931</v>
      </c>
      <c r="C1183" s="354">
        <v>19628666000117</v>
      </c>
      <c r="D1183" s="355" t="s">
        <v>13</v>
      </c>
      <c r="E1183" s="355" t="s">
        <v>615</v>
      </c>
      <c r="F1183" s="355" t="s">
        <v>619</v>
      </c>
      <c r="G1183" s="356" t="s">
        <v>34</v>
      </c>
      <c r="H1183" s="356" t="s">
        <v>1337</v>
      </c>
      <c r="I1183" s="356" t="s">
        <v>34</v>
      </c>
      <c r="J1183" s="356" t="s">
        <v>700</v>
      </c>
      <c r="K1183" s="357" t="s">
        <v>48</v>
      </c>
      <c r="L1183" s="358"/>
      <c r="M1183" s="358" t="s">
        <v>34</v>
      </c>
      <c r="N1183" s="357">
        <v>370126</v>
      </c>
      <c r="O1183" s="357" t="s">
        <v>1320</v>
      </c>
      <c r="P1183" s="361">
        <v>41759</v>
      </c>
      <c r="Q1183" s="362">
        <v>188343756.80000001</v>
      </c>
      <c r="R1183" s="362">
        <v>244892605.36615095</v>
      </c>
      <c r="S1183" s="357">
        <v>33</v>
      </c>
      <c r="T1183" s="359">
        <v>0.26837709566893864</v>
      </c>
      <c r="U1183" s="359">
        <v>3.4693630979210472</v>
      </c>
      <c r="V1183" s="359">
        <v>0.33714823429558294</v>
      </c>
      <c r="W1183" s="359">
        <v>3.3051800305467136</v>
      </c>
      <c r="X1183" s="359">
        <v>0.45999457810846356</v>
      </c>
      <c r="Y1183" s="359">
        <v>3.4882224486644891</v>
      </c>
      <c r="Z1183" s="359">
        <v>0.16710729167402305</v>
      </c>
      <c r="AA1183" s="359">
        <v>0.94989202009767337</v>
      </c>
      <c r="AB1183" s="359">
        <v>0.25498083940757377</v>
      </c>
      <c r="AC1183" s="363">
        <v>0.8865367612403624</v>
      </c>
      <c r="AD1183" s="526">
        <v>19770499000144</v>
      </c>
      <c r="AE1183" s="360" t="s">
        <v>2271</v>
      </c>
      <c r="AF1183" s="360" t="s">
        <v>2143</v>
      </c>
      <c r="AG1183" s="364" t="s">
        <v>1435</v>
      </c>
      <c r="AH1183" s="364" t="s">
        <v>2147</v>
      </c>
      <c r="AI1183" s="364">
        <v>5000</v>
      </c>
      <c r="AJ1183" s="364">
        <v>1000</v>
      </c>
      <c r="AK1183" s="364">
        <v>5000</v>
      </c>
      <c r="AL1183" s="359">
        <v>0.02</v>
      </c>
      <c r="AM1183" s="359">
        <v>0.2</v>
      </c>
      <c r="AN1183" s="359" t="s">
        <v>34</v>
      </c>
      <c r="AO1183" s="357" t="s">
        <v>1323</v>
      </c>
      <c r="AP1183" s="360" t="s">
        <v>13</v>
      </c>
      <c r="AQ1183" s="366" t="s">
        <v>674</v>
      </c>
      <c r="AR1183" s="359">
        <v>4.1999999999999997E-3</v>
      </c>
      <c r="AS1183" s="359">
        <v>4.1999999999999997E-3</v>
      </c>
      <c r="AT1183" s="359"/>
      <c r="AX1183" s="646"/>
      <c r="AY1183" s="647"/>
      <c r="AZ1183" s="647"/>
      <c r="BA1183" s="647"/>
      <c r="BB1183" s="648"/>
      <c r="BC1183" s="647"/>
      <c r="BD1183" s="647"/>
      <c r="BE1183" s="647"/>
      <c r="BF1183" s="647"/>
      <c r="BG1183" s="648"/>
      <c r="BH1183" s="648"/>
      <c r="BI1183" s="649"/>
      <c r="BJ1183" s="649"/>
      <c r="BK1183" s="649"/>
      <c r="BL1183" s="648"/>
      <c r="BM1183" s="648"/>
      <c r="BN1183" s="648"/>
      <c r="BO1183" s="648"/>
      <c r="BP1183" s="648"/>
      <c r="BQ1183" s="648"/>
      <c r="BR1183" s="648"/>
      <c r="BS1183" s="648"/>
      <c r="BT1183" s="651"/>
      <c r="BU1183" s="652"/>
      <c r="BV1183" s="650"/>
      <c r="BW1183" s="653"/>
    </row>
    <row r="1184" spans="2:75" ht="15.75" customHeight="1">
      <c r="B1184" s="353" t="s">
        <v>1641</v>
      </c>
      <c r="C1184" s="354">
        <v>31006657000190</v>
      </c>
      <c r="D1184" s="355" t="s">
        <v>13</v>
      </c>
      <c r="E1184" s="355" t="s">
        <v>615</v>
      </c>
      <c r="F1184" s="355" t="s">
        <v>619</v>
      </c>
      <c r="G1184" s="356" t="s">
        <v>34</v>
      </c>
      <c r="H1184" s="356" t="s">
        <v>1337</v>
      </c>
      <c r="I1184" s="356" t="s">
        <v>34</v>
      </c>
      <c r="J1184" s="356" t="s">
        <v>700</v>
      </c>
      <c r="K1184" s="357" t="s">
        <v>48</v>
      </c>
      <c r="L1184" s="358"/>
      <c r="M1184" s="358"/>
      <c r="N1184" s="357">
        <v>484751</v>
      </c>
      <c r="O1184" s="357" t="s">
        <v>1320</v>
      </c>
      <c r="P1184" s="361">
        <v>43473</v>
      </c>
      <c r="Q1184" s="362">
        <v>21746331.960000001</v>
      </c>
      <c r="R1184" s="362">
        <v>27990535.213769816</v>
      </c>
      <c r="S1184" s="357">
        <v>33</v>
      </c>
      <c r="T1184" s="359">
        <v>0.2973924313765941</v>
      </c>
      <c r="U1184" s="359">
        <v>3.34504435024441</v>
      </c>
      <c r="V1184" s="359">
        <v>0.36465607595225014</v>
      </c>
      <c r="W1184" s="359">
        <v>3.3467071357994338</v>
      </c>
      <c r="X1184" s="359">
        <v>0.64356022107899302</v>
      </c>
      <c r="Y1184" s="359">
        <v>4.525380615816526</v>
      </c>
      <c r="Z1184" s="359">
        <v>0.1500365065141458</v>
      </c>
      <c r="AA1184" s="359">
        <v>0.81988404550700456</v>
      </c>
      <c r="AB1184" s="359">
        <v>0.25203058983841747</v>
      </c>
      <c r="AC1184" s="363">
        <v>0.94985504877171023</v>
      </c>
      <c r="AD1184" s="526">
        <v>19628666000117</v>
      </c>
      <c r="AE1184" s="360" t="s">
        <v>2352</v>
      </c>
      <c r="AF1184" s="360" t="s">
        <v>2352</v>
      </c>
      <c r="AG1184" s="364" t="s">
        <v>1439</v>
      </c>
      <c r="AH1184" s="364" t="s">
        <v>2147</v>
      </c>
      <c r="AI1184" s="364">
        <v>10000</v>
      </c>
      <c r="AJ1184" s="364">
        <v>5000</v>
      </c>
      <c r="AK1184" s="364">
        <v>5000</v>
      </c>
      <c r="AL1184" s="359">
        <v>0</v>
      </c>
      <c r="AM1184" s="359" t="s">
        <v>34</v>
      </c>
      <c r="AN1184" s="359" t="s">
        <v>64</v>
      </c>
      <c r="AO1184" s="357" t="s">
        <v>1323</v>
      </c>
      <c r="AP1184" s="360" t="s">
        <v>13</v>
      </c>
      <c r="AQ1184" s="366" t="s">
        <v>668</v>
      </c>
      <c r="AR1184" s="359" t="s">
        <v>34</v>
      </c>
      <c r="AS1184" s="359" t="s">
        <v>34</v>
      </c>
      <c r="AT1184" s="359"/>
      <c r="AX1184" s="646"/>
      <c r="AY1184" s="647"/>
      <c r="AZ1184" s="647"/>
      <c r="BA1184" s="647"/>
      <c r="BB1184" s="648"/>
      <c r="BC1184" s="647"/>
      <c r="BD1184" s="647"/>
      <c r="BE1184" s="647"/>
      <c r="BF1184" s="647"/>
      <c r="BG1184" s="648"/>
      <c r="BH1184" s="648"/>
      <c r="BI1184" s="649"/>
      <c r="BJ1184" s="649"/>
      <c r="BK1184" s="649"/>
      <c r="BL1184" s="648"/>
      <c r="BM1184" s="648"/>
      <c r="BN1184" s="648"/>
      <c r="BO1184" s="648"/>
      <c r="BP1184" s="648"/>
      <c r="BQ1184" s="648"/>
      <c r="BR1184" s="648"/>
      <c r="BS1184" s="648"/>
      <c r="BT1184" s="651"/>
      <c r="BU1184" s="652"/>
      <c r="BV1184" s="650"/>
      <c r="BW1184" s="653"/>
    </row>
    <row r="1185" spans="2:75" ht="15.75" customHeight="1">
      <c r="B1185" s="353" t="s">
        <v>1163</v>
      </c>
      <c r="C1185" s="354">
        <v>38971869000156</v>
      </c>
      <c r="D1185" s="355" t="s">
        <v>13</v>
      </c>
      <c r="E1185" s="355" t="s">
        <v>615</v>
      </c>
      <c r="F1185" s="355" t="s">
        <v>619</v>
      </c>
      <c r="G1185" s="356" t="s">
        <v>34</v>
      </c>
      <c r="H1185" s="356" t="s">
        <v>1337</v>
      </c>
      <c r="I1185" s="356" t="s">
        <v>34</v>
      </c>
      <c r="J1185" s="356" t="s">
        <v>611</v>
      </c>
      <c r="K1185" s="357" t="s">
        <v>48</v>
      </c>
      <c r="L1185" s="358"/>
      <c r="M1185" s="358" t="s">
        <v>1414</v>
      </c>
      <c r="N1185" s="357">
        <v>558524</v>
      </c>
      <c r="O1185" s="357" t="s">
        <v>1320</v>
      </c>
      <c r="P1185" s="361">
        <v>44132</v>
      </c>
      <c r="Q1185" s="362">
        <v>16646686.07</v>
      </c>
      <c r="R1185" s="362">
        <v>27585167.233730134</v>
      </c>
      <c r="S1185" s="357">
        <v>33</v>
      </c>
      <c r="T1185" s="359">
        <v>8.1341306667398028E-2</v>
      </c>
      <c r="U1185" s="359">
        <v>1.0515149475969661</v>
      </c>
      <c r="V1185" s="359">
        <v>0.17667819257708506</v>
      </c>
      <c r="W1185" s="359">
        <v>1.7320370523634643</v>
      </c>
      <c r="X1185" s="359" t="s">
        <v>1417</v>
      </c>
      <c r="Y1185" s="359" t="s">
        <v>1417</v>
      </c>
      <c r="Z1185" s="359" t="s">
        <v>1417</v>
      </c>
      <c r="AA1185" s="359" t="s">
        <v>1417</v>
      </c>
      <c r="AB1185" s="359">
        <v>9.6398631900246085E-2</v>
      </c>
      <c r="AC1185" s="363">
        <v>0.72866361711510608</v>
      </c>
      <c r="AD1185" s="526">
        <v>38537672000103</v>
      </c>
      <c r="AE1185" s="360" t="s">
        <v>2415</v>
      </c>
      <c r="AF1185" s="360" t="s">
        <v>2143</v>
      </c>
      <c r="AG1185" s="364" t="s">
        <v>1435</v>
      </c>
      <c r="AH1185" s="364" t="s">
        <v>2144</v>
      </c>
      <c r="AI1185" s="364">
        <v>500</v>
      </c>
      <c r="AJ1185" s="364">
        <v>100</v>
      </c>
      <c r="AK1185" s="364">
        <v>100</v>
      </c>
      <c r="AL1185" s="359">
        <v>1.7000000000000001E-2</v>
      </c>
      <c r="AM1185" s="359">
        <v>0.2</v>
      </c>
      <c r="AN1185" s="359" t="s">
        <v>34</v>
      </c>
      <c r="AO1185" s="357" t="s">
        <v>1323</v>
      </c>
      <c r="AP1185" s="360" t="s">
        <v>13</v>
      </c>
      <c r="AQ1185" s="366" t="s">
        <v>668</v>
      </c>
      <c r="AR1185" s="359" t="s">
        <v>34</v>
      </c>
      <c r="AS1185" s="359" t="s">
        <v>34</v>
      </c>
      <c r="AT1185" s="359"/>
      <c r="AX1185" s="646"/>
      <c r="AY1185" s="647"/>
      <c r="AZ1185" s="647"/>
      <c r="BA1185" s="647"/>
      <c r="BB1185" s="648"/>
      <c r="BC1185" s="647"/>
      <c r="BD1185" s="647"/>
      <c r="BE1185" s="647"/>
      <c r="BF1185" s="647"/>
      <c r="BG1185" s="648"/>
      <c r="BH1185" s="648"/>
      <c r="BI1185" s="649"/>
      <c r="BJ1185" s="649"/>
      <c r="BK1185" s="649"/>
      <c r="BL1185" s="648"/>
      <c r="BM1185" s="648"/>
      <c r="BN1185" s="648"/>
      <c r="BO1185" s="648"/>
      <c r="BP1185" s="648"/>
      <c r="BQ1185" s="648"/>
      <c r="BR1185" s="648"/>
      <c r="BS1185" s="648"/>
      <c r="BT1185" s="651"/>
      <c r="BU1185" s="652"/>
      <c r="BV1185" s="650"/>
      <c r="BW1185" s="653"/>
    </row>
    <row r="1186" spans="2:75" ht="15.75" customHeight="1">
      <c r="B1186" s="353" t="s">
        <v>210</v>
      </c>
      <c r="C1186" s="354">
        <v>31440882000130</v>
      </c>
      <c r="D1186" s="355" t="s">
        <v>13</v>
      </c>
      <c r="E1186" s="355" t="s">
        <v>616</v>
      </c>
      <c r="F1186" s="355" t="s">
        <v>610</v>
      </c>
      <c r="G1186" s="356" t="s">
        <v>34</v>
      </c>
      <c r="H1186" s="356" t="s">
        <v>1336</v>
      </c>
      <c r="I1186" s="356" t="s">
        <v>34</v>
      </c>
      <c r="J1186" s="356" t="s">
        <v>611</v>
      </c>
      <c r="K1186" s="357" t="s">
        <v>48</v>
      </c>
      <c r="L1186" s="358"/>
      <c r="M1186" s="358" t="s">
        <v>34</v>
      </c>
      <c r="N1186" s="357">
        <v>478385</v>
      </c>
      <c r="O1186" s="357" t="s">
        <v>1320</v>
      </c>
      <c r="P1186" s="361">
        <v>43405</v>
      </c>
      <c r="Q1186" s="362">
        <v>134038519.19</v>
      </c>
      <c r="R1186" s="362">
        <v>150606597.40706342</v>
      </c>
      <c r="S1186" s="357">
        <v>33</v>
      </c>
      <c r="T1186" s="359">
        <v>8.1776539487687483E-2</v>
      </c>
      <c r="U1186" s="359">
        <v>1.0571412872141852</v>
      </c>
      <c r="V1186" s="359">
        <v>0.12199301858879941</v>
      </c>
      <c r="W1186" s="359">
        <v>1.1959394945319941</v>
      </c>
      <c r="X1186" s="359">
        <v>0.14398717522299043</v>
      </c>
      <c r="Y1186" s="359">
        <v>1.0918809065053658</v>
      </c>
      <c r="Z1186" s="359">
        <v>0.24648734004423711</v>
      </c>
      <c r="AA1186" s="359">
        <v>1.4011139491139224</v>
      </c>
      <c r="AB1186" s="359">
        <v>4.1123301415047393E-2</v>
      </c>
      <c r="AC1186" s="363">
        <v>0.45770768809848689</v>
      </c>
      <c r="AD1186" s="526">
        <v>0</v>
      </c>
      <c r="AE1186" s="360" t="s">
        <v>2293</v>
      </c>
      <c r="AF1186" s="360" t="s">
        <v>2152</v>
      </c>
      <c r="AG1186" s="364" t="s">
        <v>1436</v>
      </c>
      <c r="AH1186" s="364" t="s">
        <v>2147</v>
      </c>
      <c r="AI1186" s="364">
        <v>50000</v>
      </c>
      <c r="AJ1186" s="364">
        <v>20000</v>
      </c>
      <c r="AK1186" s="364">
        <v>20000</v>
      </c>
      <c r="AL1186" s="359">
        <v>0.02</v>
      </c>
      <c r="AM1186" s="359">
        <v>0.2</v>
      </c>
      <c r="AN1186" s="359" t="s">
        <v>64</v>
      </c>
      <c r="AO1186" s="357" t="s">
        <v>1323</v>
      </c>
      <c r="AP1186" s="360" t="s">
        <v>13</v>
      </c>
      <c r="AQ1186" s="366" t="s">
        <v>668</v>
      </c>
      <c r="AR1186" s="359">
        <v>5.4000000000000003E-3</v>
      </c>
      <c r="AS1186" s="359">
        <v>5.4000000000000003E-3</v>
      </c>
      <c r="AT1186" s="359"/>
      <c r="AX1186" s="646"/>
      <c r="AY1186" s="647"/>
      <c r="AZ1186" s="647"/>
      <c r="BA1186" s="647"/>
      <c r="BB1186" s="648"/>
      <c r="BC1186" s="647"/>
      <c r="BD1186" s="647"/>
      <c r="BE1186" s="647"/>
      <c r="BF1186" s="647"/>
      <c r="BG1186" s="648"/>
      <c r="BH1186" s="648"/>
      <c r="BI1186" s="649"/>
      <c r="BJ1186" s="649"/>
      <c r="BK1186" s="649"/>
      <c r="BL1186" s="648"/>
      <c r="BM1186" s="648"/>
      <c r="BN1186" s="648"/>
      <c r="BO1186" s="648"/>
      <c r="BP1186" s="648"/>
      <c r="BQ1186" s="648"/>
      <c r="BR1186" s="648"/>
      <c r="BS1186" s="648"/>
      <c r="BT1186" s="651"/>
      <c r="BU1186" s="652"/>
      <c r="BV1186" s="650"/>
      <c r="BW1186" s="653"/>
    </row>
    <row r="1187" spans="2:75" ht="15.75" customHeight="1">
      <c r="B1187" s="353" t="s">
        <v>1494</v>
      </c>
      <c r="C1187" s="354">
        <v>32892827000143</v>
      </c>
      <c r="D1187" s="355" t="s">
        <v>14</v>
      </c>
      <c r="E1187" s="355" t="s">
        <v>614</v>
      </c>
      <c r="F1187" s="355" t="s">
        <v>689</v>
      </c>
      <c r="G1187" s="356"/>
      <c r="H1187" s="356" t="s">
        <v>865</v>
      </c>
      <c r="I1187" s="356" t="s">
        <v>34</v>
      </c>
      <c r="J1187" s="356" t="s">
        <v>608</v>
      </c>
      <c r="K1187" s="357" t="s">
        <v>48</v>
      </c>
      <c r="L1187" s="358"/>
      <c r="M1187" s="358"/>
      <c r="N1187" s="357">
        <v>499943</v>
      </c>
      <c r="O1187" s="357" t="s">
        <v>1320</v>
      </c>
      <c r="P1187" s="361">
        <v>43643</v>
      </c>
      <c r="Q1187" s="362">
        <v>313489083.39999998</v>
      </c>
      <c r="R1187" s="362">
        <v>305813815.0378176</v>
      </c>
      <c r="S1187" s="357">
        <v>33</v>
      </c>
      <c r="T1187" s="359">
        <v>0.13201872949536453</v>
      </c>
      <c r="U1187" s="359">
        <v>1.4849352526584523</v>
      </c>
      <c r="V1187" s="359">
        <v>0.15563752503011696</v>
      </c>
      <c r="W1187" s="359">
        <v>1.428395822711209</v>
      </c>
      <c r="X1187" s="359">
        <v>0.48307027017444026</v>
      </c>
      <c r="Y1187" s="359">
        <v>3.3968489119161025</v>
      </c>
      <c r="Z1187" s="359">
        <v>0.60950574926801959</v>
      </c>
      <c r="AA1187" s="359">
        <v>3.3306829856274129</v>
      </c>
      <c r="AB1187" s="359">
        <v>0.16446018438316645</v>
      </c>
      <c r="AC1187" s="363">
        <v>0.3327852575250822</v>
      </c>
      <c r="AD1187" s="526">
        <v>32071783000190</v>
      </c>
      <c r="AE1187" s="360" t="s">
        <v>2151</v>
      </c>
      <c r="AF1187" s="360" t="s">
        <v>2152</v>
      </c>
      <c r="AG1187" s="364" t="s">
        <v>1436</v>
      </c>
      <c r="AH1187" s="364" t="s">
        <v>2144</v>
      </c>
      <c r="AI1187" s="364">
        <v>5000</v>
      </c>
      <c r="AJ1187" s="364">
        <v>1000</v>
      </c>
      <c r="AK1187" s="364">
        <v>3000</v>
      </c>
      <c r="AL1187" s="657">
        <v>1.9E-2</v>
      </c>
      <c r="AM1187" s="657">
        <v>0.2</v>
      </c>
      <c r="AN1187" s="359" t="s">
        <v>34</v>
      </c>
      <c r="AO1187" s="357" t="s">
        <v>1323</v>
      </c>
      <c r="AP1187" s="360" t="s">
        <v>716</v>
      </c>
      <c r="AQ1187" s="366" t="s">
        <v>659</v>
      </c>
      <c r="AR1187" s="359" t="s">
        <v>34</v>
      </c>
      <c r="AS1187" s="359" t="s">
        <v>34</v>
      </c>
      <c r="AT1187" s="359"/>
      <c r="AX1187" s="646"/>
      <c r="AY1187" s="647"/>
      <c r="AZ1187" s="647"/>
      <c r="BA1187" s="647"/>
      <c r="BB1187" s="648"/>
      <c r="BC1187" s="647"/>
      <c r="BD1187" s="647"/>
      <c r="BE1187" s="647"/>
      <c r="BF1187" s="647"/>
      <c r="BG1187" s="648"/>
      <c r="BH1187" s="648"/>
      <c r="BI1187" s="649"/>
      <c r="BJ1187" s="649"/>
      <c r="BK1187" s="649"/>
      <c r="BL1187" s="648"/>
      <c r="BM1187" s="648"/>
      <c r="BN1187" s="648"/>
      <c r="BO1187" s="648"/>
      <c r="BP1187" s="648"/>
      <c r="BQ1187" s="648"/>
      <c r="BR1187" s="648"/>
      <c r="BS1187" s="648"/>
      <c r="BT1187" s="651"/>
      <c r="BU1187" s="652"/>
      <c r="BV1187" s="650"/>
      <c r="BW1187" s="653"/>
    </row>
    <row r="1188" spans="2:75" ht="15.75" customHeight="1">
      <c r="B1188" s="353" t="s">
        <v>718</v>
      </c>
      <c r="C1188" s="354">
        <v>39377954000153</v>
      </c>
      <c r="D1188" s="355" t="s">
        <v>14</v>
      </c>
      <c r="E1188" s="355" t="s">
        <v>607</v>
      </c>
      <c r="F1188" s="355"/>
      <c r="G1188" s="356"/>
      <c r="H1188" s="356" t="s">
        <v>34</v>
      </c>
      <c r="I1188" s="356" t="s">
        <v>34</v>
      </c>
      <c r="J1188" s="356" t="s">
        <v>608</v>
      </c>
      <c r="K1188" s="357" t="s">
        <v>48</v>
      </c>
      <c r="L1188" s="358"/>
      <c r="M1188" s="358" t="s">
        <v>34</v>
      </c>
      <c r="N1188" s="357">
        <v>588881</v>
      </c>
      <c r="O1188" s="357" t="s">
        <v>1320</v>
      </c>
      <c r="P1188" s="361">
        <v>44188</v>
      </c>
      <c r="Q1188" s="362">
        <v>67521217.359999999</v>
      </c>
      <c r="R1188" s="362">
        <v>63217464.389841244</v>
      </c>
      <c r="S1188" s="357">
        <v>33</v>
      </c>
      <c r="T1188" s="359">
        <v>0.17443774871079154</v>
      </c>
      <c r="U1188" s="359">
        <v>2.2549908245828298</v>
      </c>
      <c r="V1188" s="359">
        <v>6.6416584760096153E-2</v>
      </c>
      <c r="W1188" s="359">
        <v>0.65110461012744791</v>
      </c>
      <c r="X1188" s="359" t="s">
        <v>1417</v>
      </c>
      <c r="Y1188" s="359" t="s">
        <v>1417</v>
      </c>
      <c r="Z1188" s="359" t="s">
        <v>1417</v>
      </c>
      <c r="AA1188" s="359" t="s">
        <v>1417</v>
      </c>
      <c r="AB1188" s="359">
        <v>0.23951537777885071</v>
      </c>
      <c r="AC1188" s="363">
        <v>-1.7752598678111631E-2</v>
      </c>
      <c r="AD1188" s="526">
        <v>0</v>
      </c>
      <c r="AE1188" s="360" t="s">
        <v>2145</v>
      </c>
      <c r="AF1188" s="360" t="s">
        <v>2146</v>
      </c>
      <c r="AG1188" s="364" t="s">
        <v>59</v>
      </c>
      <c r="AH1188" s="364" t="s">
        <v>2147</v>
      </c>
      <c r="AI1188" s="364">
        <v>5000</v>
      </c>
      <c r="AJ1188" s="364">
        <v>5000</v>
      </c>
      <c r="AK1188" s="364">
        <v>5000</v>
      </c>
      <c r="AL1188" s="657">
        <v>0.02</v>
      </c>
      <c r="AM1188" s="657">
        <v>0.2</v>
      </c>
      <c r="AN1188" s="359" t="s">
        <v>666</v>
      </c>
      <c r="AO1188" s="357" t="s">
        <v>1323</v>
      </c>
      <c r="AP1188" s="360" t="s">
        <v>716</v>
      </c>
      <c r="AQ1188" s="366" t="s">
        <v>659</v>
      </c>
      <c r="AR1188" s="359">
        <v>5.3333333333333332E-3</v>
      </c>
      <c r="AS1188" s="359">
        <v>5.3333333333333332E-3</v>
      </c>
      <c r="AT1188" s="359"/>
      <c r="AX1188" s="646"/>
      <c r="AY1188" s="647"/>
      <c r="AZ1188" s="647"/>
      <c r="BA1188" s="647"/>
      <c r="BB1188" s="648"/>
      <c r="BC1188" s="647"/>
      <c r="BD1188" s="647"/>
      <c r="BE1188" s="647"/>
      <c r="BF1188" s="647"/>
      <c r="BG1188" s="648"/>
      <c r="BH1188" s="648"/>
      <c r="BI1188" s="649"/>
      <c r="BJ1188" s="649"/>
      <c r="BK1188" s="649"/>
      <c r="BL1188" s="648"/>
      <c r="BM1188" s="648"/>
      <c r="BN1188" s="648"/>
      <c r="BO1188" s="648"/>
      <c r="BP1188" s="648"/>
      <c r="BQ1188" s="648"/>
      <c r="BR1188" s="648"/>
      <c r="BS1188" s="648"/>
      <c r="BT1188" s="651"/>
      <c r="BU1188" s="652"/>
      <c r="BV1188" s="650"/>
      <c r="BW1188" s="653"/>
    </row>
    <row r="1189" spans="2:75" ht="15.75" customHeight="1">
      <c r="B1189" s="353" t="s">
        <v>95</v>
      </c>
      <c r="C1189" s="354">
        <v>39737102000120</v>
      </c>
      <c r="D1189" s="355" t="s">
        <v>14</v>
      </c>
      <c r="E1189" s="355" t="s">
        <v>614</v>
      </c>
      <c r="F1189" s="355"/>
      <c r="G1189" s="356"/>
      <c r="H1189" s="356" t="s">
        <v>1337</v>
      </c>
      <c r="I1189" s="356" t="s">
        <v>34</v>
      </c>
      <c r="J1189" s="356" t="s">
        <v>608</v>
      </c>
      <c r="K1189" s="357" t="s">
        <v>48</v>
      </c>
      <c r="L1189" s="358"/>
      <c r="M1189" s="358" t="s">
        <v>1414</v>
      </c>
      <c r="N1189" s="357">
        <v>568945</v>
      </c>
      <c r="O1189" s="357" t="s">
        <v>1320</v>
      </c>
      <c r="P1189" s="361">
        <v>44195</v>
      </c>
      <c r="Q1189" s="362">
        <v>98889318.930000007</v>
      </c>
      <c r="R1189" s="362">
        <v>82919157.778253928</v>
      </c>
      <c r="S1189" s="357">
        <v>33</v>
      </c>
      <c r="T1189" s="359">
        <v>-0.24997479533744449</v>
      </c>
      <c r="U1189" s="359">
        <v>-3.2314729697496691</v>
      </c>
      <c r="V1189" s="359">
        <v>-0.28407248472194635</v>
      </c>
      <c r="W1189" s="359">
        <v>-2.7848602134680207</v>
      </c>
      <c r="X1189" s="359" t="s">
        <v>1417</v>
      </c>
      <c r="Y1189" s="359" t="s">
        <v>1417</v>
      </c>
      <c r="Z1189" s="359" t="s">
        <v>1417</v>
      </c>
      <c r="AA1189" s="359" t="s">
        <v>1417</v>
      </c>
      <c r="AB1189" s="359">
        <v>0.21787814381506473</v>
      </c>
      <c r="AC1189" s="363">
        <v>-1.8695488902621686</v>
      </c>
      <c r="AD1189" s="526">
        <v>39737170000199</v>
      </c>
      <c r="AE1189" s="360" t="s">
        <v>2190</v>
      </c>
      <c r="AF1189" s="360" t="s">
        <v>2152</v>
      </c>
      <c r="AG1189" s="364" t="s">
        <v>1436</v>
      </c>
      <c r="AH1189" s="364" t="s">
        <v>2147</v>
      </c>
      <c r="AI1189" s="364">
        <v>0</v>
      </c>
      <c r="AJ1189" s="364">
        <v>0</v>
      </c>
      <c r="AK1189" s="364">
        <v>0</v>
      </c>
      <c r="AL1189" s="657">
        <v>1.4999999999999999E-2</v>
      </c>
      <c r="AM1189" s="657">
        <v>0.2</v>
      </c>
      <c r="AN1189" s="359" t="s">
        <v>34</v>
      </c>
      <c r="AO1189" s="357" t="s">
        <v>1323</v>
      </c>
      <c r="AP1189" s="360" t="s">
        <v>13</v>
      </c>
      <c r="AQ1189" s="366" t="s">
        <v>668</v>
      </c>
      <c r="AR1189" s="359">
        <v>3.5999999999999999E-3</v>
      </c>
      <c r="AS1189" s="359">
        <v>3.5999999999999999E-3</v>
      </c>
      <c r="AT1189" s="359"/>
      <c r="AX1189" s="646"/>
      <c r="AY1189" s="647"/>
      <c r="AZ1189" s="647"/>
      <c r="BA1189" s="647"/>
      <c r="BB1189" s="648"/>
      <c r="BC1189" s="647"/>
      <c r="BD1189" s="647"/>
      <c r="BE1189" s="647"/>
      <c r="BF1189" s="647"/>
      <c r="BG1189" s="648"/>
      <c r="BH1189" s="648"/>
      <c r="BI1189" s="649"/>
      <c r="BJ1189" s="649"/>
      <c r="BK1189" s="649"/>
      <c r="BL1189" s="648"/>
      <c r="BM1189" s="648"/>
      <c r="BN1189" s="648"/>
      <c r="BO1189" s="648"/>
      <c r="BP1189" s="648"/>
      <c r="BQ1189" s="648"/>
      <c r="BR1189" s="648"/>
      <c r="BS1189" s="648"/>
      <c r="BT1189" s="651"/>
      <c r="BU1189" s="652"/>
      <c r="BV1189" s="650"/>
      <c r="BW1189" s="653"/>
    </row>
    <row r="1190" spans="2:75" ht="15.75" customHeight="1">
      <c r="B1190" s="353" t="s">
        <v>159</v>
      </c>
      <c r="C1190" s="354">
        <v>11888706000158</v>
      </c>
      <c r="D1190" s="355" t="s">
        <v>14</v>
      </c>
      <c r="E1190" s="355" t="s">
        <v>607</v>
      </c>
      <c r="F1190" s="355"/>
      <c r="G1190" s="356"/>
      <c r="H1190" s="356" t="s">
        <v>34</v>
      </c>
      <c r="I1190" s="356" t="s">
        <v>34</v>
      </c>
      <c r="J1190" s="356" t="s">
        <v>608</v>
      </c>
      <c r="K1190" s="357" t="s">
        <v>48</v>
      </c>
      <c r="L1190" s="358"/>
      <c r="M1190" s="358" t="s">
        <v>1414</v>
      </c>
      <c r="N1190" s="357">
        <v>372986</v>
      </c>
      <c r="O1190" s="357" t="s">
        <v>1320</v>
      </c>
      <c r="P1190" s="361">
        <v>41407</v>
      </c>
      <c r="Q1190" s="362">
        <v>28074906.079999998</v>
      </c>
      <c r="R1190" s="362">
        <v>36168032.571666665</v>
      </c>
      <c r="S1190" s="357">
        <v>33</v>
      </c>
      <c r="T1190" s="359">
        <v>-6.0989605936087044E-3</v>
      </c>
      <c r="U1190" s="359">
        <v>-7.8842453997051878E-2</v>
      </c>
      <c r="V1190" s="359">
        <v>-0.17307448120312563</v>
      </c>
      <c r="W1190" s="359">
        <v>-1.696708631041755</v>
      </c>
      <c r="X1190" s="359">
        <v>-9.2536928019457232E-2</v>
      </c>
      <c r="Y1190" s="359">
        <v>-0.70172433548077418</v>
      </c>
      <c r="Z1190" s="359">
        <v>2.1395938224812117E-2</v>
      </c>
      <c r="AA1190" s="359">
        <v>0.12162144918186812</v>
      </c>
      <c r="AB1190" s="359">
        <v>0.21648872980951789</v>
      </c>
      <c r="AC1190" s="363">
        <v>-1.2181137666789257</v>
      </c>
      <c r="AD1190" s="526">
        <v>0</v>
      </c>
      <c r="AE1190" s="360" t="s">
        <v>2229</v>
      </c>
      <c r="AF1190" s="360" t="s">
        <v>2229</v>
      </c>
      <c r="AG1190" s="364" t="s">
        <v>719</v>
      </c>
      <c r="AH1190" s="364" t="s">
        <v>2144</v>
      </c>
      <c r="AI1190" s="364">
        <v>50000</v>
      </c>
      <c r="AJ1190" s="364">
        <v>1000</v>
      </c>
      <c r="AK1190" s="364">
        <v>1000</v>
      </c>
      <c r="AL1190" s="359">
        <v>0.01</v>
      </c>
      <c r="AM1190" s="359">
        <v>0.2</v>
      </c>
      <c r="AN1190" s="359" t="s">
        <v>666</v>
      </c>
      <c r="AO1190" s="357" t="s">
        <v>1323</v>
      </c>
      <c r="AP1190" s="360" t="s">
        <v>716</v>
      </c>
      <c r="AQ1190" s="366" t="s">
        <v>670</v>
      </c>
      <c r="AR1190" s="359">
        <v>2.3333333333333331E-3</v>
      </c>
      <c r="AS1190" s="359">
        <v>2.3333333333333331E-3</v>
      </c>
      <c r="AT1190" s="359"/>
      <c r="AX1190" s="646"/>
      <c r="AY1190" s="647"/>
      <c r="AZ1190" s="647"/>
      <c r="BA1190" s="647"/>
      <c r="BB1190" s="648"/>
      <c r="BC1190" s="647"/>
      <c r="BD1190" s="647"/>
      <c r="BE1190" s="647"/>
      <c r="BF1190" s="647"/>
      <c r="BG1190" s="648"/>
      <c r="BH1190" s="648"/>
      <c r="BI1190" s="649"/>
      <c r="BJ1190" s="649"/>
      <c r="BK1190" s="649"/>
      <c r="BL1190" s="648"/>
      <c r="BM1190" s="648"/>
      <c r="BN1190" s="648"/>
      <c r="BO1190" s="648"/>
      <c r="BP1190" s="648"/>
      <c r="BQ1190" s="648"/>
      <c r="BR1190" s="648"/>
      <c r="BS1190" s="648"/>
      <c r="BT1190" s="651"/>
      <c r="BU1190" s="652"/>
      <c r="BV1190" s="650"/>
      <c r="BW1190" s="653"/>
    </row>
    <row r="1191" spans="2:75" ht="15.75" customHeight="1">
      <c r="B1191" s="353" t="s">
        <v>171</v>
      </c>
      <c r="C1191" s="354">
        <v>34286544000183</v>
      </c>
      <c r="D1191" s="355" t="s">
        <v>14</v>
      </c>
      <c r="E1191" s="355" t="s">
        <v>614</v>
      </c>
      <c r="F1191" s="355"/>
      <c r="G1191" s="356"/>
      <c r="H1191" s="356" t="s">
        <v>1337</v>
      </c>
      <c r="I1191" s="356" t="s">
        <v>34</v>
      </c>
      <c r="J1191" s="356" t="s">
        <v>608</v>
      </c>
      <c r="K1191" s="357" t="s">
        <v>48</v>
      </c>
      <c r="L1191" s="358"/>
      <c r="M1191" s="358" t="s">
        <v>34</v>
      </c>
      <c r="N1191" s="357">
        <v>505668</v>
      </c>
      <c r="O1191" s="357" t="s">
        <v>1320</v>
      </c>
      <c r="P1191" s="361">
        <v>43703</v>
      </c>
      <c r="Q1191" s="362">
        <v>55139878.829999998</v>
      </c>
      <c r="R1191" s="362">
        <v>58302396.617182553</v>
      </c>
      <c r="S1191" s="357">
        <v>33</v>
      </c>
      <c r="T1191" s="359">
        <v>0.1166566444949122</v>
      </c>
      <c r="U1191" s="359">
        <v>1.5080432125891909</v>
      </c>
      <c r="V1191" s="359">
        <v>-4.3500627275757653E-3</v>
      </c>
      <c r="W1191" s="359">
        <v>-4.2645160188511638E-2</v>
      </c>
      <c r="X1191" s="359">
        <v>8.696037424161096E-2</v>
      </c>
      <c r="Y1191" s="359">
        <v>0.65943631514354006</v>
      </c>
      <c r="Z1191" s="359">
        <v>0.27864508264893151</v>
      </c>
      <c r="AA1191" s="359">
        <v>1.5839089832417039</v>
      </c>
      <c r="AB1191" s="359">
        <v>0.19892565229582715</v>
      </c>
      <c r="AC1191" s="363">
        <v>-0.411049984674764</v>
      </c>
      <c r="AD1191" s="526">
        <v>34286521000179</v>
      </c>
      <c r="AE1191" s="360" t="s">
        <v>2243</v>
      </c>
      <c r="AF1191" s="360" t="s">
        <v>2152</v>
      </c>
      <c r="AG1191" s="364" t="s">
        <v>1436</v>
      </c>
      <c r="AH1191" s="364" t="s">
        <v>2147</v>
      </c>
      <c r="AI1191" s="364">
        <v>1000</v>
      </c>
      <c r="AJ1191" s="364">
        <v>1</v>
      </c>
      <c r="AK1191" s="364">
        <v>1000</v>
      </c>
      <c r="AL1191" s="359">
        <v>1.9199999999999998E-2</v>
      </c>
      <c r="AM1191" s="359">
        <v>0.2</v>
      </c>
      <c r="AN1191" s="359" t="s">
        <v>34</v>
      </c>
      <c r="AO1191" s="357" t="s">
        <v>1323</v>
      </c>
      <c r="AP1191" s="360" t="s">
        <v>13</v>
      </c>
      <c r="AQ1191" s="366" t="s">
        <v>674</v>
      </c>
      <c r="AR1191" s="359">
        <v>6.3999999999999994E-3</v>
      </c>
      <c r="AS1191" s="359">
        <v>6.3999999999999994E-3</v>
      </c>
      <c r="AT1191" s="359"/>
      <c r="AX1191" s="646"/>
      <c r="AY1191" s="647"/>
      <c r="AZ1191" s="647"/>
      <c r="BA1191" s="647"/>
      <c r="BB1191" s="648"/>
      <c r="BC1191" s="647"/>
      <c r="BD1191" s="647"/>
      <c r="BE1191" s="647"/>
      <c r="BF1191" s="647"/>
      <c r="BG1191" s="648"/>
      <c r="BH1191" s="648"/>
      <c r="BI1191" s="649"/>
      <c r="BJ1191" s="649"/>
      <c r="BK1191" s="649"/>
      <c r="BL1191" s="648"/>
      <c r="BM1191" s="648"/>
      <c r="BN1191" s="648"/>
      <c r="BO1191" s="648"/>
      <c r="BP1191" s="648"/>
      <c r="BQ1191" s="648"/>
      <c r="BR1191" s="648"/>
      <c r="BS1191" s="648"/>
      <c r="BT1191" s="651"/>
      <c r="BU1191" s="652"/>
      <c r="BV1191" s="650"/>
      <c r="BW1191" s="653"/>
    </row>
    <row r="1192" spans="2:75" ht="15.75" customHeight="1">
      <c r="B1192" s="353" t="s">
        <v>1552</v>
      </c>
      <c r="C1192" s="354">
        <v>11357735000193</v>
      </c>
      <c r="D1192" s="355" t="s">
        <v>14</v>
      </c>
      <c r="E1192" s="355" t="s">
        <v>607</v>
      </c>
      <c r="F1192" s="355"/>
      <c r="G1192" s="356"/>
      <c r="H1192" s="356" t="s">
        <v>34</v>
      </c>
      <c r="I1192" s="356" t="s">
        <v>34</v>
      </c>
      <c r="J1192" s="356" t="s">
        <v>608</v>
      </c>
      <c r="K1192" s="357" t="s">
        <v>48</v>
      </c>
      <c r="L1192" s="358"/>
      <c r="M1192" s="358"/>
      <c r="N1192" s="357">
        <v>241210</v>
      </c>
      <c r="O1192" s="357" t="s">
        <v>1320</v>
      </c>
      <c r="P1192" s="361">
        <v>40183</v>
      </c>
      <c r="Q1192" s="362">
        <v>541731047.03999996</v>
      </c>
      <c r="R1192" s="362">
        <v>441112142.25464278</v>
      </c>
      <c r="S1192" s="357">
        <v>33</v>
      </c>
      <c r="T1192" s="359">
        <v>0.14057731759254843</v>
      </c>
      <c r="U1192" s="359">
        <v>1.5812015114466618</v>
      </c>
      <c r="V1192" s="359">
        <v>6.4037945349300074E-2</v>
      </c>
      <c r="W1192" s="359">
        <v>0.58772158972746791</v>
      </c>
      <c r="X1192" s="359">
        <v>0.2903454278755877</v>
      </c>
      <c r="Y1192" s="359">
        <v>2.0416482065908541</v>
      </c>
      <c r="Z1192" s="359">
        <v>0.33011259490364919</v>
      </c>
      <c r="AA1192" s="359">
        <v>1.8039212993599061</v>
      </c>
      <c r="AB1192" s="359">
        <v>0.21098324649362327</v>
      </c>
      <c r="AC1192" s="363">
        <v>-9.0802784359970579E-2</v>
      </c>
      <c r="AD1192" s="526">
        <v>0</v>
      </c>
      <c r="AE1192" s="360" t="s">
        <v>2243</v>
      </c>
      <c r="AF1192" s="360" t="s">
        <v>736</v>
      </c>
      <c r="AG1192" s="364" t="s">
        <v>736</v>
      </c>
      <c r="AH1192" s="364" t="s">
        <v>2244</v>
      </c>
      <c r="AI1192" s="364">
        <v>5000</v>
      </c>
      <c r="AJ1192" s="364">
        <v>1000</v>
      </c>
      <c r="AK1192" s="364">
        <v>5000</v>
      </c>
      <c r="AL1192" s="359">
        <v>5.0000000000000001E-3</v>
      </c>
      <c r="AM1192" s="359" t="s">
        <v>34</v>
      </c>
      <c r="AN1192" s="359" t="s">
        <v>34</v>
      </c>
      <c r="AO1192" s="357" t="s">
        <v>1323</v>
      </c>
      <c r="AP1192" s="360" t="s">
        <v>716</v>
      </c>
      <c r="AQ1192" s="366" t="s">
        <v>659</v>
      </c>
      <c r="AR1192" s="359" t="s">
        <v>34</v>
      </c>
      <c r="AS1192" s="359" t="s">
        <v>34</v>
      </c>
      <c r="AT1192" s="359"/>
      <c r="AX1192" s="646"/>
      <c r="AY1192" s="647"/>
      <c r="AZ1192" s="647"/>
      <c r="BA1192" s="647"/>
      <c r="BB1192" s="648"/>
      <c r="BC1192" s="647"/>
      <c r="BD1192" s="647"/>
      <c r="BE1192" s="647"/>
      <c r="BF1192" s="647"/>
      <c r="BG1192" s="648"/>
      <c r="BH1192" s="648"/>
      <c r="BI1192" s="649"/>
      <c r="BJ1192" s="649"/>
      <c r="BK1192" s="649"/>
      <c r="BL1192" s="648"/>
      <c r="BM1192" s="648"/>
      <c r="BN1192" s="648"/>
      <c r="BO1192" s="648"/>
      <c r="BP1192" s="648"/>
      <c r="BQ1192" s="648"/>
      <c r="BR1192" s="648"/>
      <c r="BS1192" s="648"/>
      <c r="BT1192" s="651"/>
      <c r="BU1192" s="652"/>
      <c r="BV1192" s="650"/>
      <c r="BW1192" s="653"/>
    </row>
    <row r="1193" spans="2:75" ht="15.75" customHeight="1">
      <c r="B1193" s="353" t="s">
        <v>905</v>
      </c>
      <c r="C1193" s="354">
        <v>11403850000157</v>
      </c>
      <c r="D1193" s="355" t="s">
        <v>14</v>
      </c>
      <c r="E1193" s="355" t="s">
        <v>607</v>
      </c>
      <c r="F1193" s="355"/>
      <c r="G1193" s="356"/>
      <c r="H1193" s="356" t="s">
        <v>34</v>
      </c>
      <c r="I1193" s="356" t="s">
        <v>34</v>
      </c>
      <c r="J1193" s="356" t="s">
        <v>608</v>
      </c>
      <c r="K1193" s="357" t="s">
        <v>48</v>
      </c>
      <c r="L1193" s="358"/>
      <c r="M1193" s="358" t="s">
        <v>1414</v>
      </c>
      <c r="N1193" s="357">
        <v>245755</v>
      </c>
      <c r="O1193" s="357" t="s">
        <v>1320</v>
      </c>
      <c r="P1193" s="361">
        <v>40254</v>
      </c>
      <c r="Q1193" s="362">
        <v>432755463.38999999</v>
      </c>
      <c r="R1193" s="362">
        <v>371161333.08281744</v>
      </c>
      <c r="S1193" s="357">
        <v>33</v>
      </c>
      <c r="T1193" s="359">
        <v>0.11804661007538786</v>
      </c>
      <c r="U1193" s="359">
        <v>1.5260115689433833</v>
      </c>
      <c r="V1193" s="359">
        <v>-1.3706645805896533E-2</v>
      </c>
      <c r="W1193" s="359">
        <v>-0.13437096029311643</v>
      </c>
      <c r="X1193" s="359">
        <v>0.1140078941076077</v>
      </c>
      <c r="Y1193" s="359">
        <v>0.8645425717547256</v>
      </c>
      <c r="Z1193" s="359">
        <v>0.297211028827294</v>
      </c>
      <c r="AA1193" s="359">
        <v>1.6894438401813481</v>
      </c>
      <c r="AB1193" s="359">
        <v>0.21102537230854637</v>
      </c>
      <c r="AC1193" s="363">
        <v>-0.42042951850462051</v>
      </c>
      <c r="AD1193" s="526">
        <v>11357735000193</v>
      </c>
      <c r="AE1193" s="360" t="s">
        <v>2243</v>
      </c>
      <c r="AF1193" s="360" t="s">
        <v>736</v>
      </c>
      <c r="AG1193" s="364" t="s">
        <v>736</v>
      </c>
      <c r="AH1193" s="364" t="s">
        <v>2147</v>
      </c>
      <c r="AI1193" s="364">
        <v>1000</v>
      </c>
      <c r="AJ1193" s="364">
        <v>1000</v>
      </c>
      <c r="AK1193" s="364">
        <v>1000</v>
      </c>
      <c r="AL1193" s="359">
        <v>6.9999999999999993E-3</v>
      </c>
      <c r="AM1193" s="359">
        <v>0.2</v>
      </c>
      <c r="AN1193" s="359" t="s">
        <v>2194</v>
      </c>
      <c r="AO1193" s="357" t="s">
        <v>1323</v>
      </c>
      <c r="AP1193" s="360" t="s">
        <v>716</v>
      </c>
      <c r="AQ1193" s="366" t="s">
        <v>659</v>
      </c>
      <c r="AR1193" s="359">
        <v>3.5000000000000001E-3</v>
      </c>
      <c r="AS1193" s="359">
        <v>3.5000000000000001E-3</v>
      </c>
      <c r="AT1193" s="359"/>
      <c r="AX1193" s="646"/>
      <c r="AY1193" s="647"/>
      <c r="AZ1193" s="647"/>
      <c r="BA1193" s="647"/>
      <c r="BB1193" s="648"/>
      <c r="BC1193" s="647"/>
      <c r="BD1193" s="647"/>
      <c r="BE1193" s="647"/>
      <c r="BF1193" s="647"/>
      <c r="BG1193" s="648"/>
      <c r="BH1193" s="648"/>
      <c r="BI1193" s="649"/>
      <c r="BJ1193" s="649"/>
      <c r="BK1193" s="649"/>
      <c r="BL1193" s="648"/>
      <c r="BM1193" s="648"/>
      <c r="BN1193" s="648"/>
      <c r="BO1193" s="648"/>
      <c r="BP1193" s="648"/>
      <c r="BQ1193" s="648"/>
      <c r="BR1193" s="648"/>
      <c r="BS1193" s="648"/>
      <c r="BT1193" s="651"/>
      <c r="BU1193" s="652"/>
      <c r="BV1193" s="650"/>
      <c r="BW1193" s="653"/>
    </row>
    <row r="1194" spans="2:75" ht="15.75" customHeight="1">
      <c r="B1194" s="353" t="s">
        <v>1606</v>
      </c>
      <c r="C1194" s="354">
        <v>36352601000100</v>
      </c>
      <c r="D1194" s="355" t="s">
        <v>14</v>
      </c>
      <c r="E1194" s="355"/>
      <c r="F1194" s="355"/>
      <c r="G1194" s="356"/>
      <c r="H1194" s="356" t="s">
        <v>34</v>
      </c>
      <c r="I1194" s="356"/>
      <c r="J1194" s="356"/>
      <c r="K1194" s="357"/>
      <c r="L1194" s="358"/>
      <c r="M1194" s="358"/>
      <c r="N1194" s="357">
        <v>539740</v>
      </c>
      <c r="O1194" s="357" t="s">
        <v>1320</v>
      </c>
      <c r="P1194" s="361">
        <v>43998</v>
      </c>
      <c r="Q1194" s="362" t="s">
        <v>1391</v>
      </c>
      <c r="R1194" s="362" t="s">
        <v>1417</v>
      </c>
      <c r="S1194" s="357">
        <v>33</v>
      </c>
      <c r="T1194" s="359" t="s">
        <v>1417</v>
      </c>
      <c r="U1194" s="359" t="s">
        <v>1417</v>
      </c>
      <c r="V1194" s="359" t="s">
        <v>1417</v>
      </c>
      <c r="W1194" s="359" t="s">
        <v>1417</v>
      </c>
      <c r="X1194" s="359" t="s">
        <v>1417</v>
      </c>
      <c r="Y1194" s="359" t="s">
        <v>1417</v>
      </c>
      <c r="Z1194" s="359" t="s">
        <v>1417</v>
      </c>
      <c r="AA1194" s="359" t="s">
        <v>1417</v>
      </c>
      <c r="AB1194" s="359" t="s">
        <v>1417</v>
      </c>
      <c r="AC1194" s="363" t="s">
        <v>1417</v>
      </c>
      <c r="AD1194" s="526">
        <v>40777563000105</v>
      </c>
      <c r="AE1194" s="360" t="s">
        <v>2293</v>
      </c>
      <c r="AF1194" s="360" t="s">
        <v>2152</v>
      </c>
      <c r="AG1194" s="364" t="s">
        <v>1436</v>
      </c>
      <c r="AH1194" s="364" t="s">
        <v>2147</v>
      </c>
      <c r="AI1194" s="364">
        <v>1000</v>
      </c>
      <c r="AJ1194" s="364">
        <v>1000</v>
      </c>
      <c r="AK1194" s="364">
        <v>1000</v>
      </c>
      <c r="AL1194" s="359">
        <v>1.4499999999999999E-2</v>
      </c>
      <c r="AM1194" s="359">
        <v>0.25</v>
      </c>
      <c r="AN1194" s="359" t="s">
        <v>34</v>
      </c>
      <c r="AO1194" s="357" t="s">
        <v>1323</v>
      </c>
      <c r="AP1194" s="360" t="s">
        <v>716</v>
      </c>
      <c r="AQ1194" s="366" t="s">
        <v>659</v>
      </c>
      <c r="AR1194" s="359">
        <v>1.9995E-3</v>
      </c>
      <c r="AS1194" s="359">
        <v>1.9995E-3</v>
      </c>
      <c r="AT1194" s="359"/>
      <c r="AX1194" s="646"/>
      <c r="AY1194" s="647"/>
      <c r="AZ1194" s="647"/>
      <c r="BA1194" s="647"/>
      <c r="BB1194" s="648"/>
      <c r="BC1194" s="647"/>
      <c r="BD1194" s="647"/>
      <c r="BE1194" s="647"/>
      <c r="BF1194" s="647"/>
      <c r="BG1194" s="648"/>
      <c r="BH1194" s="648"/>
      <c r="BI1194" s="649"/>
      <c r="BJ1194" s="649"/>
      <c r="BK1194" s="649"/>
      <c r="BL1194" s="648"/>
      <c r="BM1194" s="648"/>
      <c r="BN1194" s="648"/>
      <c r="BO1194" s="648"/>
      <c r="BP1194" s="648"/>
      <c r="BQ1194" s="648"/>
      <c r="BR1194" s="648"/>
      <c r="BS1194" s="648"/>
      <c r="BT1194" s="651"/>
      <c r="BU1194" s="652"/>
      <c r="BV1194" s="650"/>
      <c r="BW1194" s="653"/>
    </row>
    <row r="1195" spans="2:75" ht="15.75" customHeight="1">
      <c r="B1195" s="353" t="s">
        <v>244</v>
      </c>
      <c r="C1195" s="354">
        <v>9143318000104</v>
      </c>
      <c r="D1195" s="355" t="s">
        <v>14</v>
      </c>
      <c r="E1195" s="355" t="s">
        <v>614</v>
      </c>
      <c r="F1195" s="355"/>
      <c r="G1195" s="356"/>
      <c r="H1195" s="356" t="s">
        <v>1337</v>
      </c>
      <c r="I1195" s="356" t="s">
        <v>34</v>
      </c>
      <c r="J1195" s="356" t="s">
        <v>608</v>
      </c>
      <c r="K1195" s="357" t="s">
        <v>48</v>
      </c>
      <c r="L1195" s="358"/>
      <c r="M1195" s="358" t="s">
        <v>1414</v>
      </c>
      <c r="N1195" s="357">
        <v>211958</v>
      </c>
      <c r="O1195" s="357" t="s">
        <v>1320</v>
      </c>
      <c r="P1195" s="361">
        <v>39598</v>
      </c>
      <c r="Q1195" s="362">
        <v>426283237.69999999</v>
      </c>
      <c r="R1195" s="362">
        <v>496236336.11380929</v>
      </c>
      <c r="S1195" s="357">
        <v>33</v>
      </c>
      <c r="T1195" s="359">
        <v>-1.2189663721921429E-2</v>
      </c>
      <c r="U1195" s="359">
        <v>-0.15757816212851924</v>
      </c>
      <c r="V1195" s="359">
        <v>-0.15595808219680485</v>
      </c>
      <c r="W1195" s="359">
        <v>-1.528910688072364</v>
      </c>
      <c r="X1195" s="359">
        <v>-3.8473010072266112E-2</v>
      </c>
      <c r="Y1195" s="359">
        <v>-0.29174782440615993</v>
      </c>
      <c r="Z1195" s="359">
        <v>0.12112535406919633</v>
      </c>
      <c r="AA1195" s="359">
        <v>0.68851577994738322</v>
      </c>
      <c r="AB1195" s="359">
        <v>0.2370192060313861</v>
      </c>
      <c r="AC1195" s="363">
        <v>-1.0067176921398353</v>
      </c>
      <c r="AD1195" s="526">
        <v>9271730000100</v>
      </c>
      <c r="AE1195" s="360" t="s">
        <v>2322</v>
      </c>
      <c r="AF1195" s="360" t="s">
        <v>2152</v>
      </c>
      <c r="AG1195" s="364" t="s">
        <v>1436</v>
      </c>
      <c r="AH1195" s="364" t="s">
        <v>2147</v>
      </c>
      <c r="AI1195" s="364">
        <v>100000</v>
      </c>
      <c r="AJ1195" s="364">
        <v>50000</v>
      </c>
      <c r="AK1195" s="364">
        <v>100000</v>
      </c>
      <c r="AL1195" s="359">
        <v>1.8500000000000003E-2</v>
      </c>
      <c r="AM1195" s="359">
        <v>0.2</v>
      </c>
      <c r="AN1195" s="359" t="s">
        <v>2175</v>
      </c>
      <c r="AO1195" s="357" t="s">
        <v>1323</v>
      </c>
      <c r="AP1195" s="360" t="s">
        <v>13</v>
      </c>
      <c r="AQ1195" s="366" t="s">
        <v>671</v>
      </c>
      <c r="AR1195" s="359">
        <v>2.4666666666666665E-3</v>
      </c>
      <c r="AS1195" s="359">
        <v>2.4666666666666665E-3</v>
      </c>
      <c r="AT1195" s="359"/>
      <c r="AX1195" s="646"/>
      <c r="AY1195" s="647"/>
      <c r="AZ1195" s="647"/>
      <c r="BA1195" s="647"/>
      <c r="BB1195" s="648"/>
      <c r="BC1195" s="647"/>
      <c r="BD1195" s="647"/>
      <c r="BE1195" s="647"/>
      <c r="BF1195" s="647"/>
      <c r="BG1195" s="648"/>
      <c r="BH1195" s="648"/>
      <c r="BI1195" s="649"/>
      <c r="BJ1195" s="649"/>
      <c r="BK1195" s="649"/>
      <c r="BL1195" s="648"/>
      <c r="BM1195" s="648"/>
      <c r="BN1195" s="648"/>
      <c r="BO1195" s="648"/>
      <c r="BP1195" s="648"/>
      <c r="BQ1195" s="648"/>
      <c r="BR1195" s="648"/>
      <c r="BS1195" s="648"/>
      <c r="BT1195" s="651"/>
      <c r="BU1195" s="652"/>
      <c r="BV1195" s="650"/>
      <c r="BW1195" s="653"/>
    </row>
    <row r="1196" spans="2:75" ht="15.75" customHeight="1">
      <c r="B1196" s="353" t="s">
        <v>1657</v>
      </c>
      <c r="C1196" s="354">
        <v>25079446000184</v>
      </c>
      <c r="D1196" s="355" t="s">
        <v>14</v>
      </c>
      <c r="E1196" s="355" t="s">
        <v>614</v>
      </c>
      <c r="F1196" s="355"/>
      <c r="G1196" s="356"/>
      <c r="H1196" s="356" t="s">
        <v>865</v>
      </c>
      <c r="I1196" s="356" t="s">
        <v>34</v>
      </c>
      <c r="J1196" s="356" t="s">
        <v>608</v>
      </c>
      <c r="K1196" s="357" t="s">
        <v>48</v>
      </c>
      <c r="L1196" s="358"/>
      <c r="M1196" s="358"/>
      <c r="N1196" s="357">
        <v>467014</v>
      </c>
      <c r="O1196" s="357" t="s">
        <v>1323</v>
      </c>
      <c r="P1196" s="361">
        <v>43238</v>
      </c>
      <c r="Q1196" s="362">
        <v>17151820.149999999</v>
      </c>
      <c r="R1196" s="362">
        <v>25586656.960079379</v>
      </c>
      <c r="S1196" s="357">
        <v>33</v>
      </c>
      <c r="T1196" s="359">
        <v>8.6375315961395804E-2</v>
      </c>
      <c r="U1196" s="359">
        <v>0.97154208437593303</v>
      </c>
      <c r="V1196" s="359">
        <v>-8.0761111914876893E-2</v>
      </c>
      <c r="W1196" s="359">
        <v>-0.74120193619372865</v>
      </c>
      <c r="X1196" s="359">
        <v>2.2060749504328125E-2</v>
      </c>
      <c r="Y1196" s="359">
        <v>0.15512656765809738</v>
      </c>
      <c r="Z1196" s="359">
        <v>5.1078906211563746E-2</v>
      </c>
      <c r="AA1196" s="359">
        <v>0.27912393615257441</v>
      </c>
      <c r="AB1196" s="359">
        <v>0.16404536635274306</v>
      </c>
      <c r="AC1196" s="363">
        <v>-1.0621108646677846</v>
      </c>
      <c r="AD1196" s="526">
        <v>29054790000170</v>
      </c>
      <c r="AE1196" s="360" t="s">
        <v>2352</v>
      </c>
      <c r="AF1196" s="360" t="s">
        <v>2352</v>
      </c>
      <c r="AG1196" s="364" t="s">
        <v>1439</v>
      </c>
      <c r="AH1196" s="364" t="s">
        <v>2144</v>
      </c>
      <c r="AI1196" s="364">
        <v>1000</v>
      </c>
      <c r="AJ1196" s="364">
        <v>1000</v>
      </c>
      <c r="AK1196" s="364">
        <v>1000</v>
      </c>
      <c r="AL1196" s="359">
        <v>0</v>
      </c>
      <c r="AM1196" s="359" t="s">
        <v>34</v>
      </c>
      <c r="AN1196" s="359" t="s">
        <v>64</v>
      </c>
      <c r="AO1196" s="357" t="s">
        <v>1323</v>
      </c>
      <c r="AP1196" s="360" t="s">
        <v>13</v>
      </c>
      <c r="AQ1196" s="366" t="s">
        <v>668</v>
      </c>
      <c r="AR1196" s="359" t="s">
        <v>34</v>
      </c>
      <c r="AS1196" s="359" t="s">
        <v>34</v>
      </c>
      <c r="AT1196" s="359"/>
      <c r="AX1196" s="646"/>
      <c r="AY1196" s="647"/>
      <c r="AZ1196" s="647"/>
      <c r="BA1196" s="647"/>
      <c r="BB1196" s="648"/>
      <c r="BC1196" s="647"/>
      <c r="BD1196" s="647"/>
      <c r="BE1196" s="647"/>
      <c r="BF1196" s="647"/>
      <c r="BG1196" s="648"/>
      <c r="BH1196" s="648"/>
      <c r="BI1196" s="649"/>
      <c r="BJ1196" s="649"/>
      <c r="BK1196" s="649"/>
      <c r="BL1196" s="648"/>
      <c r="BM1196" s="648"/>
      <c r="BN1196" s="648"/>
      <c r="BO1196" s="648"/>
      <c r="BP1196" s="648"/>
      <c r="BQ1196" s="648"/>
      <c r="BR1196" s="648"/>
      <c r="BS1196" s="648"/>
      <c r="BT1196" s="651"/>
      <c r="BU1196" s="652"/>
      <c r="BV1196" s="650"/>
      <c r="BW1196" s="653"/>
    </row>
    <row r="1197" spans="2:75" ht="15.75" customHeight="1">
      <c r="B1197" s="353" t="s">
        <v>1117</v>
      </c>
      <c r="C1197" s="354">
        <v>28235674000194</v>
      </c>
      <c r="D1197" s="355" t="s">
        <v>14</v>
      </c>
      <c r="E1197" s="355" t="s">
        <v>614</v>
      </c>
      <c r="F1197" s="355"/>
      <c r="G1197" s="356"/>
      <c r="H1197" s="356" t="s">
        <v>1337</v>
      </c>
      <c r="I1197" s="356" t="s">
        <v>34</v>
      </c>
      <c r="J1197" s="356" t="s">
        <v>608</v>
      </c>
      <c r="K1197" s="357" t="s">
        <v>48</v>
      </c>
      <c r="L1197" s="358"/>
      <c r="M1197" s="358" t="s">
        <v>34</v>
      </c>
      <c r="N1197" s="357">
        <v>451533</v>
      </c>
      <c r="O1197" s="357" t="s">
        <v>1320</v>
      </c>
      <c r="P1197" s="361">
        <v>43026</v>
      </c>
      <c r="Q1197" s="362">
        <v>11780654.710000001</v>
      </c>
      <c r="R1197" s="362">
        <v>14506896.001746038</v>
      </c>
      <c r="S1197" s="357">
        <v>33</v>
      </c>
      <c r="T1197" s="359">
        <v>9.9298806782918358E-2</v>
      </c>
      <c r="U1197" s="359">
        <v>1.2836550565597362</v>
      </c>
      <c r="V1197" s="359">
        <v>-0.10958973805678718</v>
      </c>
      <c r="W1197" s="359">
        <v>-1.0743458720314101</v>
      </c>
      <c r="X1197" s="359">
        <v>-2.0771746849568617E-2</v>
      </c>
      <c r="Y1197" s="359">
        <v>-0.15751592976723389</v>
      </c>
      <c r="Z1197" s="359">
        <v>0.11950588302267806</v>
      </c>
      <c r="AA1197" s="359">
        <v>0.67931018150546874</v>
      </c>
      <c r="AB1197" s="359">
        <v>0.21037669749153362</v>
      </c>
      <c r="AC1197" s="363">
        <v>-0.90838400922707208</v>
      </c>
      <c r="AD1197" s="526">
        <v>17002861000101</v>
      </c>
      <c r="AE1197" s="360" t="s">
        <v>2157</v>
      </c>
      <c r="AF1197" s="360" t="s">
        <v>2143</v>
      </c>
      <c r="AG1197" s="364" t="s">
        <v>1435</v>
      </c>
      <c r="AH1197" s="364" t="s">
        <v>2147</v>
      </c>
      <c r="AI1197" s="364">
        <v>5000</v>
      </c>
      <c r="AJ1197" s="364">
        <v>5000</v>
      </c>
      <c r="AK1197" s="364">
        <v>5000</v>
      </c>
      <c r="AL1197" s="359">
        <v>0</v>
      </c>
      <c r="AM1197" s="359" t="s">
        <v>34</v>
      </c>
      <c r="AN1197" s="359" t="s">
        <v>34</v>
      </c>
      <c r="AO1197" s="357" t="s">
        <v>1323</v>
      </c>
      <c r="AP1197" s="360" t="s">
        <v>13</v>
      </c>
      <c r="AQ1197" s="366" t="s">
        <v>668</v>
      </c>
      <c r="AR1197" s="359">
        <v>4.8250000000000003E-3</v>
      </c>
      <c r="AS1197" s="359">
        <v>4.8250000000000003E-3</v>
      </c>
      <c r="AT1197" s="359"/>
      <c r="AX1197" s="646"/>
      <c r="AY1197" s="647"/>
      <c r="AZ1197" s="647"/>
      <c r="BA1197" s="647"/>
      <c r="BB1197" s="648"/>
      <c r="BC1197" s="647"/>
      <c r="BD1197" s="647"/>
      <c r="BE1197" s="647"/>
      <c r="BF1197" s="647"/>
      <c r="BG1197" s="648"/>
      <c r="BH1197" s="648"/>
      <c r="BI1197" s="649"/>
      <c r="BJ1197" s="649"/>
      <c r="BK1197" s="649"/>
      <c r="BL1197" s="648"/>
      <c r="BM1197" s="648"/>
      <c r="BN1197" s="648"/>
      <c r="BO1197" s="648"/>
      <c r="BP1197" s="648"/>
      <c r="BQ1197" s="648"/>
      <c r="BR1197" s="648"/>
      <c r="BS1197" s="648"/>
      <c r="BT1197" s="651"/>
      <c r="BU1197" s="652"/>
      <c r="BV1197" s="650"/>
      <c r="BW1197" s="653"/>
    </row>
    <row r="1198" spans="2:75" ht="15.75" customHeight="1">
      <c r="B1198" s="353" t="s">
        <v>334</v>
      </c>
      <c r="C1198" s="354">
        <v>9401978000130</v>
      </c>
      <c r="D1198" s="355" t="s">
        <v>14</v>
      </c>
      <c r="E1198" s="355" t="s">
        <v>607</v>
      </c>
      <c r="F1198" s="355"/>
      <c r="G1198" s="356"/>
      <c r="H1198" s="356" t="s">
        <v>34</v>
      </c>
      <c r="I1198" s="356" t="s">
        <v>34</v>
      </c>
      <c r="J1198" s="356" t="s">
        <v>608</v>
      </c>
      <c r="K1198" s="357" t="s">
        <v>48</v>
      </c>
      <c r="L1198" s="358"/>
      <c r="M1198" s="358" t="s">
        <v>34</v>
      </c>
      <c r="N1198" s="357">
        <v>209376</v>
      </c>
      <c r="O1198" s="357" t="s">
        <v>1320</v>
      </c>
      <c r="P1198" s="361">
        <v>39587</v>
      </c>
      <c r="Q1198" s="362">
        <v>49222069.729999997</v>
      </c>
      <c r="R1198" s="362">
        <v>47157094.077341244</v>
      </c>
      <c r="S1198" s="357">
        <v>33</v>
      </c>
      <c r="T1198" s="359">
        <v>1.7106675107435354E-2</v>
      </c>
      <c r="U1198" s="359">
        <v>0.22114132801806655</v>
      </c>
      <c r="V1198" s="359">
        <v>-0.1937155177424148</v>
      </c>
      <c r="W1198" s="359">
        <v>-1.89905980728915</v>
      </c>
      <c r="X1198" s="359">
        <v>-0.22740254934688309</v>
      </c>
      <c r="Y1198" s="359">
        <v>-1.7244348417695774</v>
      </c>
      <c r="Z1198" s="359">
        <v>-0.13426248432118437</v>
      </c>
      <c r="AA1198" s="359">
        <v>-0.76319148720311292</v>
      </c>
      <c r="AB1198" s="359">
        <v>0.21179878556475046</v>
      </c>
      <c r="AC1198" s="363">
        <v>-1.3689955798768803</v>
      </c>
      <c r="AD1198" s="526">
        <v>46171852000142</v>
      </c>
      <c r="AE1198" s="360" t="s">
        <v>2395</v>
      </c>
      <c r="AF1198" s="360" t="s">
        <v>2149</v>
      </c>
      <c r="AG1198" s="364" t="s">
        <v>719</v>
      </c>
      <c r="AH1198" s="364" t="s">
        <v>2144</v>
      </c>
      <c r="AI1198" s="364">
        <v>5000</v>
      </c>
      <c r="AJ1198" s="364">
        <v>5000</v>
      </c>
      <c r="AK1198" s="364">
        <v>5000</v>
      </c>
      <c r="AL1198" s="359">
        <v>1.8500000000000003E-2</v>
      </c>
      <c r="AM1198" s="359">
        <v>0.2</v>
      </c>
      <c r="AN1198" s="359" t="s">
        <v>2216</v>
      </c>
      <c r="AO1198" s="357" t="s">
        <v>1323</v>
      </c>
      <c r="AP1198" s="360" t="s">
        <v>716</v>
      </c>
      <c r="AQ1198" s="366" t="s">
        <v>659</v>
      </c>
      <c r="AR1198" s="359">
        <v>4.4399999999999995E-3</v>
      </c>
      <c r="AS1198" s="359">
        <v>4.4399999999999995E-3</v>
      </c>
      <c r="AT1198" s="359"/>
      <c r="AX1198" s="646"/>
      <c r="AY1198" s="647"/>
      <c r="AZ1198" s="647"/>
      <c r="BA1198" s="647"/>
      <c r="BB1198" s="648"/>
      <c r="BC1198" s="647"/>
      <c r="BD1198" s="647"/>
      <c r="BE1198" s="647"/>
      <c r="BF1198" s="647"/>
      <c r="BG1198" s="648"/>
      <c r="BH1198" s="648"/>
      <c r="BI1198" s="649"/>
      <c r="BJ1198" s="649"/>
      <c r="BK1198" s="649"/>
      <c r="BL1198" s="648"/>
      <c r="BM1198" s="648"/>
      <c r="BN1198" s="648"/>
      <c r="BO1198" s="648"/>
      <c r="BP1198" s="648"/>
      <c r="BQ1198" s="648"/>
      <c r="BR1198" s="648"/>
      <c r="BS1198" s="648"/>
      <c r="BT1198" s="651"/>
      <c r="BU1198" s="652"/>
      <c r="BV1198" s="650"/>
      <c r="BW1198" s="653"/>
    </row>
    <row r="1199" spans="2:75" ht="15.75" customHeight="1">
      <c r="B1199" s="353" t="s">
        <v>355</v>
      </c>
      <c r="C1199" s="354">
        <v>7420595000183</v>
      </c>
      <c r="D1199" s="355" t="s">
        <v>14</v>
      </c>
      <c r="E1199" s="355" t="s">
        <v>607</v>
      </c>
      <c r="F1199" s="355"/>
      <c r="G1199" s="356"/>
      <c r="H1199" s="356" t="s">
        <v>34</v>
      </c>
      <c r="I1199" s="356" t="s">
        <v>34</v>
      </c>
      <c r="J1199" s="356" t="s">
        <v>608</v>
      </c>
      <c r="K1199" s="357" t="s">
        <v>48</v>
      </c>
      <c r="L1199" s="358"/>
      <c r="M1199" s="358" t="s">
        <v>34</v>
      </c>
      <c r="N1199" s="357">
        <v>187933</v>
      </c>
      <c r="O1199" s="357" t="s">
        <v>1320</v>
      </c>
      <c r="P1199" s="361">
        <v>39261</v>
      </c>
      <c r="Q1199" s="362">
        <v>17649098.079999998</v>
      </c>
      <c r="R1199" s="362">
        <v>24351681.766111106</v>
      </c>
      <c r="S1199" s="357">
        <v>33</v>
      </c>
      <c r="T1199" s="359">
        <v>3.6835404651837544E-2</v>
      </c>
      <c r="U1199" s="359">
        <v>0.47617846551897541</v>
      </c>
      <c r="V1199" s="359">
        <v>-0.14296315851287678</v>
      </c>
      <c r="W1199" s="359">
        <v>-1.4015169843849165</v>
      </c>
      <c r="X1199" s="359">
        <v>-0.21773065052846352</v>
      </c>
      <c r="Y1199" s="359">
        <v>-1.6510910760270439</v>
      </c>
      <c r="Z1199" s="359">
        <v>-0.1153492038666305</v>
      </c>
      <c r="AA1199" s="359">
        <v>-0.65568226963590137</v>
      </c>
      <c r="AB1199" s="359">
        <v>0.30067634869585952</v>
      </c>
      <c r="AC1199" s="363">
        <v>-0.68597580779108969</v>
      </c>
      <c r="AD1199" s="526">
        <v>0</v>
      </c>
      <c r="AE1199" s="360" t="s">
        <v>2413</v>
      </c>
      <c r="AF1199" s="360" t="s">
        <v>2149</v>
      </c>
      <c r="AG1199" s="364" t="s">
        <v>719</v>
      </c>
      <c r="AH1199" s="364" t="s">
        <v>2147</v>
      </c>
      <c r="AI1199" s="364">
        <v>25000</v>
      </c>
      <c r="AJ1199" s="364">
        <v>1000</v>
      </c>
      <c r="AK1199" s="364">
        <v>25000</v>
      </c>
      <c r="AL1199" s="359">
        <v>0.02</v>
      </c>
      <c r="AM1199" s="359">
        <v>0.2</v>
      </c>
      <c r="AN1199" s="359" t="s">
        <v>666</v>
      </c>
      <c r="AO1199" s="357" t="s">
        <v>1323</v>
      </c>
      <c r="AP1199" s="360" t="s">
        <v>716</v>
      </c>
      <c r="AQ1199" s="366" t="s">
        <v>681</v>
      </c>
      <c r="AR1199" s="359">
        <v>6.0000000000000001E-3</v>
      </c>
      <c r="AS1199" s="359">
        <v>6.0000000000000001E-3</v>
      </c>
      <c r="AT1199" s="359"/>
      <c r="AX1199" s="646"/>
      <c r="AY1199" s="647"/>
      <c r="AZ1199" s="647"/>
      <c r="BA1199" s="647"/>
      <c r="BB1199" s="648"/>
      <c r="BC1199" s="647"/>
      <c r="BD1199" s="647"/>
      <c r="BE1199" s="647"/>
      <c r="BF1199" s="647"/>
      <c r="BG1199" s="648"/>
      <c r="BH1199" s="648"/>
      <c r="BI1199" s="649"/>
      <c r="BJ1199" s="649"/>
      <c r="BK1199" s="649"/>
      <c r="BL1199" s="648"/>
      <c r="BM1199" s="648"/>
      <c r="BN1199" s="648"/>
      <c r="BO1199" s="648"/>
      <c r="BP1199" s="648"/>
      <c r="BQ1199" s="648"/>
      <c r="BR1199" s="648"/>
      <c r="BS1199" s="648"/>
      <c r="BT1199" s="651"/>
      <c r="BU1199" s="652"/>
      <c r="BV1199" s="650"/>
      <c r="BW1199" s="653"/>
    </row>
    <row r="1200" spans="2:75" ht="15.75" customHeight="1">
      <c r="B1200" s="353" t="s">
        <v>1169</v>
      </c>
      <c r="C1200" s="354">
        <v>17253801000161</v>
      </c>
      <c r="D1200" s="355" t="s">
        <v>14</v>
      </c>
      <c r="E1200" s="355" t="s">
        <v>607</v>
      </c>
      <c r="F1200" s="355"/>
      <c r="G1200" s="356"/>
      <c r="H1200" s="356" t="s">
        <v>34</v>
      </c>
      <c r="I1200" s="356" t="s">
        <v>34</v>
      </c>
      <c r="J1200" s="356" t="s">
        <v>608</v>
      </c>
      <c r="K1200" s="357" t="s">
        <v>48</v>
      </c>
      <c r="L1200" s="358"/>
      <c r="M1200" s="358" t="s">
        <v>34</v>
      </c>
      <c r="N1200" s="357">
        <v>333956</v>
      </c>
      <c r="O1200" s="357" t="s">
        <v>1323</v>
      </c>
      <c r="P1200" s="361">
        <v>41389</v>
      </c>
      <c r="Q1200" s="362">
        <v>450421211.22000003</v>
      </c>
      <c r="R1200" s="362">
        <v>857282250.27940488</v>
      </c>
      <c r="S1200" s="357">
        <v>33</v>
      </c>
      <c r="T1200" s="359">
        <v>-5.8688705137788233E-3</v>
      </c>
      <c r="U1200" s="359">
        <v>-7.5868034625794445E-2</v>
      </c>
      <c r="V1200" s="359">
        <v>-0.1954544792787869</v>
      </c>
      <c r="W1200" s="359">
        <v>-1.9161074449726592</v>
      </c>
      <c r="X1200" s="359">
        <v>-0.11967829394778062</v>
      </c>
      <c r="Y1200" s="359">
        <v>-0.90754224383071003</v>
      </c>
      <c r="Z1200" s="359">
        <v>5.3375672137199182E-2</v>
      </c>
      <c r="AA1200" s="359">
        <v>0.30340462419424608</v>
      </c>
      <c r="AB1200" s="359">
        <v>0.21591280221952894</v>
      </c>
      <c r="AC1200" s="363">
        <v>-1.3489501812537403</v>
      </c>
      <c r="AD1200" s="526">
        <v>37388322000160</v>
      </c>
      <c r="AE1200" s="360" t="s">
        <v>2352</v>
      </c>
      <c r="AF1200" s="360" t="s">
        <v>2352</v>
      </c>
      <c r="AG1200" s="364" t="s">
        <v>1439</v>
      </c>
      <c r="AH1200" s="364" t="s">
        <v>2353</v>
      </c>
      <c r="AI1200" s="364">
        <v>15000</v>
      </c>
      <c r="AJ1200" s="364">
        <v>2000</v>
      </c>
      <c r="AK1200" s="364">
        <v>10000</v>
      </c>
      <c r="AL1200" s="359">
        <v>0.02</v>
      </c>
      <c r="AM1200" s="359">
        <v>0.2</v>
      </c>
      <c r="AN1200" s="359" t="s">
        <v>2175</v>
      </c>
      <c r="AO1200" s="357" t="s">
        <v>1323</v>
      </c>
      <c r="AP1200" s="360" t="s">
        <v>716</v>
      </c>
      <c r="AQ1200" s="366" t="s">
        <v>659</v>
      </c>
      <c r="AR1200" s="359">
        <v>4.0000000000000001E-3</v>
      </c>
      <c r="AS1200" s="359">
        <v>4.0000000000000001E-3</v>
      </c>
      <c r="AT1200" s="359"/>
      <c r="AX1200" s="646"/>
      <c r="AY1200" s="647"/>
      <c r="AZ1200" s="647"/>
      <c r="BA1200" s="647"/>
      <c r="BB1200" s="648"/>
      <c r="BC1200" s="647"/>
      <c r="BD1200" s="647"/>
      <c r="BE1200" s="647"/>
      <c r="BF1200" s="647"/>
      <c r="BG1200" s="648"/>
      <c r="BH1200" s="648"/>
      <c r="BI1200" s="649"/>
      <c r="BJ1200" s="649"/>
      <c r="BK1200" s="649"/>
      <c r="BL1200" s="648"/>
      <c r="BM1200" s="648"/>
      <c r="BN1200" s="648"/>
      <c r="BO1200" s="648"/>
      <c r="BP1200" s="648"/>
      <c r="BQ1200" s="648"/>
      <c r="BR1200" s="648"/>
      <c r="BS1200" s="648"/>
      <c r="BT1200" s="651"/>
      <c r="BU1200" s="652"/>
      <c r="BV1200" s="650"/>
      <c r="BW1200" s="653"/>
    </row>
    <row r="1201" spans="2:75" ht="15.75" customHeight="1">
      <c r="B1201" s="353" t="s">
        <v>573</v>
      </c>
      <c r="C1201" s="354">
        <v>35535649000191</v>
      </c>
      <c r="D1201" s="355" t="s">
        <v>14</v>
      </c>
      <c r="E1201" s="355" t="s">
        <v>614</v>
      </c>
      <c r="F1201" s="355"/>
      <c r="G1201" s="356"/>
      <c r="H1201" s="356" t="s">
        <v>1337</v>
      </c>
      <c r="I1201" s="356" t="s">
        <v>34</v>
      </c>
      <c r="J1201" s="356" t="s">
        <v>608</v>
      </c>
      <c r="K1201" s="357" t="s">
        <v>48</v>
      </c>
      <c r="L1201" s="358"/>
      <c r="M1201" s="358" t="s">
        <v>1414</v>
      </c>
      <c r="N1201" s="357">
        <v>563595</v>
      </c>
      <c r="O1201" s="357" t="s">
        <v>1320</v>
      </c>
      <c r="P1201" s="361">
        <v>44166</v>
      </c>
      <c r="Q1201" s="362">
        <v>205225118.58000001</v>
      </c>
      <c r="R1201" s="362">
        <v>373673345.20273817</v>
      </c>
      <c r="S1201" s="357">
        <v>33</v>
      </c>
      <c r="T1201" s="359">
        <v>-5.789258432726152E-3</v>
      </c>
      <c r="U1201" s="359">
        <v>-7.483887371523168E-2</v>
      </c>
      <c r="V1201" s="359">
        <v>-0.19515314202938217</v>
      </c>
      <c r="W1201" s="359">
        <v>-1.9131533323364966</v>
      </c>
      <c r="X1201" s="359" t="s">
        <v>1417</v>
      </c>
      <c r="Y1201" s="359" t="s">
        <v>1417</v>
      </c>
      <c r="Z1201" s="359" t="s">
        <v>1417</v>
      </c>
      <c r="AA1201" s="359" t="s">
        <v>1417</v>
      </c>
      <c r="AB1201" s="359">
        <v>0.21571936171870451</v>
      </c>
      <c r="AC1201" s="363">
        <v>-1.3486199015532676</v>
      </c>
      <c r="AD1201" s="526">
        <v>37388322000160</v>
      </c>
      <c r="AE1201" s="360" t="s">
        <v>2352</v>
      </c>
      <c r="AF1201" s="360" t="s">
        <v>2352</v>
      </c>
      <c r="AG1201" s="364" t="s">
        <v>1439</v>
      </c>
      <c r="AH1201" s="364" t="s">
        <v>2144</v>
      </c>
      <c r="AI1201" s="364">
        <v>5000</v>
      </c>
      <c r="AJ1201" s="364">
        <v>5000</v>
      </c>
      <c r="AK1201" s="364">
        <v>0</v>
      </c>
      <c r="AL1201" s="359">
        <v>0.02</v>
      </c>
      <c r="AM1201" s="359">
        <v>0.2</v>
      </c>
      <c r="AN1201" s="359" t="s">
        <v>666</v>
      </c>
      <c r="AO1201" s="357" t="s">
        <v>1323</v>
      </c>
      <c r="AP1201" s="360" t="s">
        <v>716</v>
      </c>
      <c r="AQ1201" s="366" t="s">
        <v>659</v>
      </c>
      <c r="AR1201" s="359" t="s">
        <v>34</v>
      </c>
      <c r="AS1201" s="359" t="s">
        <v>34</v>
      </c>
      <c r="AT1201" s="359"/>
      <c r="AX1201" s="646"/>
      <c r="AY1201" s="647"/>
      <c r="AZ1201" s="647"/>
      <c r="BA1201" s="647"/>
      <c r="BB1201" s="648"/>
      <c r="BC1201" s="647"/>
      <c r="BD1201" s="647"/>
      <c r="BE1201" s="647"/>
      <c r="BF1201" s="647"/>
      <c r="BG1201" s="648"/>
      <c r="BH1201" s="648"/>
      <c r="BI1201" s="649"/>
      <c r="BJ1201" s="649"/>
      <c r="BK1201" s="649"/>
      <c r="BL1201" s="648"/>
      <c r="BM1201" s="648"/>
      <c r="BN1201" s="648"/>
      <c r="BO1201" s="648"/>
      <c r="BP1201" s="648"/>
      <c r="BQ1201" s="648"/>
      <c r="BR1201" s="648"/>
      <c r="BS1201" s="648"/>
      <c r="BT1201" s="651"/>
      <c r="BU1201" s="652"/>
      <c r="BV1201" s="650"/>
      <c r="BW1201" s="653"/>
    </row>
    <row r="1202" spans="2:75" ht="15.75" customHeight="1">
      <c r="B1202" s="353" t="s">
        <v>1111</v>
      </c>
      <c r="C1202" s="354">
        <v>36014016000109</v>
      </c>
      <c r="D1202" s="355" t="s">
        <v>11</v>
      </c>
      <c r="E1202" s="355" t="s">
        <v>620</v>
      </c>
      <c r="F1202" s="355" t="s">
        <v>685</v>
      </c>
      <c r="G1202" s="356" t="s">
        <v>738</v>
      </c>
      <c r="H1202" s="356" t="s">
        <v>34</v>
      </c>
      <c r="I1202" s="356" t="s">
        <v>1318</v>
      </c>
      <c r="J1202" s="356" t="s">
        <v>608</v>
      </c>
      <c r="K1202" s="357" t="s">
        <v>48</v>
      </c>
      <c r="L1202" s="358"/>
      <c r="M1202" s="358" t="s">
        <v>34</v>
      </c>
      <c r="N1202" s="357">
        <v>535486</v>
      </c>
      <c r="O1202" s="357" t="s">
        <v>1320</v>
      </c>
      <c r="P1202" s="361">
        <v>43951</v>
      </c>
      <c r="Q1202" s="362">
        <v>11816578.029999999</v>
      </c>
      <c r="R1202" s="362">
        <v>10505116.622499999</v>
      </c>
      <c r="S1202" s="357">
        <v>34</v>
      </c>
      <c r="T1202" s="359">
        <v>9.2494590982234115E-2</v>
      </c>
      <c r="U1202" s="359">
        <v>1.1956956308481426</v>
      </c>
      <c r="V1202" s="359">
        <v>0.12689204537018473</v>
      </c>
      <c r="W1202" s="359">
        <v>1.2439663380383208</v>
      </c>
      <c r="X1202" s="359">
        <v>0.18202213854827898</v>
      </c>
      <c r="Y1202" s="359">
        <v>1.3803069428533821</v>
      </c>
      <c r="Z1202" s="359" t="s">
        <v>1417</v>
      </c>
      <c r="AA1202" s="359" t="s">
        <v>1417</v>
      </c>
      <c r="AB1202" s="359">
        <v>1.6202545843773931E-3</v>
      </c>
      <c r="AC1202" s="363">
        <v>13.788572029523749</v>
      </c>
      <c r="AD1202" s="526">
        <v>0</v>
      </c>
      <c r="AE1202" s="360" t="s">
        <v>2383</v>
      </c>
      <c r="AF1202" s="360" t="s">
        <v>2143</v>
      </c>
      <c r="AG1202" s="364" t="s">
        <v>1435</v>
      </c>
      <c r="AH1202" s="364" t="s">
        <v>2144</v>
      </c>
      <c r="AI1202" s="364">
        <v>0</v>
      </c>
      <c r="AJ1202" s="364">
        <v>0</v>
      </c>
      <c r="AK1202" s="364">
        <v>0</v>
      </c>
      <c r="AL1202" s="359">
        <v>6.9999999999999993E-3</v>
      </c>
      <c r="AM1202" s="359">
        <v>0.2</v>
      </c>
      <c r="AN1202" s="359" t="s">
        <v>64</v>
      </c>
      <c r="AO1202" s="357" t="s">
        <v>1323</v>
      </c>
      <c r="AP1202" s="360" t="s">
        <v>13</v>
      </c>
      <c r="AQ1202" s="366" t="s">
        <v>671</v>
      </c>
      <c r="AR1202" s="359">
        <v>1.4E-3</v>
      </c>
      <c r="AS1202" s="359">
        <v>1.4E-3</v>
      </c>
      <c r="AT1202" s="359"/>
      <c r="AX1202" s="646"/>
      <c r="AY1202" s="647"/>
      <c r="AZ1202" s="647"/>
      <c r="BA1202" s="647"/>
      <c r="BB1202" s="648"/>
      <c r="BC1202" s="647"/>
      <c r="BD1202" s="647"/>
      <c r="BE1202" s="647"/>
      <c r="BF1202" s="647"/>
      <c r="BG1202" s="648"/>
      <c r="BH1202" s="648"/>
      <c r="BI1202" s="649"/>
      <c r="BJ1202" s="649"/>
      <c r="BK1202" s="649"/>
      <c r="BL1202" s="648"/>
      <c r="BM1202" s="648"/>
      <c r="BN1202" s="648"/>
      <c r="BO1202" s="648"/>
      <c r="BP1202" s="648"/>
      <c r="BQ1202" s="648"/>
      <c r="BR1202" s="648"/>
      <c r="BS1202" s="648"/>
      <c r="BT1202" s="651"/>
      <c r="BU1202" s="652"/>
      <c r="BV1202" s="650"/>
      <c r="BW1202" s="653"/>
    </row>
    <row r="1203" spans="2:75" ht="15.75" customHeight="1">
      <c r="B1203" s="353" t="s">
        <v>81</v>
      </c>
      <c r="C1203" s="354">
        <v>27707783000102</v>
      </c>
      <c r="D1203" s="355" t="s">
        <v>13</v>
      </c>
      <c r="E1203" s="355" t="s">
        <v>615</v>
      </c>
      <c r="F1203" s="355" t="s">
        <v>619</v>
      </c>
      <c r="G1203" s="356" t="s">
        <v>34</v>
      </c>
      <c r="H1203" s="356" t="s">
        <v>1337</v>
      </c>
      <c r="I1203" s="356" t="s">
        <v>34</v>
      </c>
      <c r="J1203" s="356"/>
      <c r="K1203" s="357" t="s">
        <v>48</v>
      </c>
      <c r="L1203" s="358"/>
      <c r="M1203" s="358" t="s">
        <v>34</v>
      </c>
      <c r="N1203" s="357">
        <v>446394</v>
      </c>
      <c r="O1203" s="357" t="s">
        <v>1320</v>
      </c>
      <c r="P1203" s="361">
        <v>42957</v>
      </c>
      <c r="Q1203" s="362">
        <v>39627765.75</v>
      </c>
      <c r="R1203" s="362">
        <v>42257945.365555592</v>
      </c>
      <c r="S1203" s="357">
        <v>34</v>
      </c>
      <c r="T1203" s="359">
        <v>-0.11487166981749464</v>
      </c>
      <c r="U1203" s="359">
        <v>-1.4849684965404146</v>
      </c>
      <c r="V1203" s="359">
        <v>-0.17508080695160622</v>
      </c>
      <c r="W1203" s="359">
        <v>-1.7163773319990792</v>
      </c>
      <c r="X1203" s="359">
        <v>-0.20281453399792293</v>
      </c>
      <c r="Y1203" s="359">
        <v>-1.5379794547060233</v>
      </c>
      <c r="Z1203" s="359">
        <v>9.4242224061151347E-2</v>
      </c>
      <c r="AA1203" s="359">
        <v>0.53570335378644973</v>
      </c>
      <c r="AB1203" s="359">
        <v>0.24759538665987443</v>
      </c>
      <c r="AC1203" s="363">
        <v>-1.0461502777094411</v>
      </c>
      <c r="AD1203" s="526">
        <v>0</v>
      </c>
      <c r="AE1203" s="360" t="s">
        <v>2171</v>
      </c>
      <c r="AF1203" s="360" t="s">
        <v>2143</v>
      </c>
      <c r="AG1203" s="364" t="s">
        <v>1435</v>
      </c>
      <c r="AH1203" s="364" t="s">
        <v>2147</v>
      </c>
      <c r="AI1203" s="364">
        <v>5000</v>
      </c>
      <c r="AJ1203" s="364">
        <v>1000</v>
      </c>
      <c r="AK1203" s="364">
        <v>1000</v>
      </c>
      <c r="AL1203" s="657">
        <v>1.5E-3</v>
      </c>
      <c r="AM1203" s="657">
        <v>0.2</v>
      </c>
      <c r="AN1203" s="359" t="s">
        <v>34</v>
      </c>
      <c r="AO1203" s="357" t="s">
        <v>1323</v>
      </c>
      <c r="AP1203" s="360" t="s">
        <v>13</v>
      </c>
      <c r="AQ1203" s="366" t="s">
        <v>668</v>
      </c>
      <c r="AR1203" s="359">
        <v>5.3333333333333332E-3</v>
      </c>
      <c r="AS1203" s="359">
        <v>5.3333333333333332E-3</v>
      </c>
      <c r="AT1203" s="359"/>
      <c r="AX1203" s="646"/>
      <c r="AY1203" s="647"/>
      <c r="AZ1203" s="647"/>
      <c r="BA1203" s="647"/>
      <c r="BB1203" s="648"/>
      <c r="BC1203" s="647"/>
      <c r="BD1203" s="647"/>
      <c r="BE1203" s="647"/>
      <c r="BF1203" s="647"/>
      <c r="BG1203" s="648"/>
      <c r="BH1203" s="648"/>
      <c r="BI1203" s="649"/>
      <c r="BJ1203" s="649"/>
      <c r="BK1203" s="649"/>
      <c r="BL1203" s="648"/>
      <c r="BM1203" s="648"/>
      <c r="BN1203" s="648"/>
      <c r="BO1203" s="648"/>
      <c r="BP1203" s="648"/>
      <c r="BQ1203" s="648"/>
      <c r="BR1203" s="648"/>
      <c r="BS1203" s="648"/>
      <c r="BT1203" s="651"/>
      <c r="BU1203" s="652"/>
      <c r="BV1203" s="650"/>
      <c r="BW1203" s="653"/>
    </row>
    <row r="1204" spans="2:75" ht="15.75" customHeight="1">
      <c r="B1204" s="353" t="s">
        <v>523</v>
      </c>
      <c r="C1204" s="354">
        <v>17092258000168</v>
      </c>
      <c r="D1204" s="355" t="s">
        <v>13</v>
      </c>
      <c r="E1204" s="355" t="s">
        <v>615</v>
      </c>
      <c r="F1204" s="355" t="s">
        <v>619</v>
      </c>
      <c r="G1204" s="356" t="s">
        <v>34</v>
      </c>
      <c r="H1204" s="356" t="s">
        <v>1336</v>
      </c>
      <c r="I1204" s="356" t="s">
        <v>34</v>
      </c>
      <c r="J1204" s="356"/>
      <c r="K1204" s="357" t="s">
        <v>48</v>
      </c>
      <c r="L1204" s="358"/>
      <c r="M1204" s="358" t="s">
        <v>1414</v>
      </c>
      <c r="N1204" s="357">
        <v>331066</v>
      </c>
      <c r="O1204" s="357" t="s">
        <v>1320</v>
      </c>
      <c r="P1204" s="361">
        <v>41361</v>
      </c>
      <c r="Q1204" s="362">
        <v>97216193.409999996</v>
      </c>
      <c r="R1204" s="362">
        <v>99019859.238571435</v>
      </c>
      <c r="S1204" s="357">
        <v>34</v>
      </c>
      <c r="T1204" s="359">
        <v>0.11748421164289002</v>
      </c>
      <c r="U1204" s="359">
        <v>1.5187413346367884</v>
      </c>
      <c r="V1204" s="359">
        <v>0.15118324488838275</v>
      </c>
      <c r="W1204" s="359">
        <v>1.4821013166578008</v>
      </c>
      <c r="X1204" s="359">
        <v>0.17537311194451832</v>
      </c>
      <c r="Y1204" s="359">
        <v>1.3298861662512358</v>
      </c>
      <c r="Z1204" s="359">
        <v>0.29021735929231141</v>
      </c>
      <c r="AA1204" s="359">
        <v>1.6496895552789326</v>
      </c>
      <c r="AB1204" s="359">
        <v>2.754024612838683E-2</v>
      </c>
      <c r="AC1204" s="363">
        <v>1.5996746386759335</v>
      </c>
      <c r="AD1204" s="526">
        <v>0</v>
      </c>
      <c r="AE1204" s="360" t="s">
        <v>2400</v>
      </c>
      <c r="AF1204" s="360" t="s">
        <v>2146</v>
      </c>
      <c r="AG1204" s="364" t="s">
        <v>59</v>
      </c>
      <c r="AH1204" s="364" t="s">
        <v>2147</v>
      </c>
      <c r="AI1204" s="364">
        <v>20000</v>
      </c>
      <c r="AJ1204" s="364">
        <v>1000</v>
      </c>
      <c r="AK1204" s="364">
        <v>1000</v>
      </c>
      <c r="AL1204" s="359">
        <v>5.0000000000000001E-3</v>
      </c>
      <c r="AM1204" s="359" t="s">
        <v>34</v>
      </c>
      <c r="AN1204" s="359" t="s">
        <v>64</v>
      </c>
      <c r="AO1204" s="357" t="s">
        <v>1323</v>
      </c>
      <c r="AP1204" s="360" t="s">
        <v>13</v>
      </c>
      <c r="AQ1204" s="366" t="s">
        <v>686</v>
      </c>
      <c r="AR1204" s="359">
        <v>1.3333333333333333E-3</v>
      </c>
      <c r="AS1204" s="359">
        <v>1.3333333333333333E-3</v>
      </c>
      <c r="AT1204" s="359"/>
      <c r="AX1204" s="646"/>
      <c r="AY1204" s="647"/>
      <c r="AZ1204" s="647"/>
      <c r="BA1204" s="647"/>
      <c r="BB1204" s="648"/>
      <c r="BC1204" s="647"/>
      <c r="BD1204" s="647"/>
      <c r="BE1204" s="647"/>
      <c r="BF1204" s="647"/>
      <c r="BG1204" s="648"/>
      <c r="BH1204" s="648"/>
      <c r="BI1204" s="649"/>
      <c r="BJ1204" s="649"/>
      <c r="BK1204" s="649"/>
      <c r="BL1204" s="648"/>
      <c r="BM1204" s="648"/>
      <c r="BN1204" s="648"/>
      <c r="BO1204" s="648"/>
      <c r="BP1204" s="648"/>
      <c r="BQ1204" s="648"/>
      <c r="BR1204" s="648"/>
      <c r="BS1204" s="648"/>
      <c r="BT1204" s="651"/>
      <c r="BU1204" s="652"/>
      <c r="BV1204" s="650"/>
      <c r="BW1204" s="653"/>
    </row>
    <row r="1205" spans="2:75" ht="15.75" customHeight="1">
      <c r="B1205" s="353" t="s">
        <v>805</v>
      </c>
      <c r="C1205" s="354">
        <v>38068882000108</v>
      </c>
      <c r="D1205" s="355" t="s">
        <v>14</v>
      </c>
      <c r="E1205" s="355" t="s">
        <v>607</v>
      </c>
      <c r="F1205" s="355"/>
      <c r="G1205" s="356"/>
      <c r="H1205" s="356" t="s">
        <v>34</v>
      </c>
      <c r="I1205" s="356" t="s">
        <v>34</v>
      </c>
      <c r="J1205" s="356" t="s">
        <v>611</v>
      </c>
      <c r="K1205" s="357"/>
      <c r="L1205" s="358"/>
      <c r="M1205" s="358" t="s">
        <v>34</v>
      </c>
      <c r="N1205" s="357">
        <v>559741</v>
      </c>
      <c r="O1205" s="357" t="s">
        <v>1320</v>
      </c>
      <c r="P1205" s="361">
        <v>44138</v>
      </c>
      <c r="Q1205" s="362">
        <v>9713880.7599999998</v>
      </c>
      <c r="R1205" s="362">
        <v>12309041.669484133</v>
      </c>
      <c r="S1205" s="357">
        <v>34</v>
      </c>
      <c r="T1205" s="359">
        <v>-0.25607155200387532</v>
      </c>
      <c r="U1205" s="359">
        <v>-3.3102869331499272</v>
      </c>
      <c r="V1205" s="359">
        <v>-0.21117285655945572</v>
      </c>
      <c r="W1205" s="359">
        <v>-2.0702001004160762</v>
      </c>
      <c r="X1205" s="359" t="s">
        <v>1417</v>
      </c>
      <c r="Y1205" s="359" t="s">
        <v>1417</v>
      </c>
      <c r="Z1205" s="359" t="s">
        <v>1417</v>
      </c>
      <c r="AA1205" s="359" t="s">
        <v>1417</v>
      </c>
      <c r="AB1205" s="359">
        <v>0.21022287141928164</v>
      </c>
      <c r="AC1205" s="363">
        <v>-1.4852528410284342</v>
      </c>
      <c r="AD1205" s="526">
        <v>38090006000170</v>
      </c>
      <c r="AE1205" s="360" t="s">
        <v>2209</v>
      </c>
      <c r="AF1205" s="360" t="s">
        <v>2146</v>
      </c>
      <c r="AG1205" s="364" t="s">
        <v>59</v>
      </c>
      <c r="AH1205" s="364" t="s">
        <v>2144</v>
      </c>
      <c r="AI1205" s="364">
        <v>5000</v>
      </c>
      <c r="AJ1205" s="364">
        <v>1000</v>
      </c>
      <c r="AK1205" s="364">
        <v>5000</v>
      </c>
      <c r="AL1205" s="359">
        <v>1.8000000000000002E-2</v>
      </c>
      <c r="AM1205" s="359">
        <v>0.18</v>
      </c>
      <c r="AN1205" s="359" t="s">
        <v>666</v>
      </c>
      <c r="AO1205" s="357" t="s">
        <v>1323</v>
      </c>
      <c r="AP1205" s="360" t="s">
        <v>716</v>
      </c>
      <c r="AQ1205" s="366" t="s">
        <v>687</v>
      </c>
      <c r="AR1205" s="359">
        <v>4.7999999999999996E-3</v>
      </c>
      <c r="AS1205" s="359">
        <v>4.7999999999999996E-3</v>
      </c>
      <c r="AT1205" s="359"/>
      <c r="AX1205" s="646"/>
      <c r="AY1205" s="647"/>
      <c r="AZ1205" s="647"/>
      <c r="BA1205" s="647"/>
      <c r="BB1205" s="648"/>
      <c r="BC1205" s="647"/>
      <c r="BD1205" s="647"/>
      <c r="BE1205" s="647"/>
      <c r="BF1205" s="647"/>
      <c r="BG1205" s="648"/>
      <c r="BH1205" s="648"/>
      <c r="BI1205" s="649"/>
      <c r="BJ1205" s="649"/>
      <c r="BK1205" s="649"/>
      <c r="BL1205" s="648"/>
      <c r="BM1205" s="648"/>
      <c r="BN1205" s="648"/>
      <c r="BO1205" s="648"/>
      <c r="BP1205" s="648"/>
      <c r="BQ1205" s="648"/>
      <c r="BR1205" s="648"/>
      <c r="BS1205" s="648"/>
      <c r="BT1205" s="651"/>
      <c r="BU1205" s="652"/>
      <c r="BV1205" s="650"/>
      <c r="BW1205" s="653"/>
    </row>
    <row r="1206" spans="2:75" ht="15.75" customHeight="1">
      <c r="B1206" s="353" t="s">
        <v>962</v>
      </c>
      <c r="C1206" s="354">
        <v>32102192000133</v>
      </c>
      <c r="D1206" s="355" t="s">
        <v>14</v>
      </c>
      <c r="E1206" s="355" t="s">
        <v>607</v>
      </c>
      <c r="F1206" s="355"/>
      <c r="G1206" s="356"/>
      <c r="H1206" s="356" t="s">
        <v>34</v>
      </c>
      <c r="I1206" s="356" t="s">
        <v>34</v>
      </c>
      <c r="J1206" s="356" t="s">
        <v>611</v>
      </c>
      <c r="K1206" s="357" t="s">
        <v>48</v>
      </c>
      <c r="L1206" s="358"/>
      <c r="M1206" s="358" t="s">
        <v>34</v>
      </c>
      <c r="N1206" s="357">
        <v>482641</v>
      </c>
      <c r="O1206" s="357" t="s">
        <v>1320</v>
      </c>
      <c r="P1206" s="361">
        <v>43452</v>
      </c>
      <c r="Q1206" s="362">
        <v>47071357.210000001</v>
      </c>
      <c r="R1206" s="362">
        <v>74766020.977619082</v>
      </c>
      <c r="S1206" s="357">
        <v>34</v>
      </c>
      <c r="T1206" s="359">
        <v>-0.10227818531546429</v>
      </c>
      <c r="U1206" s="359">
        <v>-1.3221700643691352</v>
      </c>
      <c r="V1206" s="359">
        <v>-8.6392710872588818E-2</v>
      </c>
      <c r="W1206" s="359">
        <v>-0.84693744090777656</v>
      </c>
      <c r="X1206" s="359">
        <v>0.12024298521536125</v>
      </c>
      <c r="Y1206" s="359">
        <v>0.91182440029490019</v>
      </c>
      <c r="Z1206" s="359">
        <v>2.7494282422430905E-2</v>
      </c>
      <c r="AA1206" s="359">
        <v>0.15628641461274242</v>
      </c>
      <c r="AB1206" s="359">
        <v>0.1691954586202602</v>
      </c>
      <c r="AC1206" s="363">
        <v>-1.0236294338056817</v>
      </c>
      <c r="AD1206" s="526">
        <v>31533583000140</v>
      </c>
      <c r="AE1206" s="360" t="s">
        <v>2292</v>
      </c>
      <c r="AF1206" s="360" t="s">
        <v>2152</v>
      </c>
      <c r="AG1206" s="364" t="s">
        <v>1436</v>
      </c>
      <c r="AH1206" s="364" t="s">
        <v>2144</v>
      </c>
      <c r="AI1206" s="364">
        <v>1000</v>
      </c>
      <c r="AJ1206" s="364">
        <v>1000</v>
      </c>
      <c r="AK1206" s="364">
        <v>1000</v>
      </c>
      <c r="AL1206" s="359">
        <v>0.02</v>
      </c>
      <c r="AM1206" s="359">
        <v>0.2</v>
      </c>
      <c r="AN1206" s="359" t="s">
        <v>2156</v>
      </c>
      <c r="AO1206" s="357" t="s">
        <v>1323</v>
      </c>
      <c r="AP1206" s="360" t="s">
        <v>716</v>
      </c>
      <c r="AQ1206" s="366" t="s">
        <v>687</v>
      </c>
      <c r="AR1206" s="359">
        <v>6.0000000000000001E-3</v>
      </c>
      <c r="AS1206" s="359">
        <v>6.0000000000000001E-3</v>
      </c>
      <c r="AT1206" s="359"/>
      <c r="AX1206" s="646"/>
      <c r="AY1206" s="647"/>
      <c r="AZ1206" s="647"/>
      <c r="BA1206" s="647"/>
      <c r="BB1206" s="648"/>
      <c r="BC1206" s="647"/>
      <c r="BD1206" s="647"/>
      <c r="BE1206" s="647"/>
      <c r="BF1206" s="647"/>
      <c r="BG1206" s="648"/>
      <c r="BH1206" s="648"/>
      <c r="BI1206" s="649"/>
      <c r="BJ1206" s="649"/>
      <c r="BK1206" s="649"/>
      <c r="BL1206" s="648"/>
      <c r="BM1206" s="648"/>
      <c r="BN1206" s="648"/>
      <c r="BO1206" s="648"/>
      <c r="BP1206" s="648"/>
      <c r="BQ1206" s="648"/>
      <c r="BR1206" s="648"/>
      <c r="BS1206" s="648"/>
      <c r="BT1206" s="651"/>
      <c r="BU1206" s="652"/>
      <c r="BV1206" s="650"/>
      <c r="BW1206" s="653"/>
    </row>
    <row r="1207" spans="2:75" ht="15.75" customHeight="1">
      <c r="B1207" s="353" t="s">
        <v>963</v>
      </c>
      <c r="C1207" s="354">
        <v>28075532000107</v>
      </c>
      <c r="D1207" s="355" t="s">
        <v>14</v>
      </c>
      <c r="E1207" s="355" t="s">
        <v>607</v>
      </c>
      <c r="F1207" s="355"/>
      <c r="G1207" s="356"/>
      <c r="H1207" s="356" t="s">
        <v>34</v>
      </c>
      <c r="I1207" s="356" t="s">
        <v>34</v>
      </c>
      <c r="J1207" s="356" t="s">
        <v>611</v>
      </c>
      <c r="K1207" s="357" t="s">
        <v>49</v>
      </c>
      <c r="L1207" s="358"/>
      <c r="M1207" s="358" t="s">
        <v>34</v>
      </c>
      <c r="N1207" s="357">
        <v>454117</v>
      </c>
      <c r="O1207" s="357" t="s">
        <v>1320</v>
      </c>
      <c r="P1207" s="361">
        <v>43018</v>
      </c>
      <c r="Q1207" s="362">
        <v>120372470.54000001</v>
      </c>
      <c r="R1207" s="362">
        <v>177168373.39789668</v>
      </c>
      <c r="S1207" s="357">
        <v>34</v>
      </c>
      <c r="T1207" s="359">
        <v>-0.23124726818615682</v>
      </c>
      <c r="U1207" s="359">
        <v>-2.9893785710006044</v>
      </c>
      <c r="V1207" s="359">
        <v>-0.16956401587677528</v>
      </c>
      <c r="W1207" s="359">
        <v>-1.6622943327767148</v>
      </c>
      <c r="X1207" s="359">
        <v>2.0683275287770586E-2</v>
      </c>
      <c r="Y1207" s="359">
        <v>0.15684503384232684</v>
      </c>
      <c r="Z1207" s="359">
        <v>0.23653155815778026</v>
      </c>
      <c r="AA1207" s="359">
        <v>1.3445220573236709</v>
      </c>
      <c r="AB1207" s="359">
        <v>0.21404352062955087</v>
      </c>
      <c r="AC1207" s="363">
        <v>-1.2150302428449946</v>
      </c>
      <c r="AD1207" s="526">
        <v>28075437000103</v>
      </c>
      <c r="AE1207" s="360" t="s">
        <v>2292</v>
      </c>
      <c r="AF1207" s="360" t="s">
        <v>2152</v>
      </c>
      <c r="AG1207" s="364" t="s">
        <v>1436</v>
      </c>
      <c r="AH1207" s="364" t="s">
        <v>2144</v>
      </c>
      <c r="AI1207" s="364">
        <v>1000</v>
      </c>
      <c r="AJ1207" s="364">
        <v>1000</v>
      </c>
      <c r="AK1207" s="364">
        <v>1000</v>
      </c>
      <c r="AL1207" s="359">
        <v>0.02</v>
      </c>
      <c r="AM1207" s="359">
        <v>0.2</v>
      </c>
      <c r="AN1207" s="359" t="s">
        <v>2156</v>
      </c>
      <c r="AO1207" s="357" t="s">
        <v>1323</v>
      </c>
      <c r="AP1207" s="360" t="s">
        <v>716</v>
      </c>
      <c r="AQ1207" s="366" t="s">
        <v>687</v>
      </c>
      <c r="AR1207" s="359">
        <v>6.0000000000000001E-3</v>
      </c>
      <c r="AS1207" s="359">
        <v>6.0000000000000001E-3</v>
      </c>
      <c r="AT1207" s="359"/>
      <c r="AX1207" s="646"/>
      <c r="AY1207" s="647"/>
      <c r="AZ1207" s="647"/>
      <c r="BA1207" s="647"/>
      <c r="BB1207" s="648"/>
      <c r="BC1207" s="647"/>
      <c r="BD1207" s="647"/>
      <c r="BE1207" s="647"/>
      <c r="BF1207" s="647"/>
      <c r="BG1207" s="648"/>
      <c r="BH1207" s="648"/>
      <c r="BI1207" s="649"/>
      <c r="BJ1207" s="649"/>
      <c r="BK1207" s="649"/>
      <c r="BL1207" s="648"/>
      <c r="BM1207" s="648"/>
      <c r="BN1207" s="648"/>
      <c r="BO1207" s="648"/>
      <c r="BP1207" s="648"/>
      <c r="BQ1207" s="648"/>
      <c r="BR1207" s="648"/>
      <c r="BS1207" s="648"/>
      <c r="BT1207" s="651"/>
      <c r="BU1207" s="652"/>
      <c r="BV1207" s="650"/>
      <c r="BW1207" s="653"/>
    </row>
    <row r="1208" spans="2:75" ht="15.75" customHeight="1">
      <c r="B1208" s="353" t="s">
        <v>1643</v>
      </c>
      <c r="C1208" s="354">
        <v>31659879000101</v>
      </c>
      <c r="D1208" s="355" t="s">
        <v>14</v>
      </c>
      <c r="E1208" s="355" t="s">
        <v>607</v>
      </c>
      <c r="F1208" s="355"/>
      <c r="G1208" s="356"/>
      <c r="H1208" s="356" t="s">
        <v>34</v>
      </c>
      <c r="I1208" s="356" t="s">
        <v>34</v>
      </c>
      <c r="J1208" s="356" t="s">
        <v>611</v>
      </c>
      <c r="K1208" s="357" t="s">
        <v>48</v>
      </c>
      <c r="L1208" s="358"/>
      <c r="M1208" s="358"/>
      <c r="N1208" s="357">
        <v>484717</v>
      </c>
      <c r="O1208" s="357" t="s">
        <v>1320</v>
      </c>
      <c r="P1208" s="361">
        <v>43452</v>
      </c>
      <c r="Q1208" s="362">
        <v>11553834.439999999</v>
      </c>
      <c r="R1208" s="362">
        <v>24948756.683571402</v>
      </c>
      <c r="S1208" s="357">
        <v>34</v>
      </c>
      <c r="T1208" s="359">
        <v>-0.16079025746205677</v>
      </c>
      <c r="U1208" s="359">
        <v>-1.8085549111258516</v>
      </c>
      <c r="V1208" s="359">
        <v>-0.12244830352023339</v>
      </c>
      <c r="W1208" s="359">
        <v>-1.1237948252680729</v>
      </c>
      <c r="X1208" s="359">
        <v>6.7574659353175415E-2</v>
      </c>
      <c r="Y1208" s="359">
        <v>0.47517084422116529</v>
      </c>
      <c r="Z1208" s="359">
        <v>-4.2515234655778333E-2</v>
      </c>
      <c r="AA1208" s="359">
        <v>-0.23232720752514113</v>
      </c>
      <c r="AB1208" s="359">
        <v>0.17539640948086951</v>
      </c>
      <c r="AC1208" s="363">
        <v>-1.2466782913940269</v>
      </c>
      <c r="AD1208" s="526">
        <v>32102192000133</v>
      </c>
      <c r="AE1208" s="360" t="s">
        <v>2352</v>
      </c>
      <c r="AF1208" s="360" t="s">
        <v>2352</v>
      </c>
      <c r="AG1208" s="364" t="s">
        <v>1439</v>
      </c>
      <c r="AH1208" s="364" t="s">
        <v>2353</v>
      </c>
      <c r="AI1208" s="364">
        <v>1000</v>
      </c>
      <c r="AJ1208" s="364">
        <v>1000</v>
      </c>
      <c r="AK1208" s="364">
        <v>1000</v>
      </c>
      <c r="AL1208" s="359">
        <v>0</v>
      </c>
      <c r="AM1208" s="359" t="s">
        <v>34</v>
      </c>
      <c r="AN1208" s="359" t="s">
        <v>666</v>
      </c>
      <c r="AO1208" s="357" t="s">
        <v>1323</v>
      </c>
      <c r="AP1208" s="360" t="s">
        <v>716</v>
      </c>
      <c r="AQ1208" s="366" t="s">
        <v>687</v>
      </c>
      <c r="AR1208" s="359" t="s">
        <v>34</v>
      </c>
      <c r="AS1208" s="359" t="s">
        <v>34</v>
      </c>
      <c r="AT1208" s="359"/>
      <c r="AX1208" s="646"/>
      <c r="AY1208" s="647"/>
      <c r="AZ1208" s="647"/>
      <c r="BA1208" s="647"/>
      <c r="BB1208" s="648"/>
      <c r="BC1208" s="647"/>
      <c r="BD1208" s="647"/>
      <c r="BE1208" s="647"/>
      <c r="BF1208" s="647"/>
      <c r="BG1208" s="648"/>
      <c r="BH1208" s="648"/>
      <c r="BI1208" s="649"/>
      <c r="BJ1208" s="649"/>
      <c r="BK1208" s="649"/>
      <c r="BL1208" s="648"/>
      <c r="BM1208" s="648"/>
      <c r="BN1208" s="648"/>
      <c r="BO1208" s="648"/>
      <c r="BP1208" s="648"/>
      <c r="BQ1208" s="648"/>
      <c r="BR1208" s="648"/>
      <c r="BS1208" s="648"/>
      <c r="BT1208" s="651"/>
      <c r="BU1208" s="652"/>
      <c r="BV1208" s="650"/>
      <c r="BW1208" s="653"/>
    </row>
    <row r="1209" spans="2:75" ht="15.75" customHeight="1">
      <c r="B1209" s="353" t="s">
        <v>1079</v>
      </c>
      <c r="C1209" s="354">
        <v>15559416000111</v>
      </c>
      <c r="D1209" s="355" t="s">
        <v>14</v>
      </c>
      <c r="E1209" s="355" t="s">
        <v>607</v>
      </c>
      <c r="F1209" s="355"/>
      <c r="G1209" s="356"/>
      <c r="H1209" s="356" t="s">
        <v>34</v>
      </c>
      <c r="I1209" s="356" t="s">
        <v>34</v>
      </c>
      <c r="J1209" s="356" t="s">
        <v>608</v>
      </c>
      <c r="K1209" s="357" t="s">
        <v>48</v>
      </c>
      <c r="L1209" s="358"/>
      <c r="M1209" s="358" t="s">
        <v>1414</v>
      </c>
      <c r="N1209" s="357">
        <v>305367</v>
      </c>
      <c r="O1209" s="357" t="s">
        <v>1320</v>
      </c>
      <c r="P1209" s="361">
        <v>41065</v>
      </c>
      <c r="Q1209" s="362">
        <v>17866691.850000001</v>
      </c>
      <c r="R1209" s="362">
        <v>29454242.815952409</v>
      </c>
      <c r="S1209" s="357">
        <v>34</v>
      </c>
      <c r="T1209" s="359">
        <v>-2.1955641537006798E-2</v>
      </c>
      <c r="U1209" s="359">
        <v>-0.2838248634810378</v>
      </c>
      <c r="V1209" s="359">
        <v>-0.20999041192979306</v>
      </c>
      <c r="W1209" s="359">
        <v>-2.0586081892635422</v>
      </c>
      <c r="X1209" s="359">
        <v>-0.15820539025657554</v>
      </c>
      <c r="Y1209" s="359">
        <v>-1.1997002139938033</v>
      </c>
      <c r="Z1209" s="359">
        <v>-8.4116224632931003E-2</v>
      </c>
      <c r="AA1209" s="359">
        <v>-0.47814389030628535</v>
      </c>
      <c r="AB1209" s="359">
        <v>0.21285994458072902</v>
      </c>
      <c r="AC1209" s="363">
        <v>-1.4569045790154898</v>
      </c>
      <c r="AD1209" s="526">
        <v>0</v>
      </c>
      <c r="AE1209" s="360" t="s">
        <v>2346</v>
      </c>
      <c r="AF1209" s="360" t="s">
        <v>2143</v>
      </c>
      <c r="AG1209" s="364" t="s">
        <v>1435</v>
      </c>
      <c r="AH1209" s="364" t="s">
        <v>2144</v>
      </c>
      <c r="AI1209" s="364">
        <v>5000</v>
      </c>
      <c r="AJ1209" s="364">
        <v>0</v>
      </c>
      <c r="AK1209" s="364">
        <v>0</v>
      </c>
      <c r="AL1209" s="359">
        <v>1.15E-2</v>
      </c>
      <c r="AM1209" s="359">
        <v>0.2</v>
      </c>
      <c r="AN1209" s="359" t="s">
        <v>2161</v>
      </c>
      <c r="AO1209" s="357" t="s">
        <v>1323</v>
      </c>
      <c r="AP1209" s="360" t="s">
        <v>716</v>
      </c>
      <c r="AQ1209" s="366" t="s">
        <v>659</v>
      </c>
      <c r="AR1209" s="359">
        <v>0</v>
      </c>
      <c r="AS1209" s="359">
        <v>0</v>
      </c>
      <c r="AT1209" s="359"/>
      <c r="AX1209" s="646"/>
      <c r="AY1209" s="647"/>
      <c r="AZ1209" s="647"/>
      <c r="BA1209" s="647"/>
      <c r="BB1209" s="648"/>
      <c r="BC1209" s="647"/>
      <c r="BD1209" s="647"/>
      <c r="BE1209" s="647"/>
      <c r="BF1209" s="647"/>
      <c r="BG1209" s="648"/>
      <c r="BH1209" s="648"/>
      <c r="BI1209" s="649"/>
      <c r="BJ1209" s="649"/>
      <c r="BK1209" s="649"/>
      <c r="BL1209" s="648"/>
      <c r="BM1209" s="648"/>
      <c r="BN1209" s="648"/>
      <c r="BO1209" s="648"/>
      <c r="BP1209" s="648"/>
      <c r="BQ1209" s="648"/>
      <c r="BR1209" s="648"/>
      <c r="BS1209" s="648"/>
      <c r="BT1209" s="651"/>
      <c r="BU1209" s="652"/>
      <c r="BV1209" s="650"/>
      <c r="BW1209" s="653"/>
    </row>
    <row r="1210" spans="2:75" ht="15.75" customHeight="1">
      <c r="B1210" s="353" t="s">
        <v>265</v>
      </c>
      <c r="C1210" s="354">
        <v>38221267000181</v>
      </c>
      <c r="D1210" s="355" t="s">
        <v>11</v>
      </c>
      <c r="E1210" s="355" t="s">
        <v>620</v>
      </c>
      <c r="F1210" s="355" t="s">
        <v>685</v>
      </c>
      <c r="G1210" s="356" t="s">
        <v>738</v>
      </c>
      <c r="H1210" s="356" t="s">
        <v>34</v>
      </c>
      <c r="I1210" s="356" t="s">
        <v>1318</v>
      </c>
      <c r="J1210" s="356" t="s">
        <v>608</v>
      </c>
      <c r="K1210" s="357" t="s">
        <v>48</v>
      </c>
      <c r="L1210" s="358"/>
      <c r="M1210" s="358" t="s">
        <v>34</v>
      </c>
      <c r="N1210" s="357">
        <v>558842</v>
      </c>
      <c r="O1210" s="357" t="s">
        <v>1320</v>
      </c>
      <c r="P1210" s="361">
        <v>44134</v>
      </c>
      <c r="Q1210" s="362">
        <v>416853357.69</v>
      </c>
      <c r="R1210" s="362">
        <v>230246920.75325397</v>
      </c>
      <c r="S1210" s="357">
        <v>35</v>
      </c>
      <c r="T1210" s="359">
        <v>9.9492148354680676E-2</v>
      </c>
      <c r="U1210" s="359">
        <v>1.2861544207945801</v>
      </c>
      <c r="V1210" s="359">
        <v>0.138069457653762</v>
      </c>
      <c r="W1210" s="359">
        <v>1.3535423527253154</v>
      </c>
      <c r="X1210" s="359" t="s">
        <v>1417</v>
      </c>
      <c r="Y1210" s="359" t="s">
        <v>1417</v>
      </c>
      <c r="Z1210" s="359" t="s">
        <v>1417</v>
      </c>
      <c r="AA1210" s="359" t="s">
        <v>1417</v>
      </c>
      <c r="AB1210" s="359">
        <v>1.4812567543828719E-3</v>
      </c>
      <c r="AC1210" s="363">
        <v>21.748817917683169</v>
      </c>
      <c r="AD1210" s="526">
        <v>0</v>
      </c>
      <c r="AE1210" s="360" t="s">
        <v>2333</v>
      </c>
      <c r="AF1210" s="360" t="s">
        <v>761</v>
      </c>
      <c r="AG1210" s="364" t="s">
        <v>719</v>
      </c>
      <c r="AH1210" s="364" t="s">
        <v>2144</v>
      </c>
      <c r="AI1210" s="364" t="s">
        <v>1427</v>
      </c>
      <c r="AJ1210" s="364" t="s">
        <v>1427</v>
      </c>
      <c r="AK1210" s="364" t="s">
        <v>1427</v>
      </c>
      <c r="AL1210" s="359">
        <v>0.02</v>
      </c>
      <c r="AM1210" s="359">
        <v>0.2</v>
      </c>
      <c r="AN1210" s="359" t="s">
        <v>64</v>
      </c>
      <c r="AO1210" s="357" t="s">
        <v>1323</v>
      </c>
      <c r="AP1210" s="360" t="s">
        <v>13</v>
      </c>
      <c r="AQ1210" s="366" t="s">
        <v>668</v>
      </c>
      <c r="AR1210" s="359">
        <v>6.6666666666666662E-3</v>
      </c>
      <c r="AS1210" s="359">
        <v>6.6666666666666662E-3</v>
      </c>
      <c r="AT1210" s="359"/>
      <c r="AX1210" s="646"/>
      <c r="AY1210" s="647"/>
      <c r="AZ1210" s="647"/>
      <c r="BA1210" s="647"/>
      <c r="BB1210" s="648"/>
      <c r="BC1210" s="647"/>
      <c r="BD1210" s="647"/>
      <c r="BE1210" s="647"/>
      <c r="BF1210" s="647"/>
      <c r="BG1210" s="648"/>
      <c r="BH1210" s="648"/>
      <c r="BI1210" s="649"/>
      <c r="BJ1210" s="649"/>
      <c r="BK1210" s="649"/>
      <c r="BL1210" s="648"/>
      <c r="BM1210" s="648"/>
      <c r="BN1210" s="648"/>
      <c r="BO1210" s="648"/>
      <c r="BP1210" s="648"/>
      <c r="BQ1210" s="648"/>
      <c r="BR1210" s="648"/>
      <c r="BS1210" s="648"/>
      <c r="BT1210" s="651"/>
      <c r="BU1210" s="652"/>
      <c r="BV1210" s="650"/>
      <c r="BW1210" s="653"/>
    </row>
    <row r="1211" spans="2:75" ht="15.75" customHeight="1">
      <c r="B1211" s="353" t="s">
        <v>1551</v>
      </c>
      <c r="C1211" s="354">
        <v>29215706000152</v>
      </c>
      <c r="D1211" s="355" t="s">
        <v>13</v>
      </c>
      <c r="E1211" s="355" t="s">
        <v>615</v>
      </c>
      <c r="F1211" s="355" t="s">
        <v>619</v>
      </c>
      <c r="G1211" s="356"/>
      <c r="H1211" s="356" t="s">
        <v>1336</v>
      </c>
      <c r="I1211" s="356"/>
      <c r="J1211" s="356" t="s">
        <v>608</v>
      </c>
      <c r="K1211" s="357" t="s">
        <v>48</v>
      </c>
      <c r="L1211" s="358"/>
      <c r="M1211" s="358"/>
      <c r="N1211" s="357">
        <v>462888</v>
      </c>
      <c r="O1211" s="357" t="s">
        <v>1320</v>
      </c>
      <c r="P1211" s="361">
        <v>43207</v>
      </c>
      <c r="Q1211" s="362">
        <v>76004931.099999994</v>
      </c>
      <c r="R1211" s="362">
        <v>80931580.939563498</v>
      </c>
      <c r="S1211" s="357">
        <v>35</v>
      </c>
      <c r="T1211" s="359">
        <v>7.9290260041917193E-2</v>
      </c>
      <c r="U1211" s="359">
        <v>0.89184998809455163</v>
      </c>
      <c r="V1211" s="359">
        <v>8.7563813791955436E-2</v>
      </c>
      <c r="W1211" s="359">
        <v>0.80363515043617051</v>
      </c>
      <c r="X1211" s="359">
        <v>0.1740859034367892</v>
      </c>
      <c r="Y1211" s="359">
        <v>1.2241355930590607</v>
      </c>
      <c r="Z1211" s="359">
        <v>0.20986607289949766</v>
      </c>
      <c r="AA1211" s="359">
        <v>1.146826521499188</v>
      </c>
      <c r="AB1211" s="359">
        <v>4.351064564330108E-2</v>
      </c>
      <c r="AC1211" s="363">
        <v>-0.42627039156166441</v>
      </c>
      <c r="AD1211" s="526">
        <v>0</v>
      </c>
      <c r="AE1211" s="360" t="s">
        <v>2243</v>
      </c>
      <c r="AF1211" s="360" t="s">
        <v>2152</v>
      </c>
      <c r="AG1211" s="364" t="s">
        <v>1436</v>
      </c>
      <c r="AH1211" s="364" t="s">
        <v>2165</v>
      </c>
      <c r="AI1211" s="364">
        <v>0</v>
      </c>
      <c r="AJ1211" s="364">
        <v>0</v>
      </c>
      <c r="AK1211" s="364">
        <v>0</v>
      </c>
      <c r="AL1211" s="359">
        <v>4.0000000000000001E-3</v>
      </c>
      <c r="AM1211" s="359" t="s">
        <v>34</v>
      </c>
      <c r="AN1211" s="359" t="s">
        <v>64</v>
      </c>
      <c r="AO1211" s="357" t="s">
        <v>1323</v>
      </c>
      <c r="AP1211" s="360" t="s">
        <v>13</v>
      </c>
      <c r="AQ1211" s="366" t="s">
        <v>686</v>
      </c>
      <c r="AR1211" s="359" t="s">
        <v>34</v>
      </c>
      <c r="AS1211" s="359" t="s">
        <v>34</v>
      </c>
      <c r="AT1211" s="359"/>
      <c r="AX1211" s="646"/>
      <c r="AY1211" s="647"/>
      <c r="AZ1211" s="647"/>
      <c r="BA1211" s="647"/>
      <c r="BB1211" s="648"/>
      <c r="BC1211" s="647"/>
      <c r="BD1211" s="647"/>
      <c r="BE1211" s="647"/>
      <c r="BF1211" s="647"/>
      <c r="BG1211" s="648"/>
      <c r="BH1211" s="648"/>
      <c r="BI1211" s="649"/>
      <c r="BJ1211" s="649"/>
      <c r="BK1211" s="649"/>
      <c r="BL1211" s="648"/>
      <c r="BM1211" s="648"/>
      <c r="BN1211" s="648"/>
      <c r="BO1211" s="648"/>
      <c r="BP1211" s="648"/>
      <c r="BQ1211" s="648"/>
      <c r="BR1211" s="648"/>
      <c r="BS1211" s="648"/>
      <c r="BT1211" s="651"/>
      <c r="BU1211" s="652"/>
      <c r="BV1211" s="650"/>
      <c r="BW1211" s="653"/>
    </row>
    <row r="1212" spans="2:75" ht="15.75" customHeight="1">
      <c r="B1212" s="353" t="s">
        <v>529</v>
      </c>
      <c r="C1212" s="354">
        <v>21006934000100</v>
      </c>
      <c r="D1212" s="355" t="s">
        <v>13</v>
      </c>
      <c r="E1212" s="355" t="s">
        <v>616</v>
      </c>
      <c r="F1212" s="355" t="s">
        <v>619</v>
      </c>
      <c r="G1212" s="356" t="s">
        <v>34</v>
      </c>
      <c r="H1212" s="356" t="s">
        <v>1337</v>
      </c>
      <c r="I1212" s="356" t="s">
        <v>34</v>
      </c>
      <c r="J1212" s="356" t="s">
        <v>611</v>
      </c>
      <c r="K1212" s="357" t="s">
        <v>48</v>
      </c>
      <c r="L1212" s="358"/>
      <c r="M1212" s="358" t="s">
        <v>1414</v>
      </c>
      <c r="N1212" s="357">
        <v>384844</v>
      </c>
      <c r="O1212" s="357" t="s">
        <v>1320</v>
      </c>
      <c r="P1212" s="361">
        <v>41996</v>
      </c>
      <c r="Q1212" s="362">
        <v>106751589.41</v>
      </c>
      <c r="R1212" s="362">
        <v>113725687.52619043</v>
      </c>
      <c r="S1212" s="357">
        <v>35</v>
      </c>
      <c r="T1212" s="359">
        <v>-8.9281898943656568E-2</v>
      </c>
      <c r="U1212" s="359">
        <v>-1.1541645338078235</v>
      </c>
      <c r="V1212" s="359">
        <v>-9.8808053241438265E-2</v>
      </c>
      <c r="W1212" s="359">
        <v>-0.96864930974095509</v>
      </c>
      <c r="X1212" s="359">
        <v>0.19773604982329096</v>
      </c>
      <c r="Y1212" s="359">
        <v>1.4994683866495611</v>
      </c>
      <c r="Z1212" s="359">
        <v>0.18495635252882514</v>
      </c>
      <c r="AA1212" s="359">
        <v>1.0513518684523928</v>
      </c>
      <c r="AB1212" s="359">
        <v>0.11157479735343225</v>
      </c>
      <c r="AC1212" s="363">
        <v>-1.7473037794853756</v>
      </c>
      <c r="AD1212" s="526">
        <v>0</v>
      </c>
      <c r="AE1212" s="360" t="s">
        <v>2341</v>
      </c>
      <c r="AF1212" s="360" t="s">
        <v>2143</v>
      </c>
      <c r="AG1212" s="364" t="s">
        <v>1435</v>
      </c>
      <c r="AH1212" s="364" t="s">
        <v>726</v>
      </c>
      <c r="AI1212" s="364">
        <v>250000</v>
      </c>
      <c r="AJ1212" s="364">
        <v>50000</v>
      </c>
      <c r="AK1212" s="364">
        <v>250000</v>
      </c>
      <c r="AL1212" s="359">
        <v>0.02</v>
      </c>
      <c r="AM1212" s="359">
        <v>0.2</v>
      </c>
      <c r="AN1212" s="359" t="s">
        <v>34</v>
      </c>
      <c r="AO1212" s="357" t="s">
        <v>1323</v>
      </c>
      <c r="AP1212" s="360" t="s">
        <v>13</v>
      </c>
      <c r="AQ1212" s="366" t="s">
        <v>679</v>
      </c>
      <c r="AR1212" s="359">
        <v>3.3333333333333331E-3</v>
      </c>
      <c r="AS1212" s="359">
        <v>3.3333333333333331E-3</v>
      </c>
      <c r="AT1212" s="359"/>
      <c r="AX1212" s="646"/>
      <c r="AY1212" s="647"/>
      <c r="AZ1212" s="647"/>
      <c r="BA1212" s="647"/>
      <c r="BB1212" s="648"/>
      <c r="BC1212" s="647"/>
      <c r="BD1212" s="647"/>
      <c r="BE1212" s="647"/>
      <c r="BF1212" s="647"/>
      <c r="BG1212" s="648"/>
      <c r="BH1212" s="648"/>
      <c r="BI1212" s="649"/>
      <c r="BJ1212" s="649"/>
      <c r="BK1212" s="649"/>
      <c r="BL1212" s="648"/>
      <c r="BM1212" s="648"/>
      <c r="BN1212" s="648"/>
      <c r="BO1212" s="648"/>
      <c r="BP1212" s="648"/>
      <c r="BQ1212" s="648"/>
      <c r="BR1212" s="648"/>
      <c r="BS1212" s="648"/>
      <c r="BT1212" s="651"/>
      <c r="BU1212" s="652"/>
      <c r="BV1212" s="650"/>
      <c r="BW1212" s="653"/>
    </row>
    <row r="1213" spans="2:75" ht="15.75" customHeight="1">
      <c r="B1213" s="353" t="s">
        <v>1179</v>
      </c>
      <c r="C1213" s="354">
        <v>27880333000109</v>
      </c>
      <c r="D1213" s="355" t="s">
        <v>13</v>
      </c>
      <c r="E1213" s="355" t="s">
        <v>615</v>
      </c>
      <c r="F1213" s="355" t="s">
        <v>619</v>
      </c>
      <c r="G1213" s="356" t="s">
        <v>34</v>
      </c>
      <c r="H1213" s="356" t="s">
        <v>1336</v>
      </c>
      <c r="I1213" s="356" t="s">
        <v>34</v>
      </c>
      <c r="J1213" s="356"/>
      <c r="K1213" s="357" t="s">
        <v>48</v>
      </c>
      <c r="L1213" s="358"/>
      <c r="M1213" s="358" t="s">
        <v>1414</v>
      </c>
      <c r="N1213" s="357">
        <v>446270</v>
      </c>
      <c r="O1213" s="357" t="s">
        <v>1320</v>
      </c>
      <c r="P1213" s="361">
        <v>42954</v>
      </c>
      <c r="Q1213" s="362">
        <v>16483240.710000001</v>
      </c>
      <c r="R1213" s="362">
        <v>16060172.547103185</v>
      </c>
      <c r="S1213" s="357">
        <v>35</v>
      </c>
      <c r="T1213" s="359">
        <v>8.3656937613430848E-2</v>
      </c>
      <c r="U1213" s="359">
        <v>1.0814495608043482</v>
      </c>
      <c r="V1213" s="359">
        <v>7.3477535119994997E-2</v>
      </c>
      <c r="W1213" s="359">
        <v>0.72032553360337737</v>
      </c>
      <c r="X1213" s="359">
        <v>9.5724024542698904E-2</v>
      </c>
      <c r="Y1213" s="359">
        <v>0.72589266738622282</v>
      </c>
      <c r="Z1213" s="359">
        <v>0.13985954956190949</v>
      </c>
      <c r="AA1213" s="359">
        <v>0.79500702053424954</v>
      </c>
      <c r="AB1213" s="359">
        <v>3.5909982646032367E-2</v>
      </c>
      <c r="AC1213" s="363">
        <v>-0.71278134248598557</v>
      </c>
      <c r="AD1213" s="526">
        <v>0</v>
      </c>
      <c r="AE1213" s="360" t="s">
        <v>2320</v>
      </c>
      <c r="AF1213" s="360" t="s">
        <v>2143</v>
      </c>
      <c r="AG1213" s="364" t="s">
        <v>1435</v>
      </c>
      <c r="AH1213" s="364" t="s">
        <v>2147</v>
      </c>
      <c r="AI1213" s="364">
        <v>1000</v>
      </c>
      <c r="AJ1213" s="364">
        <v>100</v>
      </c>
      <c r="AK1213" s="364">
        <v>500</v>
      </c>
      <c r="AL1213" s="359">
        <v>0.01</v>
      </c>
      <c r="AM1213" s="359">
        <v>0.2</v>
      </c>
      <c r="AN1213" s="359" t="s">
        <v>2161</v>
      </c>
      <c r="AO1213" s="357" t="s">
        <v>1323</v>
      </c>
      <c r="AP1213" s="360" t="s">
        <v>13</v>
      </c>
      <c r="AQ1213" s="366" t="s">
        <v>668</v>
      </c>
      <c r="AR1213" s="359">
        <v>3.3333333333333331E-3</v>
      </c>
      <c r="AS1213" s="359">
        <v>3.3333333333333331E-3</v>
      </c>
      <c r="AT1213" s="359"/>
      <c r="AX1213" s="646"/>
      <c r="AY1213" s="647"/>
      <c r="AZ1213" s="647"/>
      <c r="BA1213" s="647"/>
      <c r="BB1213" s="648"/>
      <c r="BC1213" s="647"/>
      <c r="BD1213" s="647"/>
      <c r="BE1213" s="647"/>
      <c r="BF1213" s="647"/>
      <c r="BG1213" s="648"/>
      <c r="BH1213" s="648"/>
      <c r="BI1213" s="649"/>
      <c r="BJ1213" s="649"/>
      <c r="BK1213" s="649"/>
      <c r="BL1213" s="648"/>
      <c r="BM1213" s="648"/>
      <c r="BN1213" s="648"/>
      <c r="BO1213" s="648"/>
      <c r="BP1213" s="648"/>
      <c r="BQ1213" s="648"/>
      <c r="BR1213" s="648"/>
      <c r="BS1213" s="648"/>
      <c r="BT1213" s="651"/>
      <c r="BU1213" s="652"/>
      <c r="BV1213" s="650"/>
      <c r="BW1213" s="653"/>
    </row>
    <row r="1214" spans="2:75" ht="15.75" customHeight="1">
      <c r="B1214" s="353" t="s">
        <v>462</v>
      </c>
      <c r="C1214" s="354">
        <v>36498260000186</v>
      </c>
      <c r="D1214" s="355" t="s">
        <v>14</v>
      </c>
      <c r="E1214" s="355" t="s">
        <v>607</v>
      </c>
      <c r="F1214" s="355"/>
      <c r="G1214" s="356"/>
      <c r="H1214" s="356" t="s">
        <v>34</v>
      </c>
      <c r="I1214" s="356" t="s">
        <v>34</v>
      </c>
      <c r="J1214" s="356" t="s">
        <v>608</v>
      </c>
      <c r="K1214" s="357" t="s">
        <v>48</v>
      </c>
      <c r="L1214" s="358"/>
      <c r="M1214" s="358" t="s">
        <v>1414</v>
      </c>
      <c r="N1214" s="357">
        <v>563404</v>
      </c>
      <c r="O1214" s="357" t="s">
        <v>1320</v>
      </c>
      <c r="P1214" s="361">
        <v>44162</v>
      </c>
      <c r="Q1214" s="362">
        <v>4659579.93</v>
      </c>
      <c r="R1214" s="362">
        <v>5151968.7185317473</v>
      </c>
      <c r="S1214" s="357">
        <v>37</v>
      </c>
      <c r="T1214" s="359">
        <v>-9.852391240552294E-2</v>
      </c>
      <c r="U1214" s="359">
        <v>-1.2736378456982009</v>
      </c>
      <c r="V1214" s="359">
        <v>-0.25705914786587403</v>
      </c>
      <c r="W1214" s="359">
        <v>-2.5200391868306835</v>
      </c>
      <c r="X1214" s="359" t="s">
        <v>1417</v>
      </c>
      <c r="Y1214" s="359" t="s">
        <v>1417</v>
      </c>
      <c r="Z1214" s="359" t="s">
        <v>1417</v>
      </c>
      <c r="AA1214" s="359" t="s">
        <v>1417</v>
      </c>
      <c r="AB1214" s="359">
        <v>0.22396487610834603</v>
      </c>
      <c r="AC1214" s="363">
        <v>-1.6479946985133158</v>
      </c>
      <c r="AD1214" s="526">
        <v>34172417000153</v>
      </c>
      <c r="AE1214" s="360" t="s">
        <v>2142</v>
      </c>
      <c r="AF1214" s="360" t="s">
        <v>2143</v>
      </c>
      <c r="AG1214" s="364" t="s">
        <v>1435</v>
      </c>
      <c r="AH1214" s="364" t="s">
        <v>2144</v>
      </c>
      <c r="AI1214" s="364">
        <v>100</v>
      </c>
      <c r="AJ1214" s="364">
        <v>100</v>
      </c>
      <c r="AK1214" s="364">
        <v>100</v>
      </c>
      <c r="AL1214" s="657">
        <v>8.0000000000000002E-3</v>
      </c>
      <c r="AM1214" s="657">
        <v>0.15</v>
      </c>
      <c r="AN1214" s="359" t="s">
        <v>34</v>
      </c>
      <c r="AO1214" s="357" t="s">
        <v>1323</v>
      </c>
      <c r="AP1214" s="360" t="s">
        <v>716</v>
      </c>
      <c r="AQ1214" s="366" t="s">
        <v>659</v>
      </c>
      <c r="AR1214" s="359">
        <v>2.6666666666666666E-3</v>
      </c>
      <c r="AS1214" s="359">
        <v>2.6666666666666666E-3</v>
      </c>
      <c r="AT1214" s="359"/>
      <c r="AX1214" s="646"/>
      <c r="AY1214" s="647"/>
      <c r="AZ1214" s="647"/>
      <c r="BA1214" s="647"/>
      <c r="BB1214" s="648"/>
      <c r="BC1214" s="647"/>
      <c r="BD1214" s="647"/>
      <c r="BE1214" s="647"/>
      <c r="BF1214" s="647"/>
      <c r="BG1214" s="648"/>
      <c r="BH1214" s="648"/>
      <c r="BI1214" s="649"/>
      <c r="BJ1214" s="649"/>
      <c r="BK1214" s="649"/>
      <c r="BL1214" s="648"/>
      <c r="BM1214" s="648"/>
      <c r="BN1214" s="648"/>
      <c r="BO1214" s="648"/>
      <c r="BP1214" s="648"/>
      <c r="BQ1214" s="648"/>
      <c r="BR1214" s="648"/>
      <c r="BS1214" s="648"/>
      <c r="BT1214" s="651"/>
      <c r="BU1214" s="652"/>
      <c r="BV1214" s="650"/>
      <c r="BW1214" s="653"/>
    </row>
    <row r="1215" spans="2:75" ht="15.75" customHeight="1">
      <c r="B1215" s="353" t="s">
        <v>1054</v>
      </c>
      <c r="C1215" s="354">
        <v>30553981000165</v>
      </c>
      <c r="D1215" s="355" t="s">
        <v>14</v>
      </c>
      <c r="E1215" s="355" t="s">
        <v>607</v>
      </c>
      <c r="F1215" s="355"/>
      <c r="G1215" s="356"/>
      <c r="H1215" s="356" t="s">
        <v>34</v>
      </c>
      <c r="I1215" s="356" t="s">
        <v>34</v>
      </c>
      <c r="J1215" s="356" t="s">
        <v>611</v>
      </c>
      <c r="K1215" s="357"/>
      <c r="L1215" s="358"/>
      <c r="M1215" s="358" t="s">
        <v>1414</v>
      </c>
      <c r="N1215" s="357">
        <v>474274</v>
      </c>
      <c r="O1215" s="357" t="s">
        <v>1320</v>
      </c>
      <c r="P1215" s="361">
        <v>43327</v>
      </c>
      <c r="Q1215" s="362">
        <v>127280551.36</v>
      </c>
      <c r="R1215" s="362">
        <v>187533942.3253175</v>
      </c>
      <c r="S1215" s="357">
        <v>37</v>
      </c>
      <c r="T1215" s="359">
        <v>-0.30549418178787136</v>
      </c>
      <c r="U1215" s="359">
        <v>-3.949182914744136</v>
      </c>
      <c r="V1215" s="359">
        <v>-0.26185668086550407</v>
      </c>
      <c r="W1215" s="359">
        <v>-2.5670710519074684</v>
      </c>
      <c r="X1215" s="359">
        <v>-0.11663973224735669</v>
      </c>
      <c r="Y1215" s="359">
        <v>-0.88450027846960588</v>
      </c>
      <c r="Z1215" s="359">
        <v>0.35797600012891184</v>
      </c>
      <c r="AA1215" s="359">
        <v>2.0348516363502065</v>
      </c>
      <c r="AB1215" s="359">
        <v>0.19352863432871906</v>
      </c>
      <c r="AC1215" s="363">
        <v>-1.9734199415991611</v>
      </c>
      <c r="AD1215" s="526">
        <v>17690766000148</v>
      </c>
      <c r="AE1215" s="360" t="s">
        <v>2347</v>
      </c>
      <c r="AF1215" s="360" t="s">
        <v>2152</v>
      </c>
      <c r="AG1215" s="364" t="s">
        <v>1436</v>
      </c>
      <c r="AH1215" s="364" t="s">
        <v>2144</v>
      </c>
      <c r="AI1215" s="364">
        <v>2000000</v>
      </c>
      <c r="AJ1215" s="364">
        <v>25000</v>
      </c>
      <c r="AK1215" s="364">
        <v>25000</v>
      </c>
      <c r="AL1215" s="359">
        <v>0.01</v>
      </c>
      <c r="AM1215" s="359">
        <v>0.1</v>
      </c>
      <c r="AN1215" s="359" t="s">
        <v>2156</v>
      </c>
      <c r="AO1215" s="357" t="s">
        <v>1323</v>
      </c>
      <c r="AP1215" s="360" t="s">
        <v>13</v>
      </c>
      <c r="AQ1215" s="366" t="s">
        <v>679</v>
      </c>
      <c r="AR1215" s="359">
        <v>1E-3</v>
      </c>
      <c r="AS1215" s="359">
        <v>1E-3</v>
      </c>
      <c r="AT1215" s="359"/>
      <c r="AX1215" s="646"/>
      <c r="AY1215" s="647"/>
      <c r="AZ1215" s="647"/>
      <c r="BA1215" s="647"/>
      <c r="BB1215" s="648"/>
      <c r="BC1215" s="647"/>
      <c r="BD1215" s="647"/>
      <c r="BE1215" s="647"/>
      <c r="BF1215" s="647"/>
      <c r="BG1215" s="648"/>
      <c r="BH1215" s="648"/>
      <c r="BI1215" s="649"/>
      <c r="BJ1215" s="649"/>
      <c r="BK1215" s="649"/>
      <c r="BL1215" s="648"/>
      <c r="BM1215" s="648"/>
      <c r="BN1215" s="648"/>
      <c r="BO1215" s="648"/>
      <c r="BP1215" s="648"/>
      <c r="BQ1215" s="648"/>
      <c r="BR1215" s="648"/>
      <c r="BS1215" s="648"/>
      <c r="BT1215" s="651"/>
      <c r="BU1215" s="652"/>
      <c r="BV1215" s="650"/>
      <c r="BW1215" s="653"/>
    </row>
    <row r="1216" spans="2:75" ht="15.75" customHeight="1">
      <c r="B1216" s="353" t="s">
        <v>378</v>
      </c>
      <c r="C1216" s="354">
        <v>21082291000184</v>
      </c>
      <c r="D1216" s="355" t="s">
        <v>14</v>
      </c>
      <c r="E1216" s="355" t="s">
        <v>607</v>
      </c>
      <c r="F1216" s="355"/>
      <c r="G1216" s="356"/>
      <c r="H1216" s="356" t="s">
        <v>34</v>
      </c>
      <c r="I1216" s="356" t="s">
        <v>34</v>
      </c>
      <c r="J1216" s="356" t="s">
        <v>608</v>
      </c>
      <c r="K1216" s="357" t="s">
        <v>48</v>
      </c>
      <c r="L1216" s="358"/>
      <c r="M1216" s="358" t="s">
        <v>1414</v>
      </c>
      <c r="N1216" s="357">
        <v>462209</v>
      </c>
      <c r="O1216" s="357" t="s">
        <v>1320</v>
      </c>
      <c r="P1216" s="361">
        <v>43203</v>
      </c>
      <c r="Q1216" s="362">
        <v>18545822.710000001</v>
      </c>
      <c r="R1216" s="362">
        <v>18911942.755158734</v>
      </c>
      <c r="S1216" s="357">
        <v>37</v>
      </c>
      <c r="T1216" s="359">
        <v>-5.2386658923515572E-3</v>
      </c>
      <c r="U1216" s="359">
        <v>-6.7721256480404043E-2</v>
      </c>
      <c r="V1216" s="359">
        <v>-0.2023670074466849</v>
      </c>
      <c r="W1216" s="359">
        <v>-1.9838733346824586</v>
      </c>
      <c r="X1216" s="359">
        <v>-0.13059255437464823</v>
      </c>
      <c r="Y1216" s="359">
        <v>-0.99030706333819796</v>
      </c>
      <c r="Z1216" s="359">
        <v>-0.10213440068459312</v>
      </c>
      <c r="AA1216" s="359">
        <v>-0.58056504426511901</v>
      </c>
      <c r="AB1216" s="359">
        <v>0.22560608656301373</v>
      </c>
      <c r="AC1216" s="363">
        <v>-1.3198093665445521</v>
      </c>
      <c r="AD1216" s="526">
        <v>0</v>
      </c>
      <c r="AE1216" s="360" t="s">
        <v>2431</v>
      </c>
      <c r="AF1216" s="360" t="s">
        <v>2149</v>
      </c>
      <c r="AG1216" s="364" t="s">
        <v>719</v>
      </c>
      <c r="AH1216" s="364" t="s">
        <v>2147</v>
      </c>
      <c r="AI1216" s="364">
        <v>1000</v>
      </c>
      <c r="AJ1216" s="364">
        <v>1000</v>
      </c>
      <c r="AK1216" s="364">
        <v>1000</v>
      </c>
      <c r="AL1216" s="359">
        <v>6.9999999999999993E-3</v>
      </c>
      <c r="AM1216" s="359">
        <v>0.1</v>
      </c>
      <c r="AN1216" s="359" t="s">
        <v>666</v>
      </c>
      <c r="AO1216" s="357" t="s">
        <v>1323</v>
      </c>
      <c r="AP1216" s="360" t="s">
        <v>716</v>
      </c>
      <c r="AQ1216" s="366" t="s">
        <v>659</v>
      </c>
      <c r="AR1216" s="359">
        <v>2E-3</v>
      </c>
      <c r="AS1216" s="359">
        <v>2E-3</v>
      </c>
      <c r="AT1216" s="359"/>
      <c r="AX1216" s="646"/>
      <c r="AY1216" s="647"/>
      <c r="AZ1216" s="647"/>
      <c r="BA1216" s="647"/>
      <c r="BB1216" s="648"/>
      <c r="BC1216" s="647"/>
      <c r="BD1216" s="647"/>
      <c r="BE1216" s="647"/>
      <c r="BF1216" s="647"/>
      <c r="BG1216" s="648"/>
      <c r="BH1216" s="648"/>
      <c r="BI1216" s="649"/>
      <c r="BJ1216" s="649"/>
      <c r="BK1216" s="649"/>
      <c r="BL1216" s="648"/>
      <c r="BM1216" s="648"/>
      <c r="BN1216" s="648"/>
      <c r="BO1216" s="648"/>
      <c r="BP1216" s="648"/>
      <c r="BQ1216" s="648"/>
      <c r="BR1216" s="648"/>
      <c r="BS1216" s="648"/>
      <c r="BT1216" s="651"/>
      <c r="BU1216" s="652"/>
      <c r="BV1216" s="650"/>
      <c r="BW1216" s="653"/>
    </row>
    <row r="1217" spans="2:75" ht="15.75" customHeight="1">
      <c r="B1217" s="353" t="s">
        <v>1055</v>
      </c>
      <c r="C1217" s="354">
        <v>18323970000193</v>
      </c>
      <c r="D1217" s="355" t="s">
        <v>14</v>
      </c>
      <c r="E1217" s="355" t="s">
        <v>607</v>
      </c>
      <c r="F1217" s="355"/>
      <c r="G1217" s="356"/>
      <c r="H1217" s="356" t="s">
        <v>34</v>
      </c>
      <c r="I1217" s="356" t="s">
        <v>34</v>
      </c>
      <c r="J1217" s="356" t="s">
        <v>611</v>
      </c>
      <c r="K1217" s="357"/>
      <c r="L1217" s="358"/>
      <c r="M1217" s="358" t="s">
        <v>1414</v>
      </c>
      <c r="N1217" s="357">
        <v>344788</v>
      </c>
      <c r="O1217" s="357" t="s">
        <v>1323</v>
      </c>
      <c r="P1217" s="361">
        <v>41512</v>
      </c>
      <c r="Q1217" s="362">
        <v>62250052.469999999</v>
      </c>
      <c r="R1217" s="362">
        <v>82771992.757261887</v>
      </c>
      <c r="S1217" s="357">
        <v>38</v>
      </c>
      <c r="T1217" s="359">
        <v>-0.30430470154698686</v>
      </c>
      <c r="U1217" s="359">
        <v>-3.9338062715058415</v>
      </c>
      <c r="V1217" s="359">
        <v>-0.26000091282124493</v>
      </c>
      <c r="W1217" s="359">
        <v>-2.5488783198766236</v>
      </c>
      <c r="X1217" s="359">
        <v>-0.11129409299827464</v>
      </c>
      <c r="Y1217" s="359">
        <v>-0.84396332495205117</v>
      </c>
      <c r="Z1217" s="359">
        <v>0.37102666699435849</v>
      </c>
      <c r="AA1217" s="359">
        <v>2.1090358576864201</v>
      </c>
      <c r="AB1217" s="359">
        <v>0.19346991245637288</v>
      </c>
      <c r="AC1217" s="363">
        <v>-1.9611153293882853</v>
      </c>
      <c r="AD1217" s="526">
        <v>17690766000148</v>
      </c>
      <c r="AE1217" s="360" t="s">
        <v>2347</v>
      </c>
      <c r="AF1217" s="360" t="s">
        <v>2152</v>
      </c>
      <c r="AG1217" s="364" t="s">
        <v>1436</v>
      </c>
      <c r="AH1217" s="364" t="s">
        <v>2144</v>
      </c>
      <c r="AI1217" s="364">
        <v>25000</v>
      </c>
      <c r="AJ1217" s="364">
        <v>25000</v>
      </c>
      <c r="AK1217" s="364">
        <v>25000</v>
      </c>
      <c r="AL1217" s="359">
        <v>6.9999999999999993E-3</v>
      </c>
      <c r="AM1217" s="359">
        <v>0.1</v>
      </c>
      <c r="AN1217" s="359" t="s">
        <v>2156</v>
      </c>
      <c r="AO1217" s="357" t="s">
        <v>1323</v>
      </c>
      <c r="AP1217" s="360" t="s">
        <v>13</v>
      </c>
      <c r="AQ1217" s="366" t="s">
        <v>679</v>
      </c>
      <c r="AR1217" s="359">
        <v>6.9999999999999999E-4</v>
      </c>
      <c r="AS1217" s="359">
        <v>6.9999999999999999E-4</v>
      </c>
      <c r="AT1217" s="359"/>
      <c r="AX1217" s="646"/>
      <c r="AY1217" s="647"/>
      <c r="AZ1217" s="647"/>
      <c r="BA1217" s="647"/>
      <c r="BB1217" s="648"/>
      <c r="BC1217" s="647"/>
      <c r="BD1217" s="647"/>
      <c r="BE1217" s="647"/>
      <c r="BF1217" s="647"/>
      <c r="BG1217" s="648"/>
      <c r="BH1217" s="648"/>
      <c r="BI1217" s="649"/>
      <c r="BJ1217" s="649"/>
      <c r="BK1217" s="649"/>
      <c r="BL1217" s="648"/>
      <c r="BM1217" s="648"/>
      <c r="BN1217" s="648"/>
      <c r="BO1217" s="648"/>
      <c r="BP1217" s="648"/>
      <c r="BQ1217" s="648"/>
      <c r="BR1217" s="648"/>
      <c r="BS1217" s="648"/>
      <c r="BT1217" s="651"/>
      <c r="BU1217" s="652"/>
      <c r="BV1217" s="650"/>
      <c r="BW1217" s="653"/>
    </row>
    <row r="1218" spans="2:75" ht="15.75" customHeight="1">
      <c r="B1218" s="353" t="s">
        <v>1634</v>
      </c>
      <c r="C1218" s="354">
        <v>35693759000181</v>
      </c>
      <c r="D1218" s="355" t="s">
        <v>13</v>
      </c>
      <c r="E1218" s="355" t="s">
        <v>616</v>
      </c>
      <c r="F1218" s="355"/>
      <c r="G1218" s="356"/>
      <c r="H1218" s="356" t="s">
        <v>34</v>
      </c>
      <c r="I1218" s="356"/>
      <c r="J1218" s="356" t="s">
        <v>611</v>
      </c>
      <c r="K1218" s="357" t="s">
        <v>49</v>
      </c>
      <c r="L1218" s="358"/>
      <c r="M1218" s="358"/>
      <c r="N1218" s="357">
        <v>546593</v>
      </c>
      <c r="O1218" s="357" t="s">
        <v>1320</v>
      </c>
      <c r="P1218" s="361">
        <v>44041</v>
      </c>
      <c r="Q1218" s="362">
        <v>17690541.140000001</v>
      </c>
      <c r="R1218" s="362">
        <v>43318771.674603164</v>
      </c>
      <c r="S1218" s="357">
        <v>39</v>
      </c>
      <c r="T1218" s="359">
        <v>-0.31076204382071637</v>
      </c>
      <c r="U1218" s="359">
        <v>-3.4954245948395934</v>
      </c>
      <c r="V1218" s="359">
        <v>-0.26136298195682717</v>
      </c>
      <c r="W1218" s="359">
        <v>-2.3987132381232295</v>
      </c>
      <c r="X1218" s="359">
        <v>-0.15828851002190436</v>
      </c>
      <c r="Y1218" s="359">
        <v>-1.1130516329281988</v>
      </c>
      <c r="Z1218" s="359" t="s">
        <v>1417</v>
      </c>
      <c r="AA1218" s="359" t="s">
        <v>1417</v>
      </c>
      <c r="AB1218" s="359">
        <v>0.21961086901817373</v>
      </c>
      <c r="AC1218" s="363">
        <v>-1.7401885582489507</v>
      </c>
      <c r="AD1218" s="526">
        <v>34447464000162</v>
      </c>
      <c r="AE1218" s="360" t="s">
        <v>2352</v>
      </c>
      <c r="AF1218" s="360" t="s">
        <v>2352</v>
      </c>
      <c r="AG1218" s="364" t="s">
        <v>1439</v>
      </c>
      <c r="AH1218" s="364" t="s">
        <v>726</v>
      </c>
      <c r="AI1218" s="364" t="s">
        <v>1427</v>
      </c>
      <c r="AJ1218" s="364" t="s">
        <v>1427</v>
      </c>
      <c r="AK1218" s="364" t="s">
        <v>1427</v>
      </c>
      <c r="AL1218" s="359">
        <v>4.0000000000000001E-3</v>
      </c>
      <c r="AM1218" s="359" t="s">
        <v>34</v>
      </c>
      <c r="AN1218" s="359" t="s">
        <v>64</v>
      </c>
      <c r="AO1218" s="357" t="s">
        <v>1323</v>
      </c>
      <c r="AP1218" s="360" t="s">
        <v>13</v>
      </c>
      <c r="AQ1218" s="366" t="s">
        <v>679</v>
      </c>
      <c r="AR1218" s="359" t="s">
        <v>34</v>
      </c>
      <c r="AS1218" s="359" t="s">
        <v>34</v>
      </c>
      <c r="AT1218" s="359"/>
      <c r="AX1218" s="646"/>
      <c r="AY1218" s="647"/>
      <c r="AZ1218" s="647"/>
      <c r="BA1218" s="647"/>
      <c r="BB1218" s="648"/>
      <c r="BC1218" s="647"/>
      <c r="BD1218" s="647"/>
      <c r="BE1218" s="647"/>
      <c r="BF1218" s="647"/>
      <c r="BG1218" s="648"/>
      <c r="BH1218" s="648"/>
      <c r="BI1218" s="649"/>
      <c r="BJ1218" s="649"/>
      <c r="BK1218" s="649"/>
      <c r="BL1218" s="648"/>
      <c r="BM1218" s="648"/>
      <c r="BN1218" s="648"/>
      <c r="BO1218" s="648"/>
      <c r="BP1218" s="648"/>
      <c r="BQ1218" s="648"/>
      <c r="BR1218" s="648"/>
      <c r="BS1218" s="648"/>
      <c r="BT1218" s="651"/>
      <c r="BU1218" s="652"/>
      <c r="BV1218" s="650"/>
      <c r="BW1218" s="653"/>
    </row>
    <row r="1219" spans="2:75" ht="15.75" customHeight="1">
      <c r="B1219" s="353" t="s">
        <v>180</v>
      </c>
      <c r="C1219" s="354">
        <v>18558694000142</v>
      </c>
      <c r="D1219" s="355" t="s">
        <v>14</v>
      </c>
      <c r="E1219" s="355" t="s">
        <v>614</v>
      </c>
      <c r="F1219" s="355"/>
      <c r="G1219" s="356"/>
      <c r="H1219" s="356" t="s">
        <v>1337</v>
      </c>
      <c r="I1219" s="356" t="s">
        <v>34</v>
      </c>
      <c r="J1219" s="356" t="s">
        <v>608</v>
      </c>
      <c r="K1219" s="357" t="s">
        <v>48</v>
      </c>
      <c r="L1219" s="358"/>
      <c r="M1219" s="358" t="s">
        <v>34</v>
      </c>
      <c r="N1219" s="357">
        <v>344435</v>
      </c>
      <c r="O1219" s="357" t="s">
        <v>1320</v>
      </c>
      <c r="P1219" s="361">
        <v>41509</v>
      </c>
      <c r="Q1219" s="362">
        <v>85173321.640000001</v>
      </c>
      <c r="R1219" s="362">
        <v>88076253.807976112</v>
      </c>
      <c r="S1219" s="357">
        <v>40</v>
      </c>
      <c r="T1219" s="359">
        <v>-4.766291805367473E-3</v>
      </c>
      <c r="U1219" s="359">
        <v>-6.1614784459340273E-2</v>
      </c>
      <c r="V1219" s="359">
        <v>-0.11390591305002273</v>
      </c>
      <c r="W1219" s="359">
        <v>-1.1166588191117743</v>
      </c>
      <c r="X1219" s="359">
        <v>1.0984028529492429E-2</v>
      </c>
      <c r="Y1219" s="359">
        <v>8.3293883703803862E-2</v>
      </c>
      <c r="Z1219" s="359">
        <v>0.36021529710756139</v>
      </c>
      <c r="AA1219" s="359">
        <v>2.047580526330647</v>
      </c>
      <c r="AB1219" s="359">
        <v>0.21036980683513459</v>
      </c>
      <c r="AC1219" s="363">
        <v>-0.93146012773170539</v>
      </c>
      <c r="AD1219" s="526">
        <v>0</v>
      </c>
      <c r="AE1219" s="360" t="s">
        <v>2254</v>
      </c>
      <c r="AF1219" s="360" t="s">
        <v>741</v>
      </c>
      <c r="AG1219" s="364" t="s">
        <v>741</v>
      </c>
      <c r="AH1219" s="364" t="s">
        <v>2147</v>
      </c>
      <c r="AI1219" s="364">
        <v>1000</v>
      </c>
      <c r="AJ1219" s="364">
        <v>0</v>
      </c>
      <c r="AK1219" s="364">
        <v>1000</v>
      </c>
      <c r="AL1219" s="359">
        <v>0.02</v>
      </c>
      <c r="AM1219" s="359">
        <v>0.2</v>
      </c>
      <c r="AN1219" s="359" t="s">
        <v>666</v>
      </c>
      <c r="AO1219" s="357" t="s">
        <v>1323</v>
      </c>
      <c r="AP1219" s="360" t="s">
        <v>716</v>
      </c>
      <c r="AQ1219" s="366" t="s">
        <v>659</v>
      </c>
      <c r="AR1219" s="359">
        <v>4.0000000000000001E-3</v>
      </c>
      <c r="AS1219" s="359">
        <v>4.0000000000000001E-3</v>
      </c>
      <c r="AT1219" s="359"/>
      <c r="AX1219" s="646"/>
      <c r="AY1219" s="647"/>
      <c r="AZ1219" s="647"/>
      <c r="BA1219" s="647"/>
      <c r="BB1219" s="648"/>
      <c r="BC1219" s="647"/>
      <c r="BD1219" s="647"/>
      <c r="BE1219" s="647"/>
      <c r="BF1219" s="647"/>
      <c r="BG1219" s="648"/>
      <c r="BH1219" s="648"/>
      <c r="BI1219" s="649"/>
      <c r="BJ1219" s="649"/>
      <c r="BK1219" s="649"/>
      <c r="BL1219" s="648"/>
      <c r="BM1219" s="648"/>
      <c r="BN1219" s="648"/>
      <c r="BO1219" s="648"/>
      <c r="BP1219" s="648"/>
      <c r="BQ1219" s="648"/>
      <c r="BR1219" s="648"/>
      <c r="BS1219" s="648"/>
      <c r="BT1219" s="651"/>
      <c r="BU1219" s="652"/>
      <c r="BV1219" s="650"/>
      <c r="BW1219" s="653"/>
    </row>
    <row r="1220" spans="2:75" ht="15.75" customHeight="1">
      <c r="B1220" s="353" t="s">
        <v>949</v>
      </c>
      <c r="C1220" s="354">
        <v>36327569000103</v>
      </c>
      <c r="D1220" s="355" t="s">
        <v>13</v>
      </c>
      <c r="E1220" s="355" t="s">
        <v>616</v>
      </c>
      <c r="F1220" s="355" t="s">
        <v>619</v>
      </c>
      <c r="G1220" s="356" t="s">
        <v>34</v>
      </c>
      <c r="H1220" s="356" t="s">
        <v>1337</v>
      </c>
      <c r="I1220" s="356" t="s">
        <v>34</v>
      </c>
      <c r="J1220" s="356" t="s">
        <v>611</v>
      </c>
      <c r="K1220" s="357" t="s">
        <v>49</v>
      </c>
      <c r="L1220" s="358"/>
      <c r="M1220" s="358" t="s">
        <v>1414</v>
      </c>
      <c r="N1220" s="357">
        <v>541338</v>
      </c>
      <c r="O1220" s="357" t="s">
        <v>1320</v>
      </c>
      <c r="P1220" s="361">
        <v>44008</v>
      </c>
      <c r="Q1220" s="362">
        <v>144832581.88</v>
      </c>
      <c r="R1220" s="362">
        <v>212771925.33003959</v>
      </c>
      <c r="S1220" s="357">
        <v>41</v>
      </c>
      <c r="T1220" s="359">
        <v>-0.26702498017451615</v>
      </c>
      <c r="U1220" s="359">
        <v>-3.4518840370168959</v>
      </c>
      <c r="V1220" s="359">
        <v>-0.20095747396050634</v>
      </c>
      <c r="W1220" s="359">
        <v>-1.9700551934110442</v>
      </c>
      <c r="X1220" s="359">
        <v>-8.988816208249073E-2</v>
      </c>
      <c r="Y1220" s="359">
        <v>-0.68163826220448054</v>
      </c>
      <c r="Z1220" s="359" t="s">
        <v>1417</v>
      </c>
      <c r="AA1220" s="359" t="s">
        <v>1417</v>
      </c>
      <c r="AB1220" s="359">
        <v>0.21455213078198876</v>
      </c>
      <c r="AC1220" s="363">
        <v>-1.3911530963716634</v>
      </c>
      <c r="AD1220" s="526">
        <v>34447464000162</v>
      </c>
      <c r="AE1220" s="360" t="s">
        <v>2160</v>
      </c>
      <c r="AF1220" s="360" t="s">
        <v>2152</v>
      </c>
      <c r="AG1220" s="364" t="s">
        <v>1436</v>
      </c>
      <c r="AH1220" s="364" t="s">
        <v>726</v>
      </c>
      <c r="AI1220" s="364">
        <v>50000</v>
      </c>
      <c r="AJ1220" s="364" t="s">
        <v>1427</v>
      </c>
      <c r="AK1220" s="364">
        <v>5000</v>
      </c>
      <c r="AL1220" s="359">
        <v>4.0000000000000001E-3</v>
      </c>
      <c r="AM1220" s="359" t="s">
        <v>34</v>
      </c>
      <c r="AN1220" s="359" t="s">
        <v>34</v>
      </c>
      <c r="AO1220" s="357" t="s">
        <v>1323</v>
      </c>
      <c r="AP1220" s="360" t="s">
        <v>13</v>
      </c>
      <c r="AQ1220" s="366" t="s">
        <v>679</v>
      </c>
      <c r="AR1220" s="359">
        <v>2.6666666666666666E-3</v>
      </c>
      <c r="AS1220" s="359">
        <v>2.6666666666666666E-3</v>
      </c>
      <c r="AT1220" s="359"/>
      <c r="AX1220" s="646"/>
      <c r="AY1220" s="647"/>
      <c r="AZ1220" s="647"/>
      <c r="BA1220" s="647"/>
      <c r="BB1220" s="648"/>
      <c r="BC1220" s="647"/>
      <c r="BD1220" s="647"/>
      <c r="BE1220" s="647"/>
      <c r="BF1220" s="647"/>
      <c r="BG1220" s="648"/>
      <c r="BH1220" s="648"/>
      <c r="BI1220" s="649"/>
      <c r="BJ1220" s="649"/>
      <c r="BK1220" s="649"/>
      <c r="BL1220" s="648"/>
      <c r="BM1220" s="648"/>
      <c r="BN1220" s="648"/>
      <c r="BO1220" s="648"/>
      <c r="BP1220" s="648"/>
      <c r="BQ1220" s="648"/>
      <c r="BR1220" s="648"/>
      <c r="BS1220" s="648"/>
      <c r="BT1220" s="651"/>
      <c r="BU1220" s="652"/>
      <c r="BV1220" s="650"/>
      <c r="BW1220" s="653"/>
    </row>
    <row r="1221" spans="2:75" ht="15.75" customHeight="1">
      <c r="B1221" s="353" t="s">
        <v>1283</v>
      </c>
      <c r="C1221" s="354">
        <v>29250108000114</v>
      </c>
      <c r="D1221" s="355" t="s">
        <v>13</v>
      </c>
      <c r="E1221" s="355" t="s">
        <v>616</v>
      </c>
      <c r="F1221" s="355" t="s">
        <v>619</v>
      </c>
      <c r="G1221" s="356" t="s">
        <v>34</v>
      </c>
      <c r="H1221" s="356" t="s">
        <v>1337</v>
      </c>
      <c r="I1221" s="356" t="s">
        <v>34</v>
      </c>
      <c r="J1221" s="356"/>
      <c r="K1221" s="357" t="s">
        <v>48</v>
      </c>
      <c r="L1221" s="358"/>
      <c r="M1221" s="358" t="s">
        <v>1414</v>
      </c>
      <c r="N1221" s="357">
        <v>469882</v>
      </c>
      <c r="O1221" s="357" t="s">
        <v>1320</v>
      </c>
      <c r="P1221" s="361">
        <v>43283</v>
      </c>
      <c r="Q1221" s="362">
        <v>16171795</v>
      </c>
      <c r="R1221" s="362">
        <v>28030174.776269864</v>
      </c>
      <c r="S1221" s="357">
        <v>41</v>
      </c>
      <c r="T1221" s="359">
        <v>1.6394904274151578E-2</v>
      </c>
      <c r="U1221" s="359">
        <v>0.21194012753180222</v>
      </c>
      <c r="V1221" s="359">
        <v>2.3931772224004888E-2</v>
      </c>
      <c r="W1221" s="359">
        <v>0.23461138930665834</v>
      </c>
      <c r="X1221" s="359">
        <v>3.6915525558345097E-2</v>
      </c>
      <c r="Y1221" s="359">
        <v>0.27993713640360363</v>
      </c>
      <c r="Z1221" s="359">
        <v>6.9799502478433917E-2</v>
      </c>
      <c r="AA1221" s="359">
        <v>0.39676300026684502</v>
      </c>
      <c r="AB1221" s="359">
        <v>7.2519589039718779E-2</v>
      </c>
      <c r="AC1221" s="363">
        <v>-0.97746897827593116</v>
      </c>
      <c r="AD1221" s="526">
        <v>0</v>
      </c>
      <c r="AE1221" s="360" t="s">
        <v>2474</v>
      </c>
      <c r="AF1221" s="360" t="s">
        <v>2143</v>
      </c>
      <c r="AG1221" s="364" t="s">
        <v>1435</v>
      </c>
      <c r="AH1221" s="364" t="s">
        <v>2147</v>
      </c>
      <c r="AI1221" s="364">
        <v>100</v>
      </c>
      <c r="AJ1221" s="364">
        <v>100</v>
      </c>
      <c r="AK1221" s="364">
        <v>100</v>
      </c>
      <c r="AL1221" s="359">
        <v>2.1499999999999998E-2</v>
      </c>
      <c r="AM1221" s="359" t="s">
        <v>34</v>
      </c>
      <c r="AN1221" s="359" t="s">
        <v>2161</v>
      </c>
      <c r="AO1221" s="357" t="s">
        <v>1323</v>
      </c>
      <c r="AP1221" s="360" t="s">
        <v>13</v>
      </c>
      <c r="AQ1221" s="366" t="s">
        <v>668</v>
      </c>
      <c r="AR1221" s="359" t="s">
        <v>34</v>
      </c>
      <c r="AS1221" s="359" t="s">
        <v>34</v>
      </c>
      <c r="AT1221" s="359"/>
      <c r="AX1221" s="646"/>
      <c r="AY1221" s="647"/>
      <c r="AZ1221" s="647"/>
      <c r="BA1221" s="647"/>
      <c r="BB1221" s="648"/>
      <c r="BC1221" s="647"/>
      <c r="BD1221" s="647"/>
      <c r="BE1221" s="647"/>
      <c r="BF1221" s="647"/>
      <c r="BG1221" s="648"/>
      <c r="BH1221" s="648"/>
      <c r="BI1221" s="649"/>
      <c r="BJ1221" s="649"/>
      <c r="BK1221" s="649"/>
      <c r="BL1221" s="648"/>
      <c r="BM1221" s="648"/>
      <c r="BN1221" s="648"/>
      <c r="BO1221" s="648"/>
      <c r="BP1221" s="648"/>
      <c r="BQ1221" s="648"/>
      <c r="BR1221" s="648"/>
      <c r="BS1221" s="648"/>
      <c r="BT1221" s="651"/>
      <c r="BU1221" s="652"/>
      <c r="BV1221" s="650"/>
      <c r="BW1221" s="653"/>
    </row>
    <row r="1222" spans="2:75" ht="15.75" customHeight="1">
      <c r="B1222" s="353" t="s">
        <v>783</v>
      </c>
      <c r="C1222" s="354">
        <v>14237118000142</v>
      </c>
      <c r="D1222" s="355" t="s">
        <v>11</v>
      </c>
      <c r="E1222" s="355" t="s">
        <v>620</v>
      </c>
      <c r="F1222" s="355" t="s">
        <v>663</v>
      </c>
      <c r="G1222" s="356" t="s">
        <v>738</v>
      </c>
      <c r="H1222" s="356" t="s">
        <v>34</v>
      </c>
      <c r="I1222" s="356"/>
      <c r="J1222" s="356" t="s">
        <v>608</v>
      </c>
      <c r="K1222" s="357" t="s">
        <v>48</v>
      </c>
      <c r="L1222" s="358"/>
      <c r="M1222" s="358" t="s">
        <v>34</v>
      </c>
      <c r="N1222" s="357">
        <v>291781</v>
      </c>
      <c r="O1222" s="357" t="s">
        <v>1320</v>
      </c>
      <c r="P1222" s="361">
        <v>40883</v>
      </c>
      <c r="Q1222" s="362">
        <v>185134178.53999999</v>
      </c>
      <c r="R1222" s="362">
        <v>98595175.726309553</v>
      </c>
      <c r="S1222" s="357">
        <v>45</v>
      </c>
      <c r="T1222" s="359">
        <v>8.9304739519867171E-2</v>
      </c>
      <c r="U1222" s="359">
        <v>1.154459798394553</v>
      </c>
      <c r="V1222" s="359">
        <v>0.11996396098717699</v>
      </c>
      <c r="W1222" s="359">
        <v>1.1760479454045802</v>
      </c>
      <c r="X1222" s="359">
        <v>0.18234898363411967</v>
      </c>
      <c r="Y1222" s="359">
        <v>1.3827854685141701</v>
      </c>
      <c r="Z1222" s="359">
        <v>0.21855882545553773</v>
      </c>
      <c r="AA1222" s="359">
        <v>1.2423592180951386</v>
      </c>
      <c r="AB1222" s="359">
        <v>3.363993462431763E-3</v>
      </c>
      <c r="AC1222" s="363">
        <v>4.8084337015035494</v>
      </c>
      <c r="AD1222" s="526">
        <v>0</v>
      </c>
      <c r="AE1222" s="360" t="s">
        <v>101</v>
      </c>
      <c r="AF1222" s="360" t="s">
        <v>736</v>
      </c>
      <c r="AG1222" s="364" t="s">
        <v>736</v>
      </c>
      <c r="AH1222" s="364" t="s">
        <v>2147</v>
      </c>
      <c r="AI1222" s="364">
        <v>500</v>
      </c>
      <c r="AJ1222" s="364">
        <v>500</v>
      </c>
      <c r="AK1222" s="364">
        <v>500</v>
      </c>
      <c r="AL1222" s="657">
        <v>6.0000000000000001E-3</v>
      </c>
      <c r="AM1222" s="657">
        <v>0.2</v>
      </c>
      <c r="AN1222" s="359" t="s">
        <v>64</v>
      </c>
      <c r="AO1222" s="357" t="s">
        <v>1323</v>
      </c>
      <c r="AP1222" s="360" t="s">
        <v>11</v>
      </c>
      <c r="AQ1222" s="366" t="s">
        <v>675</v>
      </c>
      <c r="AR1222" s="359">
        <v>1.5E-3</v>
      </c>
      <c r="AS1222" s="359">
        <v>1.5E-3</v>
      </c>
      <c r="AT1222" s="359"/>
      <c r="AX1222" s="646"/>
      <c r="AY1222" s="647"/>
      <c r="AZ1222" s="647"/>
      <c r="BA1222" s="647"/>
      <c r="BB1222" s="648"/>
      <c r="BC1222" s="647"/>
      <c r="BD1222" s="647"/>
      <c r="BE1222" s="647"/>
      <c r="BF1222" s="647"/>
      <c r="BG1222" s="648"/>
      <c r="BH1222" s="648"/>
      <c r="BI1222" s="649"/>
      <c r="BJ1222" s="649"/>
      <c r="BK1222" s="649"/>
      <c r="BL1222" s="648"/>
      <c r="BM1222" s="648"/>
      <c r="BN1222" s="648"/>
      <c r="BO1222" s="648"/>
      <c r="BP1222" s="648"/>
      <c r="BQ1222" s="648"/>
      <c r="BR1222" s="648"/>
      <c r="BS1222" s="648"/>
      <c r="BT1222" s="651"/>
      <c r="BU1222" s="652"/>
      <c r="BV1222" s="650"/>
      <c r="BW1222" s="653"/>
    </row>
    <row r="1223" spans="2:75" ht="15.75" customHeight="1">
      <c r="B1223" s="353" t="s">
        <v>105</v>
      </c>
      <c r="C1223" s="354">
        <v>22100009000107</v>
      </c>
      <c r="D1223" s="355" t="s">
        <v>11</v>
      </c>
      <c r="E1223" s="355" t="s">
        <v>620</v>
      </c>
      <c r="F1223" s="355" t="s">
        <v>663</v>
      </c>
      <c r="G1223" s="356" t="s">
        <v>738</v>
      </c>
      <c r="H1223" s="356" t="s">
        <v>34</v>
      </c>
      <c r="I1223" s="356"/>
      <c r="J1223" s="356" t="s">
        <v>608</v>
      </c>
      <c r="K1223" s="357" t="s">
        <v>48</v>
      </c>
      <c r="L1223" s="358"/>
      <c r="M1223" s="358" t="s">
        <v>34</v>
      </c>
      <c r="N1223" s="357">
        <v>414141</v>
      </c>
      <c r="O1223" s="357" t="s">
        <v>1320</v>
      </c>
      <c r="P1223" s="361">
        <v>42353</v>
      </c>
      <c r="Q1223" s="362">
        <v>727760797.89999998</v>
      </c>
      <c r="R1223" s="362">
        <v>647029211.17674601</v>
      </c>
      <c r="S1223" s="357">
        <v>45</v>
      </c>
      <c r="T1223" s="359">
        <v>8.7773266517084281E-2</v>
      </c>
      <c r="U1223" s="359">
        <v>1.1346621479725827</v>
      </c>
      <c r="V1223" s="359">
        <v>0.11492302363274365</v>
      </c>
      <c r="W1223" s="359">
        <v>1.1266299037709915</v>
      </c>
      <c r="X1223" s="359">
        <v>0.19691214741190599</v>
      </c>
      <c r="Y1223" s="359">
        <v>1.4932205849934639</v>
      </c>
      <c r="Z1223" s="359">
        <v>0.21284427394081318</v>
      </c>
      <c r="AA1223" s="359">
        <v>1.209875854694918</v>
      </c>
      <c r="AB1223" s="359">
        <v>4.7117965529745367E-3</v>
      </c>
      <c r="AC1223" s="363">
        <v>2.4763014975253204</v>
      </c>
      <c r="AD1223" s="526">
        <v>23556180000198</v>
      </c>
      <c r="AE1223" s="360" t="s">
        <v>2198</v>
      </c>
      <c r="AF1223" s="360" t="s">
        <v>2152</v>
      </c>
      <c r="AG1223" s="364" t="s">
        <v>1436</v>
      </c>
      <c r="AH1223" s="364" t="s">
        <v>2147</v>
      </c>
      <c r="AI1223" s="364">
        <v>10000</v>
      </c>
      <c r="AJ1223" s="364">
        <v>5000</v>
      </c>
      <c r="AK1223" s="364">
        <v>5000</v>
      </c>
      <c r="AL1223" s="657">
        <v>8.0000000000000002E-3</v>
      </c>
      <c r="AM1223" s="657">
        <v>0.2</v>
      </c>
      <c r="AN1223" s="359" t="s">
        <v>34</v>
      </c>
      <c r="AO1223" s="357" t="s">
        <v>1323</v>
      </c>
      <c r="AP1223" s="360" t="s">
        <v>13</v>
      </c>
      <c r="AQ1223" s="366" t="s">
        <v>686</v>
      </c>
      <c r="AR1223" s="359">
        <v>2.32E-3</v>
      </c>
      <c r="AS1223" s="359">
        <v>2.32E-3</v>
      </c>
      <c r="AT1223" s="359"/>
      <c r="AX1223" s="646"/>
      <c r="AY1223" s="647"/>
      <c r="AZ1223" s="647"/>
      <c r="BA1223" s="647"/>
      <c r="BB1223" s="648"/>
      <c r="BC1223" s="647"/>
      <c r="BD1223" s="647"/>
      <c r="BE1223" s="647"/>
      <c r="BF1223" s="647"/>
      <c r="BG1223" s="648"/>
      <c r="BH1223" s="648"/>
      <c r="BI1223" s="649"/>
      <c r="BJ1223" s="649"/>
      <c r="BK1223" s="649"/>
      <c r="BL1223" s="648"/>
      <c r="BM1223" s="648"/>
      <c r="BN1223" s="648"/>
      <c r="BO1223" s="648"/>
      <c r="BP1223" s="648"/>
      <c r="BQ1223" s="648"/>
      <c r="BR1223" s="648"/>
      <c r="BS1223" s="648"/>
      <c r="BT1223" s="651"/>
      <c r="BU1223" s="652"/>
      <c r="BV1223" s="650"/>
      <c r="BW1223" s="653"/>
    </row>
    <row r="1224" spans="2:75" ht="15.75" customHeight="1">
      <c r="B1224" s="353" t="s">
        <v>780</v>
      </c>
      <c r="C1224" s="354">
        <v>31340838000158</v>
      </c>
      <c r="D1224" s="355" t="s">
        <v>11</v>
      </c>
      <c r="E1224" s="355" t="s">
        <v>620</v>
      </c>
      <c r="F1224" s="355" t="s">
        <v>685</v>
      </c>
      <c r="G1224" s="356" t="s">
        <v>738</v>
      </c>
      <c r="H1224" s="356" t="s">
        <v>34</v>
      </c>
      <c r="I1224" s="356" t="s">
        <v>1318</v>
      </c>
      <c r="J1224" s="356" t="s">
        <v>608</v>
      </c>
      <c r="K1224" s="357" t="s">
        <v>48</v>
      </c>
      <c r="L1224" s="358"/>
      <c r="M1224" s="358" t="s">
        <v>34</v>
      </c>
      <c r="N1224" s="357">
        <v>481769</v>
      </c>
      <c r="O1224" s="357" t="s">
        <v>1320</v>
      </c>
      <c r="P1224" s="361">
        <v>43444</v>
      </c>
      <c r="Q1224" s="362">
        <v>262546698.06</v>
      </c>
      <c r="R1224" s="362">
        <v>236118046.80253974</v>
      </c>
      <c r="S1224" s="357">
        <v>45</v>
      </c>
      <c r="T1224" s="359">
        <v>8.4683998251929404E-2</v>
      </c>
      <c r="U1224" s="359">
        <v>1.0947265741413195</v>
      </c>
      <c r="V1224" s="359">
        <v>0.11431736949239468</v>
      </c>
      <c r="W1224" s="359">
        <v>1.1206924680484474</v>
      </c>
      <c r="X1224" s="359">
        <v>0.15780317628116047</v>
      </c>
      <c r="Y1224" s="359">
        <v>1.1966501523518189</v>
      </c>
      <c r="Z1224" s="359">
        <v>0.20955855933543166</v>
      </c>
      <c r="AA1224" s="359">
        <v>1.1911987876878207</v>
      </c>
      <c r="AB1224" s="359">
        <v>1.8807329332139785E-3</v>
      </c>
      <c r="AC1224" s="363">
        <v>5.9098937098718407</v>
      </c>
      <c r="AD1224" s="526">
        <v>31908013000197</v>
      </c>
      <c r="AE1224" s="360" t="s">
        <v>2191</v>
      </c>
      <c r="AF1224" s="360" t="s">
        <v>2143</v>
      </c>
      <c r="AG1224" s="364" t="s">
        <v>1435</v>
      </c>
      <c r="AH1224" s="364" t="s">
        <v>2144</v>
      </c>
      <c r="AI1224" s="364">
        <v>1000</v>
      </c>
      <c r="AJ1224" s="364">
        <v>1000</v>
      </c>
      <c r="AK1224" s="364">
        <v>1000</v>
      </c>
      <c r="AL1224" s="657">
        <v>8.5000000000000006E-3</v>
      </c>
      <c r="AM1224" s="657">
        <v>0.15</v>
      </c>
      <c r="AN1224" s="359" t="s">
        <v>34</v>
      </c>
      <c r="AO1224" s="357" t="s">
        <v>1323</v>
      </c>
      <c r="AP1224" s="360" t="s">
        <v>11</v>
      </c>
      <c r="AQ1224" s="366" t="s">
        <v>675</v>
      </c>
      <c r="AR1224" s="359">
        <v>1.9833333333333335E-3</v>
      </c>
      <c r="AS1224" s="359">
        <v>1.9833333333333335E-3</v>
      </c>
      <c r="AT1224" s="359"/>
      <c r="AX1224" s="646"/>
      <c r="AY1224" s="647"/>
      <c r="AZ1224" s="647"/>
      <c r="BA1224" s="647"/>
      <c r="BB1224" s="648"/>
      <c r="BC1224" s="647"/>
      <c r="BD1224" s="647"/>
      <c r="BE1224" s="647"/>
      <c r="BF1224" s="647"/>
      <c r="BG1224" s="648"/>
      <c r="BH1224" s="648"/>
      <c r="BI1224" s="649"/>
      <c r="BJ1224" s="649"/>
      <c r="BK1224" s="649"/>
      <c r="BL1224" s="648"/>
      <c r="BM1224" s="648"/>
      <c r="BN1224" s="648"/>
      <c r="BO1224" s="648"/>
      <c r="BP1224" s="648"/>
      <c r="BQ1224" s="648"/>
      <c r="BR1224" s="648"/>
      <c r="BS1224" s="648"/>
      <c r="BT1224" s="651"/>
      <c r="BU1224" s="652"/>
      <c r="BV1224" s="650"/>
      <c r="BW1224" s="653"/>
    </row>
    <row r="1225" spans="2:75" ht="15.75" customHeight="1">
      <c r="B1225" s="353" t="s">
        <v>490</v>
      </c>
      <c r="C1225" s="354">
        <v>34780531000166</v>
      </c>
      <c r="D1225" s="355" t="s">
        <v>11</v>
      </c>
      <c r="E1225" s="355" t="s">
        <v>620</v>
      </c>
      <c r="F1225" s="355" t="s">
        <v>685</v>
      </c>
      <c r="G1225" s="356" t="s">
        <v>738</v>
      </c>
      <c r="H1225" s="356" t="s">
        <v>34</v>
      </c>
      <c r="I1225" s="356" t="s">
        <v>1318</v>
      </c>
      <c r="J1225" s="356" t="s">
        <v>608</v>
      </c>
      <c r="K1225" s="357" t="s">
        <v>48</v>
      </c>
      <c r="L1225" s="358"/>
      <c r="M1225" s="358" t="s">
        <v>34</v>
      </c>
      <c r="N1225" s="357">
        <v>508926</v>
      </c>
      <c r="O1225" s="357" t="s">
        <v>1320</v>
      </c>
      <c r="P1225" s="361">
        <v>43735</v>
      </c>
      <c r="Q1225" s="362">
        <v>155779292.25</v>
      </c>
      <c r="R1225" s="362">
        <v>70478943.399444431</v>
      </c>
      <c r="S1225" s="357">
        <v>45</v>
      </c>
      <c r="T1225" s="359">
        <v>9.4302304837376782E-2</v>
      </c>
      <c r="U1225" s="359">
        <v>1.2190643006856352</v>
      </c>
      <c r="V1225" s="359">
        <v>0.12944544813671044</v>
      </c>
      <c r="W1225" s="359">
        <v>1.2689982230532206</v>
      </c>
      <c r="X1225" s="359">
        <v>0.19191222520147266</v>
      </c>
      <c r="Y1225" s="359">
        <v>1.4553052665831296</v>
      </c>
      <c r="Z1225" s="359" t="s">
        <v>1417</v>
      </c>
      <c r="AA1225" s="359" t="s">
        <v>1417</v>
      </c>
      <c r="AB1225" s="359">
        <v>1.4421644476304053E-3</v>
      </c>
      <c r="AC1225" s="363">
        <v>17.061248636502103</v>
      </c>
      <c r="AD1225" s="526">
        <v>34780492000105</v>
      </c>
      <c r="AE1225" s="360" t="s">
        <v>2430</v>
      </c>
      <c r="AF1225" s="360" t="s">
        <v>2143</v>
      </c>
      <c r="AG1225" s="364" t="s">
        <v>1435</v>
      </c>
      <c r="AH1225" s="364" t="s">
        <v>2144</v>
      </c>
      <c r="AI1225" s="364">
        <v>10000</v>
      </c>
      <c r="AJ1225" s="364">
        <v>1000</v>
      </c>
      <c r="AK1225" s="364">
        <v>1000</v>
      </c>
      <c r="AL1225" s="359">
        <v>9.1000000000000004E-3</v>
      </c>
      <c r="AM1225" s="359">
        <v>0.2</v>
      </c>
      <c r="AN1225" s="359" t="s">
        <v>64</v>
      </c>
      <c r="AO1225" s="357" t="s">
        <v>1323</v>
      </c>
      <c r="AP1225" s="360" t="s">
        <v>13</v>
      </c>
      <c r="AQ1225" s="366" t="s">
        <v>671</v>
      </c>
      <c r="AR1225" s="359">
        <v>2.4269700000000001E-3</v>
      </c>
      <c r="AS1225" s="359">
        <v>2.4269700000000001E-3</v>
      </c>
      <c r="AT1225" s="359"/>
      <c r="AX1225" s="646"/>
      <c r="AY1225" s="647"/>
      <c r="AZ1225" s="647"/>
      <c r="BA1225" s="647"/>
      <c r="BB1225" s="648"/>
      <c r="BC1225" s="647"/>
      <c r="BD1225" s="647"/>
      <c r="BE1225" s="647"/>
      <c r="BF1225" s="647"/>
      <c r="BG1225" s="648"/>
      <c r="BH1225" s="648"/>
      <c r="BI1225" s="649"/>
      <c r="BJ1225" s="649"/>
      <c r="BK1225" s="649"/>
      <c r="BL1225" s="648"/>
      <c r="BM1225" s="648"/>
      <c r="BN1225" s="648"/>
      <c r="BO1225" s="648"/>
      <c r="BP1225" s="648"/>
      <c r="BQ1225" s="648"/>
      <c r="BR1225" s="648"/>
      <c r="BS1225" s="648"/>
      <c r="BT1225" s="651"/>
      <c r="BU1225" s="652"/>
      <c r="BV1225" s="650"/>
      <c r="BW1225" s="653"/>
    </row>
    <row r="1226" spans="2:75" ht="15.75" customHeight="1">
      <c r="B1226" s="353" t="s">
        <v>233</v>
      </c>
      <c r="C1226" s="354">
        <v>32760042000117</v>
      </c>
      <c r="D1226" s="355" t="s">
        <v>11</v>
      </c>
      <c r="E1226" s="355" t="s">
        <v>620</v>
      </c>
      <c r="F1226" s="355" t="s">
        <v>663</v>
      </c>
      <c r="G1226" s="356" t="s">
        <v>738</v>
      </c>
      <c r="H1226" s="356" t="s">
        <v>34</v>
      </c>
      <c r="I1226" s="356"/>
      <c r="J1226" s="356" t="s">
        <v>608</v>
      </c>
      <c r="K1226" s="357" t="s">
        <v>48</v>
      </c>
      <c r="L1226" s="358"/>
      <c r="M1226" s="358" t="s">
        <v>1414</v>
      </c>
      <c r="N1226" s="357">
        <v>498599</v>
      </c>
      <c r="O1226" s="357" t="s">
        <v>1320</v>
      </c>
      <c r="P1226" s="361">
        <v>43633</v>
      </c>
      <c r="Q1226" s="362">
        <v>478035915.61000001</v>
      </c>
      <c r="R1226" s="362">
        <v>387890119.18400812</v>
      </c>
      <c r="S1226" s="357">
        <v>46</v>
      </c>
      <c r="T1226" s="359">
        <v>0.10022205886331292</v>
      </c>
      <c r="U1226" s="359">
        <v>1.2955901164046006</v>
      </c>
      <c r="V1226" s="359">
        <v>0.13850762381368265</v>
      </c>
      <c r="W1226" s="359">
        <v>1.3578378462041911</v>
      </c>
      <c r="X1226" s="359">
        <v>0.21320595150830135</v>
      </c>
      <c r="Y1226" s="359">
        <v>1.6167794613978419</v>
      </c>
      <c r="Z1226" s="359">
        <v>0.2941244909945917</v>
      </c>
      <c r="AA1226" s="359">
        <v>1.6718989585209314</v>
      </c>
      <c r="AB1226" s="359">
        <v>7.8444026362367025E-3</v>
      </c>
      <c r="AC1226" s="363">
        <v>4.1596834707088242</v>
      </c>
      <c r="AD1226" s="526">
        <v>32760072000123</v>
      </c>
      <c r="AE1226" s="360" t="s">
        <v>2309</v>
      </c>
      <c r="AF1226" s="360" t="s">
        <v>2149</v>
      </c>
      <c r="AG1226" s="364" t="s">
        <v>719</v>
      </c>
      <c r="AH1226" s="364" t="s">
        <v>2144</v>
      </c>
      <c r="AI1226" s="364">
        <v>20000</v>
      </c>
      <c r="AJ1226" s="364">
        <v>5000</v>
      </c>
      <c r="AK1226" s="364">
        <v>20000</v>
      </c>
      <c r="AL1226" s="359">
        <v>5.0000000000000001E-3</v>
      </c>
      <c r="AM1226" s="359">
        <v>0.2</v>
      </c>
      <c r="AN1226" s="359" t="s">
        <v>2156</v>
      </c>
      <c r="AO1226" s="357" t="s">
        <v>1323</v>
      </c>
      <c r="AP1226" s="360" t="s">
        <v>11</v>
      </c>
      <c r="AQ1226" s="366" t="s">
        <v>675</v>
      </c>
      <c r="AR1226" s="359" t="s">
        <v>34</v>
      </c>
      <c r="AS1226" s="359" t="s">
        <v>34</v>
      </c>
      <c r="AT1226" s="359"/>
      <c r="AX1226" s="646"/>
      <c r="AY1226" s="647"/>
      <c r="AZ1226" s="647"/>
      <c r="BA1226" s="647"/>
      <c r="BB1226" s="648"/>
      <c r="BC1226" s="647"/>
      <c r="BD1226" s="647"/>
      <c r="BE1226" s="647"/>
      <c r="BF1226" s="647"/>
      <c r="BG1226" s="648"/>
      <c r="BH1226" s="648"/>
      <c r="BI1226" s="649"/>
      <c r="BJ1226" s="649"/>
      <c r="BK1226" s="649"/>
      <c r="BL1226" s="648"/>
      <c r="BM1226" s="648"/>
      <c r="BN1226" s="648"/>
      <c r="BO1226" s="648"/>
      <c r="BP1226" s="648"/>
      <c r="BQ1226" s="648"/>
      <c r="BR1226" s="648"/>
      <c r="BS1226" s="648"/>
      <c r="BT1226" s="651"/>
      <c r="BU1226" s="652"/>
      <c r="BV1226" s="650"/>
      <c r="BW1226" s="653"/>
    </row>
    <row r="1227" spans="2:75" ht="15.75" customHeight="1">
      <c r="B1227" s="353" t="s">
        <v>1039</v>
      </c>
      <c r="C1227" s="354">
        <v>39511032000197</v>
      </c>
      <c r="D1227" s="355" t="s">
        <v>11</v>
      </c>
      <c r="E1227" s="355" t="s">
        <v>620</v>
      </c>
      <c r="F1227" s="355" t="s">
        <v>663</v>
      </c>
      <c r="G1227" s="356" t="s">
        <v>738</v>
      </c>
      <c r="H1227" s="356" t="s">
        <v>34</v>
      </c>
      <c r="I1227" s="356"/>
      <c r="J1227" s="356"/>
      <c r="K1227" s="357" t="s">
        <v>48</v>
      </c>
      <c r="L1227" s="358"/>
      <c r="M1227" s="358" t="s">
        <v>34</v>
      </c>
      <c r="N1227" s="357">
        <v>621749</v>
      </c>
      <c r="O1227" s="357" t="s">
        <v>1320</v>
      </c>
      <c r="P1227" s="361">
        <v>44509</v>
      </c>
      <c r="Q1227" s="362">
        <v>58159377.43</v>
      </c>
      <c r="R1227" s="362" t="s">
        <v>1417</v>
      </c>
      <c r="S1227" s="357">
        <v>46</v>
      </c>
      <c r="T1227" s="359">
        <v>9.1202538599581828E-2</v>
      </c>
      <c r="U1227" s="359">
        <v>1.178993017513045</v>
      </c>
      <c r="V1227" s="359" t="s">
        <v>1417</v>
      </c>
      <c r="W1227" s="359" t="s">
        <v>1417</v>
      </c>
      <c r="X1227" s="359" t="s">
        <v>1417</v>
      </c>
      <c r="Y1227" s="359" t="s">
        <v>1417</v>
      </c>
      <c r="Z1227" s="359" t="s">
        <v>1417</v>
      </c>
      <c r="AA1227" s="359" t="s">
        <v>1417</v>
      </c>
      <c r="AB1227" s="359" t="s">
        <v>1417</v>
      </c>
      <c r="AC1227" s="363" t="s">
        <v>1417</v>
      </c>
      <c r="AD1227" s="526">
        <v>39487617000119</v>
      </c>
      <c r="AE1227" s="360" t="s">
        <v>2339</v>
      </c>
      <c r="AF1227" s="360" t="s">
        <v>736</v>
      </c>
      <c r="AG1227" s="364" t="s">
        <v>736</v>
      </c>
      <c r="AH1227" s="364" t="s">
        <v>2144</v>
      </c>
      <c r="AI1227" s="364">
        <v>1000</v>
      </c>
      <c r="AJ1227" s="364" t="s">
        <v>1427</v>
      </c>
      <c r="AK1227" s="364" t="s">
        <v>1427</v>
      </c>
      <c r="AL1227" s="359">
        <v>6.5000000000000006E-3</v>
      </c>
      <c r="AM1227" s="359">
        <v>0.2</v>
      </c>
      <c r="AN1227" s="359" t="s">
        <v>64</v>
      </c>
      <c r="AO1227" s="357" t="s">
        <v>1323</v>
      </c>
      <c r="AP1227" s="360" t="s">
        <v>13</v>
      </c>
      <c r="AQ1227" s="366" t="s">
        <v>671</v>
      </c>
      <c r="AR1227" s="359">
        <v>1.2999999999999999E-3</v>
      </c>
      <c r="AS1227" s="359">
        <v>1.2999999999999999E-3</v>
      </c>
      <c r="AT1227" s="359"/>
      <c r="AX1227" s="646"/>
      <c r="AY1227" s="647"/>
      <c r="AZ1227" s="647"/>
      <c r="BA1227" s="647"/>
      <c r="BB1227" s="648"/>
      <c r="BC1227" s="647"/>
      <c r="BD1227" s="647"/>
      <c r="BE1227" s="647"/>
      <c r="BF1227" s="647"/>
      <c r="BG1227" s="648"/>
      <c r="BH1227" s="648"/>
      <c r="BI1227" s="649"/>
      <c r="BJ1227" s="649"/>
      <c r="BK1227" s="649"/>
      <c r="BL1227" s="648"/>
      <c r="BM1227" s="648"/>
      <c r="BN1227" s="648"/>
      <c r="BO1227" s="648"/>
      <c r="BP1227" s="648"/>
      <c r="BQ1227" s="648"/>
      <c r="BR1227" s="648"/>
      <c r="BS1227" s="648"/>
      <c r="BT1227" s="651"/>
      <c r="BU1227" s="652"/>
      <c r="BV1227" s="650"/>
      <c r="BW1227" s="653"/>
    </row>
    <row r="1228" spans="2:75" ht="15.75" customHeight="1">
      <c r="B1228" s="353" t="s">
        <v>1130</v>
      </c>
      <c r="C1228" s="354">
        <v>38281169000130</v>
      </c>
      <c r="D1228" s="355" t="s">
        <v>11</v>
      </c>
      <c r="E1228" s="355" t="s">
        <v>620</v>
      </c>
      <c r="F1228" s="355" t="s">
        <v>663</v>
      </c>
      <c r="G1228" s="356" t="s">
        <v>738</v>
      </c>
      <c r="H1228" s="356" t="s">
        <v>34</v>
      </c>
      <c r="I1228" s="356" t="s">
        <v>1303</v>
      </c>
      <c r="J1228" s="356" t="s">
        <v>608</v>
      </c>
      <c r="K1228" s="357" t="s">
        <v>48</v>
      </c>
      <c r="L1228" s="358"/>
      <c r="M1228" s="358" t="s">
        <v>34</v>
      </c>
      <c r="N1228" s="357">
        <v>567183</v>
      </c>
      <c r="O1228" s="357" t="s">
        <v>1320</v>
      </c>
      <c r="P1228" s="361">
        <v>44166</v>
      </c>
      <c r="Q1228" s="362">
        <v>10801923.029999999</v>
      </c>
      <c r="R1228" s="362">
        <v>12777948.05988095</v>
      </c>
      <c r="S1228" s="357">
        <v>46</v>
      </c>
      <c r="T1228" s="359">
        <v>7.9584175443839111E-2</v>
      </c>
      <c r="U1228" s="359">
        <v>1.028800169310744</v>
      </c>
      <c r="V1228" s="359">
        <v>0.10576660351262768</v>
      </c>
      <c r="W1228" s="359">
        <v>1.0368663699487415</v>
      </c>
      <c r="X1228" s="359" t="s">
        <v>1417</v>
      </c>
      <c r="Y1228" s="359" t="s">
        <v>1417</v>
      </c>
      <c r="Z1228" s="359" t="s">
        <v>1417</v>
      </c>
      <c r="AA1228" s="359" t="s">
        <v>1417</v>
      </c>
      <c r="AB1228" s="359">
        <v>2.6769411635244231E-3</v>
      </c>
      <c r="AC1228" s="363">
        <v>1.2739940744017735</v>
      </c>
      <c r="AD1228" s="526">
        <v>38306228000187</v>
      </c>
      <c r="AE1228" s="360" t="s">
        <v>2217</v>
      </c>
      <c r="AF1228" s="360" t="s">
        <v>2152</v>
      </c>
      <c r="AG1228" s="364" t="s">
        <v>1436</v>
      </c>
      <c r="AH1228" s="364" t="s">
        <v>2147</v>
      </c>
      <c r="AI1228" s="364">
        <v>10</v>
      </c>
      <c r="AJ1228" s="364">
        <v>10</v>
      </c>
      <c r="AK1228" s="364">
        <v>10</v>
      </c>
      <c r="AL1228" s="359">
        <v>7.4999999999999997E-3</v>
      </c>
      <c r="AM1228" s="359">
        <v>0.2</v>
      </c>
      <c r="AN1228" s="359" t="s">
        <v>34</v>
      </c>
      <c r="AO1228" s="357" t="s">
        <v>1323</v>
      </c>
      <c r="AP1228" s="360" t="s">
        <v>11</v>
      </c>
      <c r="AQ1228" s="366" t="s">
        <v>675</v>
      </c>
      <c r="AR1228" s="359">
        <v>1.4999999999999998E-3</v>
      </c>
      <c r="AS1228" s="359">
        <v>1.4999999999999998E-3</v>
      </c>
      <c r="AT1228" s="359"/>
      <c r="AX1228" s="646"/>
      <c r="AY1228" s="647"/>
      <c r="AZ1228" s="647"/>
      <c r="BA1228" s="647"/>
      <c r="BB1228" s="648"/>
      <c r="BC1228" s="647"/>
      <c r="BD1228" s="647"/>
      <c r="BE1228" s="647"/>
      <c r="BF1228" s="647"/>
      <c r="BG1228" s="648"/>
      <c r="BH1228" s="648"/>
      <c r="BI1228" s="649"/>
      <c r="BJ1228" s="649"/>
      <c r="BK1228" s="649"/>
      <c r="BL1228" s="648"/>
      <c r="BM1228" s="648"/>
      <c r="BN1228" s="648"/>
      <c r="BO1228" s="648"/>
      <c r="BP1228" s="648"/>
      <c r="BQ1228" s="648"/>
      <c r="BR1228" s="648"/>
      <c r="BS1228" s="648"/>
      <c r="BT1228" s="651"/>
      <c r="BU1228" s="652"/>
      <c r="BV1228" s="650"/>
      <c r="BW1228" s="653"/>
    </row>
    <row r="1229" spans="2:75" ht="15.75" customHeight="1">
      <c r="B1229" s="353" t="s">
        <v>491</v>
      </c>
      <c r="C1229" s="354">
        <v>35505971000178</v>
      </c>
      <c r="D1229" s="355" t="s">
        <v>11</v>
      </c>
      <c r="E1229" s="355" t="s">
        <v>620</v>
      </c>
      <c r="F1229" s="355" t="s">
        <v>663</v>
      </c>
      <c r="G1229" s="356" t="s">
        <v>738</v>
      </c>
      <c r="H1229" s="356" t="s">
        <v>34</v>
      </c>
      <c r="I1229" s="356"/>
      <c r="J1229" s="356" t="s">
        <v>611</v>
      </c>
      <c r="K1229" s="357" t="s">
        <v>48</v>
      </c>
      <c r="L1229" s="358"/>
      <c r="M1229" s="358" t="s">
        <v>34</v>
      </c>
      <c r="N1229" s="357">
        <v>523879</v>
      </c>
      <c r="O1229" s="357" t="s">
        <v>1320</v>
      </c>
      <c r="P1229" s="361">
        <v>43817</v>
      </c>
      <c r="Q1229" s="362">
        <v>1759508362.8699999</v>
      </c>
      <c r="R1229" s="362">
        <v>842729602.68599153</v>
      </c>
      <c r="S1229" s="357">
        <v>46</v>
      </c>
      <c r="T1229" s="359">
        <v>8.7738975760600635E-2</v>
      </c>
      <c r="U1229" s="359">
        <v>1.134218864670602</v>
      </c>
      <c r="V1229" s="359">
        <v>0.11750144220057757</v>
      </c>
      <c r="W1229" s="359">
        <v>1.1519070272849294</v>
      </c>
      <c r="X1229" s="359">
        <v>0.18930181554452563</v>
      </c>
      <c r="Y1229" s="359">
        <v>1.4355100559460465</v>
      </c>
      <c r="Z1229" s="359" t="s">
        <v>1417</v>
      </c>
      <c r="AA1229" s="359" t="s">
        <v>1417</v>
      </c>
      <c r="AB1229" s="359">
        <v>2.2334513189374507E-3</v>
      </c>
      <c r="AC1229" s="363">
        <v>6.2550016161470543</v>
      </c>
      <c r="AD1229" s="526">
        <v>35491217000126</v>
      </c>
      <c r="AE1229" s="360" t="s">
        <v>2433</v>
      </c>
      <c r="AF1229" s="360" t="s">
        <v>2146</v>
      </c>
      <c r="AG1229" s="364" t="s">
        <v>59</v>
      </c>
      <c r="AH1229" s="364" t="s">
        <v>2147</v>
      </c>
      <c r="AI1229" s="364">
        <v>1000</v>
      </c>
      <c r="AJ1229" s="364">
        <v>500</v>
      </c>
      <c r="AK1229" s="364">
        <v>1000</v>
      </c>
      <c r="AL1229" s="359">
        <v>6.0000000000000001E-3</v>
      </c>
      <c r="AM1229" s="359">
        <v>0.2</v>
      </c>
      <c r="AN1229" s="359" t="s">
        <v>64</v>
      </c>
      <c r="AO1229" s="357" t="s">
        <v>1323</v>
      </c>
      <c r="AP1229" s="360" t="s">
        <v>11</v>
      </c>
      <c r="AQ1229" s="366" t="s">
        <v>675</v>
      </c>
      <c r="AR1229" s="359">
        <v>1.4E-3</v>
      </c>
      <c r="AS1229" s="359">
        <v>1.4E-3</v>
      </c>
      <c r="AT1229" s="359"/>
      <c r="AX1229" s="646"/>
      <c r="AY1229" s="647"/>
      <c r="AZ1229" s="647"/>
      <c r="BA1229" s="647"/>
      <c r="BB1229" s="648"/>
      <c r="BC1229" s="647"/>
      <c r="BD1229" s="647"/>
      <c r="BE1229" s="647"/>
      <c r="BF1229" s="647"/>
      <c r="BG1229" s="648"/>
      <c r="BH1229" s="648"/>
      <c r="BI1229" s="649"/>
      <c r="BJ1229" s="649"/>
      <c r="BK1229" s="649"/>
      <c r="BL1229" s="648"/>
      <c r="BM1229" s="648"/>
      <c r="BN1229" s="648"/>
      <c r="BO1229" s="648"/>
      <c r="BP1229" s="648"/>
      <c r="BQ1229" s="648"/>
      <c r="BR1229" s="648"/>
      <c r="BS1229" s="648"/>
      <c r="BT1229" s="651"/>
      <c r="BU1229" s="652"/>
      <c r="BV1229" s="650"/>
      <c r="BW1229" s="653"/>
    </row>
    <row r="1230" spans="2:75" ht="15.75" customHeight="1">
      <c r="B1230" s="353" t="s">
        <v>392</v>
      </c>
      <c r="C1230" s="354">
        <v>33701828000126</v>
      </c>
      <c r="D1230" s="355" t="s">
        <v>11</v>
      </c>
      <c r="E1230" s="355" t="s">
        <v>620</v>
      </c>
      <c r="F1230" s="355" t="s">
        <v>663</v>
      </c>
      <c r="G1230" s="356" t="s">
        <v>738</v>
      </c>
      <c r="H1230" s="356" t="s">
        <v>34</v>
      </c>
      <c r="I1230" s="356"/>
      <c r="J1230" s="356" t="s">
        <v>611</v>
      </c>
      <c r="K1230" s="357" t="s">
        <v>48</v>
      </c>
      <c r="L1230" s="358"/>
      <c r="M1230" s="358" t="s">
        <v>34</v>
      </c>
      <c r="N1230" s="357">
        <v>563341</v>
      </c>
      <c r="O1230" s="357" t="s">
        <v>1320</v>
      </c>
      <c r="P1230" s="361">
        <v>44172</v>
      </c>
      <c r="Q1230" s="362">
        <v>586876807.01999998</v>
      </c>
      <c r="R1230" s="362">
        <v>399593222.80880952</v>
      </c>
      <c r="S1230" s="357">
        <v>46</v>
      </c>
      <c r="T1230" s="359">
        <v>9.0869869716334817E-2</v>
      </c>
      <c r="U1230" s="359">
        <v>1.174692541928543</v>
      </c>
      <c r="V1230" s="359">
        <v>0.12962752843563985</v>
      </c>
      <c r="W1230" s="359">
        <v>1.2707832188110504</v>
      </c>
      <c r="X1230" s="359" t="s">
        <v>1417</v>
      </c>
      <c r="Y1230" s="359" t="s">
        <v>1417</v>
      </c>
      <c r="Z1230" s="359" t="s">
        <v>1417</v>
      </c>
      <c r="AA1230" s="359" t="s">
        <v>1417</v>
      </c>
      <c r="AB1230" s="359">
        <v>4.1570629786996036E-3</v>
      </c>
      <c r="AC1230" s="363">
        <v>5.9594879876352929</v>
      </c>
      <c r="AD1230" s="526">
        <v>0</v>
      </c>
      <c r="AE1230" s="360" t="s">
        <v>2323</v>
      </c>
      <c r="AF1230" s="360" t="s">
        <v>2323</v>
      </c>
      <c r="AG1230" s="364" t="s">
        <v>719</v>
      </c>
      <c r="AH1230" s="364" t="s">
        <v>2144</v>
      </c>
      <c r="AI1230" s="364" t="s">
        <v>1427</v>
      </c>
      <c r="AJ1230" s="364" t="s">
        <v>1427</v>
      </c>
      <c r="AK1230" s="364" t="s">
        <v>1427</v>
      </c>
      <c r="AL1230" s="359">
        <v>6.0000000000000001E-3</v>
      </c>
      <c r="AM1230" s="359">
        <v>0.2</v>
      </c>
      <c r="AN1230" s="359" t="s">
        <v>64</v>
      </c>
      <c r="AO1230" s="357" t="s">
        <v>1320</v>
      </c>
      <c r="AP1230" s="360" t="s">
        <v>11</v>
      </c>
      <c r="AQ1230" s="366" t="s">
        <v>675</v>
      </c>
      <c r="AR1230" s="359">
        <v>1.9997999999999999E-3</v>
      </c>
      <c r="AS1230" s="359">
        <v>1.9997999999999999E-3</v>
      </c>
      <c r="AT1230" s="359"/>
      <c r="AX1230" s="646"/>
      <c r="AY1230" s="647"/>
      <c r="AZ1230" s="647"/>
      <c r="BA1230" s="647"/>
      <c r="BB1230" s="648"/>
      <c r="BC1230" s="647"/>
      <c r="BD1230" s="647"/>
      <c r="BE1230" s="647"/>
      <c r="BF1230" s="647"/>
      <c r="BG1230" s="648"/>
      <c r="BH1230" s="648"/>
      <c r="BI1230" s="649"/>
      <c r="BJ1230" s="649"/>
      <c r="BK1230" s="649"/>
      <c r="BL1230" s="648"/>
      <c r="BM1230" s="648"/>
      <c r="BN1230" s="648"/>
      <c r="BO1230" s="648"/>
      <c r="BP1230" s="648"/>
      <c r="BQ1230" s="648"/>
      <c r="BR1230" s="648"/>
      <c r="BS1230" s="648"/>
      <c r="BT1230" s="651"/>
      <c r="BU1230" s="652"/>
      <c r="BV1230" s="650"/>
      <c r="BW1230" s="653"/>
    </row>
    <row r="1231" spans="2:75" ht="15.75" customHeight="1">
      <c r="B1231" s="353" t="s">
        <v>1694</v>
      </c>
      <c r="C1231" s="354">
        <v>27599239000186</v>
      </c>
      <c r="D1231" s="355" t="s">
        <v>11</v>
      </c>
      <c r="E1231" s="355" t="s">
        <v>621</v>
      </c>
      <c r="F1231" s="355" t="s">
        <v>692</v>
      </c>
      <c r="G1231" s="356" t="s">
        <v>738</v>
      </c>
      <c r="H1231" s="356" t="s">
        <v>34</v>
      </c>
      <c r="I1231" s="356"/>
      <c r="J1231" s="356" t="s">
        <v>608</v>
      </c>
      <c r="K1231" s="357" t="s">
        <v>48</v>
      </c>
      <c r="L1231" s="358"/>
      <c r="M1231" s="358"/>
      <c r="N1231" s="357">
        <v>443387</v>
      </c>
      <c r="O1231" s="357" t="s">
        <v>1320</v>
      </c>
      <c r="P1231" s="361">
        <v>42888</v>
      </c>
      <c r="Q1231" s="362">
        <v>10902889.029999999</v>
      </c>
      <c r="R1231" s="362">
        <v>14440917.302460326</v>
      </c>
      <c r="S1231" s="357">
        <v>46</v>
      </c>
      <c r="T1231" s="359">
        <v>7.3592975280228456E-2</v>
      </c>
      <c r="U1231" s="359">
        <v>0.82776742178442464</v>
      </c>
      <c r="V1231" s="359">
        <v>9.8556325556490521E-2</v>
      </c>
      <c r="W1231" s="359">
        <v>0.90452121812792641</v>
      </c>
      <c r="X1231" s="359">
        <v>0.18527381938205068</v>
      </c>
      <c r="Y1231" s="359">
        <v>1.3028066735450257</v>
      </c>
      <c r="Z1231" s="359">
        <v>0.19605797891453602</v>
      </c>
      <c r="AA1231" s="359">
        <v>1.0713713124960118</v>
      </c>
      <c r="AB1231" s="359">
        <v>2.1222057216937713E-2</v>
      </c>
      <c r="AC1231" s="363">
        <v>-0.43379070216339483</v>
      </c>
      <c r="AD1231" s="526">
        <v>24601713000179</v>
      </c>
      <c r="AE1231" s="360" t="s">
        <v>2217</v>
      </c>
      <c r="AF1231" s="360" t="s">
        <v>2152</v>
      </c>
      <c r="AG1231" s="364" t="s">
        <v>1436</v>
      </c>
      <c r="AH1231" s="364" t="s">
        <v>2147</v>
      </c>
      <c r="AI1231" s="364">
        <v>100</v>
      </c>
      <c r="AJ1231" s="364">
        <v>100</v>
      </c>
      <c r="AK1231" s="364">
        <v>100</v>
      </c>
      <c r="AL1231" s="359">
        <v>0.01</v>
      </c>
      <c r="AM1231" s="359">
        <v>0.2</v>
      </c>
      <c r="AN1231" s="359" t="s">
        <v>2175</v>
      </c>
      <c r="AO1231" s="357" t="s">
        <v>1323</v>
      </c>
      <c r="AP1231" s="360" t="s">
        <v>13</v>
      </c>
      <c r="AQ1231" s="366" t="s">
        <v>671</v>
      </c>
      <c r="AR1231" s="359" t="s">
        <v>34</v>
      </c>
      <c r="AS1231" s="359" t="s">
        <v>34</v>
      </c>
      <c r="AT1231" s="359"/>
      <c r="AX1231" s="646"/>
      <c r="AY1231" s="647"/>
      <c r="AZ1231" s="647"/>
      <c r="BA1231" s="647"/>
      <c r="BB1231" s="648"/>
      <c r="BC1231" s="647"/>
      <c r="BD1231" s="647"/>
      <c r="BE1231" s="647"/>
      <c r="BF1231" s="647"/>
      <c r="BG1231" s="648"/>
      <c r="BH1231" s="648"/>
      <c r="BI1231" s="649"/>
      <c r="BJ1231" s="649"/>
      <c r="BK1231" s="649"/>
      <c r="BL1231" s="648"/>
      <c r="BM1231" s="648"/>
      <c r="BN1231" s="648"/>
      <c r="BO1231" s="648"/>
      <c r="BP1231" s="648"/>
      <c r="BQ1231" s="648"/>
      <c r="BR1231" s="648"/>
      <c r="BS1231" s="648"/>
      <c r="BT1231" s="651"/>
      <c r="BU1231" s="652"/>
      <c r="BV1231" s="650"/>
      <c r="BW1231" s="653"/>
    </row>
    <row r="1232" spans="2:75" ht="15.75" customHeight="1">
      <c r="B1232" s="353" t="s">
        <v>1305</v>
      </c>
      <c r="C1232" s="354">
        <v>36352361000144</v>
      </c>
      <c r="D1232" s="355" t="s">
        <v>11</v>
      </c>
      <c r="E1232" s="355" t="s">
        <v>620</v>
      </c>
      <c r="F1232" s="355" t="s">
        <v>692</v>
      </c>
      <c r="G1232" s="356" t="s">
        <v>738</v>
      </c>
      <c r="H1232" s="356" t="s">
        <v>34</v>
      </c>
      <c r="I1232" s="356"/>
      <c r="J1232" s="356" t="s">
        <v>608</v>
      </c>
      <c r="K1232" s="357" t="s">
        <v>48</v>
      </c>
      <c r="L1232" s="358"/>
      <c r="M1232" s="358" t="s">
        <v>34</v>
      </c>
      <c r="N1232" s="357">
        <v>641812</v>
      </c>
      <c r="O1232" s="357" t="s">
        <v>1320</v>
      </c>
      <c r="P1232" s="361">
        <v>44641</v>
      </c>
      <c r="Q1232" s="362">
        <v>42223906.950000003</v>
      </c>
      <c r="R1232" s="362" t="s">
        <v>1417</v>
      </c>
      <c r="S1232" s="357">
        <v>46</v>
      </c>
      <c r="T1232" s="359" t="s">
        <v>1417</v>
      </c>
      <c r="U1232" s="359" t="s">
        <v>1417</v>
      </c>
      <c r="V1232" s="359" t="s">
        <v>1417</v>
      </c>
      <c r="W1232" s="359" t="s">
        <v>1417</v>
      </c>
      <c r="X1232" s="359" t="s">
        <v>1417</v>
      </c>
      <c r="Y1232" s="359" t="s">
        <v>1417</v>
      </c>
      <c r="Z1232" s="359" t="s">
        <v>1417</v>
      </c>
      <c r="AA1232" s="359" t="s">
        <v>1417</v>
      </c>
      <c r="AB1232" s="359" t="s">
        <v>1417</v>
      </c>
      <c r="AC1232" s="363" t="s">
        <v>1417</v>
      </c>
      <c r="AD1232" s="526">
        <v>30676315000114</v>
      </c>
      <c r="AE1232" s="360" t="s">
        <v>2432</v>
      </c>
      <c r="AF1232" s="360" t="s">
        <v>2152</v>
      </c>
      <c r="AG1232" s="364" t="s">
        <v>1436</v>
      </c>
      <c r="AH1232" s="364" t="s">
        <v>2147</v>
      </c>
      <c r="AI1232" s="364">
        <v>1000</v>
      </c>
      <c r="AJ1232" s="364">
        <v>100</v>
      </c>
      <c r="AK1232" s="364">
        <v>100</v>
      </c>
      <c r="AL1232" s="359">
        <v>8.0000000000000002E-3</v>
      </c>
      <c r="AM1232" s="359" t="s">
        <v>34</v>
      </c>
      <c r="AN1232" s="359" t="s">
        <v>64</v>
      </c>
      <c r="AO1232" s="357" t="s">
        <v>1323</v>
      </c>
      <c r="AP1232" s="360" t="s">
        <v>11</v>
      </c>
      <c r="AQ1232" s="366" t="s">
        <v>675</v>
      </c>
      <c r="AR1232" s="359">
        <v>1.5999999999999999E-3</v>
      </c>
      <c r="AS1232" s="359">
        <v>1.5999999999999999E-3</v>
      </c>
      <c r="AT1232" s="359"/>
      <c r="AX1232" s="646"/>
      <c r="AY1232" s="647"/>
      <c r="AZ1232" s="647"/>
      <c r="BA1232" s="647"/>
      <c r="BB1232" s="648"/>
      <c r="BC1232" s="647"/>
      <c r="BD1232" s="647"/>
      <c r="BE1232" s="647"/>
      <c r="BF1232" s="647"/>
      <c r="BG1232" s="648"/>
      <c r="BH1232" s="648"/>
      <c r="BI1232" s="649"/>
      <c r="BJ1232" s="649"/>
      <c r="BK1232" s="649"/>
      <c r="BL1232" s="648"/>
      <c r="BM1232" s="648"/>
      <c r="BN1232" s="648"/>
      <c r="BO1232" s="648"/>
      <c r="BP1232" s="648"/>
      <c r="BQ1232" s="648"/>
      <c r="BR1232" s="648"/>
      <c r="BS1232" s="648"/>
      <c r="BT1232" s="651"/>
      <c r="BU1232" s="652"/>
      <c r="BV1232" s="650"/>
      <c r="BW1232" s="653"/>
    </row>
    <row r="1233" spans="2:75" ht="15.75" customHeight="1">
      <c r="B1233" s="353" t="s">
        <v>1205</v>
      </c>
      <c r="C1233" s="354">
        <v>22759995000101</v>
      </c>
      <c r="D1233" s="355" t="s">
        <v>11</v>
      </c>
      <c r="E1233" s="355" t="s">
        <v>621</v>
      </c>
      <c r="F1233" s="355" t="s">
        <v>692</v>
      </c>
      <c r="G1233" s="356" t="s">
        <v>738</v>
      </c>
      <c r="H1233" s="356" t="s">
        <v>34</v>
      </c>
      <c r="I1233" s="356"/>
      <c r="J1233" s="356" t="s">
        <v>608</v>
      </c>
      <c r="K1233" s="357" t="s">
        <v>48</v>
      </c>
      <c r="L1233" s="358"/>
      <c r="M1233" s="358" t="s">
        <v>34</v>
      </c>
      <c r="N1233" s="357">
        <v>440779</v>
      </c>
      <c r="O1233" s="357" t="s">
        <v>1320</v>
      </c>
      <c r="P1233" s="361">
        <v>42865</v>
      </c>
      <c r="Q1233" s="362">
        <v>66000626.090000004</v>
      </c>
      <c r="R1233" s="362">
        <v>66566386.478888907</v>
      </c>
      <c r="S1233" s="357">
        <v>46</v>
      </c>
      <c r="T1233" s="359">
        <v>5.7540833652069301E-2</v>
      </c>
      <c r="U1233" s="359">
        <v>0.74384158751892904</v>
      </c>
      <c r="V1233" s="359">
        <v>9.456618459623245E-2</v>
      </c>
      <c r="W1233" s="359">
        <v>0.92706481333204072</v>
      </c>
      <c r="X1233" s="359">
        <v>0.18671126476395705</v>
      </c>
      <c r="Y1233" s="359">
        <v>1.4158654387761158</v>
      </c>
      <c r="Z1233" s="359">
        <v>0.24350502844929323</v>
      </c>
      <c r="AA1233" s="359">
        <v>1.3841615231778475</v>
      </c>
      <c r="AB1233" s="359">
        <v>3.2843743782381314E-2</v>
      </c>
      <c r="AC1233" s="363">
        <v>-0.19002803530919865</v>
      </c>
      <c r="AD1233" s="526">
        <v>0</v>
      </c>
      <c r="AE1233" s="360" t="s">
        <v>2323</v>
      </c>
      <c r="AF1233" s="360" t="s">
        <v>2323</v>
      </c>
      <c r="AG1233" s="364" t="s">
        <v>719</v>
      </c>
      <c r="AH1233" s="364" t="s">
        <v>2147</v>
      </c>
      <c r="AI1233" s="364">
        <v>1000</v>
      </c>
      <c r="AJ1233" s="364">
        <v>1000</v>
      </c>
      <c r="AK1233" s="364">
        <v>1000</v>
      </c>
      <c r="AL1233" s="359">
        <v>8.0000000000000002E-3</v>
      </c>
      <c r="AM1233" s="359" t="s">
        <v>34</v>
      </c>
      <c r="AN1233" s="359" t="s">
        <v>636</v>
      </c>
      <c r="AO1233" s="357" t="s">
        <v>1323</v>
      </c>
      <c r="AP1233" s="360" t="s">
        <v>11</v>
      </c>
      <c r="AQ1233" s="366" t="s">
        <v>675</v>
      </c>
      <c r="AR1233" s="359">
        <v>3.3600000000000001E-3</v>
      </c>
      <c r="AS1233" s="359">
        <v>3.3600000000000001E-3</v>
      </c>
      <c r="AT1233" s="359"/>
      <c r="AX1233" s="646"/>
      <c r="AY1233" s="647"/>
      <c r="AZ1233" s="647"/>
      <c r="BA1233" s="647"/>
      <c r="BB1233" s="648"/>
      <c r="BC1233" s="647"/>
      <c r="BD1233" s="647"/>
      <c r="BE1233" s="647"/>
      <c r="BF1233" s="647"/>
      <c r="BG1233" s="648"/>
      <c r="BH1233" s="648"/>
      <c r="BI1233" s="649"/>
      <c r="BJ1233" s="649"/>
      <c r="BK1233" s="649"/>
      <c r="BL1233" s="648"/>
      <c r="BM1233" s="648"/>
      <c r="BN1233" s="648"/>
      <c r="BO1233" s="648"/>
      <c r="BP1233" s="648"/>
      <c r="BQ1233" s="648"/>
      <c r="BR1233" s="648"/>
      <c r="BS1233" s="648"/>
      <c r="BT1233" s="651"/>
      <c r="BU1233" s="652"/>
      <c r="BV1233" s="650"/>
      <c r="BW1233" s="653"/>
    </row>
    <row r="1234" spans="2:75" ht="15.75" customHeight="1">
      <c r="B1234" s="353" t="s">
        <v>1238</v>
      </c>
      <c r="C1234" s="354">
        <v>28849591000195</v>
      </c>
      <c r="D1234" s="355" t="s">
        <v>11</v>
      </c>
      <c r="E1234" s="355" t="s">
        <v>621</v>
      </c>
      <c r="F1234" s="355" t="s">
        <v>692</v>
      </c>
      <c r="G1234" s="356" t="s">
        <v>738</v>
      </c>
      <c r="H1234" s="356" t="s">
        <v>34</v>
      </c>
      <c r="I1234" s="356"/>
      <c r="J1234" s="356" t="s">
        <v>608</v>
      </c>
      <c r="K1234" s="357" t="s">
        <v>48</v>
      </c>
      <c r="L1234" s="358"/>
      <c r="M1234" s="358" t="s">
        <v>34</v>
      </c>
      <c r="N1234" s="357">
        <v>453919</v>
      </c>
      <c r="O1234" s="357" t="s">
        <v>1320</v>
      </c>
      <c r="P1234" s="361">
        <v>43053</v>
      </c>
      <c r="Q1234" s="362">
        <v>6631707.3399999999</v>
      </c>
      <c r="R1234" s="362">
        <v>6502539.0018253997</v>
      </c>
      <c r="S1234" s="357">
        <v>46</v>
      </c>
      <c r="T1234" s="359">
        <v>6.639144718486234E-2</v>
      </c>
      <c r="U1234" s="359">
        <v>0.85825519613220169</v>
      </c>
      <c r="V1234" s="359">
        <v>9.6392191216870815E-2</v>
      </c>
      <c r="W1234" s="359">
        <v>0.94496578389707941</v>
      </c>
      <c r="X1234" s="359">
        <v>0.17240452960654307</v>
      </c>
      <c r="Y1234" s="359">
        <v>1.3073748671080696</v>
      </c>
      <c r="Z1234" s="359">
        <v>0.19109154264253148</v>
      </c>
      <c r="AA1234" s="359">
        <v>1.0862262780153222</v>
      </c>
      <c r="AB1234" s="359">
        <v>2.0418729139828104E-2</v>
      </c>
      <c r="AC1234" s="363">
        <v>-0.24011344174062915</v>
      </c>
      <c r="AD1234" s="526">
        <v>0</v>
      </c>
      <c r="AE1234" s="360" t="s">
        <v>2455</v>
      </c>
      <c r="AF1234" s="360" t="s">
        <v>736</v>
      </c>
      <c r="AG1234" s="364" t="s">
        <v>736</v>
      </c>
      <c r="AH1234" s="364" t="s">
        <v>2147</v>
      </c>
      <c r="AI1234" s="364">
        <v>100</v>
      </c>
      <c r="AJ1234" s="364">
        <v>100</v>
      </c>
      <c r="AK1234" s="364">
        <v>100</v>
      </c>
      <c r="AL1234" s="359">
        <v>1.1000000000000001E-2</v>
      </c>
      <c r="AM1234" s="359" t="s">
        <v>34</v>
      </c>
      <c r="AN1234" s="359" t="s">
        <v>64</v>
      </c>
      <c r="AO1234" s="357" t="s">
        <v>1323</v>
      </c>
      <c r="AP1234" s="360" t="s">
        <v>13</v>
      </c>
      <c r="AQ1234" s="366" t="s">
        <v>671</v>
      </c>
      <c r="AR1234" s="359">
        <v>2.9333333333333329E-3</v>
      </c>
      <c r="AS1234" s="359">
        <v>2.9333333333333329E-3</v>
      </c>
      <c r="AT1234" s="359"/>
      <c r="AX1234" s="646"/>
      <c r="AY1234" s="647"/>
      <c r="AZ1234" s="647"/>
      <c r="BA1234" s="647"/>
      <c r="BB1234" s="648"/>
      <c r="BC1234" s="647"/>
      <c r="BD1234" s="647"/>
      <c r="BE1234" s="647"/>
      <c r="BF1234" s="647"/>
      <c r="BG1234" s="648"/>
      <c r="BH1234" s="648"/>
      <c r="BI1234" s="649"/>
      <c r="BJ1234" s="649"/>
      <c r="BK1234" s="649"/>
      <c r="BL1234" s="648"/>
      <c r="BM1234" s="648"/>
      <c r="BN1234" s="648"/>
      <c r="BO1234" s="648"/>
      <c r="BP1234" s="648"/>
      <c r="BQ1234" s="648"/>
      <c r="BR1234" s="648"/>
      <c r="BS1234" s="648"/>
      <c r="BT1234" s="651"/>
      <c r="BU1234" s="652"/>
      <c r="BV1234" s="650"/>
      <c r="BW1234" s="653"/>
    </row>
    <row r="1235" spans="2:75" ht="15.75" customHeight="1">
      <c r="B1235" s="353" t="s">
        <v>534</v>
      </c>
      <c r="C1235" s="354">
        <v>32743384000129</v>
      </c>
      <c r="D1235" s="355" t="s">
        <v>13</v>
      </c>
      <c r="E1235" s="355" t="s">
        <v>615</v>
      </c>
      <c r="F1235" s="355" t="s">
        <v>619</v>
      </c>
      <c r="G1235" s="356" t="s">
        <v>34</v>
      </c>
      <c r="H1235" s="356" t="s">
        <v>865</v>
      </c>
      <c r="I1235" s="356" t="s">
        <v>34</v>
      </c>
      <c r="J1235" s="356"/>
      <c r="K1235" s="357" t="s">
        <v>48</v>
      </c>
      <c r="L1235" s="358"/>
      <c r="M1235" s="358" t="s">
        <v>1414</v>
      </c>
      <c r="N1235" s="357">
        <v>507865</v>
      </c>
      <c r="O1235" s="357" t="s">
        <v>1320</v>
      </c>
      <c r="P1235" s="361">
        <v>43738</v>
      </c>
      <c r="Q1235" s="362">
        <v>41763729.859999999</v>
      </c>
      <c r="R1235" s="362">
        <v>55311915.948531747</v>
      </c>
      <c r="S1235" s="357">
        <v>46</v>
      </c>
      <c r="T1235" s="359">
        <v>4.4159004271345337E-2</v>
      </c>
      <c r="U1235" s="359">
        <v>0.57085206723054516</v>
      </c>
      <c r="V1235" s="359">
        <v>3.1031711341810819E-2</v>
      </c>
      <c r="W1235" s="359">
        <v>0.30421453297816309</v>
      </c>
      <c r="X1235" s="359">
        <v>6.7333569574669738E-2</v>
      </c>
      <c r="Y1235" s="359">
        <v>0.51060268993799629</v>
      </c>
      <c r="Z1235" s="359" t="s">
        <v>1417</v>
      </c>
      <c r="AA1235" s="359" t="s">
        <v>1417</v>
      </c>
      <c r="AB1235" s="359">
        <v>5.4580021706091539E-2</v>
      </c>
      <c r="AC1235" s="363">
        <v>-1.1928413303928753</v>
      </c>
      <c r="AD1235" s="526">
        <v>0</v>
      </c>
      <c r="AE1235" s="360" t="s">
        <v>2213</v>
      </c>
      <c r="AF1235" s="360" t="s">
        <v>719</v>
      </c>
      <c r="AG1235" s="364" t="s">
        <v>719</v>
      </c>
      <c r="AH1235" s="364" t="s">
        <v>2144</v>
      </c>
      <c r="AI1235" s="364">
        <v>500</v>
      </c>
      <c r="AJ1235" s="364">
        <v>500</v>
      </c>
      <c r="AK1235" s="364">
        <v>500</v>
      </c>
      <c r="AL1235" s="359">
        <v>0.01</v>
      </c>
      <c r="AM1235" s="359" t="s">
        <v>34</v>
      </c>
      <c r="AN1235" s="359" t="s">
        <v>2156</v>
      </c>
      <c r="AO1235" s="357" t="s">
        <v>1323</v>
      </c>
      <c r="AP1235" s="360" t="s">
        <v>13</v>
      </c>
      <c r="AQ1235" s="366" t="s">
        <v>668</v>
      </c>
      <c r="AR1235" s="359">
        <v>2.6666666666666666E-3</v>
      </c>
      <c r="AS1235" s="359">
        <v>2.6666666666666666E-3</v>
      </c>
      <c r="AT1235" s="359"/>
      <c r="AX1235" s="646"/>
      <c r="AY1235" s="647"/>
      <c r="AZ1235" s="647"/>
      <c r="BA1235" s="647"/>
      <c r="BB1235" s="648"/>
      <c r="BC1235" s="647"/>
      <c r="BD1235" s="647"/>
      <c r="BE1235" s="647"/>
      <c r="BF1235" s="647"/>
      <c r="BG1235" s="648"/>
      <c r="BH1235" s="648"/>
      <c r="BI1235" s="649"/>
      <c r="BJ1235" s="649"/>
      <c r="BK1235" s="649"/>
      <c r="BL1235" s="648"/>
      <c r="BM1235" s="648"/>
      <c r="BN1235" s="648"/>
      <c r="BO1235" s="648"/>
      <c r="BP1235" s="648"/>
      <c r="BQ1235" s="648"/>
      <c r="BR1235" s="648"/>
      <c r="BS1235" s="648"/>
      <c r="BT1235" s="651"/>
      <c r="BU1235" s="652"/>
      <c r="BV1235" s="650"/>
      <c r="BW1235" s="653"/>
    </row>
    <row r="1236" spans="2:75" ht="15.75" customHeight="1">
      <c r="B1236" s="353" t="s">
        <v>1579</v>
      </c>
      <c r="C1236" s="354">
        <v>21595870000120</v>
      </c>
      <c r="D1236" s="355" t="s">
        <v>13</v>
      </c>
      <c r="E1236" s="355" t="s">
        <v>615</v>
      </c>
      <c r="F1236" s="355" t="s">
        <v>619</v>
      </c>
      <c r="G1236" s="356"/>
      <c r="H1236" s="356" t="s">
        <v>34</v>
      </c>
      <c r="I1236" s="356"/>
      <c r="J1236" s="356" t="s">
        <v>611</v>
      </c>
      <c r="K1236" s="357" t="s">
        <v>48</v>
      </c>
      <c r="L1236" s="358"/>
      <c r="M1236" s="358"/>
      <c r="N1236" s="357">
        <v>392111</v>
      </c>
      <c r="O1236" s="357" t="s">
        <v>1320</v>
      </c>
      <c r="P1236" s="361">
        <v>42095</v>
      </c>
      <c r="Q1236" s="362">
        <v>20720148.969999999</v>
      </c>
      <c r="R1236" s="362">
        <v>21525764.671388894</v>
      </c>
      <c r="S1236" s="357">
        <v>46</v>
      </c>
      <c r="T1236" s="359">
        <v>7.2636912079146132E-2</v>
      </c>
      <c r="U1236" s="359">
        <v>0.8170137055770097</v>
      </c>
      <c r="V1236" s="359">
        <v>8.3699945664308162E-2</v>
      </c>
      <c r="W1236" s="359">
        <v>0.76817369541772074</v>
      </c>
      <c r="X1236" s="359">
        <v>0.10800345514498466</v>
      </c>
      <c r="Y1236" s="359">
        <v>0.75945766432684991</v>
      </c>
      <c r="Z1236" s="359">
        <v>0.2256921410895989</v>
      </c>
      <c r="AA1236" s="359">
        <v>1.2333090790689123</v>
      </c>
      <c r="AB1236" s="359">
        <v>5.5330531766148744E-2</v>
      </c>
      <c r="AC1236" s="363">
        <v>-0.38904079989486196</v>
      </c>
      <c r="AD1236" s="526">
        <v>21862646000158</v>
      </c>
      <c r="AE1236" s="360" t="s">
        <v>1557</v>
      </c>
      <c r="AF1236" s="360" t="s">
        <v>2155</v>
      </c>
      <c r="AG1236" s="364" t="s">
        <v>1557</v>
      </c>
      <c r="AH1236" s="364" t="s">
        <v>726</v>
      </c>
      <c r="AI1236" s="364">
        <v>500000</v>
      </c>
      <c r="AJ1236" s="364">
        <v>100000</v>
      </c>
      <c r="AK1236" s="364">
        <v>500000</v>
      </c>
      <c r="AL1236" s="359">
        <v>0</v>
      </c>
      <c r="AM1236" s="359" t="s">
        <v>34</v>
      </c>
      <c r="AN1236" s="359" t="s">
        <v>64</v>
      </c>
      <c r="AO1236" s="357" t="s">
        <v>1323</v>
      </c>
      <c r="AP1236" s="360" t="s">
        <v>13</v>
      </c>
      <c r="AQ1236" s="366" t="s">
        <v>679</v>
      </c>
      <c r="AR1236" s="359" t="s">
        <v>34</v>
      </c>
      <c r="AS1236" s="359" t="s">
        <v>34</v>
      </c>
      <c r="AT1236" s="359"/>
      <c r="AX1236" s="646"/>
      <c r="AY1236" s="647"/>
      <c r="AZ1236" s="647"/>
      <c r="BA1236" s="647"/>
      <c r="BB1236" s="648"/>
      <c r="BC1236" s="647"/>
      <c r="BD1236" s="647"/>
      <c r="BE1236" s="647"/>
      <c r="BF1236" s="647"/>
      <c r="BG1236" s="648"/>
      <c r="BH1236" s="648"/>
      <c r="BI1236" s="649"/>
      <c r="BJ1236" s="649"/>
      <c r="BK1236" s="649"/>
      <c r="BL1236" s="648"/>
      <c r="BM1236" s="648"/>
      <c r="BN1236" s="648"/>
      <c r="BO1236" s="648"/>
      <c r="BP1236" s="648"/>
      <c r="BQ1236" s="648"/>
      <c r="BR1236" s="648"/>
      <c r="BS1236" s="648"/>
      <c r="BT1236" s="651"/>
      <c r="BU1236" s="652"/>
      <c r="BV1236" s="650"/>
      <c r="BW1236" s="653"/>
    </row>
    <row r="1237" spans="2:75" ht="15.75" customHeight="1">
      <c r="B1237" s="353" t="s">
        <v>1607</v>
      </c>
      <c r="C1237" s="354">
        <v>39992349000192</v>
      </c>
      <c r="D1237" s="355" t="s">
        <v>14</v>
      </c>
      <c r="E1237" s="355" t="s">
        <v>607</v>
      </c>
      <c r="F1237" s="355"/>
      <c r="G1237" s="356"/>
      <c r="H1237" s="356" t="s">
        <v>34</v>
      </c>
      <c r="I1237" s="356" t="s">
        <v>34</v>
      </c>
      <c r="J1237" s="356" t="s">
        <v>608</v>
      </c>
      <c r="K1237" s="357" t="s">
        <v>48</v>
      </c>
      <c r="L1237" s="358"/>
      <c r="M1237" s="358"/>
      <c r="N1237" s="357">
        <v>567876</v>
      </c>
      <c r="O1237" s="357" t="s">
        <v>1320</v>
      </c>
      <c r="P1237" s="361">
        <v>44193</v>
      </c>
      <c r="Q1237" s="362">
        <v>71679886.040000007</v>
      </c>
      <c r="R1237" s="362">
        <v>99811188.182063445</v>
      </c>
      <c r="S1237" s="357">
        <v>47</v>
      </c>
      <c r="T1237" s="359">
        <v>-0.10644250702417157</v>
      </c>
      <c r="U1237" s="359">
        <v>-1.1972561140810489</v>
      </c>
      <c r="V1237" s="359">
        <v>-0.27651878361697835</v>
      </c>
      <c r="W1237" s="359">
        <v>-2.5378087665120956</v>
      </c>
      <c r="X1237" s="359" t="s">
        <v>1417</v>
      </c>
      <c r="Y1237" s="359" t="s">
        <v>1417</v>
      </c>
      <c r="Z1237" s="359" t="s">
        <v>1417</v>
      </c>
      <c r="AA1237" s="359" t="s">
        <v>1417</v>
      </c>
      <c r="AB1237" s="359">
        <v>0.31886384511291449</v>
      </c>
      <c r="AC1237" s="363">
        <v>-1.1792316963348048</v>
      </c>
      <c r="AD1237" s="526">
        <v>40040288000142</v>
      </c>
      <c r="AE1237" s="360" t="s">
        <v>2311</v>
      </c>
      <c r="AF1237" s="360" t="s">
        <v>2143</v>
      </c>
      <c r="AG1237" s="364" t="s">
        <v>1435</v>
      </c>
      <c r="AH1237" s="364" t="s">
        <v>2147</v>
      </c>
      <c r="AI1237" s="364">
        <v>5000</v>
      </c>
      <c r="AJ1237" s="364">
        <v>1000</v>
      </c>
      <c r="AK1237" s="364">
        <v>1000</v>
      </c>
      <c r="AL1237" s="359">
        <v>1.4999999999999999E-2</v>
      </c>
      <c r="AM1237" s="359">
        <v>0.2</v>
      </c>
      <c r="AN1237" s="359" t="s">
        <v>34</v>
      </c>
      <c r="AO1237" s="357" t="s">
        <v>1323</v>
      </c>
      <c r="AP1237" s="360" t="s">
        <v>716</v>
      </c>
      <c r="AQ1237" s="366" t="s">
        <v>659</v>
      </c>
      <c r="AR1237" s="359" t="s">
        <v>34</v>
      </c>
      <c r="AS1237" s="359" t="s">
        <v>34</v>
      </c>
      <c r="AT1237" s="359"/>
      <c r="AX1237" s="646"/>
      <c r="AY1237" s="647"/>
      <c r="AZ1237" s="647"/>
      <c r="BA1237" s="647"/>
      <c r="BB1237" s="648"/>
      <c r="BC1237" s="647"/>
      <c r="BD1237" s="647"/>
      <c r="BE1237" s="647"/>
      <c r="BF1237" s="647"/>
      <c r="BG1237" s="648"/>
      <c r="BH1237" s="648"/>
      <c r="BI1237" s="649"/>
      <c r="BJ1237" s="649"/>
      <c r="BK1237" s="649"/>
      <c r="BL1237" s="648"/>
      <c r="BM1237" s="648"/>
      <c r="BN1237" s="648"/>
      <c r="BO1237" s="648"/>
      <c r="BP1237" s="648"/>
      <c r="BQ1237" s="648"/>
      <c r="BR1237" s="648"/>
      <c r="BS1237" s="648"/>
      <c r="BT1237" s="651"/>
      <c r="BU1237" s="652"/>
      <c r="BV1237" s="650"/>
      <c r="BW1237" s="653"/>
    </row>
    <row r="1238" spans="2:75" ht="15.75" customHeight="1">
      <c r="B1238" s="353" t="s">
        <v>1594</v>
      </c>
      <c r="C1238" s="354">
        <v>18197429000186</v>
      </c>
      <c r="D1238" s="355" t="s">
        <v>13</v>
      </c>
      <c r="E1238" s="355" t="s">
        <v>615</v>
      </c>
      <c r="F1238" s="355" t="s">
        <v>619</v>
      </c>
      <c r="G1238" s="356"/>
      <c r="H1238" s="356" t="s">
        <v>34</v>
      </c>
      <c r="I1238" s="356"/>
      <c r="J1238" s="356" t="s">
        <v>611</v>
      </c>
      <c r="K1238" s="357" t="s">
        <v>48</v>
      </c>
      <c r="L1238" s="358"/>
      <c r="M1238" s="358"/>
      <c r="N1238" s="357">
        <v>343889</v>
      </c>
      <c r="O1238" s="357" t="s">
        <v>1320</v>
      </c>
      <c r="P1238" s="361">
        <v>41494</v>
      </c>
      <c r="Q1238" s="362">
        <v>11588609.17</v>
      </c>
      <c r="R1238" s="362">
        <v>16017374.352976184</v>
      </c>
      <c r="S1238" s="357">
        <v>48</v>
      </c>
      <c r="T1238" s="359">
        <v>3.2320205885854048E-3</v>
      </c>
      <c r="U1238" s="359">
        <v>3.6353488081983874E-2</v>
      </c>
      <c r="V1238" s="359">
        <v>2.3341736631513843E-2</v>
      </c>
      <c r="W1238" s="359">
        <v>0.21422365263664925</v>
      </c>
      <c r="X1238" s="359">
        <v>3.0137627659444055E-2</v>
      </c>
      <c r="Y1238" s="359">
        <v>0.21192148232543381</v>
      </c>
      <c r="Z1238" s="359">
        <v>0.51527160275960271</v>
      </c>
      <c r="AA1238" s="359">
        <v>2.8157344903627872</v>
      </c>
      <c r="AB1238" s="359">
        <v>0.16358944455556054</v>
      </c>
      <c r="AC1238" s="363">
        <v>-0.40999441813783993</v>
      </c>
      <c r="AD1238" s="526">
        <v>15212548000172</v>
      </c>
      <c r="AE1238" s="360" t="s">
        <v>2253</v>
      </c>
      <c r="AF1238" s="360" t="s">
        <v>2155</v>
      </c>
      <c r="AG1238" s="364" t="s">
        <v>59</v>
      </c>
      <c r="AH1238" s="364" t="s">
        <v>726</v>
      </c>
      <c r="AI1238" s="364">
        <v>500000</v>
      </c>
      <c r="AJ1238" s="364">
        <v>100000</v>
      </c>
      <c r="AK1238" s="364">
        <v>500000</v>
      </c>
      <c r="AL1238" s="359">
        <v>0</v>
      </c>
      <c r="AM1238" s="359" t="s">
        <v>34</v>
      </c>
      <c r="AN1238" s="359" t="s">
        <v>2156</v>
      </c>
      <c r="AO1238" s="357" t="s">
        <v>1323</v>
      </c>
      <c r="AP1238" s="360" t="s">
        <v>13</v>
      </c>
      <c r="AQ1238" s="366" t="s">
        <v>679</v>
      </c>
      <c r="AR1238" s="359" t="s">
        <v>34</v>
      </c>
      <c r="AS1238" s="359" t="s">
        <v>34</v>
      </c>
      <c r="AT1238" s="359"/>
      <c r="AX1238" s="646"/>
      <c r="AY1238" s="647"/>
      <c r="AZ1238" s="647"/>
      <c r="BA1238" s="647"/>
      <c r="BB1238" s="648"/>
      <c r="BC1238" s="647"/>
      <c r="BD1238" s="647"/>
      <c r="BE1238" s="647"/>
      <c r="BF1238" s="647"/>
      <c r="BG1238" s="648"/>
      <c r="BH1238" s="648"/>
      <c r="BI1238" s="649"/>
      <c r="BJ1238" s="649"/>
      <c r="BK1238" s="649"/>
      <c r="BL1238" s="648"/>
      <c r="BM1238" s="648"/>
      <c r="BN1238" s="648"/>
      <c r="BO1238" s="648"/>
      <c r="BP1238" s="648"/>
      <c r="BQ1238" s="648"/>
      <c r="BR1238" s="648"/>
      <c r="BS1238" s="648"/>
      <c r="BT1238" s="651"/>
      <c r="BU1238" s="652"/>
      <c r="BV1238" s="650"/>
      <c r="BW1238" s="653"/>
    </row>
    <row r="1239" spans="2:75" ht="15.75" customHeight="1">
      <c r="B1239" s="353" t="s">
        <v>1717</v>
      </c>
      <c r="C1239" s="354">
        <v>18239849000188</v>
      </c>
      <c r="D1239" s="355" t="s">
        <v>13</v>
      </c>
      <c r="E1239" s="355" t="s">
        <v>616</v>
      </c>
      <c r="F1239" s="355" t="s">
        <v>619</v>
      </c>
      <c r="G1239" s="356" t="s">
        <v>34</v>
      </c>
      <c r="H1239" s="356" t="s">
        <v>1337</v>
      </c>
      <c r="I1239" s="356" t="s">
        <v>34</v>
      </c>
      <c r="J1239" s="356" t="s">
        <v>611</v>
      </c>
      <c r="K1239" s="357" t="s">
        <v>48</v>
      </c>
      <c r="L1239" s="358"/>
      <c r="M1239" s="358"/>
      <c r="N1239" s="357">
        <v>342319</v>
      </c>
      <c r="O1239" s="357" t="s">
        <v>1323</v>
      </c>
      <c r="P1239" s="361">
        <v>41470</v>
      </c>
      <c r="Q1239" s="362" t="s">
        <v>1391</v>
      </c>
      <c r="R1239" s="362" t="s">
        <v>1417</v>
      </c>
      <c r="S1239" s="357">
        <v>48</v>
      </c>
      <c r="T1239" s="359" t="s">
        <v>1417</v>
      </c>
      <c r="U1239" s="359" t="s">
        <v>1417</v>
      </c>
      <c r="V1239" s="359" t="s">
        <v>1417</v>
      </c>
      <c r="W1239" s="359" t="s">
        <v>1417</v>
      </c>
      <c r="X1239" s="359" t="s">
        <v>1417</v>
      </c>
      <c r="Y1239" s="359" t="s">
        <v>1417</v>
      </c>
      <c r="Z1239" s="359" t="s">
        <v>1417</v>
      </c>
      <c r="AA1239" s="359" t="s">
        <v>1417</v>
      </c>
      <c r="AB1239" s="359" t="s">
        <v>1417</v>
      </c>
      <c r="AC1239" s="363" t="s">
        <v>1417</v>
      </c>
      <c r="AD1239" s="526">
        <v>22188059000198</v>
      </c>
      <c r="AE1239" s="360" t="s">
        <v>2253</v>
      </c>
      <c r="AF1239" s="360" t="s">
        <v>2146</v>
      </c>
      <c r="AG1239" s="364" t="s">
        <v>59</v>
      </c>
      <c r="AH1239" s="364" t="s">
        <v>726</v>
      </c>
      <c r="AI1239" s="364">
        <v>1000000</v>
      </c>
      <c r="AJ1239" s="364">
        <v>100000</v>
      </c>
      <c r="AK1239" s="364">
        <v>1000000</v>
      </c>
      <c r="AL1239" s="359">
        <v>0</v>
      </c>
      <c r="AM1239" s="359" t="s">
        <v>34</v>
      </c>
      <c r="AN1239" s="359" t="s">
        <v>64</v>
      </c>
      <c r="AO1239" s="357" t="s">
        <v>1323</v>
      </c>
      <c r="AP1239" s="360" t="s">
        <v>13</v>
      </c>
      <c r="AQ1239" s="366" t="s">
        <v>679</v>
      </c>
      <c r="AR1239" s="359" t="s">
        <v>34</v>
      </c>
      <c r="AS1239" s="359" t="s">
        <v>34</v>
      </c>
      <c r="AT1239" s="359"/>
      <c r="AX1239" s="646"/>
      <c r="AY1239" s="647"/>
      <c r="AZ1239" s="647"/>
      <c r="BA1239" s="647"/>
      <c r="BB1239" s="648"/>
      <c r="BC1239" s="647"/>
      <c r="BD1239" s="647"/>
      <c r="BE1239" s="647"/>
      <c r="BF1239" s="647"/>
      <c r="BG1239" s="648"/>
      <c r="BH1239" s="648"/>
      <c r="BI1239" s="649"/>
      <c r="BJ1239" s="649"/>
      <c r="BK1239" s="649"/>
      <c r="BL1239" s="648"/>
      <c r="BM1239" s="648"/>
      <c r="BN1239" s="648"/>
      <c r="BO1239" s="648"/>
      <c r="BP1239" s="648"/>
      <c r="BQ1239" s="648"/>
      <c r="BR1239" s="648"/>
      <c r="BS1239" s="648"/>
      <c r="BT1239" s="651"/>
      <c r="BU1239" s="652"/>
      <c r="BV1239" s="650"/>
      <c r="BW1239" s="653"/>
    </row>
    <row r="1240" spans="2:75" ht="15.75" customHeight="1">
      <c r="B1240" s="353" t="s">
        <v>1246</v>
      </c>
      <c r="C1240" s="354">
        <v>18679873000138</v>
      </c>
      <c r="D1240" s="355" t="s">
        <v>13</v>
      </c>
      <c r="E1240" s="355" t="s">
        <v>616</v>
      </c>
      <c r="F1240" s="355" t="s">
        <v>619</v>
      </c>
      <c r="G1240" s="356" t="s">
        <v>34</v>
      </c>
      <c r="H1240" s="356" t="s">
        <v>1337</v>
      </c>
      <c r="I1240" s="356" t="s">
        <v>34</v>
      </c>
      <c r="J1240" s="356" t="s">
        <v>611</v>
      </c>
      <c r="K1240" s="357" t="s">
        <v>48</v>
      </c>
      <c r="L1240" s="358"/>
      <c r="M1240" s="358" t="s">
        <v>1414</v>
      </c>
      <c r="N1240" s="357">
        <v>357308</v>
      </c>
      <c r="O1240" s="357" t="s">
        <v>1320</v>
      </c>
      <c r="P1240" s="361">
        <v>41607</v>
      </c>
      <c r="Q1240" s="362">
        <v>11292521.51</v>
      </c>
      <c r="R1240" s="362">
        <v>16211731.154285714</v>
      </c>
      <c r="S1240" s="357">
        <v>48</v>
      </c>
      <c r="T1240" s="359">
        <v>-3.5237002928112382E-4</v>
      </c>
      <c r="U1240" s="359">
        <v>-4.5551561445814513E-3</v>
      </c>
      <c r="V1240" s="359">
        <v>7.0054586427387378E-2</v>
      </c>
      <c r="W1240" s="359">
        <v>0.68676919098147293</v>
      </c>
      <c r="X1240" s="359">
        <v>6.166650443876609E-2</v>
      </c>
      <c r="Y1240" s="359">
        <v>0.46762830553026996</v>
      </c>
      <c r="Z1240" s="359">
        <v>0.49593988529321886</v>
      </c>
      <c r="AA1240" s="359">
        <v>2.8190830858963367</v>
      </c>
      <c r="AB1240" s="359">
        <v>0.15921744435591115</v>
      </c>
      <c r="AC1240" s="363">
        <v>-0.10570167150168927</v>
      </c>
      <c r="AD1240" s="526">
        <v>22187896000100</v>
      </c>
      <c r="AE1240" s="360" t="s">
        <v>2253</v>
      </c>
      <c r="AF1240" s="360" t="s">
        <v>2146</v>
      </c>
      <c r="AG1240" s="364" t="s">
        <v>59</v>
      </c>
      <c r="AH1240" s="364" t="s">
        <v>2244</v>
      </c>
      <c r="AI1240" s="364">
        <v>500000</v>
      </c>
      <c r="AJ1240" s="364">
        <v>100000</v>
      </c>
      <c r="AK1240" s="364">
        <v>500000</v>
      </c>
      <c r="AL1240" s="359">
        <v>0</v>
      </c>
      <c r="AM1240" s="359" t="s">
        <v>34</v>
      </c>
      <c r="AN1240" s="359" t="s">
        <v>64</v>
      </c>
      <c r="AO1240" s="357" t="s">
        <v>1323</v>
      </c>
      <c r="AP1240" s="360" t="s">
        <v>13</v>
      </c>
      <c r="AQ1240" s="366" t="s">
        <v>679</v>
      </c>
      <c r="AR1240" s="359">
        <v>2.6666666666666666E-3</v>
      </c>
      <c r="AS1240" s="359">
        <v>2.6666666666666666E-3</v>
      </c>
      <c r="AT1240" s="359"/>
      <c r="AX1240" s="646"/>
      <c r="AY1240" s="647"/>
      <c r="AZ1240" s="647"/>
      <c r="BA1240" s="647"/>
      <c r="BB1240" s="648"/>
      <c r="BC1240" s="647"/>
      <c r="BD1240" s="647"/>
      <c r="BE1240" s="647"/>
      <c r="BF1240" s="647"/>
      <c r="BG1240" s="648"/>
      <c r="BH1240" s="648"/>
      <c r="BI1240" s="649"/>
      <c r="BJ1240" s="649"/>
      <c r="BK1240" s="649"/>
      <c r="BL1240" s="648"/>
      <c r="BM1240" s="648"/>
      <c r="BN1240" s="648"/>
      <c r="BO1240" s="648"/>
      <c r="BP1240" s="648"/>
      <c r="BQ1240" s="648"/>
      <c r="BR1240" s="648"/>
      <c r="BS1240" s="648"/>
      <c r="BT1240" s="651"/>
      <c r="BU1240" s="652"/>
      <c r="BV1240" s="650"/>
      <c r="BW1240" s="653"/>
    </row>
    <row r="1241" spans="2:75" ht="15.75" customHeight="1">
      <c r="B1241" s="353" t="s">
        <v>584</v>
      </c>
      <c r="C1241" s="354">
        <v>11145210000194</v>
      </c>
      <c r="D1241" s="355" t="s">
        <v>14</v>
      </c>
      <c r="E1241" s="355" t="s">
        <v>607</v>
      </c>
      <c r="F1241" s="355"/>
      <c r="G1241" s="356"/>
      <c r="H1241" s="356" t="s">
        <v>34</v>
      </c>
      <c r="I1241" s="356" t="s">
        <v>34</v>
      </c>
      <c r="J1241" s="356" t="s">
        <v>611</v>
      </c>
      <c r="K1241" s="357"/>
      <c r="L1241" s="358"/>
      <c r="M1241" s="358" t="s">
        <v>34</v>
      </c>
      <c r="N1241" s="357">
        <v>235911</v>
      </c>
      <c r="O1241" s="357" t="s">
        <v>1320</v>
      </c>
      <c r="P1241" s="361">
        <v>40085</v>
      </c>
      <c r="Q1241" s="362">
        <v>10981864.710000001</v>
      </c>
      <c r="R1241" s="362">
        <v>13775608.597539684</v>
      </c>
      <c r="S1241" s="357">
        <v>50</v>
      </c>
      <c r="T1241" s="359">
        <v>-0.20166146812842656</v>
      </c>
      <c r="U1241" s="359">
        <v>-2.6069171590573958</v>
      </c>
      <c r="V1241" s="359">
        <v>-0.17251722455941532</v>
      </c>
      <c r="W1241" s="359">
        <v>-1.6912456526146868</v>
      </c>
      <c r="X1241" s="359">
        <v>-1.8722929161201218E-3</v>
      </c>
      <c r="Y1241" s="359">
        <v>-1.41979373046996E-2</v>
      </c>
      <c r="Z1241" s="359">
        <v>0.39419217778532922</v>
      </c>
      <c r="AA1241" s="359">
        <v>2.2407161310089889</v>
      </c>
      <c r="AB1241" s="359">
        <v>0.18881150978887676</v>
      </c>
      <c r="AC1241" s="363">
        <v>-1.4230115343211611</v>
      </c>
      <c r="AD1241" s="526">
        <v>0</v>
      </c>
      <c r="AE1241" s="360" t="s">
        <v>2373</v>
      </c>
      <c r="AF1241" s="360" t="s">
        <v>2152</v>
      </c>
      <c r="AG1241" s="364" t="s">
        <v>1436</v>
      </c>
      <c r="AH1241" s="364" t="s">
        <v>2144</v>
      </c>
      <c r="AI1241" s="364">
        <v>100000</v>
      </c>
      <c r="AJ1241" s="364">
        <v>20000</v>
      </c>
      <c r="AK1241" s="364">
        <v>100000</v>
      </c>
      <c r="AL1241" s="359">
        <v>1.6E-2</v>
      </c>
      <c r="AM1241" s="359">
        <v>0.15</v>
      </c>
      <c r="AN1241" s="359" t="s">
        <v>2161</v>
      </c>
      <c r="AO1241" s="357" t="s">
        <v>1323</v>
      </c>
      <c r="AP1241" s="360" t="s">
        <v>716</v>
      </c>
      <c r="AQ1241" s="366" t="s">
        <v>687</v>
      </c>
      <c r="AR1241" s="359">
        <v>4.2671999999999996E-3</v>
      </c>
      <c r="AS1241" s="359">
        <v>4.2671999999999996E-3</v>
      </c>
      <c r="AT1241" s="359"/>
      <c r="AX1241" s="646"/>
      <c r="AY1241" s="647"/>
      <c r="AZ1241" s="647"/>
      <c r="BA1241" s="647"/>
      <c r="BB1241" s="648"/>
      <c r="BC1241" s="647"/>
      <c r="BD1241" s="647"/>
      <c r="BE1241" s="647"/>
      <c r="BF1241" s="647"/>
      <c r="BG1241" s="648"/>
      <c r="BH1241" s="648"/>
      <c r="BI1241" s="649"/>
      <c r="BJ1241" s="649"/>
      <c r="BK1241" s="649"/>
      <c r="BL1241" s="648"/>
      <c r="BM1241" s="648"/>
      <c r="BN1241" s="648"/>
      <c r="BO1241" s="648"/>
      <c r="BP1241" s="648"/>
      <c r="BQ1241" s="648"/>
      <c r="BR1241" s="648"/>
      <c r="BS1241" s="648"/>
      <c r="BT1241" s="651"/>
      <c r="BU1241" s="652"/>
      <c r="BV1241" s="650"/>
      <c r="BW1241" s="653"/>
    </row>
    <row r="1242" spans="2:75" ht="15.75" customHeight="1">
      <c r="B1242" s="353" t="s">
        <v>570</v>
      </c>
      <c r="C1242" s="354">
        <v>19496576000110</v>
      </c>
      <c r="D1242" s="355" t="s">
        <v>14</v>
      </c>
      <c r="E1242" s="355" t="s">
        <v>614</v>
      </c>
      <c r="F1242" s="355"/>
      <c r="G1242" s="356"/>
      <c r="H1242" s="356" t="s">
        <v>865</v>
      </c>
      <c r="I1242" s="356" t="s">
        <v>34</v>
      </c>
      <c r="J1242" s="356" t="s">
        <v>608</v>
      </c>
      <c r="K1242" s="357" t="s">
        <v>48</v>
      </c>
      <c r="L1242" s="358"/>
      <c r="M1242" s="358" t="s">
        <v>1414</v>
      </c>
      <c r="N1242" s="357">
        <v>375756</v>
      </c>
      <c r="O1242" s="357" t="s">
        <v>1320</v>
      </c>
      <c r="P1242" s="361">
        <v>41705</v>
      </c>
      <c r="Q1242" s="362">
        <v>190520779.27000001</v>
      </c>
      <c r="R1242" s="362">
        <v>217975140.24440476</v>
      </c>
      <c r="S1242" s="357">
        <v>51</v>
      </c>
      <c r="T1242" s="359">
        <v>5.8407557884210703E-2</v>
      </c>
      <c r="U1242" s="359">
        <v>0.75504590083624223</v>
      </c>
      <c r="V1242" s="359">
        <v>-2.2763571860069609E-2</v>
      </c>
      <c r="W1242" s="359">
        <v>-0.22315911958730636</v>
      </c>
      <c r="X1242" s="359">
        <v>8.4096283021078078E-2</v>
      </c>
      <c r="Y1242" s="359">
        <v>0.63771739112585313</v>
      </c>
      <c r="Z1242" s="359">
        <v>0.14917148335829467</v>
      </c>
      <c r="AA1242" s="359">
        <v>0.84793907105254018</v>
      </c>
      <c r="AB1242" s="359">
        <v>0.17060623148572948</v>
      </c>
      <c r="AC1242" s="363">
        <v>-0.61939437125081864</v>
      </c>
      <c r="AD1242" s="526">
        <v>19418024000193</v>
      </c>
      <c r="AE1242" s="360" t="s">
        <v>2379</v>
      </c>
      <c r="AF1242" s="360" t="s">
        <v>2152</v>
      </c>
      <c r="AG1242" s="364" t="s">
        <v>1436</v>
      </c>
      <c r="AH1242" s="364" t="s">
        <v>2147</v>
      </c>
      <c r="AI1242" s="364">
        <v>50000</v>
      </c>
      <c r="AJ1242" s="364">
        <v>10000</v>
      </c>
      <c r="AK1242" s="364">
        <v>10000</v>
      </c>
      <c r="AL1242" s="359">
        <v>0.02</v>
      </c>
      <c r="AM1242" s="359">
        <v>0.15</v>
      </c>
      <c r="AN1242" s="359" t="s">
        <v>34</v>
      </c>
      <c r="AO1242" s="357" t="s">
        <v>1323</v>
      </c>
      <c r="AP1242" s="360" t="s">
        <v>13</v>
      </c>
      <c r="AQ1242" s="366" t="s">
        <v>668</v>
      </c>
      <c r="AR1242" s="359">
        <v>3.3333333333333331E-3</v>
      </c>
      <c r="AS1242" s="359">
        <v>3.3333333333333331E-3</v>
      </c>
      <c r="AT1242" s="359"/>
      <c r="AX1242" s="646"/>
      <c r="AY1242" s="647"/>
      <c r="AZ1242" s="647"/>
      <c r="BA1242" s="647"/>
      <c r="BB1242" s="648"/>
      <c r="BC1242" s="647"/>
      <c r="BD1242" s="647"/>
      <c r="BE1242" s="647"/>
      <c r="BF1242" s="647"/>
      <c r="BG1242" s="648"/>
      <c r="BH1242" s="648"/>
      <c r="BI1242" s="649"/>
      <c r="BJ1242" s="649"/>
      <c r="BK1242" s="649"/>
      <c r="BL1242" s="648"/>
      <c r="BM1242" s="648"/>
      <c r="BN1242" s="648"/>
      <c r="BO1242" s="648"/>
      <c r="BP1242" s="648"/>
      <c r="BQ1242" s="648"/>
      <c r="BR1242" s="648"/>
      <c r="BS1242" s="648"/>
      <c r="BT1242" s="651"/>
      <c r="BU1242" s="652"/>
      <c r="BV1242" s="650"/>
      <c r="BW1242" s="653"/>
    </row>
    <row r="1243" spans="2:75" ht="15.75" customHeight="1">
      <c r="B1243" s="353" t="s">
        <v>1667</v>
      </c>
      <c r="C1243" s="354">
        <v>32669614000157</v>
      </c>
      <c r="D1243" s="355" t="s">
        <v>14</v>
      </c>
      <c r="E1243" s="355" t="s">
        <v>614</v>
      </c>
      <c r="F1243" s="355"/>
      <c r="G1243" s="356"/>
      <c r="H1243" s="356" t="s">
        <v>865</v>
      </c>
      <c r="I1243" s="356" t="s">
        <v>34</v>
      </c>
      <c r="J1243" s="356" t="s">
        <v>608</v>
      </c>
      <c r="K1243" s="357" t="s">
        <v>48</v>
      </c>
      <c r="L1243" s="358"/>
      <c r="M1243" s="358"/>
      <c r="N1243" s="357">
        <v>500321</v>
      </c>
      <c r="O1243" s="357" t="s">
        <v>1320</v>
      </c>
      <c r="P1243" s="361">
        <v>43650</v>
      </c>
      <c r="Q1243" s="362">
        <v>97487922.780000001</v>
      </c>
      <c r="R1243" s="362">
        <v>152187437.27257955</v>
      </c>
      <c r="S1243" s="357">
        <v>52</v>
      </c>
      <c r="T1243" s="359">
        <v>6.674006189058157E-2</v>
      </c>
      <c r="U1243" s="359">
        <v>0.75068644460338685</v>
      </c>
      <c r="V1243" s="359">
        <v>2.5833679799724729E-2</v>
      </c>
      <c r="W1243" s="359">
        <v>0.23709398041407556</v>
      </c>
      <c r="X1243" s="359">
        <v>0.13486920971745331</v>
      </c>
      <c r="Y1243" s="359">
        <v>0.94837202072957549</v>
      </c>
      <c r="Z1243" s="359">
        <v>0.130765690719016</v>
      </c>
      <c r="AA1243" s="359">
        <v>0.71457744525740696</v>
      </c>
      <c r="AB1243" s="359">
        <v>0.16793460839840518</v>
      </c>
      <c r="AC1243" s="363">
        <v>-0.38040850915728397</v>
      </c>
      <c r="AD1243" s="526">
        <v>32346274000123</v>
      </c>
      <c r="AE1243" s="360" t="s">
        <v>2352</v>
      </c>
      <c r="AF1243" s="360" t="s">
        <v>2352</v>
      </c>
      <c r="AG1243" s="364" t="s">
        <v>1439</v>
      </c>
      <c r="AH1243" s="364" t="s">
        <v>2147</v>
      </c>
      <c r="AI1243" s="364">
        <v>50000</v>
      </c>
      <c r="AJ1243" s="364">
        <v>10000</v>
      </c>
      <c r="AK1243" s="364">
        <v>50000</v>
      </c>
      <c r="AL1243" s="359">
        <v>0</v>
      </c>
      <c r="AM1243" s="359" t="s">
        <v>34</v>
      </c>
      <c r="AN1243" s="359" t="s">
        <v>64</v>
      </c>
      <c r="AO1243" s="357" t="s">
        <v>1323</v>
      </c>
      <c r="AP1243" s="360" t="s">
        <v>13</v>
      </c>
      <c r="AQ1243" s="366" t="s">
        <v>671</v>
      </c>
      <c r="AR1243" s="359" t="s">
        <v>34</v>
      </c>
      <c r="AS1243" s="359" t="s">
        <v>34</v>
      </c>
      <c r="AT1243" s="359"/>
      <c r="AX1243" s="646"/>
      <c r="AY1243" s="647"/>
      <c r="AZ1243" s="647"/>
      <c r="BA1243" s="647"/>
      <c r="BB1243" s="648"/>
      <c r="BC1243" s="647"/>
      <c r="BD1243" s="647"/>
      <c r="BE1243" s="647"/>
      <c r="BF1243" s="647"/>
      <c r="BG1243" s="648"/>
      <c r="BH1243" s="648"/>
      <c r="BI1243" s="649"/>
      <c r="BJ1243" s="649"/>
      <c r="BK1243" s="649"/>
      <c r="BL1243" s="648"/>
      <c r="BM1243" s="648"/>
      <c r="BN1243" s="648"/>
      <c r="BO1243" s="648"/>
      <c r="BP1243" s="648"/>
      <c r="BQ1243" s="648"/>
      <c r="BR1243" s="648"/>
      <c r="BS1243" s="648"/>
      <c r="BT1243" s="651"/>
      <c r="BU1243" s="652"/>
      <c r="BV1243" s="650"/>
      <c r="BW1243" s="653"/>
    </row>
    <row r="1244" spans="2:75" ht="15.75" customHeight="1">
      <c r="B1244" s="353" t="s">
        <v>569</v>
      </c>
      <c r="C1244" s="354">
        <v>12823624000198</v>
      </c>
      <c r="D1244" s="355" t="s">
        <v>14</v>
      </c>
      <c r="E1244" s="355" t="s">
        <v>614</v>
      </c>
      <c r="F1244" s="355"/>
      <c r="G1244" s="356"/>
      <c r="H1244" s="356" t="s">
        <v>865</v>
      </c>
      <c r="I1244" s="356" t="s">
        <v>34</v>
      </c>
      <c r="J1244" s="356" t="s">
        <v>608</v>
      </c>
      <c r="K1244" s="357" t="s">
        <v>48</v>
      </c>
      <c r="L1244" s="358"/>
      <c r="M1244" s="358" t="s">
        <v>1414</v>
      </c>
      <c r="N1244" s="357">
        <v>265519</v>
      </c>
      <c r="O1244" s="357" t="s">
        <v>1320</v>
      </c>
      <c r="P1244" s="361">
        <v>40532</v>
      </c>
      <c r="Q1244" s="362">
        <v>337243672.35000002</v>
      </c>
      <c r="R1244" s="362">
        <v>374175326.75158757</v>
      </c>
      <c r="S1244" s="357">
        <v>52</v>
      </c>
      <c r="T1244" s="359">
        <v>5.8983020011032616E-2</v>
      </c>
      <c r="U1244" s="359">
        <v>0.7624850120691542</v>
      </c>
      <c r="V1244" s="359">
        <v>-2.2118158588095072E-2</v>
      </c>
      <c r="W1244" s="359">
        <v>-0.21683191143081978</v>
      </c>
      <c r="X1244" s="359">
        <v>8.5680307380143095E-2</v>
      </c>
      <c r="Y1244" s="359">
        <v>0.64972933559537926</v>
      </c>
      <c r="Z1244" s="359">
        <v>0.15448125574441196</v>
      </c>
      <c r="AA1244" s="359">
        <v>0.87812153866111464</v>
      </c>
      <c r="AB1244" s="359">
        <v>0.16985324048072889</v>
      </c>
      <c r="AC1244" s="363">
        <v>-0.61900543731340751</v>
      </c>
      <c r="AD1244" s="526">
        <v>15174615000101</v>
      </c>
      <c r="AE1244" s="360" t="s">
        <v>2379</v>
      </c>
      <c r="AF1244" s="360" t="s">
        <v>2152</v>
      </c>
      <c r="AG1244" s="364" t="s">
        <v>1436</v>
      </c>
      <c r="AH1244" s="364" t="s">
        <v>2144</v>
      </c>
      <c r="AI1244" s="364">
        <v>50000</v>
      </c>
      <c r="AJ1244" s="364">
        <v>10000</v>
      </c>
      <c r="AK1244" s="364">
        <v>10000</v>
      </c>
      <c r="AL1244" s="359">
        <v>0.02</v>
      </c>
      <c r="AM1244" s="359">
        <v>0.15</v>
      </c>
      <c r="AN1244" s="359" t="s">
        <v>2161</v>
      </c>
      <c r="AO1244" s="357" t="s">
        <v>1323</v>
      </c>
      <c r="AP1244" s="360" t="s">
        <v>716</v>
      </c>
      <c r="AQ1244" s="366" t="s">
        <v>659</v>
      </c>
      <c r="AR1244" s="359">
        <v>3.3333333333333331E-3</v>
      </c>
      <c r="AS1244" s="359">
        <v>3.3333333333333331E-3</v>
      </c>
      <c r="AT1244" s="359"/>
      <c r="AX1244" s="646"/>
      <c r="AY1244" s="647"/>
      <c r="AZ1244" s="647"/>
      <c r="BA1244" s="647"/>
      <c r="BB1244" s="648"/>
      <c r="BC1244" s="647"/>
      <c r="BD1244" s="647"/>
      <c r="BE1244" s="647"/>
      <c r="BF1244" s="647"/>
      <c r="BG1244" s="648"/>
      <c r="BH1244" s="648"/>
      <c r="BI1244" s="649"/>
      <c r="BJ1244" s="649"/>
      <c r="BK1244" s="649"/>
      <c r="BL1244" s="648"/>
      <c r="BM1244" s="648"/>
      <c r="BN1244" s="648"/>
      <c r="BO1244" s="648"/>
      <c r="BP1244" s="648"/>
      <c r="BQ1244" s="648"/>
      <c r="BR1244" s="648"/>
      <c r="BS1244" s="648"/>
      <c r="BT1244" s="651"/>
      <c r="BU1244" s="652"/>
      <c r="BV1244" s="650"/>
      <c r="BW1244" s="653"/>
    </row>
    <row r="1245" spans="2:75" ht="15.75" customHeight="1">
      <c r="B1245" s="353" t="s">
        <v>1541</v>
      </c>
      <c r="C1245" s="354">
        <v>26822061000128</v>
      </c>
      <c r="D1245" s="355" t="s">
        <v>14</v>
      </c>
      <c r="E1245" s="355" t="s">
        <v>614</v>
      </c>
      <c r="F1245" s="355"/>
      <c r="G1245" s="356"/>
      <c r="H1245" s="356" t="s">
        <v>865</v>
      </c>
      <c r="I1245" s="356" t="s">
        <v>34</v>
      </c>
      <c r="J1245" s="356" t="s">
        <v>608</v>
      </c>
      <c r="K1245" s="357" t="s">
        <v>48</v>
      </c>
      <c r="L1245" s="358"/>
      <c r="M1245" s="358"/>
      <c r="N1245" s="357">
        <v>448370</v>
      </c>
      <c r="O1245" s="357" t="s">
        <v>1320</v>
      </c>
      <c r="P1245" s="361">
        <v>42821</v>
      </c>
      <c r="Q1245" s="362">
        <v>41018679.549999997</v>
      </c>
      <c r="R1245" s="362">
        <v>43415842.090436511</v>
      </c>
      <c r="S1245" s="357">
        <v>53</v>
      </c>
      <c r="T1245" s="359">
        <v>6.799659532826019E-2</v>
      </c>
      <c r="U1245" s="359">
        <v>0.7648198240479952</v>
      </c>
      <c r="V1245" s="359">
        <v>2.7357677495360555E-2</v>
      </c>
      <c r="W1245" s="359">
        <v>0.2510807868853715</v>
      </c>
      <c r="X1245" s="359">
        <v>0.13895810298665201</v>
      </c>
      <c r="Y1245" s="359">
        <v>0.9771242613661254</v>
      </c>
      <c r="Z1245" s="359">
        <v>0.12821564021096044</v>
      </c>
      <c r="AA1245" s="359">
        <v>0.70064253184621883</v>
      </c>
      <c r="AB1245" s="359">
        <v>0.1692758435701848</v>
      </c>
      <c r="AC1245" s="363">
        <v>-0.36729664473680129</v>
      </c>
      <c r="AD1245" s="526">
        <v>19496576000110</v>
      </c>
      <c r="AE1245" s="360" t="s">
        <v>2157</v>
      </c>
      <c r="AF1245" s="360" t="s">
        <v>2143</v>
      </c>
      <c r="AG1245" s="364" t="s">
        <v>1435</v>
      </c>
      <c r="AH1245" s="364" t="s">
        <v>2147</v>
      </c>
      <c r="AI1245" s="364">
        <v>5000</v>
      </c>
      <c r="AJ1245" s="364">
        <v>5000</v>
      </c>
      <c r="AK1245" s="364">
        <v>5000</v>
      </c>
      <c r="AL1245" s="359">
        <v>0</v>
      </c>
      <c r="AM1245" s="359" t="s">
        <v>34</v>
      </c>
      <c r="AN1245" s="359" t="s">
        <v>34</v>
      </c>
      <c r="AO1245" s="357" t="s">
        <v>1323</v>
      </c>
      <c r="AP1245" s="360" t="s">
        <v>13</v>
      </c>
      <c r="AQ1245" s="366" t="s">
        <v>674</v>
      </c>
      <c r="AR1245" s="359">
        <v>3.3333333333333331E-3</v>
      </c>
      <c r="AS1245" s="359">
        <v>3.3333333333333331E-3</v>
      </c>
      <c r="AT1245" s="359"/>
      <c r="AX1245" s="646"/>
      <c r="AY1245" s="647"/>
      <c r="AZ1245" s="647"/>
      <c r="BA1245" s="647"/>
      <c r="BB1245" s="648"/>
      <c r="BC1245" s="647"/>
      <c r="BD1245" s="647"/>
      <c r="BE1245" s="647"/>
      <c r="BF1245" s="647"/>
      <c r="BG1245" s="648"/>
      <c r="BH1245" s="648"/>
      <c r="BI1245" s="649"/>
      <c r="BJ1245" s="649"/>
      <c r="BK1245" s="649"/>
      <c r="BL1245" s="648"/>
      <c r="BM1245" s="648"/>
      <c r="BN1245" s="648"/>
      <c r="BO1245" s="648"/>
      <c r="BP1245" s="648"/>
      <c r="BQ1245" s="648"/>
      <c r="BR1245" s="648"/>
      <c r="BS1245" s="648"/>
      <c r="BT1245" s="651"/>
      <c r="BU1245" s="652"/>
      <c r="BV1245" s="650"/>
      <c r="BW1245" s="653"/>
    </row>
    <row r="1246" spans="2:75" ht="15.75" customHeight="1">
      <c r="B1246" s="353" t="s">
        <v>1666</v>
      </c>
      <c r="C1246" s="354">
        <v>28144844000125</v>
      </c>
      <c r="D1246" s="355" t="s">
        <v>14</v>
      </c>
      <c r="E1246" s="355" t="s">
        <v>614</v>
      </c>
      <c r="F1246" s="355"/>
      <c r="G1246" s="356"/>
      <c r="H1246" s="356" t="s">
        <v>865</v>
      </c>
      <c r="I1246" s="356" t="s">
        <v>34</v>
      </c>
      <c r="J1246" s="356" t="s">
        <v>608</v>
      </c>
      <c r="K1246" s="357" t="s">
        <v>48</v>
      </c>
      <c r="L1246" s="358"/>
      <c r="M1246" s="358"/>
      <c r="N1246" s="357">
        <v>446981</v>
      </c>
      <c r="O1246" s="357" t="s">
        <v>1320</v>
      </c>
      <c r="P1246" s="361">
        <v>42965</v>
      </c>
      <c r="Q1246" s="362">
        <v>43959847.43</v>
      </c>
      <c r="R1246" s="362">
        <v>71049117.3628968</v>
      </c>
      <c r="S1246" s="357">
        <v>53</v>
      </c>
      <c r="T1246" s="359">
        <v>6.8100255109449837E-2</v>
      </c>
      <c r="U1246" s="359">
        <v>0.76598578030253384</v>
      </c>
      <c r="V1246" s="359">
        <v>2.7350271940208115E-2</v>
      </c>
      <c r="W1246" s="359">
        <v>0.25101282085955251</v>
      </c>
      <c r="X1246" s="359">
        <v>0.13557204948799084</v>
      </c>
      <c r="Y1246" s="359">
        <v>0.95331424271508436</v>
      </c>
      <c r="Z1246" s="359">
        <v>0.13085684067145942</v>
      </c>
      <c r="AA1246" s="359">
        <v>0.71507553997777451</v>
      </c>
      <c r="AB1246" s="359">
        <v>0.16803724670879888</v>
      </c>
      <c r="AC1246" s="363">
        <v>-0.37128365553287496</v>
      </c>
      <c r="AD1246" s="526">
        <v>32346274000123</v>
      </c>
      <c r="AE1246" s="360" t="s">
        <v>2352</v>
      </c>
      <c r="AF1246" s="360" t="s">
        <v>2352</v>
      </c>
      <c r="AG1246" s="364" t="s">
        <v>1439</v>
      </c>
      <c r="AH1246" s="364" t="s">
        <v>2147</v>
      </c>
      <c r="AI1246" s="364">
        <v>50000</v>
      </c>
      <c r="AJ1246" s="364">
        <v>10000</v>
      </c>
      <c r="AK1246" s="364">
        <v>50000</v>
      </c>
      <c r="AL1246" s="359">
        <v>0</v>
      </c>
      <c r="AM1246" s="359" t="s">
        <v>34</v>
      </c>
      <c r="AN1246" s="359" t="s">
        <v>64</v>
      </c>
      <c r="AO1246" s="357" t="s">
        <v>1323</v>
      </c>
      <c r="AP1246" s="360" t="s">
        <v>13</v>
      </c>
      <c r="AQ1246" s="366" t="s">
        <v>671</v>
      </c>
      <c r="AR1246" s="359" t="s">
        <v>34</v>
      </c>
      <c r="AS1246" s="359" t="s">
        <v>34</v>
      </c>
      <c r="AT1246" s="359"/>
      <c r="AX1246" s="646"/>
      <c r="AY1246" s="647"/>
      <c r="AZ1246" s="647"/>
      <c r="BA1246" s="647"/>
      <c r="BB1246" s="648"/>
      <c r="BC1246" s="647"/>
      <c r="BD1246" s="647"/>
      <c r="BE1246" s="647"/>
      <c r="BF1246" s="647"/>
      <c r="BG1246" s="648"/>
      <c r="BH1246" s="648"/>
      <c r="BI1246" s="649"/>
      <c r="BJ1246" s="649"/>
      <c r="BK1246" s="649"/>
      <c r="BL1246" s="648"/>
      <c r="BM1246" s="648"/>
      <c r="BN1246" s="648"/>
      <c r="BO1246" s="648"/>
      <c r="BP1246" s="648"/>
      <c r="BQ1246" s="648"/>
      <c r="BR1246" s="648"/>
      <c r="BS1246" s="648"/>
      <c r="BT1246" s="651"/>
      <c r="BU1246" s="652"/>
      <c r="BV1246" s="650"/>
      <c r="BW1246" s="653"/>
    </row>
    <row r="1247" spans="2:75" ht="15.75" customHeight="1">
      <c r="B1247" s="353" t="s">
        <v>318</v>
      </c>
      <c r="C1247" s="354">
        <v>33146540000137</v>
      </c>
      <c r="D1247" s="355" t="s">
        <v>14</v>
      </c>
      <c r="E1247" s="355" t="s">
        <v>614</v>
      </c>
      <c r="F1247" s="355"/>
      <c r="G1247" s="356"/>
      <c r="H1247" s="356" t="s">
        <v>865</v>
      </c>
      <c r="I1247" s="356" t="s">
        <v>34</v>
      </c>
      <c r="J1247" s="356" t="s">
        <v>608</v>
      </c>
      <c r="K1247" s="357" t="s">
        <v>48</v>
      </c>
      <c r="L1247" s="358"/>
      <c r="M1247" s="358" t="s">
        <v>1414</v>
      </c>
      <c r="N1247" s="357">
        <v>499374</v>
      </c>
      <c r="O1247" s="357" t="s">
        <v>1320</v>
      </c>
      <c r="P1247" s="361">
        <v>43612</v>
      </c>
      <c r="Q1247" s="362">
        <v>113015929.09</v>
      </c>
      <c r="R1247" s="362">
        <v>103699329.19892855</v>
      </c>
      <c r="S1247" s="357">
        <v>53</v>
      </c>
      <c r="T1247" s="359">
        <v>5.923408712326883E-2</v>
      </c>
      <c r="U1247" s="359">
        <v>0.76573060563265427</v>
      </c>
      <c r="V1247" s="359">
        <v>-2.1270786078095072E-2</v>
      </c>
      <c r="W1247" s="359">
        <v>-0.20852482744345177</v>
      </c>
      <c r="X1247" s="359">
        <v>8.2593519874638144E-2</v>
      </c>
      <c r="Y1247" s="359">
        <v>0.62632166519361954</v>
      </c>
      <c r="Z1247" s="359">
        <v>0.15554817835800661</v>
      </c>
      <c r="AA1247" s="359">
        <v>0.88418627268057481</v>
      </c>
      <c r="AB1247" s="359">
        <v>0.1678842881159455</v>
      </c>
      <c r="AC1247" s="363">
        <v>-0.62307725140095338</v>
      </c>
      <c r="AD1247" s="526">
        <v>32786258000151</v>
      </c>
      <c r="AE1247" s="360" t="s">
        <v>2157</v>
      </c>
      <c r="AF1247" s="360" t="s">
        <v>2143</v>
      </c>
      <c r="AG1247" s="364" t="s">
        <v>1435</v>
      </c>
      <c r="AH1247" s="364" t="s">
        <v>2144</v>
      </c>
      <c r="AI1247" s="364">
        <v>5000</v>
      </c>
      <c r="AJ1247" s="364">
        <v>5000</v>
      </c>
      <c r="AK1247" s="364">
        <v>0</v>
      </c>
      <c r="AL1247" s="359">
        <v>0</v>
      </c>
      <c r="AM1247" s="359" t="s">
        <v>34</v>
      </c>
      <c r="AN1247" s="359" t="s">
        <v>34</v>
      </c>
      <c r="AO1247" s="357" t="s">
        <v>1323</v>
      </c>
      <c r="AP1247" s="360" t="s">
        <v>716</v>
      </c>
      <c r="AQ1247" s="366" t="s">
        <v>659</v>
      </c>
      <c r="AR1247" s="359">
        <v>3.3333333333333331E-3</v>
      </c>
      <c r="AS1247" s="359">
        <v>3.3333333333333331E-3</v>
      </c>
      <c r="AT1247" s="359"/>
      <c r="AX1247" s="646"/>
      <c r="AY1247" s="647"/>
      <c r="AZ1247" s="647"/>
      <c r="BA1247" s="647"/>
      <c r="BB1247" s="648"/>
      <c r="BC1247" s="647"/>
      <c r="BD1247" s="647"/>
      <c r="BE1247" s="647"/>
      <c r="BF1247" s="647"/>
      <c r="BG1247" s="648"/>
      <c r="BH1247" s="648"/>
      <c r="BI1247" s="649"/>
      <c r="BJ1247" s="649"/>
      <c r="BK1247" s="649"/>
      <c r="BL1247" s="648"/>
      <c r="BM1247" s="648"/>
      <c r="BN1247" s="648"/>
      <c r="BO1247" s="648"/>
      <c r="BP1247" s="648"/>
      <c r="BQ1247" s="648"/>
      <c r="BR1247" s="648"/>
      <c r="BS1247" s="648"/>
      <c r="BT1247" s="651"/>
      <c r="BU1247" s="652"/>
      <c r="BV1247" s="650"/>
      <c r="BW1247" s="653"/>
    </row>
    <row r="1248" spans="2:75" ht="15.75" customHeight="1">
      <c r="B1248" s="353" t="s">
        <v>1302</v>
      </c>
      <c r="C1248" s="354">
        <v>42405028000159</v>
      </c>
      <c r="D1248" s="355" t="s">
        <v>11</v>
      </c>
      <c r="E1248" s="355" t="s">
        <v>620</v>
      </c>
      <c r="F1248" s="355" t="s">
        <v>663</v>
      </c>
      <c r="G1248" s="356" t="s">
        <v>738</v>
      </c>
      <c r="H1248" s="356" t="s">
        <v>34</v>
      </c>
      <c r="I1248" s="356" t="s">
        <v>1303</v>
      </c>
      <c r="J1248" s="356" t="s">
        <v>608</v>
      </c>
      <c r="K1248" s="357" t="s">
        <v>48</v>
      </c>
      <c r="L1248" s="358"/>
      <c r="M1248" s="358" t="s">
        <v>34</v>
      </c>
      <c r="N1248" s="357">
        <v>632260</v>
      </c>
      <c r="O1248" s="357" t="s">
        <v>1320</v>
      </c>
      <c r="P1248" s="361">
        <v>44560</v>
      </c>
      <c r="Q1248" s="362">
        <v>41184847.049999997</v>
      </c>
      <c r="R1248" s="362" t="s">
        <v>1417</v>
      </c>
      <c r="S1248" s="357">
        <v>60</v>
      </c>
      <c r="T1248" s="359">
        <v>9.2402039092937427E-2</v>
      </c>
      <c r="U1248" s="359">
        <v>1.1944991945107999</v>
      </c>
      <c r="V1248" s="359" t="s">
        <v>1417</v>
      </c>
      <c r="W1248" s="359" t="s">
        <v>1417</v>
      </c>
      <c r="X1248" s="359" t="s">
        <v>1417</v>
      </c>
      <c r="Y1248" s="359" t="s">
        <v>1417</v>
      </c>
      <c r="Z1248" s="359" t="s">
        <v>1417</v>
      </c>
      <c r="AA1248" s="359" t="s">
        <v>1417</v>
      </c>
      <c r="AB1248" s="359" t="s">
        <v>1417</v>
      </c>
      <c r="AC1248" s="363" t="s">
        <v>1417</v>
      </c>
      <c r="AD1248" s="526">
        <v>0</v>
      </c>
      <c r="AE1248" s="360" t="s">
        <v>2232</v>
      </c>
      <c r="AF1248" s="360" t="s">
        <v>2152</v>
      </c>
      <c r="AG1248" s="364" t="s">
        <v>1436</v>
      </c>
      <c r="AH1248" s="364" t="s">
        <v>2144</v>
      </c>
      <c r="AI1248" s="364">
        <v>5000</v>
      </c>
      <c r="AJ1248" s="364" t="s">
        <v>1427</v>
      </c>
      <c r="AK1248" s="364">
        <v>50000</v>
      </c>
      <c r="AL1248" s="359">
        <v>1.04E-2</v>
      </c>
      <c r="AM1248" s="359">
        <v>0.2</v>
      </c>
      <c r="AN1248" s="359" t="s">
        <v>64</v>
      </c>
      <c r="AO1248" s="357" t="s">
        <v>1323</v>
      </c>
      <c r="AP1248" s="360" t="s">
        <v>13</v>
      </c>
      <c r="AQ1248" s="366" t="s">
        <v>686</v>
      </c>
      <c r="AR1248" s="359">
        <v>1.0666666666666667E-4</v>
      </c>
      <c r="AS1248" s="359">
        <v>1.0666666666666667E-4</v>
      </c>
      <c r="AT1248" s="359"/>
      <c r="AX1248" s="646"/>
      <c r="AY1248" s="647"/>
      <c r="AZ1248" s="647"/>
      <c r="BA1248" s="647"/>
      <c r="BB1248" s="648"/>
      <c r="BC1248" s="647"/>
      <c r="BD1248" s="647"/>
      <c r="BE1248" s="647"/>
      <c r="BF1248" s="647"/>
      <c r="BG1248" s="648"/>
      <c r="BH1248" s="648"/>
      <c r="BI1248" s="649"/>
      <c r="BJ1248" s="649"/>
      <c r="BK1248" s="649"/>
      <c r="BL1248" s="648"/>
      <c r="BM1248" s="648"/>
      <c r="BN1248" s="648"/>
      <c r="BO1248" s="648"/>
      <c r="BP1248" s="648"/>
      <c r="BQ1248" s="648"/>
      <c r="BR1248" s="648"/>
      <c r="BS1248" s="648"/>
      <c r="BT1248" s="651"/>
      <c r="BU1248" s="652"/>
      <c r="BV1248" s="650"/>
      <c r="BW1248" s="653"/>
    </row>
    <row r="1249" spans="2:75" ht="15.75" customHeight="1">
      <c r="B1249" s="353" t="s">
        <v>1188</v>
      </c>
      <c r="C1249" s="354">
        <v>13054728000148</v>
      </c>
      <c r="D1249" s="355" t="s">
        <v>11</v>
      </c>
      <c r="E1249" s="355" t="s">
        <v>620</v>
      </c>
      <c r="F1249" s="355" t="s">
        <v>685</v>
      </c>
      <c r="G1249" s="356" t="s">
        <v>738</v>
      </c>
      <c r="H1249" s="356" t="s">
        <v>34</v>
      </c>
      <c r="I1249" s="356" t="s">
        <v>1318</v>
      </c>
      <c r="J1249" s="356" t="s">
        <v>608</v>
      </c>
      <c r="K1249" s="357" t="s">
        <v>48</v>
      </c>
      <c r="L1249" s="358"/>
      <c r="M1249" s="358" t="s">
        <v>34</v>
      </c>
      <c r="N1249" s="357">
        <v>301426</v>
      </c>
      <c r="O1249" s="357" t="s">
        <v>1320</v>
      </c>
      <c r="P1249" s="361">
        <v>41018</v>
      </c>
      <c r="Q1249" s="362">
        <v>149533380.91</v>
      </c>
      <c r="R1249" s="362">
        <v>68542307.20948413</v>
      </c>
      <c r="S1249" s="357">
        <v>60</v>
      </c>
      <c r="T1249" s="359">
        <v>9.3957386534859078E-2</v>
      </c>
      <c r="U1249" s="359">
        <v>1.2146054744673627</v>
      </c>
      <c r="V1249" s="359">
        <v>0.12892586751284174</v>
      </c>
      <c r="W1249" s="359">
        <v>1.2639045955992376</v>
      </c>
      <c r="X1249" s="359">
        <v>0.18065768368860913</v>
      </c>
      <c r="Y1249" s="359">
        <v>1.3699600337848854</v>
      </c>
      <c r="Z1249" s="359">
        <v>0.24093723173512638</v>
      </c>
      <c r="AA1249" s="359">
        <v>1.3695653342049681</v>
      </c>
      <c r="AB1249" s="359">
        <v>1.5989913530040476E-3</v>
      </c>
      <c r="AC1249" s="363">
        <v>15.100146857032978</v>
      </c>
      <c r="AD1249" s="526">
        <v>13054656000139</v>
      </c>
      <c r="AE1249" s="360" t="s">
        <v>2430</v>
      </c>
      <c r="AF1249" s="360" t="s">
        <v>2143</v>
      </c>
      <c r="AG1249" s="364" t="s">
        <v>1435</v>
      </c>
      <c r="AH1249" s="364" t="s">
        <v>2144</v>
      </c>
      <c r="AI1249" s="364">
        <v>10000</v>
      </c>
      <c r="AJ1249" s="364">
        <v>1000</v>
      </c>
      <c r="AK1249" s="364">
        <v>0</v>
      </c>
      <c r="AL1249" s="359">
        <v>4.0000000000000001E-3</v>
      </c>
      <c r="AM1249" s="359">
        <v>0.2</v>
      </c>
      <c r="AN1249" s="359" t="s">
        <v>64</v>
      </c>
      <c r="AO1249" s="357" t="s">
        <v>1323</v>
      </c>
      <c r="AP1249" s="360" t="s">
        <v>13</v>
      </c>
      <c r="AQ1249" s="366" t="s">
        <v>671</v>
      </c>
      <c r="AR1249" s="359">
        <v>1.92E-3</v>
      </c>
      <c r="AS1249" s="359">
        <v>1.92E-3</v>
      </c>
      <c r="AT1249" s="359"/>
      <c r="AX1249" s="646"/>
      <c r="AY1249" s="647"/>
      <c r="AZ1249" s="647"/>
      <c r="BA1249" s="647"/>
      <c r="BB1249" s="648"/>
      <c r="BC1249" s="647"/>
      <c r="BD1249" s="647"/>
      <c r="BE1249" s="647"/>
      <c r="BF1249" s="647"/>
      <c r="BG1249" s="648"/>
      <c r="BH1249" s="648"/>
      <c r="BI1249" s="649"/>
      <c r="BJ1249" s="649"/>
      <c r="BK1249" s="649"/>
      <c r="BL1249" s="648"/>
      <c r="BM1249" s="648"/>
      <c r="BN1249" s="648"/>
      <c r="BO1249" s="648"/>
      <c r="BP1249" s="648"/>
      <c r="BQ1249" s="648"/>
      <c r="BR1249" s="648"/>
      <c r="BS1249" s="648"/>
      <c r="BT1249" s="651"/>
      <c r="BU1249" s="652"/>
      <c r="BV1249" s="650"/>
      <c r="BW1249" s="653"/>
    </row>
    <row r="1250" spans="2:75" ht="15.75" customHeight="1">
      <c r="B1250" s="353" t="s">
        <v>152</v>
      </c>
      <c r="C1250" s="354">
        <v>34096227000102</v>
      </c>
      <c r="D1250" s="355" t="s">
        <v>13</v>
      </c>
      <c r="E1250" s="355" t="s">
        <v>615</v>
      </c>
      <c r="F1250" s="355" t="s">
        <v>619</v>
      </c>
      <c r="G1250" s="356" t="s">
        <v>34</v>
      </c>
      <c r="H1250" s="356" t="s">
        <v>1336</v>
      </c>
      <c r="I1250" s="356" t="s">
        <v>34</v>
      </c>
      <c r="J1250" s="356"/>
      <c r="K1250" s="357" t="s">
        <v>48</v>
      </c>
      <c r="L1250" s="358"/>
      <c r="M1250" s="358" t="s">
        <v>34</v>
      </c>
      <c r="N1250" s="357">
        <v>503606</v>
      </c>
      <c r="O1250" s="357" t="s">
        <v>1320</v>
      </c>
      <c r="P1250" s="361">
        <v>43677</v>
      </c>
      <c r="Q1250" s="362">
        <v>32473070.100000001</v>
      </c>
      <c r="R1250" s="362">
        <v>63172545.05218251</v>
      </c>
      <c r="S1250" s="357">
        <v>60</v>
      </c>
      <c r="T1250" s="359">
        <v>0.13022017394768182</v>
      </c>
      <c r="U1250" s="359">
        <v>1.6833816051733776</v>
      </c>
      <c r="V1250" s="359">
        <v>8.9847688059225161E-2</v>
      </c>
      <c r="W1250" s="359">
        <v>0.88080776986596843</v>
      </c>
      <c r="X1250" s="359">
        <v>0.10621226595765298</v>
      </c>
      <c r="Y1250" s="359">
        <v>0.80542690733552247</v>
      </c>
      <c r="Z1250" s="359">
        <v>9.4539100576247259E-2</v>
      </c>
      <c r="AA1250" s="359">
        <v>0.53739089614213642</v>
      </c>
      <c r="AB1250" s="359">
        <v>3.9226201868363182E-2</v>
      </c>
      <c r="AC1250" s="363">
        <v>-0.26340804973282622</v>
      </c>
      <c r="AD1250" s="526">
        <v>33598974000178</v>
      </c>
      <c r="AE1250" s="360" t="s">
        <v>2178</v>
      </c>
      <c r="AF1250" s="360" t="s">
        <v>2143</v>
      </c>
      <c r="AG1250" s="364" t="s">
        <v>1435</v>
      </c>
      <c r="AH1250" s="364" t="s">
        <v>2144</v>
      </c>
      <c r="AI1250" s="364">
        <v>25000</v>
      </c>
      <c r="AJ1250" s="364">
        <v>10000</v>
      </c>
      <c r="AK1250" s="364">
        <v>25000</v>
      </c>
      <c r="AL1250" s="359">
        <v>0.02</v>
      </c>
      <c r="AM1250" s="359">
        <v>0.2</v>
      </c>
      <c r="AN1250" s="359" t="s">
        <v>34</v>
      </c>
      <c r="AO1250" s="357" t="s">
        <v>1323</v>
      </c>
      <c r="AP1250" s="360" t="s">
        <v>13</v>
      </c>
      <c r="AQ1250" s="366" t="s">
        <v>668</v>
      </c>
      <c r="AR1250" s="359">
        <v>6.9999999999999993E-3</v>
      </c>
      <c r="AS1250" s="359">
        <v>6.9999999999999993E-3</v>
      </c>
      <c r="AT1250" s="359"/>
      <c r="AX1250" s="646"/>
      <c r="AY1250" s="647"/>
      <c r="AZ1250" s="647"/>
      <c r="BA1250" s="647"/>
      <c r="BB1250" s="648"/>
      <c r="BC1250" s="647"/>
      <c r="BD1250" s="647"/>
      <c r="BE1250" s="647"/>
      <c r="BF1250" s="647"/>
      <c r="BG1250" s="648"/>
      <c r="BH1250" s="648"/>
      <c r="BI1250" s="649"/>
      <c r="BJ1250" s="649"/>
      <c r="BK1250" s="649"/>
      <c r="BL1250" s="648"/>
      <c r="BM1250" s="648"/>
      <c r="BN1250" s="648"/>
      <c r="BO1250" s="648"/>
      <c r="BP1250" s="648"/>
      <c r="BQ1250" s="648"/>
      <c r="BR1250" s="648"/>
      <c r="BS1250" s="648"/>
      <c r="BT1250" s="651"/>
      <c r="BU1250" s="652"/>
      <c r="BV1250" s="650"/>
      <c r="BW1250" s="653"/>
    </row>
    <row r="1251" spans="2:75" ht="15.75" customHeight="1">
      <c r="B1251" s="353" t="s">
        <v>1578</v>
      </c>
      <c r="C1251" s="354">
        <v>25682084000111</v>
      </c>
      <c r="D1251" s="355" t="s">
        <v>13</v>
      </c>
      <c r="E1251" s="355" t="s">
        <v>615</v>
      </c>
      <c r="F1251" s="355" t="s">
        <v>619</v>
      </c>
      <c r="G1251" s="356" t="s">
        <v>34</v>
      </c>
      <c r="H1251" s="356" t="s">
        <v>1337</v>
      </c>
      <c r="I1251" s="356" t="s">
        <v>34</v>
      </c>
      <c r="J1251" s="356" t="s">
        <v>611</v>
      </c>
      <c r="K1251" s="357" t="s">
        <v>48</v>
      </c>
      <c r="L1251" s="358"/>
      <c r="M1251" s="358"/>
      <c r="N1251" s="357">
        <v>433004</v>
      </c>
      <c r="O1251" s="357" t="s">
        <v>1320</v>
      </c>
      <c r="P1251" s="361">
        <v>42724</v>
      </c>
      <c r="Q1251" s="362">
        <v>1206841298.72</v>
      </c>
      <c r="R1251" s="362">
        <v>1492696524.1755545</v>
      </c>
      <c r="S1251" s="357">
        <v>60</v>
      </c>
      <c r="T1251" s="359">
        <v>0.10818898323442538</v>
      </c>
      <c r="U1251" s="359">
        <v>1.21690032746235</v>
      </c>
      <c r="V1251" s="359">
        <v>7.826393696697842E-2</v>
      </c>
      <c r="W1251" s="359">
        <v>0.71828359266785324</v>
      </c>
      <c r="X1251" s="359">
        <v>0.15168697027959488</v>
      </c>
      <c r="Y1251" s="359">
        <v>1.0666309888207954</v>
      </c>
      <c r="Z1251" s="359">
        <v>0.15864607060501124</v>
      </c>
      <c r="AA1251" s="359">
        <v>0.86693155681522782</v>
      </c>
      <c r="AB1251" s="359">
        <v>8.2181503335587658E-2</v>
      </c>
      <c r="AC1251" s="363">
        <v>-0.30079046906001494</v>
      </c>
      <c r="AD1251" s="526">
        <v>30756847000161</v>
      </c>
      <c r="AE1251" s="360" t="s">
        <v>1557</v>
      </c>
      <c r="AF1251" s="360" t="s">
        <v>2155</v>
      </c>
      <c r="AG1251" s="364" t="s">
        <v>1557</v>
      </c>
      <c r="AH1251" s="364" t="s">
        <v>2147</v>
      </c>
      <c r="AI1251" s="364">
        <v>200000</v>
      </c>
      <c r="AJ1251" s="364">
        <v>50000</v>
      </c>
      <c r="AK1251" s="364">
        <v>200000</v>
      </c>
      <c r="AL1251" s="359">
        <v>0</v>
      </c>
      <c r="AM1251" s="359" t="s">
        <v>34</v>
      </c>
      <c r="AN1251" s="359" t="s">
        <v>64</v>
      </c>
      <c r="AO1251" s="357" t="s">
        <v>1323</v>
      </c>
      <c r="AP1251" s="360" t="s">
        <v>13</v>
      </c>
      <c r="AQ1251" s="366" t="s">
        <v>664</v>
      </c>
      <c r="AR1251" s="359" t="s">
        <v>34</v>
      </c>
      <c r="AS1251" s="359" t="s">
        <v>34</v>
      </c>
      <c r="AT1251" s="359"/>
      <c r="AX1251" s="646"/>
      <c r="AY1251" s="647"/>
      <c r="AZ1251" s="647"/>
      <c r="BA1251" s="647"/>
      <c r="BB1251" s="648"/>
      <c r="BC1251" s="647"/>
      <c r="BD1251" s="647"/>
      <c r="BE1251" s="647"/>
      <c r="BF1251" s="647"/>
      <c r="BG1251" s="648"/>
      <c r="BH1251" s="648"/>
      <c r="BI1251" s="649"/>
      <c r="BJ1251" s="649"/>
      <c r="BK1251" s="649"/>
      <c r="BL1251" s="648"/>
      <c r="BM1251" s="648"/>
      <c r="BN1251" s="648"/>
      <c r="BO1251" s="648"/>
      <c r="BP1251" s="648"/>
      <c r="BQ1251" s="648"/>
      <c r="BR1251" s="648"/>
      <c r="BS1251" s="648"/>
      <c r="BT1251" s="651"/>
      <c r="BU1251" s="652"/>
      <c r="BV1251" s="650"/>
      <c r="BW1251" s="653"/>
    </row>
    <row r="1252" spans="2:75" ht="15.75" customHeight="1">
      <c r="B1252" s="353" t="s">
        <v>1687</v>
      </c>
      <c r="C1252" s="354">
        <v>30658954000157</v>
      </c>
      <c r="D1252" s="355" t="s">
        <v>13</v>
      </c>
      <c r="E1252" s="355" t="s">
        <v>615</v>
      </c>
      <c r="F1252" s="355" t="s">
        <v>619</v>
      </c>
      <c r="G1252" s="356" t="s">
        <v>34</v>
      </c>
      <c r="H1252" s="356" t="s">
        <v>1337</v>
      </c>
      <c r="I1252" s="356" t="s">
        <v>34</v>
      </c>
      <c r="J1252" s="356" t="s">
        <v>611</v>
      </c>
      <c r="K1252" s="357" t="s">
        <v>48</v>
      </c>
      <c r="L1252" s="358"/>
      <c r="M1252" s="358"/>
      <c r="N1252" s="357">
        <v>477044</v>
      </c>
      <c r="O1252" s="357" t="s">
        <v>1320</v>
      </c>
      <c r="P1252" s="361">
        <v>43375</v>
      </c>
      <c r="Q1252" s="362">
        <v>238431330.34999999</v>
      </c>
      <c r="R1252" s="362">
        <v>324064528.82297617</v>
      </c>
      <c r="S1252" s="357">
        <v>60</v>
      </c>
      <c r="T1252" s="359">
        <v>0.10611627933215395</v>
      </c>
      <c r="U1252" s="359">
        <v>1.1935867332127277</v>
      </c>
      <c r="V1252" s="359">
        <v>7.6086680425029085E-2</v>
      </c>
      <c r="W1252" s="359">
        <v>0.69830136698745082</v>
      </c>
      <c r="X1252" s="359">
        <v>0.14732142323221598</v>
      </c>
      <c r="Y1252" s="359">
        <v>1.0359333767892112</v>
      </c>
      <c r="Z1252" s="359">
        <v>0.15176313417173271</v>
      </c>
      <c r="AA1252" s="359">
        <v>0.82931931230890898</v>
      </c>
      <c r="AB1252" s="359">
        <v>8.1787586150812885E-2</v>
      </c>
      <c r="AC1252" s="363">
        <v>-0.32735291452389403</v>
      </c>
      <c r="AD1252" s="526">
        <v>30658606000180</v>
      </c>
      <c r="AE1252" s="360" t="s">
        <v>2352</v>
      </c>
      <c r="AF1252" s="360" t="s">
        <v>2352</v>
      </c>
      <c r="AG1252" s="364" t="s">
        <v>1439</v>
      </c>
      <c r="AH1252" s="364" t="s">
        <v>2147</v>
      </c>
      <c r="AI1252" s="364">
        <v>50000</v>
      </c>
      <c r="AJ1252" s="364">
        <v>10000</v>
      </c>
      <c r="AK1252" s="364">
        <v>50000</v>
      </c>
      <c r="AL1252" s="359">
        <v>2E-3</v>
      </c>
      <c r="AM1252" s="359" t="s">
        <v>34</v>
      </c>
      <c r="AN1252" s="359" t="s">
        <v>64</v>
      </c>
      <c r="AO1252" s="357" t="s">
        <v>1323</v>
      </c>
      <c r="AP1252" s="360" t="s">
        <v>13</v>
      </c>
      <c r="AQ1252" s="366" t="s">
        <v>664</v>
      </c>
      <c r="AR1252" s="359" t="s">
        <v>34</v>
      </c>
      <c r="AS1252" s="359" t="s">
        <v>34</v>
      </c>
      <c r="AT1252" s="359"/>
      <c r="AX1252" s="646"/>
      <c r="AY1252" s="647"/>
      <c r="AZ1252" s="647"/>
      <c r="BA1252" s="647"/>
      <c r="BB1252" s="648"/>
      <c r="BC1252" s="647"/>
      <c r="BD1252" s="647"/>
      <c r="BE1252" s="647"/>
      <c r="BF1252" s="647"/>
      <c r="BG1252" s="648"/>
      <c r="BH1252" s="648"/>
      <c r="BI1252" s="649"/>
      <c r="BJ1252" s="649"/>
      <c r="BK1252" s="649"/>
      <c r="BL1252" s="648"/>
      <c r="BM1252" s="648"/>
      <c r="BN1252" s="648"/>
      <c r="BO1252" s="648"/>
      <c r="BP1252" s="648"/>
      <c r="BQ1252" s="648"/>
      <c r="BR1252" s="648"/>
      <c r="BS1252" s="648"/>
      <c r="BT1252" s="651"/>
      <c r="BU1252" s="652"/>
      <c r="BV1252" s="650"/>
      <c r="BW1252" s="653"/>
    </row>
    <row r="1253" spans="2:75" ht="15.75" customHeight="1">
      <c r="B1253" s="353" t="s">
        <v>1688</v>
      </c>
      <c r="C1253" s="354">
        <v>30658606000180</v>
      </c>
      <c r="D1253" s="355" t="s">
        <v>13</v>
      </c>
      <c r="E1253" s="355" t="s">
        <v>615</v>
      </c>
      <c r="F1253" s="355" t="s">
        <v>619</v>
      </c>
      <c r="G1253" s="356" t="s">
        <v>34</v>
      </c>
      <c r="H1253" s="356" t="s">
        <v>1337</v>
      </c>
      <c r="I1253" s="356" t="s">
        <v>34</v>
      </c>
      <c r="J1253" s="356" t="s">
        <v>611</v>
      </c>
      <c r="K1253" s="357" t="s">
        <v>48</v>
      </c>
      <c r="L1253" s="358"/>
      <c r="M1253" s="358"/>
      <c r="N1253" s="357">
        <v>476366</v>
      </c>
      <c r="O1253" s="357" t="s">
        <v>1320</v>
      </c>
      <c r="P1253" s="361">
        <v>43368</v>
      </c>
      <c r="Q1253" s="362">
        <v>793573243.48000002</v>
      </c>
      <c r="R1253" s="362">
        <v>1214661783.1484125</v>
      </c>
      <c r="S1253" s="357">
        <v>60</v>
      </c>
      <c r="T1253" s="359">
        <v>0.10830404266266713</v>
      </c>
      <c r="U1253" s="359">
        <v>1.218194505961113</v>
      </c>
      <c r="V1253" s="359">
        <v>7.8450691692553587E-2</v>
      </c>
      <c r="W1253" s="359">
        <v>0.71999757308376855</v>
      </c>
      <c r="X1253" s="359">
        <v>0.1524695821706572</v>
      </c>
      <c r="Y1253" s="359">
        <v>1.0721341516414917</v>
      </c>
      <c r="Z1253" s="359">
        <v>0.15931182677737499</v>
      </c>
      <c r="AA1253" s="359">
        <v>0.8705696238203896</v>
      </c>
      <c r="AB1253" s="359">
        <v>8.2379751815019206E-2</v>
      </c>
      <c r="AC1253" s="363">
        <v>-0.2977670262102225</v>
      </c>
      <c r="AD1253" s="526">
        <v>30592665000100</v>
      </c>
      <c r="AE1253" s="360" t="s">
        <v>2352</v>
      </c>
      <c r="AF1253" s="360" t="s">
        <v>2352</v>
      </c>
      <c r="AG1253" s="364" t="s">
        <v>1439</v>
      </c>
      <c r="AH1253" s="364" t="s">
        <v>2147</v>
      </c>
      <c r="AI1253" s="364">
        <v>50000</v>
      </c>
      <c r="AJ1253" s="364">
        <v>10000</v>
      </c>
      <c r="AK1253" s="364">
        <v>50000</v>
      </c>
      <c r="AL1253" s="359">
        <v>0</v>
      </c>
      <c r="AM1253" s="359" t="s">
        <v>34</v>
      </c>
      <c r="AN1253" s="359" t="s">
        <v>64</v>
      </c>
      <c r="AO1253" s="357" t="s">
        <v>1323</v>
      </c>
      <c r="AP1253" s="360" t="s">
        <v>13</v>
      </c>
      <c r="AQ1253" s="366" t="s">
        <v>664</v>
      </c>
      <c r="AR1253" s="359" t="s">
        <v>34</v>
      </c>
      <c r="AS1253" s="359" t="s">
        <v>34</v>
      </c>
      <c r="AT1253" s="359"/>
      <c r="AX1253" s="646"/>
      <c r="AY1253" s="647"/>
      <c r="AZ1253" s="647"/>
      <c r="BA1253" s="647"/>
      <c r="BB1253" s="648"/>
      <c r="BC1253" s="647"/>
      <c r="BD1253" s="647"/>
      <c r="BE1253" s="647"/>
      <c r="BF1253" s="647"/>
      <c r="BG1253" s="648"/>
      <c r="BH1253" s="648"/>
      <c r="BI1253" s="649"/>
      <c r="BJ1253" s="649"/>
      <c r="BK1253" s="649"/>
      <c r="BL1253" s="648"/>
      <c r="BM1253" s="648"/>
      <c r="BN1253" s="648"/>
      <c r="BO1253" s="648"/>
      <c r="BP1253" s="648"/>
      <c r="BQ1253" s="648"/>
      <c r="BR1253" s="648"/>
      <c r="BS1253" s="648"/>
      <c r="BT1253" s="651"/>
      <c r="BU1253" s="652"/>
      <c r="BV1253" s="650"/>
      <c r="BW1253" s="653"/>
    </row>
    <row r="1254" spans="2:75" ht="15.75" customHeight="1">
      <c r="B1254" s="353" t="s">
        <v>40</v>
      </c>
      <c r="C1254" s="354">
        <v>40716583000176</v>
      </c>
      <c r="D1254" s="355" t="s">
        <v>13</v>
      </c>
      <c r="E1254" s="355" t="s">
        <v>615</v>
      </c>
      <c r="F1254" s="355" t="s">
        <v>619</v>
      </c>
      <c r="G1254" s="356" t="s">
        <v>34</v>
      </c>
      <c r="H1254" s="356" t="s">
        <v>1337</v>
      </c>
      <c r="I1254" s="356" t="s">
        <v>34</v>
      </c>
      <c r="J1254" s="356" t="s">
        <v>611</v>
      </c>
      <c r="K1254" s="357" t="s">
        <v>48</v>
      </c>
      <c r="L1254" s="358"/>
      <c r="M1254" s="358" t="s">
        <v>1414</v>
      </c>
      <c r="N1254" s="357">
        <v>575879</v>
      </c>
      <c r="O1254" s="357" t="s">
        <v>1320</v>
      </c>
      <c r="P1254" s="361">
        <v>44249</v>
      </c>
      <c r="Q1254" s="362">
        <v>149237369.80000001</v>
      </c>
      <c r="R1254" s="362">
        <v>156135696.54039684</v>
      </c>
      <c r="S1254" s="357">
        <v>60</v>
      </c>
      <c r="T1254" s="359">
        <v>0.11109958774110851</v>
      </c>
      <c r="U1254" s="359">
        <v>1.4362060552988314</v>
      </c>
      <c r="V1254" s="359">
        <v>8.0296744690736332E-2</v>
      </c>
      <c r="W1254" s="359">
        <v>0.78717658902835475</v>
      </c>
      <c r="X1254" s="359" t="s">
        <v>1417</v>
      </c>
      <c r="Y1254" s="359" t="s">
        <v>1417</v>
      </c>
      <c r="Z1254" s="359" t="s">
        <v>1417</v>
      </c>
      <c r="AA1254" s="359" t="s">
        <v>1417</v>
      </c>
      <c r="AB1254" s="359">
        <v>8.0704680895669345E-2</v>
      </c>
      <c r="AC1254" s="363">
        <v>-0.20645720446304192</v>
      </c>
      <c r="AD1254" s="526">
        <v>40697810000163</v>
      </c>
      <c r="AE1254" s="360" t="s">
        <v>2157</v>
      </c>
      <c r="AF1254" s="360" t="s">
        <v>2143</v>
      </c>
      <c r="AG1254" s="364" t="s">
        <v>1435</v>
      </c>
      <c r="AH1254" s="364" t="s">
        <v>2147</v>
      </c>
      <c r="AI1254" s="364">
        <v>50000</v>
      </c>
      <c r="AJ1254" s="364">
        <v>10000</v>
      </c>
      <c r="AK1254" s="364">
        <v>10000</v>
      </c>
      <c r="AL1254" s="359">
        <v>0</v>
      </c>
      <c r="AM1254" s="359" t="s">
        <v>34</v>
      </c>
      <c r="AN1254" s="359" t="s">
        <v>64</v>
      </c>
      <c r="AO1254" s="357" t="s">
        <v>1323</v>
      </c>
      <c r="AP1254" s="360" t="s">
        <v>13</v>
      </c>
      <c r="AQ1254" s="366" t="s">
        <v>664</v>
      </c>
      <c r="AR1254" s="359" t="s">
        <v>34</v>
      </c>
      <c r="AS1254" s="359" t="s">
        <v>34</v>
      </c>
      <c r="AT1254" s="359"/>
      <c r="AX1254" s="646"/>
      <c r="AY1254" s="647"/>
      <c r="AZ1254" s="647"/>
      <c r="BA1254" s="647"/>
      <c r="BB1254" s="648"/>
      <c r="BC1254" s="647"/>
      <c r="BD1254" s="647"/>
      <c r="BE1254" s="647"/>
      <c r="BF1254" s="647"/>
      <c r="BG1254" s="648"/>
      <c r="BH1254" s="648"/>
      <c r="BI1254" s="649"/>
      <c r="BJ1254" s="649"/>
      <c r="BK1254" s="649"/>
      <c r="BL1254" s="648"/>
      <c r="BM1254" s="648"/>
      <c r="BN1254" s="648"/>
      <c r="BO1254" s="648"/>
      <c r="BP1254" s="648"/>
      <c r="BQ1254" s="648"/>
      <c r="BR1254" s="648"/>
      <c r="BS1254" s="648"/>
      <c r="BT1254" s="651"/>
      <c r="BU1254" s="652"/>
      <c r="BV1254" s="650"/>
      <c r="BW1254" s="653"/>
    </row>
    <row r="1255" spans="2:75" ht="15.75" customHeight="1">
      <c r="B1255" s="353" t="s">
        <v>1181</v>
      </c>
      <c r="C1255" s="354">
        <v>34507252000123</v>
      </c>
      <c r="D1255" s="355" t="s">
        <v>14</v>
      </c>
      <c r="E1255" s="355" t="s">
        <v>607</v>
      </c>
      <c r="F1255" s="355"/>
      <c r="G1255" s="356"/>
      <c r="H1255" s="356" t="s">
        <v>34</v>
      </c>
      <c r="I1255" s="356" t="s">
        <v>34</v>
      </c>
      <c r="J1255" s="356" t="s">
        <v>608</v>
      </c>
      <c r="K1255" s="357" t="s">
        <v>48</v>
      </c>
      <c r="L1255" s="358"/>
      <c r="M1255" s="358" t="s">
        <v>1414</v>
      </c>
      <c r="N1255" s="357">
        <v>534374</v>
      </c>
      <c r="O1255" s="357" t="s">
        <v>1320</v>
      </c>
      <c r="P1255" s="361">
        <v>43935</v>
      </c>
      <c r="Q1255" s="362">
        <v>22487966.82</v>
      </c>
      <c r="R1255" s="362">
        <v>18981268.706984121</v>
      </c>
      <c r="S1255" s="357">
        <v>60</v>
      </c>
      <c r="T1255" s="359">
        <v>0.16445517894516604</v>
      </c>
      <c r="U1255" s="359">
        <v>2.1259441968109658</v>
      </c>
      <c r="V1255" s="359">
        <v>-7.9163051480770186E-2</v>
      </c>
      <c r="W1255" s="359">
        <v>-0.77606260480068889</v>
      </c>
      <c r="X1255" s="359">
        <v>4.7702108721726422E-2</v>
      </c>
      <c r="Y1255" s="359">
        <v>0.36173375602815322</v>
      </c>
      <c r="Z1255" s="359" t="s">
        <v>1417</v>
      </c>
      <c r="AA1255" s="359" t="s">
        <v>1417</v>
      </c>
      <c r="AB1255" s="359">
        <v>0.26840930085007941</v>
      </c>
      <c r="AC1255" s="363">
        <v>-0.535318732900671</v>
      </c>
      <c r="AD1255" s="526">
        <v>31713596000109</v>
      </c>
      <c r="AE1255" s="360" t="s">
        <v>2424</v>
      </c>
      <c r="AF1255" s="360" t="s">
        <v>2152</v>
      </c>
      <c r="AG1255" s="364" t="s">
        <v>1436</v>
      </c>
      <c r="AH1255" s="364" t="s">
        <v>2144</v>
      </c>
      <c r="AI1255" s="364">
        <v>1000</v>
      </c>
      <c r="AJ1255" s="364">
        <v>1000</v>
      </c>
      <c r="AK1255" s="364">
        <v>1000</v>
      </c>
      <c r="AL1255" s="359">
        <v>1.8500000000000003E-2</v>
      </c>
      <c r="AM1255" s="359">
        <v>0.2</v>
      </c>
      <c r="AN1255" s="359" t="s">
        <v>34</v>
      </c>
      <c r="AO1255" s="357" t="s">
        <v>1323</v>
      </c>
      <c r="AP1255" s="360" t="s">
        <v>716</v>
      </c>
      <c r="AQ1255" s="366" t="s">
        <v>659</v>
      </c>
      <c r="AR1255" s="359">
        <v>3.7000000000000002E-3</v>
      </c>
      <c r="AS1255" s="359">
        <v>3.7000000000000002E-3</v>
      </c>
      <c r="AT1255" s="359"/>
      <c r="AX1255" s="646"/>
      <c r="AY1255" s="647"/>
      <c r="AZ1255" s="647"/>
      <c r="BA1255" s="647"/>
      <c r="BB1255" s="648"/>
      <c r="BC1255" s="647"/>
      <c r="BD1255" s="647"/>
      <c r="BE1255" s="647"/>
      <c r="BF1255" s="647"/>
      <c r="BG1255" s="648"/>
      <c r="BH1255" s="648"/>
      <c r="BI1255" s="649"/>
      <c r="BJ1255" s="649"/>
      <c r="BK1255" s="649"/>
      <c r="BL1255" s="648"/>
      <c r="BM1255" s="648"/>
      <c r="BN1255" s="648"/>
      <c r="BO1255" s="648"/>
      <c r="BP1255" s="648"/>
      <c r="BQ1255" s="648"/>
      <c r="BR1255" s="648"/>
      <c r="BS1255" s="648"/>
      <c r="BT1255" s="651"/>
      <c r="BU1255" s="652"/>
      <c r="BV1255" s="650"/>
      <c r="BW1255" s="653"/>
    </row>
    <row r="1256" spans="2:75" ht="15.75" customHeight="1">
      <c r="B1256" s="353" t="s">
        <v>1236</v>
      </c>
      <c r="C1256" s="354">
        <v>31188723000190</v>
      </c>
      <c r="D1256" s="355" t="s">
        <v>14</v>
      </c>
      <c r="E1256" s="355" t="s">
        <v>607</v>
      </c>
      <c r="F1256" s="355"/>
      <c r="G1256" s="356"/>
      <c r="H1256" s="356" t="s">
        <v>34</v>
      </c>
      <c r="I1256" s="356" t="s">
        <v>34</v>
      </c>
      <c r="J1256" s="356" t="s">
        <v>608</v>
      </c>
      <c r="K1256" s="357" t="s">
        <v>48</v>
      </c>
      <c r="L1256" s="358"/>
      <c r="M1256" s="358" t="s">
        <v>1414</v>
      </c>
      <c r="N1256" s="357">
        <v>479667</v>
      </c>
      <c r="O1256" s="357" t="s">
        <v>1320</v>
      </c>
      <c r="P1256" s="361">
        <v>43402</v>
      </c>
      <c r="Q1256" s="362">
        <v>60084470.75</v>
      </c>
      <c r="R1256" s="362">
        <v>62404665.189920679</v>
      </c>
      <c r="S1256" s="357">
        <v>60</v>
      </c>
      <c r="T1256" s="359">
        <v>3.4279108953398918E-3</v>
      </c>
      <c r="U1256" s="359">
        <v>4.4313273208396779E-2</v>
      </c>
      <c r="V1256" s="359">
        <v>-0.27301436295774617</v>
      </c>
      <c r="W1256" s="359">
        <v>-2.6764536447468417</v>
      </c>
      <c r="X1256" s="359">
        <v>-0.25671938347247825</v>
      </c>
      <c r="Y1256" s="359">
        <v>-1.9467497206561739</v>
      </c>
      <c r="Z1256" s="359">
        <v>0.19564614204999153</v>
      </c>
      <c r="AA1256" s="359">
        <v>1.1121160975949933</v>
      </c>
      <c r="AB1256" s="359">
        <v>0.39452741998689728</v>
      </c>
      <c r="AC1256" s="363">
        <v>-0.85633976909124787</v>
      </c>
      <c r="AD1256" s="526">
        <v>0</v>
      </c>
      <c r="AE1256" s="360" t="s">
        <v>2254</v>
      </c>
      <c r="AF1256" s="360" t="s">
        <v>741</v>
      </c>
      <c r="AG1256" s="364" t="s">
        <v>741</v>
      </c>
      <c r="AH1256" s="364" t="s">
        <v>2147</v>
      </c>
      <c r="AI1256" s="364">
        <v>5000</v>
      </c>
      <c r="AJ1256" s="364">
        <v>0</v>
      </c>
      <c r="AK1256" s="364">
        <v>1000</v>
      </c>
      <c r="AL1256" s="359">
        <v>9.7999999999999997E-3</v>
      </c>
      <c r="AM1256" s="359">
        <v>0.3</v>
      </c>
      <c r="AN1256" s="359" t="s">
        <v>2175</v>
      </c>
      <c r="AO1256" s="357" t="s">
        <v>1323</v>
      </c>
      <c r="AP1256" s="360" t="s">
        <v>716</v>
      </c>
      <c r="AQ1256" s="366" t="s">
        <v>659</v>
      </c>
      <c r="AR1256" s="359">
        <v>1.9599999999999999E-3</v>
      </c>
      <c r="AS1256" s="359">
        <v>1.9599999999999999E-3</v>
      </c>
      <c r="AT1256" s="359"/>
      <c r="AX1256" s="646"/>
      <c r="AY1256" s="647"/>
      <c r="AZ1256" s="647"/>
      <c r="BA1256" s="647"/>
      <c r="BB1256" s="648"/>
      <c r="BC1256" s="647"/>
      <c r="BD1256" s="647"/>
      <c r="BE1256" s="647"/>
      <c r="BF1256" s="647"/>
      <c r="BG1256" s="648"/>
      <c r="BH1256" s="648"/>
      <c r="BI1256" s="649"/>
      <c r="BJ1256" s="649"/>
      <c r="BK1256" s="649"/>
      <c r="BL1256" s="648"/>
      <c r="BM1256" s="648"/>
      <c r="BN1256" s="648"/>
      <c r="BO1256" s="648"/>
      <c r="BP1256" s="648"/>
      <c r="BQ1256" s="648"/>
      <c r="BR1256" s="648"/>
      <c r="BS1256" s="648"/>
      <c r="BT1256" s="651"/>
      <c r="BU1256" s="652"/>
      <c r="BV1256" s="650"/>
      <c r="BW1256" s="653"/>
    </row>
    <row r="1257" spans="2:75" ht="15.75" customHeight="1">
      <c r="B1257" s="353" t="s">
        <v>984</v>
      </c>
      <c r="C1257" s="354">
        <v>37227745000106</v>
      </c>
      <c r="D1257" s="355" t="s">
        <v>11</v>
      </c>
      <c r="E1257" s="355" t="s">
        <v>620</v>
      </c>
      <c r="F1257" s="355" t="s">
        <v>663</v>
      </c>
      <c r="G1257" s="356" t="s">
        <v>738</v>
      </c>
      <c r="H1257" s="356" t="s">
        <v>34</v>
      </c>
      <c r="I1257" s="356"/>
      <c r="J1257" s="356" t="s">
        <v>608</v>
      </c>
      <c r="K1257" s="357" t="s">
        <v>48</v>
      </c>
      <c r="L1257" s="358"/>
      <c r="M1257" s="358" t="s">
        <v>34</v>
      </c>
      <c r="N1257" s="357">
        <v>541753</v>
      </c>
      <c r="O1257" s="357" t="s">
        <v>1320</v>
      </c>
      <c r="P1257" s="361">
        <v>44008</v>
      </c>
      <c r="Q1257" s="362">
        <v>23208532.449999999</v>
      </c>
      <c r="R1257" s="362">
        <v>25098284.245079353</v>
      </c>
      <c r="S1257" s="357">
        <v>61</v>
      </c>
      <c r="T1257" s="359">
        <v>9.3144907085031203E-2</v>
      </c>
      <c r="U1257" s="359">
        <v>1.2041023940385871</v>
      </c>
      <c r="V1257" s="359">
        <v>0.12706224005431377</v>
      </c>
      <c r="W1257" s="359">
        <v>1.2456348150287575</v>
      </c>
      <c r="X1257" s="359">
        <v>0.18914215458185057</v>
      </c>
      <c r="Y1257" s="359">
        <v>1.4342993178619834</v>
      </c>
      <c r="Z1257" s="359" t="s">
        <v>1417</v>
      </c>
      <c r="AA1257" s="359" t="s">
        <v>1417</v>
      </c>
      <c r="AB1257" s="359">
        <v>4.4773206822099369E-3</v>
      </c>
      <c r="AC1257" s="363">
        <v>5.0254969344460054</v>
      </c>
      <c r="AD1257" s="526">
        <v>0</v>
      </c>
      <c r="AE1257" s="360" t="s">
        <v>2312</v>
      </c>
      <c r="AF1257" s="360" t="s">
        <v>2143</v>
      </c>
      <c r="AG1257" s="364" t="s">
        <v>1435</v>
      </c>
      <c r="AH1257" s="364" t="s">
        <v>2144</v>
      </c>
      <c r="AI1257" s="364">
        <v>1000</v>
      </c>
      <c r="AJ1257" s="364">
        <v>1000</v>
      </c>
      <c r="AK1257" s="364">
        <v>1000</v>
      </c>
      <c r="AL1257" s="359">
        <v>4.0000000000000001E-3</v>
      </c>
      <c r="AM1257" s="359">
        <v>0.15</v>
      </c>
      <c r="AN1257" s="359" t="s">
        <v>34</v>
      </c>
      <c r="AO1257" s="357" t="s">
        <v>1323</v>
      </c>
      <c r="AP1257" s="360" t="s">
        <v>11</v>
      </c>
      <c r="AQ1257" s="366" t="s">
        <v>675</v>
      </c>
      <c r="AR1257" s="359">
        <v>1.6000000000000001E-3</v>
      </c>
      <c r="AS1257" s="359">
        <v>1.6000000000000001E-3</v>
      </c>
      <c r="AT1257" s="359"/>
      <c r="AX1257" s="646"/>
      <c r="AY1257" s="647"/>
      <c r="AZ1257" s="647"/>
      <c r="BA1257" s="647"/>
      <c r="BB1257" s="648"/>
      <c r="BC1257" s="647"/>
      <c r="BD1257" s="647"/>
      <c r="BE1257" s="647"/>
      <c r="BF1257" s="647"/>
      <c r="BG1257" s="648"/>
      <c r="BH1257" s="648"/>
      <c r="BI1257" s="649"/>
      <c r="BJ1257" s="649"/>
      <c r="BK1257" s="649"/>
      <c r="BL1257" s="648"/>
      <c r="BM1257" s="648"/>
      <c r="BN1257" s="648"/>
      <c r="BO1257" s="648"/>
      <c r="BP1257" s="648"/>
      <c r="BQ1257" s="648"/>
      <c r="BR1257" s="648"/>
      <c r="BS1257" s="648"/>
      <c r="BT1257" s="651"/>
      <c r="BU1257" s="652"/>
      <c r="BV1257" s="650"/>
      <c r="BW1257" s="653"/>
    </row>
    <row r="1258" spans="2:75" ht="15.75" customHeight="1">
      <c r="B1258" s="353" t="s">
        <v>1063</v>
      </c>
      <c r="C1258" s="354">
        <v>32228412000170</v>
      </c>
      <c r="D1258" s="355" t="s">
        <v>11</v>
      </c>
      <c r="E1258" s="355" t="s">
        <v>620</v>
      </c>
      <c r="F1258" s="355" t="s">
        <v>663</v>
      </c>
      <c r="G1258" s="356" t="s">
        <v>738</v>
      </c>
      <c r="H1258" s="356" t="s">
        <v>34</v>
      </c>
      <c r="I1258" s="356"/>
      <c r="J1258" s="356" t="s">
        <v>608</v>
      </c>
      <c r="K1258" s="357" t="s">
        <v>48</v>
      </c>
      <c r="L1258" s="358"/>
      <c r="M1258" s="358" t="s">
        <v>34</v>
      </c>
      <c r="N1258" s="357">
        <v>496596</v>
      </c>
      <c r="O1258" s="357" t="s">
        <v>1320</v>
      </c>
      <c r="P1258" s="361">
        <v>43608</v>
      </c>
      <c r="Q1258" s="362">
        <v>23973057.91</v>
      </c>
      <c r="R1258" s="362">
        <v>23914529.320992079</v>
      </c>
      <c r="S1258" s="357">
        <v>61</v>
      </c>
      <c r="T1258" s="359">
        <v>8.5013215373873852E-2</v>
      </c>
      <c r="U1258" s="359">
        <v>1.0989824281337437</v>
      </c>
      <c r="V1258" s="359">
        <v>0.12256772410815753</v>
      </c>
      <c r="W1258" s="359">
        <v>1.201573530284832</v>
      </c>
      <c r="X1258" s="359">
        <v>0.2018777825836533</v>
      </c>
      <c r="Y1258" s="359">
        <v>1.5308758985608395</v>
      </c>
      <c r="Z1258" s="359">
        <v>0.22415408050870766</v>
      </c>
      <c r="AA1258" s="359">
        <v>1.2741644617333701</v>
      </c>
      <c r="AB1258" s="359">
        <v>3.7433786091323066E-3</v>
      </c>
      <c r="AC1258" s="363">
        <v>4.9420861864375567</v>
      </c>
      <c r="AD1258" s="526">
        <v>32236271000137</v>
      </c>
      <c r="AE1258" s="360" t="s">
        <v>2351</v>
      </c>
      <c r="AF1258" s="360" t="s">
        <v>2152</v>
      </c>
      <c r="AG1258" s="364" t="s">
        <v>1436</v>
      </c>
      <c r="AH1258" s="364" t="s">
        <v>2144</v>
      </c>
      <c r="AI1258" s="364">
        <v>3000</v>
      </c>
      <c r="AJ1258" s="364">
        <v>1000</v>
      </c>
      <c r="AK1258" s="364">
        <v>1000</v>
      </c>
      <c r="AL1258" s="359">
        <v>7.4999999999999997E-3</v>
      </c>
      <c r="AM1258" s="359">
        <v>0.2</v>
      </c>
      <c r="AN1258" s="359" t="s">
        <v>64</v>
      </c>
      <c r="AO1258" s="357" t="s">
        <v>1323</v>
      </c>
      <c r="AP1258" s="360" t="s">
        <v>11</v>
      </c>
      <c r="AQ1258" s="366" t="s">
        <v>675</v>
      </c>
      <c r="AR1258" s="359">
        <v>2.4999999999999996E-3</v>
      </c>
      <c r="AS1258" s="359">
        <v>2.4999999999999996E-3</v>
      </c>
      <c r="AT1258" s="359"/>
      <c r="AX1258" s="646"/>
      <c r="AY1258" s="647"/>
      <c r="AZ1258" s="647"/>
      <c r="BA1258" s="647"/>
      <c r="BB1258" s="648"/>
      <c r="BC1258" s="647"/>
      <c r="BD1258" s="647"/>
      <c r="BE1258" s="647"/>
      <c r="BF1258" s="647"/>
      <c r="BG1258" s="648"/>
      <c r="BH1258" s="648"/>
      <c r="BI1258" s="649"/>
      <c r="BJ1258" s="649"/>
      <c r="BK1258" s="649"/>
      <c r="BL1258" s="648"/>
      <c r="BM1258" s="648"/>
      <c r="BN1258" s="648"/>
      <c r="BO1258" s="648"/>
      <c r="BP1258" s="648"/>
      <c r="BQ1258" s="648"/>
      <c r="BR1258" s="648"/>
      <c r="BS1258" s="648"/>
      <c r="BT1258" s="651"/>
      <c r="BU1258" s="652"/>
      <c r="BV1258" s="650"/>
      <c r="BW1258" s="653"/>
    </row>
    <row r="1259" spans="2:75" ht="15.75" customHeight="1">
      <c r="B1259" s="353" t="s">
        <v>357</v>
      </c>
      <c r="C1259" s="354">
        <v>36015100000139</v>
      </c>
      <c r="D1259" s="355" t="s">
        <v>11</v>
      </c>
      <c r="E1259" s="355" t="s">
        <v>620</v>
      </c>
      <c r="F1259" s="355" t="s">
        <v>663</v>
      </c>
      <c r="G1259" s="356" t="s">
        <v>738</v>
      </c>
      <c r="H1259" s="356" t="s">
        <v>34</v>
      </c>
      <c r="I1259" s="356" t="s">
        <v>1303</v>
      </c>
      <c r="J1259" s="356" t="s">
        <v>608</v>
      </c>
      <c r="K1259" s="357" t="s">
        <v>48</v>
      </c>
      <c r="L1259" s="358"/>
      <c r="M1259" s="358" t="s">
        <v>34</v>
      </c>
      <c r="N1259" s="357">
        <v>526827</v>
      </c>
      <c r="O1259" s="357" t="s">
        <v>1320</v>
      </c>
      <c r="P1259" s="361">
        <v>43875</v>
      </c>
      <c r="Q1259" s="362">
        <v>27749319</v>
      </c>
      <c r="R1259" s="362">
        <v>25791476.032658719</v>
      </c>
      <c r="S1259" s="357">
        <v>61</v>
      </c>
      <c r="T1259" s="359">
        <v>0.12792861103062036</v>
      </c>
      <c r="U1259" s="359">
        <v>1.653758124074139</v>
      </c>
      <c r="V1259" s="359">
        <v>0.15710417505853114</v>
      </c>
      <c r="W1259" s="359">
        <v>1.5401462303484326</v>
      </c>
      <c r="X1259" s="359">
        <v>0.22122244024404369</v>
      </c>
      <c r="Y1259" s="359">
        <v>1.6775699517607281</v>
      </c>
      <c r="Z1259" s="359" t="s">
        <v>1417</v>
      </c>
      <c r="AA1259" s="359" t="s">
        <v>1417</v>
      </c>
      <c r="AB1259" s="359">
        <v>2.8976771355923713E-2</v>
      </c>
      <c r="AC1259" s="363">
        <v>1.698894795540008</v>
      </c>
      <c r="AD1259" s="526">
        <v>36247749000185</v>
      </c>
      <c r="AE1259" s="360" t="s">
        <v>2414</v>
      </c>
      <c r="AF1259" s="360" t="s">
        <v>2143</v>
      </c>
      <c r="AG1259" s="364" t="s">
        <v>1435</v>
      </c>
      <c r="AH1259" s="364" t="s">
        <v>2147</v>
      </c>
      <c r="AI1259" s="364">
        <v>500</v>
      </c>
      <c r="AJ1259" s="364">
        <v>100</v>
      </c>
      <c r="AK1259" s="364">
        <v>100</v>
      </c>
      <c r="AL1259" s="359">
        <v>8.0000000000000002E-3</v>
      </c>
      <c r="AM1259" s="359">
        <v>0.2</v>
      </c>
      <c r="AN1259" s="359" t="s">
        <v>34</v>
      </c>
      <c r="AO1259" s="357" t="s">
        <v>1323</v>
      </c>
      <c r="AP1259" s="360" t="s">
        <v>13</v>
      </c>
      <c r="AQ1259" s="366" t="s">
        <v>664</v>
      </c>
      <c r="AR1259" s="359">
        <v>2.1333333333333334E-3</v>
      </c>
      <c r="AS1259" s="359">
        <v>2.1333333333333334E-3</v>
      </c>
      <c r="AT1259" s="359"/>
      <c r="AX1259" s="646"/>
      <c r="AY1259" s="647"/>
      <c r="AZ1259" s="647"/>
      <c r="BA1259" s="647"/>
      <c r="BB1259" s="648"/>
      <c r="BC1259" s="647"/>
      <c r="BD1259" s="647"/>
      <c r="BE1259" s="647"/>
      <c r="BF1259" s="647"/>
      <c r="BG1259" s="648"/>
      <c r="BH1259" s="648"/>
      <c r="BI1259" s="649"/>
      <c r="BJ1259" s="649"/>
      <c r="BK1259" s="649"/>
      <c r="BL1259" s="648"/>
      <c r="BM1259" s="648"/>
      <c r="BN1259" s="648"/>
      <c r="BO1259" s="648"/>
      <c r="BP1259" s="648"/>
      <c r="BQ1259" s="648"/>
      <c r="BR1259" s="648"/>
      <c r="BS1259" s="648"/>
      <c r="BT1259" s="651"/>
      <c r="BU1259" s="652"/>
      <c r="BV1259" s="650"/>
      <c r="BW1259" s="653"/>
    </row>
    <row r="1260" spans="2:75" ht="15.75" customHeight="1">
      <c r="B1260" s="353" t="s">
        <v>279</v>
      </c>
      <c r="C1260" s="354">
        <v>23711364000185</v>
      </c>
      <c r="D1260" s="355" t="s">
        <v>11</v>
      </c>
      <c r="E1260" s="355" t="s">
        <v>620</v>
      </c>
      <c r="F1260" s="355" t="s">
        <v>685</v>
      </c>
      <c r="G1260" s="356" t="s">
        <v>738</v>
      </c>
      <c r="H1260" s="356" t="s">
        <v>34</v>
      </c>
      <c r="I1260" s="356" t="s">
        <v>1318</v>
      </c>
      <c r="J1260" s="356" t="s">
        <v>608</v>
      </c>
      <c r="K1260" s="357" t="s">
        <v>48</v>
      </c>
      <c r="L1260" s="358"/>
      <c r="M1260" s="358" t="s">
        <v>34</v>
      </c>
      <c r="N1260" s="357">
        <v>421960</v>
      </c>
      <c r="O1260" s="357" t="s">
        <v>1320</v>
      </c>
      <c r="P1260" s="361">
        <v>42597</v>
      </c>
      <c r="Q1260" s="362">
        <v>279350571.41000003</v>
      </c>
      <c r="R1260" s="362">
        <v>209373835.29027775</v>
      </c>
      <c r="S1260" s="357">
        <v>61</v>
      </c>
      <c r="T1260" s="359">
        <v>9.8528430409487777E-2</v>
      </c>
      <c r="U1260" s="359">
        <v>1.2736962508172844</v>
      </c>
      <c r="V1260" s="359">
        <v>0.135455327258448</v>
      </c>
      <c r="W1260" s="359">
        <v>1.327915133891175</v>
      </c>
      <c r="X1260" s="359">
        <v>0.20203308203878922</v>
      </c>
      <c r="Y1260" s="359">
        <v>1.5320535625409197</v>
      </c>
      <c r="Z1260" s="359">
        <v>0.26593983577686209</v>
      </c>
      <c r="AA1260" s="359">
        <v>1.5116882411289543</v>
      </c>
      <c r="AB1260" s="359">
        <v>1.5003402749485322E-3</v>
      </c>
      <c r="AC1260" s="363">
        <v>19.938685505077871</v>
      </c>
      <c r="AD1260" s="526">
        <v>0</v>
      </c>
      <c r="AE1260" s="360" t="s">
        <v>2345</v>
      </c>
      <c r="AF1260" s="360" t="s">
        <v>2143</v>
      </c>
      <c r="AG1260" s="364" t="s">
        <v>1435</v>
      </c>
      <c r="AH1260" s="364" t="s">
        <v>2144</v>
      </c>
      <c r="AI1260" s="364">
        <v>100</v>
      </c>
      <c r="AJ1260" s="364">
        <v>100</v>
      </c>
      <c r="AK1260" s="364">
        <v>100</v>
      </c>
      <c r="AL1260" s="359">
        <v>0.01</v>
      </c>
      <c r="AM1260" s="359" t="s">
        <v>34</v>
      </c>
      <c r="AN1260" s="359" t="s">
        <v>64</v>
      </c>
      <c r="AO1260" s="357" t="s">
        <v>1323</v>
      </c>
      <c r="AP1260" s="360" t="s">
        <v>13</v>
      </c>
      <c r="AQ1260" s="366" t="s">
        <v>671</v>
      </c>
      <c r="AR1260" s="359">
        <v>3.0000000000000001E-3</v>
      </c>
      <c r="AS1260" s="359">
        <v>3.0000000000000001E-3</v>
      </c>
      <c r="AT1260" s="359"/>
      <c r="AX1260" s="646"/>
      <c r="AY1260" s="647"/>
      <c r="AZ1260" s="647"/>
      <c r="BA1260" s="647"/>
      <c r="BB1260" s="648"/>
      <c r="BC1260" s="647"/>
      <c r="BD1260" s="647"/>
      <c r="BE1260" s="647"/>
      <c r="BF1260" s="647"/>
      <c r="BG1260" s="648"/>
      <c r="BH1260" s="648"/>
      <c r="BI1260" s="649"/>
      <c r="BJ1260" s="649"/>
      <c r="BK1260" s="649"/>
      <c r="BL1260" s="648"/>
      <c r="BM1260" s="648"/>
      <c r="BN1260" s="648"/>
      <c r="BO1260" s="648"/>
      <c r="BP1260" s="648"/>
      <c r="BQ1260" s="648"/>
      <c r="BR1260" s="648"/>
      <c r="BS1260" s="648"/>
      <c r="BT1260" s="651"/>
      <c r="BU1260" s="652"/>
      <c r="BV1260" s="650"/>
      <c r="BW1260" s="653"/>
    </row>
    <row r="1261" spans="2:75" ht="15.75" customHeight="1">
      <c r="B1261" s="353" t="s">
        <v>1501</v>
      </c>
      <c r="C1261" s="354">
        <v>28951272000196</v>
      </c>
      <c r="D1261" s="355" t="s">
        <v>13</v>
      </c>
      <c r="E1261" s="355" t="s">
        <v>615</v>
      </c>
      <c r="F1261" s="355" t="s">
        <v>619</v>
      </c>
      <c r="G1261" s="356" t="s">
        <v>34</v>
      </c>
      <c r="H1261" s="356" t="s">
        <v>1337</v>
      </c>
      <c r="I1261" s="356" t="s">
        <v>34</v>
      </c>
      <c r="J1261" s="356" t="s">
        <v>611</v>
      </c>
      <c r="K1261" s="357" t="s">
        <v>48</v>
      </c>
      <c r="L1261" s="358"/>
      <c r="M1261" s="358"/>
      <c r="N1261" s="357">
        <v>459526</v>
      </c>
      <c r="O1261" s="357" t="s">
        <v>1320</v>
      </c>
      <c r="P1261" s="361">
        <v>43158</v>
      </c>
      <c r="Q1261" s="362">
        <v>4730504.67</v>
      </c>
      <c r="R1261" s="362">
        <v>10476280.498690465</v>
      </c>
      <c r="S1261" s="357">
        <v>61</v>
      </c>
      <c r="T1261" s="359">
        <v>-1.1297375506192364E-2</v>
      </c>
      <c r="U1261" s="359">
        <v>-0.1270719027200925</v>
      </c>
      <c r="V1261" s="359">
        <v>1.93990261591237E-2</v>
      </c>
      <c r="W1261" s="359">
        <v>0.17803860556762119</v>
      </c>
      <c r="X1261" s="359">
        <v>6.3082243015297079E-2</v>
      </c>
      <c r="Y1261" s="359">
        <v>0.44358111392439992</v>
      </c>
      <c r="Z1261" s="359">
        <v>6.7584299534789061E-2</v>
      </c>
      <c r="AA1261" s="359">
        <v>0.36931870917772747</v>
      </c>
      <c r="AB1261" s="359">
        <v>0.10180501559140109</v>
      </c>
      <c r="AC1261" s="363">
        <v>-0.77649913410245763</v>
      </c>
      <c r="AD1261" s="526">
        <v>26744792000100</v>
      </c>
      <c r="AE1261" s="360" t="s">
        <v>2164</v>
      </c>
      <c r="AF1261" s="360" t="s">
        <v>2155</v>
      </c>
      <c r="AG1261" s="364" t="s">
        <v>59</v>
      </c>
      <c r="AH1261" s="364" t="s">
        <v>2165</v>
      </c>
      <c r="AI1261" s="364">
        <v>50000</v>
      </c>
      <c r="AJ1261" s="364">
        <v>50000</v>
      </c>
      <c r="AK1261" s="364">
        <v>50000</v>
      </c>
      <c r="AL1261" s="657">
        <v>1.9E-2</v>
      </c>
      <c r="AM1261" s="657">
        <v>0.2</v>
      </c>
      <c r="AN1261" s="359" t="s">
        <v>64</v>
      </c>
      <c r="AO1261" s="357" t="s">
        <v>1323</v>
      </c>
      <c r="AP1261" s="360" t="s">
        <v>13</v>
      </c>
      <c r="AQ1261" s="366" t="s">
        <v>664</v>
      </c>
      <c r="AR1261" s="359" t="s">
        <v>34</v>
      </c>
      <c r="AS1261" s="359" t="s">
        <v>34</v>
      </c>
      <c r="AT1261" s="359"/>
      <c r="AX1261" s="646"/>
      <c r="AY1261" s="647"/>
      <c r="AZ1261" s="647"/>
      <c r="BA1261" s="647"/>
      <c r="BB1261" s="648"/>
      <c r="BC1261" s="647"/>
      <c r="BD1261" s="647"/>
      <c r="BE1261" s="647"/>
      <c r="BF1261" s="647"/>
      <c r="BG1261" s="648"/>
      <c r="BH1261" s="648"/>
      <c r="BI1261" s="649"/>
      <c r="BJ1261" s="649"/>
      <c r="BK1261" s="649"/>
      <c r="BL1261" s="648"/>
      <c r="BM1261" s="648"/>
      <c r="BN1261" s="648"/>
      <c r="BO1261" s="648"/>
      <c r="BP1261" s="648"/>
      <c r="BQ1261" s="648"/>
      <c r="BR1261" s="648"/>
      <c r="BS1261" s="648"/>
      <c r="BT1261" s="651"/>
      <c r="BU1261" s="652"/>
      <c r="BV1261" s="650"/>
      <c r="BW1261" s="653"/>
    </row>
    <row r="1262" spans="2:75" ht="15.75" customHeight="1">
      <c r="B1262" s="353" t="s">
        <v>74</v>
      </c>
      <c r="C1262" s="354">
        <v>29286406000164</v>
      </c>
      <c r="D1262" s="355" t="s">
        <v>13</v>
      </c>
      <c r="E1262" s="355" t="s">
        <v>615</v>
      </c>
      <c r="F1262" s="355" t="s">
        <v>619</v>
      </c>
      <c r="G1262" s="356" t="s">
        <v>34</v>
      </c>
      <c r="H1262" s="356" t="s">
        <v>1337</v>
      </c>
      <c r="I1262" s="356" t="s">
        <v>34</v>
      </c>
      <c r="J1262" s="356" t="s">
        <v>611</v>
      </c>
      <c r="K1262" s="357" t="s">
        <v>48</v>
      </c>
      <c r="L1262" s="358"/>
      <c r="M1262" s="358" t="s">
        <v>34</v>
      </c>
      <c r="N1262" s="357">
        <v>459518</v>
      </c>
      <c r="O1262" s="357" t="s">
        <v>1320</v>
      </c>
      <c r="P1262" s="361">
        <v>43158</v>
      </c>
      <c r="Q1262" s="362">
        <v>120071294.14</v>
      </c>
      <c r="R1262" s="362">
        <v>181664911.95123014</v>
      </c>
      <c r="S1262" s="357">
        <v>61</v>
      </c>
      <c r="T1262" s="359">
        <v>-3.964071269022984E-3</v>
      </c>
      <c r="U1262" s="359">
        <v>-5.1244323007513325E-2</v>
      </c>
      <c r="V1262" s="359">
        <v>9.286076010297073E-3</v>
      </c>
      <c r="W1262" s="359">
        <v>9.1034595081000813E-2</v>
      </c>
      <c r="X1262" s="359">
        <v>4.9552932844920239E-2</v>
      </c>
      <c r="Y1262" s="359">
        <v>0.37576889157605992</v>
      </c>
      <c r="Z1262" s="359">
        <v>7.5806447628356644E-2</v>
      </c>
      <c r="AA1262" s="359">
        <v>0.43090842388011641</v>
      </c>
      <c r="AB1262" s="359">
        <v>0.100965530540813</v>
      </c>
      <c r="AC1262" s="363">
        <v>-0.82022964137935606</v>
      </c>
      <c r="AD1262" s="526">
        <v>26744792000100</v>
      </c>
      <c r="AE1262" s="360" t="s">
        <v>2164</v>
      </c>
      <c r="AF1262" s="360" t="s">
        <v>2152</v>
      </c>
      <c r="AG1262" s="364" t="s">
        <v>1436</v>
      </c>
      <c r="AH1262" s="364" t="s">
        <v>2147</v>
      </c>
      <c r="AI1262" s="364">
        <v>5000</v>
      </c>
      <c r="AJ1262" s="364">
        <v>5000</v>
      </c>
      <c r="AK1262" s="364">
        <v>5000</v>
      </c>
      <c r="AL1262" s="657">
        <v>1.9E-2</v>
      </c>
      <c r="AM1262" s="657">
        <v>0.2</v>
      </c>
      <c r="AN1262" s="359" t="s">
        <v>64</v>
      </c>
      <c r="AO1262" s="357" t="s">
        <v>1323</v>
      </c>
      <c r="AP1262" s="360" t="s">
        <v>13</v>
      </c>
      <c r="AQ1262" s="366" t="s">
        <v>664</v>
      </c>
      <c r="AR1262" s="359">
        <v>3.8E-3</v>
      </c>
      <c r="AS1262" s="359">
        <v>3.8E-3</v>
      </c>
      <c r="AT1262" s="359"/>
      <c r="AX1262" s="646"/>
      <c r="AY1262" s="647"/>
      <c r="AZ1262" s="647"/>
      <c r="BA1262" s="647"/>
      <c r="BB1262" s="648"/>
      <c r="BC1262" s="647"/>
      <c r="BD1262" s="647"/>
      <c r="BE1262" s="647"/>
      <c r="BF1262" s="647"/>
      <c r="BG1262" s="648"/>
      <c r="BH1262" s="648"/>
      <c r="BI1262" s="649"/>
      <c r="BJ1262" s="649"/>
      <c r="BK1262" s="649"/>
      <c r="BL1262" s="648"/>
      <c r="BM1262" s="648"/>
      <c r="BN1262" s="648"/>
      <c r="BO1262" s="648"/>
      <c r="BP1262" s="648"/>
      <c r="BQ1262" s="648"/>
      <c r="BR1262" s="648"/>
      <c r="BS1262" s="648"/>
      <c r="BT1262" s="651"/>
      <c r="BU1262" s="652"/>
      <c r="BV1262" s="650"/>
      <c r="BW1262" s="653"/>
    </row>
    <row r="1263" spans="2:75" ht="15.75" customHeight="1">
      <c r="B1263" s="353" t="s">
        <v>835</v>
      </c>
      <c r="C1263" s="354">
        <v>26623189000162</v>
      </c>
      <c r="D1263" s="355" t="s">
        <v>13</v>
      </c>
      <c r="E1263" s="355" t="s">
        <v>615</v>
      </c>
      <c r="F1263" s="355" t="s">
        <v>619</v>
      </c>
      <c r="G1263" s="356" t="s">
        <v>34</v>
      </c>
      <c r="H1263" s="356" t="s">
        <v>1336</v>
      </c>
      <c r="I1263" s="356" t="s">
        <v>34</v>
      </c>
      <c r="J1263" s="356"/>
      <c r="K1263" s="357" t="s">
        <v>48</v>
      </c>
      <c r="L1263" s="358"/>
      <c r="M1263" s="358" t="s">
        <v>34</v>
      </c>
      <c r="N1263" s="357">
        <v>433772</v>
      </c>
      <c r="O1263" s="357" t="s">
        <v>1320</v>
      </c>
      <c r="P1263" s="361">
        <v>42761</v>
      </c>
      <c r="Q1263" s="362">
        <v>308139252.75</v>
      </c>
      <c r="R1263" s="362">
        <v>338721607.73182577</v>
      </c>
      <c r="S1263" s="357">
        <v>61</v>
      </c>
      <c r="T1263" s="359">
        <v>0.11786698831743347</v>
      </c>
      <c r="U1263" s="359">
        <v>1.5236895634194865</v>
      </c>
      <c r="V1263" s="359">
        <v>0.10186614577441877</v>
      </c>
      <c r="W1263" s="359">
        <v>0.99862884201609592</v>
      </c>
      <c r="X1263" s="359">
        <v>0.14694409965049182</v>
      </c>
      <c r="Y1263" s="359">
        <v>1.1143038015956264</v>
      </c>
      <c r="Z1263" s="359">
        <v>0.24397763286734064</v>
      </c>
      <c r="AA1263" s="359">
        <v>1.386847959902834</v>
      </c>
      <c r="AB1263" s="359">
        <v>4.8008703760925232E-2</v>
      </c>
      <c r="AC1263" s="363">
        <v>2.1244019344184954E-2</v>
      </c>
      <c r="AD1263" s="526">
        <v>0</v>
      </c>
      <c r="AE1263" s="360" t="s">
        <v>2157</v>
      </c>
      <c r="AF1263" s="360" t="s">
        <v>2143</v>
      </c>
      <c r="AG1263" s="364" t="s">
        <v>1435</v>
      </c>
      <c r="AH1263" s="364" t="s">
        <v>2144</v>
      </c>
      <c r="AI1263" s="364">
        <v>5000</v>
      </c>
      <c r="AJ1263" s="364">
        <v>1000</v>
      </c>
      <c r="AK1263" s="364">
        <v>5000</v>
      </c>
      <c r="AL1263" s="359">
        <v>5.0000000000000001E-3</v>
      </c>
      <c r="AM1263" s="359">
        <v>0.1</v>
      </c>
      <c r="AN1263" s="359" t="s">
        <v>34</v>
      </c>
      <c r="AO1263" s="357" t="s">
        <v>1323</v>
      </c>
      <c r="AP1263" s="360" t="s">
        <v>13</v>
      </c>
      <c r="AQ1263" s="366" t="s">
        <v>668</v>
      </c>
      <c r="AR1263" s="359">
        <v>4.0000000000000001E-3</v>
      </c>
      <c r="AS1263" s="359">
        <v>4.0000000000000001E-3</v>
      </c>
      <c r="AT1263" s="359"/>
      <c r="AX1263" s="646"/>
      <c r="AY1263" s="647"/>
      <c r="AZ1263" s="647"/>
      <c r="BA1263" s="647"/>
      <c r="BB1263" s="648"/>
      <c r="BC1263" s="647"/>
      <c r="BD1263" s="647"/>
      <c r="BE1263" s="647"/>
      <c r="BF1263" s="647"/>
      <c r="BG1263" s="648"/>
      <c r="BH1263" s="648"/>
      <c r="BI1263" s="649"/>
      <c r="BJ1263" s="649"/>
      <c r="BK1263" s="649"/>
      <c r="BL1263" s="648"/>
      <c r="BM1263" s="648"/>
      <c r="BN1263" s="648"/>
      <c r="BO1263" s="648"/>
      <c r="BP1263" s="648"/>
      <c r="BQ1263" s="648"/>
      <c r="BR1263" s="648"/>
      <c r="BS1263" s="648"/>
      <c r="BT1263" s="651"/>
      <c r="BU1263" s="652"/>
      <c r="BV1263" s="650"/>
      <c r="BW1263" s="653"/>
    </row>
    <row r="1264" spans="2:75" ht="15.75" customHeight="1">
      <c r="B1264" s="353" t="s">
        <v>1542</v>
      </c>
      <c r="C1264" s="354">
        <v>17408524000119</v>
      </c>
      <c r="D1264" s="355" t="s">
        <v>13</v>
      </c>
      <c r="E1264" s="355" t="s">
        <v>615</v>
      </c>
      <c r="F1264" s="355" t="s">
        <v>619</v>
      </c>
      <c r="G1264" s="356" t="s">
        <v>34</v>
      </c>
      <c r="H1264" s="356" t="s">
        <v>1337</v>
      </c>
      <c r="I1264" s="356" t="s">
        <v>34</v>
      </c>
      <c r="J1264" s="356" t="s">
        <v>611</v>
      </c>
      <c r="K1264" s="357" t="s">
        <v>48</v>
      </c>
      <c r="L1264" s="358"/>
      <c r="M1264" s="358"/>
      <c r="N1264" s="357">
        <v>327840</v>
      </c>
      <c r="O1264" s="357" t="s">
        <v>1320</v>
      </c>
      <c r="P1264" s="361">
        <v>41313</v>
      </c>
      <c r="Q1264" s="362" t="s">
        <v>1391</v>
      </c>
      <c r="R1264" s="362" t="s">
        <v>1417</v>
      </c>
      <c r="S1264" s="357">
        <v>61</v>
      </c>
      <c r="T1264" s="359" t="s">
        <v>1417</v>
      </c>
      <c r="U1264" s="359" t="s">
        <v>1417</v>
      </c>
      <c r="V1264" s="359" t="s">
        <v>1417</v>
      </c>
      <c r="W1264" s="359" t="s">
        <v>1417</v>
      </c>
      <c r="X1264" s="359" t="s">
        <v>1417</v>
      </c>
      <c r="Y1264" s="359" t="s">
        <v>1417</v>
      </c>
      <c r="Z1264" s="359" t="s">
        <v>1417</v>
      </c>
      <c r="AA1264" s="359" t="s">
        <v>1417</v>
      </c>
      <c r="AB1264" s="359" t="s">
        <v>1417</v>
      </c>
      <c r="AC1264" s="363" t="s">
        <v>1417</v>
      </c>
      <c r="AD1264" s="526">
        <v>17417026000132</v>
      </c>
      <c r="AE1264" s="360" t="s">
        <v>2157</v>
      </c>
      <c r="AF1264" s="360" t="s">
        <v>2143</v>
      </c>
      <c r="AG1264" s="364" t="s">
        <v>1435</v>
      </c>
      <c r="AH1264" s="364" t="s">
        <v>2144</v>
      </c>
      <c r="AI1264" s="364">
        <v>5000</v>
      </c>
      <c r="AJ1264" s="364">
        <v>5000</v>
      </c>
      <c r="AK1264" s="364">
        <v>5000</v>
      </c>
      <c r="AL1264" s="359">
        <v>0</v>
      </c>
      <c r="AM1264" s="359" t="s">
        <v>34</v>
      </c>
      <c r="AN1264" s="359" t="s">
        <v>2161</v>
      </c>
      <c r="AO1264" s="357" t="s">
        <v>1323</v>
      </c>
      <c r="AP1264" s="360" t="s">
        <v>13</v>
      </c>
      <c r="AQ1264" s="366" t="s">
        <v>664</v>
      </c>
      <c r="AR1264" s="359">
        <v>3.3333333333333331E-3</v>
      </c>
      <c r="AS1264" s="359">
        <v>3.3333333333333331E-3</v>
      </c>
      <c r="AT1264" s="359"/>
      <c r="AX1264" s="646"/>
      <c r="AY1264" s="647"/>
      <c r="AZ1264" s="647"/>
      <c r="BA1264" s="647"/>
      <c r="BB1264" s="648"/>
      <c r="BC1264" s="647"/>
      <c r="BD1264" s="647"/>
      <c r="BE1264" s="647"/>
      <c r="BF1264" s="647"/>
      <c r="BG1264" s="648"/>
      <c r="BH1264" s="648"/>
      <c r="BI1264" s="649"/>
      <c r="BJ1264" s="649"/>
      <c r="BK1264" s="649"/>
      <c r="BL1264" s="648"/>
      <c r="BM1264" s="648"/>
      <c r="BN1264" s="648"/>
      <c r="BO1264" s="648"/>
      <c r="BP1264" s="648"/>
      <c r="BQ1264" s="648"/>
      <c r="BR1264" s="648"/>
      <c r="BS1264" s="648"/>
      <c r="BT1264" s="651"/>
      <c r="BU1264" s="652"/>
      <c r="BV1264" s="650"/>
      <c r="BW1264" s="653"/>
    </row>
    <row r="1265" spans="2:75" ht="15.75" customHeight="1">
      <c r="B1265" s="353" t="s">
        <v>1571</v>
      </c>
      <c r="C1265" s="354">
        <v>12469170000107</v>
      </c>
      <c r="D1265" s="355" t="s">
        <v>13</v>
      </c>
      <c r="E1265" s="355" t="s">
        <v>615</v>
      </c>
      <c r="F1265" s="355" t="s">
        <v>619</v>
      </c>
      <c r="G1265" s="356" t="s">
        <v>34</v>
      </c>
      <c r="H1265" s="356" t="s">
        <v>1337</v>
      </c>
      <c r="I1265" s="356" t="s">
        <v>34</v>
      </c>
      <c r="J1265" s="356" t="s">
        <v>611</v>
      </c>
      <c r="K1265" s="357" t="s">
        <v>48</v>
      </c>
      <c r="L1265" s="358"/>
      <c r="M1265" s="358"/>
      <c r="N1265" s="357">
        <v>262358</v>
      </c>
      <c r="O1265" s="357" t="s">
        <v>1323</v>
      </c>
      <c r="P1265" s="361">
        <v>40512</v>
      </c>
      <c r="Q1265" s="362">
        <v>54323329.670000002</v>
      </c>
      <c r="R1265" s="362">
        <v>64588664.896071404</v>
      </c>
      <c r="S1265" s="357">
        <v>61</v>
      </c>
      <c r="T1265" s="359">
        <v>0.17944111685503272</v>
      </c>
      <c r="U1265" s="359">
        <v>2.018338164690479</v>
      </c>
      <c r="V1265" s="359">
        <v>0.20911451190451169</v>
      </c>
      <c r="W1265" s="359">
        <v>1.9191920150034361</v>
      </c>
      <c r="X1265" s="359">
        <v>0.31822882176806488</v>
      </c>
      <c r="Y1265" s="359">
        <v>2.237718389444348</v>
      </c>
      <c r="Z1265" s="359">
        <v>0.40239340284255976</v>
      </c>
      <c r="AA1265" s="359">
        <v>2.198904377827422</v>
      </c>
      <c r="AB1265" s="359">
        <v>3.8539159553890194E-2</v>
      </c>
      <c r="AC1265" s="363">
        <v>2.2640449450056588</v>
      </c>
      <c r="AD1265" s="526">
        <v>38452321000108</v>
      </c>
      <c r="AE1265" s="360" t="s">
        <v>1557</v>
      </c>
      <c r="AF1265" s="360" t="s">
        <v>2155</v>
      </c>
      <c r="AG1265" s="364" t="s">
        <v>59</v>
      </c>
      <c r="AH1265" s="364" t="s">
        <v>2147</v>
      </c>
      <c r="AI1265" s="364">
        <v>50000</v>
      </c>
      <c r="AJ1265" s="364">
        <v>50000</v>
      </c>
      <c r="AK1265" s="364">
        <v>50000</v>
      </c>
      <c r="AL1265" s="359">
        <v>0</v>
      </c>
      <c r="AM1265" s="359" t="s">
        <v>34</v>
      </c>
      <c r="AN1265" s="359" t="s">
        <v>64</v>
      </c>
      <c r="AO1265" s="357" t="s">
        <v>1323</v>
      </c>
      <c r="AP1265" s="360" t="s">
        <v>13</v>
      </c>
      <c r="AQ1265" s="366" t="s">
        <v>664</v>
      </c>
      <c r="AR1265" s="359" t="s">
        <v>34</v>
      </c>
      <c r="AS1265" s="359" t="s">
        <v>34</v>
      </c>
      <c r="AT1265" s="359"/>
      <c r="AX1265" s="646"/>
      <c r="AY1265" s="647"/>
      <c r="AZ1265" s="647"/>
      <c r="BA1265" s="647"/>
      <c r="BB1265" s="648"/>
      <c r="BC1265" s="647"/>
      <c r="BD1265" s="647"/>
      <c r="BE1265" s="647"/>
      <c r="BF1265" s="647"/>
      <c r="BG1265" s="648"/>
      <c r="BH1265" s="648"/>
      <c r="BI1265" s="649"/>
      <c r="BJ1265" s="649"/>
      <c r="BK1265" s="649"/>
      <c r="BL1265" s="648"/>
      <c r="BM1265" s="648"/>
      <c r="BN1265" s="648"/>
      <c r="BO1265" s="648"/>
      <c r="BP1265" s="648"/>
      <c r="BQ1265" s="648"/>
      <c r="BR1265" s="648"/>
      <c r="BS1265" s="648"/>
      <c r="BT1265" s="651"/>
      <c r="BU1265" s="652"/>
      <c r="BV1265" s="650"/>
      <c r="BW1265" s="653"/>
    </row>
    <row r="1266" spans="2:75" ht="15.75" customHeight="1">
      <c r="B1266" s="353" t="s">
        <v>1031</v>
      </c>
      <c r="C1266" s="354">
        <v>35088117000153</v>
      </c>
      <c r="D1266" s="355" t="s">
        <v>13</v>
      </c>
      <c r="E1266" s="355" t="s">
        <v>615</v>
      </c>
      <c r="F1266" s="355" t="s">
        <v>619</v>
      </c>
      <c r="G1266" s="356" t="s">
        <v>34</v>
      </c>
      <c r="H1266" s="356" t="s">
        <v>865</v>
      </c>
      <c r="I1266" s="356" t="s">
        <v>34</v>
      </c>
      <c r="J1266" s="356" t="s">
        <v>611</v>
      </c>
      <c r="K1266" s="357" t="s">
        <v>48</v>
      </c>
      <c r="L1266" s="358"/>
      <c r="M1266" s="358" t="s">
        <v>1414</v>
      </c>
      <c r="N1266" s="357">
        <v>519650</v>
      </c>
      <c r="O1266" s="357" t="s">
        <v>1323</v>
      </c>
      <c r="P1266" s="361">
        <v>43822</v>
      </c>
      <c r="Q1266" s="362">
        <v>200916560.03999999</v>
      </c>
      <c r="R1266" s="362">
        <v>147020084.92166674</v>
      </c>
      <c r="S1266" s="357">
        <v>61</v>
      </c>
      <c r="T1266" s="359">
        <v>0.14758328758191275</v>
      </c>
      <c r="U1266" s="359">
        <v>1.907837964079353</v>
      </c>
      <c r="V1266" s="359">
        <v>0.19704663782874343</v>
      </c>
      <c r="W1266" s="359">
        <v>1.9317159225189686</v>
      </c>
      <c r="X1266" s="359">
        <v>0.3571170022476613</v>
      </c>
      <c r="Y1266" s="359">
        <v>2.7080831021150225</v>
      </c>
      <c r="Z1266" s="359" t="s">
        <v>1417</v>
      </c>
      <c r="AA1266" s="359" t="s">
        <v>1417</v>
      </c>
      <c r="AB1266" s="359">
        <v>6.9794952406872252E-2</v>
      </c>
      <c r="AC1266" s="363">
        <v>1.2206500866429597</v>
      </c>
      <c r="AD1266" s="526">
        <v>35002571000140</v>
      </c>
      <c r="AE1266" s="360" t="s">
        <v>2157</v>
      </c>
      <c r="AF1266" s="360" t="s">
        <v>2143</v>
      </c>
      <c r="AG1266" s="364" t="s">
        <v>1435</v>
      </c>
      <c r="AH1266" s="364" t="s">
        <v>2144</v>
      </c>
      <c r="AI1266" s="364">
        <v>10000</v>
      </c>
      <c r="AJ1266" s="364">
        <v>10000</v>
      </c>
      <c r="AK1266" s="364">
        <v>10000</v>
      </c>
      <c r="AL1266" s="359">
        <v>0</v>
      </c>
      <c r="AM1266" s="359" t="s">
        <v>34</v>
      </c>
      <c r="AN1266" s="359" t="s">
        <v>34</v>
      </c>
      <c r="AO1266" s="357" t="s">
        <v>1323</v>
      </c>
      <c r="AP1266" s="360" t="s">
        <v>13</v>
      </c>
      <c r="AQ1266" s="366" t="s">
        <v>664</v>
      </c>
      <c r="AR1266" s="359" t="s">
        <v>34</v>
      </c>
      <c r="AS1266" s="359" t="s">
        <v>34</v>
      </c>
      <c r="AT1266" s="359"/>
      <c r="AX1266" s="646"/>
      <c r="AY1266" s="647"/>
      <c r="AZ1266" s="647"/>
      <c r="BA1266" s="647"/>
      <c r="BB1266" s="648"/>
      <c r="BC1266" s="647"/>
      <c r="BD1266" s="647"/>
      <c r="BE1266" s="647"/>
      <c r="BF1266" s="647"/>
      <c r="BG1266" s="648"/>
      <c r="BH1266" s="648"/>
      <c r="BI1266" s="649"/>
      <c r="BJ1266" s="649"/>
      <c r="BK1266" s="649"/>
      <c r="BL1266" s="648"/>
      <c r="BM1266" s="648"/>
      <c r="BN1266" s="648"/>
      <c r="BO1266" s="648"/>
      <c r="BP1266" s="648"/>
      <c r="BQ1266" s="648"/>
      <c r="BR1266" s="648"/>
      <c r="BS1266" s="648"/>
      <c r="BT1266" s="651"/>
      <c r="BU1266" s="652"/>
      <c r="BV1266" s="650"/>
      <c r="BW1266" s="653"/>
    </row>
    <row r="1267" spans="2:75" ht="15.75" customHeight="1">
      <c r="B1267" s="353" t="s">
        <v>272</v>
      </c>
      <c r="C1267" s="354">
        <v>35711552000192</v>
      </c>
      <c r="D1267" s="355" t="s">
        <v>13</v>
      </c>
      <c r="E1267" s="355" t="s">
        <v>615</v>
      </c>
      <c r="F1267" s="355" t="s">
        <v>619</v>
      </c>
      <c r="G1267" s="356" t="s">
        <v>34</v>
      </c>
      <c r="H1267" s="356" t="s">
        <v>865</v>
      </c>
      <c r="I1267" s="356" t="s">
        <v>34</v>
      </c>
      <c r="J1267" s="356" t="s">
        <v>611</v>
      </c>
      <c r="K1267" s="357" t="s">
        <v>48</v>
      </c>
      <c r="L1267" s="358"/>
      <c r="M1267" s="358" t="s">
        <v>1414</v>
      </c>
      <c r="N1267" s="357">
        <v>524468</v>
      </c>
      <c r="O1267" s="357" t="s">
        <v>1323</v>
      </c>
      <c r="P1267" s="361">
        <v>43872</v>
      </c>
      <c r="Q1267" s="362">
        <v>323778289.69999999</v>
      </c>
      <c r="R1267" s="362">
        <v>352151789.71174592</v>
      </c>
      <c r="S1267" s="357">
        <v>61</v>
      </c>
      <c r="T1267" s="359">
        <v>0.18466856921992192</v>
      </c>
      <c r="U1267" s="359">
        <v>2.3872466381699011</v>
      </c>
      <c r="V1267" s="359">
        <v>0.22697693532588881</v>
      </c>
      <c r="W1267" s="359">
        <v>2.2251329169830658</v>
      </c>
      <c r="X1267" s="359">
        <v>0.27857721265932978</v>
      </c>
      <c r="Y1267" s="359">
        <v>2.1125016100853387</v>
      </c>
      <c r="Z1267" s="359" t="s">
        <v>1417</v>
      </c>
      <c r="AA1267" s="359" t="s">
        <v>1417</v>
      </c>
      <c r="AB1267" s="359">
        <v>5.5942837861717769E-2</v>
      </c>
      <c r="AC1267" s="363">
        <v>1.9491678448238392</v>
      </c>
      <c r="AD1267" s="526">
        <v>29236556000163</v>
      </c>
      <c r="AE1267" s="360" t="s">
        <v>2339</v>
      </c>
      <c r="AF1267" s="360" t="s">
        <v>2152</v>
      </c>
      <c r="AG1267" s="364" t="s">
        <v>1436</v>
      </c>
      <c r="AH1267" s="364" t="s">
        <v>2147</v>
      </c>
      <c r="AI1267" s="364">
        <v>25000</v>
      </c>
      <c r="AJ1267" s="364">
        <v>5000</v>
      </c>
      <c r="AK1267" s="364">
        <v>10000</v>
      </c>
      <c r="AL1267" s="359">
        <v>1.9E-2</v>
      </c>
      <c r="AM1267" s="359">
        <v>0.2</v>
      </c>
      <c r="AN1267" s="359" t="s">
        <v>34</v>
      </c>
      <c r="AO1267" s="357" t="s">
        <v>1323</v>
      </c>
      <c r="AP1267" s="360" t="s">
        <v>13</v>
      </c>
      <c r="AQ1267" s="366" t="s">
        <v>664</v>
      </c>
      <c r="AR1267" s="359">
        <v>2.5333333333333332E-3</v>
      </c>
      <c r="AS1267" s="359">
        <v>2.5333333333333332E-3</v>
      </c>
      <c r="AT1267" s="359"/>
      <c r="AX1267" s="646"/>
      <c r="AY1267" s="647"/>
      <c r="AZ1267" s="647"/>
      <c r="BA1267" s="647"/>
      <c r="BB1267" s="648"/>
      <c r="BC1267" s="647"/>
      <c r="BD1267" s="647"/>
      <c r="BE1267" s="647"/>
      <c r="BF1267" s="647"/>
      <c r="BG1267" s="648"/>
      <c r="BH1267" s="648"/>
      <c r="BI1267" s="649"/>
      <c r="BJ1267" s="649"/>
      <c r="BK1267" s="649"/>
      <c r="BL1267" s="648"/>
      <c r="BM1267" s="648"/>
      <c r="BN1267" s="648"/>
      <c r="BO1267" s="648"/>
      <c r="BP1267" s="648"/>
      <c r="BQ1267" s="648"/>
      <c r="BR1267" s="648"/>
      <c r="BS1267" s="648"/>
      <c r="BT1267" s="651"/>
      <c r="BU1267" s="652"/>
      <c r="BV1267" s="650"/>
      <c r="BW1267" s="653"/>
    </row>
    <row r="1268" spans="2:75" ht="15.75" customHeight="1">
      <c r="B1268" s="353" t="s">
        <v>1627</v>
      </c>
      <c r="C1268" s="354">
        <v>28651580000104</v>
      </c>
      <c r="D1268" s="355" t="s">
        <v>13</v>
      </c>
      <c r="E1268" s="355" t="s">
        <v>615</v>
      </c>
      <c r="F1268" s="355" t="s">
        <v>619</v>
      </c>
      <c r="G1268" s="356" t="s">
        <v>34</v>
      </c>
      <c r="H1268" s="356" t="s">
        <v>1337</v>
      </c>
      <c r="I1268" s="356" t="s">
        <v>34</v>
      </c>
      <c r="J1268" s="356" t="s">
        <v>611</v>
      </c>
      <c r="K1268" s="357" t="s">
        <v>48</v>
      </c>
      <c r="L1268" s="358"/>
      <c r="M1268" s="358"/>
      <c r="N1268" s="357">
        <v>460486</v>
      </c>
      <c r="O1268" s="357" t="s">
        <v>1320</v>
      </c>
      <c r="P1268" s="361">
        <v>43167</v>
      </c>
      <c r="Q1268" s="362">
        <v>2141399.61</v>
      </c>
      <c r="R1268" s="362">
        <v>2597302.8455555541</v>
      </c>
      <c r="S1268" s="357">
        <v>61</v>
      </c>
      <c r="T1268" s="359">
        <v>-1.0877482804413696E-2</v>
      </c>
      <c r="U1268" s="359">
        <v>-0.12234898592193441</v>
      </c>
      <c r="V1268" s="359">
        <v>1.9303463124922926E-2</v>
      </c>
      <c r="W1268" s="359">
        <v>0.17716155590474855</v>
      </c>
      <c r="X1268" s="359">
        <v>6.2578058253145885E-2</v>
      </c>
      <c r="Y1268" s="359">
        <v>0.44003579232947027</v>
      </c>
      <c r="Z1268" s="359">
        <v>5.990149939660161E-2</v>
      </c>
      <c r="AA1268" s="359">
        <v>0.32733555851349216</v>
      </c>
      <c r="AB1268" s="359">
        <v>9.8331117746616348E-2</v>
      </c>
      <c r="AC1268" s="363">
        <v>-0.80842453423453708</v>
      </c>
      <c r="AD1268" s="526">
        <v>29286406000164</v>
      </c>
      <c r="AE1268" s="360" t="s">
        <v>2352</v>
      </c>
      <c r="AF1268" s="360" t="s">
        <v>2352</v>
      </c>
      <c r="AG1268" s="364" t="s">
        <v>1439</v>
      </c>
      <c r="AH1268" s="364" t="s">
        <v>2147</v>
      </c>
      <c r="AI1268" s="364">
        <v>1000</v>
      </c>
      <c r="AJ1268" s="364">
        <v>100</v>
      </c>
      <c r="AK1268" s="364">
        <v>1000</v>
      </c>
      <c r="AL1268" s="359">
        <v>0</v>
      </c>
      <c r="AM1268" s="359" t="s">
        <v>34</v>
      </c>
      <c r="AN1268" s="359" t="s">
        <v>64</v>
      </c>
      <c r="AO1268" s="357" t="s">
        <v>1323</v>
      </c>
      <c r="AP1268" s="360" t="s">
        <v>13</v>
      </c>
      <c r="AQ1268" s="366" t="s">
        <v>664</v>
      </c>
      <c r="AR1268" s="359" t="s">
        <v>34</v>
      </c>
      <c r="AS1268" s="359" t="s">
        <v>34</v>
      </c>
      <c r="AT1268" s="359"/>
      <c r="AX1268" s="646"/>
      <c r="AY1268" s="647"/>
      <c r="AZ1268" s="647"/>
      <c r="BA1268" s="647"/>
      <c r="BB1268" s="648"/>
      <c r="BC1268" s="647"/>
      <c r="BD1268" s="647"/>
      <c r="BE1268" s="647"/>
      <c r="BF1268" s="647"/>
      <c r="BG1268" s="648"/>
      <c r="BH1268" s="648"/>
      <c r="BI1268" s="649"/>
      <c r="BJ1268" s="649"/>
      <c r="BK1268" s="649"/>
      <c r="BL1268" s="648"/>
      <c r="BM1268" s="648"/>
      <c r="BN1268" s="648"/>
      <c r="BO1268" s="648"/>
      <c r="BP1268" s="648"/>
      <c r="BQ1268" s="648"/>
      <c r="BR1268" s="648"/>
      <c r="BS1268" s="648"/>
      <c r="BT1268" s="651"/>
      <c r="BU1268" s="652"/>
      <c r="BV1268" s="650"/>
      <c r="BW1268" s="653"/>
    </row>
    <row r="1269" spans="2:75" ht="15.75" customHeight="1">
      <c r="B1269" s="353" t="s">
        <v>1652</v>
      </c>
      <c r="C1269" s="354">
        <v>27782855000178</v>
      </c>
      <c r="D1269" s="355" t="s">
        <v>13</v>
      </c>
      <c r="E1269" s="355" t="s">
        <v>615</v>
      </c>
      <c r="F1269" s="355" t="s">
        <v>619</v>
      </c>
      <c r="G1269" s="356" t="s">
        <v>34</v>
      </c>
      <c r="H1269" s="356" t="s">
        <v>1337</v>
      </c>
      <c r="I1269" s="356" t="s">
        <v>34</v>
      </c>
      <c r="J1269" s="356" t="s">
        <v>611</v>
      </c>
      <c r="K1269" s="357" t="s">
        <v>48</v>
      </c>
      <c r="L1269" s="358"/>
      <c r="M1269" s="358"/>
      <c r="N1269" s="357">
        <v>443298</v>
      </c>
      <c r="O1269" s="357" t="s">
        <v>1320</v>
      </c>
      <c r="P1269" s="361">
        <v>42913</v>
      </c>
      <c r="Q1269" s="362">
        <v>452193314.27999997</v>
      </c>
      <c r="R1269" s="362">
        <v>571441490.29111171</v>
      </c>
      <c r="S1269" s="357">
        <v>61</v>
      </c>
      <c r="T1269" s="359">
        <v>0.14281897664112253</v>
      </c>
      <c r="U1269" s="359">
        <v>1.6064154985710066</v>
      </c>
      <c r="V1269" s="359">
        <v>0.15750833487771687</v>
      </c>
      <c r="W1269" s="359">
        <v>1.4455655699870129</v>
      </c>
      <c r="X1269" s="359">
        <v>0.40837085547102348</v>
      </c>
      <c r="Y1269" s="359">
        <v>2.8715782810730106</v>
      </c>
      <c r="Z1269" s="359">
        <v>0.32387196397687923</v>
      </c>
      <c r="AA1269" s="359">
        <v>1.7698189742016361</v>
      </c>
      <c r="AB1269" s="359">
        <v>6.4297415455575768E-2</v>
      </c>
      <c r="AC1269" s="363">
        <v>0.6987523694447566</v>
      </c>
      <c r="AD1269" s="526">
        <v>0</v>
      </c>
      <c r="AE1269" s="360" t="s">
        <v>2352</v>
      </c>
      <c r="AF1269" s="360" t="s">
        <v>2352</v>
      </c>
      <c r="AG1269" s="364" t="s">
        <v>1439</v>
      </c>
      <c r="AH1269" s="364" t="s">
        <v>2144</v>
      </c>
      <c r="AI1269" s="364">
        <v>100000</v>
      </c>
      <c r="AJ1269" s="364">
        <v>50000</v>
      </c>
      <c r="AK1269" s="364">
        <v>100000</v>
      </c>
      <c r="AL1269" s="359">
        <v>0</v>
      </c>
      <c r="AM1269" s="359" t="s">
        <v>34</v>
      </c>
      <c r="AN1269" s="359" t="s">
        <v>64</v>
      </c>
      <c r="AO1269" s="357" t="s">
        <v>1323</v>
      </c>
      <c r="AP1269" s="360" t="s">
        <v>13</v>
      </c>
      <c r="AQ1269" s="366" t="s">
        <v>668</v>
      </c>
      <c r="AR1269" s="359" t="s">
        <v>34</v>
      </c>
      <c r="AS1269" s="359" t="s">
        <v>34</v>
      </c>
      <c r="AT1269" s="359"/>
      <c r="AX1269" s="646"/>
      <c r="AY1269" s="647"/>
      <c r="AZ1269" s="647"/>
      <c r="BA1269" s="647"/>
      <c r="BB1269" s="648"/>
      <c r="BC1269" s="647"/>
      <c r="BD1269" s="647"/>
      <c r="BE1269" s="647"/>
      <c r="BF1269" s="647"/>
      <c r="BG1269" s="648"/>
      <c r="BH1269" s="648"/>
      <c r="BI1269" s="649"/>
      <c r="BJ1269" s="649"/>
      <c r="BK1269" s="649"/>
      <c r="BL1269" s="648"/>
      <c r="BM1269" s="648"/>
      <c r="BN1269" s="648"/>
      <c r="BO1269" s="648"/>
      <c r="BP1269" s="648"/>
      <c r="BQ1269" s="648"/>
      <c r="BR1269" s="648"/>
      <c r="BS1269" s="648"/>
      <c r="BT1269" s="651"/>
      <c r="BU1269" s="652"/>
      <c r="BV1269" s="650"/>
      <c r="BW1269" s="653"/>
    </row>
    <row r="1270" spans="2:75" ht="15.75" customHeight="1">
      <c r="B1270" s="353" t="s">
        <v>1676</v>
      </c>
      <c r="C1270" s="354">
        <v>12483948000124</v>
      </c>
      <c r="D1270" s="355" t="s">
        <v>13</v>
      </c>
      <c r="E1270" s="355" t="s">
        <v>615</v>
      </c>
      <c r="F1270" s="355" t="s">
        <v>619</v>
      </c>
      <c r="G1270" s="356" t="s">
        <v>34</v>
      </c>
      <c r="H1270" s="356" t="s">
        <v>1337</v>
      </c>
      <c r="I1270" s="356" t="s">
        <v>34</v>
      </c>
      <c r="J1270" s="356" t="s">
        <v>611</v>
      </c>
      <c r="K1270" s="357" t="s">
        <v>48</v>
      </c>
      <c r="L1270" s="358"/>
      <c r="M1270" s="358"/>
      <c r="N1270" s="357">
        <v>267805</v>
      </c>
      <c r="O1270" s="357" t="s">
        <v>1323</v>
      </c>
      <c r="P1270" s="361">
        <v>40582</v>
      </c>
      <c r="Q1270" s="362" t="s">
        <v>1391</v>
      </c>
      <c r="R1270" s="362" t="s">
        <v>1417</v>
      </c>
      <c r="S1270" s="357">
        <v>61</v>
      </c>
      <c r="T1270" s="359" t="s">
        <v>1417</v>
      </c>
      <c r="U1270" s="359" t="s">
        <v>1417</v>
      </c>
      <c r="V1270" s="359" t="s">
        <v>1417</v>
      </c>
      <c r="W1270" s="359" t="s">
        <v>1417</v>
      </c>
      <c r="X1270" s="359" t="s">
        <v>1417</v>
      </c>
      <c r="Y1270" s="359" t="s">
        <v>1417</v>
      </c>
      <c r="Z1270" s="359" t="s">
        <v>1417</v>
      </c>
      <c r="AA1270" s="359" t="s">
        <v>1417</v>
      </c>
      <c r="AB1270" s="359" t="s">
        <v>1417</v>
      </c>
      <c r="AC1270" s="363" t="s">
        <v>1417</v>
      </c>
      <c r="AD1270" s="526">
        <v>38452255000168</v>
      </c>
      <c r="AE1270" s="360" t="s">
        <v>2352</v>
      </c>
      <c r="AF1270" s="360" t="s">
        <v>2352</v>
      </c>
      <c r="AG1270" s="364" t="s">
        <v>1439</v>
      </c>
      <c r="AH1270" s="364" t="s">
        <v>2353</v>
      </c>
      <c r="AI1270" s="364">
        <v>5000</v>
      </c>
      <c r="AJ1270" s="364">
        <v>1000</v>
      </c>
      <c r="AK1270" s="364">
        <v>5000</v>
      </c>
      <c r="AL1270" s="359">
        <v>0</v>
      </c>
      <c r="AM1270" s="359" t="s">
        <v>34</v>
      </c>
      <c r="AN1270" s="359" t="s">
        <v>64</v>
      </c>
      <c r="AO1270" s="357" t="s">
        <v>1323</v>
      </c>
      <c r="AP1270" s="360" t="s">
        <v>13</v>
      </c>
      <c r="AQ1270" s="366" t="s">
        <v>668</v>
      </c>
      <c r="AR1270" s="359" t="s">
        <v>34</v>
      </c>
      <c r="AS1270" s="359" t="s">
        <v>34</v>
      </c>
      <c r="AT1270" s="359"/>
      <c r="AX1270" s="646"/>
      <c r="AY1270" s="647"/>
      <c r="AZ1270" s="647"/>
      <c r="BA1270" s="647"/>
      <c r="BB1270" s="648"/>
      <c r="BC1270" s="647"/>
      <c r="BD1270" s="647"/>
      <c r="BE1270" s="647"/>
      <c r="BF1270" s="647"/>
      <c r="BG1270" s="648"/>
      <c r="BH1270" s="648"/>
      <c r="BI1270" s="649"/>
      <c r="BJ1270" s="649"/>
      <c r="BK1270" s="649"/>
      <c r="BL1270" s="648"/>
      <c r="BM1270" s="648"/>
      <c r="BN1270" s="648"/>
      <c r="BO1270" s="648"/>
      <c r="BP1270" s="648"/>
      <c r="BQ1270" s="648"/>
      <c r="BR1270" s="648"/>
      <c r="BS1270" s="648"/>
      <c r="BT1270" s="651"/>
      <c r="BU1270" s="652"/>
      <c r="BV1270" s="650"/>
      <c r="BW1270" s="653"/>
    </row>
    <row r="1271" spans="2:75" ht="15.75" customHeight="1">
      <c r="B1271" s="353" t="s">
        <v>1702</v>
      </c>
      <c r="C1271" s="354">
        <v>29127763000180</v>
      </c>
      <c r="D1271" s="355" t="s">
        <v>13</v>
      </c>
      <c r="E1271" s="355" t="s">
        <v>615</v>
      </c>
      <c r="F1271" s="355" t="s">
        <v>619</v>
      </c>
      <c r="G1271" s="356" t="s">
        <v>34</v>
      </c>
      <c r="H1271" s="356" t="s">
        <v>1337</v>
      </c>
      <c r="I1271" s="356" t="s">
        <v>34</v>
      </c>
      <c r="J1271" s="356" t="s">
        <v>611</v>
      </c>
      <c r="K1271" s="357" t="s">
        <v>48</v>
      </c>
      <c r="L1271" s="358"/>
      <c r="M1271" s="358"/>
      <c r="N1271" s="357">
        <v>459542</v>
      </c>
      <c r="O1271" s="357" t="s">
        <v>1320</v>
      </c>
      <c r="P1271" s="361">
        <v>43159</v>
      </c>
      <c r="Q1271" s="362" t="s">
        <v>1391</v>
      </c>
      <c r="R1271" s="362" t="s">
        <v>1417</v>
      </c>
      <c r="S1271" s="357">
        <v>61</v>
      </c>
      <c r="T1271" s="359" t="s">
        <v>1417</v>
      </c>
      <c r="U1271" s="359" t="s">
        <v>1417</v>
      </c>
      <c r="V1271" s="359" t="s">
        <v>1417</v>
      </c>
      <c r="W1271" s="359" t="s">
        <v>1417</v>
      </c>
      <c r="X1271" s="359" t="s">
        <v>1417</v>
      </c>
      <c r="Y1271" s="359" t="s">
        <v>1417</v>
      </c>
      <c r="Z1271" s="359" t="s">
        <v>1417</v>
      </c>
      <c r="AA1271" s="359" t="s">
        <v>1417</v>
      </c>
      <c r="AB1271" s="359" t="s">
        <v>1417</v>
      </c>
      <c r="AC1271" s="363" t="s">
        <v>1417</v>
      </c>
      <c r="AD1271" s="526">
        <v>17417026000132</v>
      </c>
      <c r="AE1271" s="360" t="s">
        <v>2157</v>
      </c>
      <c r="AF1271" s="360" t="s">
        <v>2143</v>
      </c>
      <c r="AG1271" s="364" t="s">
        <v>1435</v>
      </c>
      <c r="AH1271" s="364" t="s">
        <v>2144</v>
      </c>
      <c r="AI1271" s="364">
        <v>5000</v>
      </c>
      <c r="AJ1271" s="364">
        <v>5000</v>
      </c>
      <c r="AK1271" s="364">
        <v>5000</v>
      </c>
      <c r="AL1271" s="359">
        <v>0</v>
      </c>
      <c r="AM1271" s="359" t="s">
        <v>34</v>
      </c>
      <c r="AN1271" s="359" t="s">
        <v>34</v>
      </c>
      <c r="AO1271" s="357" t="s">
        <v>1323</v>
      </c>
      <c r="AP1271" s="360" t="s">
        <v>13</v>
      </c>
      <c r="AQ1271" s="366" t="s">
        <v>664</v>
      </c>
      <c r="AR1271" s="359">
        <v>3.3333333333333331E-3</v>
      </c>
      <c r="AS1271" s="359">
        <v>3.3333333333333331E-3</v>
      </c>
      <c r="AT1271" s="359"/>
      <c r="AX1271" s="646"/>
      <c r="AY1271" s="647"/>
      <c r="AZ1271" s="647"/>
      <c r="BA1271" s="647"/>
      <c r="BB1271" s="648"/>
      <c r="BC1271" s="647"/>
      <c r="BD1271" s="647"/>
      <c r="BE1271" s="647"/>
      <c r="BF1271" s="647"/>
      <c r="BG1271" s="648"/>
      <c r="BH1271" s="648"/>
      <c r="BI1271" s="649"/>
      <c r="BJ1271" s="649"/>
      <c r="BK1271" s="649"/>
      <c r="BL1271" s="648"/>
      <c r="BM1271" s="648"/>
      <c r="BN1271" s="648"/>
      <c r="BO1271" s="648"/>
      <c r="BP1271" s="648"/>
      <c r="BQ1271" s="648"/>
      <c r="BR1271" s="648"/>
      <c r="BS1271" s="648"/>
      <c r="BT1271" s="651"/>
      <c r="BU1271" s="652"/>
      <c r="BV1271" s="650"/>
      <c r="BW1271" s="653"/>
    </row>
    <row r="1272" spans="2:75" ht="15.75" customHeight="1">
      <c r="B1272" s="353" t="s">
        <v>541</v>
      </c>
      <c r="C1272" s="354">
        <v>43508144000166</v>
      </c>
      <c r="D1272" s="355" t="s">
        <v>13</v>
      </c>
      <c r="E1272" s="355" t="s">
        <v>615</v>
      </c>
      <c r="F1272" s="355" t="s">
        <v>619</v>
      </c>
      <c r="G1272" s="356" t="s">
        <v>34</v>
      </c>
      <c r="H1272" s="356" t="s">
        <v>1337</v>
      </c>
      <c r="I1272" s="356" t="s">
        <v>34</v>
      </c>
      <c r="J1272" s="356"/>
      <c r="K1272" s="357" t="s">
        <v>48</v>
      </c>
      <c r="L1272" s="358"/>
      <c r="M1272" s="358" t="s">
        <v>1414</v>
      </c>
      <c r="N1272" s="357">
        <v>617040</v>
      </c>
      <c r="O1272" s="357" t="s">
        <v>1320</v>
      </c>
      <c r="P1272" s="361">
        <v>44476</v>
      </c>
      <c r="Q1272" s="362">
        <v>14968954.27</v>
      </c>
      <c r="R1272" s="362" t="s">
        <v>1417</v>
      </c>
      <c r="S1272" s="357">
        <v>61</v>
      </c>
      <c r="T1272" s="359">
        <v>9.8465958012000865E-2</v>
      </c>
      <c r="U1272" s="359">
        <v>1.2728886579415233</v>
      </c>
      <c r="V1272" s="359" t="s">
        <v>1417</v>
      </c>
      <c r="W1272" s="359" t="s">
        <v>1417</v>
      </c>
      <c r="X1272" s="359" t="s">
        <v>1417</v>
      </c>
      <c r="Y1272" s="359" t="s">
        <v>1417</v>
      </c>
      <c r="Z1272" s="359" t="s">
        <v>1417</v>
      </c>
      <c r="AA1272" s="359" t="s">
        <v>1417</v>
      </c>
      <c r="AB1272" s="359" t="s">
        <v>1417</v>
      </c>
      <c r="AC1272" s="363" t="s">
        <v>1417</v>
      </c>
      <c r="AD1272" s="526">
        <v>0</v>
      </c>
      <c r="AE1272" s="360" t="s">
        <v>2453</v>
      </c>
      <c r="AF1272" s="360" t="s">
        <v>2143</v>
      </c>
      <c r="AG1272" s="364" t="s">
        <v>1435</v>
      </c>
      <c r="AH1272" s="364" t="s">
        <v>2144</v>
      </c>
      <c r="AI1272" s="364">
        <v>0</v>
      </c>
      <c r="AJ1272" s="364">
        <v>0</v>
      </c>
      <c r="AK1272" s="364">
        <v>0</v>
      </c>
      <c r="AL1272" s="359">
        <v>1.4999999999999999E-2</v>
      </c>
      <c r="AM1272" s="359" t="s">
        <v>34</v>
      </c>
      <c r="AN1272" s="359" t="s">
        <v>64</v>
      </c>
      <c r="AO1272" s="357" t="s">
        <v>1323</v>
      </c>
      <c r="AP1272" s="360" t="s">
        <v>13</v>
      </c>
      <c r="AQ1272" s="366" t="s">
        <v>671</v>
      </c>
      <c r="AR1272" s="359" t="s">
        <v>34</v>
      </c>
      <c r="AS1272" s="359" t="s">
        <v>34</v>
      </c>
      <c r="AT1272" s="359"/>
      <c r="AX1272" s="646"/>
      <c r="AY1272" s="647"/>
      <c r="AZ1272" s="647"/>
      <c r="BA1272" s="647"/>
      <c r="BB1272" s="648"/>
      <c r="BC1272" s="647"/>
      <c r="BD1272" s="647"/>
      <c r="BE1272" s="647"/>
      <c r="BF1272" s="647"/>
      <c r="BG1272" s="648"/>
      <c r="BH1272" s="648"/>
      <c r="BI1272" s="649"/>
      <c r="BJ1272" s="649"/>
      <c r="BK1272" s="649"/>
      <c r="BL1272" s="648"/>
      <c r="BM1272" s="648"/>
      <c r="BN1272" s="648"/>
      <c r="BO1272" s="648"/>
      <c r="BP1272" s="648"/>
      <c r="BQ1272" s="648"/>
      <c r="BR1272" s="648"/>
      <c r="BS1272" s="648"/>
      <c r="BT1272" s="651"/>
      <c r="BU1272" s="652"/>
      <c r="BV1272" s="650"/>
      <c r="BW1272" s="653"/>
    </row>
    <row r="1273" spans="2:75" ht="15.75" customHeight="1">
      <c r="B1273" s="353" t="s">
        <v>1262</v>
      </c>
      <c r="C1273" s="354">
        <v>35820605000103</v>
      </c>
      <c r="D1273" s="355" t="s">
        <v>13</v>
      </c>
      <c r="E1273" s="355" t="s">
        <v>615</v>
      </c>
      <c r="F1273" s="355" t="s">
        <v>619</v>
      </c>
      <c r="G1273" s="356" t="s">
        <v>34</v>
      </c>
      <c r="H1273" s="356" t="s">
        <v>865</v>
      </c>
      <c r="I1273" s="356" t="s">
        <v>34</v>
      </c>
      <c r="J1273" s="356"/>
      <c r="K1273" s="357" t="s">
        <v>48</v>
      </c>
      <c r="L1273" s="358"/>
      <c r="M1273" s="358" t="s">
        <v>1414</v>
      </c>
      <c r="N1273" s="357">
        <v>537527</v>
      </c>
      <c r="O1273" s="357" t="s">
        <v>1320</v>
      </c>
      <c r="P1273" s="361">
        <v>43943</v>
      </c>
      <c r="Q1273" s="362">
        <v>53935960.170000002</v>
      </c>
      <c r="R1273" s="362">
        <v>63103473.71920637</v>
      </c>
      <c r="S1273" s="357">
        <v>61</v>
      </c>
      <c r="T1273" s="359">
        <v>3.9090106275416758E-3</v>
      </c>
      <c r="U1273" s="359">
        <v>5.0532543348273125E-2</v>
      </c>
      <c r="V1273" s="359">
        <v>-2.6952216328036682E-3</v>
      </c>
      <c r="W1273" s="359">
        <v>-2.6422184109172124E-2</v>
      </c>
      <c r="X1273" s="359">
        <v>8.5165157135263625E-2</v>
      </c>
      <c r="Y1273" s="359">
        <v>0.64582285770598147</v>
      </c>
      <c r="Z1273" s="359" t="s">
        <v>1417</v>
      </c>
      <c r="AA1273" s="359" t="s">
        <v>1417</v>
      </c>
      <c r="AB1273" s="359">
        <v>5.3030082992525616E-2</v>
      </c>
      <c r="AC1273" s="363">
        <v>-1.8564898600845241</v>
      </c>
      <c r="AD1273" s="526">
        <v>0</v>
      </c>
      <c r="AE1273" s="360" t="s">
        <v>2263</v>
      </c>
      <c r="AF1273" s="360" t="s">
        <v>736</v>
      </c>
      <c r="AG1273" s="364" t="s">
        <v>736</v>
      </c>
      <c r="AH1273" s="364" t="s">
        <v>2147</v>
      </c>
      <c r="AI1273" s="364">
        <v>1000</v>
      </c>
      <c r="AJ1273" s="364">
        <v>100</v>
      </c>
      <c r="AK1273" s="364">
        <v>100</v>
      </c>
      <c r="AL1273" s="359">
        <v>0</v>
      </c>
      <c r="AM1273" s="359" t="s">
        <v>34</v>
      </c>
      <c r="AN1273" s="359" t="s">
        <v>64</v>
      </c>
      <c r="AO1273" s="357" t="s">
        <v>1323</v>
      </c>
      <c r="AP1273" s="360" t="s">
        <v>13</v>
      </c>
      <c r="AQ1273" s="366" t="s">
        <v>668</v>
      </c>
      <c r="AR1273" s="359">
        <v>0</v>
      </c>
      <c r="AS1273" s="359">
        <v>0</v>
      </c>
      <c r="AT1273" s="359"/>
      <c r="AX1273" s="646"/>
      <c r="AY1273" s="647"/>
      <c r="AZ1273" s="647"/>
      <c r="BA1273" s="647"/>
      <c r="BB1273" s="648"/>
      <c r="BC1273" s="647"/>
      <c r="BD1273" s="647"/>
      <c r="BE1273" s="647"/>
      <c r="BF1273" s="647"/>
      <c r="BG1273" s="648"/>
      <c r="BH1273" s="648"/>
      <c r="BI1273" s="649"/>
      <c r="BJ1273" s="649"/>
      <c r="BK1273" s="649"/>
      <c r="BL1273" s="648"/>
      <c r="BM1273" s="648"/>
      <c r="BN1273" s="648"/>
      <c r="BO1273" s="648"/>
      <c r="BP1273" s="648"/>
      <c r="BQ1273" s="648"/>
      <c r="BR1273" s="648"/>
      <c r="BS1273" s="648"/>
      <c r="BT1273" s="651"/>
      <c r="BU1273" s="652"/>
      <c r="BV1273" s="650"/>
      <c r="BW1273" s="653"/>
    </row>
    <row r="1274" spans="2:75" ht="15.75" customHeight="1">
      <c r="B1274" s="353" t="s">
        <v>545</v>
      </c>
      <c r="C1274" s="354">
        <v>30509286000104</v>
      </c>
      <c r="D1274" s="355" t="s">
        <v>13</v>
      </c>
      <c r="E1274" s="355" t="s">
        <v>615</v>
      </c>
      <c r="F1274" s="355" t="s">
        <v>619</v>
      </c>
      <c r="G1274" s="356" t="s">
        <v>34</v>
      </c>
      <c r="H1274" s="356" t="s">
        <v>865</v>
      </c>
      <c r="I1274" s="356" t="s">
        <v>34</v>
      </c>
      <c r="J1274" s="356"/>
      <c r="K1274" s="357" t="s">
        <v>48</v>
      </c>
      <c r="L1274" s="358"/>
      <c r="M1274" s="358" t="s">
        <v>1414</v>
      </c>
      <c r="N1274" s="357">
        <v>495255</v>
      </c>
      <c r="O1274" s="357" t="s">
        <v>1320</v>
      </c>
      <c r="P1274" s="361">
        <v>43563</v>
      </c>
      <c r="Q1274" s="362">
        <v>737243822.61000001</v>
      </c>
      <c r="R1274" s="362">
        <v>873413709.483055</v>
      </c>
      <c r="S1274" s="357">
        <v>61</v>
      </c>
      <c r="T1274" s="359">
        <v>3.7719283100094758E-2</v>
      </c>
      <c r="U1274" s="359">
        <v>0.48760453473620108</v>
      </c>
      <c r="V1274" s="359">
        <v>1.0861001592880504E-2</v>
      </c>
      <c r="W1274" s="359">
        <v>0.10647413192457283</v>
      </c>
      <c r="X1274" s="359">
        <v>0.1104698255686507</v>
      </c>
      <c r="Y1274" s="359">
        <v>0.83771275529633837</v>
      </c>
      <c r="Z1274" s="359">
        <v>0.22761671848535414</v>
      </c>
      <c r="AA1274" s="359">
        <v>1.2938472185392176</v>
      </c>
      <c r="AB1274" s="359">
        <v>6.5725512099167285E-2</v>
      </c>
      <c r="AC1274" s="363">
        <v>-1.2810337310846966</v>
      </c>
      <c r="AD1274" s="526">
        <v>0</v>
      </c>
      <c r="AE1274" s="360" t="s">
        <v>2263</v>
      </c>
      <c r="AF1274" s="360" t="s">
        <v>736</v>
      </c>
      <c r="AG1274" s="364" t="s">
        <v>736</v>
      </c>
      <c r="AH1274" s="364" t="s">
        <v>2147</v>
      </c>
      <c r="AI1274" s="364">
        <v>1000</v>
      </c>
      <c r="AJ1274" s="364">
        <v>100</v>
      </c>
      <c r="AK1274" s="364">
        <v>100</v>
      </c>
      <c r="AL1274" s="359">
        <v>7.4999999999999997E-3</v>
      </c>
      <c r="AM1274" s="359">
        <v>0.1</v>
      </c>
      <c r="AN1274" s="359" t="s">
        <v>64</v>
      </c>
      <c r="AO1274" s="357" t="s">
        <v>1323</v>
      </c>
      <c r="AP1274" s="360" t="s">
        <v>13</v>
      </c>
      <c r="AQ1274" s="366" t="s">
        <v>668</v>
      </c>
      <c r="AR1274" s="359">
        <v>2.4997499999999998E-3</v>
      </c>
      <c r="AS1274" s="359">
        <v>2.4997499999999998E-3</v>
      </c>
      <c r="AT1274" s="359"/>
      <c r="AX1274" s="646"/>
      <c r="AY1274" s="647"/>
      <c r="AZ1274" s="647"/>
      <c r="BA1274" s="647"/>
      <c r="BB1274" s="648"/>
      <c r="BC1274" s="647"/>
      <c r="BD1274" s="647"/>
      <c r="BE1274" s="647"/>
      <c r="BF1274" s="647"/>
      <c r="BG1274" s="648"/>
      <c r="BH1274" s="648"/>
      <c r="BI1274" s="649"/>
      <c r="BJ1274" s="649"/>
      <c r="BK1274" s="649"/>
      <c r="BL1274" s="648"/>
      <c r="BM1274" s="648"/>
      <c r="BN1274" s="648"/>
      <c r="BO1274" s="648"/>
      <c r="BP1274" s="648"/>
      <c r="BQ1274" s="648"/>
      <c r="BR1274" s="648"/>
      <c r="BS1274" s="648"/>
      <c r="BT1274" s="651"/>
      <c r="BU1274" s="652"/>
      <c r="BV1274" s="650"/>
      <c r="BW1274" s="653"/>
    </row>
    <row r="1275" spans="2:75" ht="15.75" customHeight="1">
      <c r="B1275" s="353" t="s">
        <v>974</v>
      </c>
      <c r="C1275" s="354">
        <v>7317588000150</v>
      </c>
      <c r="D1275" s="355" t="s">
        <v>14</v>
      </c>
      <c r="E1275" s="355" t="s">
        <v>607</v>
      </c>
      <c r="F1275" s="355"/>
      <c r="G1275" s="356"/>
      <c r="H1275" s="356" t="s">
        <v>34</v>
      </c>
      <c r="I1275" s="356" t="s">
        <v>34</v>
      </c>
      <c r="J1275" s="356" t="s">
        <v>608</v>
      </c>
      <c r="K1275" s="357" t="s">
        <v>48</v>
      </c>
      <c r="L1275" s="358"/>
      <c r="M1275" s="358" t="s">
        <v>34</v>
      </c>
      <c r="N1275" s="357">
        <v>323950</v>
      </c>
      <c r="O1275" s="357" t="s">
        <v>1320</v>
      </c>
      <c r="P1275" s="361">
        <v>41145</v>
      </c>
      <c r="Q1275" s="362">
        <v>285237160.08999997</v>
      </c>
      <c r="R1275" s="362">
        <v>357984434.92186469</v>
      </c>
      <c r="S1275" s="357">
        <v>61</v>
      </c>
      <c r="T1275" s="359">
        <v>-0.1265348690764071</v>
      </c>
      <c r="U1275" s="359">
        <v>-1.635740949799563</v>
      </c>
      <c r="V1275" s="359">
        <v>-0.24594664543922684</v>
      </c>
      <c r="W1275" s="359">
        <v>-2.4110995057829832</v>
      </c>
      <c r="X1275" s="359">
        <v>-0.15468411966263962</v>
      </c>
      <c r="Y1275" s="359">
        <v>-1.1729977794040349</v>
      </c>
      <c r="Z1275" s="359">
        <v>5.3997348987493643E-2</v>
      </c>
      <c r="AA1275" s="359">
        <v>0.30693843695165768</v>
      </c>
      <c r="AB1275" s="359">
        <v>0.25938507450878401</v>
      </c>
      <c r="AC1275" s="363">
        <v>-1.332796896120785</v>
      </c>
      <c r="AD1275" s="526">
        <v>28767201000138</v>
      </c>
      <c r="AE1275" s="360" t="s">
        <v>2305</v>
      </c>
      <c r="AF1275" s="360" t="s">
        <v>2152</v>
      </c>
      <c r="AG1275" s="364" t="s">
        <v>1436</v>
      </c>
      <c r="AH1275" s="364" t="s">
        <v>2144</v>
      </c>
      <c r="AI1275" s="364">
        <v>1000</v>
      </c>
      <c r="AJ1275" s="364">
        <v>100</v>
      </c>
      <c r="AK1275" s="364">
        <v>1000</v>
      </c>
      <c r="AL1275" s="359">
        <v>1.9400000000000001E-2</v>
      </c>
      <c r="AM1275" s="359">
        <v>0.2</v>
      </c>
      <c r="AN1275" s="359" t="s">
        <v>2175</v>
      </c>
      <c r="AO1275" s="357" t="s">
        <v>1323</v>
      </c>
      <c r="AP1275" s="360" t="s">
        <v>716</v>
      </c>
      <c r="AQ1275" s="366" t="s">
        <v>659</v>
      </c>
      <c r="AR1275" s="359">
        <v>5.8199999999999997E-3</v>
      </c>
      <c r="AS1275" s="359">
        <v>5.8199999999999997E-3</v>
      </c>
      <c r="AT1275" s="359"/>
      <c r="AX1275" s="646"/>
      <c r="AY1275" s="647"/>
      <c r="AZ1275" s="647"/>
      <c r="BA1275" s="647"/>
      <c r="BB1275" s="648"/>
      <c r="BC1275" s="647"/>
      <c r="BD1275" s="647"/>
      <c r="BE1275" s="647"/>
      <c r="BF1275" s="647"/>
      <c r="BG1275" s="648"/>
      <c r="BH1275" s="648"/>
      <c r="BI1275" s="649"/>
      <c r="BJ1275" s="649"/>
      <c r="BK1275" s="649"/>
      <c r="BL1275" s="648"/>
      <c r="BM1275" s="648"/>
      <c r="BN1275" s="648"/>
      <c r="BO1275" s="648"/>
      <c r="BP1275" s="648"/>
      <c r="BQ1275" s="648"/>
      <c r="BR1275" s="648"/>
      <c r="BS1275" s="648"/>
      <c r="BT1275" s="651"/>
      <c r="BU1275" s="652"/>
      <c r="BV1275" s="650"/>
      <c r="BW1275" s="653"/>
    </row>
    <row r="1276" spans="2:75" ht="15.75" customHeight="1">
      <c r="B1276" s="353" t="s">
        <v>1497</v>
      </c>
      <c r="C1276" s="354">
        <v>34581178000195</v>
      </c>
      <c r="D1276" s="355" t="s">
        <v>14</v>
      </c>
      <c r="E1276" s="355" t="s">
        <v>607</v>
      </c>
      <c r="F1276" s="355" t="s">
        <v>1316</v>
      </c>
      <c r="G1276" s="356"/>
      <c r="H1276" s="356" t="s">
        <v>34</v>
      </c>
      <c r="I1276" s="356" t="s">
        <v>34</v>
      </c>
      <c r="J1276" s="356" t="s">
        <v>608</v>
      </c>
      <c r="K1276" s="357" t="s">
        <v>48</v>
      </c>
      <c r="L1276" s="358"/>
      <c r="M1276" s="358"/>
      <c r="N1276" s="357">
        <v>507083</v>
      </c>
      <c r="O1276" s="357" t="s">
        <v>1320</v>
      </c>
      <c r="P1276" s="361">
        <v>43725</v>
      </c>
      <c r="Q1276" s="362">
        <v>478677366.93000001</v>
      </c>
      <c r="R1276" s="362">
        <v>555674760.4011904</v>
      </c>
      <c r="S1276" s="357">
        <v>62</v>
      </c>
      <c r="T1276" s="359">
        <v>-5.4603276371558818E-2</v>
      </c>
      <c r="U1276" s="359">
        <v>-0.61417293064941192</v>
      </c>
      <c r="V1276" s="359">
        <v>-0.22150070075801209</v>
      </c>
      <c r="W1276" s="359">
        <v>-2.0328688446383749</v>
      </c>
      <c r="X1276" s="359">
        <v>-0.18676161317524098</v>
      </c>
      <c r="Y1276" s="359">
        <v>-1.3132685277297782</v>
      </c>
      <c r="Z1276" s="359">
        <v>0.13982294949569729</v>
      </c>
      <c r="AA1276" s="359">
        <v>0.76407141268945422</v>
      </c>
      <c r="AB1276" s="359">
        <v>0.26001035384453169</v>
      </c>
      <c r="AC1276" s="363">
        <v>-1.230697389799688</v>
      </c>
      <c r="AD1276" s="526">
        <v>34172637000187</v>
      </c>
      <c r="AE1276" s="360" t="s">
        <v>2158</v>
      </c>
      <c r="AF1276" s="360" t="s">
        <v>2143</v>
      </c>
      <c r="AG1276" s="364" t="s">
        <v>1435</v>
      </c>
      <c r="AH1276" s="364" t="s">
        <v>2144</v>
      </c>
      <c r="AI1276" s="364">
        <v>200000</v>
      </c>
      <c r="AJ1276" s="364">
        <v>10000</v>
      </c>
      <c r="AK1276" s="364">
        <v>50000</v>
      </c>
      <c r="AL1276" s="657">
        <v>1.8500000000000003E-2</v>
      </c>
      <c r="AM1276" s="657">
        <v>0.2</v>
      </c>
      <c r="AN1276" s="359" t="s">
        <v>34</v>
      </c>
      <c r="AO1276" s="357" t="s">
        <v>1323</v>
      </c>
      <c r="AP1276" s="360" t="s">
        <v>716</v>
      </c>
      <c r="AQ1276" s="366" t="s">
        <v>659</v>
      </c>
      <c r="AR1276" s="359" t="s">
        <v>34</v>
      </c>
      <c r="AS1276" s="359" t="s">
        <v>34</v>
      </c>
      <c r="AT1276" s="359"/>
      <c r="AX1276" s="646"/>
      <c r="AY1276" s="647"/>
      <c r="AZ1276" s="647"/>
      <c r="BA1276" s="647"/>
      <c r="BB1276" s="648"/>
      <c r="BC1276" s="647"/>
      <c r="BD1276" s="647"/>
      <c r="BE1276" s="647"/>
      <c r="BF1276" s="647"/>
      <c r="BG1276" s="648"/>
      <c r="BH1276" s="648"/>
      <c r="BI1276" s="649"/>
      <c r="BJ1276" s="649"/>
      <c r="BK1276" s="649"/>
      <c r="BL1276" s="648"/>
      <c r="BM1276" s="648"/>
      <c r="BN1276" s="648"/>
      <c r="BO1276" s="648"/>
      <c r="BP1276" s="648"/>
      <c r="BQ1276" s="648"/>
      <c r="BR1276" s="648"/>
      <c r="BS1276" s="648"/>
      <c r="BT1276" s="651"/>
      <c r="BU1276" s="652"/>
      <c r="BV1276" s="650"/>
      <c r="BW1276" s="653"/>
    </row>
    <row r="1277" spans="2:75" ht="15.75" customHeight="1">
      <c r="B1277" s="353" t="s">
        <v>1498</v>
      </c>
      <c r="C1277" s="354">
        <v>38065123000183</v>
      </c>
      <c r="D1277" s="355" t="s">
        <v>14</v>
      </c>
      <c r="E1277" s="355" t="s">
        <v>607</v>
      </c>
      <c r="F1277" s="355" t="s">
        <v>1316</v>
      </c>
      <c r="G1277" s="356"/>
      <c r="H1277" s="356" t="s">
        <v>34</v>
      </c>
      <c r="I1277" s="356" t="s">
        <v>34</v>
      </c>
      <c r="J1277" s="356" t="s">
        <v>608</v>
      </c>
      <c r="K1277" s="357" t="s">
        <v>48</v>
      </c>
      <c r="L1277" s="358"/>
      <c r="M1277" s="358"/>
      <c r="N1277" s="357">
        <v>555886</v>
      </c>
      <c r="O1277" s="357" t="s">
        <v>1320</v>
      </c>
      <c r="P1277" s="361">
        <v>44084</v>
      </c>
      <c r="Q1277" s="362">
        <v>113865391.77</v>
      </c>
      <c r="R1277" s="362">
        <v>106401127.50039677</v>
      </c>
      <c r="S1277" s="357">
        <v>62</v>
      </c>
      <c r="T1277" s="359">
        <v>-6.0728695643546771E-2</v>
      </c>
      <c r="U1277" s="359">
        <v>-0.68307111690720157</v>
      </c>
      <c r="V1277" s="359">
        <v>-0.22284780187218667</v>
      </c>
      <c r="W1277" s="359">
        <v>-2.0452321458659175</v>
      </c>
      <c r="X1277" s="359">
        <v>-0.17169237242376145</v>
      </c>
      <c r="Y1277" s="359">
        <v>-1.2073047845427245</v>
      </c>
      <c r="Z1277" s="359" t="s">
        <v>1417</v>
      </c>
      <c r="AA1277" s="359" t="s">
        <v>1417</v>
      </c>
      <c r="AB1277" s="359">
        <v>0.25477366757238812</v>
      </c>
      <c r="AC1277" s="363">
        <v>-1.2680758755432222</v>
      </c>
      <c r="AD1277" s="526">
        <v>38173724000100</v>
      </c>
      <c r="AE1277" s="360" t="s">
        <v>2158</v>
      </c>
      <c r="AF1277" s="360" t="s">
        <v>2143</v>
      </c>
      <c r="AG1277" s="364" t="s">
        <v>1435</v>
      </c>
      <c r="AH1277" s="364" t="s">
        <v>2144</v>
      </c>
      <c r="AI1277" s="364">
        <v>200000</v>
      </c>
      <c r="AJ1277" s="364">
        <v>10000</v>
      </c>
      <c r="AK1277" s="364">
        <v>50000</v>
      </c>
      <c r="AL1277" s="657">
        <v>0.03</v>
      </c>
      <c r="AM1277" s="657" t="s">
        <v>34</v>
      </c>
      <c r="AN1277" s="359" t="s">
        <v>34</v>
      </c>
      <c r="AO1277" s="357" t="s">
        <v>1323</v>
      </c>
      <c r="AP1277" s="360" t="s">
        <v>716</v>
      </c>
      <c r="AQ1277" s="366" t="s">
        <v>659</v>
      </c>
      <c r="AR1277" s="359" t="s">
        <v>34</v>
      </c>
      <c r="AS1277" s="359" t="s">
        <v>34</v>
      </c>
      <c r="AT1277" s="359"/>
      <c r="AX1277" s="646"/>
      <c r="AY1277" s="647"/>
      <c r="AZ1277" s="647"/>
      <c r="BA1277" s="647"/>
      <c r="BB1277" s="648"/>
      <c r="BC1277" s="647"/>
      <c r="BD1277" s="647"/>
      <c r="BE1277" s="647"/>
      <c r="BF1277" s="647"/>
      <c r="BG1277" s="648"/>
      <c r="BH1277" s="648"/>
      <c r="BI1277" s="649"/>
      <c r="BJ1277" s="649"/>
      <c r="BK1277" s="649"/>
      <c r="BL1277" s="648"/>
      <c r="BM1277" s="648"/>
      <c r="BN1277" s="648"/>
      <c r="BO1277" s="648"/>
      <c r="BP1277" s="648"/>
      <c r="BQ1277" s="648"/>
      <c r="BR1277" s="648"/>
      <c r="BS1277" s="648"/>
      <c r="BT1277" s="651"/>
      <c r="BU1277" s="652"/>
      <c r="BV1277" s="650"/>
      <c r="BW1277" s="653"/>
    </row>
    <row r="1278" spans="2:75" ht="15.75" customHeight="1">
      <c r="B1278" s="353" t="s">
        <v>911</v>
      </c>
      <c r="C1278" s="354">
        <v>11977572000141</v>
      </c>
      <c r="D1278" s="355" t="s">
        <v>14</v>
      </c>
      <c r="E1278" s="355" t="s">
        <v>607</v>
      </c>
      <c r="F1278" s="355" t="s">
        <v>1316</v>
      </c>
      <c r="G1278" s="356"/>
      <c r="H1278" s="356" t="s">
        <v>34</v>
      </c>
      <c r="I1278" s="356" t="s">
        <v>34</v>
      </c>
      <c r="J1278" s="356" t="s">
        <v>608</v>
      </c>
      <c r="K1278" s="357" t="s">
        <v>48</v>
      </c>
      <c r="L1278" s="358"/>
      <c r="M1278" s="358" t="s">
        <v>34</v>
      </c>
      <c r="N1278" s="357">
        <v>264611</v>
      </c>
      <c r="O1278" s="357" t="s">
        <v>1323</v>
      </c>
      <c r="P1278" s="361">
        <v>40534</v>
      </c>
      <c r="Q1278" s="362">
        <v>23100143.710000001</v>
      </c>
      <c r="R1278" s="362">
        <v>47744402.705436535</v>
      </c>
      <c r="S1278" s="357">
        <v>62</v>
      </c>
      <c r="T1278" s="359">
        <v>-9.0945135699436741E-2</v>
      </c>
      <c r="U1278" s="359">
        <v>-1.1756655199826191</v>
      </c>
      <c r="V1278" s="359">
        <v>-0.33256445429206583</v>
      </c>
      <c r="W1278" s="359">
        <v>-3.2602436595652726</v>
      </c>
      <c r="X1278" s="359">
        <v>-0.29698456430194953</v>
      </c>
      <c r="Y1278" s="359">
        <v>-2.2520879014809458</v>
      </c>
      <c r="Z1278" s="359">
        <v>-0.12232866763592609</v>
      </c>
      <c r="AA1278" s="359">
        <v>-0.69535580436080957</v>
      </c>
      <c r="AB1278" s="359">
        <v>0.26589479446556369</v>
      </c>
      <c r="AC1278" s="363">
        <v>-1.7519856888553733</v>
      </c>
      <c r="AD1278" s="526">
        <v>38386961000159</v>
      </c>
      <c r="AE1278" s="360" t="s">
        <v>2249</v>
      </c>
      <c r="AF1278" s="360" t="s">
        <v>2152</v>
      </c>
      <c r="AG1278" s="364" t="s">
        <v>1436</v>
      </c>
      <c r="AH1278" s="364" t="s">
        <v>2144</v>
      </c>
      <c r="AI1278" s="364">
        <v>50000</v>
      </c>
      <c r="AJ1278" s="364">
        <v>5000</v>
      </c>
      <c r="AK1278" s="364">
        <v>5000</v>
      </c>
      <c r="AL1278" s="359">
        <v>0.02</v>
      </c>
      <c r="AM1278" s="359">
        <v>0.2</v>
      </c>
      <c r="AN1278" s="359" t="s">
        <v>2175</v>
      </c>
      <c r="AO1278" s="357" t="s">
        <v>1323</v>
      </c>
      <c r="AP1278" s="360" t="s">
        <v>716</v>
      </c>
      <c r="AQ1278" s="366" t="s">
        <v>665</v>
      </c>
      <c r="AR1278" s="359">
        <v>5.3333333333333332E-3</v>
      </c>
      <c r="AS1278" s="359">
        <v>5.3333333333333332E-3</v>
      </c>
      <c r="AT1278" s="359"/>
      <c r="AX1278" s="646"/>
      <c r="AY1278" s="647"/>
      <c r="AZ1278" s="647"/>
      <c r="BA1278" s="647"/>
      <c r="BB1278" s="648"/>
      <c r="BC1278" s="647"/>
      <c r="BD1278" s="647"/>
      <c r="BE1278" s="647"/>
      <c r="BF1278" s="647"/>
      <c r="BG1278" s="648"/>
      <c r="BH1278" s="648"/>
      <c r="BI1278" s="649"/>
      <c r="BJ1278" s="649"/>
      <c r="BK1278" s="649"/>
      <c r="BL1278" s="648"/>
      <c r="BM1278" s="648"/>
      <c r="BN1278" s="648"/>
      <c r="BO1278" s="648"/>
      <c r="BP1278" s="648"/>
      <c r="BQ1278" s="648"/>
      <c r="BR1278" s="648"/>
      <c r="BS1278" s="648"/>
      <c r="BT1278" s="651"/>
      <c r="BU1278" s="652"/>
      <c r="BV1278" s="650"/>
      <c r="BW1278" s="653"/>
    </row>
    <row r="1279" spans="2:75" ht="15.75" customHeight="1">
      <c r="B1279" s="353" t="s">
        <v>914</v>
      </c>
      <c r="C1279" s="354">
        <v>36352596000136</v>
      </c>
      <c r="D1279" s="355" t="s">
        <v>14</v>
      </c>
      <c r="E1279" s="355" t="s">
        <v>607</v>
      </c>
      <c r="F1279" s="355" t="s">
        <v>1316</v>
      </c>
      <c r="G1279" s="356"/>
      <c r="H1279" s="356" t="s">
        <v>34</v>
      </c>
      <c r="I1279" s="356" t="s">
        <v>34</v>
      </c>
      <c r="J1279" s="356" t="s">
        <v>608</v>
      </c>
      <c r="K1279" s="357" t="s">
        <v>48</v>
      </c>
      <c r="L1279" s="358"/>
      <c r="M1279" s="358" t="s">
        <v>1414</v>
      </c>
      <c r="N1279" s="357">
        <v>539082</v>
      </c>
      <c r="O1279" s="357" t="s">
        <v>1320</v>
      </c>
      <c r="P1279" s="361">
        <v>43990</v>
      </c>
      <c r="Q1279" s="362">
        <v>28296304.239999998</v>
      </c>
      <c r="R1279" s="362">
        <v>83480578.224880964</v>
      </c>
      <c r="S1279" s="357">
        <v>62</v>
      </c>
      <c r="T1279" s="359">
        <v>-0.27383608331334841</v>
      </c>
      <c r="U1279" s="359">
        <v>-3.5399324966930088</v>
      </c>
      <c r="V1279" s="359">
        <v>-0.46302155406396672</v>
      </c>
      <c r="W1279" s="359">
        <v>-4.5391594513386364</v>
      </c>
      <c r="X1279" s="359">
        <v>-0.24900995166570195</v>
      </c>
      <c r="Y1279" s="359">
        <v>-1.8882876987657677</v>
      </c>
      <c r="Z1279" s="359" t="s">
        <v>1417</v>
      </c>
      <c r="AA1279" s="359" t="s">
        <v>1417</v>
      </c>
      <c r="AB1279" s="359">
        <v>0.32886646611455106</v>
      </c>
      <c r="AC1279" s="363">
        <v>-2.01925060850404</v>
      </c>
      <c r="AD1279" s="526">
        <v>42870670000109</v>
      </c>
      <c r="AE1279" s="360" t="s">
        <v>2249</v>
      </c>
      <c r="AF1279" s="360" t="s">
        <v>2152</v>
      </c>
      <c r="AG1279" s="364" t="s">
        <v>1436</v>
      </c>
      <c r="AH1279" s="364" t="s">
        <v>2144</v>
      </c>
      <c r="AI1279" s="364">
        <v>5000</v>
      </c>
      <c r="AJ1279" s="364">
        <v>1000</v>
      </c>
      <c r="AK1279" s="364">
        <v>5000</v>
      </c>
      <c r="AL1279" s="359">
        <v>0.02</v>
      </c>
      <c r="AM1279" s="359">
        <v>0.2</v>
      </c>
      <c r="AN1279" s="359" t="s">
        <v>34</v>
      </c>
      <c r="AO1279" s="357" t="s">
        <v>1323</v>
      </c>
      <c r="AP1279" s="360" t="s">
        <v>716</v>
      </c>
      <c r="AQ1279" s="366" t="s">
        <v>659</v>
      </c>
      <c r="AR1279" s="359">
        <v>2E-3</v>
      </c>
      <c r="AS1279" s="359">
        <v>2E-3</v>
      </c>
      <c r="AT1279" s="359"/>
      <c r="AX1279" s="646"/>
      <c r="AY1279" s="647"/>
      <c r="AZ1279" s="647"/>
      <c r="BA1279" s="647"/>
      <c r="BB1279" s="648"/>
      <c r="BC1279" s="647"/>
      <c r="BD1279" s="647"/>
      <c r="BE1279" s="647"/>
      <c r="BF1279" s="647"/>
      <c r="BG1279" s="648"/>
      <c r="BH1279" s="648"/>
      <c r="BI1279" s="649"/>
      <c r="BJ1279" s="649"/>
      <c r="BK1279" s="649"/>
      <c r="BL1279" s="648"/>
      <c r="BM1279" s="648"/>
      <c r="BN1279" s="648"/>
      <c r="BO1279" s="648"/>
      <c r="BP1279" s="648"/>
      <c r="BQ1279" s="648"/>
      <c r="BR1279" s="648"/>
      <c r="BS1279" s="648"/>
      <c r="BT1279" s="651"/>
      <c r="BU1279" s="652"/>
      <c r="BV1279" s="650"/>
      <c r="BW1279" s="653"/>
    </row>
    <row r="1280" spans="2:75" ht="15.75" customHeight="1">
      <c r="B1280" s="353" t="s">
        <v>179</v>
      </c>
      <c r="C1280" s="354">
        <v>16948298000104</v>
      </c>
      <c r="D1280" s="355" t="s">
        <v>14</v>
      </c>
      <c r="E1280" s="355" t="s">
        <v>607</v>
      </c>
      <c r="F1280" s="355" t="s">
        <v>1316</v>
      </c>
      <c r="G1280" s="356"/>
      <c r="H1280" s="356" t="s">
        <v>34</v>
      </c>
      <c r="I1280" s="356" t="s">
        <v>34</v>
      </c>
      <c r="J1280" s="356" t="s">
        <v>608</v>
      </c>
      <c r="K1280" s="357" t="s">
        <v>48</v>
      </c>
      <c r="L1280" s="358"/>
      <c r="M1280" s="358" t="s">
        <v>34</v>
      </c>
      <c r="N1280" s="357">
        <v>320757</v>
      </c>
      <c r="O1280" s="357" t="s">
        <v>1320</v>
      </c>
      <c r="P1280" s="361">
        <v>41249</v>
      </c>
      <c r="Q1280" s="362">
        <v>413942417.26999998</v>
      </c>
      <c r="R1280" s="362">
        <v>713335411.06579387</v>
      </c>
      <c r="S1280" s="357">
        <v>62</v>
      </c>
      <c r="T1280" s="359">
        <v>-8.8286086670300135E-2</v>
      </c>
      <c r="U1280" s="359">
        <v>-1.1412914741861431</v>
      </c>
      <c r="V1280" s="359">
        <v>-0.32918162130318174</v>
      </c>
      <c r="W1280" s="359">
        <v>-3.2270805849761528</v>
      </c>
      <c r="X1280" s="359">
        <v>-0.2813549558410865</v>
      </c>
      <c r="Y1280" s="359">
        <v>-2.1335657412389537</v>
      </c>
      <c r="Z1280" s="359">
        <v>-0.10414750108614867</v>
      </c>
      <c r="AA1280" s="359">
        <v>-0.5920081595710821</v>
      </c>
      <c r="AB1280" s="359">
        <v>0.26562357464935682</v>
      </c>
      <c r="AC1280" s="363">
        <v>-1.7350470350743794</v>
      </c>
      <c r="AD1280" s="526">
        <v>11225860000140</v>
      </c>
      <c r="AE1280" s="360" t="s">
        <v>2249</v>
      </c>
      <c r="AF1280" s="360" t="s">
        <v>2152</v>
      </c>
      <c r="AG1280" s="364" t="s">
        <v>1436</v>
      </c>
      <c r="AH1280" s="364" t="s">
        <v>2147</v>
      </c>
      <c r="AI1280" s="364">
        <v>50000</v>
      </c>
      <c r="AJ1280" s="364">
        <v>1000</v>
      </c>
      <c r="AK1280" s="364">
        <v>1000</v>
      </c>
      <c r="AL1280" s="359">
        <v>0.02</v>
      </c>
      <c r="AM1280" s="359">
        <v>0.2</v>
      </c>
      <c r="AN1280" s="359" t="s">
        <v>34</v>
      </c>
      <c r="AO1280" s="357" t="s">
        <v>1323</v>
      </c>
      <c r="AP1280" s="360" t="s">
        <v>716</v>
      </c>
      <c r="AQ1280" s="366" t="s">
        <v>665</v>
      </c>
      <c r="AR1280" s="359">
        <v>5.3333333333333332E-3</v>
      </c>
      <c r="AS1280" s="359">
        <v>5.3333333333333332E-3</v>
      </c>
      <c r="AT1280" s="359"/>
      <c r="AX1280" s="646"/>
      <c r="AY1280" s="647"/>
      <c r="AZ1280" s="647"/>
      <c r="BA1280" s="647"/>
      <c r="BB1280" s="648"/>
      <c r="BC1280" s="647"/>
      <c r="BD1280" s="647"/>
      <c r="BE1280" s="647"/>
      <c r="BF1280" s="647"/>
      <c r="BG1280" s="648"/>
      <c r="BH1280" s="648"/>
      <c r="BI1280" s="649"/>
      <c r="BJ1280" s="649"/>
      <c r="BK1280" s="649"/>
      <c r="BL1280" s="648"/>
      <c r="BM1280" s="648"/>
      <c r="BN1280" s="648"/>
      <c r="BO1280" s="648"/>
      <c r="BP1280" s="648"/>
      <c r="BQ1280" s="648"/>
      <c r="BR1280" s="648"/>
      <c r="BS1280" s="648"/>
      <c r="BT1280" s="651"/>
      <c r="BU1280" s="652"/>
      <c r="BV1280" s="650"/>
      <c r="BW1280" s="653"/>
    </row>
    <row r="1281" spans="2:75" ht="15.75" customHeight="1">
      <c r="B1281" s="353" t="s">
        <v>553</v>
      </c>
      <c r="C1281" s="354">
        <v>35343074000105</v>
      </c>
      <c r="D1281" s="355" t="s">
        <v>14</v>
      </c>
      <c r="E1281" s="355" t="s">
        <v>607</v>
      </c>
      <c r="F1281" s="355" t="s">
        <v>1316</v>
      </c>
      <c r="G1281" s="356"/>
      <c r="H1281" s="356" t="s">
        <v>34</v>
      </c>
      <c r="I1281" s="356" t="s">
        <v>34</v>
      </c>
      <c r="J1281" s="356" t="s">
        <v>608</v>
      </c>
      <c r="K1281" s="357" t="s">
        <v>48</v>
      </c>
      <c r="L1281" s="358"/>
      <c r="M1281" s="358" t="s">
        <v>1414</v>
      </c>
      <c r="N1281" s="357">
        <v>534757</v>
      </c>
      <c r="O1281" s="357" t="s">
        <v>1320</v>
      </c>
      <c r="P1281" s="361">
        <v>43941</v>
      </c>
      <c r="Q1281" s="362">
        <v>22992033.600000001</v>
      </c>
      <c r="R1281" s="362">
        <v>29318536.954920653</v>
      </c>
      <c r="S1281" s="357">
        <v>62</v>
      </c>
      <c r="T1281" s="359">
        <v>-9.0184477785158812E-2</v>
      </c>
      <c r="U1281" s="359">
        <v>-1.1658323466584961</v>
      </c>
      <c r="V1281" s="359">
        <v>-0.33174879131675694</v>
      </c>
      <c r="W1281" s="359">
        <v>-3.2522474350461676</v>
      </c>
      <c r="X1281" s="359">
        <v>-0.28161656892152709</v>
      </c>
      <c r="Y1281" s="359">
        <v>-2.1355496007527108</v>
      </c>
      <c r="Z1281" s="359" t="s">
        <v>1417</v>
      </c>
      <c r="AA1281" s="359" t="s">
        <v>1417</v>
      </c>
      <c r="AB1281" s="359">
        <v>0.26592514042845872</v>
      </c>
      <c r="AC1281" s="363">
        <v>-1.7471727492778206</v>
      </c>
      <c r="AD1281" s="526">
        <v>38386961000159</v>
      </c>
      <c r="AE1281" s="360" t="s">
        <v>2249</v>
      </c>
      <c r="AF1281" s="360" t="s">
        <v>2143</v>
      </c>
      <c r="AG1281" s="364" t="s">
        <v>1435</v>
      </c>
      <c r="AH1281" s="364" t="s">
        <v>2165</v>
      </c>
      <c r="AI1281" s="364">
        <v>0</v>
      </c>
      <c r="AJ1281" s="364">
        <v>0</v>
      </c>
      <c r="AK1281" s="364">
        <v>0</v>
      </c>
      <c r="AL1281" s="359">
        <v>0.02</v>
      </c>
      <c r="AM1281" s="359">
        <v>0.2</v>
      </c>
      <c r="AN1281" s="359" t="s">
        <v>34</v>
      </c>
      <c r="AO1281" s="357" t="s">
        <v>1323</v>
      </c>
      <c r="AP1281" s="360" t="s">
        <v>716</v>
      </c>
      <c r="AQ1281" s="366" t="s">
        <v>665</v>
      </c>
      <c r="AR1281" s="359">
        <v>3.3333333333333331E-3</v>
      </c>
      <c r="AS1281" s="359">
        <v>3.3333333333333331E-3</v>
      </c>
      <c r="AT1281" s="359"/>
      <c r="AX1281" s="646"/>
      <c r="AY1281" s="647"/>
      <c r="AZ1281" s="647"/>
      <c r="BA1281" s="647"/>
      <c r="BB1281" s="648"/>
      <c r="BC1281" s="647"/>
      <c r="BD1281" s="647"/>
      <c r="BE1281" s="647"/>
      <c r="BF1281" s="647"/>
      <c r="BG1281" s="648"/>
      <c r="BH1281" s="648"/>
      <c r="BI1281" s="649"/>
      <c r="BJ1281" s="649"/>
      <c r="BK1281" s="649"/>
      <c r="BL1281" s="648"/>
      <c r="BM1281" s="648"/>
      <c r="BN1281" s="648"/>
      <c r="BO1281" s="648"/>
      <c r="BP1281" s="648"/>
      <c r="BQ1281" s="648"/>
      <c r="BR1281" s="648"/>
      <c r="BS1281" s="648"/>
      <c r="BT1281" s="651"/>
      <c r="BU1281" s="652"/>
      <c r="BV1281" s="650"/>
      <c r="BW1281" s="653"/>
    </row>
    <row r="1282" spans="2:75" ht="15.75" customHeight="1">
      <c r="B1282" s="353" t="s">
        <v>1623</v>
      </c>
      <c r="C1282" s="354">
        <v>34200563000145</v>
      </c>
      <c r="D1282" s="355" t="s">
        <v>14</v>
      </c>
      <c r="E1282" s="355" t="s">
        <v>607</v>
      </c>
      <c r="F1282" s="355" t="s">
        <v>1316</v>
      </c>
      <c r="G1282" s="356"/>
      <c r="H1282" s="356" t="s">
        <v>34</v>
      </c>
      <c r="I1282" s="356" t="s">
        <v>34</v>
      </c>
      <c r="J1282" s="356" t="s">
        <v>608</v>
      </c>
      <c r="K1282" s="357" t="s">
        <v>48</v>
      </c>
      <c r="L1282" s="358"/>
      <c r="M1282" s="358"/>
      <c r="N1282" s="357">
        <v>504580</v>
      </c>
      <c r="O1282" s="357" t="s">
        <v>1320</v>
      </c>
      <c r="P1282" s="361">
        <v>43692</v>
      </c>
      <c r="Q1282" s="362">
        <v>11962770.33</v>
      </c>
      <c r="R1282" s="362">
        <v>14731552.485317461</v>
      </c>
      <c r="S1282" s="357">
        <v>62</v>
      </c>
      <c r="T1282" s="359">
        <v>-5.5030683628296662E-2</v>
      </c>
      <c r="U1282" s="359">
        <v>-0.61898037051190768</v>
      </c>
      <c r="V1282" s="359">
        <v>-0.22004633481400626</v>
      </c>
      <c r="W1282" s="359">
        <v>-2.0195210980797644</v>
      </c>
      <c r="X1282" s="359">
        <v>-0.18101403065495825</v>
      </c>
      <c r="Y1282" s="359">
        <v>-1.2728527318599139</v>
      </c>
      <c r="Z1282" s="359">
        <v>0.19210605566037553</v>
      </c>
      <c r="AA1282" s="359">
        <v>1.0497757761799964</v>
      </c>
      <c r="AB1282" s="359">
        <v>0.25583086983455422</v>
      </c>
      <c r="AC1282" s="363">
        <v>-1.2477146680269235</v>
      </c>
      <c r="AD1282" s="526">
        <v>34258716000105</v>
      </c>
      <c r="AE1282" s="360" t="s">
        <v>2352</v>
      </c>
      <c r="AF1282" s="360" t="s">
        <v>2352</v>
      </c>
      <c r="AG1282" s="364" t="s">
        <v>1439</v>
      </c>
      <c r="AH1282" s="364" t="s">
        <v>2144</v>
      </c>
      <c r="AI1282" s="364">
        <v>50000</v>
      </c>
      <c r="AJ1282" s="364">
        <v>10000</v>
      </c>
      <c r="AK1282" s="364">
        <v>10000</v>
      </c>
      <c r="AL1282" s="359">
        <v>0</v>
      </c>
      <c r="AM1282" s="359" t="s">
        <v>34</v>
      </c>
      <c r="AN1282" s="359" t="s">
        <v>666</v>
      </c>
      <c r="AO1282" s="357" t="s">
        <v>1323</v>
      </c>
      <c r="AP1282" s="360" t="s">
        <v>716</v>
      </c>
      <c r="AQ1282" s="366" t="s">
        <v>659</v>
      </c>
      <c r="AR1282" s="359" t="s">
        <v>34</v>
      </c>
      <c r="AS1282" s="359" t="s">
        <v>34</v>
      </c>
      <c r="AT1282" s="359"/>
      <c r="AX1282" s="646"/>
      <c r="AY1282" s="647"/>
      <c r="AZ1282" s="647"/>
      <c r="BA1282" s="647"/>
      <c r="BB1282" s="648"/>
      <c r="BC1282" s="647"/>
      <c r="BD1282" s="647"/>
      <c r="BE1282" s="647"/>
      <c r="BF1282" s="647"/>
      <c r="BG1282" s="648"/>
      <c r="BH1282" s="648"/>
      <c r="BI1282" s="649"/>
      <c r="BJ1282" s="649"/>
      <c r="BK1282" s="649"/>
      <c r="BL1282" s="648"/>
      <c r="BM1282" s="648"/>
      <c r="BN1282" s="648"/>
      <c r="BO1282" s="648"/>
      <c r="BP1282" s="648"/>
      <c r="BQ1282" s="648"/>
      <c r="BR1282" s="648"/>
      <c r="BS1282" s="648"/>
      <c r="BT1282" s="651"/>
      <c r="BU1282" s="652"/>
      <c r="BV1282" s="650"/>
      <c r="BW1282" s="653"/>
    </row>
    <row r="1283" spans="2:75" ht="15.75" customHeight="1">
      <c r="B1283" s="353" t="s">
        <v>1624</v>
      </c>
      <c r="C1283" s="354">
        <v>34674552000105</v>
      </c>
      <c r="D1283" s="355" t="s">
        <v>14</v>
      </c>
      <c r="E1283" s="355" t="s">
        <v>607</v>
      </c>
      <c r="F1283" s="355" t="s">
        <v>1316</v>
      </c>
      <c r="G1283" s="356"/>
      <c r="H1283" s="356" t="s">
        <v>34</v>
      </c>
      <c r="I1283" s="356" t="s">
        <v>34</v>
      </c>
      <c r="J1283" s="356" t="s">
        <v>608</v>
      </c>
      <c r="K1283" s="357" t="s">
        <v>48</v>
      </c>
      <c r="L1283" s="358"/>
      <c r="M1283" s="358"/>
      <c r="N1283" s="357">
        <v>511455</v>
      </c>
      <c r="O1283" s="357" t="s">
        <v>1320</v>
      </c>
      <c r="P1283" s="361">
        <v>43759</v>
      </c>
      <c r="Q1283" s="362">
        <v>98559731.299999997</v>
      </c>
      <c r="R1283" s="362">
        <v>251197355.08984134</v>
      </c>
      <c r="S1283" s="357">
        <v>62</v>
      </c>
      <c r="T1283" s="359">
        <v>-4.9849420393040633E-2</v>
      </c>
      <c r="U1283" s="359">
        <v>-0.56070196970662645</v>
      </c>
      <c r="V1283" s="359">
        <v>-0.21706044834215987</v>
      </c>
      <c r="W1283" s="359">
        <v>-1.9921175026894498</v>
      </c>
      <c r="X1283" s="359">
        <v>-0.18278706220907937</v>
      </c>
      <c r="Y1283" s="359">
        <v>-1.2853203182076194</v>
      </c>
      <c r="Z1283" s="359" t="s">
        <v>1417</v>
      </c>
      <c r="AA1283" s="359" t="s">
        <v>1417</v>
      </c>
      <c r="AB1283" s="359">
        <v>0.25338620636213049</v>
      </c>
      <c r="AC1283" s="363">
        <v>-1.2471328837659517</v>
      </c>
      <c r="AD1283" s="526">
        <v>34581222000167</v>
      </c>
      <c r="AE1283" s="360" t="s">
        <v>2352</v>
      </c>
      <c r="AF1283" s="360" t="s">
        <v>2352</v>
      </c>
      <c r="AG1283" s="364" t="s">
        <v>1439</v>
      </c>
      <c r="AH1283" s="364" t="s">
        <v>2144</v>
      </c>
      <c r="AI1283" s="364">
        <v>50000</v>
      </c>
      <c r="AJ1283" s="364">
        <v>10000</v>
      </c>
      <c r="AK1283" s="364">
        <v>10000</v>
      </c>
      <c r="AL1283" s="359">
        <v>0</v>
      </c>
      <c r="AM1283" s="359" t="s">
        <v>34</v>
      </c>
      <c r="AN1283" s="359" t="s">
        <v>666</v>
      </c>
      <c r="AO1283" s="357" t="s">
        <v>1323</v>
      </c>
      <c r="AP1283" s="360" t="s">
        <v>716</v>
      </c>
      <c r="AQ1283" s="366" t="s">
        <v>659</v>
      </c>
      <c r="AR1283" s="359" t="s">
        <v>34</v>
      </c>
      <c r="AS1283" s="359" t="s">
        <v>34</v>
      </c>
      <c r="AT1283" s="359"/>
      <c r="AX1283" s="646"/>
      <c r="AY1283" s="647"/>
      <c r="AZ1283" s="647"/>
      <c r="BA1283" s="647"/>
      <c r="BB1283" s="648"/>
      <c r="BC1283" s="647"/>
      <c r="BD1283" s="647"/>
      <c r="BE1283" s="647"/>
      <c r="BF1283" s="647"/>
      <c r="BG1283" s="648"/>
      <c r="BH1283" s="648"/>
      <c r="BI1283" s="649"/>
      <c r="BJ1283" s="649"/>
      <c r="BK1283" s="649"/>
      <c r="BL1283" s="648"/>
      <c r="BM1283" s="648"/>
      <c r="BN1283" s="648"/>
      <c r="BO1283" s="648"/>
      <c r="BP1283" s="648"/>
      <c r="BQ1283" s="648"/>
      <c r="BR1283" s="648"/>
      <c r="BS1283" s="648"/>
      <c r="BT1283" s="651"/>
      <c r="BU1283" s="652"/>
      <c r="BV1283" s="650"/>
      <c r="BW1283" s="653"/>
    </row>
    <row r="1284" spans="2:75" ht="15.75" customHeight="1">
      <c r="B1284" s="353" t="s">
        <v>1224</v>
      </c>
      <c r="C1284" s="354">
        <v>35471498000155</v>
      </c>
      <c r="D1284" s="355" t="s">
        <v>14</v>
      </c>
      <c r="E1284" s="355" t="s">
        <v>607</v>
      </c>
      <c r="F1284" s="355" t="s">
        <v>1316</v>
      </c>
      <c r="G1284" s="356"/>
      <c r="H1284" s="356" t="s">
        <v>34</v>
      </c>
      <c r="I1284" s="356" t="s">
        <v>34</v>
      </c>
      <c r="J1284" s="356" t="s">
        <v>608</v>
      </c>
      <c r="K1284" s="357" t="s">
        <v>48</v>
      </c>
      <c r="L1284" s="358"/>
      <c r="M1284" s="358" t="s">
        <v>34</v>
      </c>
      <c r="N1284" s="357">
        <v>529478</v>
      </c>
      <c r="O1284" s="357" t="s">
        <v>1320</v>
      </c>
      <c r="P1284" s="361">
        <v>43896</v>
      </c>
      <c r="Q1284" s="362">
        <v>575605236.67999995</v>
      </c>
      <c r="R1284" s="362">
        <v>575692570.7237699</v>
      </c>
      <c r="S1284" s="357">
        <v>62</v>
      </c>
      <c r="T1284" s="359">
        <v>6.6221561566536469E-2</v>
      </c>
      <c r="U1284" s="359">
        <v>0.85605905158559581</v>
      </c>
      <c r="V1284" s="359">
        <v>-4.7959387822627098E-2</v>
      </c>
      <c r="W1284" s="359">
        <v>-0.47016236415944074</v>
      </c>
      <c r="X1284" s="359">
        <v>0.79757194278827592</v>
      </c>
      <c r="Y1284" s="359">
        <v>6.0481329295212074</v>
      </c>
      <c r="Z1284" s="359" t="s">
        <v>1417</v>
      </c>
      <c r="AA1284" s="359" t="s">
        <v>1417</v>
      </c>
      <c r="AB1284" s="359">
        <v>0.25737788615662338</v>
      </c>
      <c r="AC1284" s="363">
        <v>-0.44006194741590204</v>
      </c>
      <c r="AD1284" s="526">
        <v>29088425000186</v>
      </c>
      <c r="AE1284" s="360" t="s">
        <v>2294</v>
      </c>
      <c r="AF1284" s="360" t="s">
        <v>2143</v>
      </c>
      <c r="AG1284" s="364" t="s">
        <v>1435</v>
      </c>
      <c r="AH1284" s="364" t="s">
        <v>2147</v>
      </c>
      <c r="AI1284" s="364">
        <v>50</v>
      </c>
      <c r="AJ1284" s="364">
        <v>50</v>
      </c>
      <c r="AK1284" s="364">
        <v>30</v>
      </c>
      <c r="AL1284" s="359">
        <v>0.02</v>
      </c>
      <c r="AM1284" s="359">
        <v>0.2</v>
      </c>
      <c r="AN1284" s="359" t="s">
        <v>2194</v>
      </c>
      <c r="AO1284" s="357" t="s">
        <v>1323</v>
      </c>
      <c r="AP1284" s="360" t="s">
        <v>716</v>
      </c>
      <c r="AQ1284" s="366" t="s">
        <v>681</v>
      </c>
      <c r="AR1284" s="359">
        <v>5.3333333333333332E-3</v>
      </c>
      <c r="AS1284" s="359">
        <v>5.3333333333333332E-3</v>
      </c>
      <c r="AT1284" s="359"/>
      <c r="AX1284" s="646"/>
      <c r="AY1284" s="647"/>
      <c r="AZ1284" s="647"/>
      <c r="BA1284" s="647"/>
      <c r="BB1284" s="648"/>
      <c r="BC1284" s="647"/>
      <c r="BD1284" s="647"/>
      <c r="BE1284" s="647"/>
      <c r="BF1284" s="647"/>
      <c r="BG1284" s="648"/>
      <c r="BH1284" s="648"/>
      <c r="BI1284" s="649"/>
      <c r="BJ1284" s="649"/>
      <c r="BK1284" s="649"/>
      <c r="BL1284" s="648"/>
      <c r="BM1284" s="648"/>
      <c r="BN1284" s="648"/>
      <c r="BO1284" s="648"/>
      <c r="BP1284" s="648"/>
      <c r="BQ1284" s="648"/>
      <c r="BR1284" s="648"/>
      <c r="BS1284" s="648"/>
      <c r="BT1284" s="651"/>
      <c r="BU1284" s="652"/>
      <c r="BV1284" s="650"/>
      <c r="BW1284" s="653"/>
    </row>
    <row r="1285" spans="2:75" ht="15.75" customHeight="1">
      <c r="B1285" s="353" t="s">
        <v>337</v>
      </c>
      <c r="C1285" s="354">
        <v>20142615000160</v>
      </c>
      <c r="D1285" s="355" t="s">
        <v>11</v>
      </c>
      <c r="E1285" s="355" t="s">
        <v>620</v>
      </c>
      <c r="F1285" s="355" t="s">
        <v>685</v>
      </c>
      <c r="G1285" s="356" t="s">
        <v>738</v>
      </c>
      <c r="H1285" s="356" t="s">
        <v>34</v>
      </c>
      <c r="I1285" s="356" t="s">
        <v>1318</v>
      </c>
      <c r="J1285" s="356" t="s">
        <v>608</v>
      </c>
      <c r="K1285" s="357" t="s">
        <v>48</v>
      </c>
      <c r="L1285" s="358"/>
      <c r="M1285" s="358" t="s">
        <v>34</v>
      </c>
      <c r="N1285" s="357">
        <v>370797</v>
      </c>
      <c r="O1285" s="357" t="s">
        <v>1320</v>
      </c>
      <c r="P1285" s="361">
        <v>41796</v>
      </c>
      <c r="Q1285" s="362">
        <v>1377412.53</v>
      </c>
      <c r="R1285" s="362">
        <v>1463338.3840476193</v>
      </c>
      <c r="S1285" s="357">
        <v>62</v>
      </c>
      <c r="T1285" s="359">
        <v>-6.0197833994987349E-2</v>
      </c>
      <c r="U1285" s="359">
        <v>-0.77818914954879237</v>
      </c>
      <c r="V1285" s="359">
        <v>-0.19987837386972285</v>
      </c>
      <c r="W1285" s="359">
        <v>-1.9594764042963078</v>
      </c>
      <c r="X1285" s="359">
        <v>-0.27876138800970529</v>
      </c>
      <c r="Y1285" s="359">
        <v>-2.1138982452246315</v>
      </c>
      <c r="Z1285" s="359">
        <v>0.12423955316449753</v>
      </c>
      <c r="AA1285" s="359">
        <v>0.70621789719186878</v>
      </c>
      <c r="AB1285" s="359">
        <v>0.28102357695880381</v>
      </c>
      <c r="AC1285" s="363">
        <v>-0.99885864804752711</v>
      </c>
      <c r="AD1285" s="526">
        <v>0</v>
      </c>
      <c r="AE1285" s="360" t="s">
        <v>2397</v>
      </c>
      <c r="AF1285" s="360" t="s">
        <v>2143</v>
      </c>
      <c r="AG1285" s="364" t="s">
        <v>1435</v>
      </c>
      <c r="AH1285" s="364" t="s">
        <v>2147</v>
      </c>
      <c r="AI1285" s="364">
        <v>20000</v>
      </c>
      <c r="AJ1285" s="364">
        <v>10000</v>
      </c>
      <c r="AK1285" s="364">
        <v>20000</v>
      </c>
      <c r="AL1285" s="359">
        <v>0.02</v>
      </c>
      <c r="AM1285" s="359">
        <v>0.2</v>
      </c>
      <c r="AN1285" s="359" t="s">
        <v>34</v>
      </c>
      <c r="AO1285" s="357" t="s">
        <v>1323</v>
      </c>
      <c r="AP1285" s="360" t="s">
        <v>13</v>
      </c>
      <c r="AQ1285" s="366" t="s">
        <v>668</v>
      </c>
      <c r="AR1285" s="359">
        <v>5.3333333333333332E-3</v>
      </c>
      <c r="AS1285" s="359">
        <v>5.3333333333333332E-3</v>
      </c>
      <c r="AT1285" s="359"/>
      <c r="AX1285" s="646"/>
      <c r="AY1285" s="647"/>
      <c r="AZ1285" s="647"/>
      <c r="BA1285" s="647"/>
      <c r="BB1285" s="648"/>
      <c r="BC1285" s="647"/>
      <c r="BD1285" s="647"/>
      <c r="BE1285" s="647"/>
      <c r="BF1285" s="647"/>
      <c r="BG1285" s="648"/>
      <c r="BH1285" s="648"/>
      <c r="BI1285" s="649"/>
      <c r="BJ1285" s="649"/>
      <c r="BK1285" s="649"/>
      <c r="BL1285" s="648"/>
      <c r="BM1285" s="648"/>
      <c r="BN1285" s="648"/>
      <c r="BO1285" s="648"/>
      <c r="BP1285" s="648"/>
      <c r="BQ1285" s="648"/>
      <c r="BR1285" s="648"/>
      <c r="BS1285" s="648"/>
      <c r="BT1285" s="651"/>
      <c r="BU1285" s="652"/>
      <c r="BV1285" s="650"/>
      <c r="BW1285" s="653"/>
    </row>
    <row r="1286" spans="2:75" ht="15.75" customHeight="1">
      <c r="B1286" s="353" t="s">
        <v>1295</v>
      </c>
      <c r="C1286" s="354">
        <v>42831231000197</v>
      </c>
      <c r="D1286" s="355" t="s">
        <v>13</v>
      </c>
      <c r="E1286" s="355" t="s">
        <v>615</v>
      </c>
      <c r="F1286" s="355" t="s">
        <v>619</v>
      </c>
      <c r="G1286" s="356" t="s">
        <v>34</v>
      </c>
      <c r="H1286" s="356" t="s">
        <v>1337</v>
      </c>
      <c r="I1286" s="356" t="s">
        <v>34</v>
      </c>
      <c r="J1286" s="356" t="s">
        <v>608</v>
      </c>
      <c r="K1286" s="357" t="s">
        <v>48</v>
      </c>
      <c r="L1286" s="358"/>
      <c r="M1286" s="358" t="s">
        <v>1414</v>
      </c>
      <c r="N1286" s="357">
        <v>645605</v>
      </c>
      <c r="O1286" s="357" t="s">
        <v>1323</v>
      </c>
      <c r="P1286" s="361">
        <v>44676</v>
      </c>
      <c r="Q1286" s="362">
        <v>76463014.430000007</v>
      </c>
      <c r="R1286" s="362" t="s">
        <v>1417</v>
      </c>
      <c r="S1286" s="357">
        <v>62</v>
      </c>
      <c r="T1286" s="359" t="s">
        <v>1417</v>
      </c>
      <c r="U1286" s="359" t="s">
        <v>1417</v>
      </c>
      <c r="V1286" s="359" t="s">
        <v>1417</v>
      </c>
      <c r="W1286" s="359" t="s">
        <v>1417</v>
      </c>
      <c r="X1286" s="359" t="s">
        <v>1417</v>
      </c>
      <c r="Y1286" s="359" t="s">
        <v>1417</v>
      </c>
      <c r="Z1286" s="359" t="s">
        <v>1417</v>
      </c>
      <c r="AA1286" s="359" t="s">
        <v>1417</v>
      </c>
      <c r="AB1286" s="359" t="s">
        <v>1417</v>
      </c>
      <c r="AC1286" s="363" t="s">
        <v>1417</v>
      </c>
      <c r="AD1286" s="526">
        <v>42831201000180</v>
      </c>
      <c r="AE1286" s="360" t="s">
        <v>2328</v>
      </c>
      <c r="AF1286" s="360" t="s">
        <v>2149</v>
      </c>
      <c r="AG1286" s="364" t="s">
        <v>719</v>
      </c>
      <c r="AH1286" s="364" t="s">
        <v>2144</v>
      </c>
      <c r="AI1286" s="364">
        <v>100000</v>
      </c>
      <c r="AJ1286" s="364">
        <v>50000</v>
      </c>
      <c r="AK1286" s="364">
        <v>100000</v>
      </c>
      <c r="AL1286" s="359">
        <v>0.02</v>
      </c>
      <c r="AM1286" s="359">
        <v>0.2</v>
      </c>
      <c r="AN1286" s="359" t="s">
        <v>64</v>
      </c>
      <c r="AO1286" s="357" t="s">
        <v>1323</v>
      </c>
      <c r="AP1286" s="360" t="s">
        <v>13</v>
      </c>
      <c r="AQ1286" s="366" t="s">
        <v>668</v>
      </c>
      <c r="AR1286" s="359" t="s">
        <v>34</v>
      </c>
      <c r="AS1286" s="359" t="s">
        <v>34</v>
      </c>
      <c r="AT1286" s="359"/>
      <c r="AX1286" s="646"/>
      <c r="AY1286" s="647"/>
      <c r="AZ1286" s="647"/>
      <c r="BA1286" s="647"/>
      <c r="BB1286" s="648"/>
      <c r="BC1286" s="647"/>
      <c r="BD1286" s="647"/>
      <c r="BE1286" s="647"/>
      <c r="BF1286" s="647"/>
      <c r="BG1286" s="648"/>
      <c r="BH1286" s="648"/>
      <c r="BI1286" s="649"/>
      <c r="BJ1286" s="649"/>
      <c r="BK1286" s="649"/>
      <c r="BL1286" s="648"/>
      <c r="BM1286" s="648"/>
      <c r="BN1286" s="648"/>
      <c r="BO1286" s="648"/>
      <c r="BP1286" s="648"/>
      <c r="BQ1286" s="648"/>
      <c r="BR1286" s="648"/>
      <c r="BS1286" s="648"/>
      <c r="BT1286" s="651"/>
      <c r="BU1286" s="652"/>
      <c r="BV1286" s="650"/>
      <c r="BW1286" s="653"/>
    </row>
    <row r="1287" spans="2:75" ht="15.75" customHeight="1">
      <c r="B1287" s="353" t="s">
        <v>1263</v>
      </c>
      <c r="C1287" s="354">
        <v>33925183000105</v>
      </c>
      <c r="D1287" s="355" t="s">
        <v>13</v>
      </c>
      <c r="E1287" s="355" t="s">
        <v>616</v>
      </c>
      <c r="F1287" s="355" t="s">
        <v>619</v>
      </c>
      <c r="G1287" s="356" t="s">
        <v>34</v>
      </c>
      <c r="H1287" s="356" t="s">
        <v>1337</v>
      </c>
      <c r="I1287" s="356" t="s">
        <v>34</v>
      </c>
      <c r="J1287" s="356" t="s">
        <v>611</v>
      </c>
      <c r="K1287" s="357" t="s">
        <v>48</v>
      </c>
      <c r="L1287" s="358"/>
      <c r="M1287" s="358" t="s">
        <v>1414</v>
      </c>
      <c r="N1287" s="357">
        <v>532444</v>
      </c>
      <c r="O1287" s="357" t="s">
        <v>1320</v>
      </c>
      <c r="P1287" s="361">
        <v>43909</v>
      </c>
      <c r="Q1287" s="362">
        <v>82706585.900000006</v>
      </c>
      <c r="R1287" s="362">
        <v>108879252.66769844</v>
      </c>
      <c r="S1287" s="357">
        <v>62</v>
      </c>
      <c r="T1287" s="359">
        <v>-0.20164276997660124</v>
      </c>
      <c r="U1287" s="359">
        <v>-2.6066754443992193</v>
      </c>
      <c r="V1287" s="359">
        <v>-0.15096395901337434</v>
      </c>
      <c r="W1287" s="359">
        <v>-1.4799515818487987</v>
      </c>
      <c r="X1287" s="359">
        <v>-9.9415410365993884E-2</v>
      </c>
      <c r="Y1287" s="359">
        <v>-0.75388511666344715</v>
      </c>
      <c r="Z1287" s="359" t="s">
        <v>1417</v>
      </c>
      <c r="AA1287" s="359" t="s">
        <v>1417</v>
      </c>
      <c r="AB1287" s="359">
        <v>0.14210780323403679</v>
      </c>
      <c r="AC1287" s="363">
        <v>-1.7641414613557702</v>
      </c>
      <c r="AD1287" s="526">
        <v>0</v>
      </c>
      <c r="AE1287" s="360" t="s">
        <v>2263</v>
      </c>
      <c r="AF1287" s="360" t="s">
        <v>736</v>
      </c>
      <c r="AG1287" s="364" t="s">
        <v>736</v>
      </c>
      <c r="AH1287" s="364" t="s">
        <v>2144</v>
      </c>
      <c r="AI1287" s="364">
        <v>1000</v>
      </c>
      <c r="AJ1287" s="364" t="s">
        <v>1427</v>
      </c>
      <c r="AK1287" s="364" t="s">
        <v>1427</v>
      </c>
      <c r="AL1287" s="359">
        <v>7.4999999999999997E-3</v>
      </c>
      <c r="AM1287" s="359">
        <v>0.1</v>
      </c>
      <c r="AN1287" s="359" t="s">
        <v>2156</v>
      </c>
      <c r="AO1287" s="357" t="s">
        <v>1323</v>
      </c>
      <c r="AP1287" s="360" t="s">
        <v>13</v>
      </c>
      <c r="AQ1287" s="366" t="s">
        <v>679</v>
      </c>
      <c r="AR1287" s="359">
        <v>2.4997499999999998E-3</v>
      </c>
      <c r="AS1287" s="359">
        <v>2.4997499999999998E-3</v>
      </c>
      <c r="AT1287" s="359"/>
      <c r="AX1287" s="646"/>
      <c r="AY1287" s="647"/>
      <c r="AZ1287" s="647"/>
      <c r="BA1287" s="647"/>
      <c r="BB1287" s="648"/>
      <c r="BC1287" s="647"/>
      <c r="BD1287" s="647"/>
      <c r="BE1287" s="647"/>
      <c r="BF1287" s="647"/>
      <c r="BG1287" s="648"/>
      <c r="BH1287" s="648"/>
      <c r="BI1287" s="649"/>
      <c r="BJ1287" s="649"/>
      <c r="BK1287" s="649"/>
      <c r="BL1287" s="648"/>
      <c r="BM1287" s="648"/>
      <c r="BN1287" s="648"/>
      <c r="BO1287" s="648"/>
      <c r="BP1287" s="648"/>
      <c r="BQ1287" s="648"/>
      <c r="BR1287" s="648"/>
      <c r="BS1287" s="648"/>
      <c r="BT1287" s="651"/>
      <c r="BU1287" s="652"/>
      <c r="BV1287" s="650"/>
      <c r="BW1287" s="653"/>
    </row>
    <row r="1288" spans="2:75" ht="15.75" customHeight="1">
      <c r="B1288" s="353" t="s">
        <v>1264</v>
      </c>
      <c r="C1288" s="354">
        <v>40190965000109</v>
      </c>
      <c r="D1288" s="355" t="s">
        <v>13</v>
      </c>
      <c r="E1288" s="355" t="s">
        <v>615</v>
      </c>
      <c r="F1288" s="355" t="s">
        <v>619</v>
      </c>
      <c r="G1288" s="356" t="s">
        <v>34</v>
      </c>
      <c r="H1288" s="356" t="s">
        <v>865</v>
      </c>
      <c r="I1288" s="356" t="s">
        <v>34</v>
      </c>
      <c r="J1288" s="356"/>
      <c r="K1288" s="357" t="s">
        <v>48</v>
      </c>
      <c r="L1288" s="358"/>
      <c r="M1288" s="358" t="s">
        <v>1414</v>
      </c>
      <c r="N1288" s="357">
        <v>576492</v>
      </c>
      <c r="O1288" s="357" t="s">
        <v>1320</v>
      </c>
      <c r="P1288" s="361">
        <v>44253</v>
      </c>
      <c r="Q1288" s="362">
        <v>18789685.300000001</v>
      </c>
      <c r="R1288" s="362">
        <v>18800208.824007943</v>
      </c>
      <c r="S1288" s="357">
        <v>62</v>
      </c>
      <c r="T1288" s="359">
        <v>6.8144576476958818E-2</v>
      </c>
      <c r="U1288" s="359">
        <v>0.88091824066930646</v>
      </c>
      <c r="V1288" s="359">
        <v>3.8375335207864625E-2</v>
      </c>
      <c r="W1288" s="359">
        <v>0.37620660199979017</v>
      </c>
      <c r="X1288" s="359" t="s">
        <v>1417</v>
      </c>
      <c r="Y1288" s="359" t="s">
        <v>1417</v>
      </c>
      <c r="Z1288" s="359" t="s">
        <v>1417</v>
      </c>
      <c r="AA1288" s="359" t="s">
        <v>1417</v>
      </c>
      <c r="AB1288" s="359">
        <v>6.0651692915620746E-2</v>
      </c>
      <c r="AC1288" s="363">
        <v>-0.95064045743019188</v>
      </c>
      <c r="AD1288" s="526">
        <v>0</v>
      </c>
      <c r="AE1288" s="360" t="s">
        <v>2263</v>
      </c>
      <c r="AF1288" s="360" t="s">
        <v>2143</v>
      </c>
      <c r="AG1288" s="364" t="s">
        <v>1435</v>
      </c>
      <c r="AH1288" s="364" t="s">
        <v>2147</v>
      </c>
      <c r="AI1288" s="364">
        <v>0</v>
      </c>
      <c r="AJ1288" s="364">
        <v>0</v>
      </c>
      <c r="AK1288" s="364">
        <v>0</v>
      </c>
      <c r="AL1288" s="359">
        <v>7.4999999999999997E-3</v>
      </c>
      <c r="AM1288" s="359">
        <v>0.1</v>
      </c>
      <c r="AN1288" s="359" t="s">
        <v>34</v>
      </c>
      <c r="AO1288" s="357" t="s">
        <v>1323</v>
      </c>
      <c r="AP1288" s="360" t="s">
        <v>13</v>
      </c>
      <c r="AQ1288" s="366" t="s">
        <v>668</v>
      </c>
      <c r="AR1288" s="359">
        <v>2.4997499999999998E-3</v>
      </c>
      <c r="AS1288" s="359">
        <v>2.4997499999999998E-3</v>
      </c>
      <c r="AT1288" s="359"/>
      <c r="AX1288" s="646"/>
      <c r="AY1288" s="647"/>
      <c r="AZ1288" s="647"/>
      <c r="BA1288" s="647"/>
      <c r="BB1288" s="648"/>
      <c r="BC1288" s="647"/>
      <c r="BD1288" s="647"/>
      <c r="BE1288" s="647"/>
      <c r="BF1288" s="647"/>
      <c r="BG1288" s="648"/>
      <c r="BH1288" s="648"/>
      <c r="BI1288" s="649"/>
      <c r="BJ1288" s="649"/>
      <c r="BK1288" s="649"/>
      <c r="BL1288" s="648"/>
      <c r="BM1288" s="648"/>
      <c r="BN1288" s="648"/>
      <c r="BO1288" s="648"/>
      <c r="BP1288" s="648"/>
      <c r="BQ1288" s="648"/>
      <c r="BR1288" s="648"/>
      <c r="BS1288" s="648"/>
      <c r="BT1288" s="651"/>
      <c r="BU1288" s="652"/>
      <c r="BV1288" s="650"/>
      <c r="BW1288" s="653"/>
    </row>
    <row r="1289" spans="2:75" ht="15.75" customHeight="1">
      <c r="B1289" s="353" t="s">
        <v>119</v>
      </c>
      <c r="C1289" s="354">
        <v>8892340000186</v>
      </c>
      <c r="D1289" s="355" t="s">
        <v>14</v>
      </c>
      <c r="E1289" s="355" t="s">
        <v>607</v>
      </c>
      <c r="F1289" s="355"/>
      <c r="G1289" s="356"/>
      <c r="H1289" s="356" t="s">
        <v>34</v>
      </c>
      <c r="I1289" s="356" t="s">
        <v>34</v>
      </c>
      <c r="J1289" s="356" t="s">
        <v>608</v>
      </c>
      <c r="K1289" s="357" t="s">
        <v>48</v>
      </c>
      <c r="L1289" s="358"/>
      <c r="M1289" s="358" t="s">
        <v>34</v>
      </c>
      <c r="N1289" s="357">
        <v>210277</v>
      </c>
      <c r="O1289" s="357" t="s">
        <v>1323</v>
      </c>
      <c r="P1289" s="361">
        <v>39598</v>
      </c>
      <c r="Q1289" s="362">
        <v>119594808.06999999</v>
      </c>
      <c r="R1289" s="362">
        <v>168657971.14464271</v>
      </c>
      <c r="S1289" s="357">
        <v>62</v>
      </c>
      <c r="T1289" s="359">
        <v>-3.5863283499536269E-2</v>
      </c>
      <c r="U1289" s="359">
        <v>-0.46361166564324041</v>
      </c>
      <c r="V1289" s="359">
        <v>-0.24727733803635987</v>
      </c>
      <c r="W1289" s="359">
        <v>-2.4241447427186884</v>
      </c>
      <c r="X1289" s="359">
        <v>-0.17623833404221056</v>
      </c>
      <c r="Y1289" s="359">
        <v>-1.3364473025947581</v>
      </c>
      <c r="Z1289" s="359">
        <v>-9.0761063679713705E-2</v>
      </c>
      <c r="AA1289" s="359">
        <v>-0.51591530962702292</v>
      </c>
      <c r="AB1289" s="359">
        <v>0.25615914203515477</v>
      </c>
      <c r="AC1289" s="363">
        <v>-1.3595664644286685</v>
      </c>
      <c r="AD1289" s="526">
        <v>12823607000150</v>
      </c>
      <c r="AE1289" s="360" t="s">
        <v>2200</v>
      </c>
      <c r="AF1289" s="360" t="s">
        <v>2149</v>
      </c>
      <c r="AG1289" s="364" t="s">
        <v>719</v>
      </c>
      <c r="AH1289" s="364" t="s">
        <v>2147</v>
      </c>
      <c r="AI1289" s="364">
        <v>20000</v>
      </c>
      <c r="AJ1289" s="364">
        <v>1000</v>
      </c>
      <c r="AK1289" s="364">
        <v>20000</v>
      </c>
      <c r="AL1289" s="359">
        <v>1.9E-2</v>
      </c>
      <c r="AM1289" s="359">
        <v>0.2</v>
      </c>
      <c r="AN1289" s="359" t="s">
        <v>2156</v>
      </c>
      <c r="AO1289" s="357" t="s">
        <v>1323</v>
      </c>
      <c r="AP1289" s="360" t="s">
        <v>716</v>
      </c>
      <c r="AQ1289" s="366" t="s">
        <v>659</v>
      </c>
      <c r="AR1289" s="359">
        <v>3.8E-3</v>
      </c>
      <c r="AS1289" s="359">
        <v>3.8E-3</v>
      </c>
      <c r="AT1289" s="359"/>
      <c r="AX1289" s="646"/>
      <c r="AY1289" s="647"/>
      <c r="AZ1289" s="647"/>
      <c r="BA1289" s="647"/>
      <c r="BB1289" s="648"/>
      <c r="BC1289" s="647"/>
      <c r="BD1289" s="647"/>
      <c r="BE1289" s="647"/>
      <c r="BF1289" s="647"/>
      <c r="BG1289" s="648"/>
      <c r="BH1289" s="648"/>
      <c r="BI1289" s="649"/>
      <c r="BJ1289" s="649"/>
      <c r="BK1289" s="649"/>
      <c r="BL1289" s="648"/>
      <c r="BM1289" s="648"/>
      <c r="BN1289" s="648"/>
      <c r="BO1289" s="648"/>
      <c r="BP1289" s="648"/>
      <c r="BQ1289" s="648"/>
      <c r="BR1289" s="648"/>
      <c r="BS1289" s="648"/>
      <c r="BT1289" s="651"/>
      <c r="BU1289" s="652"/>
      <c r="BV1289" s="650"/>
      <c r="BW1289" s="653"/>
    </row>
    <row r="1290" spans="2:75" ht="15.75" customHeight="1">
      <c r="B1290" s="353" t="s">
        <v>1570</v>
      </c>
      <c r="C1290" s="354">
        <v>15626322000118</v>
      </c>
      <c r="D1290" s="355" t="s">
        <v>14</v>
      </c>
      <c r="E1290" s="355" t="s">
        <v>614</v>
      </c>
      <c r="F1290" s="355"/>
      <c r="G1290" s="356"/>
      <c r="H1290" s="356" t="s">
        <v>865</v>
      </c>
      <c r="I1290" s="356" t="s">
        <v>34</v>
      </c>
      <c r="J1290" s="356" t="s">
        <v>608</v>
      </c>
      <c r="K1290" s="357" t="s">
        <v>48</v>
      </c>
      <c r="L1290" s="358"/>
      <c r="M1290" s="358"/>
      <c r="N1290" s="357">
        <v>313114</v>
      </c>
      <c r="O1290" s="357" t="s">
        <v>1323</v>
      </c>
      <c r="P1290" s="361">
        <v>41166</v>
      </c>
      <c r="Q1290" s="362">
        <v>206564202.65000001</v>
      </c>
      <c r="R1290" s="362">
        <v>216131118.23869041</v>
      </c>
      <c r="S1290" s="357">
        <v>62</v>
      </c>
      <c r="T1290" s="359">
        <v>0.16724868277071492</v>
      </c>
      <c r="U1290" s="359">
        <v>1.8811987204864378</v>
      </c>
      <c r="V1290" s="359">
        <v>0.12814806587121486</v>
      </c>
      <c r="W1290" s="359">
        <v>1.1761055821437885</v>
      </c>
      <c r="X1290" s="359">
        <v>0.42140929648226555</v>
      </c>
      <c r="Y1290" s="359">
        <v>2.9632618660432195</v>
      </c>
      <c r="Z1290" s="359">
        <v>0.34437774294450474</v>
      </c>
      <c r="AA1290" s="359">
        <v>1.8818741093607858</v>
      </c>
      <c r="AB1290" s="359">
        <v>0.1618095055544721</v>
      </c>
      <c r="AC1290" s="363">
        <v>0.18664764406169757</v>
      </c>
      <c r="AD1290" s="526">
        <v>16617768000149</v>
      </c>
      <c r="AE1290" s="360" t="s">
        <v>1557</v>
      </c>
      <c r="AF1290" s="360" t="s">
        <v>2155</v>
      </c>
      <c r="AG1290" s="364" t="s">
        <v>1557</v>
      </c>
      <c r="AH1290" s="364" t="s">
        <v>2144</v>
      </c>
      <c r="AI1290" s="364">
        <v>100000</v>
      </c>
      <c r="AJ1290" s="364">
        <v>50000</v>
      </c>
      <c r="AK1290" s="364">
        <v>100000</v>
      </c>
      <c r="AL1290" s="359">
        <v>0</v>
      </c>
      <c r="AM1290" s="359" t="s">
        <v>34</v>
      </c>
      <c r="AN1290" s="359" t="s">
        <v>2175</v>
      </c>
      <c r="AO1290" s="357" t="s">
        <v>1323</v>
      </c>
      <c r="AP1290" s="360" t="s">
        <v>716</v>
      </c>
      <c r="AQ1290" s="366" t="s">
        <v>659</v>
      </c>
      <c r="AR1290" s="359" t="s">
        <v>34</v>
      </c>
      <c r="AS1290" s="359" t="s">
        <v>34</v>
      </c>
      <c r="AT1290" s="359"/>
      <c r="AX1290" s="646"/>
      <c r="AY1290" s="647"/>
      <c r="AZ1290" s="647"/>
      <c r="BA1290" s="647"/>
      <c r="BB1290" s="648"/>
      <c r="BC1290" s="647"/>
      <c r="BD1290" s="647"/>
      <c r="BE1290" s="647"/>
      <c r="BF1290" s="647"/>
      <c r="BG1290" s="648"/>
      <c r="BH1290" s="648"/>
      <c r="BI1290" s="649"/>
      <c r="BJ1290" s="649"/>
      <c r="BK1290" s="649"/>
      <c r="BL1290" s="648"/>
      <c r="BM1290" s="648"/>
      <c r="BN1290" s="648"/>
      <c r="BO1290" s="648"/>
      <c r="BP1290" s="648"/>
      <c r="BQ1290" s="648"/>
      <c r="BR1290" s="648"/>
      <c r="BS1290" s="648"/>
      <c r="BT1290" s="651"/>
      <c r="BU1290" s="652"/>
      <c r="BV1290" s="650"/>
      <c r="BW1290" s="653"/>
    </row>
    <row r="1291" spans="2:75" ht="15.75" customHeight="1">
      <c r="B1291" s="353" t="s">
        <v>1573</v>
      </c>
      <c r="C1291" s="354">
        <v>32672386000174</v>
      </c>
      <c r="D1291" s="355" t="s">
        <v>14</v>
      </c>
      <c r="E1291" s="355" t="s">
        <v>614</v>
      </c>
      <c r="F1291" s="355"/>
      <c r="G1291" s="356"/>
      <c r="H1291" s="356" t="s">
        <v>1337</v>
      </c>
      <c r="I1291" s="356" t="s">
        <v>34</v>
      </c>
      <c r="J1291" s="356" t="s">
        <v>608</v>
      </c>
      <c r="K1291" s="357" t="s">
        <v>48</v>
      </c>
      <c r="L1291" s="358"/>
      <c r="M1291" s="358"/>
      <c r="N1291" s="357">
        <v>514144</v>
      </c>
      <c r="O1291" s="357" t="s">
        <v>1320</v>
      </c>
      <c r="P1291" s="361">
        <v>43788</v>
      </c>
      <c r="Q1291" s="362">
        <v>26800973.34</v>
      </c>
      <c r="R1291" s="362">
        <v>45112430.874722205</v>
      </c>
      <c r="S1291" s="357">
        <v>62</v>
      </c>
      <c r="T1291" s="359">
        <v>0.15060879031251773</v>
      </c>
      <c r="U1291" s="359">
        <v>1.6940346490999598</v>
      </c>
      <c r="V1291" s="359">
        <v>-6.9099394272621795E-2</v>
      </c>
      <c r="W1291" s="359">
        <v>-0.63417409208857833</v>
      </c>
      <c r="X1291" s="359">
        <v>6.6762887603234233E-2</v>
      </c>
      <c r="Y1291" s="359">
        <v>0.46946263538331612</v>
      </c>
      <c r="Z1291" s="359" t="s">
        <v>1417</v>
      </c>
      <c r="AA1291" s="359" t="s">
        <v>1417</v>
      </c>
      <c r="AB1291" s="359">
        <v>0.2549986356122545</v>
      </c>
      <c r="AC1291" s="363">
        <v>-0.559313655253452</v>
      </c>
      <c r="AD1291" s="526">
        <v>34429833000194</v>
      </c>
      <c r="AE1291" s="360" t="s">
        <v>1557</v>
      </c>
      <c r="AF1291" s="360" t="s">
        <v>2155</v>
      </c>
      <c r="AG1291" s="364" t="s">
        <v>1557</v>
      </c>
      <c r="AH1291" s="364" t="s">
        <v>2144</v>
      </c>
      <c r="AI1291" s="364">
        <v>100000</v>
      </c>
      <c r="AJ1291" s="364" t="s">
        <v>1427</v>
      </c>
      <c r="AK1291" s="364">
        <v>100000</v>
      </c>
      <c r="AL1291" s="359">
        <v>0</v>
      </c>
      <c r="AM1291" s="359" t="s">
        <v>34</v>
      </c>
      <c r="AN1291" s="359" t="s">
        <v>666</v>
      </c>
      <c r="AO1291" s="357" t="s">
        <v>1323</v>
      </c>
      <c r="AP1291" s="360" t="s">
        <v>716</v>
      </c>
      <c r="AQ1291" s="366" t="s">
        <v>659</v>
      </c>
      <c r="AR1291" s="359" t="s">
        <v>34</v>
      </c>
      <c r="AS1291" s="359" t="s">
        <v>34</v>
      </c>
      <c r="AT1291" s="359"/>
      <c r="AX1291" s="646"/>
      <c r="AY1291" s="647"/>
      <c r="AZ1291" s="647"/>
      <c r="BA1291" s="647"/>
      <c r="BB1291" s="648"/>
      <c r="BC1291" s="647"/>
      <c r="BD1291" s="647"/>
      <c r="BE1291" s="647"/>
      <c r="BF1291" s="647"/>
      <c r="BG1291" s="648"/>
      <c r="BH1291" s="648"/>
      <c r="BI1291" s="649"/>
      <c r="BJ1291" s="649"/>
      <c r="BK1291" s="649"/>
      <c r="BL1291" s="648"/>
      <c r="BM1291" s="648"/>
      <c r="BN1291" s="648"/>
      <c r="BO1291" s="648"/>
      <c r="BP1291" s="648"/>
      <c r="BQ1291" s="648"/>
      <c r="BR1291" s="648"/>
      <c r="BS1291" s="648"/>
      <c r="BT1291" s="651"/>
      <c r="BU1291" s="652"/>
      <c r="BV1291" s="650"/>
      <c r="BW1291" s="653"/>
    </row>
    <row r="1292" spans="2:75" ht="15.75" customHeight="1">
      <c r="B1292" s="353" t="s">
        <v>975</v>
      </c>
      <c r="C1292" s="354">
        <v>22662135000155</v>
      </c>
      <c r="D1292" s="355" t="s">
        <v>14</v>
      </c>
      <c r="E1292" s="355" t="s">
        <v>607</v>
      </c>
      <c r="F1292" s="355"/>
      <c r="G1292" s="356"/>
      <c r="H1292" s="356" t="s">
        <v>34</v>
      </c>
      <c r="I1292" s="356" t="s">
        <v>34</v>
      </c>
      <c r="J1292" s="356" t="s">
        <v>608</v>
      </c>
      <c r="K1292" s="357" t="s">
        <v>48</v>
      </c>
      <c r="L1292" s="358"/>
      <c r="M1292" s="358" t="s">
        <v>34</v>
      </c>
      <c r="N1292" s="357">
        <v>407496</v>
      </c>
      <c r="O1292" s="357" t="s">
        <v>1320</v>
      </c>
      <c r="P1292" s="361">
        <v>42311</v>
      </c>
      <c r="Q1292" s="362">
        <v>401693093.39999998</v>
      </c>
      <c r="R1292" s="362">
        <v>444879007.71825415</v>
      </c>
      <c r="S1292" s="357">
        <v>62</v>
      </c>
      <c r="T1292" s="359">
        <v>-0.11552435913012138</v>
      </c>
      <c r="U1292" s="359">
        <v>-1.4934059386775336</v>
      </c>
      <c r="V1292" s="359">
        <v>-0.2377067672924027</v>
      </c>
      <c r="W1292" s="359">
        <v>-2.3303211479727368</v>
      </c>
      <c r="X1292" s="359">
        <v>-0.15797201661969218</v>
      </c>
      <c r="Y1292" s="359">
        <v>-1.1979304993105335</v>
      </c>
      <c r="Z1292" s="359">
        <v>8.1130989629599082E-2</v>
      </c>
      <c r="AA1292" s="359">
        <v>0.46117484676919801</v>
      </c>
      <c r="AB1292" s="359">
        <v>0.25914839652916127</v>
      </c>
      <c r="AC1292" s="363">
        <v>-1.2923486445454688</v>
      </c>
      <c r="AD1292" s="526">
        <v>35939458000195</v>
      </c>
      <c r="AE1292" s="360" t="s">
        <v>2305</v>
      </c>
      <c r="AF1292" s="360" t="s">
        <v>2152</v>
      </c>
      <c r="AG1292" s="364" t="s">
        <v>1436</v>
      </c>
      <c r="AH1292" s="364" t="s">
        <v>2147</v>
      </c>
      <c r="AI1292" s="364">
        <v>1000</v>
      </c>
      <c r="AJ1292" s="364">
        <v>100</v>
      </c>
      <c r="AK1292" s="364">
        <v>1000</v>
      </c>
      <c r="AL1292" s="359">
        <v>1.9400000000000001E-2</v>
      </c>
      <c r="AM1292" s="359">
        <v>0.2</v>
      </c>
      <c r="AN1292" s="359" t="s">
        <v>666</v>
      </c>
      <c r="AO1292" s="357" t="s">
        <v>1323</v>
      </c>
      <c r="AP1292" s="360" t="s">
        <v>716</v>
      </c>
      <c r="AQ1292" s="366" t="s">
        <v>659</v>
      </c>
      <c r="AR1292" s="359">
        <v>4.0000000000000001E-3</v>
      </c>
      <c r="AS1292" s="359">
        <v>4.0000000000000001E-3</v>
      </c>
      <c r="AT1292" s="359"/>
      <c r="AX1292" s="646"/>
      <c r="AY1292" s="647"/>
      <c r="AZ1292" s="647"/>
      <c r="BA1292" s="647"/>
      <c r="BB1292" s="648"/>
      <c r="BC1292" s="647"/>
      <c r="BD1292" s="647"/>
      <c r="BE1292" s="647"/>
      <c r="BF1292" s="647"/>
      <c r="BG1292" s="648"/>
      <c r="BH1292" s="648"/>
      <c r="BI1292" s="649"/>
      <c r="BJ1292" s="649"/>
      <c r="BK1292" s="649"/>
      <c r="BL1292" s="648"/>
      <c r="BM1292" s="648"/>
      <c r="BN1292" s="648"/>
      <c r="BO1292" s="648"/>
      <c r="BP1292" s="648"/>
      <c r="BQ1292" s="648"/>
      <c r="BR1292" s="648"/>
      <c r="BS1292" s="648"/>
      <c r="BT1292" s="651"/>
      <c r="BU1292" s="652"/>
      <c r="BV1292" s="650"/>
      <c r="BW1292" s="653"/>
    </row>
    <row r="1293" spans="2:75" ht="15.75" customHeight="1">
      <c r="B1293" s="353" t="s">
        <v>236</v>
      </c>
      <c r="C1293" s="354">
        <v>39363151000140</v>
      </c>
      <c r="D1293" s="355" t="s">
        <v>14</v>
      </c>
      <c r="E1293" s="355" t="s">
        <v>607</v>
      </c>
      <c r="F1293" s="355"/>
      <c r="G1293" s="356"/>
      <c r="H1293" s="356" t="s">
        <v>34</v>
      </c>
      <c r="I1293" s="356" t="s">
        <v>34</v>
      </c>
      <c r="J1293" s="356" t="s">
        <v>608</v>
      </c>
      <c r="K1293" s="357" t="s">
        <v>48</v>
      </c>
      <c r="L1293" s="358"/>
      <c r="M1293" s="358" t="s">
        <v>1414</v>
      </c>
      <c r="N1293" s="357">
        <v>559989</v>
      </c>
      <c r="O1293" s="357" t="s">
        <v>1320</v>
      </c>
      <c r="P1293" s="361">
        <v>44141</v>
      </c>
      <c r="Q1293" s="362">
        <v>5728353.7400000002</v>
      </c>
      <c r="R1293" s="362">
        <v>8828728.7333730236</v>
      </c>
      <c r="S1293" s="357">
        <v>62</v>
      </c>
      <c r="T1293" s="359">
        <v>-0.25065611880999672</v>
      </c>
      <c r="U1293" s="359">
        <v>-3.2402805712609992</v>
      </c>
      <c r="V1293" s="359">
        <v>-0.32556387333827397</v>
      </c>
      <c r="W1293" s="359">
        <v>-3.1916145581285051</v>
      </c>
      <c r="X1293" s="359" t="s">
        <v>1417</v>
      </c>
      <c r="Y1293" s="359" t="s">
        <v>1417</v>
      </c>
      <c r="Z1293" s="359" t="s">
        <v>1417</v>
      </c>
      <c r="AA1293" s="359" t="s">
        <v>1417</v>
      </c>
      <c r="AB1293" s="359">
        <v>0.3320744163153182</v>
      </c>
      <c r="AC1293" s="363">
        <v>-1.3117101819752368</v>
      </c>
      <c r="AD1293" s="526">
        <v>0</v>
      </c>
      <c r="AE1293" s="360" t="s">
        <v>2311</v>
      </c>
      <c r="AF1293" s="360" t="s">
        <v>2143</v>
      </c>
      <c r="AG1293" s="364" t="s">
        <v>1435</v>
      </c>
      <c r="AH1293" s="364" t="s">
        <v>2144</v>
      </c>
      <c r="AI1293" s="364">
        <v>50000</v>
      </c>
      <c r="AJ1293" s="364">
        <v>10000</v>
      </c>
      <c r="AK1293" s="364">
        <v>10000</v>
      </c>
      <c r="AL1293" s="359">
        <v>5.0000000000000001E-3</v>
      </c>
      <c r="AM1293" s="359">
        <v>0.25</v>
      </c>
      <c r="AN1293" s="359" t="s">
        <v>34</v>
      </c>
      <c r="AO1293" s="357" t="s">
        <v>1323</v>
      </c>
      <c r="AP1293" s="360" t="s">
        <v>716</v>
      </c>
      <c r="AQ1293" s="366" t="s">
        <v>659</v>
      </c>
      <c r="AR1293" s="359" t="s">
        <v>34</v>
      </c>
      <c r="AS1293" s="359" t="s">
        <v>34</v>
      </c>
      <c r="AT1293" s="359"/>
      <c r="AX1293" s="646"/>
      <c r="AY1293" s="647"/>
      <c r="AZ1293" s="647"/>
      <c r="BA1293" s="647"/>
      <c r="BB1293" s="648"/>
      <c r="BC1293" s="647"/>
      <c r="BD1293" s="647"/>
      <c r="BE1293" s="647"/>
      <c r="BF1293" s="647"/>
      <c r="BG1293" s="648"/>
      <c r="BH1293" s="648"/>
      <c r="BI1293" s="649"/>
      <c r="BJ1293" s="649"/>
      <c r="BK1293" s="649"/>
      <c r="BL1293" s="648"/>
      <c r="BM1293" s="648"/>
      <c r="BN1293" s="648"/>
      <c r="BO1293" s="648"/>
      <c r="BP1293" s="648"/>
      <c r="BQ1293" s="648"/>
      <c r="BR1293" s="648"/>
      <c r="BS1293" s="648"/>
      <c r="BT1293" s="651"/>
      <c r="BU1293" s="652"/>
      <c r="BV1293" s="650"/>
      <c r="BW1293" s="653"/>
    </row>
    <row r="1294" spans="2:75" ht="15.75" customHeight="1">
      <c r="B1294" s="353" t="s">
        <v>268</v>
      </c>
      <c r="C1294" s="354">
        <v>36828894000150</v>
      </c>
      <c r="D1294" s="355" t="s">
        <v>14</v>
      </c>
      <c r="E1294" s="355" t="s">
        <v>607</v>
      </c>
      <c r="F1294" s="355"/>
      <c r="G1294" s="356"/>
      <c r="H1294" s="356" t="s">
        <v>34</v>
      </c>
      <c r="I1294" s="356" t="s">
        <v>34</v>
      </c>
      <c r="J1294" s="356" t="s">
        <v>608</v>
      </c>
      <c r="K1294" s="357" t="s">
        <v>48</v>
      </c>
      <c r="L1294" s="358"/>
      <c r="M1294" s="358" t="s">
        <v>1414</v>
      </c>
      <c r="N1294" s="357">
        <v>542385</v>
      </c>
      <c r="O1294" s="357" t="s">
        <v>1320</v>
      </c>
      <c r="P1294" s="361">
        <v>43986</v>
      </c>
      <c r="Q1294" s="362">
        <v>10980366.949999999</v>
      </c>
      <c r="R1294" s="362">
        <v>9678767.5700396802</v>
      </c>
      <c r="S1294" s="357">
        <v>62</v>
      </c>
      <c r="T1294" s="359">
        <v>-0.12801328442625515</v>
      </c>
      <c r="U1294" s="359">
        <v>-1.6548527135861792</v>
      </c>
      <c r="V1294" s="359">
        <v>-0.19489881276004184</v>
      </c>
      <c r="W1294" s="359">
        <v>-1.9106600550872077</v>
      </c>
      <c r="X1294" s="359">
        <v>-0.24847509394140854</v>
      </c>
      <c r="Y1294" s="359">
        <v>-1.8842317754799027</v>
      </c>
      <c r="Z1294" s="359" t="s">
        <v>1417</v>
      </c>
      <c r="AA1294" s="359" t="s">
        <v>1417</v>
      </c>
      <c r="AB1294" s="359">
        <v>0.26354759892628621</v>
      </c>
      <c r="AC1294" s="363">
        <v>-1.0594932706213536</v>
      </c>
      <c r="AD1294" s="526">
        <v>18324976000185</v>
      </c>
      <c r="AE1294" s="360" t="s">
        <v>2336</v>
      </c>
      <c r="AF1294" s="360" t="s">
        <v>2143</v>
      </c>
      <c r="AG1294" s="364" t="s">
        <v>1435</v>
      </c>
      <c r="AH1294" s="364" t="s">
        <v>2144</v>
      </c>
      <c r="AI1294" s="364">
        <v>5000</v>
      </c>
      <c r="AJ1294" s="364">
        <v>1000</v>
      </c>
      <c r="AK1294" s="364">
        <v>5000</v>
      </c>
      <c r="AL1294" s="359">
        <v>0.02</v>
      </c>
      <c r="AM1294" s="359">
        <v>0.2</v>
      </c>
      <c r="AN1294" s="359" t="s">
        <v>34</v>
      </c>
      <c r="AO1294" s="357" t="s">
        <v>1323</v>
      </c>
      <c r="AP1294" s="360" t="s">
        <v>716</v>
      </c>
      <c r="AQ1294" s="366" t="s">
        <v>659</v>
      </c>
      <c r="AR1294" s="359">
        <v>3.5999999999999999E-3</v>
      </c>
      <c r="AS1294" s="359">
        <v>3.5999999999999999E-3</v>
      </c>
      <c r="AT1294" s="359"/>
      <c r="AX1294" s="646"/>
      <c r="AY1294" s="647"/>
      <c r="AZ1294" s="647"/>
      <c r="BA1294" s="647"/>
      <c r="BB1294" s="648"/>
      <c r="BC1294" s="647"/>
      <c r="BD1294" s="647"/>
      <c r="BE1294" s="647"/>
      <c r="BF1294" s="647"/>
      <c r="BG1294" s="648"/>
      <c r="BH1294" s="648"/>
      <c r="BI1294" s="649"/>
      <c r="BJ1294" s="649"/>
      <c r="BK1294" s="649"/>
      <c r="BL1294" s="648"/>
      <c r="BM1294" s="648"/>
      <c r="BN1294" s="648"/>
      <c r="BO1294" s="648"/>
      <c r="BP1294" s="648"/>
      <c r="BQ1294" s="648"/>
      <c r="BR1294" s="648"/>
      <c r="BS1294" s="648"/>
      <c r="BT1294" s="651"/>
      <c r="BU1294" s="652"/>
      <c r="BV1294" s="650"/>
      <c r="BW1294" s="653"/>
    </row>
    <row r="1295" spans="2:75" ht="15.75" customHeight="1">
      <c r="B1295" s="353" t="s">
        <v>1631</v>
      </c>
      <c r="C1295" s="354">
        <v>30129289000104</v>
      </c>
      <c r="D1295" s="355" t="s">
        <v>14</v>
      </c>
      <c r="E1295" s="355"/>
      <c r="F1295" s="355"/>
      <c r="G1295" s="356"/>
      <c r="H1295" s="356" t="s">
        <v>34</v>
      </c>
      <c r="I1295" s="356"/>
      <c r="J1295" s="356"/>
      <c r="K1295" s="357"/>
      <c r="L1295" s="358"/>
      <c r="M1295" s="358"/>
      <c r="N1295" s="357">
        <v>471860</v>
      </c>
      <c r="O1295" s="357" t="s">
        <v>1320</v>
      </c>
      <c r="P1295" s="361">
        <v>43308</v>
      </c>
      <c r="Q1295" s="362">
        <v>423844806.48000002</v>
      </c>
      <c r="R1295" s="362">
        <v>525379351.62428546</v>
      </c>
      <c r="S1295" s="357">
        <v>62</v>
      </c>
      <c r="T1295" s="359">
        <v>-0.10980149090752289</v>
      </c>
      <c r="U1295" s="359">
        <v>-1.2350376743230378</v>
      </c>
      <c r="V1295" s="359">
        <v>-0.19849512476087872</v>
      </c>
      <c r="W1295" s="359">
        <v>-1.8217303762837043</v>
      </c>
      <c r="X1295" s="359">
        <v>-2.1623024610418096E-2</v>
      </c>
      <c r="Y1295" s="359">
        <v>-0.15204857792989501</v>
      </c>
      <c r="Z1295" s="359">
        <v>3.2794736420034498E-2</v>
      </c>
      <c r="AA1295" s="359">
        <v>0.17920892582805326</v>
      </c>
      <c r="AB1295" s="359">
        <v>0.25868470278315936</v>
      </c>
      <c r="AC1295" s="363">
        <v>-1.1257155950371329</v>
      </c>
      <c r="AD1295" s="526">
        <v>30566208000133</v>
      </c>
      <c r="AE1295" s="360" t="s">
        <v>2352</v>
      </c>
      <c r="AF1295" s="360" t="s">
        <v>2352</v>
      </c>
      <c r="AG1295" s="364" t="s">
        <v>1439</v>
      </c>
      <c r="AH1295" s="364" t="s">
        <v>2144</v>
      </c>
      <c r="AI1295" s="364">
        <v>100000</v>
      </c>
      <c r="AJ1295" s="364">
        <v>20000</v>
      </c>
      <c r="AK1295" s="364">
        <v>20000</v>
      </c>
      <c r="AL1295" s="359">
        <v>0</v>
      </c>
      <c r="AM1295" s="359" t="s">
        <v>34</v>
      </c>
      <c r="AN1295" s="359" t="s">
        <v>2175</v>
      </c>
      <c r="AO1295" s="357" t="s">
        <v>1323</v>
      </c>
      <c r="AP1295" s="360" t="s">
        <v>716</v>
      </c>
      <c r="AQ1295" s="366" t="s">
        <v>659</v>
      </c>
      <c r="AR1295" s="359" t="s">
        <v>34</v>
      </c>
      <c r="AS1295" s="359" t="s">
        <v>34</v>
      </c>
      <c r="AT1295" s="359"/>
      <c r="AX1295" s="646"/>
      <c r="AY1295" s="647"/>
      <c r="AZ1295" s="647"/>
      <c r="BA1295" s="647"/>
      <c r="BB1295" s="648"/>
      <c r="BC1295" s="647"/>
      <c r="BD1295" s="647"/>
      <c r="BE1295" s="647"/>
      <c r="BF1295" s="647"/>
      <c r="BG1295" s="648"/>
      <c r="BH1295" s="648"/>
      <c r="BI1295" s="649"/>
      <c r="BJ1295" s="649"/>
      <c r="BK1295" s="649"/>
      <c r="BL1295" s="648"/>
      <c r="BM1295" s="648"/>
      <c r="BN1295" s="648"/>
      <c r="BO1295" s="648"/>
      <c r="BP1295" s="648"/>
      <c r="BQ1295" s="648"/>
      <c r="BR1295" s="648"/>
      <c r="BS1295" s="648"/>
      <c r="BT1295" s="651"/>
      <c r="BU1295" s="652"/>
      <c r="BV1295" s="650"/>
      <c r="BW1295" s="653"/>
    </row>
    <row r="1296" spans="2:75" ht="15.75" customHeight="1">
      <c r="B1296" s="353" t="s">
        <v>1637</v>
      </c>
      <c r="C1296" s="354">
        <v>35591357000176</v>
      </c>
      <c r="D1296" s="355" t="s">
        <v>14</v>
      </c>
      <c r="E1296" s="355"/>
      <c r="F1296" s="355"/>
      <c r="G1296" s="356"/>
      <c r="H1296" s="356" t="s">
        <v>34</v>
      </c>
      <c r="I1296" s="356"/>
      <c r="J1296" s="356"/>
      <c r="K1296" s="357"/>
      <c r="L1296" s="358"/>
      <c r="M1296" s="358"/>
      <c r="N1296" s="357">
        <v>539406</v>
      </c>
      <c r="O1296" s="357" t="s">
        <v>1320</v>
      </c>
      <c r="P1296" s="361">
        <v>43994</v>
      </c>
      <c r="Q1296" s="362">
        <v>18865786.43</v>
      </c>
      <c r="R1296" s="362">
        <v>28217795.893253986</v>
      </c>
      <c r="S1296" s="357">
        <v>62</v>
      </c>
      <c r="T1296" s="359">
        <v>-8.691041254693288E-2</v>
      </c>
      <c r="U1296" s="359">
        <v>-0.97756080449601312</v>
      </c>
      <c r="V1296" s="359">
        <v>-0.26876389912914089</v>
      </c>
      <c r="W1296" s="359">
        <v>-2.466636697913013</v>
      </c>
      <c r="X1296" s="359">
        <v>-0.2277668555283372</v>
      </c>
      <c r="Y1296" s="359">
        <v>-1.6016087992593693</v>
      </c>
      <c r="Z1296" s="359" t="s">
        <v>1417</v>
      </c>
      <c r="AA1296" s="359" t="s">
        <v>1417</v>
      </c>
      <c r="AB1296" s="359">
        <v>0.25963852571710561</v>
      </c>
      <c r="AC1296" s="363">
        <v>-1.4736471748631566</v>
      </c>
      <c r="AD1296" s="526">
        <v>35410788000199</v>
      </c>
      <c r="AE1296" s="360" t="s">
        <v>2352</v>
      </c>
      <c r="AF1296" s="360" t="s">
        <v>2352</v>
      </c>
      <c r="AG1296" s="364" t="s">
        <v>1439</v>
      </c>
      <c r="AH1296" s="364" t="s">
        <v>2144</v>
      </c>
      <c r="AI1296" s="364">
        <v>5000</v>
      </c>
      <c r="AJ1296" s="364">
        <v>1000</v>
      </c>
      <c r="AK1296" s="364">
        <v>1000</v>
      </c>
      <c r="AL1296" s="359">
        <v>0</v>
      </c>
      <c r="AM1296" s="359" t="s">
        <v>34</v>
      </c>
      <c r="AN1296" s="359" t="s">
        <v>666</v>
      </c>
      <c r="AO1296" s="357" t="s">
        <v>1323</v>
      </c>
      <c r="AP1296" s="360" t="s">
        <v>716</v>
      </c>
      <c r="AQ1296" s="366" t="s">
        <v>665</v>
      </c>
      <c r="AR1296" s="359" t="s">
        <v>34</v>
      </c>
      <c r="AS1296" s="359" t="s">
        <v>34</v>
      </c>
      <c r="AT1296" s="359"/>
      <c r="AX1296" s="646"/>
      <c r="AY1296" s="647"/>
      <c r="AZ1296" s="647"/>
      <c r="BA1296" s="647"/>
      <c r="BB1296" s="648"/>
      <c r="BC1296" s="647"/>
      <c r="BD1296" s="647"/>
      <c r="BE1296" s="647"/>
      <c r="BF1296" s="647"/>
      <c r="BG1296" s="648"/>
      <c r="BH1296" s="648"/>
      <c r="BI1296" s="649"/>
      <c r="BJ1296" s="649"/>
      <c r="BK1296" s="649"/>
      <c r="BL1296" s="648"/>
      <c r="BM1296" s="648"/>
      <c r="BN1296" s="648"/>
      <c r="BO1296" s="648"/>
      <c r="BP1296" s="648"/>
      <c r="BQ1296" s="648"/>
      <c r="BR1296" s="648"/>
      <c r="BS1296" s="648"/>
      <c r="BT1296" s="651"/>
      <c r="BU1296" s="652"/>
      <c r="BV1296" s="650"/>
      <c r="BW1296" s="653"/>
    </row>
    <row r="1297" spans="2:75" ht="15.75" customHeight="1">
      <c r="B1297" s="353" t="s">
        <v>1645</v>
      </c>
      <c r="C1297" s="354">
        <v>32666469000150</v>
      </c>
      <c r="D1297" s="355" t="s">
        <v>14</v>
      </c>
      <c r="E1297" s="355" t="s">
        <v>607</v>
      </c>
      <c r="F1297" s="355"/>
      <c r="G1297" s="356"/>
      <c r="H1297" s="356" t="s">
        <v>34</v>
      </c>
      <c r="I1297" s="356" t="s">
        <v>34</v>
      </c>
      <c r="J1297" s="356" t="s">
        <v>608</v>
      </c>
      <c r="K1297" s="357" t="s">
        <v>48</v>
      </c>
      <c r="L1297" s="358"/>
      <c r="M1297" s="358"/>
      <c r="N1297" s="357">
        <v>494275</v>
      </c>
      <c r="O1297" s="357" t="s">
        <v>1320</v>
      </c>
      <c r="P1297" s="361">
        <v>43587</v>
      </c>
      <c r="Q1297" s="362">
        <v>17810232.420000002</v>
      </c>
      <c r="R1297" s="362">
        <v>26351467.824404757</v>
      </c>
      <c r="S1297" s="357">
        <v>62</v>
      </c>
      <c r="T1297" s="359">
        <v>-0.10368462565292957</v>
      </c>
      <c r="U1297" s="359">
        <v>-1.1662357029131694</v>
      </c>
      <c r="V1297" s="359">
        <v>-0.17368322627851529</v>
      </c>
      <c r="W1297" s="359">
        <v>-1.5940140068613278</v>
      </c>
      <c r="X1297" s="359">
        <v>-4.5545715871266101E-2</v>
      </c>
      <c r="Y1297" s="359">
        <v>-0.32026792984772712</v>
      </c>
      <c r="Z1297" s="359">
        <v>2.5852226864706118E-2</v>
      </c>
      <c r="AA1297" s="359">
        <v>0.14127114020214623</v>
      </c>
      <c r="AB1297" s="359">
        <v>0.2520938890149762</v>
      </c>
      <c r="AC1297" s="363">
        <v>-1.0410548374474229</v>
      </c>
      <c r="AD1297" s="526">
        <v>7317588000150</v>
      </c>
      <c r="AE1297" s="360" t="s">
        <v>2352</v>
      </c>
      <c r="AF1297" s="360" t="s">
        <v>2352</v>
      </c>
      <c r="AG1297" s="364" t="s">
        <v>1439</v>
      </c>
      <c r="AH1297" s="364" t="s">
        <v>2144</v>
      </c>
      <c r="AI1297" s="364">
        <v>1000</v>
      </c>
      <c r="AJ1297" s="364">
        <v>1000</v>
      </c>
      <c r="AK1297" s="364">
        <v>1000</v>
      </c>
      <c r="AL1297" s="359">
        <v>0</v>
      </c>
      <c r="AM1297" s="359" t="s">
        <v>34</v>
      </c>
      <c r="AN1297" s="359" t="s">
        <v>666</v>
      </c>
      <c r="AO1297" s="357" t="s">
        <v>1323</v>
      </c>
      <c r="AP1297" s="360" t="s">
        <v>716</v>
      </c>
      <c r="AQ1297" s="366" t="s">
        <v>659</v>
      </c>
      <c r="AR1297" s="359" t="s">
        <v>34</v>
      </c>
      <c r="AS1297" s="359" t="s">
        <v>34</v>
      </c>
      <c r="AT1297" s="359"/>
      <c r="AX1297" s="646"/>
      <c r="AY1297" s="647"/>
      <c r="AZ1297" s="647"/>
      <c r="BA1297" s="647"/>
      <c r="BB1297" s="648"/>
      <c r="BC1297" s="647"/>
      <c r="BD1297" s="647"/>
      <c r="BE1297" s="647"/>
      <c r="BF1297" s="647"/>
      <c r="BG1297" s="648"/>
      <c r="BH1297" s="648"/>
      <c r="BI1297" s="649"/>
      <c r="BJ1297" s="649"/>
      <c r="BK1297" s="649"/>
      <c r="BL1297" s="648"/>
      <c r="BM1297" s="648"/>
      <c r="BN1297" s="648"/>
      <c r="BO1297" s="648"/>
      <c r="BP1297" s="648"/>
      <c r="BQ1297" s="648"/>
      <c r="BR1297" s="648"/>
      <c r="BS1297" s="648"/>
      <c r="BT1297" s="651"/>
      <c r="BU1297" s="652"/>
      <c r="BV1297" s="650"/>
      <c r="BW1297" s="653"/>
    </row>
    <row r="1298" spans="2:75" ht="15.75" customHeight="1">
      <c r="B1298" s="353" t="s">
        <v>1679</v>
      </c>
      <c r="C1298" s="354">
        <v>34887358000108</v>
      </c>
      <c r="D1298" s="355" t="s">
        <v>14</v>
      </c>
      <c r="E1298" s="355" t="s">
        <v>614</v>
      </c>
      <c r="F1298" s="355"/>
      <c r="G1298" s="356"/>
      <c r="H1298" s="356" t="s">
        <v>1337</v>
      </c>
      <c r="I1298" s="356" t="s">
        <v>34</v>
      </c>
      <c r="J1298" s="356" t="s">
        <v>608</v>
      </c>
      <c r="K1298" s="357" t="s">
        <v>48</v>
      </c>
      <c r="L1298" s="358"/>
      <c r="M1298" s="358"/>
      <c r="N1298" s="357">
        <v>516856</v>
      </c>
      <c r="O1298" s="357" t="s">
        <v>1320</v>
      </c>
      <c r="P1298" s="361">
        <v>43804</v>
      </c>
      <c r="Q1298" s="362">
        <v>37874977.93</v>
      </c>
      <c r="R1298" s="362">
        <v>80293745.836071417</v>
      </c>
      <c r="S1298" s="357">
        <v>62</v>
      </c>
      <c r="T1298" s="359">
        <v>0.14520462932271028</v>
      </c>
      <c r="U1298" s="359">
        <v>1.6332491136272187</v>
      </c>
      <c r="V1298" s="359">
        <v>-7.1749051220868831E-2</v>
      </c>
      <c r="W1298" s="359">
        <v>-0.65849187095175044</v>
      </c>
      <c r="X1298" s="359">
        <v>6.3666040367743149E-2</v>
      </c>
      <c r="Y1298" s="359">
        <v>0.44768625457137007</v>
      </c>
      <c r="Z1298" s="359" t="s">
        <v>1417</v>
      </c>
      <c r="AA1298" s="359" t="s">
        <v>1417</v>
      </c>
      <c r="AB1298" s="359">
        <v>0.25150459426222987</v>
      </c>
      <c r="AC1298" s="363">
        <v>-0.58191040761418567</v>
      </c>
      <c r="AD1298" s="526">
        <v>34849937000158</v>
      </c>
      <c r="AE1298" s="360" t="s">
        <v>2352</v>
      </c>
      <c r="AF1298" s="360" t="s">
        <v>2352</v>
      </c>
      <c r="AG1298" s="364" t="s">
        <v>1439</v>
      </c>
      <c r="AH1298" s="364" t="s">
        <v>2144</v>
      </c>
      <c r="AI1298" s="364">
        <v>1000</v>
      </c>
      <c r="AJ1298" s="364">
        <v>100</v>
      </c>
      <c r="AK1298" s="364">
        <v>1000</v>
      </c>
      <c r="AL1298" s="359">
        <v>0</v>
      </c>
      <c r="AM1298" s="359" t="s">
        <v>34</v>
      </c>
      <c r="AN1298" s="359" t="s">
        <v>666</v>
      </c>
      <c r="AO1298" s="357" t="s">
        <v>1323</v>
      </c>
      <c r="AP1298" s="360" t="s">
        <v>716</v>
      </c>
      <c r="AQ1298" s="366" t="s">
        <v>659</v>
      </c>
      <c r="AR1298" s="359" t="s">
        <v>34</v>
      </c>
      <c r="AS1298" s="359" t="s">
        <v>34</v>
      </c>
      <c r="AT1298" s="359"/>
      <c r="AX1298" s="646"/>
      <c r="AY1298" s="647"/>
      <c r="AZ1298" s="647"/>
      <c r="BA1298" s="647"/>
      <c r="BB1298" s="648"/>
      <c r="BC1298" s="647"/>
      <c r="BD1298" s="647"/>
      <c r="BE1298" s="647"/>
      <c r="BF1298" s="647"/>
      <c r="BG1298" s="648"/>
      <c r="BH1298" s="648"/>
      <c r="BI1298" s="649"/>
      <c r="BJ1298" s="649"/>
      <c r="BK1298" s="649"/>
      <c r="BL1298" s="648"/>
      <c r="BM1298" s="648"/>
      <c r="BN1298" s="648"/>
      <c r="BO1298" s="648"/>
      <c r="BP1298" s="648"/>
      <c r="BQ1298" s="648"/>
      <c r="BR1298" s="648"/>
      <c r="BS1298" s="648"/>
      <c r="BT1298" s="651"/>
      <c r="BU1298" s="652"/>
      <c r="BV1298" s="650"/>
      <c r="BW1298" s="653"/>
    </row>
    <row r="1299" spans="2:75" ht="15.75" customHeight="1">
      <c r="B1299" s="353" t="s">
        <v>563</v>
      </c>
      <c r="C1299" s="354">
        <v>34633411000136</v>
      </c>
      <c r="D1299" s="355" t="s">
        <v>14</v>
      </c>
      <c r="E1299" s="355" t="s">
        <v>607</v>
      </c>
      <c r="F1299" s="355"/>
      <c r="G1299" s="356"/>
      <c r="H1299" s="356" t="s">
        <v>34</v>
      </c>
      <c r="I1299" s="356" t="s">
        <v>34</v>
      </c>
      <c r="J1299" s="356" t="s">
        <v>608</v>
      </c>
      <c r="K1299" s="357" t="s">
        <v>48</v>
      </c>
      <c r="L1299" s="358"/>
      <c r="M1299" s="358" t="s">
        <v>1414</v>
      </c>
      <c r="N1299" s="357">
        <v>511676</v>
      </c>
      <c r="O1299" s="357" t="s">
        <v>1320</v>
      </c>
      <c r="P1299" s="361">
        <v>43768</v>
      </c>
      <c r="Q1299" s="362">
        <v>175413749.59999999</v>
      </c>
      <c r="R1299" s="362">
        <v>145640643.71833345</v>
      </c>
      <c r="S1299" s="357">
        <v>62</v>
      </c>
      <c r="T1299" s="359">
        <v>0.18557530091763175</v>
      </c>
      <c r="U1299" s="359">
        <v>2.398968135803329</v>
      </c>
      <c r="V1299" s="359">
        <v>0.10159427533115606</v>
      </c>
      <c r="W1299" s="359">
        <v>0.99596360260932515</v>
      </c>
      <c r="X1299" s="359">
        <v>0.264973485508331</v>
      </c>
      <c r="Y1299" s="359">
        <v>2.0093420758387603</v>
      </c>
      <c r="Z1299" s="359" t="s">
        <v>1417</v>
      </c>
      <c r="AA1299" s="359" t="s">
        <v>1417</v>
      </c>
      <c r="AB1299" s="359">
        <v>0.13193312098441332</v>
      </c>
      <c r="AC1299" s="363">
        <v>6.308627290470574E-2</v>
      </c>
      <c r="AD1299" s="526">
        <v>34546288000116</v>
      </c>
      <c r="AE1299" s="360" t="s">
        <v>2365</v>
      </c>
      <c r="AF1299" s="360" t="s">
        <v>2149</v>
      </c>
      <c r="AG1299" s="364" t="s">
        <v>719</v>
      </c>
      <c r="AH1299" s="364" t="s">
        <v>2144</v>
      </c>
      <c r="AI1299" s="364">
        <v>50000</v>
      </c>
      <c r="AJ1299" s="364">
        <v>10000</v>
      </c>
      <c r="AK1299" s="364">
        <v>10000</v>
      </c>
      <c r="AL1299" s="359">
        <v>0.02</v>
      </c>
      <c r="AM1299" s="359">
        <v>0.2</v>
      </c>
      <c r="AN1299" s="359" t="s">
        <v>2156</v>
      </c>
      <c r="AO1299" s="357" t="s">
        <v>1323</v>
      </c>
      <c r="AP1299" s="360" t="s">
        <v>716</v>
      </c>
      <c r="AQ1299" s="366" t="s">
        <v>659</v>
      </c>
      <c r="AR1299" s="359">
        <v>3.3333333333333331E-3</v>
      </c>
      <c r="AS1299" s="359">
        <v>3.3333333333333331E-3</v>
      </c>
      <c r="AT1299" s="359"/>
      <c r="AX1299" s="646"/>
      <c r="AY1299" s="647"/>
      <c r="AZ1299" s="647"/>
      <c r="BA1299" s="647"/>
      <c r="BB1299" s="648"/>
      <c r="BC1299" s="647"/>
      <c r="BD1299" s="647"/>
      <c r="BE1299" s="647"/>
      <c r="BF1299" s="647"/>
      <c r="BG1299" s="648"/>
      <c r="BH1299" s="648"/>
      <c r="BI1299" s="649"/>
      <c r="BJ1299" s="649"/>
      <c r="BK1299" s="649"/>
      <c r="BL1299" s="648"/>
      <c r="BM1299" s="648"/>
      <c r="BN1299" s="648"/>
      <c r="BO1299" s="648"/>
      <c r="BP1299" s="648"/>
      <c r="BQ1299" s="648"/>
      <c r="BR1299" s="648"/>
      <c r="BS1299" s="648"/>
      <c r="BT1299" s="651"/>
      <c r="BU1299" s="652"/>
      <c r="BV1299" s="650"/>
      <c r="BW1299" s="653"/>
    </row>
    <row r="1300" spans="2:75" ht="15.75" customHeight="1">
      <c r="B1300" s="353" t="s">
        <v>304</v>
      </c>
      <c r="C1300" s="354">
        <v>26680221000141</v>
      </c>
      <c r="D1300" s="355" t="s">
        <v>14</v>
      </c>
      <c r="E1300" s="355" t="s">
        <v>614</v>
      </c>
      <c r="F1300" s="355"/>
      <c r="G1300" s="356"/>
      <c r="H1300" s="356" t="s">
        <v>865</v>
      </c>
      <c r="I1300" s="356" t="s">
        <v>34</v>
      </c>
      <c r="J1300" s="356" t="s">
        <v>608</v>
      </c>
      <c r="K1300" s="357" t="s">
        <v>48</v>
      </c>
      <c r="L1300" s="358"/>
      <c r="M1300" s="358" t="s">
        <v>1414</v>
      </c>
      <c r="N1300" s="357">
        <v>431214</v>
      </c>
      <c r="O1300" s="357" t="s">
        <v>1323</v>
      </c>
      <c r="P1300" s="361">
        <v>42731</v>
      </c>
      <c r="Q1300" s="362">
        <v>432246327.69</v>
      </c>
      <c r="R1300" s="362">
        <v>528539948.14384943</v>
      </c>
      <c r="S1300" s="357">
        <v>62</v>
      </c>
      <c r="T1300" s="359">
        <v>0.18694040318253236</v>
      </c>
      <c r="U1300" s="359">
        <v>2.4166150792242269</v>
      </c>
      <c r="V1300" s="359">
        <v>0.10135235011423815</v>
      </c>
      <c r="W1300" s="359">
        <v>0.99359192654964357</v>
      </c>
      <c r="X1300" s="359">
        <v>0.26758817464384466</v>
      </c>
      <c r="Y1300" s="359">
        <v>2.0291697385392262</v>
      </c>
      <c r="Z1300" s="359">
        <v>0.37504024049165774</v>
      </c>
      <c r="AA1300" s="359">
        <v>2.131850310598487</v>
      </c>
      <c r="AB1300" s="359">
        <v>0.13306519663220326</v>
      </c>
      <c r="AC1300" s="363">
        <v>6.2024630990974744E-2</v>
      </c>
      <c r="AD1300" s="526">
        <v>32812459000186</v>
      </c>
      <c r="AE1300" s="360" t="s">
        <v>2365</v>
      </c>
      <c r="AF1300" s="360" t="s">
        <v>2149</v>
      </c>
      <c r="AG1300" s="364" t="s">
        <v>719</v>
      </c>
      <c r="AH1300" s="364" t="s">
        <v>2144</v>
      </c>
      <c r="AI1300" s="364">
        <v>50000</v>
      </c>
      <c r="AJ1300" s="364">
        <v>10000</v>
      </c>
      <c r="AK1300" s="364">
        <v>10000</v>
      </c>
      <c r="AL1300" s="359">
        <v>0.02</v>
      </c>
      <c r="AM1300" s="359">
        <v>0.2</v>
      </c>
      <c r="AN1300" s="359" t="s">
        <v>64</v>
      </c>
      <c r="AO1300" s="357" t="s">
        <v>1323</v>
      </c>
      <c r="AP1300" s="360" t="s">
        <v>13</v>
      </c>
      <c r="AQ1300" s="366" t="s">
        <v>668</v>
      </c>
      <c r="AR1300" s="359">
        <v>3.3333333333333331E-3</v>
      </c>
      <c r="AS1300" s="359">
        <v>3.3333333333333331E-3</v>
      </c>
      <c r="AT1300" s="359"/>
      <c r="AX1300" s="646"/>
      <c r="AY1300" s="647"/>
      <c r="AZ1300" s="647"/>
      <c r="BA1300" s="647"/>
      <c r="BB1300" s="648"/>
      <c r="BC1300" s="647"/>
      <c r="BD1300" s="647"/>
      <c r="BE1300" s="647"/>
      <c r="BF1300" s="647"/>
      <c r="BG1300" s="648"/>
      <c r="BH1300" s="648"/>
      <c r="BI1300" s="649"/>
      <c r="BJ1300" s="649"/>
      <c r="BK1300" s="649"/>
      <c r="BL1300" s="648"/>
      <c r="BM1300" s="648"/>
      <c r="BN1300" s="648"/>
      <c r="BO1300" s="648"/>
      <c r="BP1300" s="648"/>
      <c r="BQ1300" s="648"/>
      <c r="BR1300" s="648"/>
      <c r="BS1300" s="648"/>
      <c r="BT1300" s="651"/>
      <c r="BU1300" s="652"/>
      <c r="BV1300" s="650"/>
      <c r="BW1300" s="653"/>
    </row>
    <row r="1301" spans="2:75" ht="15.75" customHeight="1">
      <c r="B1301" s="353" t="s">
        <v>382</v>
      </c>
      <c r="C1301" s="354">
        <v>16617768000149</v>
      </c>
      <c r="D1301" s="355" t="s">
        <v>14</v>
      </c>
      <c r="E1301" s="355" t="s">
        <v>614</v>
      </c>
      <c r="F1301" s="355"/>
      <c r="G1301" s="356"/>
      <c r="H1301" s="356" t="s">
        <v>865</v>
      </c>
      <c r="I1301" s="356" t="s">
        <v>34</v>
      </c>
      <c r="J1301" s="356" t="s">
        <v>608</v>
      </c>
      <c r="K1301" s="357" t="s">
        <v>48</v>
      </c>
      <c r="L1301" s="358"/>
      <c r="M1301" s="358" t="s">
        <v>1414</v>
      </c>
      <c r="N1301" s="357">
        <v>313947</v>
      </c>
      <c r="O1301" s="357" t="s">
        <v>1323</v>
      </c>
      <c r="P1301" s="361">
        <v>41169</v>
      </c>
      <c r="Q1301" s="362">
        <v>432510176.06</v>
      </c>
      <c r="R1301" s="362">
        <v>444464279.84365106</v>
      </c>
      <c r="S1301" s="357">
        <v>62</v>
      </c>
      <c r="T1301" s="359">
        <v>0.13538076468050519</v>
      </c>
      <c r="U1301" s="359">
        <v>1.7500935688277444</v>
      </c>
      <c r="V1301" s="359">
        <v>8.1723532343197069E-2</v>
      </c>
      <c r="W1301" s="359">
        <v>0.80116387882269924</v>
      </c>
      <c r="X1301" s="359">
        <v>0.33862317762972416</v>
      </c>
      <c r="Y1301" s="359">
        <v>2.5678410704388552</v>
      </c>
      <c r="Z1301" s="359">
        <v>0.330696270494925</v>
      </c>
      <c r="AA1301" s="359">
        <v>1.8797848093424758</v>
      </c>
      <c r="AB1301" s="359">
        <v>0.16488238424482116</v>
      </c>
      <c r="AC1301" s="363">
        <v>-3.0536414480747676E-2</v>
      </c>
      <c r="AD1301" s="526">
        <v>15831948000166</v>
      </c>
      <c r="AE1301" s="360" t="s">
        <v>2433</v>
      </c>
      <c r="AF1301" s="360" t="s">
        <v>2146</v>
      </c>
      <c r="AG1301" s="364" t="s">
        <v>59</v>
      </c>
      <c r="AH1301" s="364" t="s">
        <v>2144</v>
      </c>
      <c r="AI1301" s="364">
        <v>50000</v>
      </c>
      <c r="AJ1301" s="364">
        <v>10000</v>
      </c>
      <c r="AK1301" s="364">
        <v>50000</v>
      </c>
      <c r="AL1301" s="359">
        <v>6.9999999999999993E-3</v>
      </c>
      <c r="AM1301" s="359">
        <v>0.2</v>
      </c>
      <c r="AN1301" s="359" t="s">
        <v>2175</v>
      </c>
      <c r="AO1301" s="357" t="s">
        <v>1323</v>
      </c>
      <c r="AP1301" s="360" t="s">
        <v>716</v>
      </c>
      <c r="AQ1301" s="366" t="s">
        <v>659</v>
      </c>
      <c r="AR1301" s="359">
        <v>3.16666E-3</v>
      </c>
      <c r="AS1301" s="359">
        <v>3.16666E-3</v>
      </c>
      <c r="AT1301" s="359"/>
      <c r="AX1301" s="646"/>
      <c r="AY1301" s="647"/>
      <c r="AZ1301" s="647"/>
      <c r="BA1301" s="647"/>
      <c r="BB1301" s="648"/>
      <c r="BC1301" s="647"/>
      <c r="BD1301" s="647"/>
      <c r="BE1301" s="647"/>
      <c r="BF1301" s="647"/>
      <c r="BG1301" s="648"/>
      <c r="BH1301" s="648"/>
      <c r="BI1301" s="649"/>
      <c r="BJ1301" s="649"/>
      <c r="BK1301" s="649"/>
      <c r="BL1301" s="648"/>
      <c r="BM1301" s="648"/>
      <c r="BN1301" s="648"/>
      <c r="BO1301" s="648"/>
      <c r="BP1301" s="648"/>
      <c r="BQ1301" s="648"/>
      <c r="BR1301" s="648"/>
      <c r="BS1301" s="648"/>
      <c r="BT1301" s="651"/>
      <c r="BU1301" s="652"/>
      <c r="BV1301" s="650"/>
      <c r="BW1301" s="653"/>
    </row>
    <row r="1302" spans="2:75" ht="15.75" customHeight="1">
      <c r="B1302" s="353" t="s">
        <v>384</v>
      </c>
      <c r="C1302" s="354">
        <v>32300293000119</v>
      </c>
      <c r="D1302" s="355" t="s">
        <v>14</v>
      </c>
      <c r="E1302" s="355" t="s">
        <v>614</v>
      </c>
      <c r="F1302" s="355"/>
      <c r="G1302" s="356"/>
      <c r="H1302" s="356" t="s">
        <v>1337</v>
      </c>
      <c r="I1302" s="356" t="s">
        <v>34</v>
      </c>
      <c r="J1302" s="356" t="s">
        <v>608</v>
      </c>
      <c r="K1302" s="357" t="s">
        <v>48</v>
      </c>
      <c r="L1302" s="358"/>
      <c r="M1302" s="358" t="s">
        <v>1414</v>
      </c>
      <c r="N1302" s="357">
        <v>496286</v>
      </c>
      <c r="O1302" s="357" t="s">
        <v>1323</v>
      </c>
      <c r="P1302" s="361">
        <v>43501</v>
      </c>
      <c r="Q1302" s="362">
        <v>160791513.30000001</v>
      </c>
      <c r="R1302" s="362">
        <v>154681144.45884919</v>
      </c>
      <c r="S1302" s="357">
        <v>62</v>
      </c>
      <c r="T1302" s="359">
        <v>0.11348156637134088</v>
      </c>
      <c r="U1302" s="359">
        <v>1.4669983579696928</v>
      </c>
      <c r="V1302" s="359">
        <v>-5.6209186203608152E-2</v>
      </c>
      <c r="W1302" s="359">
        <v>-0.551037973435062</v>
      </c>
      <c r="X1302" s="359">
        <v>9.6452971554781497E-2</v>
      </c>
      <c r="Y1302" s="359">
        <v>0.73142040499976013</v>
      </c>
      <c r="Z1302" s="359">
        <v>0.26742113993408023</v>
      </c>
      <c r="AA1302" s="359">
        <v>1.520108454180003</v>
      </c>
      <c r="AB1302" s="359">
        <v>0.21012045481451003</v>
      </c>
      <c r="AC1302" s="363">
        <v>-0.63296644276409619</v>
      </c>
      <c r="AD1302" s="526">
        <v>9285146000103</v>
      </c>
      <c r="AE1302" s="360" t="s">
        <v>2157</v>
      </c>
      <c r="AF1302" s="360" t="s">
        <v>2143</v>
      </c>
      <c r="AG1302" s="364" t="s">
        <v>1435</v>
      </c>
      <c r="AH1302" s="364" t="s">
        <v>2144</v>
      </c>
      <c r="AI1302" s="364">
        <v>10000</v>
      </c>
      <c r="AJ1302" s="364">
        <v>10000</v>
      </c>
      <c r="AK1302" s="364">
        <v>10000</v>
      </c>
      <c r="AL1302" s="359">
        <v>0</v>
      </c>
      <c r="AM1302" s="359" t="s">
        <v>34</v>
      </c>
      <c r="AN1302" s="359" t="s">
        <v>34</v>
      </c>
      <c r="AO1302" s="357" t="s">
        <v>1323</v>
      </c>
      <c r="AP1302" s="360" t="s">
        <v>716</v>
      </c>
      <c r="AQ1302" s="366" t="s">
        <v>659</v>
      </c>
      <c r="AR1302" s="359" t="s">
        <v>34</v>
      </c>
      <c r="AS1302" s="359" t="s">
        <v>34</v>
      </c>
      <c r="AT1302" s="359"/>
      <c r="AX1302" s="646"/>
      <c r="AY1302" s="647"/>
      <c r="AZ1302" s="647"/>
      <c r="BA1302" s="647"/>
      <c r="BB1302" s="648"/>
      <c r="BC1302" s="647"/>
      <c r="BD1302" s="647"/>
      <c r="BE1302" s="647"/>
      <c r="BF1302" s="647"/>
      <c r="BG1302" s="648"/>
      <c r="BH1302" s="648"/>
      <c r="BI1302" s="649"/>
      <c r="BJ1302" s="649"/>
      <c r="BK1302" s="649"/>
      <c r="BL1302" s="648"/>
      <c r="BM1302" s="648"/>
      <c r="BN1302" s="648"/>
      <c r="BO1302" s="648"/>
      <c r="BP1302" s="648"/>
      <c r="BQ1302" s="648"/>
      <c r="BR1302" s="648"/>
      <c r="BS1302" s="648"/>
      <c r="BT1302" s="651"/>
      <c r="BU1302" s="652"/>
      <c r="BV1302" s="650"/>
      <c r="BW1302" s="653"/>
    </row>
    <row r="1303" spans="2:75" ht="15.75" customHeight="1">
      <c r="B1303" s="353" t="s">
        <v>1705</v>
      </c>
      <c r="C1303" s="354">
        <v>9285146000103</v>
      </c>
      <c r="D1303" s="355" t="s">
        <v>14</v>
      </c>
      <c r="E1303" s="355" t="s">
        <v>614</v>
      </c>
      <c r="F1303" s="355"/>
      <c r="G1303" s="356"/>
      <c r="H1303" s="356" t="s">
        <v>1337</v>
      </c>
      <c r="I1303" s="356" t="s">
        <v>34</v>
      </c>
      <c r="J1303" s="356" t="s">
        <v>608</v>
      </c>
      <c r="K1303" s="357" t="s">
        <v>48</v>
      </c>
      <c r="L1303" s="358"/>
      <c r="M1303" s="358"/>
      <c r="N1303" s="357">
        <v>206891</v>
      </c>
      <c r="O1303" s="357" t="s">
        <v>1323</v>
      </c>
      <c r="P1303" s="361">
        <v>39538</v>
      </c>
      <c r="Q1303" s="362">
        <v>1060109060.95</v>
      </c>
      <c r="R1303" s="362">
        <v>1051430766.2565875</v>
      </c>
      <c r="S1303" s="357">
        <v>62</v>
      </c>
      <c r="T1303" s="359">
        <v>0.12365890589857642</v>
      </c>
      <c r="U1303" s="359">
        <v>1.3909046797819535</v>
      </c>
      <c r="V1303" s="359">
        <v>-2.6940389726021974E-2</v>
      </c>
      <c r="W1303" s="359">
        <v>-0.24725104141443593</v>
      </c>
      <c r="X1303" s="359">
        <v>0.17866435273492809</v>
      </c>
      <c r="Y1303" s="359">
        <v>1.2563302891040689</v>
      </c>
      <c r="Z1303" s="359">
        <v>0.27476144570625793</v>
      </c>
      <c r="AA1303" s="359">
        <v>1.5014514193168096</v>
      </c>
      <c r="AB1303" s="359">
        <v>0.21188456548281343</v>
      </c>
      <c r="AC1303" s="363">
        <v>-0.51153101459337202</v>
      </c>
      <c r="AD1303" s="526">
        <v>9412648000140</v>
      </c>
      <c r="AE1303" s="360" t="s">
        <v>2434</v>
      </c>
      <c r="AF1303" s="360" t="s">
        <v>2143</v>
      </c>
      <c r="AG1303" s="364" t="s">
        <v>1435</v>
      </c>
      <c r="AH1303" s="364" t="s">
        <v>2144</v>
      </c>
      <c r="AI1303" s="364">
        <v>100000</v>
      </c>
      <c r="AJ1303" s="364">
        <v>5000</v>
      </c>
      <c r="AK1303" s="364">
        <v>100000</v>
      </c>
      <c r="AL1303" s="359">
        <v>1.8000000000000002E-2</v>
      </c>
      <c r="AM1303" s="359">
        <v>0.2</v>
      </c>
      <c r="AN1303" s="359" t="s">
        <v>2161</v>
      </c>
      <c r="AO1303" s="357" t="s">
        <v>1323</v>
      </c>
      <c r="AP1303" s="360" t="s">
        <v>716</v>
      </c>
      <c r="AQ1303" s="366" t="s">
        <v>665</v>
      </c>
      <c r="AR1303" s="359" t="s">
        <v>34</v>
      </c>
      <c r="AS1303" s="359" t="s">
        <v>34</v>
      </c>
      <c r="AT1303" s="359"/>
      <c r="AX1303" s="646"/>
      <c r="AY1303" s="647"/>
      <c r="AZ1303" s="647"/>
      <c r="BA1303" s="647"/>
      <c r="BB1303" s="648"/>
      <c r="BC1303" s="647"/>
      <c r="BD1303" s="647"/>
      <c r="BE1303" s="647"/>
      <c r="BF1303" s="647"/>
      <c r="BG1303" s="648"/>
      <c r="BH1303" s="648"/>
      <c r="BI1303" s="649"/>
      <c r="BJ1303" s="649"/>
      <c r="BK1303" s="649"/>
      <c r="BL1303" s="648"/>
      <c r="BM1303" s="648"/>
      <c r="BN1303" s="648"/>
      <c r="BO1303" s="648"/>
      <c r="BP1303" s="648"/>
      <c r="BQ1303" s="648"/>
      <c r="BR1303" s="648"/>
      <c r="BS1303" s="648"/>
      <c r="BT1303" s="651"/>
      <c r="BU1303" s="652"/>
      <c r="BV1303" s="650"/>
      <c r="BW1303" s="653"/>
    </row>
    <row r="1304" spans="2:75" ht="15.75" customHeight="1">
      <c r="B1304" s="353" t="s">
        <v>1706</v>
      </c>
      <c r="C1304" s="354">
        <v>9412822000154</v>
      </c>
      <c r="D1304" s="355" t="s">
        <v>14</v>
      </c>
      <c r="E1304" s="355" t="s">
        <v>607</v>
      </c>
      <c r="F1304" s="355"/>
      <c r="G1304" s="356"/>
      <c r="H1304" s="356" t="s">
        <v>34</v>
      </c>
      <c r="I1304" s="356" t="s">
        <v>34</v>
      </c>
      <c r="J1304" s="356" t="s">
        <v>608</v>
      </c>
      <c r="K1304" s="357" t="s">
        <v>48</v>
      </c>
      <c r="L1304" s="358"/>
      <c r="M1304" s="358"/>
      <c r="N1304" s="357">
        <v>206881</v>
      </c>
      <c r="O1304" s="357" t="s">
        <v>1320</v>
      </c>
      <c r="P1304" s="361">
        <v>39538</v>
      </c>
      <c r="Q1304" s="362">
        <v>269249206.20999998</v>
      </c>
      <c r="R1304" s="362">
        <v>259547377.126508</v>
      </c>
      <c r="S1304" s="357">
        <v>62</v>
      </c>
      <c r="T1304" s="359">
        <v>-1.1539269838520605E-2</v>
      </c>
      <c r="U1304" s="359">
        <v>-0.12979270925160133</v>
      </c>
      <c r="V1304" s="359">
        <v>-0.16292870781891489</v>
      </c>
      <c r="W1304" s="359">
        <v>-1.4953121723263003</v>
      </c>
      <c r="X1304" s="359">
        <v>-8.2859070450841399E-3</v>
      </c>
      <c r="Y1304" s="359">
        <v>-5.8264762019339979E-2</v>
      </c>
      <c r="Z1304" s="359">
        <v>-7.5563601433171756E-3</v>
      </c>
      <c r="AA1304" s="359">
        <v>-4.1292211259442137E-2</v>
      </c>
      <c r="AB1304" s="359">
        <v>0.24111477317052349</v>
      </c>
      <c r="AC1304" s="363">
        <v>-1.0460272893702427</v>
      </c>
      <c r="AD1304" s="526">
        <v>9288254000121</v>
      </c>
      <c r="AE1304" s="360" t="s">
        <v>2434</v>
      </c>
      <c r="AF1304" s="360" t="s">
        <v>2143</v>
      </c>
      <c r="AG1304" s="364" t="s">
        <v>1435</v>
      </c>
      <c r="AH1304" s="364" t="s">
        <v>2147</v>
      </c>
      <c r="AI1304" s="364">
        <v>100000</v>
      </c>
      <c r="AJ1304" s="364">
        <v>5000</v>
      </c>
      <c r="AK1304" s="364">
        <v>100000</v>
      </c>
      <c r="AL1304" s="359">
        <v>2.7999999999999997E-2</v>
      </c>
      <c r="AM1304" s="359" t="s">
        <v>34</v>
      </c>
      <c r="AN1304" s="359" t="s">
        <v>2161</v>
      </c>
      <c r="AO1304" s="357" t="s">
        <v>1323</v>
      </c>
      <c r="AP1304" s="360" t="s">
        <v>716</v>
      </c>
      <c r="AQ1304" s="366" t="s">
        <v>659</v>
      </c>
      <c r="AR1304" s="359" t="s">
        <v>34</v>
      </c>
      <c r="AS1304" s="359" t="s">
        <v>34</v>
      </c>
      <c r="AT1304" s="359"/>
      <c r="AX1304" s="646"/>
      <c r="AY1304" s="647"/>
      <c r="AZ1304" s="647"/>
      <c r="BA1304" s="647"/>
      <c r="BB1304" s="648"/>
      <c r="BC1304" s="647"/>
      <c r="BD1304" s="647"/>
      <c r="BE1304" s="647"/>
      <c r="BF1304" s="647"/>
      <c r="BG1304" s="648"/>
      <c r="BH1304" s="648"/>
      <c r="BI1304" s="649"/>
      <c r="BJ1304" s="649"/>
      <c r="BK1304" s="649"/>
      <c r="BL1304" s="648"/>
      <c r="BM1304" s="648"/>
      <c r="BN1304" s="648"/>
      <c r="BO1304" s="648"/>
      <c r="BP1304" s="648"/>
      <c r="BQ1304" s="648"/>
      <c r="BR1304" s="648"/>
      <c r="BS1304" s="648"/>
      <c r="BT1304" s="651"/>
      <c r="BU1304" s="652"/>
      <c r="BV1304" s="650"/>
      <c r="BW1304" s="653"/>
    </row>
    <row r="1305" spans="2:75" ht="15.75" customHeight="1">
      <c r="B1305" s="353" t="s">
        <v>1212</v>
      </c>
      <c r="C1305" s="354">
        <v>41269079000138</v>
      </c>
      <c r="D1305" s="355" t="s">
        <v>14</v>
      </c>
      <c r="E1305" s="355" t="s">
        <v>607</v>
      </c>
      <c r="F1305" s="355"/>
      <c r="G1305" s="356"/>
      <c r="H1305" s="356" t="s">
        <v>34</v>
      </c>
      <c r="I1305" s="356" t="s">
        <v>34</v>
      </c>
      <c r="J1305" s="356" t="s">
        <v>690</v>
      </c>
      <c r="K1305" s="357"/>
      <c r="L1305" s="358"/>
      <c r="M1305" s="358" t="s">
        <v>1414</v>
      </c>
      <c r="N1305" s="357">
        <v>624926</v>
      </c>
      <c r="O1305" s="357" t="s">
        <v>1320</v>
      </c>
      <c r="P1305" s="361">
        <v>44483</v>
      </c>
      <c r="Q1305" s="362">
        <v>13021613.310000001</v>
      </c>
      <c r="R1305" s="362" t="s">
        <v>1417</v>
      </c>
      <c r="S1305" s="357">
        <v>62</v>
      </c>
      <c r="T1305" s="359">
        <v>-0.32716127981631049</v>
      </c>
      <c r="U1305" s="359">
        <v>-4.229277719971603</v>
      </c>
      <c r="V1305" s="359" t="s">
        <v>1417</v>
      </c>
      <c r="W1305" s="359" t="s">
        <v>1417</v>
      </c>
      <c r="X1305" s="359" t="s">
        <v>1417</v>
      </c>
      <c r="Y1305" s="359" t="s">
        <v>1417</v>
      </c>
      <c r="Z1305" s="359" t="s">
        <v>1417</v>
      </c>
      <c r="AA1305" s="359" t="s">
        <v>1417</v>
      </c>
      <c r="AB1305" s="359" t="s">
        <v>1417</v>
      </c>
      <c r="AC1305" s="363" t="s">
        <v>1417</v>
      </c>
      <c r="AD1305" s="526">
        <v>0</v>
      </c>
      <c r="AE1305" s="360" t="s">
        <v>2442</v>
      </c>
      <c r="AF1305" s="360" t="s">
        <v>741</v>
      </c>
      <c r="AG1305" s="364" t="s">
        <v>741</v>
      </c>
      <c r="AH1305" s="364" t="s">
        <v>2144</v>
      </c>
      <c r="AI1305" s="364">
        <v>50000</v>
      </c>
      <c r="AJ1305" s="364">
        <v>10000</v>
      </c>
      <c r="AK1305" s="364">
        <v>50000</v>
      </c>
      <c r="AL1305" s="359">
        <v>1.4999999999999999E-2</v>
      </c>
      <c r="AM1305" s="359">
        <v>0.2</v>
      </c>
      <c r="AN1305" s="359" t="s">
        <v>2156</v>
      </c>
      <c r="AO1305" s="357" t="s">
        <v>1323</v>
      </c>
      <c r="AP1305" s="360" t="s">
        <v>716</v>
      </c>
      <c r="AQ1305" s="366" t="s">
        <v>659</v>
      </c>
      <c r="AR1305" s="359">
        <v>3.4995E-3</v>
      </c>
      <c r="AS1305" s="359">
        <v>3.4995E-3</v>
      </c>
      <c r="AT1305" s="359"/>
      <c r="AX1305" s="646"/>
      <c r="AY1305" s="647"/>
      <c r="AZ1305" s="647"/>
      <c r="BA1305" s="647"/>
      <c r="BB1305" s="648"/>
      <c r="BC1305" s="647"/>
      <c r="BD1305" s="647"/>
      <c r="BE1305" s="647"/>
      <c r="BF1305" s="647"/>
      <c r="BG1305" s="648"/>
      <c r="BH1305" s="648"/>
      <c r="BI1305" s="649"/>
      <c r="BJ1305" s="649"/>
      <c r="BK1305" s="649"/>
      <c r="BL1305" s="648"/>
      <c r="BM1305" s="648"/>
      <c r="BN1305" s="648"/>
      <c r="BO1305" s="648"/>
      <c r="BP1305" s="648"/>
      <c r="BQ1305" s="648"/>
      <c r="BR1305" s="648"/>
      <c r="BS1305" s="648"/>
      <c r="BT1305" s="651"/>
      <c r="BU1305" s="652"/>
      <c r="BV1305" s="650"/>
      <c r="BW1305" s="653"/>
    </row>
    <row r="1306" spans="2:75" ht="15.75" customHeight="1">
      <c r="B1306" s="353" t="s">
        <v>401</v>
      </c>
      <c r="C1306" s="354">
        <v>35088081000108</v>
      </c>
      <c r="D1306" s="355" t="s">
        <v>14</v>
      </c>
      <c r="E1306" s="355" t="s">
        <v>614</v>
      </c>
      <c r="F1306" s="355"/>
      <c r="G1306" s="356"/>
      <c r="H1306" s="356" t="s">
        <v>1337</v>
      </c>
      <c r="I1306" s="356" t="s">
        <v>34</v>
      </c>
      <c r="J1306" s="356" t="s">
        <v>608</v>
      </c>
      <c r="K1306" s="357" t="s">
        <v>48</v>
      </c>
      <c r="L1306" s="358"/>
      <c r="M1306" s="358" t="s">
        <v>34</v>
      </c>
      <c r="N1306" s="357">
        <v>516538</v>
      </c>
      <c r="O1306" s="357" t="s">
        <v>1320</v>
      </c>
      <c r="P1306" s="361">
        <v>43798</v>
      </c>
      <c r="Q1306" s="362">
        <v>48765345.969999999</v>
      </c>
      <c r="R1306" s="362">
        <v>67275582.892777771</v>
      </c>
      <c r="S1306" s="357">
        <v>62</v>
      </c>
      <c r="T1306" s="359">
        <v>0.15429750038263168</v>
      </c>
      <c r="U1306" s="359">
        <v>1.9946339034434863</v>
      </c>
      <c r="V1306" s="359">
        <v>-9.8416853699763829E-2</v>
      </c>
      <c r="W1306" s="359">
        <v>-0.96481424616483147</v>
      </c>
      <c r="X1306" s="359">
        <v>-1.4579139358843918E-2</v>
      </c>
      <c r="Y1306" s="359">
        <v>-0.11055626221258641</v>
      </c>
      <c r="Z1306" s="359" t="s">
        <v>1417</v>
      </c>
      <c r="AA1306" s="359" t="s">
        <v>1417</v>
      </c>
      <c r="AB1306" s="359">
        <v>0.2552095261863534</v>
      </c>
      <c r="AC1306" s="363">
        <v>-0.65930856322635556</v>
      </c>
      <c r="AD1306" s="526">
        <v>34429833000194</v>
      </c>
      <c r="AE1306" s="360" t="s">
        <v>2157</v>
      </c>
      <c r="AF1306" s="360" t="s">
        <v>2143</v>
      </c>
      <c r="AG1306" s="364" t="s">
        <v>1435</v>
      </c>
      <c r="AH1306" s="364" t="s">
        <v>2144</v>
      </c>
      <c r="AI1306" s="364">
        <v>100</v>
      </c>
      <c r="AJ1306" s="364">
        <v>100</v>
      </c>
      <c r="AK1306" s="364">
        <v>100</v>
      </c>
      <c r="AL1306" s="359">
        <v>0</v>
      </c>
      <c r="AM1306" s="359" t="s">
        <v>34</v>
      </c>
      <c r="AN1306" s="359" t="s">
        <v>34</v>
      </c>
      <c r="AO1306" s="357" t="s">
        <v>1323</v>
      </c>
      <c r="AP1306" s="360" t="s">
        <v>716</v>
      </c>
      <c r="AQ1306" s="366" t="s">
        <v>659</v>
      </c>
      <c r="AR1306" s="359">
        <v>4.0000000000000001E-3</v>
      </c>
      <c r="AS1306" s="359">
        <v>4.0000000000000001E-3</v>
      </c>
      <c r="AT1306" s="359"/>
      <c r="AX1306" s="646"/>
      <c r="AY1306" s="647"/>
      <c r="AZ1306" s="647"/>
      <c r="BA1306" s="647"/>
      <c r="BB1306" s="648"/>
      <c r="BC1306" s="647"/>
      <c r="BD1306" s="647"/>
      <c r="BE1306" s="647"/>
      <c r="BF1306" s="647"/>
      <c r="BG1306" s="648"/>
      <c r="BH1306" s="648"/>
      <c r="BI1306" s="649"/>
      <c r="BJ1306" s="649"/>
      <c r="BK1306" s="649"/>
      <c r="BL1306" s="648"/>
      <c r="BM1306" s="648"/>
      <c r="BN1306" s="648"/>
      <c r="BO1306" s="648"/>
      <c r="BP1306" s="648"/>
      <c r="BQ1306" s="648"/>
      <c r="BR1306" s="648"/>
      <c r="BS1306" s="648"/>
      <c r="BT1306" s="651"/>
      <c r="BU1306" s="652"/>
      <c r="BV1306" s="650"/>
      <c r="BW1306" s="653"/>
    </row>
    <row r="1307" spans="2:75" ht="15.75" customHeight="1">
      <c r="B1307" s="353" t="s">
        <v>402</v>
      </c>
      <c r="C1307" s="354">
        <v>34429833000194</v>
      </c>
      <c r="D1307" s="355" t="s">
        <v>14</v>
      </c>
      <c r="E1307" s="355" t="s">
        <v>614</v>
      </c>
      <c r="F1307" s="355"/>
      <c r="G1307" s="356"/>
      <c r="H1307" s="356" t="s">
        <v>1337</v>
      </c>
      <c r="I1307" s="356" t="s">
        <v>34</v>
      </c>
      <c r="J1307" s="356" t="s">
        <v>608</v>
      </c>
      <c r="K1307" s="357" t="s">
        <v>48</v>
      </c>
      <c r="L1307" s="358"/>
      <c r="M1307" s="358" t="s">
        <v>34</v>
      </c>
      <c r="N1307" s="357">
        <v>515434</v>
      </c>
      <c r="O1307" s="357" t="s">
        <v>1320</v>
      </c>
      <c r="P1307" s="361">
        <v>43788</v>
      </c>
      <c r="Q1307" s="362">
        <v>207948689.22999999</v>
      </c>
      <c r="R1307" s="362">
        <v>312707568.66678566</v>
      </c>
      <c r="S1307" s="357">
        <v>62</v>
      </c>
      <c r="T1307" s="359">
        <v>0.15547068575990308</v>
      </c>
      <c r="U1307" s="359">
        <v>2.0097998997994004</v>
      </c>
      <c r="V1307" s="359">
        <v>-0.10065956497940687</v>
      </c>
      <c r="W1307" s="359">
        <v>-0.98680031573819116</v>
      </c>
      <c r="X1307" s="359">
        <v>-1.5835595918499368E-2</v>
      </c>
      <c r="Y1307" s="359">
        <v>-0.12008420055304324</v>
      </c>
      <c r="Z1307" s="359" t="s">
        <v>1417</v>
      </c>
      <c r="AA1307" s="359" t="s">
        <v>1417</v>
      </c>
      <c r="AB1307" s="359">
        <v>0.25972521246781183</v>
      </c>
      <c r="AC1307" s="363">
        <v>-0.65297739278844824</v>
      </c>
      <c r="AD1307" s="526">
        <v>31493903000185</v>
      </c>
      <c r="AE1307" s="360" t="s">
        <v>2447</v>
      </c>
      <c r="AF1307" s="360" t="s">
        <v>2143</v>
      </c>
      <c r="AG1307" s="364" t="s">
        <v>1435</v>
      </c>
      <c r="AH1307" s="364" t="s">
        <v>2144</v>
      </c>
      <c r="AI1307" s="364">
        <v>30000</v>
      </c>
      <c r="AJ1307" s="364">
        <v>0</v>
      </c>
      <c r="AK1307" s="364">
        <v>30000</v>
      </c>
      <c r="AL1307" s="359">
        <v>1.9299999999999998E-2</v>
      </c>
      <c r="AM1307" s="359">
        <v>0.2</v>
      </c>
      <c r="AN1307" s="359" t="s">
        <v>34</v>
      </c>
      <c r="AO1307" s="357" t="s">
        <v>1323</v>
      </c>
      <c r="AP1307" s="360" t="s">
        <v>716</v>
      </c>
      <c r="AQ1307" s="366" t="s">
        <v>659</v>
      </c>
      <c r="AR1307" s="359">
        <v>4.0000000000000001E-3</v>
      </c>
      <c r="AS1307" s="359">
        <v>4.0000000000000001E-3</v>
      </c>
      <c r="AT1307" s="359"/>
      <c r="AX1307" s="646"/>
      <c r="AY1307" s="647"/>
      <c r="AZ1307" s="647"/>
      <c r="BA1307" s="647"/>
      <c r="BB1307" s="648"/>
      <c r="BC1307" s="647"/>
      <c r="BD1307" s="647"/>
      <c r="BE1307" s="647"/>
      <c r="BF1307" s="647"/>
      <c r="BG1307" s="648"/>
      <c r="BH1307" s="648"/>
      <c r="BI1307" s="649"/>
      <c r="BJ1307" s="649"/>
      <c r="BK1307" s="649"/>
      <c r="BL1307" s="648"/>
      <c r="BM1307" s="648"/>
      <c r="BN1307" s="648"/>
      <c r="BO1307" s="648"/>
      <c r="BP1307" s="648"/>
      <c r="BQ1307" s="648"/>
      <c r="BR1307" s="648"/>
      <c r="BS1307" s="648"/>
      <c r="BT1307" s="651"/>
      <c r="BU1307" s="652"/>
      <c r="BV1307" s="650"/>
      <c r="BW1307" s="653"/>
    </row>
    <row r="1308" spans="2:75" ht="15.75" customHeight="1">
      <c r="B1308" s="353" t="s">
        <v>596</v>
      </c>
      <c r="C1308" s="354">
        <v>35957054000124</v>
      </c>
      <c r="D1308" s="355" t="s">
        <v>14</v>
      </c>
      <c r="E1308" s="355" t="s">
        <v>607</v>
      </c>
      <c r="F1308" s="355"/>
      <c r="G1308" s="356"/>
      <c r="H1308" s="356" t="s">
        <v>34</v>
      </c>
      <c r="I1308" s="356" t="s">
        <v>34</v>
      </c>
      <c r="J1308" s="356" t="s">
        <v>608</v>
      </c>
      <c r="K1308" s="357" t="s">
        <v>48</v>
      </c>
      <c r="L1308" s="358"/>
      <c r="M1308" s="358" t="s">
        <v>34</v>
      </c>
      <c r="N1308" s="357">
        <v>538264</v>
      </c>
      <c r="O1308" s="357" t="s">
        <v>1320</v>
      </c>
      <c r="P1308" s="361">
        <v>43977</v>
      </c>
      <c r="Q1308" s="362">
        <v>8883861.1799999997</v>
      </c>
      <c r="R1308" s="362">
        <v>13806659.569523802</v>
      </c>
      <c r="S1308" s="357">
        <v>62</v>
      </c>
      <c r="T1308" s="359">
        <v>0.13007518889012704</v>
      </c>
      <c r="U1308" s="359">
        <v>1.6815073550359851</v>
      </c>
      <c r="V1308" s="359">
        <v>-0.11386061002426118</v>
      </c>
      <c r="W1308" s="359">
        <v>-1.1162146979779848</v>
      </c>
      <c r="X1308" s="359">
        <v>-4.7793724003046489E-2</v>
      </c>
      <c r="Y1308" s="359">
        <v>-0.36242849134928568</v>
      </c>
      <c r="Z1308" s="359" t="s">
        <v>1417</v>
      </c>
      <c r="AA1308" s="359" t="s">
        <v>1417</v>
      </c>
      <c r="AB1308" s="359">
        <v>0.26550836570259989</v>
      </c>
      <c r="AC1308" s="363">
        <v>-0.68877286657027881</v>
      </c>
      <c r="AD1308" s="526">
        <v>35957175000176</v>
      </c>
      <c r="AE1308" s="360" t="s">
        <v>2447</v>
      </c>
      <c r="AF1308" s="360" t="s">
        <v>2143</v>
      </c>
      <c r="AG1308" s="364" t="s">
        <v>1435</v>
      </c>
      <c r="AH1308" s="364" t="s">
        <v>2144</v>
      </c>
      <c r="AI1308" s="364">
        <v>30000</v>
      </c>
      <c r="AJ1308" s="364" t="s">
        <v>1427</v>
      </c>
      <c r="AK1308" s="364">
        <v>30000</v>
      </c>
      <c r="AL1308" s="359">
        <v>1.9299999999999998E-2</v>
      </c>
      <c r="AM1308" s="359">
        <v>0.2</v>
      </c>
      <c r="AN1308" s="359" t="s">
        <v>34</v>
      </c>
      <c r="AO1308" s="357" t="s">
        <v>1323</v>
      </c>
      <c r="AP1308" s="360" t="s">
        <v>716</v>
      </c>
      <c r="AQ1308" s="366" t="s">
        <v>659</v>
      </c>
      <c r="AR1308" s="359">
        <v>4.0000000000000001E-3</v>
      </c>
      <c r="AS1308" s="359">
        <v>4.0000000000000001E-3</v>
      </c>
      <c r="AT1308" s="359"/>
      <c r="AX1308" s="646"/>
      <c r="AY1308" s="647"/>
      <c r="AZ1308" s="647"/>
      <c r="BA1308" s="647"/>
      <c r="BB1308" s="648"/>
      <c r="BC1308" s="647"/>
      <c r="BD1308" s="647"/>
      <c r="BE1308" s="647"/>
      <c r="BF1308" s="647"/>
      <c r="BG1308" s="648"/>
      <c r="BH1308" s="648"/>
      <c r="BI1308" s="649"/>
      <c r="BJ1308" s="649"/>
      <c r="BK1308" s="649"/>
      <c r="BL1308" s="648"/>
      <c r="BM1308" s="648"/>
      <c r="BN1308" s="648"/>
      <c r="BO1308" s="648"/>
      <c r="BP1308" s="648"/>
      <c r="BQ1308" s="648"/>
      <c r="BR1308" s="648"/>
      <c r="BS1308" s="648"/>
      <c r="BT1308" s="651"/>
      <c r="BU1308" s="652"/>
      <c r="BV1308" s="650"/>
      <c r="BW1308" s="653"/>
    </row>
    <row r="1309" spans="2:75" ht="15.75" customHeight="1">
      <c r="B1309" s="353" t="s">
        <v>1721</v>
      </c>
      <c r="C1309" s="354">
        <v>44515852000197</v>
      </c>
      <c r="D1309" s="355" t="s">
        <v>14</v>
      </c>
      <c r="E1309" s="355" t="s">
        <v>607</v>
      </c>
      <c r="F1309" s="355"/>
      <c r="G1309" s="356"/>
      <c r="H1309" s="356" t="s">
        <v>34</v>
      </c>
      <c r="I1309" s="356"/>
      <c r="J1309" s="356" t="s">
        <v>611</v>
      </c>
      <c r="K1309" s="357" t="s">
        <v>48</v>
      </c>
      <c r="L1309" s="358"/>
      <c r="M1309" s="358"/>
      <c r="N1309" s="357">
        <v>636932</v>
      </c>
      <c r="O1309" s="357" t="s">
        <v>1320</v>
      </c>
      <c r="P1309" s="361">
        <v>44592</v>
      </c>
      <c r="Q1309" s="362" t="s">
        <v>1391</v>
      </c>
      <c r="R1309" s="362" t="s">
        <v>1417</v>
      </c>
      <c r="S1309" s="357">
        <v>62</v>
      </c>
      <c r="T1309" s="359" t="s">
        <v>1417</v>
      </c>
      <c r="U1309" s="359" t="s">
        <v>1417</v>
      </c>
      <c r="V1309" s="359" t="s">
        <v>1417</v>
      </c>
      <c r="W1309" s="359" t="s">
        <v>1417</v>
      </c>
      <c r="X1309" s="359" t="s">
        <v>1417</v>
      </c>
      <c r="Y1309" s="359" t="s">
        <v>1417</v>
      </c>
      <c r="Z1309" s="359" t="s">
        <v>1417</v>
      </c>
      <c r="AA1309" s="359" t="s">
        <v>1417</v>
      </c>
      <c r="AB1309" s="359" t="s">
        <v>1417</v>
      </c>
      <c r="AC1309" s="363" t="s">
        <v>1417</v>
      </c>
      <c r="AD1309" s="526">
        <v>0</v>
      </c>
      <c r="AE1309" s="360" t="s">
        <v>2263</v>
      </c>
      <c r="AF1309" s="360" t="s">
        <v>2143</v>
      </c>
      <c r="AG1309" s="364" t="s">
        <v>1435</v>
      </c>
      <c r="AH1309" s="364" t="s">
        <v>2147</v>
      </c>
      <c r="AI1309" s="364">
        <v>1000</v>
      </c>
      <c r="AJ1309" s="364">
        <v>100</v>
      </c>
      <c r="AK1309" s="364">
        <v>100</v>
      </c>
      <c r="AL1309" s="359">
        <v>1.4999999999999999E-2</v>
      </c>
      <c r="AM1309" s="359">
        <v>0.2</v>
      </c>
      <c r="AN1309" s="359" t="s">
        <v>2161</v>
      </c>
      <c r="AO1309" s="357" t="s">
        <v>1323</v>
      </c>
      <c r="AP1309" s="360" t="s">
        <v>716</v>
      </c>
      <c r="AQ1309" s="366" t="s">
        <v>659</v>
      </c>
      <c r="AR1309" s="359">
        <v>4.9994999999999996E-3</v>
      </c>
      <c r="AS1309" s="359">
        <v>4.9994999999999996E-3</v>
      </c>
      <c r="AT1309" s="359"/>
      <c r="AX1309" s="646"/>
      <c r="AY1309" s="647"/>
      <c r="AZ1309" s="647"/>
      <c r="BA1309" s="647"/>
      <c r="BB1309" s="648"/>
      <c r="BC1309" s="647"/>
      <c r="BD1309" s="647"/>
      <c r="BE1309" s="647"/>
      <c r="BF1309" s="647"/>
      <c r="BG1309" s="648"/>
      <c r="BH1309" s="648"/>
      <c r="BI1309" s="649"/>
      <c r="BJ1309" s="649"/>
      <c r="BK1309" s="649"/>
      <c r="BL1309" s="648"/>
      <c r="BM1309" s="648"/>
      <c r="BN1309" s="648"/>
      <c r="BO1309" s="648"/>
      <c r="BP1309" s="648"/>
      <c r="BQ1309" s="648"/>
      <c r="BR1309" s="648"/>
      <c r="BS1309" s="648"/>
      <c r="BT1309" s="651"/>
      <c r="BU1309" s="652"/>
      <c r="BV1309" s="650"/>
      <c r="BW1309" s="653"/>
    </row>
    <row r="1310" spans="2:75" ht="15.75" customHeight="1">
      <c r="B1310" s="353" t="s">
        <v>1267</v>
      </c>
      <c r="C1310" s="354">
        <v>34218763000125</v>
      </c>
      <c r="D1310" s="355" t="s">
        <v>14</v>
      </c>
      <c r="E1310" s="355" t="s">
        <v>607</v>
      </c>
      <c r="F1310" s="355"/>
      <c r="G1310" s="356"/>
      <c r="H1310" s="356" t="s">
        <v>34</v>
      </c>
      <c r="I1310" s="356" t="s">
        <v>34</v>
      </c>
      <c r="J1310" s="356" t="s">
        <v>608</v>
      </c>
      <c r="K1310" s="357" t="s">
        <v>48</v>
      </c>
      <c r="L1310" s="358"/>
      <c r="M1310" s="358" t="s">
        <v>34</v>
      </c>
      <c r="N1310" s="357">
        <v>519979</v>
      </c>
      <c r="O1310" s="357" t="s">
        <v>1320</v>
      </c>
      <c r="P1310" s="361">
        <v>43829</v>
      </c>
      <c r="Q1310" s="362">
        <v>178982154.31999999</v>
      </c>
      <c r="R1310" s="362">
        <v>196217988.20325395</v>
      </c>
      <c r="S1310" s="357">
        <v>62</v>
      </c>
      <c r="T1310" s="359">
        <v>1.1017307686089772E-4</v>
      </c>
      <c r="U1310" s="359">
        <v>1.4242288683126855E-3</v>
      </c>
      <c r="V1310" s="359">
        <v>-0.20547016349340397</v>
      </c>
      <c r="W1310" s="359">
        <v>-2.0142946400726989</v>
      </c>
      <c r="X1310" s="359">
        <v>-7.6788400330767614E-2</v>
      </c>
      <c r="Y1310" s="359">
        <v>-0.58230038913124083</v>
      </c>
      <c r="Z1310" s="359" t="s">
        <v>1417</v>
      </c>
      <c r="AA1310" s="359" t="s">
        <v>1417</v>
      </c>
      <c r="AB1310" s="359">
        <v>0.27877682955934407</v>
      </c>
      <c r="AC1310" s="363">
        <v>-1.0339832238461224</v>
      </c>
      <c r="AD1310" s="526">
        <v>0</v>
      </c>
      <c r="AE1310" s="360" t="s">
        <v>2263</v>
      </c>
      <c r="AF1310" s="360" t="s">
        <v>2143</v>
      </c>
      <c r="AG1310" s="364" t="s">
        <v>1435</v>
      </c>
      <c r="AH1310" s="364" t="s">
        <v>2147</v>
      </c>
      <c r="AI1310" s="364">
        <v>1000</v>
      </c>
      <c r="AJ1310" s="364">
        <v>100</v>
      </c>
      <c r="AK1310" s="364">
        <v>100</v>
      </c>
      <c r="AL1310" s="359">
        <v>1.3999999999999999E-2</v>
      </c>
      <c r="AM1310" s="359">
        <v>0.2</v>
      </c>
      <c r="AN1310" s="359" t="s">
        <v>2161</v>
      </c>
      <c r="AO1310" s="357" t="s">
        <v>1323</v>
      </c>
      <c r="AP1310" s="360" t="s">
        <v>716</v>
      </c>
      <c r="AQ1310" s="366" t="s">
        <v>659</v>
      </c>
      <c r="AR1310" s="359">
        <v>4.6661999999999997E-3</v>
      </c>
      <c r="AS1310" s="359">
        <v>4.6661999999999997E-3</v>
      </c>
      <c r="AT1310" s="359"/>
      <c r="AX1310" s="646"/>
      <c r="AY1310" s="647"/>
      <c r="AZ1310" s="647"/>
      <c r="BA1310" s="647"/>
      <c r="BB1310" s="648"/>
      <c r="BC1310" s="647"/>
      <c r="BD1310" s="647"/>
      <c r="BE1310" s="647"/>
      <c r="BF1310" s="647"/>
      <c r="BG1310" s="648"/>
      <c r="BH1310" s="648"/>
      <c r="BI1310" s="649"/>
      <c r="BJ1310" s="649"/>
      <c r="BK1310" s="649"/>
      <c r="BL1310" s="648"/>
      <c r="BM1310" s="648"/>
      <c r="BN1310" s="648"/>
      <c r="BO1310" s="648"/>
      <c r="BP1310" s="648"/>
      <c r="BQ1310" s="648"/>
      <c r="BR1310" s="648"/>
      <c r="BS1310" s="648"/>
      <c r="BT1310" s="651"/>
      <c r="BU1310" s="652"/>
      <c r="BV1310" s="650"/>
      <c r="BW1310" s="653"/>
    </row>
    <row r="1311" spans="2:75" ht="15.75" customHeight="1">
      <c r="B1311" s="353" t="s">
        <v>878</v>
      </c>
      <c r="C1311" s="354">
        <v>37953241000165</v>
      </c>
      <c r="D1311" s="355" t="s">
        <v>13</v>
      </c>
      <c r="E1311" s="355" t="s">
        <v>615</v>
      </c>
      <c r="F1311" s="355" t="s">
        <v>619</v>
      </c>
      <c r="G1311" s="356" t="s">
        <v>34</v>
      </c>
      <c r="H1311" s="356" t="s">
        <v>1336</v>
      </c>
      <c r="I1311" s="356" t="s">
        <v>34</v>
      </c>
      <c r="J1311" s="356" t="s">
        <v>690</v>
      </c>
      <c r="K1311" s="357" t="s">
        <v>48</v>
      </c>
      <c r="L1311" s="358"/>
      <c r="M1311" s="358" t="s">
        <v>1414</v>
      </c>
      <c r="N1311" s="357">
        <v>552275</v>
      </c>
      <c r="O1311" s="357" t="s">
        <v>1323</v>
      </c>
      <c r="P1311" s="361">
        <v>44089</v>
      </c>
      <c r="Q1311" s="362">
        <v>28685898.75</v>
      </c>
      <c r="R1311" s="362">
        <v>44930052.902738124</v>
      </c>
      <c r="S1311" s="357">
        <v>63</v>
      </c>
      <c r="T1311" s="359">
        <v>6.0751963917736962E-2</v>
      </c>
      <c r="U1311" s="359">
        <v>0.78535249521601302</v>
      </c>
      <c r="V1311" s="359">
        <v>7.9865636067740997E-2</v>
      </c>
      <c r="W1311" s="359">
        <v>0.78295028300988267</v>
      </c>
      <c r="X1311" s="359" t="s">
        <v>1417</v>
      </c>
      <c r="Y1311" s="359" t="s">
        <v>1417</v>
      </c>
      <c r="Z1311" s="359" t="s">
        <v>1417</v>
      </c>
      <c r="AA1311" s="359" t="s">
        <v>1417</v>
      </c>
      <c r="AB1311" s="359">
        <v>1.5567556359471421E-2</v>
      </c>
      <c r="AC1311" s="363">
        <v>-1.2964783101455595</v>
      </c>
      <c r="AD1311" s="526">
        <v>0</v>
      </c>
      <c r="AE1311" s="360" t="s">
        <v>2178</v>
      </c>
      <c r="AF1311" s="360" t="s">
        <v>2143</v>
      </c>
      <c r="AG1311" s="364" t="s">
        <v>1435</v>
      </c>
      <c r="AH1311" s="364" t="s">
        <v>726</v>
      </c>
      <c r="AI1311" s="364">
        <v>50000</v>
      </c>
      <c r="AJ1311" s="364">
        <v>5000</v>
      </c>
      <c r="AK1311" s="364">
        <v>5000</v>
      </c>
      <c r="AL1311" s="359">
        <v>0</v>
      </c>
      <c r="AM1311" s="359" t="s">
        <v>34</v>
      </c>
      <c r="AN1311" s="359" t="s">
        <v>34</v>
      </c>
      <c r="AO1311" s="357" t="s">
        <v>1323</v>
      </c>
      <c r="AP1311" s="360" t="s">
        <v>13</v>
      </c>
      <c r="AQ1311" s="366" t="s">
        <v>679</v>
      </c>
      <c r="AR1311" s="359" t="s">
        <v>34</v>
      </c>
      <c r="AS1311" s="359" t="s">
        <v>34</v>
      </c>
      <c r="AT1311" s="359"/>
      <c r="AX1311" s="646"/>
      <c r="AY1311" s="647"/>
      <c r="AZ1311" s="647"/>
      <c r="BA1311" s="647"/>
      <c r="BB1311" s="648"/>
      <c r="BC1311" s="647"/>
      <c r="BD1311" s="647"/>
      <c r="BE1311" s="647"/>
      <c r="BF1311" s="647"/>
      <c r="BG1311" s="648"/>
      <c r="BH1311" s="648"/>
      <c r="BI1311" s="649"/>
      <c r="BJ1311" s="649"/>
      <c r="BK1311" s="649"/>
      <c r="BL1311" s="648"/>
      <c r="BM1311" s="648"/>
      <c r="BN1311" s="648"/>
      <c r="BO1311" s="648"/>
      <c r="BP1311" s="648"/>
      <c r="BQ1311" s="648"/>
      <c r="BR1311" s="648"/>
      <c r="BS1311" s="648"/>
      <c r="BT1311" s="651"/>
      <c r="BU1311" s="652"/>
      <c r="BV1311" s="650"/>
      <c r="BW1311" s="653"/>
    </row>
    <row r="1312" spans="2:75" ht="15.75" customHeight="1">
      <c r="B1312" s="353" t="s">
        <v>1675</v>
      </c>
      <c r="C1312" s="354">
        <v>19436830000194</v>
      </c>
      <c r="D1312" s="355" t="s">
        <v>14</v>
      </c>
      <c r="E1312" s="355" t="s">
        <v>614</v>
      </c>
      <c r="F1312" s="355"/>
      <c r="G1312" s="356"/>
      <c r="H1312" s="356" t="s">
        <v>865</v>
      </c>
      <c r="I1312" s="356" t="s">
        <v>34</v>
      </c>
      <c r="J1312" s="356" t="s">
        <v>608</v>
      </c>
      <c r="K1312" s="357" t="s">
        <v>48</v>
      </c>
      <c r="L1312" s="358"/>
      <c r="M1312" s="358"/>
      <c r="N1312" s="357">
        <v>365981</v>
      </c>
      <c r="O1312" s="357" t="s">
        <v>1320</v>
      </c>
      <c r="P1312" s="361">
        <v>41757</v>
      </c>
      <c r="Q1312" s="362">
        <v>196525409.11000001</v>
      </c>
      <c r="R1312" s="362">
        <v>288112365.26988071</v>
      </c>
      <c r="S1312" s="357">
        <v>63</v>
      </c>
      <c r="T1312" s="359">
        <v>0.16475730971685243</v>
      </c>
      <c r="U1312" s="359">
        <v>1.8531759718253573</v>
      </c>
      <c r="V1312" s="359">
        <v>0.12526683123844862</v>
      </c>
      <c r="W1312" s="359">
        <v>1.1496624508173441</v>
      </c>
      <c r="X1312" s="359">
        <v>0.40892751286065088</v>
      </c>
      <c r="Y1312" s="359">
        <v>2.8754925791886516</v>
      </c>
      <c r="Z1312" s="359">
        <v>0.33071049205297887</v>
      </c>
      <c r="AA1312" s="359">
        <v>1.8071885464118314</v>
      </c>
      <c r="AB1312" s="359">
        <v>0.16172215879844706</v>
      </c>
      <c r="AC1312" s="363">
        <v>0.17084847999212557</v>
      </c>
      <c r="AD1312" s="526">
        <v>26218464000162</v>
      </c>
      <c r="AE1312" s="360" t="s">
        <v>2352</v>
      </c>
      <c r="AF1312" s="360" t="s">
        <v>2352</v>
      </c>
      <c r="AG1312" s="364" t="s">
        <v>1439</v>
      </c>
      <c r="AH1312" s="364" t="s">
        <v>2353</v>
      </c>
      <c r="AI1312" s="364">
        <v>10000</v>
      </c>
      <c r="AJ1312" s="364">
        <v>10000</v>
      </c>
      <c r="AK1312" s="364">
        <v>10000</v>
      </c>
      <c r="AL1312" s="359">
        <v>0</v>
      </c>
      <c r="AM1312" s="359" t="s">
        <v>34</v>
      </c>
      <c r="AN1312" s="359" t="s">
        <v>2156</v>
      </c>
      <c r="AO1312" s="357" t="s">
        <v>1323</v>
      </c>
      <c r="AP1312" s="360" t="s">
        <v>716</v>
      </c>
      <c r="AQ1312" s="366" t="s">
        <v>659</v>
      </c>
      <c r="AR1312" s="359" t="s">
        <v>34</v>
      </c>
      <c r="AS1312" s="359" t="s">
        <v>34</v>
      </c>
      <c r="AT1312" s="359"/>
      <c r="AX1312" s="646"/>
      <c r="AY1312" s="647"/>
      <c r="AZ1312" s="647"/>
      <c r="BA1312" s="647"/>
      <c r="BB1312" s="648"/>
      <c r="BC1312" s="647"/>
      <c r="BD1312" s="647"/>
      <c r="BE1312" s="647"/>
      <c r="BF1312" s="647"/>
      <c r="BG1312" s="648"/>
      <c r="BH1312" s="648"/>
      <c r="BI1312" s="649"/>
      <c r="BJ1312" s="649"/>
      <c r="BK1312" s="649"/>
      <c r="BL1312" s="648"/>
      <c r="BM1312" s="648"/>
      <c r="BN1312" s="648"/>
      <c r="BO1312" s="648"/>
      <c r="BP1312" s="648"/>
      <c r="BQ1312" s="648"/>
      <c r="BR1312" s="648"/>
      <c r="BS1312" s="648"/>
      <c r="BT1312" s="651"/>
      <c r="BU1312" s="652"/>
      <c r="BV1312" s="650"/>
      <c r="BW1312" s="653"/>
    </row>
    <row r="1313" spans="2:75" ht="15.75" customHeight="1">
      <c r="B1313" s="353" t="s">
        <v>307</v>
      </c>
      <c r="C1313" s="354">
        <v>29994491000115</v>
      </c>
      <c r="D1313" s="355" t="s">
        <v>14</v>
      </c>
      <c r="E1313" s="355" t="s">
        <v>607</v>
      </c>
      <c r="F1313" s="355"/>
      <c r="G1313" s="356"/>
      <c r="H1313" s="356" t="s">
        <v>34</v>
      </c>
      <c r="I1313" s="356" t="s">
        <v>34</v>
      </c>
      <c r="J1313" s="356" t="s">
        <v>608</v>
      </c>
      <c r="K1313" s="357" t="s">
        <v>48</v>
      </c>
      <c r="L1313" s="358"/>
      <c r="M1313" s="358" t="s">
        <v>34</v>
      </c>
      <c r="N1313" s="357">
        <v>483729</v>
      </c>
      <c r="O1313" s="357" t="s">
        <v>1323</v>
      </c>
      <c r="P1313" s="361">
        <v>43453</v>
      </c>
      <c r="Q1313" s="362">
        <v>36916117.799999997</v>
      </c>
      <c r="R1313" s="362">
        <v>53990802.468214266</v>
      </c>
      <c r="S1313" s="357">
        <v>63</v>
      </c>
      <c r="T1313" s="359">
        <v>-0.25291541755246594</v>
      </c>
      <c r="U1313" s="359">
        <v>-3.2694869670779179</v>
      </c>
      <c r="V1313" s="359">
        <v>-0.3857939888661458</v>
      </c>
      <c r="W1313" s="359">
        <v>-3.7820710838646439</v>
      </c>
      <c r="X1313" s="359">
        <v>-0.20478081202445053</v>
      </c>
      <c r="Y1313" s="359">
        <v>-1.5528900981763296</v>
      </c>
      <c r="Z1313" s="359">
        <v>-9.1678313467489336E-2</v>
      </c>
      <c r="AA1313" s="359">
        <v>-0.5211292547823545</v>
      </c>
      <c r="AB1313" s="359">
        <v>0.33003778700716063</v>
      </c>
      <c r="AC1313" s="363">
        <v>-1.6057303142887762</v>
      </c>
      <c r="AD1313" s="526">
        <v>29994412000176</v>
      </c>
      <c r="AE1313" s="360" t="s">
        <v>2368</v>
      </c>
      <c r="AF1313" s="360" t="s">
        <v>2146</v>
      </c>
      <c r="AG1313" s="364" t="s">
        <v>59</v>
      </c>
      <c r="AH1313" s="364" t="s">
        <v>2147</v>
      </c>
      <c r="AI1313" s="364">
        <v>25000</v>
      </c>
      <c r="AJ1313" s="364">
        <v>1000</v>
      </c>
      <c r="AK1313" s="364">
        <v>1000</v>
      </c>
      <c r="AL1313" s="359">
        <v>0.02</v>
      </c>
      <c r="AM1313" s="359">
        <v>0.2</v>
      </c>
      <c r="AN1313" s="359" t="s">
        <v>666</v>
      </c>
      <c r="AO1313" s="357" t="s">
        <v>1323</v>
      </c>
      <c r="AP1313" s="360" t="s">
        <v>716</v>
      </c>
      <c r="AQ1313" s="366" t="s">
        <v>659</v>
      </c>
      <c r="AR1313" s="359">
        <v>5.3333333333333332E-3</v>
      </c>
      <c r="AS1313" s="359">
        <v>5.3333333333333332E-3</v>
      </c>
      <c r="AT1313" s="359"/>
      <c r="AX1313" s="646"/>
      <c r="AY1313" s="647"/>
      <c r="AZ1313" s="647"/>
      <c r="BA1313" s="647"/>
      <c r="BB1313" s="648"/>
      <c r="BC1313" s="647"/>
      <c r="BD1313" s="647"/>
      <c r="BE1313" s="647"/>
      <c r="BF1313" s="647"/>
      <c r="BG1313" s="648"/>
      <c r="BH1313" s="648"/>
      <c r="BI1313" s="649"/>
      <c r="BJ1313" s="649"/>
      <c r="BK1313" s="649"/>
      <c r="BL1313" s="648"/>
      <c r="BM1313" s="648"/>
      <c r="BN1313" s="648"/>
      <c r="BO1313" s="648"/>
      <c r="BP1313" s="648"/>
      <c r="BQ1313" s="648"/>
      <c r="BR1313" s="648"/>
      <c r="BS1313" s="648"/>
      <c r="BT1313" s="651"/>
      <c r="BU1313" s="652"/>
      <c r="BV1313" s="650"/>
      <c r="BW1313" s="653"/>
    </row>
    <row r="1314" spans="2:75" ht="15.75" customHeight="1">
      <c r="B1314" s="353" t="s">
        <v>1013</v>
      </c>
      <c r="C1314" s="354">
        <v>18628905000176</v>
      </c>
      <c r="D1314" s="355" t="s">
        <v>14</v>
      </c>
      <c r="E1314" s="355" t="s">
        <v>607</v>
      </c>
      <c r="F1314" s="355" t="s">
        <v>860</v>
      </c>
      <c r="G1314" s="356"/>
      <c r="H1314" s="356" t="s">
        <v>34</v>
      </c>
      <c r="I1314" s="356" t="s">
        <v>34</v>
      </c>
      <c r="J1314" s="356" t="s">
        <v>611</v>
      </c>
      <c r="K1314" s="357"/>
      <c r="L1314" s="358"/>
      <c r="M1314" s="358" t="s">
        <v>1414</v>
      </c>
      <c r="N1314" s="357">
        <v>416703</v>
      </c>
      <c r="O1314" s="357" t="s">
        <v>1320</v>
      </c>
      <c r="P1314" s="361">
        <v>42457</v>
      </c>
      <c r="Q1314" s="362">
        <v>25957530.280000001</v>
      </c>
      <c r="R1314" s="362">
        <v>30717548.242063507</v>
      </c>
      <c r="S1314" s="357">
        <v>65</v>
      </c>
      <c r="T1314" s="359">
        <v>-0.21396861270573442</v>
      </c>
      <c r="U1314" s="359">
        <v>-2.7660140191335696</v>
      </c>
      <c r="V1314" s="359">
        <v>-0.17856254719504505</v>
      </c>
      <c r="W1314" s="359">
        <v>-1.750510028402513</v>
      </c>
      <c r="X1314" s="359">
        <v>-5.601129737640187E-2</v>
      </c>
      <c r="Y1314" s="359">
        <v>-0.42474384304833734</v>
      </c>
      <c r="Z1314" s="359">
        <v>0.52214393896979838</v>
      </c>
      <c r="AA1314" s="359">
        <v>2.9680354220406442</v>
      </c>
      <c r="AB1314" s="359">
        <v>0.24061904932273381</v>
      </c>
      <c r="AC1314" s="363">
        <v>-1.1011965194560152</v>
      </c>
      <c r="AD1314" s="526">
        <v>23668075000140</v>
      </c>
      <c r="AE1314" s="360" t="s">
        <v>2322</v>
      </c>
      <c r="AF1314" s="360" t="s">
        <v>2152</v>
      </c>
      <c r="AG1314" s="364" t="s">
        <v>1436</v>
      </c>
      <c r="AH1314" s="364" t="s">
        <v>2144</v>
      </c>
      <c r="AI1314" s="364">
        <v>100000</v>
      </c>
      <c r="AJ1314" s="364">
        <v>50000</v>
      </c>
      <c r="AK1314" s="364">
        <v>100000</v>
      </c>
      <c r="AL1314" s="359">
        <v>1.7500000000000002E-2</v>
      </c>
      <c r="AM1314" s="359" t="s">
        <v>34</v>
      </c>
      <c r="AN1314" s="359" t="s">
        <v>2161</v>
      </c>
      <c r="AO1314" s="357" t="s">
        <v>1323</v>
      </c>
      <c r="AP1314" s="360" t="s">
        <v>716</v>
      </c>
      <c r="AQ1314" s="366" t="s">
        <v>687</v>
      </c>
      <c r="AR1314" s="359">
        <v>3.5000000000000005E-3</v>
      </c>
      <c r="AS1314" s="359">
        <v>3.5000000000000005E-3</v>
      </c>
      <c r="AT1314" s="359"/>
      <c r="AX1314" s="646"/>
      <c r="AY1314" s="647"/>
      <c r="AZ1314" s="647"/>
      <c r="BA1314" s="647"/>
      <c r="BB1314" s="648"/>
      <c r="BC1314" s="647"/>
      <c r="BD1314" s="647"/>
      <c r="BE1314" s="647"/>
      <c r="BF1314" s="647"/>
      <c r="BG1314" s="648"/>
      <c r="BH1314" s="648"/>
      <c r="BI1314" s="649"/>
      <c r="BJ1314" s="649"/>
      <c r="BK1314" s="649"/>
      <c r="BL1314" s="648"/>
      <c r="BM1314" s="648"/>
      <c r="BN1314" s="648"/>
      <c r="BO1314" s="648"/>
      <c r="BP1314" s="648"/>
      <c r="BQ1314" s="648"/>
      <c r="BR1314" s="648"/>
      <c r="BS1314" s="648"/>
      <c r="BT1314" s="651"/>
      <c r="BU1314" s="652"/>
      <c r="BV1314" s="650"/>
      <c r="BW1314" s="653"/>
    </row>
    <row r="1315" spans="2:75" ht="15.75" customHeight="1">
      <c r="B1315" s="353" t="s">
        <v>1115</v>
      </c>
      <c r="C1315" s="354">
        <v>14171578000115</v>
      </c>
      <c r="D1315" s="355" t="s">
        <v>11</v>
      </c>
      <c r="E1315" s="355" t="s">
        <v>620</v>
      </c>
      <c r="F1315" s="355" t="s">
        <v>685</v>
      </c>
      <c r="G1315" s="356" t="s">
        <v>738</v>
      </c>
      <c r="H1315" s="356" t="s">
        <v>34</v>
      </c>
      <c r="I1315" s="356" t="s">
        <v>1318</v>
      </c>
      <c r="J1315" s="356" t="s">
        <v>608</v>
      </c>
      <c r="K1315" s="357" t="s">
        <v>48</v>
      </c>
      <c r="L1315" s="358"/>
      <c r="M1315" s="358" t="s">
        <v>34</v>
      </c>
      <c r="N1315" s="357">
        <v>308110</v>
      </c>
      <c r="O1315" s="357" t="s">
        <v>1320</v>
      </c>
      <c r="P1315" s="361">
        <v>41087</v>
      </c>
      <c r="Q1315" s="362">
        <v>286796805.67000002</v>
      </c>
      <c r="R1315" s="362">
        <v>195768511.98301581</v>
      </c>
      <c r="S1315" s="357">
        <v>71</v>
      </c>
      <c r="T1315" s="359">
        <v>9.7526496795511397E-2</v>
      </c>
      <c r="U1315" s="359">
        <v>1.2607440594306385</v>
      </c>
      <c r="V1315" s="359">
        <v>0.13666301577635798</v>
      </c>
      <c r="W1315" s="359">
        <v>1.339754519557413</v>
      </c>
      <c r="X1315" s="359">
        <v>0.21063389639037333</v>
      </c>
      <c r="Y1315" s="359">
        <v>1.5972751001976466</v>
      </c>
      <c r="Z1315" s="359">
        <v>0.27883184447122678</v>
      </c>
      <c r="AA1315" s="359">
        <v>1.5849705979856208</v>
      </c>
      <c r="AB1315" s="359">
        <v>1.2473505055766092E-3</v>
      </c>
      <c r="AC1315" s="363">
        <v>24.835085095789768</v>
      </c>
      <c r="AD1315" s="526">
        <v>0</v>
      </c>
      <c r="AE1315" s="360" t="s">
        <v>2387</v>
      </c>
      <c r="AF1315" s="360" t="s">
        <v>761</v>
      </c>
      <c r="AG1315" s="364" t="s">
        <v>761</v>
      </c>
      <c r="AH1315" s="364" t="s">
        <v>2144</v>
      </c>
      <c r="AI1315" s="364">
        <v>1000</v>
      </c>
      <c r="AJ1315" s="364">
        <v>1000</v>
      </c>
      <c r="AK1315" s="364">
        <v>1000</v>
      </c>
      <c r="AL1315" s="359">
        <v>0.01</v>
      </c>
      <c r="AM1315" s="359">
        <v>0.2</v>
      </c>
      <c r="AN1315" s="359" t="s">
        <v>64</v>
      </c>
      <c r="AO1315" s="357" t="s">
        <v>1323</v>
      </c>
      <c r="AP1315" s="360" t="s">
        <v>13</v>
      </c>
      <c r="AQ1315" s="366" t="s">
        <v>668</v>
      </c>
      <c r="AR1315" s="359">
        <v>4.6666666666666662E-3</v>
      </c>
      <c r="AS1315" s="359">
        <v>4.6666666666666662E-3</v>
      </c>
      <c r="AT1315" s="359"/>
      <c r="AX1315" s="646"/>
      <c r="AY1315" s="647"/>
      <c r="AZ1315" s="647"/>
      <c r="BA1315" s="647"/>
      <c r="BB1315" s="648"/>
      <c r="BC1315" s="647"/>
      <c r="BD1315" s="647"/>
      <c r="BE1315" s="647"/>
      <c r="BF1315" s="647"/>
      <c r="BG1315" s="648"/>
      <c r="BH1315" s="648"/>
      <c r="BI1315" s="649"/>
      <c r="BJ1315" s="649"/>
      <c r="BK1315" s="649"/>
      <c r="BL1315" s="648"/>
      <c r="BM1315" s="648"/>
      <c r="BN1315" s="648"/>
      <c r="BO1315" s="648"/>
      <c r="BP1315" s="648"/>
      <c r="BQ1315" s="648"/>
      <c r="BR1315" s="648"/>
      <c r="BS1315" s="648"/>
      <c r="BT1315" s="651"/>
      <c r="BU1315" s="652"/>
      <c r="BV1315" s="650"/>
      <c r="BW1315" s="653"/>
    </row>
    <row r="1316" spans="2:75" ht="15.75" customHeight="1">
      <c r="B1316" s="353" t="s">
        <v>1187</v>
      </c>
      <c r="C1316" s="354">
        <v>30934725000118</v>
      </c>
      <c r="D1316" s="355" t="s">
        <v>13</v>
      </c>
      <c r="E1316" s="355" t="s">
        <v>616</v>
      </c>
      <c r="F1316" s="355" t="s">
        <v>617</v>
      </c>
      <c r="G1316" s="356" t="s">
        <v>34</v>
      </c>
      <c r="H1316" s="356" t="s">
        <v>1337</v>
      </c>
      <c r="I1316" s="356" t="s">
        <v>34</v>
      </c>
      <c r="J1316" s="356" t="s">
        <v>608</v>
      </c>
      <c r="K1316" s="357" t="s">
        <v>48</v>
      </c>
      <c r="L1316" s="358"/>
      <c r="M1316" s="358" t="s">
        <v>34</v>
      </c>
      <c r="N1316" s="357">
        <v>476072</v>
      </c>
      <c r="O1316" s="357" t="s">
        <v>1320</v>
      </c>
      <c r="P1316" s="361">
        <v>43370</v>
      </c>
      <c r="Q1316" s="362">
        <v>11105498.560000001</v>
      </c>
      <c r="R1316" s="362">
        <v>14558166.659484122</v>
      </c>
      <c r="S1316" s="357">
        <v>77</v>
      </c>
      <c r="T1316" s="359">
        <v>0.10382798416945627</v>
      </c>
      <c r="U1316" s="359">
        <v>1.34220461664655</v>
      </c>
      <c r="V1316" s="359">
        <v>8.3154715768195109E-2</v>
      </c>
      <c r="W1316" s="359">
        <v>0.81519426188620903</v>
      </c>
      <c r="X1316" s="359">
        <v>0.22017296184902269</v>
      </c>
      <c r="Y1316" s="359">
        <v>1.6696115664424616</v>
      </c>
      <c r="Z1316" s="359">
        <v>0.38369423735302455</v>
      </c>
      <c r="AA1316" s="359">
        <v>2.1810424342827015</v>
      </c>
      <c r="AB1316" s="359">
        <v>0.10126171428067401</v>
      </c>
      <c r="AC1316" s="363">
        <v>-0.11997959938605482</v>
      </c>
      <c r="AD1316" s="526">
        <v>0</v>
      </c>
      <c r="AE1316" s="360" t="s">
        <v>2157</v>
      </c>
      <c r="AF1316" s="360" t="s">
        <v>2143</v>
      </c>
      <c r="AG1316" s="364" t="s">
        <v>1435</v>
      </c>
      <c r="AH1316" s="364" t="s">
        <v>2144</v>
      </c>
      <c r="AI1316" s="364">
        <v>5000</v>
      </c>
      <c r="AJ1316" s="364">
        <v>5000</v>
      </c>
      <c r="AK1316" s="364">
        <v>5000</v>
      </c>
      <c r="AL1316" s="359">
        <v>6.5000000000000006E-3</v>
      </c>
      <c r="AM1316" s="359" t="s">
        <v>34</v>
      </c>
      <c r="AN1316" s="359" t="s">
        <v>34</v>
      </c>
      <c r="AO1316" s="357" t="s">
        <v>1323</v>
      </c>
      <c r="AP1316" s="360" t="s">
        <v>13</v>
      </c>
      <c r="AQ1316" s="366" t="s">
        <v>668</v>
      </c>
      <c r="AR1316" s="359">
        <v>4.3333333333333331E-3</v>
      </c>
      <c r="AS1316" s="359">
        <v>4.3333333333333331E-3</v>
      </c>
      <c r="AT1316" s="359"/>
      <c r="AX1316" s="646"/>
      <c r="AY1316" s="647"/>
      <c r="AZ1316" s="647"/>
      <c r="BA1316" s="647"/>
      <c r="BB1316" s="648"/>
      <c r="BC1316" s="647"/>
      <c r="BD1316" s="647"/>
      <c r="BE1316" s="647"/>
      <c r="BF1316" s="647"/>
      <c r="BG1316" s="648"/>
      <c r="BH1316" s="648"/>
      <c r="BI1316" s="649"/>
      <c r="BJ1316" s="649"/>
      <c r="BK1316" s="649"/>
      <c r="BL1316" s="648"/>
      <c r="BM1316" s="648"/>
      <c r="BN1316" s="648"/>
      <c r="BO1316" s="648"/>
      <c r="BP1316" s="648"/>
      <c r="BQ1316" s="648"/>
      <c r="BR1316" s="648"/>
      <c r="BS1316" s="648"/>
      <c r="BT1316" s="651"/>
      <c r="BU1316" s="652"/>
      <c r="BV1316" s="650"/>
      <c r="BW1316" s="653"/>
    </row>
    <row r="1317" spans="2:75" ht="15.75" customHeight="1">
      <c r="B1317" s="353" t="s">
        <v>111</v>
      </c>
      <c r="C1317" s="354">
        <v>36352498000107</v>
      </c>
      <c r="D1317" s="355" t="s">
        <v>11</v>
      </c>
      <c r="E1317" s="355" t="s">
        <v>620</v>
      </c>
      <c r="F1317" s="355" t="s">
        <v>663</v>
      </c>
      <c r="G1317" s="356" t="s">
        <v>738</v>
      </c>
      <c r="H1317" s="356" t="s">
        <v>34</v>
      </c>
      <c r="I1317" s="356"/>
      <c r="J1317" s="356" t="s">
        <v>608</v>
      </c>
      <c r="K1317" s="357" t="s">
        <v>48</v>
      </c>
      <c r="L1317" s="358"/>
      <c r="M1317" s="358" t="s">
        <v>34</v>
      </c>
      <c r="N1317" s="357">
        <v>539643</v>
      </c>
      <c r="O1317" s="357" t="s">
        <v>1320</v>
      </c>
      <c r="P1317" s="361">
        <v>43997</v>
      </c>
      <c r="Q1317" s="362">
        <v>224498707.55000001</v>
      </c>
      <c r="R1317" s="362">
        <v>140817501.48269841</v>
      </c>
      <c r="S1317" s="357">
        <v>90</v>
      </c>
      <c r="T1317" s="359">
        <v>8.5692889383693238E-2</v>
      </c>
      <c r="U1317" s="359">
        <v>1.1077687067183819</v>
      </c>
      <c r="V1317" s="359">
        <v>0.10739770791913283</v>
      </c>
      <c r="W1317" s="359">
        <v>1.0528566471138627</v>
      </c>
      <c r="X1317" s="359">
        <v>0.19895858364708663</v>
      </c>
      <c r="Y1317" s="359">
        <v>1.5087390827215703</v>
      </c>
      <c r="Z1317" s="359" t="s">
        <v>1417</v>
      </c>
      <c r="AA1317" s="359" t="s">
        <v>1417</v>
      </c>
      <c r="AB1317" s="359">
        <v>1.285754665061923E-2</v>
      </c>
      <c r="AC1317" s="363">
        <v>0.38605637449917912</v>
      </c>
      <c r="AD1317" s="526">
        <v>36352509000140</v>
      </c>
      <c r="AE1317" s="360" t="s">
        <v>2198</v>
      </c>
      <c r="AF1317" s="360" t="s">
        <v>2152</v>
      </c>
      <c r="AG1317" s="364" t="s">
        <v>1436</v>
      </c>
      <c r="AH1317" s="364" t="s">
        <v>2144</v>
      </c>
      <c r="AI1317" s="364">
        <v>10000</v>
      </c>
      <c r="AJ1317" s="364">
        <v>5000</v>
      </c>
      <c r="AK1317" s="364">
        <v>10000</v>
      </c>
      <c r="AL1317" s="657">
        <v>1.2E-2</v>
      </c>
      <c r="AM1317" s="657">
        <v>0.2</v>
      </c>
      <c r="AN1317" s="359" t="s">
        <v>34</v>
      </c>
      <c r="AO1317" s="357" t="s">
        <v>1323</v>
      </c>
      <c r="AP1317" s="360" t="s">
        <v>13</v>
      </c>
      <c r="AQ1317" s="366" t="s">
        <v>668</v>
      </c>
      <c r="AR1317" s="359">
        <v>3.2000000000000002E-3</v>
      </c>
      <c r="AS1317" s="359">
        <v>3.2000000000000002E-3</v>
      </c>
      <c r="AT1317" s="359"/>
      <c r="AX1317" s="646"/>
      <c r="AY1317" s="647"/>
      <c r="AZ1317" s="647"/>
      <c r="BA1317" s="647"/>
      <c r="BB1317" s="648"/>
      <c r="BC1317" s="647"/>
      <c r="BD1317" s="647"/>
      <c r="BE1317" s="647"/>
      <c r="BF1317" s="647"/>
      <c r="BG1317" s="648"/>
      <c r="BH1317" s="648"/>
      <c r="BI1317" s="649"/>
      <c r="BJ1317" s="649"/>
      <c r="BK1317" s="649"/>
      <c r="BL1317" s="648"/>
      <c r="BM1317" s="648"/>
      <c r="BN1317" s="648"/>
      <c r="BO1317" s="648"/>
      <c r="BP1317" s="648"/>
      <c r="BQ1317" s="648"/>
      <c r="BR1317" s="648"/>
      <c r="BS1317" s="648"/>
      <c r="BT1317" s="651"/>
      <c r="BU1317" s="652"/>
      <c r="BV1317" s="650"/>
      <c r="BW1317" s="653"/>
    </row>
    <row r="1318" spans="2:75" ht="15.75" customHeight="1">
      <c r="B1318" s="353" t="s">
        <v>897</v>
      </c>
      <c r="C1318" s="354">
        <v>23272391000107</v>
      </c>
      <c r="D1318" s="355" t="s">
        <v>11</v>
      </c>
      <c r="E1318" s="355" t="s">
        <v>620</v>
      </c>
      <c r="F1318" s="355" t="s">
        <v>663</v>
      </c>
      <c r="G1318" s="356" t="s">
        <v>738</v>
      </c>
      <c r="H1318" s="356" t="s">
        <v>34</v>
      </c>
      <c r="I1318" s="356" t="s">
        <v>1303</v>
      </c>
      <c r="J1318" s="356" t="s">
        <v>608</v>
      </c>
      <c r="K1318" s="357" t="s">
        <v>48</v>
      </c>
      <c r="L1318" s="358"/>
      <c r="M1318" s="358" t="s">
        <v>34</v>
      </c>
      <c r="N1318" s="357">
        <v>410942</v>
      </c>
      <c r="O1318" s="357" t="s">
        <v>1320</v>
      </c>
      <c r="P1318" s="361">
        <v>42347</v>
      </c>
      <c r="Q1318" s="362">
        <v>563398230.75999999</v>
      </c>
      <c r="R1318" s="362">
        <v>137899445.68309528</v>
      </c>
      <c r="S1318" s="357">
        <v>90</v>
      </c>
      <c r="T1318" s="359">
        <v>0.10641054425753071</v>
      </c>
      <c r="U1318" s="359">
        <v>1.3755898749726994</v>
      </c>
      <c r="V1318" s="359">
        <v>0.14389222629971621</v>
      </c>
      <c r="W1318" s="359">
        <v>1.4106249552526915</v>
      </c>
      <c r="X1318" s="359">
        <v>0.23145159475226129</v>
      </c>
      <c r="Y1318" s="359">
        <v>1.7551394886303751</v>
      </c>
      <c r="Z1318" s="359">
        <v>0.29502846405102101</v>
      </c>
      <c r="AA1318" s="359">
        <v>1.6770374344311301</v>
      </c>
      <c r="AB1318" s="359">
        <v>1.0932837027307681E-2</v>
      </c>
      <c r="AC1318" s="363">
        <v>3.4190518353237112</v>
      </c>
      <c r="AD1318" s="526">
        <v>0</v>
      </c>
      <c r="AE1318" s="360" t="s">
        <v>2233</v>
      </c>
      <c r="AF1318" s="360" t="s">
        <v>2152</v>
      </c>
      <c r="AG1318" s="364" t="s">
        <v>1436</v>
      </c>
      <c r="AH1318" s="364" t="s">
        <v>2144</v>
      </c>
      <c r="AI1318" s="364">
        <v>20000</v>
      </c>
      <c r="AJ1318" s="364">
        <v>1000</v>
      </c>
      <c r="AK1318" s="364">
        <v>10000</v>
      </c>
      <c r="AL1318" s="359">
        <v>7.4999999999999997E-3</v>
      </c>
      <c r="AM1318" s="359">
        <v>0.2</v>
      </c>
      <c r="AN1318" s="359" t="s">
        <v>64</v>
      </c>
      <c r="AO1318" s="357" t="s">
        <v>1323</v>
      </c>
      <c r="AP1318" s="360" t="s">
        <v>13</v>
      </c>
      <c r="AQ1318" s="366" t="s">
        <v>668</v>
      </c>
      <c r="AR1318" s="359">
        <v>1.7499999999999998E-3</v>
      </c>
      <c r="AS1318" s="359">
        <v>1.7499999999999998E-3</v>
      </c>
      <c r="AT1318" s="359"/>
      <c r="AX1318" s="646"/>
      <c r="AY1318" s="647"/>
      <c r="AZ1318" s="647"/>
      <c r="BA1318" s="647"/>
      <c r="BB1318" s="648"/>
      <c r="BC1318" s="647"/>
      <c r="BD1318" s="647"/>
      <c r="BE1318" s="647"/>
      <c r="BF1318" s="647"/>
      <c r="BG1318" s="648"/>
      <c r="BH1318" s="648"/>
      <c r="BI1318" s="649"/>
      <c r="BJ1318" s="649"/>
      <c r="BK1318" s="649"/>
      <c r="BL1318" s="648"/>
      <c r="BM1318" s="648"/>
      <c r="BN1318" s="648"/>
      <c r="BO1318" s="648"/>
      <c r="BP1318" s="648"/>
      <c r="BQ1318" s="648"/>
      <c r="BR1318" s="648"/>
      <c r="BS1318" s="648"/>
      <c r="BT1318" s="651"/>
      <c r="BU1318" s="652"/>
      <c r="BV1318" s="650"/>
      <c r="BW1318" s="653"/>
    </row>
    <row r="1319" spans="2:75" ht="15.75" customHeight="1">
      <c r="B1319" s="353" t="s">
        <v>898</v>
      </c>
      <c r="C1319" s="354">
        <v>38377094000195</v>
      </c>
      <c r="D1319" s="355" t="s">
        <v>11</v>
      </c>
      <c r="E1319" s="355" t="s">
        <v>620</v>
      </c>
      <c r="F1319" s="355" t="s">
        <v>663</v>
      </c>
      <c r="G1319" s="356" t="s">
        <v>738</v>
      </c>
      <c r="H1319" s="356" t="s">
        <v>34</v>
      </c>
      <c r="I1319" s="356"/>
      <c r="J1319" s="356" t="s">
        <v>608</v>
      </c>
      <c r="K1319" s="357" t="s">
        <v>48</v>
      </c>
      <c r="L1319" s="358"/>
      <c r="M1319" s="358" t="s">
        <v>34</v>
      </c>
      <c r="N1319" s="357">
        <v>579076</v>
      </c>
      <c r="O1319" s="357" t="s">
        <v>1320</v>
      </c>
      <c r="P1319" s="361">
        <v>44260</v>
      </c>
      <c r="Q1319" s="362">
        <v>102951474.98999999</v>
      </c>
      <c r="R1319" s="362">
        <v>98323404.367698416</v>
      </c>
      <c r="S1319" s="357">
        <v>90</v>
      </c>
      <c r="T1319" s="359">
        <v>9.7011949978689671E-2</v>
      </c>
      <c r="U1319" s="359">
        <v>1.2540924122996324</v>
      </c>
      <c r="V1319" s="359">
        <v>0.12753356391593007</v>
      </c>
      <c r="W1319" s="359">
        <v>1.2502553648548278</v>
      </c>
      <c r="X1319" s="359" t="s">
        <v>1417</v>
      </c>
      <c r="Y1319" s="359" t="s">
        <v>1417</v>
      </c>
      <c r="Z1319" s="359" t="s">
        <v>1417</v>
      </c>
      <c r="AA1319" s="359" t="s">
        <v>1417</v>
      </c>
      <c r="AB1319" s="359">
        <v>8.0307738697824142E-3</v>
      </c>
      <c r="AC1319" s="363">
        <v>2.8566592788007226</v>
      </c>
      <c r="AD1319" s="526">
        <v>0</v>
      </c>
      <c r="AE1319" s="360" t="s">
        <v>2233</v>
      </c>
      <c r="AF1319" s="360" t="s">
        <v>2152</v>
      </c>
      <c r="AG1319" s="364" t="s">
        <v>1436</v>
      </c>
      <c r="AH1319" s="364" t="s">
        <v>726</v>
      </c>
      <c r="AI1319" s="364">
        <v>1000000</v>
      </c>
      <c r="AJ1319" s="364" t="s">
        <v>1427</v>
      </c>
      <c r="AK1319" s="364">
        <v>1000000</v>
      </c>
      <c r="AL1319" s="359">
        <v>6.5000000000000006E-3</v>
      </c>
      <c r="AM1319" s="359" t="s">
        <v>34</v>
      </c>
      <c r="AN1319" s="359" t="s">
        <v>64</v>
      </c>
      <c r="AO1319" s="357" t="s">
        <v>1323</v>
      </c>
      <c r="AP1319" s="360" t="s">
        <v>11</v>
      </c>
      <c r="AQ1319" s="366" t="s">
        <v>675</v>
      </c>
      <c r="AR1319" s="359">
        <v>1.5166666666666664E-3</v>
      </c>
      <c r="AS1319" s="359">
        <v>1.5166666666666664E-3</v>
      </c>
      <c r="AT1319" s="359"/>
      <c r="AX1319" s="646"/>
      <c r="AY1319" s="647"/>
      <c r="AZ1319" s="647"/>
      <c r="BA1319" s="647"/>
      <c r="BB1319" s="648"/>
      <c r="BC1319" s="647"/>
      <c r="BD1319" s="647"/>
      <c r="BE1319" s="647"/>
      <c r="BF1319" s="647"/>
      <c r="BG1319" s="648"/>
      <c r="BH1319" s="648"/>
      <c r="BI1319" s="649"/>
      <c r="BJ1319" s="649"/>
      <c r="BK1319" s="649"/>
      <c r="BL1319" s="648"/>
      <c r="BM1319" s="648"/>
      <c r="BN1319" s="648"/>
      <c r="BO1319" s="648"/>
      <c r="BP1319" s="648"/>
      <c r="BQ1319" s="648"/>
      <c r="BR1319" s="648"/>
      <c r="BS1319" s="648"/>
      <c r="BT1319" s="651"/>
      <c r="BU1319" s="652"/>
      <c r="BV1319" s="650"/>
      <c r="BW1319" s="653"/>
    </row>
    <row r="1320" spans="2:75" ht="15.75" customHeight="1">
      <c r="B1320" s="353" t="s">
        <v>899</v>
      </c>
      <c r="C1320" s="354">
        <v>26605199000175</v>
      </c>
      <c r="D1320" s="355" t="s">
        <v>11</v>
      </c>
      <c r="E1320" s="355" t="s">
        <v>620</v>
      </c>
      <c r="F1320" s="355" t="s">
        <v>663</v>
      </c>
      <c r="G1320" s="356" t="s">
        <v>738</v>
      </c>
      <c r="H1320" s="356" t="s">
        <v>34</v>
      </c>
      <c r="I1320" s="356"/>
      <c r="J1320" s="356"/>
      <c r="K1320" s="357" t="s">
        <v>48</v>
      </c>
      <c r="L1320" s="358"/>
      <c r="M1320" s="358" t="s">
        <v>34</v>
      </c>
      <c r="N1320" s="357">
        <v>484504</v>
      </c>
      <c r="O1320" s="357" t="s">
        <v>1320</v>
      </c>
      <c r="P1320" s="361">
        <v>43461</v>
      </c>
      <c r="Q1320" s="362">
        <v>71566781.239999995</v>
      </c>
      <c r="R1320" s="362">
        <v>64891119.84801583</v>
      </c>
      <c r="S1320" s="357">
        <v>90</v>
      </c>
      <c r="T1320" s="359">
        <v>6.4032694742381491E-2</v>
      </c>
      <c r="U1320" s="359">
        <v>0.82776314292372322</v>
      </c>
      <c r="V1320" s="359">
        <v>0.10073210047354797</v>
      </c>
      <c r="W1320" s="359">
        <v>0.98751140612026567</v>
      </c>
      <c r="X1320" s="359">
        <v>0.19659576363208275</v>
      </c>
      <c r="Y1320" s="359">
        <v>1.4908213893166129</v>
      </c>
      <c r="Z1320" s="359">
        <v>0.24965375402585122</v>
      </c>
      <c r="AA1320" s="359">
        <v>1.4191128726996638</v>
      </c>
      <c r="AB1320" s="359">
        <v>5.7681988835970956E-2</v>
      </c>
      <c r="AC1320" s="363">
        <v>8.5868364627237643E-3</v>
      </c>
      <c r="AD1320" s="526">
        <v>27923072000167</v>
      </c>
      <c r="AE1320" s="360" t="s">
        <v>2233</v>
      </c>
      <c r="AF1320" s="360" t="s">
        <v>2152</v>
      </c>
      <c r="AG1320" s="364" t="s">
        <v>1436</v>
      </c>
      <c r="AH1320" s="364" t="s">
        <v>2147</v>
      </c>
      <c r="AI1320" s="364">
        <v>1000</v>
      </c>
      <c r="AJ1320" s="364">
        <v>1000</v>
      </c>
      <c r="AK1320" s="364">
        <v>1000</v>
      </c>
      <c r="AL1320" s="359">
        <v>9.0000000000000011E-3</v>
      </c>
      <c r="AM1320" s="359" t="s">
        <v>34</v>
      </c>
      <c r="AN1320" s="359" t="s">
        <v>2161</v>
      </c>
      <c r="AO1320" s="357" t="s">
        <v>1323</v>
      </c>
      <c r="AP1320" s="360" t="s">
        <v>11</v>
      </c>
      <c r="AQ1320" s="366" t="s">
        <v>2234</v>
      </c>
      <c r="AR1320" s="359">
        <v>2.0999999999999994E-3</v>
      </c>
      <c r="AS1320" s="359">
        <v>2.0999999999999994E-3</v>
      </c>
      <c r="AT1320" s="359"/>
      <c r="AX1320" s="646"/>
      <c r="AY1320" s="647"/>
      <c r="AZ1320" s="647"/>
      <c r="BA1320" s="647"/>
      <c r="BB1320" s="648"/>
      <c r="BC1320" s="647"/>
      <c r="BD1320" s="647"/>
      <c r="BE1320" s="647"/>
      <c r="BF1320" s="647"/>
      <c r="BG1320" s="648"/>
      <c r="BH1320" s="648"/>
      <c r="BI1320" s="649"/>
      <c r="BJ1320" s="649"/>
      <c r="BK1320" s="649"/>
      <c r="BL1320" s="648"/>
      <c r="BM1320" s="648"/>
      <c r="BN1320" s="648"/>
      <c r="BO1320" s="648"/>
      <c r="BP1320" s="648"/>
      <c r="BQ1320" s="648"/>
      <c r="BR1320" s="648"/>
      <c r="BS1320" s="648"/>
      <c r="BT1320" s="651"/>
      <c r="BU1320" s="652"/>
      <c r="BV1320" s="650"/>
      <c r="BW1320" s="653"/>
    </row>
    <row r="1321" spans="2:75" ht="15.75" customHeight="1">
      <c r="B1321" s="353" t="s">
        <v>900</v>
      </c>
      <c r="C1321" s="354">
        <v>31120037000187</v>
      </c>
      <c r="D1321" s="355" t="s">
        <v>14</v>
      </c>
      <c r="E1321" s="355" t="s">
        <v>15</v>
      </c>
      <c r="F1321" s="355" t="s">
        <v>16</v>
      </c>
      <c r="G1321" s="356"/>
      <c r="H1321" s="356" t="s">
        <v>34</v>
      </c>
      <c r="I1321" s="356" t="s">
        <v>34</v>
      </c>
      <c r="J1321" s="356" t="s">
        <v>690</v>
      </c>
      <c r="K1321" s="357" t="s">
        <v>48</v>
      </c>
      <c r="L1321" s="358"/>
      <c r="M1321" s="358" t="s">
        <v>1414</v>
      </c>
      <c r="N1321" s="357">
        <v>481467</v>
      </c>
      <c r="O1321" s="357" t="s">
        <v>1320</v>
      </c>
      <c r="P1321" s="361">
        <v>43439</v>
      </c>
      <c r="Q1321" s="362">
        <v>15708880.140000001</v>
      </c>
      <c r="R1321" s="362">
        <v>26861680.559642836</v>
      </c>
      <c r="S1321" s="357">
        <v>90</v>
      </c>
      <c r="T1321" s="359">
        <v>4.5584086607936003E-2</v>
      </c>
      <c r="U1321" s="359">
        <v>0.58927438474517269</v>
      </c>
      <c r="V1321" s="359">
        <v>4.9723857172156771E-2</v>
      </c>
      <c r="W1321" s="359">
        <v>0.48746006370326905</v>
      </c>
      <c r="X1321" s="359">
        <v>9.7594472659784159E-2</v>
      </c>
      <c r="Y1321" s="359">
        <v>0.7400766152447138</v>
      </c>
      <c r="Z1321" s="359">
        <v>0.22184851032712105</v>
      </c>
      <c r="AA1321" s="359">
        <v>1.2610588533824405</v>
      </c>
      <c r="AB1321" s="359">
        <v>4.9773815611637823E-2</v>
      </c>
      <c r="AC1321" s="363">
        <v>-0.9521004661609308</v>
      </c>
      <c r="AD1321" s="526">
        <v>37121949000150</v>
      </c>
      <c r="AE1321" s="360" t="s">
        <v>2233</v>
      </c>
      <c r="AF1321" s="360" t="s">
        <v>2152</v>
      </c>
      <c r="AG1321" s="364" t="s">
        <v>1436</v>
      </c>
      <c r="AH1321" s="364" t="s">
        <v>2144</v>
      </c>
      <c r="AI1321" s="364">
        <v>5000</v>
      </c>
      <c r="AJ1321" s="364">
        <v>5000</v>
      </c>
      <c r="AK1321" s="364">
        <v>5000</v>
      </c>
      <c r="AL1321" s="359">
        <v>0.01</v>
      </c>
      <c r="AM1321" s="359">
        <v>0.15</v>
      </c>
      <c r="AN1321" s="359" t="s">
        <v>2156</v>
      </c>
      <c r="AO1321" s="357" t="s">
        <v>1323</v>
      </c>
      <c r="AP1321" s="360" t="s">
        <v>13</v>
      </c>
      <c r="AQ1321" s="366" t="s">
        <v>671</v>
      </c>
      <c r="AR1321" s="359">
        <v>2.5000000000000001E-3</v>
      </c>
      <c r="AS1321" s="359">
        <v>2.5000000000000001E-3</v>
      </c>
      <c r="AT1321" s="359"/>
      <c r="AX1321" s="646"/>
      <c r="AY1321" s="647"/>
      <c r="AZ1321" s="647"/>
      <c r="BA1321" s="647"/>
      <c r="BB1321" s="648"/>
      <c r="BC1321" s="647"/>
      <c r="BD1321" s="647"/>
      <c r="BE1321" s="647"/>
      <c r="BF1321" s="647"/>
      <c r="BG1321" s="648"/>
      <c r="BH1321" s="648"/>
      <c r="BI1321" s="649"/>
      <c r="BJ1321" s="649"/>
      <c r="BK1321" s="649"/>
      <c r="BL1321" s="648"/>
      <c r="BM1321" s="648"/>
      <c r="BN1321" s="648"/>
      <c r="BO1321" s="648"/>
      <c r="BP1321" s="648"/>
      <c r="BQ1321" s="648"/>
      <c r="BR1321" s="648"/>
      <c r="BS1321" s="648"/>
      <c r="BT1321" s="651"/>
      <c r="BU1321" s="652"/>
      <c r="BV1321" s="650"/>
      <c r="BW1321" s="653"/>
    </row>
    <row r="1322" spans="2:75" ht="15.75" customHeight="1">
      <c r="B1322" s="353" t="s">
        <v>769</v>
      </c>
      <c r="C1322" s="354">
        <v>18302338000163</v>
      </c>
      <c r="D1322" s="355" t="s">
        <v>14</v>
      </c>
      <c r="E1322" s="355" t="s">
        <v>607</v>
      </c>
      <c r="F1322" s="355"/>
      <c r="G1322" s="356"/>
      <c r="H1322" s="356" t="s">
        <v>34</v>
      </c>
      <c r="I1322" s="356" t="s">
        <v>34</v>
      </c>
      <c r="J1322" s="356" t="s">
        <v>608</v>
      </c>
      <c r="K1322" s="357" t="s">
        <v>48</v>
      </c>
      <c r="L1322" s="358"/>
      <c r="M1322" s="358" t="s">
        <v>1414</v>
      </c>
      <c r="N1322" s="357">
        <v>514594</v>
      </c>
      <c r="O1322" s="357" t="s">
        <v>1320</v>
      </c>
      <c r="P1322" s="361">
        <v>43735</v>
      </c>
      <c r="Q1322" s="362">
        <v>182771735.78999999</v>
      </c>
      <c r="R1322" s="362">
        <v>159026181.18924603</v>
      </c>
      <c r="S1322" s="357">
        <v>90</v>
      </c>
      <c r="T1322" s="359">
        <v>-8.5556894101294301E-2</v>
      </c>
      <c r="U1322" s="359">
        <v>-1.1060106691590654</v>
      </c>
      <c r="V1322" s="359">
        <v>-0.10778034888888832</v>
      </c>
      <c r="W1322" s="359">
        <v>-1.0566078080675816</v>
      </c>
      <c r="X1322" s="359">
        <v>0.28045100044895155</v>
      </c>
      <c r="Y1322" s="359">
        <v>2.1267108832873611</v>
      </c>
      <c r="Z1322" s="359" t="s">
        <v>1417</v>
      </c>
      <c r="AA1322" s="359" t="s">
        <v>1417</v>
      </c>
      <c r="AB1322" s="359">
        <v>0.18504289066803292</v>
      </c>
      <c r="AC1322" s="363">
        <v>-1.0491467181418863</v>
      </c>
      <c r="AD1322" s="526">
        <v>0</v>
      </c>
      <c r="AE1322" s="360" t="s">
        <v>2185</v>
      </c>
      <c r="AF1322" s="360" t="s">
        <v>2143</v>
      </c>
      <c r="AG1322" s="364" t="s">
        <v>1435</v>
      </c>
      <c r="AH1322" s="364" t="s">
        <v>2144</v>
      </c>
      <c r="AI1322" s="364">
        <v>20000</v>
      </c>
      <c r="AJ1322" s="364">
        <v>1000</v>
      </c>
      <c r="AK1322" s="364">
        <v>10000</v>
      </c>
      <c r="AL1322" s="657">
        <v>0.02</v>
      </c>
      <c r="AM1322" s="657">
        <v>0.2</v>
      </c>
      <c r="AN1322" s="359" t="s">
        <v>34</v>
      </c>
      <c r="AO1322" s="357" t="s">
        <v>1323</v>
      </c>
      <c r="AP1322" s="360" t="s">
        <v>716</v>
      </c>
      <c r="AQ1322" s="366" t="s">
        <v>659</v>
      </c>
      <c r="AR1322" s="359" t="s">
        <v>34</v>
      </c>
      <c r="AS1322" s="359" t="s">
        <v>34</v>
      </c>
      <c r="AT1322" s="359"/>
      <c r="AX1322" s="646"/>
      <c r="AY1322" s="647"/>
      <c r="AZ1322" s="647"/>
      <c r="BA1322" s="647"/>
      <c r="BB1322" s="648"/>
      <c r="BC1322" s="647"/>
      <c r="BD1322" s="647"/>
      <c r="BE1322" s="647"/>
      <c r="BF1322" s="647"/>
      <c r="BG1322" s="648"/>
      <c r="BH1322" s="648"/>
      <c r="BI1322" s="649"/>
      <c r="BJ1322" s="649"/>
      <c r="BK1322" s="649"/>
      <c r="BL1322" s="648"/>
      <c r="BM1322" s="648"/>
      <c r="BN1322" s="648"/>
      <c r="BO1322" s="648"/>
      <c r="BP1322" s="648"/>
      <c r="BQ1322" s="648"/>
      <c r="BR1322" s="648"/>
      <c r="BS1322" s="648"/>
      <c r="BT1322" s="651"/>
      <c r="BU1322" s="652"/>
      <c r="BV1322" s="650"/>
      <c r="BW1322" s="653"/>
    </row>
    <row r="1323" spans="2:75" ht="15.75" customHeight="1">
      <c r="B1323" s="353" t="s">
        <v>1686</v>
      </c>
      <c r="C1323" s="354">
        <v>34674530000137</v>
      </c>
      <c r="D1323" s="355" t="s">
        <v>14</v>
      </c>
      <c r="E1323" s="355" t="s">
        <v>607</v>
      </c>
      <c r="F1323" s="355"/>
      <c r="G1323" s="356"/>
      <c r="H1323" s="356" t="s">
        <v>34</v>
      </c>
      <c r="I1323" s="356" t="s">
        <v>34</v>
      </c>
      <c r="J1323" s="356" t="s">
        <v>608</v>
      </c>
      <c r="K1323" s="357" t="s">
        <v>48</v>
      </c>
      <c r="L1323" s="358"/>
      <c r="M1323" s="358"/>
      <c r="N1323" s="357">
        <v>513474</v>
      </c>
      <c r="O1323" s="357" t="s">
        <v>1320</v>
      </c>
      <c r="P1323" s="361">
        <v>43775</v>
      </c>
      <c r="Q1323" s="362">
        <v>152594164.38999999</v>
      </c>
      <c r="R1323" s="362">
        <v>310592428.59428573</v>
      </c>
      <c r="S1323" s="357">
        <v>90</v>
      </c>
      <c r="T1323" s="359">
        <v>-9.8932790820702499E-2</v>
      </c>
      <c r="U1323" s="359">
        <v>-1.1127874756490816</v>
      </c>
      <c r="V1323" s="359">
        <v>-0.25061815171766821</v>
      </c>
      <c r="W1323" s="359">
        <v>-2.3001003192504457</v>
      </c>
      <c r="X1323" s="359">
        <v>-0.21036513401296197</v>
      </c>
      <c r="Y1323" s="359">
        <v>-1.4792435401147235</v>
      </c>
      <c r="Z1323" s="359" t="s">
        <v>1417</v>
      </c>
      <c r="AA1323" s="359" t="s">
        <v>1417</v>
      </c>
      <c r="AB1323" s="359">
        <v>0.25629400697526616</v>
      </c>
      <c r="AC1323" s="363">
        <v>-1.4009513184639604</v>
      </c>
      <c r="AD1323" s="526">
        <v>0</v>
      </c>
      <c r="AE1323" s="360" t="s">
        <v>2352</v>
      </c>
      <c r="AF1323" s="360" t="s">
        <v>2352</v>
      </c>
      <c r="AG1323" s="364" t="s">
        <v>1439</v>
      </c>
      <c r="AH1323" s="364" t="s">
        <v>2144</v>
      </c>
      <c r="AI1323" s="364">
        <v>0</v>
      </c>
      <c r="AJ1323" s="364">
        <v>0</v>
      </c>
      <c r="AK1323" s="364">
        <v>0</v>
      </c>
      <c r="AL1323" s="359">
        <v>0</v>
      </c>
      <c r="AM1323" s="359" t="s">
        <v>34</v>
      </c>
      <c r="AN1323" s="359" t="s">
        <v>666</v>
      </c>
      <c r="AO1323" s="357" t="s">
        <v>1323</v>
      </c>
      <c r="AP1323" s="360" t="s">
        <v>716</v>
      </c>
      <c r="AQ1323" s="366" t="s">
        <v>659</v>
      </c>
      <c r="AR1323" s="359" t="s">
        <v>34</v>
      </c>
      <c r="AS1323" s="359" t="s">
        <v>34</v>
      </c>
      <c r="AT1323" s="359"/>
      <c r="AX1323" s="646"/>
      <c r="AY1323" s="647"/>
      <c r="AZ1323" s="647"/>
      <c r="BA1323" s="647"/>
      <c r="BB1323" s="648"/>
      <c r="BC1323" s="647"/>
      <c r="BD1323" s="647"/>
      <c r="BE1323" s="647"/>
      <c r="BF1323" s="647"/>
      <c r="BG1323" s="648"/>
      <c r="BH1323" s="648"/>
      <c r="BI1323" s="649"/>
      <c r="BJ1323" s="649"/>
      <c r="BK1323" s="649"/>
      <c r="BL1323" s="648"/>
      <c r="BM1323" s="648"/>
      <c r="BN1323" s="648"/>
      <c r="BO1323" s="648"/>
      <c r="BP1323" s="648"/>
      <c r="BQ1323" s="648"/>
      <c r="BR1323" s="648"/>
      <c r="BS1323" s="648"/>
      <c r="BT1323" s="651"/>
      <c r="BU1323" s="652"/>
      <c r="BV1323" s="650"/>
      <c r="BW1323" s="653"/>
    </row>
    <row r="1324" spans="2:75" ht="15.75" customHeight="1">
      <c r="B1324" s="353" t="s">
        <v>1244</v>
      </c>
      <c r="C1324" s="354">
        <v>36436851000129</v>
      </c>
      <c r="D1324" s="355" t="s">
        <v>14</v>
      </c>
      <c r="E1324" s="355" t="s">
        <v>607</v>
      </c>
      <c r="F1324" s="355"/>
      <c r="G1324" s="356"/>
      <c r="H1324" s="356" t="s">
        <v>34</v>
      </c>
      <c r="I1324" s="356" t="s">
        <v>34</v>
      </c>
      <c r="J1324" s="356" t="s">
        <v>608</v>
      </c>
      <c r="K1324" s="357" t="s">
        <v>48</v>
      </c>
      <c r="L1324" s="358"/>
      <c r="M1324" s="358" t="s">
        <v>1414</v>
      </c>
      <c r="N1324" s="357">
        <v>533610</v>
      </c>
      <c r="O1324" s="357" t="s">
        <v>1320</v>
      </c>
      <c r="P1324" s="361">
        <v>43929</v>
      </c>
      <c r="Q1324" s="362">
        <v>220627105.41</v>
      </c>
      <c r="R1324" s="362">
        <v>260316644.41055539</v>
      </c>
      <c r="S1324" s="357">
        <v>90</v>
      </c>
      <c r="T1324" s="359">
        <v>-0.10730273599323037</v>
      </c>
      <c r="U1324" s="359">
        <v>-1.3871234116792923</v>
      </c>
      <c r="V1324" s="359">
        <v>-0.31666873897956604</v>
      </c>
      <c r="W1324" s="359">
        <v>-3.1044124984384762</v>
      </c>
      <c r="X1324" s="359">
        <v>-0.25855861636954303</v>
      </c>
      <c r="Y1324" s="359">
        <v>-1.9606969578306757</v>
      </c>
      <c r="Z1324" s="359" t="s">
        <v>1417</v>
      </c>
      <c r="AA1324" s="359" t="s">
        <v>1417</v>
      </c>
      <c r="AB1324" s="359">
        <v>0.25820950026072309</v>
      </c>
      <c r="AC1324" s="363">
        <v>-1.7211195007607372</v>
      </c>
      <c r="AD1324" s="526">
        <v>0</v>
      </c>
      <c r="AE1324" s="360" t="s">
        <v>2157</v>
      </c>
      <c r="AF1324" s="360" t="s">
        <v>2143</v>
      </c>
      <c r="AG1324" s="364" t="s">
        <v>1435</v>
      </c>
      <c r="AH1324" s="364" t="s">
        <v>2144</v>
      </c>
      <c r="AI1324" s="364">
        <v>0</v>
      </c>
      <c r="AJ1324" s="364">
        <v>0</v>
      </c>
      <c r="AK1324" s="364">
        <v>0</v>
      </c>
      <c r="AL1324" s="359">
        <v>0</v>
      </c>
      <c r="AM1324" s="359" t="s">
        <v>34</v>
      </c>
      <c r="AN1324" s="359" t="s">
        <v>34</v>
      </c>
      <c r="AO1324" s="357" t="s">
        <v>1323</v>
      </c>
      <c r="AP1324" s="360" t="s">
        <v>716</v>
      </c>
      <c r="AQ1324" s="366" t="s">
        <v>659</v>
      </c>
      <c r="AR1324" s="359" t="s">
        <v>34</v>
      </c>
      <c r="AS1324" s="359" t="s">
        <v>34</v>
      </c>
      <c r="AT1324" s="359"/>
      <c r="AX1324" s="646"/>
      <c r="AY1324" s="647"/>
      <c r="AZ1324" s="647"/>
      <c r="BA1324" s="647"/>
      <c r="BB1324" s="648"/>
      <c r="BC1324" s="647"/>
      <c r="BD1324" s="647"/>
      <c r="BE1324" s="647"/>
      <c r="BF1324" s="647"/>
      <c r="BG1324" s="648"/>
      <c r="BH1324" s="648"/>
      <c r="BI1324" s="649"/>
      <c r="BJ1324" s="649"/>
      <c r="BK1324" s="649"/>
      <c r="BL1324" s="648"/>
      <c r="BM1324" s="648"/>
      <c r="BN1324" s="648"/>
      <c r="BO1324" s="648"/>
      <c r="BP1324" s="648"/>
      <c r="BQ1324" s="648"/>
      <c r="BR1324" s="648"/>
      <c r="BS1324" s="648"/>
      <c r="BT1324" s="651"/>
      <c r="BU1324" s="652"/>
      <c r="BV1324" s="650"/>
      <c r="BW1324" s="653"/>
    </row>
    <row r="1325" spans="2:75" ht="15.75" customHeight="1">
      <c r="B1325" s="353" t="s">
        <v>82</v>
      </c>
      <c r="C1325" s="354">
        <v>37227754000199</v>
      </c>
      <c r="D1325" s="355" t="s">
        <v>11</v>
      </c>
      <c r="E1325" s="355" t="s">
        <v>620</v>
      </c>
      <c r="F1325" s="355" t="s">
        <v>663</v>
      </c>
      <c r="G1325" s="356" t="s">
        <v>738</v>
      </c>
      <c r="H1325" s="356" t="s">
        <v>34</v>
      </c>
      <c r="I1325" s="356"/>
      <c r="J1325" s="356" t="s">
        <v>608</v>
      </c>
      <c r="K1325" s="357" t="s">
        <v>48</v>
      </c>
      <c r="L1325" s="358"/>
      <c r="M1325" s="358" t="s">
        <v>34</v>
      </c>
      <c r="N1325" s="357">
        <v>541079</v>
      </c>
      <c r="O1325" s="357" t="s">
        <v>1320</v>
      </c>
      <c r="P1325" s="361">
        <v>44005</v>
      </c>
      <c r="Q1325" s="362">
        <v>21824332.460000001</v>
      </c>
      <c r="R1325" s="362">
        <v>19858885.907420628</v>
      </c>
      <c r="S1325" s="357">
        <v>91</v>
      </c>
      <c r="T1325" s="359">
        <v>8.7548008126171251E-2</v>
      </c>
      <c r="U1325" s="359">
        <v>1.1317501887870092</v>
      </c>
      <c r="V1325" s="359">
        <v>0.11833183021304428</v>
      </c>
      <c r="W1325" s="359">
        <v>1.1600476064048075</v>
      </c>
      <c r="X1325" s="359">
        <v>0.17081986587944042</v>
      </c>
      <c r="Y1325" s="359">
        <v>1.2953580741945661</v>
      </c>
      <c r="Z1325" s="359" t="s">
        <v>1417</v>
      </c>
      <c r="AA1325" s="359" t="s">
        <v>1417</v>
      </c>
      <c r="AB1325" s="359">
        <v>3.0007324527112169E-3</v>
      </c>
      <c r="AC1325" s="363">
        <v>4.9039249685377921</v>
      </c>
      <c r="AD1325" s="526">
        <v>0</v>
      </c>
      <c r="AE1325" s="360" t="s">
        <v>2176</v>
      </c>
      <c r="AF1325" s="360" t="s">
        <v>2143</v>
      </c>
      <c r="AG1325" s="364" t="s">
        <v>1435</v>
      </c>
      <c r="AH1325" s="364" t="s">
        <v>2144</v>
      </c>
      <c r="AI1325" s="364">
        <v>5000</v>
      </c>
      <c r="AJ1325" s="364">
        <v>5000</v>
      </c>
      <c r="AK1325" s="364">
        <v>5000</v>
      </c>
      <c r="AL1325" s="657">
        <v>1.4999999999999999E-2</v>
      </c>
      <c r="AM1325" s="657">
        <v>0.2</v>
      </c>
      <c r="AN1325" s="359" t="s">
        <v>34</v>
      </c>
      <c r="AO1325" s="357" t="s">
        <v>1323</v>
      </c>
      <c r="AP1325" s="360" t="s">
        <v>13</v>
      </c>
      <c r="AQ1325" s="366" t="s">
        <v>668</v>
      </c>
      <c r="AR1325" s="359">
        <v>2.9999999999999996E-3</v>
      </c>
      <c r="AS1325" s="359">
        <v>2.9999999999999996E-3</v>
      </c>
      <c r="AT1325" s="359"/>
      <c r="AX1325" s="646"/>
      <c r="AY1325" s="647"/>
      <c r="AZ1325" s="647"/>
      <c r="BA1325" s="647"/>
      <c r="BB1325" s="648"/>
      <c r="BC1325" s="647"/>
      <c r="BD1325" s="647"/>
      <c r="BE1325" s="647"/>
      <c r="BF1325" s="647"/>
      <c r="BG1325" s="648"/>
      <c r="BH1325" s="648"/>
      <c r="BI1325" s="649"/>
      <c r="BJ1325" s="649"/>
      <c r="BK1325" s="649"/>
      <c r="BL1325" s="648"/>
      <c r="BM1325" s="648"/>
      <c r="BN1325" s="648"/>
      <c r="BO1325" s="648"/>
      <c r="BP1325" s="648"/>
      <c r="BQ1325" s="648"/>
      <c r="BR1325" s="648"/>
      <c r="BS1325" s="648"/>
      <c r="BT1325" s="651"/>
      <c r="BU1325" s="652"/>
      <c r="BV1325" s="650"/>
      <c r="BW1325" s="653"/>
    </row>
    <row r="1326" spans="2:75" ht="15.75" customHeight="1">
      <c r="B1326" s="353" t="s">
        <v>891</v>
      </c>
      <c r="C1326" s="354">
        <v>18623754000163</v>
      </c>
      <c r="D1326" s="355" t="s">
        <v>11</v>
      </c>
      <c r="E1326" s="355" t="s">
        <v>620</v>
      </c>
      <c r="F1326" s="355" t="s">
        <v>663</v>
      </c>
      <c r="G1326" s="356" t="s">
        <v>738</v>
      </c>
      <c r="H1326" s="356" t="s">
        <v>34</v>
      </c>
      <c r="I1326" s="356"/>
      <c r="J1326" s="356" t="s">
        <v>608</v>
      </c>
      <c r="K1326" s="357" t="s">
        <v>48</v>
      </c>
      <c r="L1326" s="358"/>
      <c r="M1326" s="358" t="s">
        <v>34</v>
      </c>
      <c r="N1326" s="357">
        <v>450944</v>
      </c>
      <c r="O1326" s="357" t="s">
        <v>1320</v>
      </c>
      <c r="P1326" s="361">
        <v>43010</v>
      </c>
      <c r="Q1326" s="362">
        <v>8213476.8200000003</v>
      </c>
      <c r="R1326" s="362">
        <v>8988191.784007933</v>
      </c>
      <c r="S1326" s="357">
        <v>91</v>
      </c>
      <c r="T1326" s="359">
        <v>7.9296088067409176E-2</v>
      </c>
      <c r="U1326" s="359">
        <v>1.0250760075663459</v>
      </c>
      <c r="V1326" s="359">
        <v>0.10354255978368831</v>
      </c>
      <c r="W1326" s="359">
        <v>1.015063304791626</v>
      </c>
      <c r="X1326" s="359">
        <v>0.14865146447362765</v>
      </c>
      <c r="Y1326" s="359">
        <v>1.127251059210298</v>
      </c>
      <c r="Z1326" s="359">
        <v>0.19850144639247969</v>
      </c>
      <c r="AA1326" s="359">
        <v>1.1283465731338493</v>
      </c>
      <c r="AB1326" s="359">
        <v>6.5365339550275021E-3</v>
      </c>
      <c r="AC1326" s="363">
        <v>0.21631507183287216</v>
      </c>
      <c r="AD1326" s="526">
        <v>18652141000154</v>
      </c>
      <c r="AE1326" s="360" t="s">
        <v>2229</v>
      </c>
      <c r="AF1326" s="360" t="s">
        <v>2229</v>
      </c>
      <c r="AG1326" s="364" t="s">
        <v>719</v>
      </c>
      <c r="AH1326" s="364" t="s">
        <v>2144</v>
      </c>
      <c r="AI1326" s="364">
        <v>1000</v>
      </c>
      <c r="AJ1326" s="364">
        <v>1000</v>
      </c>
      <c r="AK1326" s="364">
        <v>1000</v>
      </c>
      <c r="AL1326" s="359">
        <v>8.0000000000000002E-3</v>
      </c>
      <c r="AM1326" s="359">
        <v>0.2</v>
      </c>
      <c r="AN1326" s="359" t="s">
        <v>64</v>
      </c>
      <c r="AO1326" s="357" t="s">
        <v>1323</v>
      </c>
      <c r="AP1326" s="360" t="s">
        <v>13</v>
      </c>
      <c r="AQ1326" s="366" t="s">
        <v>686</v>
      </c>
      <c r="AR1326" s="359">
        <v>1.8666666666666664E-3</v>
      </c>
      <c r="AS1326" s="359">
        <v>1.8666666666666664E-3</v>
      </c>
      <c r="AT1326" s="359"/>
      <c r="AX1326" s="646"/>
      <c r="AY1326" s="647"/>
      <c r="AZ1326" s="647"/>
      <c r="BA1326" s="647"/>
      <c r="BB1326" s="648"/>
      <c r="BC1326" s="647"/>
      <c r="BD1326" s="647"/>
      <c r="BE1326" s="647"/>
      <c r="BF1326" s="647"/>
      <c r="BG1326" s="648"/>
      <c r="BH1326" s="648"/>
      <c r="BI1326" s="649"/>
      <c r="BJ1326" s="649"/>
      <c r="BK1326" s="649"/>
      <c r="BL1326" s="648"/>
      <c r="BM1326" s="648"/>
      <c r="BN1326" s="648"/>
      <c r="BO1326" s="648"/>
      <c r="BP1326" s="648"/>
      <c r="BQ1326" s="648"/>
      <c r="BR1326" s="648"/>
      <c r="BS1326" s="648"/>
      <c r="BT1326" s="651"/>
      <c r="BU1326" s="652"/>
      <c r="BV1326" s="650"/>
      <c r="BW1326" s="653"/>
    </row>
    <row r="1327" spans="2:75" ht="15.75" customHeight="1">
      <c r="B1327" s="353" t="s">
        <v>922</v>
      </c>
      <c r="C1327" s="354">
        <v>17251743000137</v>
      </c>
      <c r="D1327" s="355" t="s">
        <v>11</v>
      </c>
      <c r="E1327" s="355" t="s">
        <v>620</v>
      </c>
      <c r="F1327" s="355" t="s">
        <v>663</v>
      </c>
      <c r="G1327" s="356" t="s">
        <v>738</v>
      </c>
      <c r="H1327" s="356" t="s">
        <v>34</v>
      </c>
      <c r="I1327" s="356"/>
      <c r="J1327" s="356" t="s">
        <v>608</v>
      </c>
      <c r="K1327" s="357" t="s">
        <v>48</v>
      </c>
      <c r="L1327" s="358"/>
      <c r="M1327" s="358" t="s">
        <v>34</v>
      </c>
      <c r="N1327" s="357">
        <v>352349</v>
      </c>
      <c r="O1327" s="357" t="s">
        <v>1320</v>
      </c>
      <c r="P1327" s="361">
        <v>41578</v>
      </c>
      <c r="Q1327" s="362">
        <v>761902169.69000006</v>
      </c>
      <c r="R1327" s="362">
        <v>520811833.84849209</v>
      </c>
      <c r="S1327" s="357">
        <v>91</v>
      </c>
      <c r="T1327" s="359">
        <v>9.1296889906417489E-2</v>
      </c>
      <c r="U1327" s="359">
        <v>1.1802127152721267</v>
      </c>
      <c r="V1327" s="359">
        <v>0.12543413009110638</v>
      </c>
      <c r="W1327" s="359">
        <v>1.22967389342058</v>
      </c>
      <c r="X1327" s="359">
        <v>0.17926478169481586</v>
      </c>
      <c r="Y1327" s="359">
        <v>1.3593974049306088</v>
      </c>
      <c r="Z1327" s="359">
        <v>0.2472336633792791</v>
      </c>
      <c r="AA1327" s="359">
        <v>1.4053562928995662</v>
      </c>
      <c r="AB1327" s="359">
        <v>2.1301643595827702E-3</v>
      </c>
      <c r="AC1327" s="363">
        <v>9.880341706763998</v>
      </c>
      <c r="AD1327" s="526">
        <v>0</v>
      </c>
      <c r="AE1327" s="360" t="s">
        <v>2262</v>
      </c>
      <c r="AF1327" s="360" t="s">
        <v>2143</v>
      </c>
      <c r="AG1327" s="364" t="s">
        <v>1435</v>
      </c>
      <c r="AH1327" s="364" t="s">
        <v>2144</v>
      </c>
      <c r="AI1327" s="364">
        <v>1000</v>
      </c>
      <c r="AJ1327" s="364">
        <v>100</v>
      </c>
      <c r="AK1327" s="364">
        <v>1000</v>
      </c>
      <c r="AL1327" s="359">
        <v>8.0000000000000002E-3</v>
      </c>
      <c r="AM1327" s="359">
        <v>0.2</v>
      </c>
      <c r="AN1327" s="359" t="s">
        <v>64</v>
      </c>
      <c r="AO1327" s="357" t="s">
        <v>1323</v>
      </c>
      <c r="AP1327" s="360" t="s">
        <v>13</v>
      </c>
      <c r="AQ1327" s="366" t="s">
        <v>671</v>
      </c>
      <c r="AR1327" s="359">
        <v>2.3466666666666666E-3</v>
      </c>
      <c r="AS1327" s="359">
        <v>2.3466666666666666E-3</v>
      </c>
      <c r="AT1327" s="359"/>
      <c r="AX1327" s="646"/>
      <c r="AY1327" s="647"/>
      <c r="AZ1327" s="647"/>
      <c r="BA1327" s="647"/>
      <c r="BB1327" s="648"/>
      <c r="BC1327" s="647"/>
      <c r="BD1327" s="647"/>
      <c r="BE1327" s="647"/>
      <c r="BF1327" s="647"/>
      <c r="BG1327" s="648"/>
      <c r="BH1327" s="648"/>
      <c r="BI1327" s="649"/>
      <c r="BJ1327" s="649"/>
      <c r="BK1327" s="649"/>
      <c r="BL1327" s="648"/>
      <c r="BM1327" s="648"/>
      <c r="BN1327" s="648"/>
      <c r="BO1327" s="648"/>
      <c r="BP1327" s="648"/>
      <c r="BQ1327" s="648"/>
      <c r="BR1327" s="648"/>
      <c r="BS1327" s="648"/>
      <c r="BT1327" s="651"/>
      <c r="BU1327" s="652"/>
      <c r="BV1327" s="650"/>
      <c r="BW1327" s="653"/>
    </row>
    <row r="1328" spans="2:75" ht="15.75" customHeight="1">
      <c r="B1328" s="353" t="s">
        <v>260</v>
      </c>
      <c r="C1328" s="354">
        <v>32990051000102</v>
      </c>
      <c r="D1328" s="355" t="s">
        <v>11</v>
      </c>
      <c r="E1328" s="355" t="s">
        <v>620</v>
      </c>
      <c r="F1328" s="355" t="s">
        <v>663</v>
      </c>
      <c r="G1328" s="356" t="s">
        <v>738</v>
      </c>
      <c r="H1328" s="356" t="s">
        <v>34</v>
      </c>
      <c r="I1328" s="356"/>
      <c r="J1328" s="356" t="s">
        <v>608</v>
      </c>
      <c r="K1328" s="357" t="s">
        <v>48</v>
      </c>
      <c r="L1328" s="358"/>
      <c r="M1328" s="358" t="s">
        <v>34</v>
      </c>
      <c r="N1328" s="357">
        <v>534536</v>
      </c>
      <c r="O1328" s="357" t="s">
        <v>1320</v>
      </c>
      <c r="P1328" s="361">
        <v>43935</v>
      </c>
      <c r="Q1328" s="362">
        <v>109010666.04000001</v>
      </c>
      <c r="R1328" s="362">
        <v>100183474.77099207</v>
      </c>
      <c r="S1328" s="357">
        <v>91</v>
      </c>
      <c r="T1328" s="359">
        <v>8.681078687384991E-2</v>
      </c>
      <c r="U1328" s="359">
        <v>1.1222199857663986</v>
      </c>
      <c r="V1328" s="359">
        <v>0.11849517471480842</v>
      </c>
      <c r="W1328" s="359">
        <v>1.1616489287028715</v>
      </c>
      <c r="X1328" s="359">
        <v>0.18339000129421135</v>
      </c>
      <c r="Y1328" s="359">
        <v>1.3906796945424857</v>
      </c>
      <c r="Z1328" s="359" t="s">
        <v>1417</v>
      </c>
      <c r="AA1328" s="359" t="s">
        <v>1417</v>
      </c>
      <c r="AB1328" s="359">
        <v>3.7921990229686326E-3</v>
      </c>
      <c r="AC1328" s="363">
        <v>3.9196675880639855</v>
      </c>
      <c r="AD1328" s="526">
        <v>0</v>
      </c>
      <c r="AE1328" s="360" t="s">
        <v>2329</v>
      </c>
      <c r="AF1328" s="360" t="s">
        <v>2146</v>
      </c>
      <c r="AG1328" s="364" t="s">
        <v>59</v>
      </c>
      <c r="AH1328" s="364" t="s">
        <v>2144</v>
      </c>
      <c r="AI1328" s="364">
        <v>100</v>
      </c>
      <c r="AJ1328" s="364" t="s">
        <v>1427</v>
      </c>
      <c r="AK1328" s="364" t="s">
        <v>1427</v>
      </c>
      <c r="AL1328" s="359">
        <v>8.0000000000000002E-3</v>
      </c>
      <c r="AM1328" s="359" t="s">
        <v>34</v>
      </c>
      <c r="AN1328" s="359" t="s">
        <v>64</v>
      </c>
      <c r="AO1328" s="357" t="s">
        <v>1323</v>
      </c>
      <c r="AP1328" s="360" t="s">
        <v>11</v>
      </c>
      <c r="AQ1328" s="366" t="s">
        <v>675</v>
      </c>
      <c r="AR1328" s="359">
        <v>1.92E-3</v>
      </c>
      <c r="AS1328" s="359">
        <v>1.92E-3</v>
      </c>
      <c r="AT1328" s="359"/>
      <c r="AX1328" s="646"/>
      <c r="AY1328" s="647"/>
      <c r="AZ1328" s="647"/>
      <c r="BA1328" s="647"/>
      <c r="BB1328" s="648"/>
      <c r="BC1328" s="647"/>
      <c r="BD1328" s="647"/>
      <c r="BE1328" s="647"/>
      <c r="BF1328" s="647"/>
      <c r="BG1328" s="648"/>
      <c r="BH1328" s="648"/>
      <c r="BI1328" s="649"/>
      <c r="BJ1328" s="649"/>
      <c r="BK1328" s="649"/>
      <c r="BL1328" s="648"/>
      <c r="BM1328" s="648"/>
      <c r="BN1328" s="648"/>
      <c r="BO1328" s="648"/>
      <c r="BP1328" s="648"/>
      <c r="BQ1328" s="648"/>
      <c r="BR1328" s="648"/>
      <c r="BS1328" s="648"/>
      <c r="BT1328" s="651"/>
      <c r="BU1328" s="652"/>
      <c r="BV1328" s="650"/>
      <c r="BW1328" s="653"/>
    </row>
    <row r="1329" spans="2:75" ht="15.75" customHeight="1">
      <c r="B1329" s="353" t="s">
        <v>287</v>
      </c>
      <c r="C1329" s="354">
        <v>37970369000137</v>
      </c>
      <c r="D1329" s="355" t="s">
        <v>11</v>
      </c>
      <c r="E1329" s="355" t="s">
        <v>620</v>
      </c>
      <c r="F1329" s="355" t="s">
        <v>663</v>
      </c>
      <c r="G1329" s="356" t="s">
        <v>738</v>
      </c>
      <c r="H1329" s="356" t="s">
        <v>34</v>
      </c>
      <c r="I1329" s="356" t="s">
        <v>1303</v>
      </c>
      <c r="J1329" s="356" t="s">
        <v>608</v>
      </c>
      <c r="K1329" s="357" t="s">
        <v>48</v>
      </c>
      <c r="L1329" s="358"/>
      <c r="M1329" s="358" t="s">
        <v>34</v>
      </c>
      <c r="N1329" s="357">
        <v>550779</v>
      </c>
      <c r="O1329" s="357" t="s">
        <v>1320</v>
      </c>
      <c r="P1329" s="361">
        <v>44074</v>
      </c>
      <c r="Q1329" s="362">
        <v>96947551.140000001</v>
      </c>
      <c r="R1329" s="362">
        <v>70688066.399960309</v>
      </c>
      <c r="S1329" s="357">
        <v>91</v>
      </c>
      <c r="T1329" s="359">
        <v>0.10240771745558597</v>
      </c>
      <c r="U1329" s="359">
        <v>1.3238445516267485</v>
      </c>
      <c r="V1329" s="359">
        <v>0.14220721502839972</v>
      </c>
      <c r="W1329" s="359">
        <v>1.3941062105621329</v>
      </c>
      <c r="X1329" s="359" t="s">
        <v>1417</v>
      </c>
      <c r="Y1329" s="359" t="s">
        <v>1417</v>
      </c>
      <c r="Z1329" s="359" t="s">
        <v>1417</v>
      </c>
      <c r="AA1329" s="359" t="s">
        <v>1417</v>
      </c>
      <c r="AB1329" s="359">
        <v>1.4116949514718232E-3</v>
      </c>
      <c r="AC1329" s="363">
        <v>25.392559289912995</v>
      </c>
      <c r="AD1329" s="526">
        <v>0</v>
      </c>
      <c r="AE1329" s="360" t="s">
        <v>2345</v>
      </c>
      <c r="AF1329" s="360" t="s">
        <v>2143</v>
      </c>
      <c r="AG1329" s="364" t="s">
        <v>1435</v>
      </c>
      <c r="AH1329" s="364" t="s">
        <v>2144</v>
      </c>
      <c r="AI1329" s="364">
        <v>100</v>
      </c>
      <c r="AJ1329" s="364">
        <v>0</v>
      </c>
      <c r="AK1329" s="364">
        <v>0</v>
      </c>
      <c r="AL1329" s="359">
        <v>5.0000000000000001E-3</v>
      </c>
      <c r="AM1329" s="359">
        <v>0.2</v>
      </c>
      <c r="AN1329" s="359" t="s">
        <v>34</v>
      </c>
      <c r="AO1329" s="357" t="s">
        <v>1323</v>
      </c>
      <c r="AP1329" s="360" t="s">
        <v>13</v>
      </c>
      <c r="AQ1329" s="366" t="s">
        <v>668</v>
      </c>
      <c r="AR1329" s="359">
        <v>3.3334999999999997E-3</v>
      </c>
      <c r="AS1329" s="359">
        <v>3.3334999999999997E-3</v>
      </c>
      <c r="AT1329" s="359"/>
      <c r="AX1329" s="646"/>
      <c r="AY1329" s="647"/>
      <c r="AZ1329" s="647"/>
      <c r="BA1329" s="647"/>
      <c r="BB1329" s="648"/>
      <c r="BC1329" s="647"/>
      <c r="BD1329" s="647"/>
      <c r="BE1329" s="647"/>
      <c r="BF1329" s="647"/>
      <c r="BG1329" s="648"/>
      <c r="BH1329" s="648"/>
      <c r="BI1329" s="649"/>
      <c r="BJ1329" s="649"/>
      <c r="BK1329" s="649"/>
      <c r="BL1329" s="648"/>
      <c r="BM1329" s="648"/>
      <c r="BN1329" s="648"/>
      <c r="BO1329" s="648"/>
      <c r="BP1329" s="648"/>
      <c r="BQ1329" s="648"/>
      <c r="BR1329" s="648"/>
      <c r="BS1329" s="648"/>
      <c r="BT1329" s="651"/>
      <c r="BU1329" s="652"/>
      <c r="BV1329" s="650"/>
      <c r="BW1329" s="653"/>
    </row>
    <row r="1330" spans="2:75" ht="15.75" customHeight="1">
      <c r="B1330" s="353" t="s">
        <v>768</v>
      </c>
      <c r="C1330" s="354">
        <v>20441301000168</v>
      </c>
      <c r="D1330" s="355" t="s">
        <v>11</v>
      </c>
      <c r="E1330" s="355" t="s">
        <v>620</v>
      </c>
      <c r="F1330" s="355" t="s">
        <v>685</v>
      </c>
      <c r="G1330" s="356" t="s">
        <v>738</v>
      </c>
      <c r="H1330" s="356" t="s">
        <v>34</v>
      </c>
      <c r="I1330" s="356" t="s">
        <v>1318</v>
      </c>
      <c r="J1330" s="356" t="s">
        <v>608</v>
      </c>
      <c r="K1330" s="357" t="s">
        <v>48</v>
      </c>
      <c r="L1330" s="358"/>
      <c r="M1330" s="358" t="s">
        <v>34</v>
      </c>
      <c r="N1330" s="357">
        <v>371688</v>
      </c>
      <c r="O1330" s="357" t="s">
        <v>1320</v>
      </c>
      <c r="P1330" s="361">
        <v>41838</v>
      </c>
      <c r="Q1330" s="362">
        <v>682515998.00999999</v>
      </c>
      <c r="R1330" s="362">
        <v>486807081.08726203</v>
      </c>
      <c r="S1330" s="357">
        <v>91</v>
      </c>
      <c r="T1330" s="359">
        <v>9.4738038684430537E-2</v>
      </c>
      <c r="U1330" s="359">
        <v>1.2246971171736274</v>
      </c>
      <c r="V1330" s="359">
        <v>0.13259015115175954</v>
      </c>
      <c r="W1330" s="359">
        <v>1.2998268276551592</v>
      </c>
      <c r="X1330" s="359">
        <v>0.2105723245245299</v>
      </c>
      <c r="Y1330" s="359">
        <v>1.5968081895537769</v>
      </c>
      <c r="Z1330" s="359">
        <v>0.29166430752908945</v>
      </c>
      <c r="AA1330" s="359">
        <v>1.6579144781404136</v>
      </c>
      <c r="AB1330" s="359">
        <v>1.3041254198817257E-3</v>
      </c>
      <c r="AC1330" s="363">
        <v>21.000063536027646</v>
      </c>
      <c r="AD1330" s="526">
        <v>30576260000170</v>
      </c>
      <c r="AE1330" s="360" t="s">
        <v>2184</v>
      </c>
      <c r="AF1330" s="360" t="s">
        <v>761</v>
      </c>
      <c r="AG1330" s="364" t="s">
        <v>1437</v>
      </c>
      <c r="AH1330" s="364" t="s">
        <v>2144</v>
      </c>
      <c r="AI1330" s="364">
        <v>25000</v>
      </c>
      <c r="AJ1330" s="364">
        <v>5000</v>
      </c>
      <c r="AK1330" s="364">
        <v>5000</v>
      </c>
      <c r="AL1330" s="657">
        <v>0.02</v>
      </c>
      <c r="AM1330" s="657">
        <v>0.2</v>
      </c>
      <c r="AN1330" s="359" t="s">
        <v>64</v>
      </c>
      <c r="AO1330" s="357" t="s">
        <v>1323</v>
      </c>
      <c r="AP1330" s="360" t="s">
        <v>13</v>
      </c>
      <c r="AQ1330" s="366" t="s">
        <v>668</v>
      </c>
      <c r="AR1330" s="359">
        <v>6.6666666666666662E-3</v>
      </c>
      <c r="AS1330" s="359">
        <v>6.6666666666666662E-3</v>
      </c>
      <c r="AT1330" s="359"/>
      <c r="AX1330" s="646"/>
      <c r="AY1330" s="647"/>
      <c r="AZ1330" s="647"/>
      <c r="BA1330" s="647"/>
      <c r="BB1330" s="648"/>
      <c r="BC1330" s="647"/>
      <c r="BD1330" s="647"/>
      <c r="BE1330" s="647"/>
      <c r="BF1330" s="647"/>
      <c r="BG1330" s="648"/>
      <c r="BH1330" s="648"/>
      <c r="BI1330" s="649"/>
      <c r="BJ1330" s="649"/>
      <c r="BK1330" s="649"/>
      <c r="BL1330" s="648"/>
      <c r="BM1330" s="648"/>
      <c r="BN1330" s="648"/>
      <c r="BO1330" s="648"/>
      <c r="BP1330" s="648"/>
      <c r="BQ1330" s="648"/>
      <c r="BR1330" s="648"/>
      <c r="BS1330" s="648"/>
      <c r="BT1330" s="651"/>
      <c r="BU1330" s="652"/>
      <c r="BV1330" s="650"/>
      <c r="BW1330" s="653"/>
    </row>
    <row r="1331" spans="2:75" ht="15.75" customHeight="1">
      <c r="B1331" s="353" t="s">
        <v>139</v>
      </c>
      <c r="C1331" s="354">
        <v>35726300000137</v>
      </c>
      <c r="D1331" s="355" t="s">
        <v>11</v>
      </c>
      <c r="E1331" s="355" t="s">
        <v>620</v>
      </c>
      <c r="F1331" s="355" t="s">
        <v>685</v>
      </c>
      <c r="G1331" s="356" t="s">
        <v>738</v>
      </c>
      <c r="H1331" s="356" t="s">
        <v>34</v>
      </c>
      <c r="I1331" s="356" t="s">
        <v>1318</v>
      </c>
      <c r="J1331" s="356" t="s">
        <v>608</v>
      </c>
      <c r="K1331" s="357" t="s">
        <v>48</v>
      </c>
      <c r="L1331" s="358"/>
      <c r="M1331" s="358" t="s">
        <v>34</v>
      </c>
      <c r="N1331" s="357">
        <v>534331</v>
      </c>
      <c r="O1331" s="357" t="s">
        <v>1320</v>
      </c>
      <c r="P1331" s="361">
        <v>43873</v>
      </c>
      <c r="Q1331" s="362">
        <v>398869779.70999998</v>
      </c>
      <c r="R1331" s="362">
        <v>223576061.10801584</v>
      </c>
      <c r="S1331" s="357">
        <v>91</v>
      </c>
      <c r="T1331" s="359">
        <v>9.8781349384104544E-2</v>
      </c>
      <c r="U1331" s="359">
        <v>1.276965783767227</v>
      </c>
      <c r="V1331" s="359">
        <v>0.13678814568235165</v>
      </c>
      <c r="W1331" s="359">
        <v>1.340981211037434</v>
      </c>
      <c r="X1331" s="359">
        <v>0.20447017912382659</v>
      </c>
      <c r="Y1331" s="359">
        <v>1.5505345124611547</v>
      </c>
      <c r="Z1331" s="359" t="s">
        <v>1417</v>
      </c>
      <c r="AA1331" s="359" t="s">
        <v>1417</v>
      </c>
      <c r="AB1331" s="359">
        <v>1.3876945531213756E-3</v>
      </c>
      <c r="AC1331" s="363">
        <v>22.402894941148126</v>
      </c>
      <c r="AD1331" s="526">
        <v>0</v>
      </c>
      <c r="AE1331" s="360" t="s">
        <v>2219</v>
      </c>
      <c r="AF1331" s="360" t="s">
        <v>2143</v>
      </c>
      <c r="AG1331" s="364" t="s">
        <v>1435</v>
      </c>
      <c r="AH1331" s="364" t="s">
        <v>2144</v>
      </c>
      <c r="AI1331" s="364">
        <v>1000</v>
      </c>
      <c r="AJ1331" s="364">
        <v>1000</v>
      </c>
      <c r="AK1331" s="364">
        <v>1000</v>
      </c>
      <c r="AL1331" s="359">
        <v>9.0000000000000011E-3</v>
      </c>
      <c r="AM1331" s="359" t="s">
        <v>34</v>
      </c>
      <c r="AN1331" s="359" t="s">
        <v>64</v>
      </c>
      <c r="AO1331" s="357" t="s">
        <v>1323</v>
      </c>
      <c r="AP1331" s="360" t="s">
        <v>13</v>
      </c>
      <c r="AQ1331" s="366" t="s">
        <v>686</v>
      </c>
      <c r="AR1331" s="359">
        <v>1.4999999999999998E-3</v>
      </c>
      <c r="AS1331" s="359">
        <v>1.4999999999999998E-3</v>
      </c>
      <c r="AT1331" s="359"/>
      <c r="AX1331" s="646"/>
      <c r="AY1331" s="647"/>
      <c r="AZ1331" s="647"/>
      <c r="BA1331" s="647"/>
      <c r="BB1331" s="648"/>
      <c r="BC1331" s="647"/>
      <c r="BD1331" s="647"/>
      <c r="BE1331" s="647"/>
      <c r="BF1331" s="647"/>
      <c r="BG1331" s="648"/>
      <c r="BH1331" s="648"/>
      <c r="BI1331" s="649"/>
      <c r="BJ1331" s="649"/>
      <c r="BK1331" s="649"/>
      <c r="BL1331" s="648"/>
      <c r="BM1331" s="648"/>
      <c r="BN1331" s="648"/>
      <c r="BO1331" s="648"/>
      <c r="BP1331" s="648"/>
      <c r="BQ1331" s="648"/>
      <c r="BR1331" s="648"/>
      <c r="BS1331" s="648"/>
      <c r="BT1331" s="651"/>
      <c r="BU1331" s="652"/>
      <c r="BV1331" s="650"/>
      <c r="BW1331" s="653"/>
    </row>
    <row r="1332" spans="2:75" ht="15.75" customHeight="1">
      <c r="B1332" s="353" t="s">
        <v>846</v>
      </c>
      <c r="C1332" s="354">
        <v>37287717000176</v>
      </c>
      <c r="D1332" s="355" t="s">
        <v>11</v>
      </c>
      <c r="E1332" s="355" t="s">
        <v>620</v>
      </c>
      <c r="F1332" s="355" t="s">
        <v>685</v>
      </c>
      <c r="G1332" s="356" t="s">
        <v>738</v>
      </c>
      <c r="H1332" s="356" t="s">
        <v>34</v>
      </c>
      <c r="I1332" s="356" t="s">
        <v>1318</v>
      </c>
      <c r="J1332" s="356" t="s">
        <v>608</v>
      </c>
      <c r="K1332" s="357" t="s">
        <v>48</v>
      </c>
      <c r="L1332" s="358"/>
      <c r="M1332" s="358" t="s">
        <v>34</v>
      </c>
      <c r="N1332" s="357">
        <v>543128</v>
      </c>
      <c r="O1332" s="357" t="s">
        <v>1320</v>
      </c>
      <c r="P1332" s="361">
        <v>44015</v>
      </c>
      <c r="Q1332" s="362">
        <v>50422330.060000002</v>
      </c>
      <c r="R1332" s="362">
        <v>32887528.973412707</v>
      </c>
      <c r="S1332" s="357">
        <v>91</v>
      </c>
      <c r="T1332" s="359">
        <v>9.287000098016418E-2</v>
      </c>
      <c r="U1332" s="359">
        <v>1.2005486291644216</v>
      </c>
      <c r="V1332" s="359">
        <v>0.12980041858540381</v>
      </c>
      <c r="W1332" s="359">
        <v>1.272478120377633</v>
      </c>
      <c r="X1332" s="359">
        <v>0.1858553264712548</v>
      </c>
      <c r="Y1332" s="359">
        <v>1.4093747032123336</v>
      </c>
      <c r="Z1332" s="359" t="s">
        <v>1417</v>
      </c>
      <c r="AA1332" s="359" t="s">
        <v>1417</v>
      </c>
      <c r="AB1332" s="359">
        <v>4.3972634356422733E-3</v>
      </c>
      <c r="AC1332" s="363">
        <v>5.6690047177599112</v>
      </c>
      <c r="AD1332" s="526">
        <v>0</v>
      </c>
      <c r="AE1332" s="360" t="s">
        <v>2178</v>
      </c>
      <c r="AF1332" s="360" t="s">
        <v>2143</v>
      </c>
      <c r="AG1332" s="364" t="s">
        <v>1435</v>
      </c>
      <c r="AH1332" s="364" t="s">
        <v>2144</v>
      </c>
      <c r="AI1332" s="364">
        <v>5000</v>
      </c>
      <c r="AJ1332" s="364">
        <v>1000</v>
      </c>
      <c r="AK1332" s="364">
        <v>1000</v>
      </c>
      <c r="AL1332" s="359">
        <v>0.01</v>
      </c>
      <c r="AM1332" s="359">
        <v>0.2</v>
      </c>
      <c r="AN1332" s="359" t="s">
        <v>64</v>
      </c>
      <c r="AO1332" s="357" t="s">
        <v>1323</v>
      </c>
      <c r="AP1332" s="360" t="s">
        <v>13</v>
      </c>
      <c r="AQ1332" s="366" t="s">
        <v>671</v>
      </c>
      <c r="AR1332" s="359">
        <v>3.4999999999999996E-3</v>
      </c>
      <c r="AS1332" s="359">
        <v>3.4999999999999996E-3</v>
      </c>
      <c r="AT1332" s="359"/>
      <c r="AX1332" s="646"/>
      <c r="AY1332" s="647"/>
      <c r="AZ1332" s="647"/>
      <c r="BA1332" s="647"/>
      <c r="BB1332" s="648"/>
      <c r="BC1332" s="647"/>
      <c r="BD1332" s="647"/>
      <c r="BE1332" s="647"/>
      <c r="BF1332" s="647"/>
      <c r="BG1332" s="648"/>
      <c r="BH1332" s="648"/>
      <c r="BI1332" s="649"/>
      <c r="BJ1332" s="649"/>
      <c r="BK1332" s="649"/>
      <c r="BL1332" s="648"/>
      <c r="BM1332" s="648"/>
      <c r="BN1332" s="648"/>
      <c r="BO1332" s="648"/>
      <c r="BP1332" s="648"/>
      <c r="BQ1332" s="648"/>
      <c r="BR1332" s="648"/>
      <c r="BS1332" s="648"/>
      <c r="BT1332" s="651"/>
      <c r="BU1332" s="652"/>
      <c r="BV1332" s="650"/>
      <c r="BW1332" s="653"/>
    </row>
    <row r="1333" spans="2:75" ht="15.75" customHeight="1">
      <c r="B1333" s="353" t="s">
        <v>198</v>
      </c>
      <c r="C1333" s="354">
        <v>38065069000176</v>
      </c>
      <c r="D1333" s="355" t="s">
        <v>11</v>
      </c>
      <c r="E1333" s="355" t="s">
        <v>620</v>
      </c>
      <c r="F1333" s="355" t="s">
        <v>685</v>
      </c>
      <c r="G1333" s="356" t="s">
        <v>738</v>
      </c>
      <c r="H1333" s="356" t="s">
        <v>34</v>
      </c>
      <c r="I1333" s="356" t="s">
        <v>1318</v>
      </c>
      <c r="J1333" s="356" t="s">
        <v>608</v>
      </c>
      <c r="K1333" s="357" t="s">
        <v>48</v>
      </c>
      <c r="L1333" s="358"/>
      <c r="M1333" s="358" t="s">
        <v>34</v>
      </c>
      <c r="N1333" s="357">
        <v>560081</v>
      </c>
      <c r="O1333" s="357" t="s">
        <v>1320</v>
      </c>
      <c r="P1333" s="361">
        <v>44147</v>
      </c>
      <c r="Q1333" s="362">
        <v>20687276.489999998</v>
      </c>
      <c r="R1333" s="362">
        <v>8917759.7807936464</v>
      </c>
      <c r="S1333" s="357">
        <v>91</v>
      </c>
      <c r="T1333" s="359">
        <v>0.10007068392674823</v>
      </c>
      <c r="U1333" s="359">
        <v>1.2936332630540617</v>
      </c>
      <c r="V1333" s="359">
        <v>0.13579961172804644</v>
      </c>
      <c r="W1333" s="359">
        <v>1.3312902728893714</v>
      </c>
      <c r="X1333" s="359" t="s">
        <v>1417</v>
      </c>
      <c r="Y1333" s="359" t="s">
        <v>1417</v>
      </c>
      <c r="Z1333" s="359" t="s">
        <v>1417</v>
      </c>
      <c r="AA1333" s="359" t="s">
        <v>1417</v>
      </c>
      <c r="AB1333" s="359">
        <v>4.161887552523111E-3</v>
      </c>
      <c r="AC1333" s="363">
        <v>7.262480896293483</v>
      </c>
      <c r="AD1333" s="526">
        <v>0</v>
      </c>
      <c r="AE1333" s="360" t="s">
        <v>2270</v>
      </c>
      <c r="AF1333" s="360" t="s">
        <v>2143</v>
      </c>
      <c r="AG1333" s="364" t="s">
        <v>1435</v>
      </c>
      <c r="AH1333" s="364" t="s">
        <v>2144</v>
      </c>
      <c r="AI1333" s="364">
        <v>5000</v>
      </c>
      <c r="AJ1333" s="364">
        <v>1000</v>
      </c>
      <c r="AK1333" s="364">
        <v>1000</v>
      </c>
      <c r="AL1333" s="359">
        <v>0.01</v>
      </c>
      <c r="AM1333" s="359" t="s">
        <v>34</v>
      </c>
      <c r="AN1333" s="359" t="s">
        <v>34</v>
      </c>
      <c r="AO1333" s="357" t="s">
        <v>1323</v>
      </c>
      <c r="AP1333" s="360" t="s">
        <v>13</v>
      </c>
      <c r="AQ1333" s="366" t="s">
        <v>668</v>
      </c>
      <c r="AR1333" s="359">
        <v>3.3333333333333331E-3</v>
      </c>
      <c r="AS1333" s="359">
        <v>3.3333333333333331E-3</v>
      </c>
      <c r="AT1333" s="359"/>
      <c r="AX1333" s="646"/>
      <c r="AY1333" s="647"/>
      <c r="AZ1333" s="647"/>
      <c r="BA1333" s="647"/>
      <c r="BB1333" s="648"/>
      <c r="BC1333" s="647"/>
      <c r="BD1333" s="647"/>
      <c r="BE1333" s="647"/>
      <c r="BF1333" s="647"/>
      <c r="BG1333" s="648"/>
      <c r="BH1333" s="648"/>
      <c r="BI1333" s="649"/>
      <c r="BJ1333" s="649"/>
      <c r="BK1333" s="649"/>
      <c r="BL1333" s="648"/>
      <c r="BM1333" s="648"/>
      <c r="BN1333" s="648"/>
      <c r="BO1333" s="648"/>
      <c r="BP1333" s="648"/>
      <c r="BQ1333" s="648"/>
      <c r="BR1333" s="648"/>
      <c r="BS1333" s="648"/>
      <c r="BT1333" s="651"/>
      <c r="BU1333" s="652"/>
      <c r="BV1333" s="650"/>
      <c r="BW1333" s="653"/>
    </row>
    <row r="1334" spans="2:75" ht="15.75" customHeight="1">
      <c r="B1334" s="353" t="s">
        <v>948</v>
      </c>
      <c r="C1334" s="354">
        <v>36729755000179</v>
      </c>
      <c r="D1334" s="355" t="s">
        <v>11</v>
      </c>
      <c r="E1334" s="355" t="s">
        <v>620</v>
      </c>
      <c r="F1334" s="355" t="s">
        <v>685</v>
      </c>
      <c r="G1334" s="356" t="s">
        <v>738</v>
      </c>
      <c r="H1334" s="356" t="s">
        <v>34</v>
      </c>
      <c r="I1334" s="356" t="s">
        <v>1318</v>
      </c>
      <c r="J1334" s="356" t="s">
        <v>608</v>
      </c>
      <c r="K1334" s="357" t="s">
        <v>48</v>
      </c>
      <c r="L1334" s="358"/>
      <c r="M1334" s="358" t="s">
        <v>34</v>
      </c>
      <c r="N1334" s="357">
        <v>555061</v>
      </c>
      <c r="O1334" s="357" t="s">
        <v>1320</v>
      </c>
      <c r="P1334" s="361">
        <v>44105</v>
      </c>
      <c r="Q1334" s="362">
        <v>140500033.11000001</v>
      </c>
      <c r="R1334" s="362">
        <v>58979814.045238107</v>
      </c>
      <c r="S1334" s="357">
        <v>91</v>
      </c>
      <c r="T1334" s="359">
        <v>0.10813818361352623</v>
      </c>
      <c r="U1334" s="359">
        <v>1.3979234061306662</v>
      </c>
      <c r="V1334" s="359">
        <v>0.15121438651243513</v>
      </c>
      <c r="W1334" s="359">
        <v>1.4824066087028616</v>
      </c>
      <c r="X1334" s="359" t="s">
        <v>1417</v>
      </c>
      <c r="Y1334" s="359" t="s">
        <v>1417</v>
      </c>
      <c r="Z1334" s="359" t="s">
        <v>1417</v>
      </c>
      <c r="AA1334" s="359" t="s">
        <v>1417</v>
      </c>
      <c r="AB1334" s="359">
        <v>6.8544170592602597E-3</v>
      </c>
      <c r="AC1334" s="363">
        <v>6.379540490896269</v>
      </c>
      <c r="AD1334" s="526">
        <v>0</v>
      </c>
      <c r="AE1334" s="360" t="s">
        <v>2212</v>
      </c>
      <c r="AF1334" s="360" t="s">
        <v>2143</v>
      </c>
      <c r="AG1334" s="364" t="s">
        <v>1435</v>
      </c>
      <c r="AH1334" s="364" t="s">
        <v>2144</v>
      </c>
      <c r="AI1334" s="364">
        <v>1000</v>
      </c>
      <c r="AJ1334" s="364">
        <v>1000</v>
      </c>
      <c r="AK1334" s="364">
        <v>1000</v>
      </c>
      <c r="AL1334" s="359">
        <v>9.0000000000000011E-3</v>
      </c>
      <c r="AM1334" s="359">
        <v>0.2</v>
      </c>
      <c r="AN1334" s="359" t="s">
        <v>34</v>
      </c>
      <c r="AO1334" s="357" t="s">
        <v>1323</v>
      </c>
      <c r="AP1334" s="360" t="s">
        <v>13</v>
      </c>
      <c r="AQ1334" s="366" t="s">
        <v>668</v>
      </c>
      <c r="AR1334" s="359">
        <v>4.0000000000000001E-3</v>
      </c>
      <c r="AS1334" s="359">
        <v>4.0000000000000001E-3</v>
      </c>
      <c r="AT1334" s="359"/>
      <c r="AX1334" s="646"/>
      <c r="AY1334" s="647"/>
      <c r="AZ1334" s="647"/>
      <c r="BA1334" s="647"/>
      <c r="BB1334" s="648"/>
      <c r="BC1334" s="647"/>
      <c r="BD1334" s="647"/>
      <c r="BE1334" s="647"/>
      <c r="BF1334" s="647"/>
      <c r="BG1334" s="648"/>
      <c r="BH1334" s="648"/>
      <c r="BI1334" s="649"/>
      <c r="BJ1334" s="649"/>
      <c r="BK1334" s="649"/>
      <c r="BL1334" s="648"/>
      <c r="BM1334" s="648"/>
      <c r="BN1334" s="648"/>
      <c r="BO1334" s="648"/>
      <c r="BP1334" s="648"/>
      <c r="BQ1334" s="648"/>
      <c r="BR1334" s="648"/>
      <c r="BS1334" s="648"/>
      <c r="BT1334" s="651"/>
      <c r="BU1334" s="652"/>
      <c r="BV1334" s="650"/>
      <c r="BW1334" s="653"/>
    </row>
    <row r="1335" spans="2:75" ht="15.75" customHeight="1">
      <c r="B1335" s="353" t="s">
        <v>1037</v>
      </c>
      <c r="C1335" s="354">
        <v>28903657000188</v>
      </c>
      <c r="D1335" s="355" t="s">
        <v>11</v>
      </c>
      <c r="E1335" s="355" t="s">
        <v>620</v>
      </c>
      <c r="F1335" s="355" t="s">
        <v>685</v>
      </c>
      <c r="G1335" s="356" t="s">
        <v>738</v>
      </c>
      <c r="H1335" s="356" t="s">
        <v>34</v>
      </c>
      <c r="I1335" s="356" t="s">
        <v>1318</v>
      </c>
      <c r="J1335" s="356" t="s">
        <v>608</v>
      </c>
      <c r="K1335" s="357" t="s">
        <v>48</v>
      </c>
      <c r="L1335" s="358"/>
      <c r="M1335" s="358" t="s">
        <v>34</v>
      </c>
      <c r="N1335" s="357">
        <v>452599</v>
      </c>
      <c r="O1335" s="357" t="s">
        <v>1320</v>
      </c>
      <c r="P1335" s="361">
        <v>43042</v>
      </c>
      <c r="Q1335" s="362">
        <v>197016133.44</v>
      </c>
      <c r="R1335" s="362">
        <v>151296367.33646828</v>
      </c>
      <c r="S1335" s="357">
        <v>91</v>
      </c>
      <c r="T1335" s="359">
        <v>9.6887938004802443E-2</v>
      </c>
      <c r="U1335" s="359">
        <v>1.2524892853083653</v>
      </c>
      <c r="V1335" s="359">
        <v>0.13415416591668139</v>
      </c>
      <c r="W1335" s="359">
        <v>1.3151594020027617</v>
      </c>
      <c r="X1335" s="359">
        <v>0.20497209486916912</v>
      </c>
      <c r="Y1335" s="359">
        <v>1.5543406307363774</v>
      </c>
      <c r="Z1335" s="359">
        <v>0.28829321290129872</v>
      </c>
      <c r="AA1335" s="359">
        <v>1.6387520834067413</v>
      </c>
      <c r="AB1335" s="359">
        <v>1.3635364242577793E-3</v>
      </c>
      <c r="AC1335" s="363">
        <v>21.097674254454862</v>
      </c>
      <c r="AD1335" s="526">
        <v>0</v>
      </c>
      <c r="AE1335" s="360" t="s">
        <v>2333</v>
      </c>
      <c r="AF1335" s="360" t="s">
        <v>761</v>
      </c>
      <c r="AG1335" s="364" t="s">
        <v>719</v>
      </c>
      <c r="AH1335" s="364" t="s">
        <v>2144</v>
      </c>
      <c r="AI1335" s="364">
        <v>10000</v>
      </c>
      <c r="AJ1335" s="364" t="s">
        <v>1427</v>
      </c>
      <c r="AK1335" s="364" t="s">
        <v>1427</v>
      </c>
      <c r="AL1335" s="359">
        <v>0.02</v>
      </c>
      <c r="AM1335" s="359">
        <v>0.2</v>
      </c>
      <c r="AN1335" s="359" t="s">
        <v>64</v>
      </c>
      <c r="AO1335" s="357" t="s">
        <v>1323</v>
      </c>
      <c r="AP1335" s="360" t="s">
        <v>13</v>
      </c>
      <c r="AQ1335" s="366" t="s">
        <v>668</v>
      </c>
      <c r="AR1335" s="359">
        <v>6.6666666666666662E-3</v>
      </c>
      <c r="AS1335" s="359">
        <v>6.6666666666666662E-3</v>
      </c>
      <c r="AT1335" s="359"/>
      <c r="AX1335" s="646"/>
      <c r="AY1335" s="647"/>
      <c r="AZ1335" s="647"/>
      <c r="BA1335" s="647"/>
      <c r="BB1335" s="648"/>
      <c r="BC1335" s="647"/>
      <c r="BD1335" s="647"/>
      <c r="BE1335" s="647"/>
      <c r="BF1335" s="647"/>
      <c r="BG1335" s="648"/>
      <c r="BH1335" s="648"/>
      <c r="BI1335" s="649"/>
      <c r="BJ1335" s="649"/>
      <c r="BK1335" s="649"/>
      <c r="BL1335" s="648"/>
      <c r="BM1335" s="648"/>
      <c r="BN1335" s="648"/>
      <c r="BO1335" s="648"/>
      <c r="BP1335" s="648"/>
      <c r="BQ1335" s="648"/>
      <c r="BR1335" s="648"/>
      <c r="BS1335" s="648"/>
      <c r="BT1335" s="651"/>
      <c r="BU1335" s="652"/>
      <c r="BV1335" s="650"/>
      <c r="BW1335" s="653"/>
    </row>
    <row r="1336" spans="2:75" ht="15.75" customHeight="1">
      <c r="B1336" s="353" t="s">
        <v>280</v>
      </c>
      <c r="C1336" s="354">
        <v>26841302000186</v>
      </c>
      <c r="D1336" s="355" t="s">
        <v>11</v>
      </c>
      <c r="E1336" s="355" t="s">
        <v>620</v>
      </c>
      <c r="F1336" s="355" t="s">
        <v>685</v>
      </c>
      <c r="G1336" s="356" t="s">
        <v>738</v>
      </c>
      <c r="H1336" s="356" t="s">
        <v>34</v>
      </c>
      <c r="I1336" s="356" t="s">
        <v>1318</v>
      </c>
      <c r="J1336" s="356" t="s">
        <v>608</v>
      </c>
      <c r="K1336" s="357" t="s">
        <v>48</v>
      </c>
      <c r="L1336" s="358"/>
      <c r="M1336" s="358" t="s">
        <v>34</v>
      </c>
      <c r="N1336" s="357">
        <v>446701</v>
      </c>
      <c r="O1336" s="357" t="s">
        <v>1320</v>
      </c>
      <c r="P1336" s="361">
        <v>42927</v>
      </c>
      <c r="Q1336" s="362">
        <v>251966648.78</v>
      </c>
      <c r="R1336" s="362">
        <v>132766470.7224603</v>
      </c>
      <c r="S1336" s="357">
        <v>91</v>
      </c>
      <c r="T1336" s="359">
        <v>0.10235850682570824</v>
      </c>
      <c r="U1336" s="359">
        <v>1.3232083962093211</v>
      </c>
      <c r="V1336" s="359">
        <v>0.14063564792668193</v>
      </c>
      <c r="W1336" s="359">
        <v>1.3786995980609151</v>
      </c>
      <c r="X1336" s="359">
        <v>0.20628573666389816</v>
      </c>
      <c r="Y1336" s="359">
        <v>1.5643022151026984</v>
      </c>
      <c r="Z1336" s="359">
        <v>0.27100186712140717</v>
      </c>
      <c r="AA1336" s="359">
        <v>1.5404624683424943</v>
      </c>
      <c r="AB1336" s="359">
        <v>1.5574822873405528E-3</v>
      </c>
      <c r="AC1336" s="363">
        <v>22.131352327831799</v>
      </c>
      <c r="AD1336" s="526">
        <v>0</v>
      </c>
      <c r="AE1336" s="360" t="s">
        <v>2348</v>
      </c>
      <c r="AF1336" s="360" t="s">
        <v>2143</v>
      </c>
      <c r="AG1336" s="364" t="s">
        <v>1435</v>
      </c>
      <c r="AH1336" s="364" t="s">
        <v>2144</v>
      </c>
      <c r="AI1336" s="364">
        <v>10000</v>
      </c>
      <c r="AJ1336" s="364">
        <v>1000</v>
      </c>
      <c r="AK1336" s="364">
        <v>10000</v>
      </c>
      <c r="AL1336" s="359">
        <v>9.7000000000000003E-3</v>
      </c>
      <c r="AM1336" s="359" t="s">
        <v>34</v>
      </c>
      <c r="AN1336" s="359" t="s">
        <v>2161</v>
      </c>
      <c r="AO1336" s="357" t="s">
        <v>1323</v>
      </c>
      <c r="AP1336" s="360" t="s">
        <v>13</v>
      </c>
      <c r="AQ1336" s="366" t="s">
        <v>668</v>
      </c>
      <c r="AR1336" s="359">
        <v>3.2333333333333333E-3</v>
      </c>
      <c r="AS1336" s="359">
        <v>3.2333333333333333E-3</v>
      </c>
      <c r="AT1336" s="359"/>
      <c r="AX1336" s="646"/>
      <c r="AY1336" s="647"/>
      <c r="AZ1336" s="647"/>
      <c r="BA1336" s="647"/>
      <c r="BB1336" s="648"/>
      <c r="BC1336" s="647"/>
      <c r="BD1336" s="647"/>
      <c r="BE1336" s="647"/>
      <c r="BF1336" s="647"/>
      <c r="BG1336" s="648"/>
      <c r="BH1336" s="648"/>
      <c r="BI1336" s="649"/>
      <c r="BJ1336" s="649"/>
      <c r="BK1336" s="649"/>
      <c r="BL1336" s="648"/>
      <c r="BM1336" s="648"/>
      <c r="BN1336" s="648"/>
      <c r="BO1336" s="648"/>
      <c r="BP1336" s="648"/>
      <c r="BQ1336" s="648"/>
      <c r="BR1336" s="648"/>
      <c r="BS1336" s="648"/>
      <c r="BT1336" s="651"/>
      <c r="BU1336" s="652"/>
      <c r="BV1336" s="650"/>
      <c r="BW1336" s="653"/>
    </row>
    <row r="1337" spans="2:75" ht="15.75" customHeight="1">
      <c r="B1337" s="353" t="s">
        <v>521</v>
      </c>
      <c r="C1337" s="354">
        <v>39806561000118</v>
      </c>
      <c r="D1337" s="355" t="s">
        <v>11</v>
      </c>
      <c r="E1337" s="355" t="s">
        <v>620</v>
      </c>
      <c r="F1337" s="355" t="s">
        <v>685</v>
      </c>
      <c r="G1337" s="356" t="s">
        <v>738</v>
      </c>
      <c r="H1337" s="356" t="s">
        <v>34</v>
      </c>
      <c r="I1337" s="356" t="s">
        <v>1318</v>
      </c>
      <c r="J1337" s="356" t="s">
        <v>608</v>
      </c>
      <c r="K1337" s="357" t="s">
        <v>48</v>
      </c>
      <c r="L1337" s="358"/>
      <c r="M1337" s="358" t="s">
        <v>34</v>
      </c>
      <c r="N1337" s="357">
        <v>581674</v>
      </c>
      <c r="O1337" s="357" t="s">
        <v>1320</v>
      </c>
      <c r="P1337" s="361">
        <v>44281</v>
      </c>
      <c r="Q1337" s="362">
        <v>69301418.980000004</v>
      </c>
      <c r="R1337" s="362">
        <v>39789543.322658725</v>
      </c>
      <c r="S1337" s="357">
        <v>91</v>
      </c>
      <c r="T1337" s="359">
        <v>9.6070522538010072E-2</v>
      </c>
      <c r="U1337" s="359">
        <v>1.2419223960248715</v>
      </c>
      <c r="V1337" s="359">
        <v>0.12976939510859609</v>
      </c>
      <c r="W1337" s="359">
        <v>1.272173986570623</v>
      </c>
      <c r="X1337" s="359" t="s">
        <v>1417</v>
      </c>
      <c r="Y1337" s="359" t="s">
        <v>1417</v>
      </c>
      <c r="Z1337" s="359" t="s">
        <v>1417</v>
      </c>
      <c r="AA1337" s="359" t="s">
        <v>1417</v>
      </c>
      <c r="AB1337" s="359">
        <v>1.778355569240486E-3</v>
      </c>
      <c r="AC1337" s="363">
        <v>13.997528212472082</v>
      </c>
      <c r="AD1337" s="526">
        <v>0</v>
      </c>
      <c r="AE1337" s="360" t="s">
        <v>2370</v>
      </c>
      <c r="AF1337" s="360" t="s">
        <v>741</v>
      </c>
      <c r="AG1337" s="364" t="s">
        <v>741</v>
      </c>
      <c r="AH1337" s="364" t="s">
        <v>2144</v>
      </c>
      <c r="AI1337" s="364">
        <v>1000</v>
      </c>
      <c r="AJ1337" s="364">
        <v>500</v>
      </c>
      <c r="AK1337" s="364">
        <v>500</v>
      </c>
      <c r="AL1337" s="359">
        <v>1.0700000000000001E-2</v>
      </c>
      <c r="AM1337" s="359">
        <v>0.1</v>
      </c>
      <c r="AN1337" s="359" t="s">
        <v>64</v>
      </c>
      <c r="AO1337" s="357" t="s">
        <v>1323</v>
      </c>
      <c r="AP1337" s="360" t="s">
        <v>13</v>
      </c>
      <c r="AQ1337" s="366" t="s">
        <v>668</v>
      </c>
      <c r="AR1337" s="359">
        <v>1.7836899999999997E-3</v>
      </c>
      <c r="AS1337" s="359">
        <v>1.7836899999999997E-3</v>
      </c>
      <c r="AT1337" s="359"/>
      <c r="AX1337" s="646"/>
      <c r="AY1337" s="647"/>
      <c r="AZ1337" s="647"/>
      <c r="BA1337" s="647"/>
      <c r="BB1337" s="648"/>
      <c r="BC1337" s="647"/>
      <c r="BD1337" s="647"/>
      <c r="BE1337" s="647"/>
      <c r="BF1337" s="647"/>
      <c r="BG1337" s="648"/>
      <c r="BH1337" s="648"/>
      <c r="BI1337" s="649"/>
      <c r="BJ1337" s="649"/>
      <c r="BK1337" s="649"/>
      <c r="BL1337" s="648"/>
      <c r="BM1337" s="648"/>
      <c r="BN1337" s="648"/>
      <c r="BO1337" s="648"/>
      <c r="BP1337" s="648"/>
      <c r="BQ1337" s="648"/>
      <c r="BR1337" s="648"/>
      <c r="BS1337" s="648"/>
      <c r="BT1337" s="651"/>
      <c r="BU1337" s="652"/>
      <c r="BV1337" s="650"/>
      <c r="BW1337" s="653"/>
    </row>
    <row r="1338" spans="2:75" ht="15.75" customHeight="1">
      <c r="B1338" s="353" t="s">
        <v>418</v>
      </c>
      <c r="C1338" s="354">
        <v>11701985000107</v>
      </c>
      <c r="D1338" s="355" t="s">
        <v>11</v>
      </c>
      <c r="E1338" s="355" t="s">
        <v>620</v>
      </c>
      <c r="F1338" s="355" t="s">
        <v>685</v>
      </c>
      <c r="G1338" s="356" t="s">
        <v>738</v>
      </c>
      <c r="H1338" s="356" t="s">
        <v>34</v>
      </c>
      <c r="I1338" s="356" t="s">
        <v>1318</v>
      </c>
      <c r="J1338" s="356" t="s">
        <v>608</v>
      </c>
      <c r="K1338" s="357" t="s">
        <v>48</v>
      </c>
      <c r="L1338" s="358"/>
      <c r="M1338" s="358" t="s">
        <v>34</v>
      </c>
      <c r="N1338" s="357">
        <v>248738</v>
      </c>
      <c r="O1338" s="357" t="s">
        <v>1320</v>
      </c>
      <c r="P1338" s="361">
        <v>40319</v>
      </c>
      <c r="Q1338" s="362">
        <v>197675971.12</v>
      </c>
      <c r="R1338" s="362">
        <v>118802121.77714288</v>
      </c>
      <c r="S1338" s="357">
        <v>91</v>
      </c>
      <c r="T1338" s="359">
        <v>9.891484687831098E-2</v>
      </c>
      <c r="U1338" s="359">
        <v>1.278691531931057</v>
      </c>
      <c r="V1338" s="359">
        <v>0.13726858370618089</v>
      </c>
      <c r="W1338" s="359">
        <v>1.3456911101285369</v>
      </c>
      <c r="X1338" s="359">
        <v>0.19501492798334863</v>
      </c>
      <c r="Y1338" s="359">
        <v>1.4788336254167886</v>
      </c>
      <c r="Z1338" s="359">
        <v>0.25501323002964194</v>
      </c>
      <c r="AA1338" s="359">
        <v>1.4495778717844234</v>
      </c>
      <c r="AB1338" s="359">
        <v>1.6860174403163744E-3</v>
      </c>
      <c r="AC1338" s="363">
        <v>18.689952196884533</v>
      </c>
      <c r="AD1338" s="526">
        <v>22128298000152</v>
      </c>
      <c r="AE1338" s="360" t="s">
        <v>2278</v>
      </c>
      <c r="AF1338" s="360" t="s">
        <v>2152</v>
      </c>
      <c r="AG1338" s="364" t="s">
        <v>1436</v>
      </c>
      <c r="AH1338" s="364" t="s">
        <v>2144</v>
      </c>
      <c r="AI1338" s="364">
        <v>1000</v>
      </c>
      <c r="AJ1338" s="364">
        <v>0</v>
      </c>
      <c r="AK1338" s="364">
        <v>0</v>
      </c>
      <c r="AL1338" s="359">
        <v>5.0000000000000001E-3</v>
      </c>
      <c r="AM1338" s="359">
        <v>0.2</v>
      </c>
      <c r="AN1338" s="359" t="s">
        <v>64</v>
      </c>
      <c r="AO1338" s="357" t="s">
        <v>1323</v>
      </c>
      <c r="AP1338" s="360" t="s">
        <v>13</v>
      </c>
      <c r="AQ1338" s="366" t="s">
        <v>686</v>
      </c>
      <c r="AR1338" s="359">
        <v>8.0000000000000004E-4</v>
      </c>
      <c r="AS1338" s="359">
        <v>8.0000000000000004E-4</v>
      </c>
      <c r="AT1338" s="359"/>
      <c r="AX1338" s="646"/>
      <c r="AY1338" s="647"/>
      <c r="AZ1338" s="647"/>
      <c r="BA1338" s="647"/>
      <c r="BB1338" s="648"/>
      <c r="BC1338" s="647"/>
      <c r="BD1338" s="647"/>
      <c r="BE1338" s="647"/>
      <c r="BF1338" s="647"/>
      <c r="BG1338" s="648"/>
      <c r="BH1338" s="648"/>
      <c r="BI1338" s="649"/>
      <c r="BJ1338" s="649"/>
      <c r="BK1338" s="649"/>
      <c r="BL1338" s="648"/>
      <c r="BM1338" s="648"/>
      <c r="BN1338" s="648"/>
      <c r="BO1338" s="648"/>
      <c r="BP1338" s="648"/>
      <c r="BQ1338" s="648"/>
      <c r="BR1338" s="648"/>
      <c r="BS1338" s="648"/>
      <c r="BT1338" s="651"/>
      <c r="BU1338" s="652"/>
      <c r="BV1338" s="650"/>
      <c r="BW1338" s="653"/>
    </row>
    <row r="1339" spans="2:75" ht="15.75" customHeight="1">
      <c r="B1339" s="353" t="s">
        <v>419</v>
      </c>
      <c r="C1339" s="354">
        <v>23729525000168</v>
      </c>
      <c r="D1339" s="355" t="s">
        <v>11</v>
      </c>
      <c r="E1339" s="355" t="s">
        <v>620</v>
      </c>
      <c r="F1339" s="355" t="s">
        <v>685</v>
      </c>
      <c r="G1339" s="356" t="s">
        <v>738</v>
      </c>
      <c r="H1339" s="356" t="s">
        <v>34</v>
      </c>
      <c r="I1339" s="356" t="s">
        <v>1318</v>
      </c>
      <c r="J1339" s="356" t="s">
        <v>608</v>
      </c>
      <c r="K1339" s="357" t="s">
        <v>48</v>
      </c>
      <c r="L1339" s="358"/>
      <c r="M1339" s="358" t="s">
        <v>34</v>
      </c>
      <c r="N1339" s="357">
        <v>424854</v>
      </c>
      <c r="O1339" s="357" t="s">
        <v>1320</v>
      </c>
      <c r="P1339" s="361">
        <v>42552</v>
      </c>
      <c r="Q1339" s="362">
        <v>77771880.790000007</v>
      </c>
      <c r="R1339" s="362">
        <v>35476261.605595239</v>
      </c>
      <c r="S1339" s="357">
        <v>91</v>
      </c>
      <c r="T1339" s="359">
        <v>9.6377733496774587E-2</v>
      </c>
      <c r="U1339" s="359">
        <v>1.2458937720506755</v>
      </c>
      <c r="V1339" s="359">
        <v>0.13320742113852413</v>
      </c>
      <c r="W1339" s="359">
        <v>1.3058781375128923</v>
      </c>
      <c r="X1339" s="359">
        <v>0.18665721031651117</v>
      </c>
      <c r="Y1339" s="359">
        <v>1.4154555340815729</v>
      </c>
      <c r="Z1339" s="359">
        <v>0.2426159062136739</v>
      </c>
      <c r="AA1339" s="359">
        <v>1.3791074641475947</v>
      </c>
      <c r="AB1339" s="359">
        <v>1.6897248609835122E-3</v>
      </c>
      <c r="AC1339" s="363">
        <v>16.530750491182406</v>
      </c>
      <c r="AD1339" s="526">
        <v>22128298000152</v>
      </c>
      <c r="AE1339" s="360" t="s">
        <v>2278</v>
      </c>
      <c r="AF1339" s="360" t="s">
        <v>2152</v>
      </c>
      <c r="AG1339" s="364" t="s">
        <v>1436</v>
      </c>
      <c r="AH1339" s="364" t="s">
        <v>2144</v>
      </c>
      <c r="AI1339" s="364">
        <v>1000</v>
      </c>
      <c r="AJ1339" s="364">
        <v>1000</v>
      </c>
      <c r="AK1339" s="364">
        <v>1000</v>
      </c>
      <c r="AL1339" s="359">
        <v>8.0000000000000002E-3</v>
      </c>
      <c r="AM1339" s="359">
        <v>0.2</v>
      </c>
      <c r="AN1339" s="359" t="s">
        <v>64</v>
      </c>
      <c r="AO1339" s="357" t="s">
        <v>1323</v>
      </c>
      <c r="AP1339" s="360" t="s">
        <v>13</v>
      </c>
      <c r="AQ1339" s="366" t="s">
        <v>686</v>
      </c>
      <c r="AR1339" s="359">
        <v>2.3999999999999998E-3</v>
      </c>
      <c r="AS1339" s="359">
        <v>2.3999999999999998E-3</v>
      </c>
      <c r="AT1339" s="359"/>
      <c r="AX1339" s="646"/>
      <c r="AY1339" s="647"/>
      <c r="AZ1339" s="647"/>
      <c r="BA1339" s="647"/>
      <c r="BB1339" s="648"/>
      <c r="BC1339" s="647"/>
      <c r="BD1339" s="647"/>
      <c r="BE1339" s="647"/>
      <c r="BF1339" s="647"/>
      <c r="BG1339" s="648"/>
      <c r="BH1339" s="648"/>
      <c r="BI1339" s="649"/>
      <c r="BJ1339" s="649"/>
      <c r="BK1339" s="649"/>
      <c r="BL1339" s="648"/>
      <c r="BM1339" s="648"/>
      <c r="BN1339" s="648"/>
      <c r="BO1339" s="648"/>
      <c r="BP1339" s="648"/>
      <c r="BQ1339" s="648"/>
      <c r="BR1339" s="648"/>
      <c r="BS1339" s="648"/>
      <c r="BT1339" s="651"/>
      <c r="BU1339" s="652"/>
      <c r="BV1339" s="650"/>
      <c r="BW1339" s="653"/>
    </row>
    <row r="1340" spans="2:75" ht="15.75" customHeight="1">
      <c r="B1340" s="353" t="s">
        <v>1672</v>
      </c>
      <c r="C1340" s="354">
        <v>21940710000171</v>
      </c>
      <c r="D1340" s="355" t="s">
        <v>13</v>
      </c>
      <c r="E1340" s="355" t="s">
        <v>616</v>
      </c>
      <c r="F1340" s="355" t="s">
        <v>617</v>
      </c>
      <c r="G1340" s="356" t="s">
        <v>34</v>
      </c>
      <c r="H1340" s="356" t="s">
        <v>1336</v>
      </c>
      <c r="I1340" s="356" t="s">
        <v>34</v>
      </c>
      <c r="J1340" s="356" t="s">
        <v>608</v>
      </c>
      <c r="K1340" s="357" t="s">
        <v>48</v>
      </c>
      <c r="L1340" s="358"/>
      <c r="M1340" s="358"/>
      <c r="N1340" s="357">
        <v>397520</v>
      </c>
      <c r="O1340" s="357" t="s">
        <v>1320</v>
      </c>
      <c r="P1340" s="361">
        <v>42163</v>
      </c>
      <c r="Q1340" s="362">
        <v>354774641.12</v>
      </c>
      <c r="R1340" s="362">
        <v>329757691.50460327</v>
      </c>
      <c r="S1340" s="357">
        <v>91</v>
      </c>
      <c r="T1340" s="359">
        <v>0.11797548865910601</v>
      </c>
      <c r="U1340" s="359">
        <v>1.3269780941625038</v>
      </c>
      <c r="V1340" s="359">
        <v>0.12944035519027097</v>
      </c>
      <c r="W1340" s="359">
        <v>1.1879658366981889</v>
      </c>
      <c r="X1340" s="359">
        <v>0.20836296501683482</v>
      </c>
      <c r="Y1340" s="359">
        <v>1.4651647072908556</v>
      </c>
      <c r="Z1340" s="359">
        <v>0.43933946894735931</v>
      </c>
      <c r="AA1340" s="359">
        <v>2.4007985091115058</v>
      </c>
      <c r="AB1340" s="359">
        <v>2.928439320426764E-2</v>
      </c>
      <c r="AC1340" s="363">
        <v>0.63972951723792837</v>
      </c>
      <c r="AD1340" s="526">
        <v>19366052000104</v>
      </c>
      <c r="AE1340" s="360" t="s">
        <v>2352</v>
      </c>
      <c r="AF1340" s="360" t="s">
        <v>2352</v>
      </c>
      <c r="AG1340" s="364" t="s">
        <v>1439</v>
      </c>
      <c r="AH1340" s="364" t="s">
        <v>2353</v>
      </c>
      <c r="AI1340" s="364">
        <v>50000</v>
      </c>
      <c r="AJ1340" s="364">
        <v>5000</v>
      </c>
      <c r="AK1340" s="364">
        <v>5000</v>
      </c>
      <c r="AL1340" s="359">
        <v>0</v>
      </c>
      <c r="AM1340" s="359" t="s">
        <v>34</v>
      </c>
      <c r="AN1340" s="359" t="s">
        <v>64</v>
      </c>
      <c r="AO1340" s="357" t="s">
        <v>1323</v>
      </c>
      <c r="AP1340" s="360" t="s">
        <v>13</v>
      </c>
      <c r="AQ1340" s="366" t="s">
        <v>668</v>
      </c>
      <c r="AR1340" s="359" t="s">
        <v>34</v>
      </c>
      <c r="AS1340" s="359" t="s">
        <v>34</v>
      </c>
      <c r="AT1340" s="359"/>
      <c r="AX1340" s="646"/>
      <c r="AY1340" s="647"/>
      <c r="AZ1340" s="647"/>
      <c r="BA1340" s="647"/>
      <c r="BB1340" s="648"/>
      <c r="BC1340" s="647"/>
      <c r="BD1340" s="647"/>
      <c r="BE1340" s="647"/>
      <c r="BF1340" s="647"/>
      <c r="BG1340" s="648"/>
      <c r="BH1340" s="648"/>
      <c r="BI1340" s="649"/>
      <c r="BJ1340" s="649"/>
      <c r="BK1340" s="649"/>
      <c r="BL1340" s="648"/>
      <c r="BM1340" s="648"/>
      <c r="BN1340" s="648"/>
      <c r="BO1340" s="648"/>
      <c r="BP1340" s="648"/>
      <c r="BQ1340" s="648"/>
      <c r="BR1340" s="648"/>
      <c r="BS1340" s="648"/>
      <c r="BT1340" s="651"/>
      <c r="BU1340" s="652"/>
      <c r="BV1340" s="650"/>
      <c r="BW1340" s="653"/>
    </row>
    <row r="1341" spans="2:75" ht="15.75" customHeight="1">
      <c r="B1341" s="353" t="s">
        <v>73</v>
      </c>
      <c r="C1341" s="354">
        <v>36498353000100</v>
      </c>
      <c r="D1341" s="355" t="s">
        <v>13</v>
      </c>
      <c r="E1341" s="355" t="s">
        <v>615</v>
      </c>
      <c r="F1341" s="355" t="s">
        <v>619</v>
      </c>
      <c r="G1341" s="356" t="s">
        <v>34</v>
      </c>
      <c r="H1341" s="356" t="s">
        <v>1337</v>
      </c>
      <c r="I1341" s="356" t="s">
        <v>34</v>
      </c>
      <c r="J1341" s="356" t="s">
        <v>611</v>
      </c>
      <c r="K1341" s="357" t="s">
        <v>48</v>
      </c>
      <c r="L1341" s="358"/>
      <c r="M1341" s="358" t="s">
        <v>1414</v>
      </c>
      <c r="N1341" s="357">
        <v>533432</v>
      </c>
      <c r="O1341" s="357" t="s">
        <v>1320</v>
      </c>
      <c r="P1341" s="361">
        <v>43928</v>
      </c>
      <c r="Q1341" s="362">
        <v>15636920.42</v>
      </c>
      <c r="R1341" s="362">
        <v>27402740.703928549</v>
      </c>
      <c r="S1341" s="357">
        <v>91</v>
      </c>
      <c r="T1341" s="359">
        <v>-6.909866402520215E-2</v>
      </c>
      <c r="U1341" s="359">
        <v>-0.89325191662556092</v>
      </c>
      <c r="V1341" s="359">
        <v>-7.3735240680520286E-2</v>
      </c>
      <c r="W1341" s="359">
        <v>-0.72285190979570313</v>
      </c>
      <c r="X1341" s="359">
        <v>-4.6349735869766873E-2</v>
      </c>
      <c r="Y1341" s="359">
        <v>-0.35147846701894797</v>
      </c>
      <c r="Z1341" s="359" t="s">
        <v>1417</v>
      </c>
      <c r="AA1341" s="359" t="s">
        <v>1417</v>
      </c>
      <c r="AB1341" s="359">
        <v>0.20347489403718752</v>
      </c>
      <c r="AC1341" s="363">
        <v>-0.75179655825614333</v>
      </c>
      <c r="AD1341" s="526">
        <v>36498324000149</v>
      </c>
      <c r="AE1341" s="360" t="s">
        <v>2157</v>
      </c>
      <c r="AF1341" s="360" t="s">
        <v>2143</v>
      </c>
      <c r="AG1341" s="364" t="s">
        <v>1435</v>
      </c>
      <c r="AH1341" s="364" t="s">
        <v>726</v>
      </c>
      <c r="AI1341" s="364">
        <v>10000</v>
      </c>
      <c r="AJ1341" s="364">
        <v>10000</v>
      </c>
      <c r="AK1341" s="364">
        <v>10000</v>
      </c>
      <c r="AL1341" s="657">
        <v>0</v>
      </c>
      <c r="AM1341" s="657" t="s">
        <v>34</v>
      </c>
      <c r="AN1341" s="359" t="s">
        <v>64</v>
      </c>
      <c r="AO1341" s="357" t="s">
        <v>1323</v>
      </c>
      <c r="AP1341" s="360" t="s">
        <v>13</v>
      </c>
      <c r="AQ1341" s="366" t="s">
        <v>679</v>
      </c>
      <c r="AR1341" s="359" t="s">
        <v>34</v>
      </c>
      <c r="AS1341" s="359" t="s">
        <v>34</v>
      </c>
      <c r="AT1341" s="359"/>
      <c r="AX1341" s="646"/>
      <c r="AY1341" s="647"/>
      <c r="AZ1341" s="647"/>
      <c r="BA1341" s="647"/>
      <c r="BB1341" s="648"/>
      <c r="BC1341" s="647"/>
      <c r="BD1341" s="647"/>
      <c r="BE1341" s="647"/>
      <c r="BF1341" s="647"/>
      <c r="BG1341" s="648"/>
      <c r="BH1341" s="648"/>
      <c r="BI1341" s="649"/>
      <c r="BJ1341" s="649"/>
      <c r="BK1341" s="649"/>
      <c r="BL1341" s="648"/>
      <c r="BM1341" s="648"/>
      <c r="BN1341" s="648"/>
      <c r="BO1341" s="648"/>
      <c r="BP1341" s="648"/>
      <c r="BQ1341" s="648"/>
      <c r="BR1341" s="648"/>
      <c r="BS1341" s="648"/>
      <c r="BT1341" s="651"/>
      <c r="BU1341" s="652"/>
      <c r="BV1341" s="650"/>
      <c r="BW1341" s="653"/>
    </row>
    <row r="1342" spans="2:75" ht="15.75" customHeight="1">
      <c r="B1342" s="353" t="s">
        <v>732</v>
      </c>
      <c r="C1342" s="354">
        <v>24018977000102</v>
      </c>
      <c r="D1342" s="355" t="s">
        <v>13</v>
      </c>
      <c r="E1342" s="355" t="s">
        <v>615</v>
      </c>
      <c r="F1342" s="355" t="s">
        <v>619</v>
      </c>
      <c r="G1342" s="356" t="s">
        <v>34</v>
      </c>
      <c r="H1342" s="356" t="s">
        <v>1337</v>
      </c>
      <c r="I1342" s="356" t="s">
        <v>34</v>
      </c>
      <c r="J1342" s="356" t="s">
        <v>611</v>
      </c>
      <c r="K1342" s="357" t="s">
        <v>48</v>
      </c>
      <c r="L1342" s="358"/>
      <c r="M1342" s="358" t="s">
        <v>1414</v>
      </c>
      <c r="N1342" s="357">
        <v>416762</v>
      </c>
      <c r="O1342" s="357" t="s">
        <v>1320</v>
      </c>
      <c r="P1342" s="361">
        <v>42489</v>
      </c>
      <c r="Q1342" s="362">
        <v>77747867.670000002</v>
      </c>
      <c r="R1342" s="362">
        <v>219893921.13642871</v>
      </c>
      <c r="S1342" s="357">
        <v>91</v>
      </c>
      <c r="T1342" s="359">
        <v>-7.6891838244685817E-2</v>
      </c>
      <c r="U1342" s="359">
        <v>-0.99399580084323158</v>
      </c>
      <c r="V1342" s="359">
        <v>-8.3338920926709581E-2</v>
      </c>
      <c r="W1342" s="359">
        <v>-0.81700008837294047</v>
      </c>
      <c r="X1342" s="359">
        <v>-5.5010589004383603E-2</v>
      </c>
      <c r="Y1342" s="359">
        <v>-0.41715528967408966</v>
      </c>
      <c r="Z1342" s="359">
        <v>-1.3580577097798807E-2</v>
      </c>
      <c r="AA1342" s="359">
        <v>-7.7196402887580479E-2</v>
      </c>
      <c r="AB1342" s="359">
        <v>0.20868896360913203</v>
      </c>
      <c r="AC1342" s="363">
        <v>-0.77774237407836122</v>
      </c>
      <c r="AD1342" s="526">
        <v>23884625000169</v>
      </c>
      <c r="AE1342" s="360" t="s">
        <v>2164</v>
      </c>
      <c r="AF1342" s="360" t="s">
        <v>2152</v>
      </c>
      <c r="AG1342" s="364" t="s">
        <v>1436</v>
      </c>
      <c r="AH1342" s="364" t="s">
        <v>726</v>
      </c>
      <c r="AI1342" s="364">
        <v>500000</v>
      </c>
      <c r="AJ1342" s="364">
        <v>50000</v>
      </c>
      <c r="AK1342" s="364">
        <v>50000</v>
      </c>
      <c r="AL1342" s="657">
        <v>1.9E-2</v>
      </c>
      <c r="AM1342" s="657">
        <v>0.2</v>
      </c>
      <c r="AN1342" s="359" t="s">
        <v>64</v>
      </c>
      <c r="AO1342" s="357" t="s">
        <v>1323</v>
      </c>
      <c r="AP1342" s="360" t="s">
        <v>13</v>
      </c>
      <c r="AQ1342" s="366" t="s">
        <v>679</v>
      </c>
      <c r="AR1342" s="359" t="s">
        <v>34</v>
      </c>
      <c r="AS1342" s="359" t="s">
        <v>34</v>
      </c>
      <c r="AT1342" s="359"/>
      <c r="AX1342" s="646"/>
      <c r="AY1342" s="647"/>
      <c r="AZ1342" s="647"/>
      <c r="BA1342" s="647"/>
      <c r="BB1342" s="648"/>
      <c r="BC1342" s="647"/>
      <c r="BD1342" s="647"/>
      <c r="BE1342" s="647"/>
      <c r="BF1342" s="647"/>
      <c r="BG1342" s="648"/>
      <c r="BH1342" s="648"/>
      <c r="BI1342" s="649"/>
      <c r="BJ1342" s="649"/>
      <c r="BK1342" s="649"/>
      <c r="BL1342" s="648"/>
      <c r="BM1342" s="648"/>
      <c r="BN1342" s="648"/>
      <c r="BO1342" s="648"/>
      <c r="BP1342" s="648"/>
      <c r="BQ1342" s="648"/>
      <c r="BR1342" s="648"/>
      <c r="BS1342" s="648"/>
      <c r="BT1342" s="651"/>
      <c r="BU1342" s="652"/>
      <c r="BV1342" s="650"/>
      <c r="BW1342" s="653"/>
    </row>
    <row r="1343" spans="2:75" ht="15.75" customHeight="1">
      <c r="B1343" s="353" t="s">
        <v>836</v>
      </c>
      <c r="C1343" s="354">
        <v>35726720000113</v>
      </c>
      <c r="D1343" s="355" t="s">
        <v>13</v>
      </c>
      <c r="E1343" s="355" t="s">
        <v>615</v>
      </c>
      <c r="F1343" s="355" t="s">
        <v>619</v>
      </c>
      <c r="G1343" s="356" t="s">
        <v>34</v>
      </c>
      <c r="H1343" s="356" t="s">
        <v>865</v>
      </c>
      <c r="I1343" s="356" t="s">
        <v>34</v>
      </c>
      <c r="J1343" s="356"/>
      <c r="K1343" s="357" t="s">
        <v>48</v>
      </c>
      <c r="L1343" s="358"/>
      <c r="M1343" s="358" t="s">
        <v>34</v>
      </c>
      <c r="N1343" s="357">
        <v>520111</v>
      </c>
      <c r="O1343" s="357" t="s">
        <v>1320</v>
      </c>
      <c r="P1343" s="361">
        <v>43829</v>
      </c>
      <c r="Q1343" s="362">
        <v>21739922.899999999</v>
      </c>
      <c r="R1343" s="362">
        <v>36533802.436309524</v>
      </c>
      <c r="S1343" s="357">
        <v>91</v>
      </c>
      <c r="T1343" s="359">
        <v>0.13376353303767474</v>
      </c>
      <c r="U1343" s="359">
        <v>1.7291872997273907</v>
      </c>
      <c r="V1343" s="359">
        <v>0.11350729385042646</v>
      </c>
      <c r="W1343" s="359">
        <v>1.1127510180786446</v>
      </c>
      <c r="X1343" s="359">
        <v>0.18554371522125557</v>
      </c>
      <c r="Y1343" s="359">
        <v>1.4070116984961185</v>
      </c>
      <c r="Z1343" s="359" t="s">
        <v>1417</v>
      </c>
      <c r="AA1343" s="359" t="s">
        <v>1417</v>
      </c>
      <c r="AB1343" s="359">
        <v>6.5345533262200939E-2</v>
      </c>
      <c r="AC1343" s="363">
        <v>0.19148169513697452</v>
      </c>
      <c r="AD1343" s="526">
        <v>35343618000139</v>
      </c>
      <c r="AE1343" s="360" t="s">
        <v>2157</v>
      </c>
      <c r="AF1343" s="360" t="s">
        <v>2143</v>
      </c>
      <c r="AG1343" s="364" t="s">
        <v>1435</v>
      </c>
      <c r="AH1343" s="364" t="s">
        <v>726</v>
      </c>
      <c r="AI1343" s="364">
        <v>100000</v>
      </c>
      <c r="AJ1343" s="364">
        <v>10000</v>
      </c>
      <c r="AK1343" s="364">
        <v>100000</v>
      </c>
      <c r="AL1343" s="359">
        <v>0.01</v>
      </c>
      <c r="AM1343" s="359">
        <v>0.1</v>
      </c>
      <c r="AN1343" s="359" t="s">
        <v>34</v>
      </c>
      <c r="AO1343" s="357" t="s">
        <v>1323</v>
      </c>
      <c r="AP1343" s="360" t="s">
        <v>13</v>
      </c>
      <c r="AQ1343" s="366" t="s">
        <v>679</v>
      </c>
      <c r="AR1343" s="359">
        <v>8.0000000000000002E-3</v>
      </c>
      <c r="AS1343" s="359">
        <v>8.0000000000000002E-3</v>
      </c>
      <c r="AT1343" s="359"/>
      <c r="AX1343" s="646"/>
      <c r="AY1343" s="647"/>
      <c r="AZ1343" s="647"/>
      <c r="BA1343" s="647"/>
      <c r="BB1343" s="648"/>
      <c r="BC1343" s="647"/>
      <c r="BD1343" s="647"/>
      <c r="BE1343" s="647"/>
      <c r="BF1343" s="647"/>
      <c r="BG1343" s="648"/>
      <c r="BH1343" s="648"/>
      <c r="BI1343" s="649"/>
      <c r="BJ1343" s="649"/>
      <c r="BK1343" s="649"/>
      <c r="BL1343" s="648"/>
      <c r="BM1343" s="648"/>
      <c r="BN1343" s="648"/>
      <c r="BO1343" s="648"/>
      <c r="BP1343" s="648"/>
      <c r="BQ1343" s="648"/>
      <c r="BR1343" s="648"/>
      <c r="BS1343" s="648"/>
      <c r="BT1343" s="651"/>
      <c r="BU1343" s="652"/>
      <c r="BV1343" s="650"/>
      <c r="BW1343" s="653"/>
    </row>
    <row r="1344" spans="2:75" ht="15.75" customHeight="1">
      <c r="B1344" s="353" t="s">
        <v>960</v>
      </c>
      <c r="C1344" s="354">
        <v>23686321000197</v>
      </c>
      <c r="D1344" s="355" t="s">
        <v>13</v>
      </c>
      <c r="E1344" s="355" t="s">
        <v>615</v>
      </c>
      <c r="F1344" s="355" t="s">
        <v>619</v>
      </c>
      <c r="G1344" s="356" t="s">
        <v>34</v>
      </c>
      <c r="H1344" s="356" t="s">
        <v>1336</v>
      </c>
      <c r="I1344" s="356" t="s">
        <v>34</v>
      </c>
      <c r="J1344" s="356"/>
      <c r="K1344" s="357" t="s">
        <v>48</v>
      </c>
      <c r="L1344" s="358"/>
      <c r="M1344" s="358" t="s">
        <v>34</v>
      </c>
      <c r="N1344" s="357">
        <v>415391</v>
      </c>
      <c r="O1344" s="357" t="s">
        <v>1320</v>
      </c>
      <c r="P1344" s="361">
        <v>42426</v>
      </c>
      <c r="Q1344" s="362">
        <v>647458.25</v>
      </c>
      <c r="R1344" s="362">
        <v>96225000.719880998</v>
      </c>
      <c r="S1344" s="357">
        <v>91</v>
      </c>
      <c r="T1344" s="359">
        <v>2.2174832955861312E-3</v>
      </c>
      <c r="U1344" s="359">
        <v>2.8665839373465108E-2</v>
      </c>
      <c r="V1344" s="359">
        <v>-2.4936465313650791E-2</v>
      </c>
      <c r="W1344" s="359">
        <v>-0.24446074101293069</v>
      </c>
      <c r="X1344" s="359">
        <v>-3.9855859928247694E-2</v>
      </c>
      <c r="Y1344" s="359">
        <v>-0.30223422607333356</v>
      </c>
      <c r="Z1344" s="359">
        <v>6.8724571255969202E-3</v>
      </c>
      <c r="AA1344" s="359">
        <v>3.906527427182703E-2</v>
      </c>
      <c r="AB1344" s="359">
        <v>4.7295064418211512E-2</v>
      </c>
      <c r="AC1344" s="363">
        <v>-2.5640040049371753</v>
      </c>
      <c r="AD1344" s="526">
        <v>0</v>
      </c>
      <c r="AE1344" s="360" t="s">
        <v>2178</v>
      </c>
      <c r="AF1344" s="360" t="s">
        <v>2143</v>
      </c>
      <c r="AG1344" s="364" t="s">
        <v>1435</v>
      </c>
      <c r="AH1344" s="364" t="s">
        <v>726</v>
      </c>
      <c r="AI1344" s="364">
        <v>100000</v>
      </c>
      <c r="AJ1344" s="364">
        <v>1000</v>
      </c>
      <c r="AK1344" s="364">
        <v>100000</v>
      </c>
      <c r="AL1344" s="359">
        <v>0.02</v>
      </c>
      <c r="AM1344" s="359">
        <v>0.2</v>
      </c>
      <c r="AN1344" s="359" t="s">
        <v>34</v>
      </c>
      <c r="AO1344" s="357" t="s">
        <v>1323</v>
      </c>
      <c r="AP1344" s="360" t="s">
        <v>13</v>
      </c>
      <c r="AQ1344" s="366" t="s">
        <v>679</v>
      </c>
      <c r="AR1344" s="359">
        <v>6.9999999999999993E-3</v>
      </c>
      <c r="AS1344" s="359">
        <v>6.9999999999999993E-3</v>
      </c>
      <c r="AT1344" s="359"/>
      <c r="AX1344" s="646"/>
      <c r="AY1344" s="647"/>
      <c r="AZ1344" s="647"/>
      <c r="BA1344" s="647"/>
      <c r="BB1344" s="648"/>
      <c r="BC1344" s="647"/>
      <c r="BD1344" s="647"/>
      <c r="BE1344" s="647"/>
      <c r="BF1344" s="647"/>
      <c r="BG1344" s="648"/>
      <c r="BH1344" s="648"/>
      <c r="BI1344" s="649"/>
      <c r="BJ1344" s="649"/>
      <c r="BK1344" s="649"/>
      <c r="BL1344" s="648"/>
      <c r="BM1344" s="648"/>
      <c r="BN1344" s="648"/>
      <c r="BO1344" s="648"/>
      <c r="BP1344" s="648"/>
      <c r="BQ1344" s="648"/>
      <c r="BR1344" s="648"/>
      <c r="BS1344" s="648"/>
      <c r="BT1344" s="651"/>
      <c r="BU1344" s="652"/>
      <c r="BV1344" s="650"/>
      <c r="BW1344" s="653"/>
    </row>
    <row r="1345" spans="2:75" ht="15.75" customHeight="1">
      <c r="B1345" s="353" t="s">
        <v>935</v>
      </c>
      <c r="C1345" s="354">
        <v>14115121000193</v>
      </c>
      <c r="D1345" s="355" t="s">
        <v>11</v>
      </c>
      <c r="E1345" s="355" t="s">
        <v>620</v>
      </c>
      <c r="F1345" s="355" t="s">
        <v>663</v>
      </c>
      <c r="G1345" s="356" t="s">
        <v>738</v>
      </c>
      <c r="H1345" s="356" t="s">
        <v>34</v>
      </c>
      <c r="I1345" s="356" t="s">
        <v>1303</v>
      </c>
      <c r="J1345" s="356" t="s">
        <v>608</v>
      </c>
      <c r="K1345" s="357" t="s">
        <v>48</v>
      </c>
      <c r="L1345" s="358"/>
      <c r="M1345" s="358" t="s">
        <v>34</v>
      </c>
      <c r="N1345" s="357">
        <v>295183</v>
      </c>
      <c r="O1345" s="357" t="s">
        <v>1320</v>
      </c>
      <c r="P1345" s="361">
        <v>40924</v>
      </c>
      <c r="Q1345" s="362">
        <v>296304011.11000001</v>
      </c>
      <c r="R1345" s="362">
        <v>240928816.48428568</v>
      </c>
      <c r="S1345" s="357">
        <v>92</v>
      </c>
      <c r="T1345" s="359">
        <v>9.826089463130816E-2</v>
      </c>
      <c r="U1345" s="359">
        <v>1.2702377635947575</v>
      </c>
      <c r="V1345" s="359">
        <v>0.13847304623369716</v>
      </c>
      <c r="W1345" s="359">
        <v>1.3574988703020587</v>
      </c>
      <c r="X1345" s="359">
        <v>0.19953844361478357</v>
      </c>
      <c r="Y1345" s="359">
        <v>1.5131362661942969</v>
      </c>
      <c r="Z1345" s="359">
        <v>0.25980748987632363</v>
      </c>
      <c r="AA1345" s="359">
        <v>1.4768299989957314</v>
      </c>
      <c r="AB1345" s="359">
        <v>1.9752260112355837E-3</v>
      </c>
      <c r="AC1345" s="363">
        <v>16.48984877653719</v>
      </c>
      <c r="AD1345" s="526">
        <v>0</v>
      </c>
      <c r="AE1345" s="360" t="s">
        <v>2278</v>
      </c>
      <c r="AF1345" s="360" t="s">
        <v>2143</v>
      </c>
      <c r="AG1345" s="364" t="s">
        <v>1435</v>
      </c>
      <c r="AH1345" s="364" t="s">
        <v>2165</v>
      </c>
      <c r="AI1345" s="364">
        <v>0</v>
      </c>
      <c r="AJ1345" s="364">
        <v>0</v>
      </c>
      <c r="AK1345" s="364">
        <v>0</v>
      </c>
      <c r="AL1345" s="359">
        <v>1.1000000000000001E-2</v>
      </c>
      <c r="AM1345" s="359">
        <v>0.15</v>
      </c>
      <c r="AN1345" s="359" t="s">
        <v>64</v>
      </c>
      <c r="AO1345" s="357" t="s">
        <v>1323</v>
      </c>
      <c r="AP1345" s="360" t="s">
        <v>13</v>
      </c>
      <c r="AQ1345" s="366" t="s">
        <v>686</v>
      </c>
      <c r="AR1345" s="359">
        <v>3.6666666666666662E-3</v>
      </c>
      <c r="AS1345" s="359">
        <v>3.6666666666666662E-3</v>
      </c>
      <c r="AT1345" s="359"/>
      <c r="AX1345" s="646"/>
      <c r="AY1345" s="647"/>
      <c r="AZ1345" s="647"/>
      <c r="BA1345" s="647"/>
      <c r="BB1345" s="648"/>
      <c r="BC1345" s="647"/>
      <c r="BD1345" s="647"/>
      <c r="BE1345" s="647"/>
      <c r="BF1345" s="647"/>
      <c r="BG1345" s="648"/>
      <c r="BH1345" s="648"/>
      <c r="BI1345" s="649"/>
      <c r="BJ1345" s="649"/>
      <c r="BK1345" s="649"/>
      <c r="BL1345" s="648"/>
      <c r="BM1345" s="648"/>
      <c r="BN1345" s="648"/>
      <c r="BO1345" s="648"/>
      <c r="BP1345" s="648"/>
      <c r="BQ1345" s="648"/>
      <c r="BR1345" s="648"/>
      <c r="BS1345" s="648"/>
      <c r="BT1345" s="651"/>
      <c r="BU1345" s="652"/>
      <c r="BV1345" s="650"/>
      <c r="BW1345" s="653"/>
    </row>
    <row r="1346" spans="2:75" ht="15.75" customHeight="1">
      <c r="B1346" s="353" t="s">
        <v>1499</v>
      </c>
      <c r="C1346" s="354">
        <v>45295229000139</v>
      </c>
      <c r="D1346" s="355" t="s">
        <v>14</v>
      </c>
      <c r="E1346" s="355" t="s">
        <v>607</v>
      </c>
      <c r="F1346" s="355"/>
      <c r="G1346" s="356"/>
      <c r="H1346" s="356" t="s">
        <v>34</v>
      </c>
      <c r="I1346" s="356" t="s">
        <v>34</v>
      </c>
      <c r="J1346" s="356" t="s">
        <v>612</v>
      </c>
      <c r="K1346" s="357" t="s">
        <v>48</v>
      </c>
      <c r="L1346" s="358"/>
      <c r="M1346" s="358"/>
      <c r="N1346" s="357">
        <v>639605</v>
      </c>
      <c r="O1346" s="357" t="s">
        <v>1320</v>
      </c>
      <c r="P1346" s="361">
        <v>44614</v>
      </c>
      <c r="Q1346" s="362">
        <v>8175814.3600000003</v>
      </c>
      <c r="R1346" s="362" t="s">
        <v>1417</v>
      </c>
      <c r="S1346" s="357">
        <v>92</v>
      </c>
      <c r="T1346" s="359" t="s">
        <v>1417</v>
      </c>
      <c r="U1346" s="359" t="s">
        <v>1417</v>
      </c>
      <c r="V1346" s="359" t="s">
        <v>1417</v>
      </c>
      <c r="W1346" s="359" t="s">
        <v>1417</v>
      </c>
      <c r="X1346" s="359" t="s">
        <v>1417</v>
      </c>
      <c r="Y1346" s="359" t="s">
        <v>1417</v>
      </c>
      <c r="Z1346" s="359" t="s">
        <v>1417</v>
      </c>
      <c r="AA1346" s="359" t="s">
        <v>1417</v>
      </c>
      <c r="AB1346" s="359" t="s">
        <v>1417</v>
      </c>
      <c r="AC1346" s="363" t="s">
        <v>1417</v>
      </c>
      <c r="AD1346" s="526">
        <v>0</v>
      </c>
      <c r="AE1346" s="360" t="s">
        <v>2157</v>
      </c>
      <c r="AF1346" s="360" t="s">
        <v>2143</v>
      </c>
      <c r="AG1346" s="364" t="s">
        <v>1435</v>
      </c>
      <c r="AH1346" s="364" t="s">
        <v>726</v>
      </c>
      <c r="AI1346" s="364">
        <v>0</v>
      </c>
      <c r="AJ1346" s="364">
        <v>0</v>
      </c>
      <c r="AK1346" s="364">
        <v>0</v>
      </c>
      <c r="AL1346" s="657">
        <v>7.4999999999999997E-3</v>
      </c>
      <c r="AM1346" s="657" t="s">
        <v>34</v>
      </c>
      <c r="AN1346" s="359" t="s">
        <v>2161</v>
      </c>
      <c r="AO1346" s="357" t="s">
        <v>1323</v>
      </c>
      <c r="AP1346" s="360" t="s">
        <v>716</v>
      </c>
      <c r="AQ1346" s="366" t="s">
        <v>687</v>
      </c>
      <c r="AR1346" s="359">
        <v>4.9999999999999992E-3</v>
      </c>
      <c r="AS1346" s="359">
        <v>4.9999999999999992E-3</v>
      </c>
      <c r="AT1346" s="359"/>
      <c r="AX1346" s="646"/>
      <c r="AY1346" s="647"/>
      <c r="AZ1346" s="647"/>
      <c r="BA1346" s="647"/>
      <c r="BB1346" s="648"/>
      <c r="BC1346" s="647"/>
      <c r="BD1346" s="647"/>
      <c r="BE1346" s="647"/>
      <c r="BF1346" s="647"/>
      <c r="BG1346" s="648"/>
      <c r="BH1346" s="648"/>
      <c r="BI1346" s="649"/>
      <c r="BJ1346" s="649"/>
      <c r="BK1346" s="649"/>
      <c r="BL1346" s="648"/>
      <c r="BM1346" s="648"/>
      <c r="BN1346" s="648"/>
      <c r="BO1346" s="648"/>
      <c r="BP1346" s="648"/>
      <c r="BQ1346" s="648"/>
      <c r="BR1346" s="648"/>
      <c r="BS1346" s="648"/>
      <c r="BT1346" s="651"/>
      <c r="BU1346" s="652"/>
      <c r="BV1346" s="650"/>
      <c r="BW1346" s="653"/>
    </row>
    <row r="1347" spans="2:75" ht="15.75" customHeight="1">
      <c r="B1347" s="353" t="s">
        <v>1520</v>
      </c>
      <c r="C1347" s="354">
        <v>40779790000170</v>
      </c>
      <c r="D1347" s="355" t="s">
        <v>14</v>
      </c>
      <c r="E1347" s="355" t="s">
        <v>607</v>
      </c>
      <c r="F1347" s="355"/>
      <c r="G1347" s="356"/>
      <c r="H1347" s="356" t="s">
        <v>34</v>
      </c>
      <c r="I1347" s="356" t="s">
        <v>34</v>
      </c>
      <c r="J1347" s="356" t="s">
        <v>608</v>
      </c>
      <c r="K1347" s="357" t="s">
        <v>48</v>
      </c>
      <c r="L1347" s="358"/>
      <c r="M1347" s="358"/>
      <c r="N1347" s="357">
        <v>593397</v>
      </c>
      <c r="O1347" s="357" t="s">
        <v>1320</v>
      </c>
      <c r="P1347" s="361">
        <v>44271</v>
      </c>
      <c r="Q1347" s="362">
        <v>112910867.77</v>
      </c>
      <c r="R1347" s="362">
        <v>96142028.133055538</v>
      </c>
      <c r="S1347" s="357">
        <v>92</v>
      </c>
      <c r="T1347" s="359">
        <v>-3.6712479046050905E-2</v>
      </c>
      <c r="U1347" s="359">
        <v>-0.41293878949107671</v>
      </c>
      <c r="V1347" s="359">
        <v>-0.16841770032054437</v>
      </c>
      <c r="W1347" s="359">
        <v>-1.5456885449825959</v>
      </c>
      <c r="X1347" s="359" t="s">
        <v>1417</v>
      </c>
      <c r="Y1347" s="359" t="s">
        <v>1417</v>
      </c>
      <c r="Z1347" s="359" t="s">
        <v>1417</v>
      </c>
      <c r="AA1347" s="359" t="s">
        <v>1417</v>
      </c>
      <c r="AB1347" s="359">
        <v>0.22902944282317109</v>
      </c>
      <c r="AC1347" s="363">
        <v>-1.1423733179945583</v>
      </c>
      <c r="AD1347" s="526">
        <v>11176045000138</v>
      </c>
      <c r="AE1347" s="360" t="s">
        <v>2214</v>
      </c>
      <c r="AF1347" s="360" t="s">
        <v>2152</v>
      </c>
      <c r="AG1347" s="364" t="s">
        <v>1436</v>
      </c>
      <c r="AH1347" s="364" t="s">
        <v>2165</v>
      </c>
      <c r="AI1347" s="364">
        <v>0</v>
      </c>
      <c r="AJ1347" s="364" t="s">
        <v>1427</v>
      </c>
      <c r="AK1347" s="364">
        <v>0</v>
      </c>
      <c r="AL1347" s="359">
        <v>0</v>
      </c>
      <c r="AM1347" s="359" t="s">
        <v>34</v>
      </c>
      <c r="AN1347" s="359" t="s">
        <v>34</v>
      </c>
      <c r="AO1347" s="357" t="s">
        <v>1323</v>
      </c>
      <c r="AP1347" s="360" t="s">
        <v>716</v>
      </c>
      <c r="AQ1347" s="366" t="s">
        <v>659</v>
      </c>
      <c r="AR1347" s="359" t="s">
        <v>34</v>
      </c>
      <c r="AS1347" s="359" t="s">
        <v>34</v>
      </c>
      <c r="AT1347" s="359"/>
      <c r="AX1347" s="646"/>
      <c r="AY1347" s="647"/>
      <c r="AZ1347" s="647"/>
      <c r="BA1347" s="647"/>
      <c r="BB1347" s="648"/>
      <c r="BC1347" s="647"/>
      <c r="BD1347" s="647"/>
      <c r="BE1347" s="647"/>
      <c r="BF1347" s="647"/>
      <c r="BG1347" s="648"/>
      <c r="BH1347" s="648"/>
      <c r="BI1347" s="649"/>
      <c r="BJ1347" s="649"/>
      <c r="BK1347" s="649"/>
      <c r="BL1347" s="648"/>
      <c r="BM1347" s="648"/>
      <c r="BN1347" s="648"/>
      <c r="BO1347" s="648"/>
      <c r="BP1347" s="648"/>
      <c r="BQ1347" s="648"/>
      <c r="BR1347" s="648"/>
      <c r="BS1347" s="648"/>
      <c r="BT1347" s="651"/>
      <c r="BU1347" s="652"/>
      <c r="BV1347" s="650"/>
      <c r="BW1347" s="653"/>
    </row>
    <row r="1348" spans="2:75" ht="15.75" customHeight="1">
      <c r="B1348" s="353" t="s">
        <v>1569</v>
      </c>
      <c r="C1348" s="354">
        <v>31608483000135</v>
      </c>
      <c r="D1348" s="355" t="s">
        <v>14</v>
      </c>
      <c r="E1348" s="355" t="s">
        <v>614</v>
      </c>
      <c r="F1348" s="355"/>
      <c r="G1348" s="356"/>
      <c r="H1348" s="356" t="s">
        <v>865</v>
      </c>
      <c r="I1348" s="356" t="s">
        <v>34</v>
      </c>
      <c r="J1348" s="356" t="s">
        <v>608</v>
      </c>
      <c r="K1348" s="357" t="s">
        <v>48</v>
      </c>
      <c r="L1348" s="358"/>
      <c r="M1348" s="358"/>
      <c r="N1348" s="357">
        <v>487600</v>
      </c>
      <c r="O1348" s="357" t="s">
        <v>1320</v>
      </c>
      <c r="P1348" s="361">
        <v>43523</v>
      </c>
      <c r="Q1348" s="362">
        <v>360078257.73000002</v>
      </c>
      <c r="R1348" s="362">
        <v>389253918.7048015</v>
      </c>
      <c r="S1348" s="357">
        <v>92</v>
      </c>
      <c r="T1348" s="359">
        <v>0.10658229417932108</v>
      </c>
      <c r="U1348" s="359">
        <v>1.1988284279136678</v>
      </c>
      <c r="V1348" s="359">
        <v>1.2190115431576221E-2</v>
      </c>
      <c r="W1348" s="359">
        <v>0.11187732494115102</v>
      </c>
      <c r="X1348" s="359">
        <v>0.15642348161042885</v>
      </c>
      <c r="Y1348" s="359">
        <v>1.0999371439576284</v>
      </c>
      <c r="Z1348" s="359">
        <v>0.53255279056300542</v>
      </c>
      <c r="AA1348" s="359">
        <v>2.9101686417343684</v>
      </c>
      <c r="AB1348" s="359">
        <v>0.16223956579316837</v>
      </c>
      <c r="AC1348" s="363">
        <v>-0.48213634573960734</v>
      </c>
      <c r="AD1348" s="526">
        <v>32068007000131</v>
      </c>
      <c r="AE1348" s="360" t="s">
        <v>1557</v>
      </c>
      <c r="AF1348" s="360" t="s">
        <v>2155</v>
      </c>
      <c r="AG1348" s="364" t="s">
        <v>1557</v>
      </c>
      <c r="AH1348" s="364" t="s">
        <v>2165</v>
      </c>
      <c r="AI1348" s="364">
        <v>100000</v>
      </c>
      <c r="AJ1348" s="364">
        <v>50000</v>
      </c>
      <c r="AK1348" s="364">
        <v>100000</v>
      </c>
      <c r="AL1348" s="359">
        <v>0</v>
      </c>
      <c r="AM1348" s="359" t="s">
        <v>34</v>
      </c>
      <c r="AN1348" s="359" t="s">
        <v>64</v>
      </c>
      <c r="AO1348" s="357" t="s">
        <v>1323</v>
      </c>
      <c r="AP1348" s="360" t="s">
        <v>716</v>
      </c>
      <c r="AQ1348" s="366" t="s">
        <v>659</v>
      </c>
      <c r="AR1348" s="359" t="s">
        <v>34</v>
      </c>
      <c r="AS1348" s="359" t="s">
        <v>34</v>
      </c>
      <c r="AT1348" s="359"/>
      <c r="AX1348" s="646"/>
      <c r="AY1348" s="647"/>
      <c r="AZ1348" s="647"/>
      <c r="BA1348" s="647"/>
      <c r="BB1348" s="648"/>
      <c r="BC1348" s="647"/>
      <c r="BD1348" s="647"/>
      <c r="BE1348" s="647"/>
      <c r="BF1348" s="647"/>
      <c r="BG1348" s="648"/>
      <c r="BH1348" s="648"/>
      <c r="BI1348" s="649"/>
      <c r="BJ1348" s="649"/>
      <c r="BK1348" s="649"/>
      <c r="BL1348" s="648"/>
      <c r="BM1348" s="648"/>
      <c r="BN1348" s="648"/>
      <c r="BO1348" s="648"/>
      <c r="BP1348" s="648"/>
      <c r="BQ1348" s="648"/>
      <c r="BR1348" s="648"/>
      <c r="BS1348" s="648"/>
      <c r="BT1348" s="651"/>
      <c r="BU1348" s="652"/>
      <c r="BV1348" s="650"/>
      <c r="BW1348" s="653"/>
    </row>
    <row r="1349" spans="2:75" ht="15.75" customHeight="1">
      <c r="B1349" s="353" t="s">
        <v>237</v>
      </c>
      <c r="C1349" s="354">
        <v>40982906000173</v>
      </c>
      <c r="D1349" s="355" t="s">
        <v>14</v>
      </c>
      <c r="E1349" s="355" t="s">
        <v>607</v>
      </c>
      <c r="F1349" s="355"/>
      <c r="G1349" s="356"/>
      <c r="H1349" s="356" t="s">
        <v>34</v>
      </c>
      <c r="I1349" s="356" t="s">
        <v>34</v>
      </c>
      <c r="J1349" s="356" t="s">
        <v>608</v>
      </c>
      <c r="K1349" s="357" t="s">
        <v>48</v>
      </c>
      <c r="L1349" s="358"/>
      <c r="M1349" s="358" t="s">
        <v>1414</v>
      </c>
      <c r="N1349" s="357">
        <v>633860</v>
      </c>
      <c r="O1349" s="357" t="s">
        <v>1323</v>
      </c>
      <c r="P1349" s="361">
        <v>44295</v>
      </c>
      <c r="Q1349" s="362">
        <v>2591337.65</v>
      </c>
      <c r="R1349" s="362">
        <v>4175060.9538888903</v>
      </c>
      <c r="S1349" s="357">
        <v>92</v>
      </c>
      <c r="T1349" s="359">
        <v>-0.57656242620077958</v>
      </c>
      <c r="U1349" s="359">
        <v>-7.4533350177405717</v>
      </c>
      <c r="V1349" s="359">
        <v>-0.64755950082088098</v>
      </c>
      <c r="W1349" s="359">
        <v>-6.3482483756018722</v>
      </c>
      <c r="X1349" s="359" t="s">
        <v>1417</v>
      </c>
      <c r="Y1349" s="359" t="s">
        <v>1417</v>
      </c>
      <c r="Z1349" s="359" t="s">
        <v>1417</v>
      </c>
      <c r="AA1349" s="359" t="s">
        <v>1417</v>
      </c>
      <c r="AB1349" s="359">
        <v>0.88863867812428132</v>
      </c>
      <c r="AC1349" s="363">
        <v>-0.85800313543835038</v>
      </c>
      <c r="AD1349" s="526">
        <v>0</v>
      </c>
      <c r="AE1349" s="360" t="s">
        <v>2311</v>
      </c>
      <c r="AF1349" s="360" t="s">
        <v>2143</v>
      </c>
      <c r="AG1349" s="364" t="s">
        <v>1435</v>
      </c>
      <c r="AH1349" s="364" t="s">
        <v>2144</v>
      </c>
      <c r="AI1349" s="364">
        <v>50000</v>
      </c>
      <c r="AJ1349" s="364">
        <v>10000</v>
      </c>
      <c r="AK1349" s="364">
        <v>10000</v>
      </c>
      <c r="AL1349" s="359">
        <v>5.0000000000000001E-3</v>
      </c>
      <c r="AM1349" s="359">
        <v>0.2</v>
      </c>
      <c r="AN1349" s="359" t="s">
        <v>2175</v>
      </c>
      <c r="AO1349" s="357" t="s">
        <v>1323</v>
      </c>
      <c r="AP1349" s="360" t="s">
        <v>716</v>
      </c>
      <c r="AQ1349" s="366" t="s">
        <v>659</v>
      </c>
      <c r="AR1349" s="359" t="s">
        <v>34</v>
      </c>
      <c r="AS1349" s="359" t="s">
        <v>34</v>
      </c>
      <c r="AT1349" s="359"/>
      <c r="AX1349" s="646"/>
      <c r="AY1349" s="647"/>
      <c r="AZ1349" s="647"/>
      <c r="BA1349" s="647"/>
      <c r="BB1349" s="648"/>
      <c r="BC1349" s="647"/>
      <c r="BD1349" s="647"/>
      <c r="BE1349" s="647"/>
      <c r="BF1349" s="647"/>
      <c r="BG1349" s="648"/>
      <c r="BH1349" s="648"/>
      <c r="BI1349" s="649"/>
      <c r="BJ1349" s="649"/>
      <c r="BK1349" s="649"/>
      <c r="BL1349" s="648"/>
      <c r="BM1349" s="648"/>
      <c r="BN1349" s="648"/>
      <c r="BO1349" s="648"/>
      <c r="BP1349" s="648"/>
      <c r="BQ1349" s="648"/>
      <c r="BR1349" s="648"/>
      <c r="BS1349" s="648"/>
      <c r="BT1349" s="651"/>
      <c r="BU1349" s="652"/>
      <c r="BV1349" s="650"/>
      <c r="BW1349" s="653"/>
    </row>
    <row r="1350" spans="2:75" ht="15.75" customHeight="1">
      <c r="B1350" s="353" t="s">
        <v>238</v>
      </c>
      <c r="C1350" s="354">
        <v>41673186000127</v>
      </c>
      <c r="D1350" s="355" t="s">
        <v>14</v>
      </c>
      <c r="E1350" s="355" t="s">
        <v>607</v>
      </c>
      <c r="F1350" s="355"/>
      <c r="G1350" s="356"/>
      <c r="H1350" s="356" t="s">
        <v>34</v>
      </c>
      <c r="I1350" s="356" t="s">
        <v>34</v>
      </c>
      <c r="J1350" s="356" t="s">
        <v>608</v>
      </c>
      <c r="K1350" s="357" t="s">
        <v>48</v>
      </c>
      <c r="L1350" s="358"/>
      <c r="M1350" s="358" t="s">
        <v>1414</v>
      </c>
      <c r="N1350" s="357">
        <v>589438</v>
      </c>
      <c r="O1350" s="357" t="s">
        <v>1320</v>
      </c>
      <c r="P1350" s="361">
        <v>44330</v>
      </c>
      <c r="Q1350" s="362">
        <v>3915066.86</v>
      </c>
      <c r="R1350" s="362">
        <v>7429838.2403571401</v>
      </c>
      <c r="S1350" s="357">
        <v>92</v>
      </c>
      <c r="T1350" s="359">
        <v>-0.47686784880404254</v>
      </c>
      <c r="U1350" s="359">
        <v>-6.1645637572089518</v>
      </c>
      <c r="V1350" s="359">
        <v>-0.83492058256825086</v>
      </c>
      <c r="W1350" s="359">
        <v>-8.185013462587678</v>
      </c>
      <c r="X1350" s="359" t="s">
        <v>1417</v>
      </c>
      <c r="Y1350" s="359" t="s">
        <v>1417</v>
      </c>
      <c r="Z1350" s="359" t="s">
        <v>1417</v>
      </c>
      <c r="AA1350" s="359" t="s">
        <v>1417</v>
      </c>
      <c r="AB1350" s="359">
        <v>0.73664033258883832</v>
      </c>
      <c r="AC1350" s="363">
        <v>-2.2055186080232105</v>
      </c>
      <c r="AD1350" s="526">
        <v>0</v>
      </c>
      <c r="AE1350" s="360" t="s">
        <v>2311</v>
      </c>
      <c r="AF1350" s="360" t="s">
        <v>2143</v>
      </c>
      <c r="AG1350" s="364" t="s">
        <v>1435</v>
      </c>
      <c r="AH1350" s="364" t="s">
        <v>2144</v>
      </c>
      <c r="AI1350" s="364">
        <v>50000</v>
      </c>
      <c r="AJ1350" s="364">
        <v>10000</v>
      </c>
      <c r="AK1350" s="364">
        <v>10000</v>
      </c>
      <c r="AL1350" s="359">
        <v>5.0000000000000001E-3</v>
      </c>
      <c r="AM1350" s="359">
        <v>0.2</v>
      </c>
      <c r="AN1350" s="359" t="s">
        <v>2175</v>
      </c>
      <c r="AO1350" s="357" t="s">
        <v>1323</v>
      </c>
      <c r="AP1350" s="360" t="s">
        <v>716</v>
      </c>
      <c r="AQ1350" s="366" t="s">
        <v>659</v>
      </c>
      <c r="AR1350" s="359" t="s">
        <v>34</v>
      </c>
      <c r="AS1350" s="359" t="s">
        <v>34</v>
      </c>
      <c r="AT1350" s="359"/>
      <c r="AX1350" s="646"/>
      <c r="AY1350" s="647"/>
      <c r="AZ1350" s="647"/>
      <c r="BA1350" s="647"/>
      <c r="BB1350" s="648"/>
      <c r="BC1350" s="647"/>
      <c r="BD1350" s="647"/>
      <c r="BE1350" s="647"/>
      <c r="BF1350" s="647"/>
      <c r="BG1350" s="648"/>
      <c r="BH1350" s="648"/>
      <c r="BI1350" s="649"/>
      <c r="BJ1350" s="649"/>
      <c r="BK1350" s="649"/>
      <c r="BL1350" s="648"/>
      <c r="BM1350" s="648"/>
      <c r="BN1350" s="648"/>
      <c r="BO1350" s="648"/>
      <c r="BP1350" s="648"/>
      <c r="BQ1350" s="648"/>
      <c r="BR1350" s="648"/>
      <c r="BS1350" s="648"/>
      <c r="BT1350" s="651"/>
      <c r="BU1350" s="652"/>
      <c r="BV1350" s="650"/>
      <c r="BW1350" s="653"/>
    </row>
    <row r="1351" spans="2:75" ht="15.75" customHeight="1">
      <c r="B1351" s="353" t="s">
        <v>1662</v>
      </c>
      <c r="C1351" s="354">
        <v>33019398000167</v>
      </c>
      <c r="D1351" s="355" t="s">
        <v>14</v>
      </c>
      <c r="E1351" s="355" t="s">
        <v>607</v>
      </c>
      <c r="F1351" s="355"/>
      <c r="G1351" s="356"/>
      <c r="H1351" s="356" t="s">
        <v>34</v>
      </c>
      <c r="I1351" s="356" t="s">
        <v>34</v>
      </c>
      <c r="J1351" s="356" t="s">
        <v>608</v>
      </c>
      <c r="K1351" s="357" t="s">
        <v>48</v>
      </c>
      <c r="L1351" s="358"/>
      <c r="M1351" s="358"/>
      <c r="N1351" s="357">
        <v>498262</v>
      </c>
      <c r="O1351" s="357" t="s">
        <v>1320</v>
      </c>
      <c r="P1351" s="361">
        <v>43620</v>
      </c>
      <c r="Q1351" s="362">
        <v>121542664.7</v>
      </c>
      <c r="R1351" s="362">
        <v>251067219.04757917</v>
      </c>
      <c r="S1351" s="357">
        <v>92</v>
      </c>
      <c r="T1351" s="359">
        <v>-5.4341145458004281E-2</v>
      </c>
      <c r="U1351" s="359">
        <v>-0.61122450480228718</v>
      </c>
      <c r="V1351" s="359">
        <v>-0.13975465894402106</v>
      </c>
      <c r="W1351" s="359">
        <v>-1.2826275090241928</v>
      </c>
      <c r="X1351" s="359">
        <v>-3.6119098737636968E-3</v>
      </c>
      <c r="Y1351" s="359">
        <v>-2.5398193352289666E-2</v>
      </c>
      <c r="Z1351" s="359">
        <v>0.14278131906552027</v>
      </c>
      <c r="AA1351" s="359">
        <v>0.78023761161906335</v>
      </c>
      <c r="AB1351" s="359">
        <v>0.25215425148708931</v>
      </c>
      <c r="AC1351" s="363">
        <v>-0.88152256837564613</v>
      </c>
      <c r="AD1351" s="526">
        <v>0</v>
      </c>
      <c r="AE1351" s="360" t="s">
        <v>2352</v>
      </c>
      <c r="AF1351" s="360" t="s">
        <v>2352</v>
      </c>
      <c r="AG1351" s="364" t="s">
        <v>1439</v>
      </c>
      <c r="AH1351" s="364" t="s">
        <v>2144</v>
      </c>
      <c r="AI1351" s="364">
        <v>500000</v>
      </c>
      <c r="AJ1351" s="364">
        <v>10000</v>
      </c>
      <c r="AK1351" s="364">
        <v>500000</v>
      </c>
      <c r="AL1351" s="359">
        <v>0</v>
      </c>
      <c r="AM1351" s="359" t="s">
        <v>34</v>
      </c>
      <c r="AN1351" s="359" t="s">
        <v>666</v>
      </c>
      <c r="AO1351" s="357" t="s">
        <v>1323</v>
      </c>
      <c r="AP1351" s="360" t="s">
        <v>716</v>
      </c>
      <c r="AQ1351" s="366" t="s">
        <v>659</v>
      </c>
      <c r="AR1351" s="359" t="s">
        <v>34</v>
      </c>
      <c r="AS1351" s="359" t="s">
        <v>34</v>
      </c>
      <c r="AT1351" s="359"/>
      <c r="AX1351" s="646"/>
      <c r="AY1351" s="647"/>
      <c r="AZ1351" s="647"/>
      <c r="BA1351" s="647"/>
      <c r="BB1351" s="648"/>
      <c r="BC1351" s="647"/>
      <c r="BD1351" s="647"/>
      <c r="BE1351" s="647"/>
      <c r="BF1351" s="647"/>
      <c r="BG1351" s="648"/>
      <c r="BH1351" s="648"/>
      <c r="BI1351" s="649"/>
      <c r="BJ1351" s="649"/>
      <c r="BK1351" s="649"/>
      <c r="BL1351" s="648"/>
      <c r="BM1351" s="648"/>
      <c r="BN1351" s="648"/>
      <c r="BO1351" s="648"/>
      <c r="BP1351" s="648"/>
      <c r="BQ1351" s="648"/>
      <c r="BR1351" s="648"/>
      <c r="BS1351" s="648"/>
      <c r="BT1351" s="651"/>
      <c r="BU1351" s="652"/>
      <c r="BV1351" s="650"/>
      <c r="BW1351" s="653"/>
    </row>
    <row r="1352" spans="2:75" ht="15.75" customHeight="1">
      <c r="B1352" s="353" t="s">
        <v>371</v>
      </c>
      <c r="C1352" s="354">
        <v>40265128000100</v>
      </c>
      <c r="D1352" s="355" t="s">
        <v>14</v>
      </c>
      <c r="E1352" s="355" t="s">
        <v>614</v>
      </c>
      <c r="F1352" s="355"/>
      <c r="G1352" s="356"/>
      <c r="H1352" s="356" t="s">
        <v>865</v>
      </c>
      <c r="I1352" s="356" t="s">
        <v>34</v>
      </c>
      <c r="J1352" s="356" t="s">
        <v>608</v>
      </c>
      <c r="K1352" s="357" t="s">
        <v>48</v>
      </c>
      <c r="L1352" s="358"/>
      <c r="M1352" s="358" t="s">
        <v>1414</v>
      </c>
      <c r="N1352" s="357">
        <v>576190</v>
      </c>
      <c r="O1352" s="357" t="s">
        <v>1320</v>
      </c>
      <c r="P1352" s="361">
        <v>44252</v>
      </c>
      <c r="Q1352" s="362">
        <v>100611936.29000001</v>
      </c>
      <c r="R1352" s="362">
        <v>79283293.853968263</v>
      </c>
      <c r="S1352" s="357">
        <v>92</v>
      </c>
      <c r="T1352" s="359">
        <v>8.6456408164095278E-2</v>
      </c>
      <c r="U1352" s="359">
        <v>1.1176388630172791</v>
      </c>
      <c r="V1352" s="359">
        <v>-2.1480521489230409E-2</v>
      </c>
      <c r="W1352" s="359">
        <v>-0.21058093577227446</v>
      </c>
      <c r="X1352" s="359" t="s">
        <v>1417</v>
      </c>
      <c r="Y1352" s="359" t="s">
        <v>1417</v>
      </c>
      <c r="Z1352" s="359" t="s">
        <v>1417</v>
      </c>
      <c r="AA1352" s="359" t="s">
        <v>1417</v>
      </c>
      <c r="AB1352" s="359">
        <v>0.15897950180454987</v>
      </c>
      <c r="AC1352" s="363">
        <v>-0.66849910120626188</v>
      </c>
      <c r="AD1352" s="526">
        <v>39959914000110</v>
      </c>
      <c r="AE1352" s="360" t="s">
        <v>2157</v>
      </c>
      <c r="AF1352" s="360" t="s">
        <v>2143</v>
      </c>
      <c r="AG1352" s="364" t="s">
        <v>1435</v>
      </c>
      <c r="AH1352" s="364" t="s">
        <v>2144</v>
      </c>
      <c r="AI1352" s="364">
        <v>5000</v>
      </c>
      <c r="AJ1352" s="364">
        <v>5000</v>
      </c>
      <c r="AK1352" s="364">
        <v>5000</v>
      </c>
      <c r="AL1352" s="359">
        <v>0</v>
      </c>
      <c r="AM1352" s="359" t="s">
        <v>34</v>
      </c>
      <c r="AN1352" s="359" t="s">
        <v>34</v>
      </c>
      <c r="AO1352" s="357" t="s">
        <v>1323</v>
      </c>
      <c r="AP1352" s="360" t="s">
        <v>716</v>
      </c>
      <c r="AQ1352" s="366" t="s">
        <v>659</v>
      </c>
      <c r="AR1352" s="359">
        <v>3.2506499999999999E-3</v>
      </c>
      <c r="AS1352" s="359">
        <v>3.2506499999999999E-3</v>
      </c>
      <c r="AT1352" s="359"/>
      <c r="AX1352" s="646"/>
      <c r="AY1352" s="647"/>
      <c r="AZ1352" s="647"/>
      <c r="BA1352" s="647"/>
      <c r="BB1352" s="648"/>
      <c r="BC1352" s="647"/>
      <c r="BD1352" s="647"/>
      <c r="BE1352" s="647"/>
      <c r="BF1352" s="647"/>
      <c r="BG1352" s="648"/>
      <c r="BH1352" s="648"/>
      <c r="BI1352" s="649"/>
      <c r="BJ1352" s="649"/>
      <c r="BK1352" s="649"/>
      <c r="BL1352" s="648"/>
      <c r="BM1352" s="648"/>
      <c r="BN1352" s="648"/>
      <c r="BO1352" s="648"/>
      <c r="BP1352" s="648"/>
      <c r="BQ1352" s="648"/>
      <c r="BR1352" s="648"/>
      <c r="BS1352" s="648"/>
      <c r="BT1352" s="651"/>
      <c r="BU1352" s="652"/>
      <c r="BV1352" s="650"/>
      <c r="BW1352" s="653"/>
    </row>
    <row r="1353" spans="2:75" ht="15.75" customHeight="1">
      <c r="B1353" s="353" t="s">
        <v>1209</v>
      </c>
      <c r="C1353" s="354">
        <v>42922205000174</v>
      </c>
      <c r="D1353" s="355" t="s">
        <v>14</v>
      </c>
      <c r="E1353" s="355" t="s">
        <v>607</v>
      </c>
      <c r="F1353" s="355"/>
      <c r="G1353" s="356"/>
      <c r="H1353" s="356" t="s">
        <v>34</v>
      </c>
      <c r="I1353" s="356" t="s">
        <v>34</v>
      </c>
      <c r="J1353" s="356" t="s">
        <v>608</v>
      </c>
      <c r="K1353" s="357" t="s">
        <v>48</v>
      </c>
      <c r="L1353" s="358"/>
      <c r="M1353" s="358" t="s">
        <v>1414</v>
      </c>
      <c r="N1353" s="357">
        <v>646581</v>
      </c>
      <c r="O1353" s="357" t="s">
        <v>1320</v>
      </c>
      <c r="P1353" s="361">
        <v>44650</v>
      </c>
      <c r="Q1353" s="362">
        <v>33880792.439999998</v>
      </c>
      <c r="R1353" s="362" t="s">
        <v>1417</v>
      </c>
      <c r="S1353" s="357">
        <v>92</v>
      </c>
      <c r="T1353" s="359" t="s">
        <v>1417</v>
      </c>
      <c r="U1353" s="359" t="s">
        <v>1417</v>
      </c>
      <c r="V1353" s="359" t="s">
        <v>1417</v>
      </c>
      <c r="W1353" s="359" t="s">
        <v>1417</v>
      </c>
      <c r="X1353" s="359" t="s">
        <v>1417</v>
      </c>
      <c r="Y1353" s="359" t="s">
        <v>1417</v>
      </c>
      <c r="Z1353" s="359" t="s">
        <v>1417</v>
      </c>
      <c r="AA1353" s="359" t="s">
        <v>1417</v>
      </c>
      <c r="AB1353" s="359" t="s">
        <v>1417</v>
      </c>
      <c r="AC1353" s="363" t="s">
        <v>1417</v>
      </c>
      <c r="AD1353" s="526">
        <v>27389566000103</v>
      </c>
      <c r="AE1353" s="360" t="s">
        <v>2442</v>
      </c>
      <c r="AF1353" s="360" t="s">
        <v>741</v>
      </c>
      <c r="AG1353" s="364" t="s">
        <v>741</v>
      </c>
      <c r="AH1353" s="364" t="s">
        <v>2147</v>
      </c>
      <c r="AI1353" s="364">
        <v>1000</v>
      </c>
      <c r="AJ1353" s="364">
        <v>1000</v>
      </c>
      <c r="AK1353" s="364">
        <v>0</v>
      </c>
      <c r="AL1353" s="359">
        <v>0.02</v>
      </c>
      <c r="AM1353" s="359">
        <v>0.2</v>
      </c>
      <c r="AN1353" s="359" t="s">
        <v>2156</v>
      </c>
      <c r="AO1353" s="357" t="s">
        <v>1323</v>
      </c>
      <c r="AP1353" s="360" t="s">
        <v>716</v>
      </c>
      <c r="AQ1353" s="366" t="s">
        <v>659</v>
      </c>
      <c r="AR1353" s="359">
        <v>2.333E-3</v>
      </c>
      <c r="AS1353" s="359">
        <v>2.333E-3</v>
      </c>
      <c r="AT1353" s="359"/>
      <c r="AX1353" s="646"/>
      <c r="AY1353" s="647"/>
      <c r="AZ1353" s="647"/>
      <c r="BA1353" s="647"/>
      <c r="BB1353" s="648"/>
      <c r="BC1353" s="647"/>
      <c r="BD1353" s="647"/>
      <c r="BE1353" s="647"/>
      <c r="BF1353" s="647"/>
      <c r="BG1353" s="648"/>
      <c r="BH1353" s="648"/>
      <c r="BI1353" s="649"/>
      <c r="BJ1353" s="649"/>
      <c r="BK1353" s="649"/>
      <c r="BL1353" s="648"/>
      <c r="BM1353" s="648"/>
      <c r="BN1353" s="648"/>
      <c r="BO1353" s="648"/>
      <c r="BP1353" s="648"/>
      <c r="BQ1353" s="648"/>
      <c r="BR1353" s="648"/>
      <c r="BS1353" s="648"/>
      <c r="BT1353" s="651"/>
      <c r="BU1353" s="652"/>
      <c r="BV1353" s="650"/>
      <c r="BW1353" s="653"/>
    </row>
    <row r="1354" spans="2:75" ht="15.75" customHeight="1">
      <c r="B1354" s="353" t="s">
        <v>1210</v>
      </c>
      <c r="C1354" s="354">
        <v>39346123000114</v>
      </c>
      <c r="D1354" s="355" t="s">
        <v>14</v>
      </c>
      <c r="E1354" s="355" t="s">
        <v>607</v>
      </c>
      <c r="F1354" s="355"/>
      <c r="G1354" s="356"/>
      <c r="H1354" s="356" t="s">
        <v>34</v>
      </c>
      <c r="I1354" s="356" t="s">
        <v>34</v>
      </c>
      <c r="J1354" s="356" t="s">
        <v>608</v>
      </c>
      <c r="K1354" s="357" t="s">
        <v>48</v>
      </c>
      <c r="L1354" s="358"/>
      <c r="M1354" s="358" t="s">
        <v>1414</v>
      </c>
      <c r="N1354" s="357">
        <v>560162</v>
      </c>
      <c r="O1354" s="357" t="s">
        <v>1320</v>
      </c>
      <c r="P1354" s="361">
        <v>44146</v>
      </c>
      <c r="Q1354" s="362">
        <v>181521538.66999999</v>
      </c>
      <c r="R1354" s="362">
        <v>131809061.22996029</v>
      </c>
      <c r="S1354" s="357">
        <v>92</v>
      </c>
      <c r="T1354" s="359">
        <v>0.16944923974837889</v>
      </c>
      <c r="U1354" s="359">
        <v>2.1905033955617177</v>
      </c>
      <c r="V1354" s="359">
        <v>0.15520530027144952</v>
      </c>
      <c r="W1354" s="359">
        <v>1.52153090810039</v>
      </c>
      <c r="X1354" s="359" t="s">
        <v>1417</v>
      </c>
      <c r="Y1354" s="359" t="s">
        <v>1417</v>
      </c>
      <c r="Z1354" s="359" t="s">
        <v>1417</v>
      </c>
      <c r="AA1354" s="359" t="s">
        <v>1417</v>
      </c>
      <c r="AB1354" s="359">
        <v>0.20223571168618246</v>
      </c>
      <c r="AC1354" s="363">
        <v>0.33389708741213087</v>
      </c>
      <c r="AD1354" s="526">
        <v>39344744000169</v>
      </c>
      <c r="AE1354" s="360" t="s">
        <v>2442</v>
      </c>
      <c r="AF1354" s="360" t="s">
        <v>741</v>
      </c>
      <c r="AG1354" s="364" t="s">
        <v>741</v>
      </c>
      <c r="AH1354" s="364" t="s">
        <v>2144</v>
      </c>
      <c r="AI1354" s="364">
        <v>1000</v>
      </c>
      <c r="AJ1354" s="364">
        <v>1000</v>
      </c>
      <c r="AK1354" s="364">
        <v>1000</v>
      </c>
      <c r="AL1354" s="359">
        <v>0.02</v>
      </c>
      <c r="AM1354" s="359">
        <v>0.2</v>
      </c>
      <c r="AN1354" s="359" t="s">
        <v>666</v>
      </c>
      <c r="AO1354" s="357" t="s">
        <v>1323</v>
      </c>
      <c r="AP1354" s="360" t="s">
        <v>716</v>
      </c>
      <c r="AQ1354" s="366" t="s">
        <v>659</v>
      </c>
      <c r="AR1354" s="359" t="s">
        <v>34</v>
      </c>
      <c r="AS1354" s="359" t="s">
        <v>34</v>
      </c>
      <c r="AT1354" s="359"/>
      <c r="AX1354" s="646"/>
      <c r="AY1354" s="647"/>
      <c r="AZ1354" s="647"/>
      <c r="BA1354" s="647"/>
      <c r="BB1354" s="648"/>
      <c r="BC1354" s="647"/>
      <c r="BD1354" s="647"/>
      <c r="BE1354" s="647"/>
      <c r="BF1354" s="647"/>
      <c r="BG1354" s="648"/>
      <c r="BH1354" s="648"/>
      <c r="BI1354" s="649"/>
      <c r="BJ1354" s="649"/>
      <c r="BK1354" s="649"/>
      <c r="BL1354" s="648"/>
      <c r="BM1354" s="648"/>
      <c r="BN1354" s="648"/>
      <c r="BO1354" s="648"/>
      <c r="BP1354" s="648"/>
      <c r="BQ1354" s="648"/>
      <c r="BR1354" s="648"/>
      <c r="BS1354" s="648"/>
      <c r="BT1354" s="651"/>
      <c r="BU1354" s="652"/>
      <c r="BV1354" s="650"/>
      <c r="BW1354" s="653"/>
    </row>
    <row r="1355" spans="2:75" ht="15.75" customHeight="1">
      <c r="B1355" s="353" t="s">
        <v>597</v>
      </c>
      <c r="C1355" s="354">
        <v>41574875000184</v>
      </c>
      <c r="D1355" s="355" t="s">
        <v>14</v>
      </c>
      <c r="E1355" s="355" t="s">
        <v>607</v>
      </c>
      <c r="F1355" s="355"/>
      <c r="G1355" s="356"/>
      <c r="H1355" s="356" t="s">
        <v>34</v>
      </c>
      <c r="I1355" s="356" t="s">
        <v>34</v>
      </c>
      <c r="J1355" s="356" t="s">
        <v>608</v>
      </c>
      <c r="K1355" s="357" t="s">
        <v>48</v>
      </c>
      <c r="L1355" s="358"/>
      <c r="M1355" s="358" t="s">
        <v>34</v>
      </c>
      <c r="N1355" s="357">
        <v>624438</v>
      </c>
      <c r="O1355" s="357" t="s">
        <v>1320</v>
      </c>
      <c r="P1355" s="361">
        <v>44355</v>
      </c>
      <c r="Q1355" s="362">
        <v>1313299.49</v>
      </c>
      <c r="R1355" s="362">
        <v>1161445.4335317465</v>
      </c>
      <c r="S1355" s="357">
        <v>92</v>
      </c>
      <c r="T1355" s="359">
        <v>4.1650050562613394E-2</v>
      </c>
      <c r="U1355" s="359">
        <v>0.53841833293675023</v>
      </c>
      <c r="V1355" s="359">
        <v>-0.1013695909350677</v>
      </c>
      <c r="W1355" s="359">
        <v>-0.99376094424251415</v>
      </c>
      <c r="X1355" s="359" t="s">
        <v>1417</v>
      </c>
      <c r="Y1355" s="359" t="s">
        <v>1417</v>
      </c>
      <c r="Z1355" s="359" t="s">
        <v>1417</v>
      </c>
      <c r="AA1355" s="359" t="s">
        <v>1417</v>
      </c>
      <c r="AB1355" s="359">
        <v>0.26291768092307594</v>
      </c>
      <c r="AC1355" s="363">
        <v>-0.64449549948324258</v>
      </c>
      <c r="AD1355" s="526">
        <v>29088425000186</v>
      </c>
      <c r="AE1355" s="360" t="s">
        <v>2294</v>
      </c>
      <c r="AF1355" s="360" t="s">
        <v>2143</v>
      </c>
      <c r="AG1355" s="364" t="s">
        <v>1435</v>
      </c>
      <c r="AH1355" s="364" t="s">
        <v>2147</v>
      </c>
      <c r="AI1355" s="364">
        <v>50</v>
      </c>
      <c r="AJ1355" s="364">
        <v>50</v>
      </c>
      <c r="AK1355" s="364">
        <v>30</v>
      </c>
      <c r="AL1355" s="359">
        <v>0.02</v>
      </c>
      <c r="AM1355" s="359">
        <v>0.2</v>
      </c>
      <c r="AN1355" s="359" t="s">
        <v>34</v>
      </c>
      <c r="AO1355" s="357" t="s">
        <v>1323</v>
      </c>
      <c r="AP1355" s="360" t="s">
        <v>716</v>
      </c>
      <c r="AQ1355" s="366" t="s">
        <v>681</v>
      </c>
      <c r="AR1355" s="359">
        <v>5.3333333333333332E-3</v>
      </c>
      <c r="AS1355" s="359">
        <v>5.3333333333333332E-3</v>
      </c>
      <c r="AT1355" s="359"/>
      <c r="AX1355" s="646"/>
      <c r="AY1355" s="647"/>
      <c r="AZ1355" s="647"/>
      <c r="BA1355" s="647"/>
      <c r="BB1355" s="648"/>
      <c r="BC1355" s="647"/>
      <c r="BD1355" s="647"/>
      <c r="BE1355" s="647"/>
      <c r="BF1355" s="647"/>
      <c r="BG1355" s="648"/>
      <c r="BH1355" s="648"/>
      <c r="BI1355" s="649"/>
      <c r="BJ1355" s="649"/>
      <c r="BK1355" s="649"/>
      <c r="BL1355" s="648"/>
      <c r="BM1355" s="648"/>
      <c r="BN1355" s="648"/>
      <c r="BO1355" s="648"/>
      <c r="BP1355" s="648"/>
      <c r="BQ1355" s="648"/>
      <c r="BR1355" s="648"/>
      <c r="BS1355" s="648"/>
      <c r="BT1355" s="651"/>
      <c r="BU1355" s="652"/>
      <c r="BV1355" s="650"/>
      <c r="BW1355" s="653"/>
    </row>
    <row r="1356" spans="2:75" ht="15.75" customHeight="1">
      <c r="B1356" s="353" t="s">
        <v>599</v>
      </c>
      <c r="C1356" s="354">
        <v>14163402000111</v>
      </c>
      <c r="D1356" s="355" t="s">
        <v>14</v>
      </c>
      <c r="E1356" s="355" t="s">
        <v>607</v>
      </c>
      <c r="F1356" s="355"/>
      <c r="G1356" s="356"/>
      <c r="H1356" s="356" t="s">
        <v>34</v>
      </c>
      <c r="I1356" s="356" t="s">
        <v>34</v>
      </c>
      <c r="J1356" s="356" t="s">
        <v>608</v>
      </c>
      <c r="K1356" s="357" t="s">
        <v>48</v>
      </c>
      <c r="L1356" s="358"/>
      <c r="M1356" s="358" t="s">
        <v>1414</v>
      </c>
      <c r="N1356" s="357">
        <v>297593</v>
      </c>
      <c r="O1356" s="357" t="s">
        <v>1320</v>
      </c>
      <c r="P1356" s="361">
        <v>40947</v>
      </c>
      <c r="Q1356" s="362">
        <v>15310578.109999999</v>
      </c>
      <c r="R1356" s="362">
        <v>12060268.053015867</v>
      </c>
      <c r="S1356" s="357">
        <v>92</v>
      </c>
      <c r="T1356" s="359">
        <v>-7.3062131006467301E-2</v>
      </c>
      <c r="U1356" s="359">
        <v>-0.94448842788728304</v>
      </c>
      <c r="V1356" s="359">
        <v>-0.21240658341198693</v>
      </c>
      <c r="W1356" s="359">
        <v>-2.082294748826901</v>
      </c>
      <c r="X1356" s="359">
        <v>-6.5653451839990828E-2</v>
      </c>
      <c r="Y1356" s="359">
        <v>-0.49786205194481448</v>
      </c>
      <c r="Z1356" s="359">
        <v>0.12593357407092709</v>
      </c>
      <c r="AA1356" s="359">
        <v>0.71584726120570863</v>
      </c>
      <c r="AB1356" s="359">
        <v>0.23095147725779025</v>
      </c>
      <c r="AC1356" s="363">
        <v>-1.3389307693146015</v>
      </c>
      <c r="AD1356" s="526">
        <v>0</v>
      </c>
      <c r="AE1356" s="360" t="s">
        <v>2454</v>
      </c>
      <c r="AF1356" s="360" t="s">
        <v>2143</v>
      </c>
      <c r="AG1356" s="364" t="s">
        <v>1435</v>
      </c>
      <c r="AH1356" s="364" t="s">
        <v>2165</v>
      </c>
      <c r="AI1356" s="364">
        <v>25000</v>
      </c>
      <c r="AJ1356" s="364">
        <v>25000</v>
      </c>
      <c r="AK1356" s="364">
        <v>5000</v>
      </c>
      <c r="AL1356" s="359">
        <v>8.0000000000000004E-4</v>
      </c>
      <c r="AM1356" s="359" t="s">
        <v>34</v>
      </c>
      <c r="AN1356" s="359" t="s">
        <v>2161</v>
      </c>
      <c r="AO1356" s="357" t="s">
        <v>1323</v>
      </c>
      <c r="AP1356" s="360" t="s">
        <v>716</v>
      </c>
      <c r="AQ1356" s="366" t="s">
        <v>659</v>
      </c>
      <c r="AR1356" s="359">
        <v>1.3333333333333334E-4</v>
      </c>
      <c r="AS1356" s="359">
        <v>1.3333333333333334E-4</v>
      </c>
      <c r="AT1356" s="359"/>
      <c r="AX1356" s="646"/>
      <c r="AY1356" s="647"/>
      <c r="AZ1356" s="647"/>
      <c r="BA1356" s="647"/>
      <c r="BB1356" s="648"/>
      <c r="BC1356" s="647"/>
      <c r="BD1356" s="647"/>
      <c r="BE1356" s="647"/>
      <c r="BF1356" s="647"/>
      <c r="BG1356" s="648"/>
      <c r="BH1356" s="648"/>
      <c r="BI1356" s="649"/>
      <c r="BJ1356" s="649"/>
      <c r="BK1356" s="649"/>
      <c r="BL1356" s="648"/>
      <c r="BM1356" s="648"/>
      <c r="BN1356" s="648"/>
      <c r="BO1356" s="648"/>
      <c r="BP1356" s="648"/>
      <c r="BQ1356" s="648"/>
      <c r="BR1356" s="648"/>
      <c r="BS1356" s="648"/>
      <c r="BT1356" s="651"/>
      <c r="BU1356" s="652"/>
      <c r="BV1356" s="650"/>
      <c r="BW1356" s="653"/>
    </row>
    <row r="1357" spans="2:75" ht="15.75" customHeight="1">
      <c r="B1357" s="353" t="s">
        <v>717</v>
      </c>
      <c r="C1357" s="354">
        <v>36498567000187</v>
      </c>
      <c r="D1357" s="355" t="s">
        <v>13</v>
      </c>
      <c r="E1357" s="355" t="s">
        <v>615</v>
      </c>
      <c r="F1357" s="355" t="s">
        <v>619</v>
      </c>
      <c r="G1357" s="356" t="s">
        <v>34</v>
      </c>
      <c r="H1357" s="356" t="s">
        <v>865</v>
      </c>
      <c r="I1357" s="356" t="s">
        <v>34</v>
      </c>
      <c r="J1357" s="356"/>
      <c r="K1357" s="357" t="s">
        <v>48</v>
      </c>
      <c r="L1357" s="358"/>
      <c r="M1357" s="358" t="s">
        <v>1414</v>
      </c>
      <c r="N1357" s="357">
        <v>542407</v>
      </c>
      <c r="O1357" s="357" t="s">
        <v>1320</v>
      </c>
      <c r="P1357" s="361">
        <v>43998</v>
      </c>
      <c r="Q1357" s="362">
        <v>2841709.05</v>
      </c>
      <c r="R1357" s="362">
        <v>2891554.5593650797</v>
      </c>
      <c r="S1357" s="357">
        <v>93</v>
      </c>
      <c r="T1357" s="359">
        <v>6.5592877789339976E-2</v>
      </c>
      <c r="U1357" s="359">
        <v>0.84793193369041708</v>
      </c>
      <c r="V1357" s="359">
        <v>5.9608399686911007E-2</v>
      </c>
      <c r="W1357" s="359">
        <v>0.58436163164152266</v>
      </c>
      <c r="X1357" s="359">
        <v>0.11659989425615125</v>
      </c>
      <c r="Y1357" s="359">
        <v>0.88419817974530368</v>
      </c>
      <c r="Z1357" s="359" t="s">
        <v>1417</v>
      </c>
      <c r="AA1357" s="359" t="s">
        <v>1417</v>
      </c>
      <c r="AB1357" s="359">
        <v>5.76286169029133E-2</v>
      </c>
      <c r="AC1357" s="363">
        <v>-0.65220495393414024</v>
      </c>
      <c r="AD1357" s="526">
        <v>36016411000112</v>
      </c>
      <c r="AE1357" s="360" t="s">
        <v>2142</v>
      </c>
      <c r="AF1357" s="360" t="s">
        <v>2143</v>
      </c>
      <c r="AG1357" s="364" t="s">
        <v>1435</v>
      </c>
      <c r="AH1357" s="364" t="s">
        <v>2144</v>
      </c>
      <c r="AI1357" s="364">
        <v>100</v>
      </c>
      <c r="AJ1357" s="364">
        <v>100</v>
      </c>
      <c r="AK1357" s="364">
        <v>100</v>
      </c>
      <c r="AL1357" s="657">
        <v>6.9999999999999993E-3</v>
      </c>
      <c r="AM1357" s="657">
        <v>0.1</v>
      </c>
      <c r="AN1357" s="359" t="s">
        <v>34</v>
      </c>
      <c r="AO1357" s="357" t="s">
        <v>1323</v>
      </c>
      <c r="AP1357" s="360" t="s">
        <v>13</v>
      </c>
      <c r="AQ1357" s="366" t="s">
        <v>668</v>
      </c>
      <c r="AR1357" s="359">
        <v>2.3E-3</v>
      </c>
      <c r="AS1357" s="359">
        <v>2.3E-3</v>
      </c>
      <c r="AT1357" s="359"/>
      <c r="AX1357" s="646"/>
      <c r="AY1357" s="647"/>
      <c r="AZ1357" s="647"/>
      <c r="BA1357" s="647"/>
      <c r="BB1357" s="648"/>
      <c r="BC1357" s="647"/>
      <c r="BD1357" s="647"/>
      <c r="BE1357" s="647"/>
      <c r="BF1357" s="647"/>
      <c r="BG1357" s="648"/>
      <c r="BH1357" s="648"/>
      <c r="BI1357" s="649"/>
      <c r="BJ1357" s="649"/>
      <c r="BK1357" s="649"/>
      <c r="BL1357" s="648"/>
      <c r="BM1357" s="648"/>
      <c r="BN1357" s="648"/>
      <c r="BO1357" s="648"/>
      <c r="BP1357" s="648"/>
      <c r="BQ1357" s="648"/>
      <c r="BR1357" s="648"/>
      <c r="BS1357" s="648"/>
      <c r="BT1357" s="651"/>
      <c r="BU1357" s="652"/>
      <c r="BV1357" s="650"/>
      <c r="BW1357" s="653"/>
    </row>
    <row r="1358" spans="2:75" ht="15.75" customHeight="1">
      <c r="B1358" s="353" t="s">
        <v>840</v>
      </c>
      <c r="C1358" s="354">
        <v>15912241000184</v>
      </c>
      <c r="D1358" s="355" t="s">
        <v>14</v>
      </c>
      <c r="E1358" s="355" t="s">
        <v>607</v>
      </c>
      <c r="F1358" s="355"/>
      <c r="G1358" s="356"/>
      <c r="H1358" s="356" t="s">
        <v>34</v>
      </c>
      <c r="I1358" s="356" t="s">
        <v>34</v>
      </c>
      <c r="J1358" s="356"/>
      <c r="K1358" s="357" t="s">
        <v>48</v>
      </c>
      <c r="L1358" s="358"/>
      <c r="M1358" s="358" t="s">
        <v>34</v>
      </c>
      <c r="N1358" s="357">
        <v>314153</v>
      </c>
      <c r="O1358" s="357" t="s">
        <v>1320</v>
      </c>
      <c r="P1358" s="361">
        <v>41155</v>
      </c>
      <c r="Q1358" s="362">
        <v>55645333.270000003</v>
      </c>
      <c r="R1358" s="362">
        <v>91181592.497420624</v>
      </c>
      <c r="S1358" s="357">
        <v>94</v>
      </c>
      <c r="T1358" s="359">
        <v>-0.17025672674032222</v>
      </c>
      <c r="U1358" s="359">
        <v>-2.2009419375129848</v>
      </c>
      <c r="V1358" s="359">
        <v>-0.32255624898886837</v>
      </c>
      <c r="W1358" s="359">
        <v>-3.1621297828046449</v>
      </c>
      <c r="X1358" s="359">
        <v>-0.31916264899976166</v>
      </c>
      <c r="Y1358" s="359">
        <v>-2.4202683466275174</v>
      </c>
      <c r="Z1358" s="359">
        <v>-0.18232144102213832</v>
      </c>
      <c r="AA1358" s="359">
        <v>-1.036374177241002</v>
      </c>
      <c r="AB1358" s="359">
        <v>0.19146256755564947</v>
      </c>
      <c r="AC1358" s="363">
        <v>-2.4445901063272819</v>
      </c>
      <c r="AD1358" s="526">
        <v>16565058000112</v>
      </c>
      <c r="AE1358" s="360" t="s">
        <v>2157</v>
      </c>
      <c r="AF1358" s="360" t="s">
        <v>2143</v>
      </c>
      <c r="AG1358" s="364" t="s">
        <v>1435</v>
      </c>
      <c r="AH1358" s="364" t="s">
        <v>2147</v>
      </c>
      <c r="AI1358" s="364">
        <v>5000</v>
      </c>
      <c r="AJ1358" s="364">
        <v>5000</v>
      </c>
      <c r="AK1358" s="364">
        <v>5000</v>
      </c>
      <c r="AL1358" s="359">
        <v>7.4999999999999997E-3</v>
      </c>
      <c r="AM1358" s="359">
        <v>0.1</v>
      </c>
      <c r="AN1358" s="359" t="s">
        <v>2161</v>
      </c>
      <c r="AO1358" s="357" t="s">
        <v>1323</v>
      </c>
      <c r="AP1358" s="360" t="s">
        <v>716</v>
      </c>
      <c r="AQ1358" s="366" t="s">
        <v>659</v>
      </c>
      <c r="AR1358" s="359">
        <v>6.0000000000000001E-3</v>
      </c>
      <c r="AS1358" s="359">
        <v>6.0000000000000001E-3</v>
      </c>
      <c r="AT1358" s="359"/>
      <c r="AX1358" s="646"/>
      <c r="AY1358" s="647"/>
      <c r="AZ1358" s="647"/>
      <c r="BA1358" s="647"/>
      <c r="BB1358" s="648"/>
      <c r="BC1358" s="647"/>
      <c r="BD1358" s="647"/>
      <c r="BE1358" s="647"/>
      <c r="BF1358" s="647"/>
      <c r="BG1358" s="648"/>
      <c r="BH1358" s="648"/>
      <c r="BI1358" s="649"/>
      <c r="BJ1358" s="649"/>
      <c r="BK1358" s="649"/>
      <c r="BL1358" s="648"/>
      <c r="BM1358" s="648"/>
      <c r="BN1358" s="648"/>
      <c r="BO1358" s="648"/>
      <c r="BP1358" s="648"/>
      <c r="BQ1358" s="648"/>
      <c r="BR1358" s="648"/>
      <c r="BS1358" s="648"/>
      <c r="BT1358" s="651"/>
      <c r="BU1358" s="652"/>
      <c r="BV1358" s="650"/>
      <c r="BW1358" s="653"/>
    </row>
    <row r="1359" spans="2:75" ht="15.75" customHeight="1">
      <c r="B1359" s="353" t="s">
        <v>267</v>
      </c>
      <c r="C1359" s="354">
        <v>37008385000143</v>
      </c>
      <c r="D1359" s="355" t="s">
        <v>13</v>
      </c>
      <c r="E1359" s="355" t="s">
        <v>616</v>
      </c>
      <c r="F1359" s="355" t="s">
        <v>619</v>
      </c>
      <c r="G1359" s="356" t="s">
        <v>34</v>
      </c>
      <c r="H1359" s="356" t="s">
        <v>1337</v>
      </c>
      <c r="I1359" s="356" t="s">
        <v>34</v>
      </c>
      <c r="J1359" s="356" t="s">
        <v>611</v>
      </c>
      <c r="K1359" s="357" t="s">
        <v>48</v>
      </c>
      <c r="L1359" s="358"/>
      <c r="M1359" s="358" t="s">
        <v>34</v>
      </c>
      <c r="N1359" s="357">
        <v>537764</v>
      </c>
      <c r="O1359" s="357" t="s">
        <v>1320</v>
      </c>
      <c r="P1359" s="361">
        <v>43971</v>
      </c>
      <c r="Q1359" s="362">
        <v>29626361.210000001</v>
      </c>
      <c r="R1359" s="362">
        <v>32820015.829523824</v>
      </c>
      <c r="S1359" s="357">
        <v>95</v>
      </c>
      <c r="T1359" s="359">
        <v>-4.7027864242204287E-2</v>
      </c>
      <c r="U1359" s="359">
        <v>-0.60793838002185263</v>
      </c>
      <c r="V1359" s="359">
        <v>4.9528986857509283E-2</v>
      </c>
      <c r="W1359" s="359">
        <v>0.48554968302497498</v>
      </c>
      <c r="X1359" s="359">
        <v>0.23270704034821099</v>
      </c>
      <c r="Y1359" s="359">
        <v>1.764659760649399</v>
      </c>
      <c r="Z1359" s="359" t="s">
        <v>1417</v>
      </c>
      <c r="AA1359" s="359" t="s">
        <v>1417</v>
      </c>
      <c r="AB1359" s="359">
        <v>0.26220568481661172</v>
      </c>
      <c r="AC1359" s="363">
        <v>-5.5783764745325856E-2</v>
      </c>
      <c r="AD1359" s="526">
        <v>0</v>
      </c>
      <c r="AE1359" s="360" t="s">
        <v>2335</v>
      </c>
      <c r="AF1359" s="360" t="s">
        <v>2143</v>
      </c>
      <c r="AG1359" s="364" t="s">
        <v>1435</v>
      </c>
      <c r="AH1359" s="364" t="s">
        <v>2147</v>
      </c>
      <c r="AI1359" s="364">
        <v>10000</v>
      </c>
      <c r="AJ1359" s="364">
        <v>1000</v>
      </c>
      <c r="AK1359" s="364">
        <v>5000</v>
      </c>
      <c r="AL1359" s="359">
        <v>1.4999999999999999E-2</v>
      </c>
      <c r="AM1359" s="359">
        <v>0.2</v>
      </c>
      <c r="AN1359" s="359" t="s">
        <v>64</v>
      </c>
      <c r="AO1359" s="357" t="s">
        <v>1323</v>
      </c>
      <c r="AP1359" s="360" t="s">
        <v>13</v>
      </c>
      <c r="AQ1359" s="366" t="s">
        <v>668</v>
      </c>
      <c r="AR1359" s="359">
        <v>4.0000000000000001E-3</v>
      </c>
      <c r="AS1359" s="359">
        <v>4.0000000000000001E-3</v>
      </c>
      <c r="AT1359" s="359"/>
      <c r="AX1359" s="646"/>
      <c r="AY1359" s="647"/>
      <c r="AZ1359" s="647"/>
      <c r="BA1359" s="647"/>
      <c r="BB1359" s="648"/>
      <c r="BC1359" s="647"/>
      <c r="BD1359" s="647"/>
      <c r="BE1359" s="647"/>
      <c r="BF1359" s="647"/>
      <c r="BG1359" s="648"/>
      <c r="BH1359" s="648"/>
      <c r="BI1359" s="649"/>
      <c r="BJ1359" s="649"/>
      <c r="BK1359" s="649"/>
      <c r="BL1359" s="648"/>
      <c r="BM1359" s="648"/>
      <c r="BN1359" s="648"/>
      <c r="BO1359" s="648"/>
      <c r="BP1359" s="648"/>
      <c r="BQ1359" s="648"/>
      <c r="BR1359" s="648"/>
      <c r="BS1359" s="648"/>
      <c r="BT1359" s="651"/>
      <c r="BU1359" s="652"/>
      <c r="BV1359" s="650"/>
      <c r="BW1359" s="653"/>
    </row>
    <row r="1360" spans="2:75" ht="15.75" customHeight="1">
      <c r="B1360" s="353" t="s">
        <v>1618</v>
      </c>
      <c r="C1360" s="354">
        <v>44669531000147</v>
      </c>
      <c r="D1360" s="355" t="s">
        <v>11</v>
      </c>
      <c r="E1360" s="355" t="s">
        <v>620</v>
      </c>
      <c r="F1360" s="355" t="s">
        <v>685</v>
      </c>
      <c r="G1360" s="356" t="s">
        <v>738</v>
      </c>
      <c r="H1360" s="356" t="s">
        <v>34</v>
      </c>
      <c r="I1360" s="356" t="s">
        <v>1318</v>
      </c>
      <c r="J1360" s="356" t="s">
        <v>608</v>
      </c>
      <c r="K1360" s="357" t="s">
        <v>48</v>
      </c>
      <c r="L1360" s="358"/>
      <c r="M1360" s="358"/>
      <c r="N1360" s="357">
        <v>640824</v>
      </c>
      <c r="O1360" s="357" t="s">
        <v>1320</v>
      </c>
      <c r="P1360" s="361">
        <v>44610</v>
      </c>
      <c r="Q1360" s="362">
        <v>1109652.98</v>
      </c>
      <c r="R1360" s="362" t="s">
        <v>1417</v>
      </c>
      <c r="S1360" s="357">
        <v>102</v>
      </c>
      <c r="T1360" s="359" t="s">
        <v>1417</v>
      </c>
      <c r="U1360" s="359" t="s">
        <v>1417</v>
      </c>
      <c r="V1360" s="359" t="s">
        <v>1417</v>
      </c>
      <c r="W1360" s="359" t="s">
        <v>1417</v>
      </c>
      <c r="X1360" s="359" t="s">
        <v>1417</v>
      </c>
      <c r="Y1360" s="359" t="s">
        <v>1417</v>
      </c>
      <c r="Z1360" s="359" t="s">
        <v>1417</v>
      </c>
      <c r="AA1360" s="359" t="s">
        <v>1417</v>
      </c>
      <c r="AB1360" s="359" t="s">
        <v>1417</v>
      </c>
      <c r="AC1360" s="363" t="s">
        <v>1417</v>
      </c>
      <c r="AD1360" s="526">
        <v>42592476000109</v>
      </c>
      <c r="AE1360" s="360" t="s">
        <v>2341</v>
      </c>
      <c r="AF1360" s="360" t="s">
        <v>973</v>
      </c>
      <c r="AG1360" s="364" t="s">
        <v>973</v>
      </c>
      <c r="AH1360" s="364" t="s">
        <v>2165</v>
      </c>
      <c r="AI1360" s="364">
        <v>100000</v>
      </c>
      <c r="AJ1360" s="364">
        <v>100000</v>
      </c>
      <c r="AK1360" s="364">
        <v>100000</v>
      </c>
      <c r="AL1360" s="359">
        <v>5.0000000000000001E-4</v>
      </c>
      <c r="AM1360" s="359" t="s">
        <v>34</v>
      </c>
      <c r="AN1360" s="359" t="s">
        <v>2156</v>
      </c>
      <c r="AO1360" s="357" t="s">
        <v>1323</v>
      </c>
      <c r="AP1360" s="360" t="s">
        <v>13</v>
      </c>
      <c r="AQ1360" s="366" t="s">
        <v>671</v>
      </c>
      <c r="AR1360" s="359" t="s">
        <v>34</v>
      </c>
      <c r="AS1360" s="359" t="s">
        <v>34</v>
      </c>
      <c r="AT1360" s="359"/>
      <c r="AX1360" s="646"/>
      <c r="AY1360" s="647"/>
      <c r="AZ1360" s="647"/>
      <c r="BA1360" s="647"/>
      <c r="BB1360" s="648"/>
      <c r="BC1360" s="647"/>
      <c r="BD1360" s="647"/>
      <c r="BE1360" s="647"/>
      <c r="BF1360" s="647"/>
      <c r="BG1360" s="648"/>
      <c r="BH1360" s="648"/>
      <c r="BI1360" s="649"/>
      <c r="BJ1360" s="649"/>
      <c r="BK1360" s="649"/>
      <c r="BL1360" s="648"/>
      <c r="BM1360" s="648"/>
      <c r="BN1360" s="648"/>
      <c r="BO1360" s="648"/>
      <c r="BP1360" s="648"/>
      <c r="BQ1360" s="648"/>
      <c r="BR1360" s="648"/>
      <c r="BS1360" s="648"/>
      <c r="BT1360" s="651"/>
      <c r="BU1360" s="652"/>
      <c r="BV1360" s="650"/>
      <c r="BW1360" s="653"/>
    </row>
    <row r="1361" spans="2:75" ht="15.75" customHeight="1">
      <c r="B1361" s="353" t="s">
        <v>1615</v>
      </c>
      <c r="C1361" s="354">
        <v>35343303000191</v>
      </c>
      <c r="D1361" s="355" t="s">
        <v>14</v>
      </c>
      <c r="E1361" s="355" t="s">
        <v>607</v>
      </c>
      <c r="F1361" s="355"/>
      <c r="G1361" s="356"/>
      <c r="H1361" s="356" t="s">
        <v>34</v>
      </c>
      <c r="I1361" s="356" t="s">
        <v>34</v>
      </c>
      <c r="J1361" s="356" t="s">
        <v>611</v>
      </c>
      <c r="K1361" s="357" t="s">
        <v>48</v>
      </c>
      <c r="L1361" s="358"/>
      <c r="M1361" s="358"/>
      <c r="N1361" s="357">
        <v>519618</v>
      </c>
      <c r="O1361" s="357" t="s">
        <v>1320</v>
      </c>
      <c r="P1361" s="361">
        <v>43822</v>
      </c>
      <c r="Q1361" s="362" t="s">
        <v>1391</v>
      </c>
      <c r="R1361" s="362" t="s">
        <v>1417</v>
      </c>
      <c r="S1361" s="357">
        <v>102</v>
      </c>
      <c r="T1361" s="359" t="s">
        <v>1417</v>
      </c>
      <c r="U1361" s="359" t="s">
        <v>1417</v>
      </c>
      <c r="V1361" s="359" t="s">
        <v>1417</v>
      </c>
      <c r="W1361" s="359" t="s">
        <v>1417</v>
      </c>
      <c r="X1361" s="359" t="s">
        <v>1417</v>
      </c>
      <c r="Y1361" s="359" t="s">
        <v>1417</v>
      </c>
      <c r="Z1361" s="359" t="s">
        <v>1417</v>
      </c>
      <c r="AA1361" s="359" t="s">
        <v>1417</v>
      </c>
      <c r="AB1361" s="359" t="s">
        <v>1417</v>
      </c>
      <c r="AC1361" s="363" t="s">
        <v>1417</v>
      </c>
      <c r="AD1361" s="526">
        <v>35726390000166</v>
      </c>
      <c r="AE1361" s="360" t="s">
        <v>2336</v>
      </c>
      <c r="AF1361" s="360" t="s">
        <v>2143</v>
      </c>
      <c r="AG1361" s="364" t="s">
        <v>1435</v>
      </c>
      <c r="AH1361" s="364" t="s">
        <v>726</v>
      </c>
      <c r="AI1361" s="364">
        <v>100000</v>
      </c>
      <c r="AJ1361" s="364">
        <v>10000</v>
      </c>
      <c r="AK1361" s="364">
        <v>100000</v>
      </c>
      <c r="AL1361" s="359">
        <v>1.6E-2</v>
      </c>
      <c r="AM1361" s="359">
        <v>0.2</v>
      </c>
      <c r="AN1361" s="359" t="s">
        <v>34</v>
      </c>
      <c r="AO1361" s="357" t="s">
        <v>1323</v>
      </c>
      <c r="AP1361" s="360" t="s">
        <v>716</v>
      </c>
      <c r="AQ1361" s="366" t="s">
        <v>687</v>
      </c>
      <c r="AR1361" s="359">
        <v>3.2000000000000002E-3</v>
      </c>
      <c r="AS1361" s="359">
        <v>3.2000000000000002E-3</v>
      </c>
      <c r="AT1361" s="359"/>
      <c r="AX1361" s="646"/>
      <c r="AY1361" s="647"/>
      <c r="AZ1361" s="647"/>
      <c r="BA1361" s="647"/>
      <c r="BB1361" s="648"/>
      <c r="BC1361" s="647"/>
      <c r="BD1361" s="647"/>
      <c r="BE1361" s="647"/>
      <c r="BF1361" s="647"/>
      <c r="BG1361" s="648"/>
      <c r="BH1361" s="648"/>
      <c r="BI1361" s="649"/>
      <c r="BJ1361" s="649"/>
      <c r="BK1361" s="649"/>
      <c r="BL1361" s="648"/>
      <c r="BM1361" s="648"/>
      <c r="BN1361" s="648"/>
      <c r="BO1361" s="648"/>
      <c r="BP1361" s="648"/>
      <c r="BQ1361" s="648"/>
      <c r="BR1361" s="648"/>
      <c r="BS1361" s="648"/>
      <c r="BT1361" s="651"/>
      <c r="BU1361" s="652"/>
      <c r="BV1361" s="650"/>
      <c r="BW1361" s="653"/>
    </row>
    <row r="1362" spans="2:75" ht="15.75" customHeight="1">
      <c r="B1362" s="353" t="s">
        <v>483</v>
      </c>
      <c r="C1362" s="354">
        <v>31353316000190</v>
      </c>
      <c r="D1362" s="355" t="s">
        <v>11</v>
      </c>
      <c r="E1362" s="355" t="s">
        <v>620</v>
      </c>
      <c r="F1362" s="355" t="s">
        <v>663</v>
      </c>
      <c r="G1362" s="356" t="s">
        <v>738</v>
      </c>
      <c r="H1362" s="356" t="s">
        <v>34</v>
      </c>
      <c r="I1362" s="356"/>
      <c r="J1362" s="356" t="s">
        <v>608</v>
      </c>
      <c r="K1362" s="357" t="s">
        <v>48</v>
      </c>
      <c r="L1362" s="358"/>
      <c r="M1362" s="358" t="s">
        <v>34</v>
      </c>
      <c r="N1362" s="357">
        <v>488569</v>
      </c>
      <c r="O1362" s="357" t="s">
        <v>1320</v>
      </c>
      <c r="P1362" s="361">
        <v>43524</v>
      </c>
      <c r="Q1362" s="362">
        <v>10298983.16</v>
      </c>
      <c r="R1362" s="362">
        <v>10423082.839484131</v>
      </c>
      <c r="S1362" s="357">
        <v>121</v>
      </c>
      <c r="T1362" s="359">
        <v>9.0748571941776657E-2</v>
      </c>
      <c r="U1362" s="359">
        <v>1.1731245019217642</v>
      </c>
      <c r="V1362" s="359">
        <v>0.12420091518347287</v>
      </c>
      <c r="W1362" s="359">
        <v>1.217584263781561</v>
      </c>
      <c r="X1362" s="359">
        <v>0.17654074282416166</v>
      </c>
      <c r="Y1362" s="359">
        <v>1.3387405233240388</v>
      </c>
      <c r="Z1362" s="359">
        <v>0.22711795544944757</v>
      </c>
      <c r="AA1362" s="359">
        <v>1.2910120877500026</v>
      </c>
      <c r="AB1362" s="359">
        <v>1.4511157457170929E-3</v>
      </c>
      <c r="AC1362" s="363">
        <v>13.747118841563063</v>
      </c>
      <c r="AD1362" s="526">
        <v>0</v>
      </c>
      <c r="AE1362" s="360" t="s">
        <v>2262</v>
      </c>
      <c r="AF1362" s="360" t="s">
        <v>2143</v>
      </c>
      <c r="AG1362" s="364" t="s">
        <v>1435</v>
      </c>
      <c r="AH1362" s="364" t="s">
        <v>2144</v>
      </c>
      <c r="AI1362" s="364">
        <v>5000</v>
      </c>
      <c r="AJ1362" s="364">
        <v>1000</v>
      </c>
      <c r="AK1362" s="364">
        <v>1000</v>
      </c>
      <c r="AL1362" s="359">
        <v>9.1999999999999998E-3</v>
      </c>
      <c r="AM1362" s="359">
        <v>0.2</v>
      </c>
      <c r="AN1362" s="359" t="s">
        <v>64</v>
      </c>
      <c r="AO1362" s="357" t="s">
        <v>1323</v>
      </c>
      <c r="AP1362" s="360" t="s">
        <v>13</v>
      </c>
      <c r="AQ1362" s="366" t="s">
        <v>671</v>
      </c>
      <c r="AR1362" s="359">
        <v>1.3493333333333332E-3</v>
      </c>
      <c r="AS1362" s="359">
        <v>1.3493333333333332E-3</v>
      </c>
      <c r="AT1362" s="359"/>
      <c r="AX1362" s="646"/>
      <c r="AY1362" s="647"/>
      <c r="AZ1362" s="647"/>
      <c r="BA1362" s="647"/>
      <c r="BB1362" s="648"/>
      <c r="BC1362" s="647"/>
      <c r="BD1362" s="647"/>
      <c r="BE1362" s="647"/>
      <c r="BF1362" s="647"/>
      <c r="BG1362" s="648"/>
      <c r="BH1362" s="648"/>
      <c r="BI1362" s="649"/>
      <c r="BJ1362" s="649"/>
      <c r="BK1362" s="649"/>
      <c r="BL1362" s="648"/>
      <c r="BM1362" s="648"/>
      <c r="BN1362" s="648"/>
      <c r="BO1362" s="648"/>
      <c r="BP1362" s="648"/>
      <c r="BQ1362" s="648"/>
      <c r="BR1362" s="648"/>
      <c r="BS1362" s="648"/>
      <c r="BT1362" s="651"/>
      <c r="BU1362" s="652"/>
      <c r="BV1362" s="650"/>
      <c r="BW1362" s="653"/>
    </row>
    <row r="1363" spans="2:75" ht="15.75" customHeight="1">
      <c r="B1363" s="353" t="s">
        <v>486</v>
      </c>
      <c r="C1363" s="354">
        <v>41574684000112</v>
      </c>
      <c r="D1363" s="355" t="s">
        <v>11</v>
      </c>
      <c r="E1363" s="355" t="s">
        <v>620</v>
      </c>
      <c r="F1363" s="355" t="s">
        <v>663</v>
      </c>
      <c r="G1363" s="356" t="s">
        <v>738</v>
      </c>
      <c r="H1363" s="356" t="s">
        <v>34</v>
      </c>
      <c r="I1363" s="356" t="s">
        <v>1303</v>
      </c>
      <c r="J1363" s="356" t="s">
        <v>690</v>
      </c>
      <c r="K1363" s="357" t="s">
        <v>48</v>
      </c>
      <c r="L1363" s="358"/>
      <c r="M1363" s="358" t="s">
        <v>34</v>
      </c>
      <c r="N1363" s="357">
        <v>592528</v>
      </c>
      <c r="O1363" s="357" t="s">
        <v>1320</v>
      </c>
      <c r="P1363" s="361">
        <v>44341</v>
      </c>
      <c r="Q1363" s="362">
        <v>134163431.03</v>
      </c>
      <c r="R1363" s="362">
        <v>104980421.97444439</v>
      </c>
      <c r="S1363" s="357">
        <v>121</v>
      </c>
      <c r="T1363" s="359">
        <v>0.10611057408935509</v>
      </c>
      <c r="U1363" s="359">
        <v>1.3717121020601053</v>
      </c>
      <c r="V1363" s="359">
        <v>0.14720190470657246</v>
      </c>
      <c r="W1363" s="359">
        <v>1.4430708703283803</v>
      </c>
      <c r="X1363" s="359" t="s">
        <v>1417</v>
      </c>
      <c r="Y1363" s="359" t="s">
        <v>1417</v>
      </c>
      <c r="Z1363" s="359" t="s">
        <v>1417</v>
      </c>
      <c r="AA1363" s="359" t="s">
        <v>1417</v>
      </c>
      <c r="AB1363" s="359">
        <v>1.5449867240191007E-3</v>
      </c>
      <c r="AC1363" s="363">
        <v>26.027661641726112</v>
      </c>
      <c r="AD1363" s="526">
        <v>0</v>
      </c>
      <c r="AE1363" s="360" t="s">
        <v>2262</v>
      </c>
      <c r="AF1363" s="360" t="s">
        <v>2143</v>
      </c>
      <c r="AG1363" s="364" t="s">
        <v>1435</v>
      </c>
      <c r="AH1363" s="364" t="s">
        <v>2144</v>
      </c>
      <c r="AI1363" s="364">
        <v>1000</v>
      </c>
      <c r="AJ1363" s="364">
        <v>100</v>
      </c>
      <c r="AK1363" s="364">
        <v>1000</v>
      </c>
      <c r="AL1363" s="359">
        <v>0.01</v>
      </c>
      <c r="AM1363" s="359">
        <v>0.15</v>
      </c>
      <c r="AN1363" s="359" t="s">
        <v>34</v>
      </c>
      <c r="AO1363" s="357" t="s">
        <v>1323</v>
      </c>
      <c r="AP1363" s="360" t="s">
        <v>13</v>
      </c>
      <c r="AQ1363" s="366" t="s">
        <v>671</v>
      </c>
      <c r="AR1363" s="359">
        <v>2.1333333333333334E-3</v>
      </c>
      <c r="AS1363" s="359">
        <v>2.1333333333333334E-3</v>
      </c>
      <c r="AT1363" s="359"/>
      <c r="AX1363" s="646"/>
      <c r="AY1363" s="647"/>
      <c r="AZ1363" s="647"/>
      <c r="BA1363" s="647"/>
      <c r="BB1363" s="648"/>
      <c r="BC1363" s="647"/>
      <c r="BD1363" s="647"/>
      <c r="BE1363" s="647"/>
      <c r="BF1363" s="647"/>
      <c r="BG1363" s="648"/>
      <c r="BH1363" s="648"/>
      <c r="BI1363" s="649"/>
      <c r="BJ1363" s="649"/>
      <c r="BK1363" s="649"/>
      <c r="BL1363" s="648"/>
      <c r="BM1363" s="648"/>
      <c r="BN1363" s="648"/>
      <c r="BO1363" s="648"/>
      <c r="BP1363" s="648"/>
      <c r="BQ1363" s="648"/>
      <c r="BR1363" s="648"/>
      <c r="BS1363" s="648"/>
      <c r="BT1363" s="651"/>
      <c r="BU1363" s="652"/>
      <c r="BV1363" s="650"/>
      <c r="BW1363" s="653"/>
    </row>
    <row r="1364" spans="2:75" ht="15.75" customHeight="1">
      <c r="B1364" s="353" t="s">
        <v>1715</v>
      </c>
      <c r="C1364" s="354">
        <v>32397281000154</v>
      </c>
      <c r="D1364" s="355" t="s">
        <v>11</v>
      </c>
      <c r="E1364" s="355" t="s">
        <v>620</v>
      </c>
      <c r="F1364" s="355" t="s">
        <v>663</v>
      </c>
      <c r="G1364" s="356" t="s">
        <v>738</v>
      </c>
      <c r="H1364" s="356" t="s">
        <v>34</v>
      </c>
      <c r="I1364" s="356" t="s">
        <v>1318</v>
      </c>
      <c r="J1364" s="356" t="s">
        <v>608</v>
      </c>
      <c r="K1364" s="357" t="s">
        <v>48</v>
      </c>
      <c r="L1364" s="358"/>
      <c r="M1364" s="358"/>
      <c r="N1364" s="357">
        <v>495174</v>
      </c>
      <c r="O1364" s="357" t="s">
        <v>1320</v>
      </c>
      <c r="P1364" s="361">
        <v>43500</v>
      </c>
      <c r="Q1364" s="362">
        <v>39355500.399999999</v>
      </c>
      <c r="R1364" s="362">
        <v>35485652.018928573</v>
      </c>
      <c r="S1364" s="357">
        <v>121</v>
      </c>
      <c r="T1364" s="359">
        <v>0.11241559956501379</v>
      </c>
      <c r="U1364" s="359">
        <v>1.2644409424398106</v>
      </c>
      <c r="V1364" s="359">
        <v>0.14177358530427719</v>
      </c>
      <c r="W1364" s="359">
        <v>1.3011566264641763</v>
      </c>
      <c r="X1364" s="359">
        <v>0.20959373387126723</v>
      </c>
      <c r="Y1364" s="359">
        <v>1.4738192159661447</v>
      </c>
      <c r="Z1364" s="359">
        <v>0.28269749892199014</v>
      </c>
      <c r="AA1364" s="359">
        <v>1.5448184875526987</v>
      </c>
      <c r="AB1364" s="359">
        <v>2.9953718991341275E-3</v>
      </c>
      <c r="AC1364" s="363">
        <v>9.7409237466492389</v>
      </c>
      <c r="AD1364" s="526">
        <v>0</v>
      </c>
      <c r="AE1364" s="360" t="s">
        <v>2278</v>
      </c>
      <c r="AF1364" s="360" t="s">
        <v>2143</v>
      </c>
      <c r="AG1364" s="364" t="s">
        <v>1435</v>
      </c>
      <c r="AH1364" s="364" t="s">
        <v>2144</v>
      </c>
      <c r="AI1364" s="364">
        <v>0</v>
      </c>
      <c r="AJ1364" s="364">
        <v>0</v>
      </c>
      <c r="AK1364" s="364">
        <v>0</v>
      </c>
      <c r="AL1364" s="359">
        <v>9.0000000000000011E-3</v>
      </c>
      <c r="AM1364" s="359">
        <v>0.2</v>
      </c>
      <c r="AN1364" s="359" t="s">
        <v>34</v>
      </c>
      <c r="AO1364" s="357" t="s">
        <v>1323</v>
      </c>
      <c r="AP1364" s="360" t="s">
        <v>13</v>
      </c>
      <c r="AQ1364" s="366" t="s">
        <v>668</v>
      </c>
      <c r="AR1364" s="359" t="s">
        <v>34</v>
      </c>
      <c r="AS1364" s="359" t="s">
        <v>34</v>
      </c>
      <c r="AT1364" s="359"/>
      <c r="AX1364" s="646"/>
      <c r="AY1364" s="647"/>
      <c r="AZ1364" s="647"/>
      <c r="BA1364" s="647"/>
      <c r="BB1364" s="648"/>
      <c r="BC1364" s="647"/>
      <c r="BD1364" s="647"/>
      <c r="BE1364" s="647"/>
      <c r="BF1364" s="647"/>
      <c r="BG1364" s="648"/>
      <c r="BH1364" s="648"/>
      <c r="BI1364" s="649"/>
      <c r="BJ1364" s="649"/>
      <c r="BK1364" s="649"/>
      <c r="BL1364" s="648"/>
      <c r="BM1364" s="648"/>
      <c r="BN1364" s="648"/>
      <c r="BO1364" s="648"/>
      <c r="BP1364" s="648"/>
      <c r="BQ1364" s="648"/>
      <c r="BR1364" s="648"/>
      <c r="BS1364" s="648"/>
      <c r="BT1364" s="651"/>
      <c r="BU1364" s="652"/>
      <c r="BV1364" s="650"/>
      <c r="BW1364" s="653"/>
    </row>
    <row r="1365" spans="2:75" ht="15.75" customHeight="1">
      <c r="B1365" s="353" t="s">
        <v>223</v>
      </c>
      <c r="C1365" s="354">
        <v>29720571000182</v>
      </c>
      <c r="D1365" s="355" t="s">
        <v>14</v>
      </c>
      <c r="E1365" s="355" t="s">
        <v>15</v>
      </c>
      <c r="F1365" s="355" t="s">
        <v>16</v>
      </c>
      <c r="G1365" s="356"/>
      <c r="H1365" s="356" t="s">
        <v>34</v>
      </c>
      <c r="I1365" s="356" t="s">
        <v>34</v>
      </c>
      <c r="J1365" s="356" t="s">
        <v>690</v>
      </c>
      <c r="K1365" s="357" t="s">
        <v>48</v>
      </c>
      <c r="L1365" s="358"/>
      <c r="M1365" s="358" t="s">
        <v>1414</v>
      </c>
      <c r="N1365" s="357">
        <v>484768</v>
      </c>
      <c r="O1365" s="357" t="s">
        <v>1320</v>
      </c>
      <c r="P1365" s="361">
        <v>43193</v>
      </c>
      <c r="Q1365" s="362">
        <v>225416341.66999999</v>
      </c>
      <c r="R1365" s="362">
        <v>185423970.75821432</v>
      </c>
      <c r="S1365" s="357">
        <v>121</v>
      </c>
      <c r="T1365" s="359">
        <v>0.13149037438503686</v>
      </c>
      <c r="U1365" s="359">
        <v>1.6998017341465252</v>
      </c>
      <c r="V1365" s="359">
        <v>0.21047650385895733</v>
      </c>
      <c r="W1365" s="359">
        <v>2.0633735155320911</v>
      </c>
      <c r="X1365" s="359">
        <v>0.39694538508590815</v>
      </c>
      <c r="Y1365" s="359">
        <v>3.0101089644233761</v>
      </c>
      <c r="Z1365" s="359">
        <v>0.58722263119793783</v>
      </c>
      <c r="AA1365" s="359">
        <v>3.3379638064135433</v>
      </c>
      <c r="AB1365" s="359">
        <v>1.8859296013212394E-2</v>
      </c>
      <c r="AC1365" s="363">
        <v>4.990118646901295</v>
      </c>
      <c r="AD1365" s="526">
        <v>0</v>
      </c>
      <c r="AE1365" s="360" t="s">
        <v>2302</v>
      </c>
      <c r="AF1365" s="360" t="s">
        <v>973</v>
      </c>
      <c r="AG1365" s="364" t="s">
        <v>973</v>
      </c>
      <c r="AH1365" s="364" t="s">
        <v>2144</v>
      </c>
      <c r="AI1365" s="364">
        <v>10000</v>
      </c>
      <c r="AJ1365" s="364">
        <v>1000</v>
      </c>
      <c r="AK1365" s="364">
        <v>10000</v>
      </c>
      <c r="AL1365" s="359">
        <v>1.6E-2</v>
      </c>
      <c r="AM1365" s="359">
        <v>0.2</v>
      </c>
      <c r="AN1365" s="359" t="s">
        <v>2156</v>
      </c>
      <c r="AO1365" s="357" t="s">
        <v>1323</v>
      </c>
      <c r="AP1365" s="360" t="s">
        <v>13</v>
      </c>
      <c r="AQ1365" s="366" t="s">
        <v>668</v>
      </c>
      <c r="AR1365" s="359">
        <v>3.1999999999999997E-3</v>
      </c>
      <c r="AS1365" s="359">
        <v>3.1999999999999997E-3</v>
      </c>
      <c r="AT1365" s="359"/>
      <c r="AX1365" s="646"/>
      <c r="AY1365" s="647"/>
      <c r="AZ1365" s="647"/>
      <c r="BA1365" s="647"/>
      <c r="BB1365" s="648"/>
      <c r="BC1365" s="647"/>
      <c r="BD1365" s="647"/>
      <c r="BE1365" s="647"/>
      <c r="BF1365" s="647"/>
      <c r="BG1365" s="648"/>
      <c r="BH1365" s="648"/>
      <c r="BI1365" s="649"/>
      <c r="BJ1365" s="649"/>
      <c r="BK1365" s="649"/>
      <c r="BL1365" s="648"/>
      <c r="BM1365" s="648"/>
      <c r="BN1365" s="648"/>
      <c r="BO1365" s="648"/>
      <c r="BP1365" s="648"/>
      <c r="BQ1365" s="648"/>
      <c r="BR1365" s="648"/>
      <c r="BS1365" s="648"/>
      <c r="BT1365" s="651"/>
      <c r="BU1365" s="652"/>
      <c r="BV1365" s="650"/>
      <c r="BW1365" s="653"/>
    </row>
    <row r="1366" spans="2:75" ht="15.75" customHeight="1">
      <c r="B1366" s="353" t="s">
        <v>89</v>
      </c>
      <c r="C1366" s="354">
        <v>31848209000133</v>
      </c>
      <c r="D1366" s="355" t="s">
        <v>13</v>
      </c>
      <c r="E1366" s="355" t="s">
        <v>615</v>
      </c>
      <c r="F1366" s="355" t="s">
        <v>619</v>
      </c>
      <c r="G1366" s="356" t="s">
        <v>34</v>
      </c>
      <c r="H1366" s="356" t="s">
        <v>1336</v>
      </c>
      <c r="I1366" s="356" t="s">
        <v>34</v>
      </c>
      <c r="J1366" s="356"/>
      <c r="K1366" s="357" t="s">
        <v>48</v>
      </c>
      <c r="L1366" s="358"/>
      <c r="M1366" s="358" t="s">
        <v>34</v>
      </c>
      <c r="N1366" s="357">
        <v>494747</v>
      </c>
      <c r="O1366" s="357" t="s">
        <v>1320</v>
      </c>
      <c r="P1366" s="361">
        <v>43560</v>
      </c>
      <c r="Q1366" s="362">
        <v>33638931.539999999</v>
      </c>
      <c r="R1366" s="362">
        <v>48668635.234722219</v>
      </c>
      <c r="S1366" s="357">
        <v>121</v>
      </c>
      <c r="T1366" s="359">
        <v>6.9805890790207048E-2</v>
      </c>
      <c r="U1366" s="359">
        <v>0.90239437505426667</v>
      </c>
      <c r="V1366" s="359">
        <v>0.11523754069599712</v>
      </c>
      <c r="W1366" s="359">
        <v>1.1297132226526803</v>
      </c>
      <c r="X1366" s="359">
        <v>0.21022952897328917</v>
      </c>
      <c r="Y1366" s="359">
        <v>1.5942087086162902</v>
      </c>
      <c r="Z1366" s="359">
        <v>0.42857134560128562</v>
      </c>
      <c r="AA1366" s="359">
        <v>2.4361384661975629</v>
      </c>
      <c r="AB1366" s="359">
        <v>2.5630517289940955E-2</v>
      </c>
      <c r="AC1366" s="363">
        <v>0.47854705729517744</v>
      </c>
      <c r="AD1366" s="526">
        <v>0</v>
      </c>
      <c r="AE1366" s="360" t="s">
        <v>2184</v>
      </c>
      <c r="AF1366" s="360" t="s">
        <v>761</v>
      </c>
      <c r="AG1366" s="364" t="s">
        <v>1437</v>
      </c>
      <c r="AH1366" s="364" t="s">
        <v>2144</v>
      </c>
      <c r="AI1366" s="364" t="s">
        <v>1427</v>
      </c>
      <c r="AJ1366" s="364" t="s">
        <v>1427</v>
      </c>
      <c r="AK1366" s="364" t="s">
        <v>1427</v>
      </c>
      <c r="AL1366" s="657">
        <v>0.02</v>
      </c>
      <c r="AM1366" s="657">
        <v>0.2</v>
      </c>
      <c r="AN1366" s="359" t="s">
        <v>64</v>
      </c>
      <c r="AO1366" s="357" t="s">
        <v>1323</v>
      </c>
      <c r="AP1366" s="360" t="s">
        <v>13</v>
      </c>
      <c r="AQ1366" s="366" t="s">
        <v>698</v>
      </c>
      <c r="AR1366" s="359">
        <v>6.6666666666666662E-3</v>
      </c>
      <c r="AS1366" s="359">
        <v>6.6666666666666662E-3</v>
      </c>
      <c r="AT1366" s="359"/>
      <c r="AX1366" s="646"/>
      <c r="AY1366" s="647"/>
      <c r="AZ1366" s="647"/>
      <c r="BA1366" s="647"/>
      <c r="BB1366" s="648"/>
      <c r="BC1366" s="647"/>
      <c r="BD1366" s="647"/>
      <c r="BE1366" s="647"/>
      <c r="BF1366" s="647"/>
      <c r="BG1366" s="648"/>
      <c r="BH1366" s="648"/>
      <c r="BI1366" s="649"/>
      <c r="BJ1366" s="649"/>
      <c r="BK1366" s="649"/>
      <c r="BL1366" s="648"/>
      <c r="BM1366" s="648"/>
      <c r="BN1366" s="648"/>
      <c r="BO1366" s="648"/>
      <c r="BP1366" s="648"/>
      <c r="BQ1366" s="648"/>
      <c r="BR1366" s="648"/>
      <c r="BS1366" s="648"/>
      <c r="BT1366" s="651"/>
      <c r="BU1366" s="652"/>
      <c r="BV1366" s="650"/>
      <c r="BW1366" s="653"/>
    </row>
    <row r="1367" spans="2:75" ht="15.75" customHeight="1">
      <c r="B1367" s="353" t="s">
        <v>875</v>
      </c>
      <c r="C1367" s="354">
        <v>39281097000193</v>
      </c>
      <c r="D1367" s="355" t="s">
        <v>13</v>
      </c>
      <c r="E1367" s="355" t="s">
        <v>615</v>
      </c>
      <c r="F1367" s="355" t="s">
        <v>619</v>
      </c>
      <c r="G1367" s="356" t="s">
        <v>34</v>
      </c>
      <c r="H1367" s="356" t="s">
        <v>1336</v>
      </c>
      <c r="I1367" s="356" t="s">
        <v>34</v>
      </c>
      <c r="J1367" s="356" t="s">
        <v>611</v>
      </c>
      <c r="K1367" s="357" t="s">
        <v>48</v>
      </c>
      <c r="L1367" s="358"/>
      <c r="M1367" s="358" t="s">
        <v>1414</v>
      </c>
      <c r="N1367" s="357">
        <v>558885</v>
      </c>
      <c r="O1367" s="357" t="s">
        <v>1320</v>
      </c>
      <c r="P1367" s="361">
        <v>44134</v>
      </c>
      <c r="Q1367" s="362">
        <v>9636137.8200000003</v>
      </c>
      <c r="R1367" s="362">
        <v>8991444.0489285681</v>
      </c>
      <c r="S1367" s="357">
        <v>121</v>
      </c>
      <c r="T1367" s="359">
        <v>3.0263496022392422E-2</v>
      </c>
      <c r="U1367" s="359">
        <v>0.3912221199520215</v>
      </c>
      <c r="V1367" s="359">
        <v>5.5223231318114463E-2</v>
      </c>
      <c r="W1367" s="359">
        <v>0.54137231878507586</v>
      </c>
      <c r="X1367" s="359" t="s">
        <v>1417</v>
      </c>
      <c r="Y1367" s="359" t="s">
        <v>1417</v>
      </c>
      <c r="Z1367" s="359" t="s">
        <v>1417</v>
      </c>
      <c r="AA1367" s="359" t="s">
        <v>1417</v>
      </c>
      <c r="AB1367" s="359">
        <v>3.0352986794339284E-2</v>
      </c>
      <c r="AC1367" s="363">
        <v>-1.4146394531870381</v>
      </c>
      <c r="AD1367" s="526">
        <v>39363097000132</v>
      </c>
      <c r="AE1367" s="360" t="s">
        <v>2157</v>
      </c>
      <c r="AF1367" s="360" t="s">
        <v>2143</v>
      </c>
      <c r="AG1367" s="364" t="s">
        <v>1435</v>
      </c>
      <c r="AH1367" s="364" t="s">
        <v>726</v>
      </c>
      <c r="AI1367" s="364">
        <v>50000</v>
      </c>
      <c r="AJ1367" s="364">
        <v>50000</v>
      </c>
      <c r="AK1367" s="364">
        <v>50000</v>
      </c>
      <c r="AL1367" s="359">
        <v>5.0000000000000001E-3</v>
      </c>
      <c r="AM1367" s="359" t="s">
        <v>34</v>
      </c>
      <c r="AN1367" s="359" t="s">
        <v>34</v>
      </c>
      <c r="AO1367" s="357" t="s">
        <v>1323</v>
      </c>
      <c r="AP1367" s="360" t="s">
        <v>13</v>
      </c>
      <c r="AQ1367" s="366" t="s">
        <v>679</v>
      </c>
      <c r="AR1367" s="359">
        <v>3.3333333333333331E-3</v>
      </c>
      <c r="AS1367" s="359">
        <v>3.3333333333333331E-3</v>
      </c>
      <c r="AT1367" s="359"/>
      <c r="AX1367" s="646"/>
      <c r="AY1367" s="647"/>
      <c r="AZ1367" s="647"/>
      <c r="BA1367" s="647"/>
      <c r="BB1367" s="648"/>
      <c r="BC1367" s="647"/>
      <c r="BD1367" s="647"/>
      <c r="BE1367" s="647"/>
      <c r="BF1367" s="647"/>
      <c r="BG1367" s="648"/>
      <c r="BH1367" s="648"/>
      <c r="BI1367" s="649"/>
      <c r="BJ1367" s="649"/>
      <c r="BK1367" s="649"/>
      <c r="BL1367" s="648"/>
      <c r="BM1367" s="648"/>
      <c r="BN1367" s="648"/>
      <c r="BO1367" s="648"/>
      <c r="BP1367" s="648"/>
      <c r="BQ1367" s="648"/>
      <c r="BR1367" s="648"/>
      <c r="BS1367" s="648"/>
      <c r="BT1367" s="651"/>
      <c r="BU1367" s="652"/>
      <c r="BV1367" s="650"/>
      <c r="BW1367" s="653"/>
    </row>
    <row r="1368" spans="2:75" ht="15.75" customHeight="1">
      <c r="B1368" s="353" t="s">
        <v>1543</v>
      </c>
      <c r="C1368" s="354">
        <v>39363097000132</v>
      </c>
      <c r="D1368" s="355" t="s">
        <v>13</v>
      </c>
      <c r="E1368" s="355" t="s">
        <v>615</v>
      </c>
      <c r="F1368" s="355" t="s">
        <v>619</v>
      </c>
      <c r="G1368" s="356" t="s">
        <v>34</v>
      </c>
      <c r="H1368" s="356" t="s">
        <v>1336</v>
      </c>
      <c r="I1368" s="356" t="s">
        <v>34</v>
      </c>
      <c r="J1368" s="356" t="s">
        <v>611</v>
      </c>
      <c r="K1368" s="357" t="s">
        <v>48</v>
      </c>
      <c r="L1368" s="358"/>
      <c r="M1368" s="358"/>
      <c r="N1368" s="357">
        <v>558877</v>
      </c>
      <c r="O1368" s="357" t="s">
        <v>1320</v>
      </c>
      <c r="P1368" s="361">
        <v>44134</v>
      </c>
      <c r="Q1368" s="362">
        <v>221966950.93000001</v>
      </c>
      <c r="R1368" s="362">
        <v>219721053.22658721</v>
      </c>
      <c r="S1368" s="357">
        <v>121</v>
      </c>
      <c r="T1368" s="359">
        <v>3.8982256656885594E-2</v>
      </c>
      <c r="U1368" s="359">
        <v>0.43846905177209383</v>
      </c>
      <c r="V1368" s="359">
        <v>5.3258484250659599E-2</v>
      </c>
      <c r="W1368" s="359">
        <v>0.48879083892430175</v>
      </c>
      <c r="X1368" s="359" t="s">
        <v>1417</v>
      </c>
      <c r="Y1368" s="359" t="s">
        <v>1417</v>
      </c>
      <c r="Z1368" s="359" t="s">
        <v>1417</v>
      </c>
      <c r="AA1368" s="359" t="s">
        <v>1417</v>
      </c>
      <c r="AB1368" s="359">
        <v>2.8507471806608238E-2</v>
      </c>
      <c r="AC1368" s="363">
        <v>-1.7942193768823795</v>
      </c>
      <c r="AD1368" s="526">
        <v>0</v>
      </c>
      <c r="AE1368" s="360" t="s">
        <v>2157</v>
      </c>
      <c r="AF1368" s="360" t="s">
        <v>2143</v>
      </c>
      <c r="AG1368" s="364" t="s">
        <v>1435</v>
      </c>
      <c r="AH1368" s="364" t="s">
        <v>726</v>
      </c>
      <c r="AI1368" s="364">
        <v>100000</v>
      </c>
      <c r="AJ1368" s="364">
        <v>100000</v>
      </c>
      <c r="AK1368" s="364">
        <v>100000</v>
      </c>
      <c r="AL1368" s="359">
        <v>1E-3</v>
      </c>
      <c r="AM1368" s="359">
        <v>0.1</v>
      </c>
      <c r="AN1368" s="359" t="s">
        <v>34</v>
      </c>
      <c r="AO1368" s="357" t="s">
        <v>1323</v>
      </c>
      <c r="AP1368" s="360" t="s">
        <v>13</v>
      </c>
      <c r="AQ1368" s="366" t="s">
        <v>679</v>
      </c>
      <c r="AR1368" s="359" t="s">
        <v>34</v>
      </c>
      <c r="AS1368" s="359" t="s">
        <v>34</v>
      </c>
      <c r="AT1368" s="359"/>
      <c r="AX1368" s="646"/>
      <c r="AY1368" s="647"/>
      <c r="AZ1368" s="647"/>
      <c r="BA1368" s="647"/>
      <c r="BB1368" s="648"/>
      <c r="BC1368" s="647"/>
      <c r="BD1368" s="647"/>
      <c r="BE1368" s="647"/>
      <c r="BF1368" s="647"/>
      <c r="BG1368" s="648"/>
      <c r="BH1368" s="648"/>
      <c r="BI1368" s="649"/>
      <c r="BJ1368" s="649"/>
      <c r="BK1368" s="649"/>
      <c r="BL1368" s="648"/>
      <c r="BM1368" s="648"/>
      <c r="BN1368" s="648"/>
      <c r="BO1368" s="648"/>
      <c r="BP1368" s="648"/>
      <c r="BQ1368" s="648"/>
      <c r="BR1368" s="648"/>
      <c r="BS1368" s="648"/>
      <c r="BT1368" s="651"/>
      <c r="BU1368" s="652"/>
      <c r="BV1368" s="650"/>
      <c r="BW1368" s="653"/>
    </row>
    <row r="1369" spans="2:75" ht="15.75" customHeight="1">
      <c r="B1369" s="353" t="s">
        <v>1572</v>
      </c>
      <c r="C1369" s="354">
        <v>19009392000188</v>
      </c>
      <c r="D1369" s="355" t="s">
        <v>13</v>
      </c>
      <c r="E1369" s="355" t="s">
        <v>615</v>
      </c>
      <c r="F1369" s="355" t="s">
        <v>619</v>
      </c>
      <c r="G1369" s="356" t="s">
        <v>34</v>
      </c>
      <c r="H1369" s="356" t="s">
        <v>1337</v>
      </c>
      <c r="I1369" s="356" t="s">
        <v>34</v>
      </c>
      <c r="J1369" s="356" t="s">
        <v>611</v>
      </c>
      <c r="K1369" s="357" t="s">
        <v>48</v>
      </c>
      <c r="L1369" s="358"/>
      <c r="M1369" s="358"/>
      <c r="N1369" s="357">
        <v>357898</v>
      </c>
      <c r="O1369" s="357" t="s">
        <v>1320</v>
      </c>
      <c r="P1369" s="361">
        <v>41635</v>
      </c>
      <c r="Q1369" s="362">
        <v>2696885632.1500001</v>
      </c>
      <c r="R1369" s="362">
        <v>2040937267.2300398</v>
      </c>
      <c r="S1369" s="357">
        <v>121</v>
      </c>
      <c r="T1369" s="359">
        <v>0.53230242447486686</v>
      </c>
      <c r="U1369" s="359">
        <v>5.9872916380856935</v>
      </c>
      <c r="V1369" s="359">
        <v>0.6200521510549466</v>
      </c>
      <c r="W1369" s="359">
        <v>5.6906578426931418</v>
      </c>
      <c r="X1369" s="359">
        <v>0.91424175001763119</v>
      </c>
      <c r="Y1369" s="359">
        <v>6.4287564056761974</v>
      </c>
      <c r="Z1369" s="359">
        <v>1.0970474763257285</v>
      </c>
      <c r="AA1369" s="359">
        <v>5.9948858041318474</v>
      </c>
      <c r="AB1369" s="359">
        <v>0.20550334869406661</v>
      </c>
      <c r="AC1369" s="363">
        <v>1.9428064619164858</v>
      </c>
      <c r="AD1369" s="526">
        <v>18764148000168</v>
      </c>
      <c r="AE1369" s="360" t="s">
        <v>1557</v>
      </c>
      <c r="AF1369" s="360" t="s">
        <v>2155</v>
      </c>
      <c r="AG1369" s="364" t="s">
        <v>1557</v>
      </c>
      <c r="AH1369" s="364" t="s">
        <v>726</v>
      </c>
      <c r="AI1369" s="364">
        <v>1000000</v>
      </c>
      <c r="AJ1369" s="364">
        <v>200000</v>
      </c>
      <c r="AK1369" s="364">
        <v>1000000</v>
      </c>
      <c r="AL1369" s="359">
        <v>0</v>
      </c>
      <c r="AM1369" s="359" t="s">
        <v>34</v>
      </c>
      <c r="AN1369" s="359" t="s">
        <v>64</v>
      </c>
      <c r="AO1369" s="357" t="s">
        <v>1323</v>
      </c>
      <c r="AP1369" s="360" t="s">
        <v>13</v>
      </c>
      <c r="AQ1369" s="366" t="s">
        <v>679</v>
      </c>
      <c r="AR1369" s="359" t="s">
        <v>34</v>
      </c>
      <c r="AS1369" s="359" t="s">
        <v>34</v>
      </c>
      <c r="AT1369" s="359"/>
      <c r="AX1369" s="646"/>
      <c r="AY1369" s="647"/>
      <c r="AZ1369" s="647"/>
      <c r="BA1369" s="647"/>
      <c r="BB1369" s="648"/>
      <c r="BC1369" s="647"/>
      <c r="BD1369" s="647"/>
      <c r="BE1369" s="647"/>
      <c r="BF1369" s="647"/>
      <c r="BG1369" s="648"/>
      <c r="BH1369" s="648"/>
      <c r="BI1369" s="649"/>
      <c r="BJ1369" s="649"/>
      <c r="BK1369" s="649"/>
      <c r="BL1369" s="648"/>
      <c r="BM1369" s="648"/>
      <c r="BN1369" s="648"/>
      <c r="BO1369" s="648"/>
      <c r="BP1369" s="648"/>
      <c r="BQ1369" s="648"/>
      <c r="BR1369" s="648"/>
      <c r="BS1369" s="648"/>
      <c r="BT1369" s="651"/>
      <c r="BU1369" s="652"/>
      <c r="BV1369" s="650"/>
      <c r="BW1369" s="653"/>
    </row>
    <row r="1370" spans="2:75" ht="15.75" customHeight="1">
      <c r="B1370" s="353" t="s">
        <v>1430</v>
      </c>
      <c r="C1370" s="354">
        <v>12809201000113</v>
      </c>
      <c r="D1370" s="355" t="s">
        <v>13</v>
      </c>
      <c r="E1370" s="355" t="s">
        <v>615</v>
      </c>
      <c r="F1370" s="355" t="s">
        <v>619</v>
      </c>
      <c r="G1370" s="356" t="s">
        <v>34</v>
      </c>
      <c r="H1370" s="356" t="s">
        <v>1337</v>
      </c>
      <c r="I1370" s="356" t="s">
        <v>34</v>
      </c>
      <c r="J1370" s="356" t="s">
        <v>611</v>
      </c>
      <c r="K1370" s="357" t="s">
        <v>48</v>
      </c>
      <c r="L1370" s="358"/>
      <c r="M1370" s="358" t="s">
        <v>1414</v>
      </c>
      <c r="N1370" s="357">
        <v>263486</v>
      </c>
      <c r="O1370" s="357" t="s">
        <v>1323</v>
      </c>
      <c r="P1370" s="361">
        <v>40513</v>
      </c>
      <c r="Q1370" s="362">
        <v>2971098406.5999999</v>
      </c>
      <c r="R1370" s="362">
        <v>2522458969.1837339</v>
      </c>
      <c r="S1370" s="357">
        <v>121</v>
      </c>
      <c r="T1370" s="359">
        <v>0.40247498650517444</v>
      </c>
      <c r="U1370" s="359">
        <v>5.2028727061708491</v>
      </c>
      <c r="V1370" s="359">
        <v>0.57934673812714865</v>
      </c>
      <c r="W1370" s="359">
        <v>5.6795352157812404</v>
      </c>
      <c r="X1370" s="359">
        <v>0.81104307429972611</v>
      </c>
      <c r="Y1370" s="359">
        <v>6.1502869669456928</v>
      </c>
      <c r="Z1370" s="359">
        <v>0.98033363629301551</v>
      </c>
      <c r="AA1370" s="359">
        <v>5.5725342013476471</v>
      </c>
      <c r="AB1370" s="359">
        <v>0.19479193613858659</v>
      </c>
      <c r="AC1370" s="363">
        <v>1.9409022306114228</v>
      </c>
      <c r="AD1370" s="526">
        <v>12808980000132</v>
      </c>
      <c r="AE1370" s="360" t="s">
        <v>2433</v>
      </c>
      <c r="AF1370" s="360" t="s">
        <v>2146</v>
      </c>
      <c r="AG1370" s="364" t="s">
        <v>59</v>
      </c>
      <c r="AH1370" s="364" t="s">
        <v>726</v>
      </c>
      <c r="AI1370" s="364">
        <v>1000000</v>
      </c>
      <c r="AJ1370" s="364">
        <v>0</v>
      </c>
      <c r="AK1370" s="364">
        <v>0</v>
      </c>
      <c r="AL1370" s="359">
        <v>6.9999999999999993E-3</v>
      </c>
      <c r="AM1370" s="359">
        <v>0.2</v>
      </c>
      <c r="AN1370" s="359" t="s">
        <v>64</v>
      </c>
      <c r="AO1370" s="357" t="s">
        <v>1323</v>
      </c>
      <c r="AP1370" s="360" t="s">
        <v>13</v>
      </c>
      <c r="AQ1370" s="366" t="s">
        <v>679</v>
      </c>
      <c r="AR1370" s="359" t="s">
        <v>34</v>
      </c>
      <c r="AS1370" s="359" t="s">
        <v>34</v>
      </c>
      <c r="AT1370" s="359"/>
      <c r="AX1370" s="646"/>
      <c r="AY1370" s="647"/>
      <c r="AZ1370" s="647"/>
      <c r="BA1370" s="647"/>
      <c r="BB1370" s="648"/>
      <c r="BC1370" s="647"/>
      <c r="BD1370" s="647"/>
      <c r="BE1370" s="647"/>
      <c r="BF1370" s="647"/>
      <c r="BG1370" s="648"/>
      <c r="BH1370" s="648"/>
      <c r="BI1370" s="649"/>
      <c r="BJ1370" s="649"/>
      <c r="BK1370" s="649"/>
      <c r="BL1370" s="648"/>
      <c r="BM1370" s="648"/>
      <c r="BN1370" s="648"/>
      <c r="BO1370" s="648"/>
      <c r="BP1370" s="648"/>
      <c r="BQ1370" s="648"/>
      <c r="BR1370" s="648"/>
      <c r="BS1370" s="648"/>
      <c r="BT1370" s="651"/>
      <c r="BU1370" s="652"/>
      <c r="BV1370" s="650"/>
      <c r="BW1370" s="653"/>
    </row>
    <row r="1371" spans="2:75" ht="15.75" customHeight="1">
      <c r="B1371" s="353" t="s">
        <v>923</v>
      </c>
      <c r="C1371" s="354">
        <v>22652091000182</v>
      </c>
      <c r="D1371" s="355" t="s">
        <v>11</v>
      </c>
      <c r="E1371" s="355" t="s">
        <v>620</v>
      </c>
      <c r="F1371" s="355" t="s">
        <v>672</v>
      </c>
      <c r="G1371" s="356" t="s">
        <v>738</v>
      </c>
      <c r="H1371" s="356" t="s">
        <v>34</v>
      </c>
      <c r="I1371" s="356" t="s">
        <v>1303</v>
      </c>
      <c r="J1371" s="356" t="s">
        <v>608</v>
      </c>
      <c r="K1371" s="357" t="s">
        <v>48</v>
      </c>
      <c r="L1371" s="358"/>
      <c r="M1371" s="358" t="s">
        <v>34</v>
      </c>
      <c r="N1371" s="357">
        <v>412112</v>
      </c>
      <c r="O1371" s="357" t="s">
        <v>1320</v>
      </c>
      <c r="P1371" s="361">
        <v>42354</v>
      </c>
      <c r="Q1371" s="362">
        <v>1591951921.1900001</v>
      </c>
      <c r="R1371" s="362">
        <v>1253408783.1605954</v>
      </c>
      <c r="S1371" s="357">
        <v>121</v>
      </c>
      <c r="T1371" s="359">
        <v>0.1014433731350044</v>
      </c>
      <c r="U1371" s="359">
        <v>1.3113782843725468</v>
      </c>
      <c r="V1371" s="359">
        <v>0.15493056295190999</v>
      </c>
      <c r="W1371" s="359">
        <v>1.5188375637200309</v>
      </c>
      <c r="X1371" s="359">
        <v>0.28598456047970067</v>
      </c>
      <c r="Y1371" s="359">
        <v>2.1686728742300896</v>
      </c>
      <c r="Z1371" s="359">
        <v>0.39950221548749987</v>
      </c>
      <c r="AA1371" s="359">
        <v>2.2709001067600232</v>
      </c>
      <c r="AB1371" s="359">
        <v>3.2111891198131383E-3</v>
      </c>
      <c r="AC1371" s="363">
        <v>14.615911899718048</v>
      </c>
      <c r="AD1371" s="526">
        <v>0</v>
      </c>
      <c r="AE1371" s="360" t="s">
        <v>2262</v>
      </c>
      <c r="AF1371" s="360" t="s">
        <v>2143</v>
      </c>
      <c r="AG1371" s="364" t="s">
        <v>1435</v>
      </c>
      <c r="AH1371" s="364" t="s">
        <v>2144</v>
      </c>
      <c r="AI1371" s="364">
        <v>1000</v>
      </c>
      <c r="AJ1371" s="364">
        <v>100</v>
      </c>
      <c r="AK1371" s="364">
        <v>1000</v>
      </c>
      <c r="AL1371" s="359">
        <v>0.01</v>
      </c>
      <c r="AM1371" s="359" t="s">
        <v>34</v>
      </c>
      <c r="AN1371" s="359" t="s">
        <v>2175</v>
      </c>
      <c r="AO1371" s="357" t="s">
        <v>1323</v>
      </c>
      <c r="AP1371" s="360" t="s">
        <v>13</v>
      </c>
      <c r="AQ1371" s="366" t="s">
        <v>671</v>
      </c>
      <c r="AR1371" s="359">
        <v>3.0000000000000001E-3</v>
      </c>
      <c r="AS1371" s="359">
        <v>3.0000000000000001E-3</v>
      </c>
      <c r="AT1371" s="359"/>
      <c r="AX1371" s="646"/>
      <c r="AY1371" s="647"/>
      <c r="AZ1371" s="647"/>
      <c r="BA1371" s="647"/>
      <c r="BB1371" s="648"/>
      <c r="BC1371" s="647"/>
      <c r="BD1371" s="647"/>
      <c r="BE1371" s="647"/>
      <c r="BF1371" s="647"/>
      <c r="BG1371" s="648"/>
      <c r="BH1371" s="648"/>
      <c r="BI1371" s="649"/>
      <c r="BJ1371" s="649"/>
      <c r="BK1371" s="649"/>
      <c r="BL1371" s="648"/>
      <c r="BM1371" s="648"/>
      <c r="BN1371" s="648"/>
      <c r="BO1371" s="648"/>
      <c r="BP1371" s="648"/>
      <c r="BQ1371" s="648"/>
      <c r="BR1371" s="648"/>
      <c r="BS1371" s="648"/>
      <c r="BT1371" s="651"/>
      <c r="BU1371" s="652"/>
      <c r="BV1371" s="650"/>
      <c r="BW1371" s="653"/>
    </row>
    <row r="1372" spans="2:75" ht="15.75" customHeight="1">
      <c r="B1372" s="353" t="s">
        <v>912</v>
      </c>
      <c r="C1372" s="354">
        <v>38948507000144</v>
      </c>
      <c r="D1372" s="355" t="s">
        <v>14</v>
      </c>
      <c r="E1372" s="355" t="s">
        <v>607</v>
      </c>
      <c r="F1372" s="355" t="s">
        <v>1316</v>
      </c>
      <c r="G1372" s="356"/>
      <c r="H1372" s="356" t="s">
        <v>34</v>
      </c>
      <c r="I1372" s="356" t="s">
        <v>34</v>
      </c>
      <c r="J1372" s="356" t="s">
        <v>608</v>
      </c>
      <c r="K1372" s="357" t="s">
        <v>48</v>
      </c>
      <c r="L1372" s="358"/>
      <c r="M1372" s="358" t="s">
        <v>1414</v>
      </c>
      <c r="N1372" s="357">
        <v>558907</v>
      </c>
      <c r="O1372" s="357" t="s">
        <v>1320</v>
      </c>
      <c r="P1372" s="361">
        <v>44134</v>
      </c>
      <c r="Q1372" s="362">
        <v>9171405.2899999991</v>
      </c>
      <c r="R1372" s="362">
        <v>11982373.347460322</v>
      </c>
      <c r="S1372" s="357">
        <v>122</v>
      </c>
      <c r="T1372" s="359">
        <v>-0.10905011277256604</v>
      </c>
      <c r="U1372" s="359">
        <v>-1.4097120923611548</v>
      </c>
      <c r="V1372" s="359">
        <v>-0.33319062378577702</v>
      </c>
      <c r="W1372" s="359">
        <v>-3.2663822143486776</v>
      </c>
      <c r="X1372" s="359" t="s">
        <v>1417</v>
      </c>
      <c r="Y1372" s="359" t="s">
        <v>1417</v>
      </c>
      <c r="Z1372" s="359" t="s">
        <v>1417</v>
      </c>
      <c r="AA1372" s="359" t="s">
        <v>1417</v>
      </c>
      <c r="AB1372" s="359">
        <v>0.27020566091368164</v>
      </c>
      <c r="AC1372" s="363">
        <v>-1.7234151127700654</v>
      </c>
      <c r="AD1372" s="526">
        <v>18872811000148</v>
      </c>
      <c r="AE1372" s="360" t="s">
        <v>2157</v>
      </c>
      <c r="AF1372" s="360" t="s">
        <v>2143</v>
      </c>
      <c r="AG1372" s="364" t="s">
        <v>1435</v>
      </c>
      <c r="AH1372" s="364" t="s">
        <v>2144</v>
      </c>
      <c r="AI1372" s="364">
        <v>0</v>
      </c>
      <c r="AJ1372" s="364">
        <v>0</v>
      </c>
      <c r="AK1372" s="364">
        <v>0</v>
      </c>
      <c r="AL1372" s="359">
        <v>5.0000000000000001E-3</v>
      </c>
      <c r="AM1372" s="359">
        <v>0.05</v>
      </c>
      <c r="AN1372" s="359" t="s">
        <v>34</v>
      </c>
      <c r="AO1372" s="357" t="s">
        <v>1323</v>
      </c>
      <c r="AP1372" s="360" t="s">
        <v>716</v>
      </c>
      <c r="AQ1372" s="366" t="s">
        <v>659</v>
      </c>
      <c r="AR1372" s="359">
        <v>3.3333333333333331E-3</v>
      </c>
      <c r="AS1372" s="359">
        <v>3.3333333333333331E-3</v>
      </c>
      <c r="AT1372" s="359"/>
      <c r="AX1372" s="646"/>
      <c r="AY1372" s="647"/>
      <c r="AZ1372" s="647"/>
      <c r="BA1372" s="647"/>
      <c r="BB1372" s="648"/>
      <c r="BC1372" s="647"/>
      <c r="BD1372" s="647"/>
      <c r="BE1372" s="647"/>
      <c r="BF1372" s="647"/>
      <c r="BG1372" s="648"/>
      <c r="BH1372" s="648"/>
      <c r="BI1372" s="649"/>
      <c r="BJ1372" s="649"/>
      <c r="BK1372" s="649"/>
      <c r="BL1372" s="648"/>
      <c r="BM1372" s="648"/>
      <c r="BN1372" s="648"/>
      <c r="BO1372" s="648"/>
      <c r="BP1372" s="648"/>
      <c r="BQ1372" s="648"/>
      <c r="BR1372" s="648"/>
      <c r="BS1372" s="648"/>
      <c r="BT1372" s="651"/>
      <c r="BU1372" s="652"/>
      <c r="BV1372" s="650"/>
      <c r="BW1372" s="653"/>
    </row>
    <row r="1373" spans="2:75" ht="15.75" customHeight="1">
      <c r="B1373" s="353" t="s">
        <v>387</v>
      </c>
      <c r="C1373" s="354">
        <v>19727078000130</v>
      </c>
      <c r="D1373" s="355" t="s">
        <v>14</v>
      </c>
      <c r="E1373" s="355" t="s">
        <v>607</v>
      </c>
      <c r="F1373" s="355"/>
      <c r="G1373" s="356"/>
      <c r="H1373" s="356" t="s">
        <v>34</v>
      </c>
      <c r="I1373" s="356" t="s">
        <v>34</v>
      </c>
      <c r="J1373" s="356" t="s">
        <v>608</v>
      </c>
      <c r="K1373" s="357" t="s">
        <v>48</v>
      </c>
      <c r="L1373" s="358"/>
      <c r="M1373" s="358" t="s">
        <v>1414</v>
      </c>
      <c r="N1373" s="357">
        <v>569666</v>
      </c>
      <c r="O1373" s="357" t="s">
        <v>1320</v>
      </c>
      <c r="P1373" s="361">
        <v>44214</v>
      </c>
      <c r="Q1373" s="362">
        <v>110801467.72</v>
      </c>
      <c r="R1373" s="362">
        <v>101954874.17968255</v>
      </c>
      <c r="S1373" s="357">
        <v>122</v>
      </c>
      <c r="T1373" s="359">
        <v>-7.133568559159198E-2</v>
      </c>
      <c r="U1373" s="359">
        <v>-0.92217033103921187</v>
      </c>
      <c r="V1373" s="359">
        <v>-0.23940116984352122</v>
      </c>
      <c r="W1373" s="359">
        <v>-2.3469319586073092</v>
      </c>
      <c r="X1373" s="359" t="s">
        <v>1417</v>
      </c>
      <c r="Y1373" s="359" t="s">
        <v>1417</v>
      </c>
      <c r="Z1373" s="359" t="s">
        <v>1417</v>
      </c>
      <c r="AA1373" s="359" t="s">
        <v>1417</v>
      </c>
      <c r="AB1373" s="359">
        <v>0.35322078464257606</v>
      </c>
      <c r="AC1373" s="363">
        <v>-0.87282115068861843</v>
      </c>
      <c r="AD1373" s="526">
        <v>0</v>
      </c>
      <c r="AE1373" s="360" t="s">
        <v>2383</v>
      </c>
      <c r="AF1373" s="360" t="s">
        <v>2143</v>
      </c>
      <c r="AG1373" s="364" t="s">
        <v>1435</v>
      </c>
      <c r="AH1373" s="364" t="s">
        <v>2147</v>
      </c>
      <c r="AI1373" s="364">
        <v>5000</v>
      </c>
      <c r="AJ1373" s="364">
        <v>100</v>
      </c>
      <c r="AK1373" s="364">
        <v>5000</v>
      </c>
      <c r="AL1373" s="359">
        <v>0.02</v>
      </c>
      <c r="AM1373" s="359">
        <v>0.2</v>
      </c>
      <c r="AN1373" s="359" t="s">
        <v>34</v>
      </c>
      <c r="AO1373" s="357" t="s">
        <v>1323</v>
      </c>
      <c r="AP1373" s="360" t="s">
        <v>716</v>
      </c>
      <c r="AQ1373" s="366" t="s">
        <v>659</v>
      </c>
      <c r="AR1373" s="359">
        <v>2E-3</v>
      </c>
      <c r="AS1373" s="359">
        <v>2E-3</v>
      </c>
      <c r="AT1373" s="359"/>
      <c r="AX1373" s="646"/>
      <c r="AY1373" s="647"/>
      <c r="AZ1373" s="647"/>
      <c r="BA1373" s="647"/>
      <c r="BB1373" s="648"/>
      <c r="BC1373" s="647"/>
      <c r="BD1373" s="647"/>
      <c r="BE1373" s="647"/>
      <c r="BF1373" s="647"/>
      <c r="BG1373" s="648"/>
      <c r="BH1373" s="648"/>
      <c r="BI1373" s="649"/>
      <c r="BJ1373" s="649"/>
      <c r="BK1373" s="649"/>
      <c r="BL1373" s="648"/>
      <c r="BM1373" s="648"/>
      <c r="BN1373" s="648"/>
      <c r="BO1373" s="648"/>
      <c r="BP1373" s="648"/>
      <c r="BQ1373" s="648"/>
      <c r="BR1373" s="648"/>
      <c r="BS1373" s="648"/>
      <c r="BT1373" s="651"/>
      <c r="BU1373" s="652"/>
      <c r="BV1373" s="650"/>
      <c r="BW1373" s="653"/>
    </row>
    <row r="1374" spans="2:75" ht="15.75" customHeight="1">
      <c r="B1374" s="353" t="s">
        <v>102</v>
      </c>
      <c r="C1374" s="354">
        <v>17012208000123</v>
      </c>
      <c r="D1374" s="355" t="s">
        <v>11</v>
      </c>
      <c r="E1374" s="355" t="s">
        <v>620</v>
      </c>
      <c r="F1374" s="355" t="s">
        <v>663</v>
      </c>
      <c r="G1374" s="356" t="s">
        <v>738</v>
      </c>
      <c r="H1374" s="356" t="s">
        <v>34</v>
      </c>
      <c r="I1374" s="356" t="s">
        <v>1303</v>
      </c>
      <c r="J1374" s="356" t="s">
        <v>608</v>
      </c>
      <c r="K1374" s="357" t="s">
        <v>48</v>
      </c>
      <c r="L1374" s="358"/>
      <c r="M1374" s="358" t="s">
        <v>34</v>
      </c>
      <c r="N1374" s="357">
        <v>332232</v>
      </c>
      <c r="O1374" s="357" t="s">
        <v>1320</v>
      </c>
      <c r="P1374" s="361">
        <v>41365</v>
      </c>
      <c r="Q1374" s="362">
        <v>876963393.21000004</v>
      </c>
      <c r="R1374" s="362">
        <v>727167328.21642864</v>
      </c>
      <c r="S1374" s="357">
        <v>179</v>
      </c>
      <c r="T1374" s="359">
        <v>9.5041356475034533E-2</v>
      </c>
      <c r="U1374" s="359">
        <v>1.2286181654547466</v>
      </c>
      <c r="V1374" s="359">
        <v>0.13265674010744788</v>
      </c>
      <c r="W1374" s="359">
        <v>1.3004796220767463</v>
      </c>
      <c r="X1374" s="359">
        <v>0.2118071101717276</v>
      </c>
      <c r="Y1374" s="359">
        <v>1.6061717934283168</v>
      </c>
      <c r="Z1374" s="359">
        <v>0.26643381381143816</v>
      </c>
      <c r="AA1374" s="359">
        <v>1.5144961724193653</v>
      </c>
      <c r="AB1374" s="359">
        <v>3.1966645415137038E-3</v>
      </c>
      <c r="AC1374" s="363">
        <v>8.5870057135460449</v>
      </c>
      <c r="AD1374" s="526">
        <v>0</v>
      </c>
      <c r="AE1374" s="360" t="s">
        <v>101</v>
      </c>
      <c r="AF1374" s="360" t="s">
        <v>736</v>
      </c>
      <c r="AG1374" s="364" t="s">
        <v>736</v>
      </c>
      <c r="AH1374" s="364" t="s">
        <v>2144</v>
      </c>
      <c r="AI1374" s="364">
        <v>5000</v>
      </c>
      <c r="AJ1374" s="364">
        <v>5000</v>
      </c>
      <c r="AK1374" s="364">
        <v>5000</v>
      </c>
      <c r="AL1374" s="657">
        <v>1.1000000000000001E-2</v>
      </c>
      <c r="AM1374" s="657">
        <v>0.2</v>
      </c>
      <c r="AN1374" s="359" t="s">
        <v>64</v>
      </c>
      <c r="AO1374" s="357" t="s">
        <v>1323</v>
      </c>
      <c r="AP1374" s="360" t="s">
        <v>13</v>
      </c>
      <c r="AQ1374" s="366" t="s">
        <v>668</v>
      </c>
      <c r="AR1374" s="359">
        <v>1.8333333333333331E-3</v>
      </c>
      <c r="AS1374" s="359">
        <v>1.8333333333333331E-3</v>
      </c>
      <c r="AT1374" s="359"/>
      <c r="AV1374" t="s">
        <v>1391</v>
      </c>
      <c r="AX1374" s="646"/>
      <c r="AY1374" s="647"/>
      <c r="AZ1374" s="647"/>
      <c r="BA1374" s="647"/>
      <c r="BB1374" s="648"/>
      <c r="BC1374" s="647"/>
      <c r="BD1374" s="647"/>
      <c r="BE1374" s="647"/>
      <c r="BF1374" s="647"/>
      <c r="BG1374" s="648"/>
      <c r="BH1374" s="648"/>
      <c r="BI1374" s="649"/>
      <c r="BJ1374" s="649"/>
      <c r="BK1374" s="649"/>
      <c r="BL1374" s="648"/>
      <c r="BM1374" s="648"/>
      <c r="BN1374" s="648"/>
      <c r="BO1374" s="648"/>
      <c r="BP1374" s="648"/>
      <c r="BQ1374" s="648"/>
      <c r="BR1374" s="648"/>
      <c r="BS1374" s="648"/>
      <c r="BT1374" s="651"/>
      <c r="BU1374" s="652"/>
      <c r="BV1374" s="650"/>
      <c r="BW1374" s="653"/>
    </row>
    <row r="1375" spans="2:75" ht="15.75" customHeight="1">
      <c r="B1375" s="353" t="s">
        <v>36</v>
      </c>
      <c r="C1375" s="354">
        <v>23957096000186</v>
      </c>
      <c r="D1375" s="355" t="s">
        <v>11</v>
      </c>
      <c r="E1375" s="355" t="s">
        <v>620</v>
      </c>
      <c r="F1375" s="355" t="s">
        <v>685</v>
      </c>
      <c r="G1375" s="356" t="s">
        <v>738</v>
      </c>
      <c r="H1375" s="356" t="s">
        <v>34</v>
      </c>
      <c r="I1375" s="356" t="s">
        <v>1318</v>
      </c>
      <c r="J1375" s="356" t="s">
        <v>608</v>
      </c>
      <c r="K1375" s="357" t="s">
        <v>48</v>
      </c>
      <c r="L1375" s="358"/>
      <c r="M1375" s="358" t="s">
        <v>34</v>
      </c>
      <c r="N1375" s="357">
        <v>425559</v>
      </c>
      <c r="O1375" s="357" t="s">
        <v>1320</v>
      </c>
      <c r="P1375" s="361">
        <v>42639</v>
      </c>
      <c r="Q1375" s="362">
        <v>304129523.77999997</v>
      </c>
      <c r="R1375" s="362">
        <v>257230996.85984114</v>
      </c>
      <c r="S1375" s="357">
        <v>180</v>
      </c>
      <c r="T1375" s="359">
        <v>8.1361431103017967E-2</v>
      </c>
      <c r="U1375" s="359">
        <v>1.05177510010414</v>
      </c>
      <c r="V1375" s="359">
        <v>0.11064660678341665</v>
      </c>
      <c r="W1375" s="359">
        <v>1.08470671944164</v>
      </c>
      <c r="X1375" s="359">
        <v>0.17408743305494978</v>
      </c>
      <c r="Y1375" s="359">
        <v>1.3201366296745034</v>
      </c>
      <c r="Z1375" s="359">
        <v>0.24907299364897728</v>
      </c>
      <c r="AA1375" s="359">
        <v>1.415811642441815</v>
      </c>
      <c r="AB1375" s="359">
        <v>3.4296322311162843E-3</v>
      </c>
      <c r="AC1375" s="363">
        <v>2.2795483336471598</v>
      </c>
      <c r="AD1375" s="526">
        <v>0</v>
      </c>
      <c r="AE1375" s="360" t="s">
        <v>2236</v>
      </c>
      <c r="AF1375" s="360" t="s">
        <v>736</v>
      </c>
      <c r="AG1375" s="364" t="s">
        <v>736</v>
      </c>
      <c r="AH1375" s="364" t="s">
        <v>2144</v>
      </c>
      <c r="AI1375" s="364">
        <v>5000</v>
      </c>
      <c r="AJ1375" s="364">
        <v>5000</v>
      </c>
      <c r="AK1375" s="364">
        <v>5000</v>
      </c>
      <c r="AL1375" s="359">
        <v>0.02</v>
      </c>
      <c r="AM1375" s="359">
        <v>0.2</v>
      </c>
      <c r="AN1375" s="359" t="s">
        <v>2156</v>
      </c>
      <c r="AO1375" s="357" t="s">
        <v>1323</v>
      </c>
      <c r="AP1375" s="360" t="s">
        <v>13</v>
      </c>
      <c r="AQ1375" s="366" t="s">
        <v>686</v>
      </c>
      <c r="AR1375" s="359">
        <v>3.3333333333333331E-3</v>
      </c>
      <c r="AS1375" s="359">
        <v>3.3333333333333331E-3</v>
      </c>
      <c r="AT1375" s="359"/>
      <c r="AX1375" s="646"/>
      <c r="AY1375" s="647"/>
      <c r="AZ1375" s="647"/>
      <c r="BA1375" s="647"/>
      <c r="BB1375" s="648"/>
      <c r="BC1375" s="647"/>
      <c r="BD1375" s="647"/>
      <c r="BE1375" s="647"/>
      <c r="BF1375" s="647"/>
      <c r="BG1375" s="648"/>
      <c r="BH1375" s="648"/>
      <c r="BI1375" s="649"/>
      <c r="BJ1375" s="649"/>
      <c r="BK1375" s="649"/>
      <c r="BL1375" s="648"/>
      <c r="BM1375" s="648"/>
      <c r="BN1375" s="648"/>
      <c r="BO1375" s="648"/>
      <c r="BP1375" s="648"/>
      <c r="BQ1375" s="648"/>
      <c r="BR1375" s="648"/>
      <c r="BS1375" s="648"/>
      <c r="BT1375" s="651"/>
      <c r="BU1375" s="652"/>
      <c r="BV1375" s="650"/>
      <c r="BW1375" s="653"/>
    </row>
    <row r="1376" spans="2:75" ht="15.75" customHeight="1">
      <c r="B1376" s="353" t="s">
        <v>549</v>
      </c>
      <c r="C1376" s="354">
        <v>21732670000172</v>
      </c>
      <c r="D1376" s="355" t="s">
        <v>14</v>
      </c>
      <c r="E1376" s="355" t="s">
        <v>15</v>
      </c>
      <c r="F1376" s="355" t="s">
        <v>16</v>
      </c>
      <c r="G1376" s="356"/>
      <c r="H1376" s="356" t="s">
        <v>34</v>
      </c>
      <c r="I1376" s="356" t="s">
        <v>34</v>
      </c>
      <c r="J1376" s="356" t="s">
        <v>608</v>
      </c>
      <c r="K1376" s="357" t="s">
        <v>48</v>
      </c>
      <c r="L1376" s="358"/>
      <c r="M1376" s="358" t="s">
        <v>1414</v>
      </c>
      <c r="N1376" s="357">
        <v>403806</v>
      </c>
      <c r="O1376" s="357" t="s">
        <v>1320</v>
      </c>
      <c r="P1376" s="361">
        <v>42202</v>
      </c>
      <c r="Q1376" s="362">
        <v>329414246.22000003</v>
      </c>
      <c r="R1376" s="362">
        <v>331443184.38166672</v>
      </c>
      <c r="S1376" s="357">
        <v>180</v>
      </c>
      <c r="T1376" s="359">
        <v>6.6622258455968364E-2</v>
      </c>
      <c r="U1376" s="359">
        <v>0.86123893848384891</v>
      </c>
      <c r="V1376" s="359">
        <v>7.4870896720413249E-2</v>
      </c>
      <c r="W1376" s="359">
        <v>0.73398513631983553</v>
      </c>
      <c r="X1376" s="359">
        <v>0.1289353601678711</v>
      </c>
      <c r="Y1376" s="359">
        <v>0.97774025862139613</v>
      </c>
      <c r="Z1376" s="359">
        <v>0.22490510919048612</v>
      </c>
      <c r="AA1376" s="359">
        <v>1.2784335522352821</v>
      </c>
      <c r="AB1376" s="359">
        <v>4.6724666902341873E-2</v>
      </c>
      <c r="AC1376" s="363">
        <v>-0.51058976376748244</v>
      </c>
      <c r="AD1376" s="526">
        <v>18447898000106</v>
      </c>
      <c r="AE1376" s="360" t="s">
        <v>2233</v>
      </c>
      <c r="AF1376" s="360" t="s">
        <v>2152</v>
      </c>
      <c r="AG1376" s="364" t="s">
        <v>1436</v>
      </c>
      <c r="AH1376" s="364" t="s">
        <v>2144</v>
      </c>
      <c r="AI1376" s="364">
        <v>25000</v>
      </c>
      <c r="AJ1376" s="364">
        <v>5000</v>
      </c>
      <c r="AK1376" s="364">
        <v>5000</v>
      </c>
      <c r="AL1376" s="359">
        <v>5.5000000000000005E-3</v>
      </c>
      <c r="AM1376" s="359">
        <v>0.2</v>
      </c>
      <c r="AN1376" s="359" t="s">
        <v>2156</v>
      </c>
      <c r="AO1376" s="357" t="s">
        <v>1323</v>
      </c>
      <c r="AP1376" s="360" t="s">
        <v>13</v>
      </c>
      <c r="AQ1376" s="366" t="s">
        <v>671</v>
      </c>
      <c r="AR1376" s="359">
        <v>1.2833333333333332E-3</v>
      </c>
      <c r="AS1376" s="359">
        <v>1.2833333333333332E-3</v>
      </c>
      <c r="AT1376" s="359"/>
      <c r="AX1376" s="646"/>
      <c r="AY1376" s="647"/>
      <c r="AZ1376" s="647"/>
      <c r="BA1376" s="647"/>
      <c r="BB1376" s="648"/>
      <c r="BC1376" s="647"/>
      <c r="BD1376" s="647"/>
      <c r="BE1376" s="647"/>
      <c r="BF1376" s="647"/>
      <c r="BG1376" s="648"/>
      <c r="BH1376" s="648"/>
      <c r="BI1376" s="649"/>
      <c r="BJ1376" s="649"/>
      <c r="BK1376" s="649"/>
      <c r="BL1376" s="648"/>
      <c r="BM1376" s="648"/>
      <c r="BN1376" s="648"/>
      <c r="BO1376" s="648"/>
      <c r="BP1376" s="648"/>
      <c r="BQ1376" s="648"/>
      <c r="BR1376" s="648"/>
      <c r="BS1376" s="648"/>
      <c r="BT1376" s="651"/>
      <c r="BU1376" s="652"/>
      <c r="BV1376" s="650"/>
      <c r="BW1376" s="653"/>
    </row>
    <row r="1377" spans="2:75" ht="15.75" customHeight="1">
      <c r="B1377" s="353" t="s">
        <v>751</v>
      </c>
      <c r="C1377" s="354">
        <v>30910036000173</v>
      </c>
      <c r="D1377" s="355" t="s">
        <v>11</v>
      </c>
      <c r="E1377" s="355" t="s">
        <v>620</v>
      </c>
      <c r="F1377" s="355" t="s">
        <v>663</v>
      </c>
      <c r="G1377" s="356" t="s">
        <v>738</v>
      </c>
      <c r="H1377" s="356" t="s">
        <v>34</v>
      </c>
      <c r="I1377" s="356" t="s">
        <v>1303</v>
      </c>
      <c r="J1377" s="356" t="s">
        <v>608</v>
      </c>
      <c r="K1377" s="357" t="s">
        <v>48</v>
      </c>
      <c r="L1377" s="358"/>
      <c r="M1377" s="358" t="s">
        <v>1414</v>
      </c>
      <c r="N1377" s="357">
        <v>476250</v>
      </c>
      <c r="O1377" s="357" t="s">
        <v>1320</v>
      </c>
      <c r="P1377" s="361">
        <v>43353</v>
      </c>
      <c r="Q1377" s="362">
        <v>622939546.28999996</v>
      </c>
      <c r="R1377" s="362">
        <v>651616455.87658727</v>
      </c>
      <c r="S1377" s="357">
        <v>181</v>
      </c>
      <c r="T1377" s="359">
        <v>8.094198123306362E-2</v>
      </c>
      <c r="U1377" s="359">
        <v>1.0463527897664406</v>
      </c>
      <c r="V1377" s="359">
        <v>0.10868684133839701</v>
      </c>
      <c r="W1377" s="359">
        <v>1.0654944651435632</v>
      </c>
      <c r="X1377" s="359">
        <v>0.17616592451286461</v>
      </c>
      <c r="Y1377" s="359">
        <v>1.335898207979773</v>
      </c>
      <c r="Z1377" s="359">
        <v>0.29269440987213335</v>
      </c>
      <c r="AA1377" s="359">
        <v>1.6637699138053639</v>
      </c>
      <c r="AB1377" s="359">
        <v>4.2821664747503749E-3</v>
      </c>
      <c r="AC1377" s="363">
        <v>1.4138791613717159</v>
      </c>
      <c r="AD1377" s="526">
        <v>0</v>
      </c>
      <c r="AE1377" s="360" t="s">
        <v>2176</v>
      </c>
      <c r="AF1377" s="360" t="s">
        <v>2143</v>
      </c>
      <c r="AG1377" s="364" t="s">
        <v>1435</v>
      </c>
      <c r="AH1377" s="364" t="s">
        <v>2144</v>
      </c>
      <c r="AI1377" s="364">
        <v>25000</v>
      </c>
      <c r="AJ1377" s="364">
        <v>5000</v>
      </c>
      <c r="AK1377" s="364">
        <v>10000</v>
      </c>
      <c r="AL1377" s="657">
        <v>1.6E-2</v>
      </c>
      <c r="AM1377" s="657">
        <v>0.2</v>
      </c>
      <c r="AN1377" s="359" t="s">
        <v>64</v>
      </c>
      <c r="AO1377" s="357" t="s">
        <v>1323</v>
      </c>
      <c r="AP1377" s="360" t="s">
        <v>11</v>
      </c>
      <c r="AQ1377" s="366" t="s">
        <v>675</v>
      </c>
      <c r="AR1377" s="359" t="s">
        <v>34</v>
      </c>
      <c r="AS1377" s="359" t="s">
        <v>34</v>
      </c>
      <c r="AT1377" s="359"/>
      <c r="AX1377" s="646"/>
      <c r="AY1377" s="647"/>
      <c r="AZ1377" s="647"/>
      <c r="BA1377" s="647"/>
      <c r="BB1377" s="648"/>
      <c r="BC1377" s="647"/>
      <c r="BD1377" s="647"/>
      <c r="BE1377" s="647"/>
      <c r="BF1377" s="647"/>
      <c r="BG1377" s="648"/>
      <c r="BH1377" s="648"/>
      <c r="BI1377" s="649"/>
      <c r="BJ1377" s="649"/>
      <c r="BK1377" s="649"/>
      <c r="BL1377" s="648"/>
      <c r="BM1377" s="648"/>
      <c r="BN1377" s="648"/>
      <c r="BO1377" s="648"/>
      <c r="BP1377" s="648"/>
      <c r="BQ1377" s="648"/>
      <c r="BR1377" s="648"/>
      <c r="BS1377" s="648"/>
      <c r="BT1377" s="651"/>
      <c r="BU1377" s="652"/>
      <c r="BV1377" s="650"/>
      <c r="BW1377" s="653"/>
    </row>
    <row r="1378" spans="2:75" ht="15.75" customHeight="1">
      <c r="B1378" s="353" t="s">
        <v>514</v>
      </c>
      <c r="C1378" s="354">
        <v>37284388000100</v>
      </c>
      <c r="D1378" s="355" t="s">
        <v>11</v>
      </c>
      <c r="E1378" s="355" t="s">
        <v>620</v>
      </c>
      <c r="F1378" s="355" t="s">
        <v>663</v>
      </c>
      <c r="G1378" s="356" t="s">
        <v>738</v>
      </c>
      <c r="H1378" s="356" t="s">
        <v>34</v>
      </c>
      <c r="I1378" s="356"/>
      <c r="J1378" s="356" t="s">
        <v>608</v>
      </c>
      <c r="K1378" s="357" t="s">
        <v>48</v>
      </c>
      <c r="L1378" s="358"/>
      <c r="M1378" s="358" t="s">
        <v>34</v>
      </c>
      <c r="N1378" s="357">
        <v>616826</v>
      </c>
      <c r="O1378" s="357" t="s">
        <v>1320</v>
      </c>
      <c r="P1378" s="361">
        <v>44138</v>
      </c>
      <c r="Q1378" s="362">
        <v>6820718</v>
      </c>
      <c r="R1378" s="362">
        <v>7070161.3465476204</v>
      </c>
      <c r="S1378" s="357">
        <v>181</v>
      </c>
      <c r="T1378" s="359">
        <v>8.0377085293827921E-2</v>
      </c>
      <c r="U1378" s="359">
        <v>1.0390502697027786</v>
      </c>
      <c r="V1378" s="359">
        <v>0.10984777893228981</v>
      </c>
      <c r="W1378" s="359">
        <v>1.0768755354317181</v>
      </c>
      <c r="X1378" s="359" t="s">
        <v>1417</v>
      </c>
      <c r="Y1378" s="359" t="s">
        <v>1417</v>
      </c>
      <c r="Z1378" s="359" t="s">
        <v>1417</v>
      </c>
      <c r="AA1378" s="359" t="s">
        <v>1417</v>
      </c>
      <c r="AB1378" s="359">
        <v>1.6993432369640397E-2</v>
      </c>
      <c r="AC1378" s="363">
        <v>0.42581302435346713</v>
      </c>
      <c r="AD1378" s="526">
        <v>0</v>
      </c>
      <c r="AE1378" s="360" t="s">
        <v>2277</v>
      </c>
      <c r="AF1378" s="360" t="s">
        <v>2143</v>
      </c>
      <c r="AG1378" s="364" t="s">
        <v>1435</v>
      </c>
      <c r="AH1378" s="364" t="s">
        <v>2144</v>
      </c>
      <c r="AI1378" s="364">
        <v>25000</v>
      </c>
      <c r="AJ1378" s="364">
        <v>0</v>
      </c>
      <c r="AK1378" s="364">
        <v>25000</v>
      </c>
      <c r="AL1378" s="359">
        <v>1.2500000000000001E-2</v>
      </c>
      <c r="AM1378" s="359">
        <v>0.2</v>
      </c>
      <c r="AN1378" s="359" t="s">
        <v>2161</v>
      </c>
      <c r="AO1378" s="357" t="s">
        <v>1323</v>
      </c>
      <c r="AP1378" s="360" t="s">
        <v>13</v>
      </c>
      <c r="AQ1378" s="366" t="s">
        <v>668</v>
      </c>
      <c r="AR1378" s="359">
        <v>4.1662499999999998E-3</v>
      </c>
      <c r="AS1378" s="359">
        <v>4.1662499999999998E-3</v>
      </c>
      <c r="AT1378" s="359"/>
      <c r="AX1378" s="646"/>
      <c r="AY1378" s="647"/>
      <c r="AZ1378" s="647"/>
      <c r="BA1378" s="647"/>
      <c r="BB1378" s="648"/>
      <c r="BC1378" s="647"/>
      <c r="BD1378" s="647"/>
      <c r="BE1378" s="647"/>
      <c r="BF1378" s="647"/>
      <c r="BG1378" s="648"/>
      <c r="BH1378" s="648"/>
      <c r="BI1378" s="649"/>
      <c r="BJ1378" s="649"/>
      <c r="BK1378" s="649"/>
      <c r="BL1378" s="648"/>
      <c r="BM1378" s="648"/>
      <c r="BN1378" s="648"/>
      <c r="BO1378" s="648"/>
      <c r="BP1378" s="648"/>
      <c r="BQ1378" s="648"/>
      <c r="BR1378" s="648"/>
      <c r="BS1378" s="648"/>
      <c r="BT1378" s="651"/>
      <c r="BU1378" s="652"/>
      <c r="BV1378" s="650"/>
      <c r="BW1378" s="653"/>
    </row>
    <row r="1379" spans="2:75" ht="15.75" customHeight="1">
      <c r="B1379" s="353" t="s">
        <v>1008</v>
      </c>
      <c r="C1379" s="354">
        <v>38281372000106</v>
      </c>
      <c r="D1379" s="355" t="s">
        <v>11</v>
      </c>
      <c r="E1379" s="355" t="s">
        <v>620</v>
      </c>
      <c r="F1379" s="355" t="s">
        <v>663</v>
      </c>
      <c r="G1379" s="356" t="s">
        <v>738</v>
      </c>
      <c r="H1379" s="356" t="s">
        <v>34</v>
      </c>
      <c r="I1379" s="356"/>
      <c r="J1379" s="356" t="s">
        <v>608</v>
      </c>
      <c r="K1379" s="357" t="s">
        <v>48</v>
      </c>
      <c r="L1379" s="358"/>
      <c r="M1379" s="358" t="s">
        <v>34</v>
      </c>
      <c r="N1379" s="357">
        <v>559806</v>
      </c>
      <c r="O1379" s="357" t="s">
        <v>1320</v>
      </c>
      <c r="P1379" s="361">
        <v>44138</v>
      </c>
      <c r="Q1379" s="362">
        <v>72069233.599999994</v>
      </c>
      <c r="R1379" s="362">
        <v>62863739.442579351</v>
      </c>
      <c r="S1379" s="357">
        <v>181</v>
      </c>
      <c r="T1379" s="359">
        <v>9.9027880538314683E-2</v>
      </c>
      <c r="U1379" s="359">
        <v>1.2801527401159893</v>
      </c>
      <c r="V1379" s="359">
        <v>0.1238376740881908</v>
      </c>
      <c r="W1379" s="359">
        <v>1.2140232864657265</v>
      </c>
      <c r="X1379" s="359" t="s">
        <v>1417</v>
      </c>
      <c r="Y1379" s="359" t="s">
        <v>1417</v>
      </c>
      <c r="Z1379" s="359" t="s">
        <v>1417</v>
      </c>
      <c r="AA1379" s="359" t="s">
        <v>1417</v>
      </c>
      <c r="AB1379" s="359">
        <v>5.8899082017287519E-3</v>
      </c>
      <c r="AC1379" s="363">
        <v>3.3347824389126237</v>
      </c>
      <c r="AD1379" s="526">
        <v>38230040000100</v>
      </c>
      <c r="AE1379" s="360" t="s">
        <v>2322</v>
      </c>
      <c r="AF1379" s="360" t="s">
        <v>2152</v>
      </c>
      <c r="AG1379" s="364" t="s">
        <v>1436</v>
      </c>
      <c r="AH1379" s="364" t="s">
        <v>2144</v>
      </c>
      <c r="AI1379" s="364">
        <v>100000</v>
      </c>
      <c r="AJ1379" s="364" t="s">
        <v>1427</v>
      </c>
      <c r="AK1379" s="364">
        <v>100000</v>
      </c>
      <c r="AL1379" s="359">
        <v>6.0000000000000001E-3</v>
      </c>
      <c r="AM1379" s="359">
        <v>0.2</v>
      </c>
      <c r="AN1379" s="359" t="s">
        <v>34</v>
      </c>
      <c r="AO1379" s="357" t="s">
        <v>1323</v>
      </c>
      <c r="AP1379" s="360" t="s">
        <v>13</v>
      </c>
      <c r="AQ1379" s="366" t="s">
        <v>671</v>
      </c>
      <c r="AR1379" s="359">
        <v>6.0000000000000006E-4</v>
      </c>
      <c r="AS1379" s="359">
        <v>6.0000000000000006E-4</v>
      </c>
      <c r="AT1379" s="359"/>
      <c r="AX1379" s="646"/>
      <c r="AY1379" s="647"/>
      <c r="AZ1379" s="647"/>
      <c r="BA1379" s="647"/>
      <c r="BB1379" s="648"/>
      <c r="BC1379" s="647"/>
      <c r="BD1379" s="647"/>
      <c r="BE1379" s="647"/>
      <c r="BF1379" s="647"/>
      <c r="BG1379" s="648"/>
      <c r="BH1379" s="648"/>
      <c r="BI1379" s="649"/>
      <c r="BJ1379" s="649"/>
      <c r="BK1379" s="649"/>
      <c r="BL1379" s="648"/>
      <c r="BM1379" s="648"/>
      <c r="BN1379" s="648"/>
      <c r="BO1379" s="648"/>
      <c r="BP1379" s="648"/>
      <c r="BQ1379" s="648"/>
      <c r="BR1379" s="648"/>
      <c r="BS1379" s="648"/>
      <c r="BT1379" s="651"/>
      <c r="BU1379" s="652"/>
      <c r="BV1379" s="650"/>
      <c r="BW1379" s="653"/>
    </row>
    <row r="1380" spans="2:75" ht="15.75" customHeight="1">
      <c r="B1380" s="353" t="s">
        <v>830</v>
      </c>
      <c r="C1380" s="354">
        <v>36015243000140</v>
      </c>
      <c r="D1380" s="355" t="s">
        <v>11</v>
      </c>
      <c r="E1380" s="355" t="s">
        <v>620</v>
      </c>
      <c r="F1380" s="355" t="s">
        <v>685</v>
      </c>
      <c r="G1380" s="356" t="s">
        <v>738</v>
      </c>
      <c r="H1380" s="356" t="s">
        <v>34</v>
      </c>
      <c r="I1380" s="356" t="s">
        <v>1318</v>
      </c>
      <c r="J1380" s="356" t="s">
        <v>608</v>
      </c>
      <c r="K1380" s="357" t="s">
        <v>48</v>
      </c>
      <c r="L1380" s="358"/>
      <c r="M1380" s="358" t="s">
        <v>1414</v>
      </c>
      <c r="N1380" s="357">
        <v>528889</v>
      </c>
      <c r="O1380" s="357" t="s">
        <v>1320</v>
      </c>
      <c r="P1380" s="361">
        <v>43892</v>
      </c>
      <c r="Q1380" s="362">
        <v>127168148.98</v>
      </c>
      <c r="R1380" s="362">
        <v>99346979.021627009</v>
      </c>
      <c r="S1380" s="357">
        <v>181</v>
      </c>
      <c r="T1380" s="359">
        <v>0.10843556209197103</v>
      </c>
      <c r="U1380" s="359">
        <v>1.4017676757642605</v>
      </c>
      <c r="V1380" s="359">
        <v>0.1498233899478707</v>
      </c>
      <c r="W1380" s="359">
        <v>1.4687701912458246</v>
      </c>
      <c r="X1380" s="359">
        <v>0.23734422760515406</v>
      </c>
      <c r="Y1380" s="359">
        <v>1.7998243940127854</v>
      </c>
      <c r="Z1380" s="359" t="s">
        <v>1417</v>
      </c>
      <c r="AA1380" s="359" t="s">
        <v>1417</v>
      </c>
      <c r="AB1380" s="359">
        <v>2.3482615731913637E-3</v>
      </c>
      <c r="AC1380" s="363">
        <v>18.097518857848588</v>
      </c>
      <c r="AD1380" s="526">
        <v>0</v>
      </c>
      <c r="AE1380" s="360" t="s">
        <v>2219</v>
      </c>
      <c r="AF1380" s="360" t="s">
        <v>2143</v>
      </c>
      <c r="AG1380" s="364" t="s">
        <v>1435</v>
      </c>
      <c r="AH1380" s="364" t="s">
        <v>2165</v>
      </c>
      <c r="AI1380" s="364">
        <v>1000</v>
      </c>
      <c r="AJ1380" s="364">
        <v>1000</v>
      </c>
      <c r="AK1380" s="364">
        <v>1000</v>
      </c>
      <c r="AL1380" s="359">
        <v>6.0000000000000001E-3</v>
      </c>
      <c r="AM1380" s="359">
        <v>0.2</v>
      </c>
      <c r="AN1380" s="359" t="s">
        <v>64</v>
      </c>
      <c r="AO1380" s="357" t="s">
        <v>1323</v>
      </c>
      <c r="AP1380" s="360" t="s">
        <v>13</v>
      </c>
      <c r="AQ1380" s="366" t="s">
        <v>679</v>
      </c>
      <c r="AR1380" s="359" t="s">
        <v>34</v>
      </c>
      <c r="AS1380" s="359" t="s">
        <v>34</v>
      </c>
      <c r="AT1380" s="359"/>
      <c r="AX1380" s="646"/>
      <c r="AY1380" s="647"/>
      <c r="AZ1380" s="647"/>
      <c r="BA1380" s="647"/>
      <c r="BB1380" s="648"/>
      <c r="BC1380" s="647"/>
      <c r="BD1380" s="647"/>
      <c r="BE1380" s="647"/>
      <c r="BF1380" s="647"/>
      <c r="BG1380" s="648"/>
      <c r="BH1380" s="648"/>
      <c r="BI1380" s="649"/>
      <c r="BJ1380" s="649"/>
      <c r="BK1380" s="649"/>
      <c r="BL1380" s="648"/>
      <c r="BM1380" s="648"/>
      <c r="BN1380" s="648"/>
      <c r="BO1380" s="648"/>
      <c r="BP1380" s="648"/>
      <c r="BQ1380" s="648"/>
      <c r="BR1380" s="648"/>
      <c r="BS1380" s="648"/>
      <c r="BT1380" s="651"/>
      <c r="BU1380" s="652"/>
      <c r="BV1380" s="650"/>
      <c r="BW1380" s="653"/>
    </row>
    <row r="1381" spans="2:75" ht="15.75" customHeight="1">
      <c r="B1381" s="353" t="s">
        <v>482</v>
      </c>
      <c r="C1381" s="354">
        <v>40905548000103</v>
      </c>
      <c r="D1381" s="355" t="s">
        <v>11</v>
      </c>
      <c r="E1381" s="355" t="s">
        <v>620</v>
      </c>
      <c r="F1381" s="355" t="s">
        <v>685</v>
      </c>
      <c r="G1381" s="356" t="s">
        <v>738</v>
      </c>
      <c r="H1381" s="356" t="s">
        <v>34</v>
      </c>
      <c r="I1381" s="356" t="s">
        <v>1318</v>
      </c>
      <c r="J1381" s="356" t="s">
        <v>608</v>
      </c>
      <c r="K1381" s="357" t="s">
        <v>48</v>
      </c>
      <c r="L1381" s="358"/>
      <c r="M1381" s="358" t="s">
        <v>34</v>
      </c>
      <c r="N1381" s="357">
        <v>581259</v>
      </c>
      <c r="O1381" s="357" t="s">
        <v>1320</v>
      </c>
      <c r="P1381" s="361">
        <v>44280</v>
      </c>
      <c r="Q1381" s="362">
        <v>42683766.659999996</v>
      </c>
      <c r="R1381" s="362">
        <v>31118862.374206346</v>
      </c>
      <c r="S1381" s="357">
        <v>181</v>
      </c>
      <c r="T1381" s="359">
        <v>0.10660770863499858</v>
      </c>
      <c r="U1381" s="359">
        <v>1.3781386573630392</v>
      </c>
      <c r="V1381" s="359">
        <v>0.15602037513417333</v>
      </c>
      <c r="W1381" s="359">
        <v>1.5295213671496684</v>
      </c>
      <c r="X1381" s="359" t="s">
        <v>1417</v>
      </c>
      <c r="Y1381" s="359" t="s">
        <v>1417</v>
      </c>
      <c r="Z1381" s="359" t="s">
        <v>1417</v>
      </c>
      <c r="AA1381" s="359" t="s">
        <v>1417</v>
      </c>
      <c r="AB1381" s="359">
        <v>3.1082404841923537E-3</v>
      </c>
      <c r="AC1381" s="363">
        <v>15.403521273048048</v>
      </c>
      <c r="AD1381" s="526">
        <v>0</v>
      </c>
      <c r="AE1381" s="360" t="s">
        <v>2262</v>
      </c>
      <c r="AF1381" s="360" t="s">
        <v>2143</v>
      </c>
      <c r="AG1381" s="364" t="s">
        <v>1435</v>
      </c>
      <c r="AH1381" s="364" t="s">
        <v>2144</v>
      </c>
      <c r="AI1381" s="364">
        <v>1000</v>
      </c>
      <c r="AJ1381" s="364">
        <v>100</v>
      </c>
      <c r="AK1381" s="364">
        <v>1000</v>
      </c>
      <c r="AL1381" s="359">
        <v>0.01</v>
      </c>
      <c r="AM1381" s="359">
        <v>0.15</v>
      </c>
      <c r="AN1381" s="359" t="s">
        <v>34</v>
      </c>
      <c r="AO1381" s="357" t="s">
        <v>1323</v>
      </c>
      <c r="AP1381" s="360" t="s">
        <v>13</v>
      </c>
      <c r="AQ1381" s="366" t="s">
        <v>671</v>
      </c>
      <c r="AR1381" s="359">
        <v>2.1333333333333334E-3</v>
      </c>
      <c r="AS1381" s="359">
        <v>2.1333333333333334E-3</v>
      </c>
      <c r="AT1381" s="359"/>
      <c r="AX1381" s="646"/>
      <c r="AY1381" s="647"/>
      <c r="AZ1381" s="647"/>
      <c r="BA1381" s="647"/>
      <c r="BB1381" s="648"/>
      <c r="BC1381" s="647"/>
      <c r="BD1381" s="647"/>
      <c r="BE1381" s="647"/>
      <c r="BF1381" s="647"/>
      <c r="BG1381" s="648"/>
      <c r="BH1381" s="648"/>
      <c r="BI1381" s="649"/>
      <c r="BJ1381" s="649"/>
      <c r="BK1381" s="649"/>
      <c r="BL1381" s="648"/>
      <c r="BM1381" s="648"/>
      <c r="BN1381" s="648"/>
      <c r="BO1381" s="648"/>
      <c r="BP1381" s="648"/>
      <c r="BQ1381" s="648"/>
      <c r="BR1381" s="648"/>
      <c r="BS1381" s="648"/>
      <c r="BT1381" s="651"/>
      <c r="BU1381" s="652"/>
      <c r="BV1381" s="650"/>
      <c r="BW1381" s="653"/>
    </row>
    <row r="1382" spans="2:75" ht="15.75" customHeight="1">
      <c r="B1382" s="353" t="s">
        <v>1602</v>
      </c>
      <c r="C1382" s="354">
        <v>36440431000116</v>
      </c>
      <c r="D1382" s="355" t="s">
        <v>11</v>
      </c>
      <c r="E1382" s="355" t="s">
        <v>620</v>
      </c>
      <c r="F1382" s="355" t="s">
        <v>685</v>
      </c>
      <c r="G1382" s="356" t="s">
        <v>738</v>
      </c>
      <c r="H1382" s="356" t="s">
        <v>34</v>
      </c>
      <c r="I1382" s="356" t="s">
        <v>1318</v>
      </c>
      <c r="J1382" s="356" t="s">
        <v>608</v>
      </c>
      <c r="K1382" s="357" t="s">
        <v>48</v>
      </c>
      <c r="L1382" s="358"/>
      <c r="M1382" s="358"/>
      <c r="N1382" s="357">
        <v>536547</v>
      </c>
      <c r="O1382" s="357" t="s">
        <v>1320</v>
      </c>
      <c r="P1382" s="361">
        <v>43958</v>
      </c>
      <c r="Q1382" s="362">
        <v>68626152.709999993</v>
      </c>
      <c r="R1382" s="362">
        <v>68165376.965992048</v>
      </c>
      <c r="S1382" s="357">
        <v>181</v>
      </c>
      <c r="T1382" s="359">
        <v>0.12641622133852515</v>
      </c>
      <c r="U1382" s="359">
        <v>1.421918725403587</v>
      </c>
      <c r="V1382" s="359">
        <v>0.16062840198154871</v>
      </c>
      <c r="W1382" s="359">
        <v>1.4742006360922446</v>
      </c>
      <c r="X1382" s="359">
        <v>0.25835932466033396</v>
      </c>
      <c r="Y1382" s="359">
        <v>1.8167286315072213</v>
      </c>
      <c r="Z1382" s="359" t="s">
        <v>1417</v>
      </c>
      <c r="AA1382" s="359" t="s">
        <v>1417</v>
      </c>
      <c r="AB1382" s="359">
        <v>1.5995565459589668E-2</v>
      </c>
      <c r="AC1382" s="363">
        <v>2.8563285628216639</v>
      </c>
      <c r="AD1382" s="526">
        <v>0</v>
      </c>
      <c r="AE1382" s="360" t="s">
        <v>2212</v>
      </c>
      <c r="AF1382" s="360" t="s">
        <v>2143</v>
      </c>
      <c r="AG1382" s="364" t="s">
        <v>1435</v>
      </c>
      <c r="AH1382" s="364" t="s">
        <v>2144</v>
      </c>
      <c r="AI1382" s="364">
        <v>100000</v>
      </c>
      <c r="AJ1382" s="364">
        <v>50000</v>
      </c>
      <c r="AK1382" s="364">
        <v>50000</v>
      </c>
      <c r="AL1382" s="359">
        <v>0.02</v>
      </c>
      <c r="AM1382" s="359">
        <v>0.2</v>
      </c>
      <c r="AN1382" s="359" t="s">
        <v>34</v>
      </c>
      <c r="AO1382" s="357" t="s">
        <v>1323</v>
      </c>
      <c r="AP1382" s="360" t="s">
        <v>13</v>
      </c>
      <c r="AQ1382" s="366" t="s">
        <v>668</v>
      </c>
      <c r="AR1382" s="359">
        <v>4.0000000000000001E-3</v>
      </c>
      <c r="AS1382" s="359">
        <v>4.0000000000000001E-3</v>
      </c>
      <c r="AT1382" s="359"/>
      <c r="AX1382" s="646"/>
      <c r="AY1382" s="647"/>
      <c r="AZ1382" s="647"/>
      <c r="BA1382" s="647"/>
      <c r="BB1382" s="648"/>
      <c r="BC1382" s="647"/>
      <c r="BD1382" s="647"/>
      <c r="BE1382" s="647"/>
      <c r="BF1382" s="647"/>
      <c r="BG1382" s="648"/>
      <c r="BH1382" s="648"/>
      <c r="BI1382" s="649"/>
      <c r="BJ1382" s="649"/>
      <c r="BK1382" s="649"/>
      <c r="BL1382" s="648"/>
      <c r="BM1382" s="648"/>
      <c r="BN1382" s="648"/>
      <c r="BO1382" s="648"/>
      <c r="BP1382" s="648"/>
      <c r="BQ1382" s="648"/>
      <c r="BR1382" s="648"/>
      <c r="BS1382" s="648"/>
      <c r="BT1382" s="651"/>
      <c r="BU1382" s="652"/>
      <c r="BV1382" s="650"/>
      <c r="BW1382" s="653"/>
    </row>
    <row r="1383" spans="2:75" ht="15.75" customHeight="1">
      <c r="B1383" s="353" t="s">
        <v>299</v>
      </c>
      <c r="C1383" s="354">
        <v>15585932000110</v>
      </c>
      <c r="D1383" s="355" t="s">
        <v>11</v>
      </c>
      <c r="E1383" s="355" t="s">
        <v>620</v>
      </c>
      <c r="F1383" s="355" t="s">
        <v>685</v>
      </c>
      <c r="G1383" s="356" t="s">
        <v>738</v>
      </c>
      <c r="H1383" s="356" t="s">
        <v>34</v>
      </c>
      <c r="I1383" s="356" t="s">
        <v>1318</v>
      </c>
      <c r="J1383" s="356" t="s">
        <v>608</v>
      </c>
      <c r="K1383" s="357" t="s">
        <v>48</v>
      </c>
      <c r="L1383" s="358"/>
      <c r="M1383" s="358" t="s">
        <v>34</v>
      </c>
      <c r="N1383" s="357">
        <v>308560</v>
      </c>
      <c r="O1383" s="357" t="s">
        <v>1320</v>
      </c>
      <c r="P1383" s="361">
        <v>41095</v>
      </c>
      <c r="Q1383" s="362">
        <v>127052916.28</v>
      </c>
      <c r="R1383" s="362">
        <v>77552462.631587312</v>
      </c>
      <c r="S1383" s="357">
        <v>181</v>
      </c>
      <c r="T1383" s="359">
        <v>0.10703562471896566</v>
      </c>
      <c r="U1383" s="359">
        <v>1.3836704121017285</v>
      </c>
      <c r="V1383" s="359">
        <v>0.14651950709655681</v>
      </c>
      <c r="W1383" s="359">
        <v>1.4363810919932545</v>
      </c>
      <c r="X1383" s="359">
        <v>0.22018002009670012</v>
      </c>
      <c r="Y1383" s="359">
        <v>1.6696650904168047</v>
      </c>
      <c r="Z1383" s="359">
        <v>0.28711704722785258</v>
      </c>
      <c r="AA1383" s="359">
        <v>1.6320663764197676</v>
      </c>
      <c r="AB1383" s="359">
        <v>1.9182126919812248E-3</v>
      </c>
      <c r="AC1383" s="363">
        <v>20.653443697468028</v>
      </c>
      <c r="AD1383" s="526">
        <v>0</v>
      </c>
      <c r="AE1383" s="360" t="s">
        <v>2345</v>
      </c>
      <c r="AF1383" s="360" t="s">
        <v>2143</v>
      </c>
      <c r="AG1383" s="364" t="s">
        <v>1435</v>
      </c>
      <c r="AH1383" s="364" t="s">
        <v>2144</v>
      </c>
      <c r="AI1383" s="364">
        <v>100</v>
      </c>
      <c r="AJ1383" s="364">
        <v>100</v>
      </c>
      <c r="AK1383" s="364">
        <v>100</v>
      </c>
      <c r="AL1383" s="359">
        <v>1.2E-2</v>
      </c>
      <c r="AM1383" s="359">
        <v>0.2</v>
      </c>
      <c r="AN1383" s="359" t="s">
        <v>2161</v>
      </c>
      <c r="AO1383" s="357" t="s">
        <v>1323</v>
      </c>
      <c r="AP1383" s="360" t="s">
        <v>13</v>
      </c>
      <c r="AQ1383" s="366" t="s">
        <v>671</v>
      </c>
      <c r="AR1383" s="359">
        <v>4.0000000000000001E-3</v>
      </c>
      <c r="AS1383" s="359">
        <v>4.0000000000000001E-3</v>
      </c>
      <c r="AT1383" s="359"/>
      <c r="AX1383" s="646"/>
      <c r="AY1383" s="647"/>
      <c r="AZ1383" s="647"/>
      <c r="BA1383" s="647"/>
      <c r="BB1383" s="648"/>
      <c r="BC1383" s="647"/>
      <c r="BD1383" s="647"/>
      <c r="BE1383" s="647"/>
      <c r="BF1383" s="647"/>
      <c r="BG1383" s="648"/>
      <c r="BH1383" s="648"/>
      <c r="BI1383" s="649"/>
      <c r="BJ1383" s="649"/>
      <c r="BK1383" s="649"/>
      <c r="BL1383" s="648"/>
      <c r="BM1383" s="648"/>
      <c r="BN1383" s="648"/>
      <c r="BO1383" s="648"/>
      <c r="BP1383" s="648"/>
      <c r="BQ1383" s="648"/>
      <c r="BR1383" s="648"/>
      <c r="BS1383" s="648"/>
      <c r="BT1383" s="651"/>
      <c r="BU1383" s="652"/>
      <c r="BV1383" s="650"/>
      <c r="BW1383" s="653"/>
    </row>
    <row r="1384" spans="2:75" ht="15.75" customHeight="1">
      <c r="B1384" s="353" t="s">
        <v>1160</v>
      </c>
      <c r="C1384" s="354">
        <v>40265199000102</v>
      </c>
      <c r="D1384" s="355" t="s">
        <v>11</v>
      </c>
      <c r="E1384" s="355" t="s">
        <v>620</v>
      </c>
      <c r="F1384" s="355" t="s">
        <v>685</v>
      </c>
      <c r="G1384" s="356" t="s">
        <v>738</v>
      </c>
      <c r="H1384" s="356" t="s">
        <v>34</v>
      </c>
      <c r="I1384" s="356" t="s">
        <v>1318</v>
      </c>
      <c r="J1384" s="356" t="s">
        <v>608</v>
      </c>
      <c r="K1384" s="357" t="s">
        <v>48</v>
      </c>
      <c r="L1384" s="358"/>
      <c r="M1384" s="358" t="s">
        <v>34</v>
      </c>
      <c r="N1384" s="357">
        <v>573825</v>
      </c>
      <c r="O1384" s="357" t="s">
        <v>1320</v>
      </c>
      <c r="P1384" s="361">
        <v>44238</v>
      </c>
      <c r="Q1384" s="362">
        <v>87949220.579999998</v>
      </c>
      <c r="R1384" s="362">
        <v>65541628.297063537</v>
      </c>
      <c r="S1384" s="357">
        <v>181</v>
      </c>
      <c r="T1384" s="359">
        <v>0.12145363590165181</v>
      </c>
      <c r="U1384" s="359">
        <v>1.570054856787459</v>
      </c>
      <c r="V1384" s="359">
        <v>0.15712346453387482</v>
      </c>
      <c r="W1384" s="359">
        <v>1.5403353317057</v>
      </c>
      <c r="X1384" s="359" t="s">
        <v>1417</v>
      </c>
      <c r="Y1384" s="359" t="s">
        <v>1417</v>
      </c>
      <c r="Z1384" s="359" t="s">
        <v>1417</v>
      </c>
      <c r="AA1384" s="359" t="s">
        <v>1417</v>
      </c>
      <c r="AB1384" s="359">
        <v>3.2883247819660115E-2</v>
      </c>
      <c r="AC1384" s="363">
        <v>1.5012436736373356</v>
      </c>
      <c r="AD1384" s="526">
        <v>36498197000188</v>
      </c>
      <c r="AE1384" s="360" t="s">
        <v>2414</v>
      </c>
      <c r="AF1384" s="360" t="s">
        <v>2143</v>
      </c>
      <c r="AG1384" s="364" t="s">
        <v>1435</v>
      </c>
      <c r="AH1384" s="364" t="s">
        <v>2144</v>
      </c>
      <c r="AI1384" s="364">
        <v>5000</v>
      </c>
      <c r="AJ1384" s="364">
        <v>1000</v>
      </c>
      <c r="AK1384" s="364">
        <v>1000</v>
      </c>
      <c r="AL1384" s="359">
        <v>1.18E-2</v>
      </c>
      <c r="AM1384" s="359">
        <v>0.1</v>
      </c>
      <c r="AN1384" s="359" t="s">
        <v>34</v>
      </c>
      <c r="AO1384" s="357" t="s">
        <v>1323</v>
      </c>
      <c r="AP1384" s="360" t="s">
        <v>13</v>
      </c>
      <c r="AQ1384" s="366" t="s">
        <v>686</v>
      </c>
      <c r="AR1384" s="359">
        <v>5.5066666666666658E-3</v>
      </c>
      <c r="AS1384" s="359">
        <v>5.5066666666666658E-3</v>
      </c>
      <c r="AT1384" s="359"/>
      <c r="AX1384" s="646"/>
      <c r="AY1384" s="647"/>
      <c r="AZ1384" s="647"/>
      <c r="BA1384" s="647"/>
      <c r="BB1384" s="648"/>
      <c r="BC1384" s="647"/>
      <c r="BD1384" s="647"/>
      <c r="BE1384" s="647"/>
      <c r="BF1384" s="647"/>
      <c r="BG1384" s="648"/>
      <c r="BH1384" s="648"/>
      <c r="BI1384" s="649"/>
      <c r="BJ1384" s="649"/>
      <c r="BK1384" s="649"/>
      <c r="BL1384" s="648"/>
      <c r="BM1384" s="648"/>
      <c r="BN1384" s="648"/>
      <c r="BO1384" s="648"/>
      <c r="BP1384" s="648"/>
      <c r="BQ1384" s="648"/>
      <c r="BR1384" s="648"/>
      <c r="BS1384" s="648"/>
      <c r="BT1384" s="651"/>
      <c r="BU1384" s="652"/>
      <c r="BV1384" s="650"/>
      <c r="BW1384" s="653"/>
    </row>
    <row r="1385" spans="2:75" ht="15.75" customHeight="1">
      <c r="B1385" s="353" t="s">
        <v>1241</v>
      </c>
      <c r="C1385" s="354">
        <v>17313316000136</v>
      </c>
      <c r="D1385" s="355" t="s">
        <v>11</v>
      </c>
      <c r="E1385" s="355" t="s">
        <v>620</v>
      </c>
      <c r="F1385" s="355" t="s">
        <v>685</v>
      </c>
      <c r="G1385" s="356" t="s">
        <v>738</v>
      </c>
      <c r="H1385" s="356" t="s">
        <v>34</v>
      </c>
      <c r="I1385" s="356" t="s">
        <v>1318</v>
      </c>
      <c r="J1385" s="356" t="s">
        <v>608</v>
      </c>
      <c r="K1385" s="357" t="s">
        <v>48</v>
      </c>
      <c r="L1385" s="358"/>
      <c r="M1385" s="358" t="s">
        <v>34</v>
      </c>
      <c r="N1385" s="357">
        <v>333468</v>
      </c>
      <c r="O1385" s="357" t="s">
        <v>1320</v>
      </c>
      <c r="P1385" s="361">
        <v>41359</v>
      </c>
      <c r="Q1385" s="362">
        <v>613565934.88</v>
      </c>
      <c r="R1385" s="362">
        <v>223564835.22519839</v>
      </c>
      <c r="S1385" s="357">
        <v>181</v>
      </c>
      <c r="T1385" s="359">
        <v>0.1008775523165073</v>
      </c>
      <c r="U1385" s="359">
        <v>1.3040638082141534</v>
      </c>
      <c r="V1385" s="359">
        <v>0.14005416693771222</v>
      </c>
      <c r="W1385" s="359">
        <v>1.3729991400505068</v>
      </c>
      <c r="X1385" s="359">
        <v>0.21475894013206775</v>
      </c>
      <c r="Y1385" s="359">
        <v>1.6285560562486299</v>
      </c>
      <c r="Z1385" s="359">
        <v>0.29453949250696354</v>
      </c>
      <c r="AA1385" s="359">
        <v>1.6742579616558722</v>
      </c>
      <c r="AB1385" s="359">
        <v>3.1775801982937028E-3</v>
      </c>
      <c r="AC1385" s="363">
        <v>10.688266484046482</v>
      </c>
      <c r="AD1385" s="526">
        <v>0</v>
      </c>
      <c r="AE1385" s="360" t="s">
        <v>2278</v>
      </c>
      <c r="AF1385" s="360" t="s">
        <v>2143</v>
      </c>
      <c r="AG1385" s="364" t="s">
        <v>1435</v>
      </c>
      <c r="AH1385" s="364" t="s">
        <v>726</v>
      </c>
      <c r="AI1385" s="364">
        <v>0</v>
      </c>
      <c r="AJ1385" s="364">
        <v>0</v>
      </c>
      <c r="AK1385" s="364">
        <v>0</v>
      </c>
      <c r="AL1385" s="359">
        <v>1.15E-2</v>
      </c>
      <c r="AM1385" s="359">
        <v>0.2</v>
      </c>
      <c r="AN1385" s="359" t="s">
        <v>64</v>
      </c>
      <c r="AO1385" s="357" t="s">
        <v>1323</v>
      </c>
      <c r="AP1385" s="360" t="s">
        <v>13</v>
      </c>
      <c r="AQ1385" s="366" t="s">
        <v>668</v>
      </c>
      <c r="AR1385" s="359">
        <v>3.0666666666666668E-3</v>
      </c>
      <c r="AS1385" s="359">
        <v>3.0666666666666668E-3</v>
      </c>
      <c r="AT1385" s="359"/>
      <c r="AX1385" s="646"/>
      <c r="AY1385" s="647"/>
      <c r="AZ1385" s="647"/>
      <c r="BA1385" s="647"/>
      <c r="BB1385" s="648"/>
      <c r="BC1385" s="647"/>
      <c r="BD1385" s="647"/>
      <c r="BE1385" s="647"/>
      <c r="BF1385" s="647"/>
      <c r="BG1385" s="648"/>
      <c r="BH1385" s="648"/>
      <c r="BI1385" s="649"/>
      <c r="BJ1385" s="649"/>
      <c r="BK1385" s="649"/>
      <c r="BL1385" s="648"/>
      <c r="BM1385" s="648"/>
      <c r="BN1385" s="648"/>
      <c r="BO1385" s="648"/>
      <c r="BP1385" s="648"/>
      <c r="BQ1385" s="648"/>
      <c r="BR1385" s="648"/>
      <c r="BS1385" s="648"/>
      <c r="BT1385" s="651"/>
      <c r="BU1385" s="652"/>
      <c r="BV1385" s="650"/>
      <c r="BW1385" s="653"/>
    </row>
    <row r="1386" spans="2:75" ht="15.75" customHeight="1">
      <c r="B1386" s="353" t="s">
        <v>1677</v>
      </c>
      <c r="C1386" s="354">
        <v>36400100000152</v>
      </c>
      <c r="D1386" s="355" t="s">
        <v>13</v>
      </c>
      <c r="E1386" s="355" t="s">
        <v>615</v>
      </c>
      <c r="F1386" s="355" t="s">
        <v>619</v>
      </c>
      <c r="G1386" s="356" t="s">
        <v>34</v>
      </c>
      <c r="H1386" s="356" t="s">
        <v>1337</v>
      </c>
      <c r="I1386" s="356" t="s">
        <v>34</v>
      </c>
      <c r="J1386" s="356" t="s">
        <v>611</v>
      </c>
      <c r="K1386" s="357" t="s">
        <v>48</v>
      </c>
      <c r="L1386" s="358"/>
      <c r="M1386" s="358"/>
      <c r="N1386" s="357">
        <v>541893</v>
      </c>
      <c r="O1386" s="357" t="s">
        <v>1320</v>
      </c>
      <c r="P1386" s="361">
        <v>44011</v>
      </c>
      <c r="Q1386" s="362">
        <v>265938748.34</v>
      </c>
      <c r="R1386" s="362">
        <v>211986612.70948413</v>
      </c>
      <c r="S1386" s="357">
        <v>181</v>
      </c>
      <c r="T1386" s="359">
        <v>0.5302229895798225</v>
      </c>
      <c r="U1386" s="359">
        <v>5.9639023342114434</v>
      </c>
      <c r="V1386" s="359">
        <v>0.61730790745901087</v>
      </c>
      <c r="W1386" s="359">
        <v>5.6654719751578027</v>
      </c>
      <c r="X1386" s="359">
        <v>0.90998409788258017</v>
      </c>
      <c r="Y1386" s="359">
        <v>6.3988174880585946</v>
      </c>
      <c r="Z1386" s="359" t="s">
        <v>1417</v>
      </c>
      <c r="AA1386" s="359" t="s">
        <v>1417</v>
      </c>
      <c r="AB1386" s="359">
        <v>0.20449083406907112</v>
      </c>
      <c r="AC1386" s="363">
        <v>1.94318494658751</v>
      </c>
      <c r="AD1386" s="526">
        <v>36181763000123</v>
      </c>
      <c r="AE1386" s="360" t="s">
        <v>2352</v>
      </c>
      <c r="AF1386" s="360" t="s">
        <v>2352</v>
      </c>
      <c r="AG1386" s="364" t="s">
        <v>1439</v>
      </c>
      <c r="AH1386" s="364" t="s">
        <v>2147</v>
      </c>
      <c r="AI1386" s="364" t="s">
        <v>1427</v>
      </c>
      <c r="AJ1386" s="364" t="s">
        <v>1427</v>
      </c>
      <c r="AK1386" s="364" t="s">
        <v>1427</v>
      </c>
      <c r="AL1386" s="359">
        <v>0</v>
      </c>
      <c r="AM1386" s="359" t="s">
        <v>34</v>
      </c>
      <c r="AN1386" s="359" t="s">
        <v>64</v>
      </c>
      <c r="AO1386" s="357" t="s">
        <v>1323</v>
      </c>
      <c r="AP1386" s="360" t="s">
        <v>13</v>
      </c>
      <c r="AQ1386" s="366" t="s">
        <v>679</v>
      </c>
      <c r="AR1386" s="359" t="s">
        <v>34</v>
      </c>
      <c r="AS1386" s="359" t="s">
        <v>34</v>
      </c>
      <c r="AT1386" s="359"/>
      <c r="AX1386" s="646"/>
      <c r="AY1386" s="647"/>
      <c r="AZ1386" s="647"/>
      <c r="BA1386" s="647"/>
      <c r="BB1386" s="648"/>
      <c r="BC1386" s="647"/>
      <c r="BD1386" s="647"/>
      <c r="BE1386" s="647"/>
      <c r="BF1386" s="647"/>
      <c r="BG1386" s="648"/>
      <c r="BH1386" s="648"/>
      <c r="BI1386" s="649"/>
      <c r="BJ1386" s="649"/>
      <c r="BK1386" s="649"/>
      <c r="BL1386" s="648"/>
      <c r="BM1386" s="648"/>
      <c r="BN1386" s="648"/>
      <c r="BO1386" s="648"/>
      <c r="BP1386" s="648"/>
      <c r="BQ1386" s="648"/>
      <c r="BR1386" s="648"/>
      <c r="BS1386" s="648"/>
      <c r="BT1386" s="651"/>
      <c r="BU1386" s="652"/>
      <c r="BV1386" s="650"/>
      <c r="BW1386" s="653"/>
    </row>
    <row r="1387" spans="2:75" ht="15.75" customHeight="1">
      <c r="B1387" s="353" t="s">
        <v>750</v>
      </c>
      <c r="C1387" s="354">
        <v>32238591000126</v>
      </c>
      <c r="D1387" s="355" t="s">
        <v>11</v>
      </c>
      <c r="E1387" s="355" t="s">
        <v>620</v>
      </c>
      <c r="F1387" s="355" t="s">
        <v>685</v>
      </c>
      <c r="G1387" s="356" t="s">
        <v>738</v>
      </c>
      <c r="H1387" s="356" t="s">
        <v>34</v>
      </c>
      <c r="I1387" s="356" t="s">
        <v>1318</v>
      </c>
      <c r="J1387" s="356" t="s">
        <v>608</v>
      </c>
      <c r="K1387" s="357" t="s">
        <v>48</v>
      </c>
      <c r="L1387" s="358"/>
      <c r="M1387" s="358" t="s">
        <v>34</v>
      </c>
      <c r="N1387" s="357">
        <v>491391</v>
      </c>
      <c r="O1387" s="357" t="s">
        <v>1320</v>
      </c>
      <c r="P1387" s="361">
        <v>43557</v>
      </c>
      <c r="Q1387" s="362">
        <v>42376561.920000002</v>
      </c>
      <c r="R1387" s="362">
        <v>57914953.017222188</v>
      </c>
      <c r="S1387" s="357">
        <v>182</v>
      </c>
      <c r="T1387" s="359">
        <v>7.6702142531243744E-2</v>
      </c>
      <c r="U1387" s="359">
        <v>0.99154356733049709</v>
      </c>
      <c r="V1387" s="359">
        <v>0.10221459396200361</v>
      </c>
      <c r="W1387" s="359">
        <v>1.00204479937293</v>
      </c>
      <c r="X1387" s="359">
        <v>0.16173774780295513</v>
      </c>
      <c r="Y1387" s="359">
        <v>1.2264867229580141</v>
      </c>
      <c r="Z1387" s="359">
        <v>0.26728096742852436</v>
      </c>
      <c r="AA1387" s="359">
        <v>1.5193116682161425</v>
      </c>
      <c r="AB1387" s="359">
        <v>4.2094435675179313E-3</v>
      </c>
      <c r="AC1387" s="363">
        <v>4.6790807214594471E-2</v>
      </c>
      <c r="AD1387" s="526">
        <v>30910036000173</v>
      </c>
      <c r="AE1387" s="360" t="s">
        <v>2176</v>
      </c>
      <c r="AF1387" s="360" t="s">
        <v>2143</v>
      </c>
      <c r="AG1387" s="364" t="s">
        <v>1435</v>
      </c>
      <c r="AH1387" s="364" t="s">
        <v>2144</v>
      </c>
      <c r="AI1387" s="364">
        <v>25000</v>
      </c>
      <c r="AJ1387" s="364">
        <v>5000</v>
      </c>
      <c r="AK1387" s="364">
        <v>10000</v>
      </c>
      <c r="AL1387" s="657">
        <v>5.0000000000000001E-3</v>
      </c>
      <c r="AM1387" s="657" t="s">
        <v>34</v>
      </c>
      <c r="AN1387" s="359" t="s">
        <v>64</v>
      </c>
      <c r="AO1387" s="357" t="s">
        <v>1323</v>
      </c>
      <c r="AP1387" s="360" t="s">
        <v>11</v>
      </c>
      <c r="AQ1387" s="366" t="s">
        <v>675</v>
      </c>
      <c r="AR1387" s="359">
        <v>3.3333333333333331E-3</v>
      </c>
      <c r="AS1387" s="359">
        <v>3.3333333333333331E-3</v>
      </c>
      <c r="AT1387" s="359"/>
      <c r="AX1387" s="646"/>
      <c r="AY1387" s="647"/>
      <c r="AZ1387" s="647"/>
      <c r="BA1387" s="647"/>
      <c r="BB1387" s="648"/>
      <c r="BC1387" s="647"/>
      <c r="BD1387" s="647"/>
      <c r="BE1387" s="647"/>
      <c r="BF1387" s="647"/>
      <c r="BG1387" s="648"/>
      <c r="BH1387" s="648"/>
      <c r="BI1387" s="649"/>
      <c r="BJ1387" s="649"/>
      <c r="BK1387" s="649"/>
      <c r="BL1387" s="648"/>
      <c r="BM1387" s="648"/>
      <c r="BN1387" s="648"/>
      <c r="BO1387" s="648"/>
      <c r="BP1387" s="648"/>
      <c r="BQ1387" s="648"/>
      <c r="BR1387" s="648"/>
      <c r="BS1387" s="648"/>
      <c r="BT1387" s="651"/>
      <c r="BU1387" s="652"/>
      <c r="BV1387" s="650"/>
      <c r="BW1387" s="653"/>
    </row>
    <row r="1388" spans="2:75" ht="15.75" customHeight="1">
      <c r="B1388" s="353" t="s">
        <v>1291</v>
      </c>
      <c r="C1388" s="354">
        <v>46420448000165</v>
      </c>
      <c r="D1388" s="355" t="s">
        <v>13</v>
      </c>
      <c r="E1388" s="355" t="s">
        <v>616</v>
      </c>
      <c r="F1388" s="355" t="s">
        <v>619</v>
      </c>
      <c r="G1388" s="356" t="s">
        <v>34</v>
      </c>
      <c r="H1388" s="356" t="s">
        <v>1337</v>
      </c>
      <c r="I1388" s="356" t="s">
        <v>34</v>
      </c>
      <c r="J1388" s="356" t="s">
        <v>611</v>
      </c>
      <c r="K1388" s="357" t="s">
        <v>48</v>
      </c>
      <c r="L1388" s="358"/>
      <c r="M1388" s="358" t="s">
        <v>34</v>
      </c>
      <c r="N1388" s="357">
        <v>654957</v>
      </c>
      <c r="O1388" s="357" t="s">
        <v>1320</v>
      </c>
      <c r="P1388" s="361">
        <v>44722</v>
      </c>
      <c r="Q1388" s="362">
        <v>49028.76</v>
      </c>
      <c r="R1388" s="362" t="s">
        <v>1417</v>
      </c>
      <c r="S1388" s="357">
        <v>182</v>
      </c>
      <c r="T1388" s="359" t="s">
        <v>1417</v>
      </c>
      <c r="U1388" s="359" t="s">
        <v>1417</v>
      </c>
      <c r="V1388" s="359" t="s">
        <v>1417</v>
      </c>
      <c r="W1388" s="359" t="s">
        <v>1417</v>
      </c>
      <c r="X1388" s="359" t="s">
        <v>1417</v>
      </c>
      <c r="Y1388" s="359" t="s">
        <v>1417</v>
      </c>
      <c r="Z1388" s="359" t="s">
        <v>1417</v>
      </c>
      <c r="AA1388" s="359" t="s">
        <v>1417</v>
      </c>
      <c r="AB1388" s="359" t="s">
        <v>1417</v>
      </c>
      <c r="AC1388" s="363" t="s">
        <v>1417</v>
      </c>
      <c r="AD1388" s="526">
        <v>0</v>
      </c>
      <c r="AE1388" s="360" t="s">
        <v>2263</v>
      </c>
      <c r="AF1388" s="360" t="s">
        <v>2143</v>
      </c>
      <c r="AG1388" s="364" t="s">
        <v>1435</v>
      </c>
      <c r="AH1388" s="364" t="s">
        <v>726</v>
      </c>
      <c r="AI1388" s="364">
        <v>100000</v>
      </c>
      <c r="AJ1388" s="364">
        <v>100000</v>
      </c>
      <c r="AK1388" s="364">
        <v>50000</v>
      </c>
      <c r="AL1388" s="359">
        <v>0.02</v>
      </c>
      <c r="AM1388" s="359">
        <v>0.2</v>
      </c>
      <c r="AN1388" s="359" t="s">
        <v>2161</v>
      </c>
      <c r="AO1388" s="357" t="s">
        <v>1323</v>
      </c>
      <c r="AP1388" s="360" t="s">
        <v>13</v>
      </c>
      <c r="AQ1388" s="366" t="s">
        <v>679</v>
      </c>
      <c r="AR1388" s="359">
        <v>6.6660000000000001E-3</v>
      </c>
      <c r="AS1388" s="359">
        <v>6.6660000000000001E-3</v>
      </c>
      <c r="AT1388" s="359"/>
      <c r="AX1388" s="646"/>
      <c r="AY1388" s="647"/>
      <c r="AZ1388" s="647"/>
      <c r="BA1388" s="647"/>
      <c r="BB1388" s="648"/>
      <c r="BC1388" s="647"/>
      <c r="BD1388" s="647"/>
      <c r="BE1388" s="647"/>
      <c r="BF1388" s="647"/>
      <c r="BG1388" s="648"/>
      <c r="BH1388" s="648"/>
      <c r="BI1388" s="649"/>
      <c r="BJ1388" s="649"/>
      <c r="BK1388" s="649"/>
      <c r="BL1388" s="648"/>
      <c r="BM1388" s="648"/>
      <c r="BN1388" s="648"/>
      <c r="BO1388" s="648"/>
      <c r="BP1388" s="648"/>
      <c r="BQ1388" s="648"/>
      <c r="BR1388" s="648"/>
      <c r="BS1388" s="648"/>
      <c r="BT1388" s="651"/>
      <c r="BU1388" s="652"/>
      <c r="BV1388" s="650"/>
      <c r="BW1388" s="653"/>
    </row>
    <row r="1389" spans="2:75" ht="15.75" customHeight="1">
      <c r="B1389" s="353" t="s">
        <v>1507</v>
      </c>
      <c r="C1389" s="354">
        <v>45124029000113</v>
      </c>
      <c r="D1389" s="355" t="s">
        <v>14</v>
      </c>
      <c r="E1389" s="355" t="s">
        <v>607</v>
      </c>
      <c r="F1389" s="355"/>
      <c r="G1389" s="356"/>
      <c r="H1389" s="356" t="s">
        <v>34</v>
      </c>
      <c r="I1389" s="356" t="s">
        <v>34</v>
      </c>
      <c r="J1389" s="356" t="s">
        <v>608</v>
      </c>
      <c r="K1389" s="357" t="s">
        <v>48</v>
      </c>
      <c r="L1389" s="358"/>
      <c r="M1389" s="358"/>
      <c r="N1389" s="357">
        <v>655521</v>
      </c>
      <c r="O1389" s="357" t="s">
        <v>1323</v>
      </c>
      <c r="P1389" s="361">
        <v>44718</v>
      </c>
      <c r="Q1389" s="362">
        <v>861376935.79999995</v>
      </c>
      <c r="R1389" s="362" t="s">
        <v>1417</v>
      </c>
      <c r="S1389" s="357">
        <v>182</v>
      </c>
      <c r="T1389" s="359" t="s">
        <v>1417</v>
      </c>
      <c r="U1389" s="359" t="s">
        <v>1417</v>
      </c>
      <c r="V1389" s="359" t="s">
        <v>1417</v>
      </c>
      <c r="W1389" s="359" t="s">
        <v>1417</v>
      </c>
      <c r="X1389" s="359" t="s">
        <v>1417</v>
      </c>
      <c r="Y1389" s="359" t="s">
        <v>1417</v>
      </c>
      <c r="Z1389" s="359" t="s">
        <v>1417</v>
      </c>
      <c r="AA1389" s="359" t="s">
        <v>1417</v>
      </c>
      <c r="AB1389" s="359" t="s">
        <v>1417</v>
      </c>
      <c r="AC1389" s="363" t="s">
        <v>1417</v>
      </c>
      <c r="AD1389" s="526">
        <v>11188572000162</v>
      </c>
      <c r="AE1389" s="360" t="s">
        <v>2196</v>
      </c>
      <c r="AF1389" s="360" t="s">
        <v>2143</v>
      </c>
      <c r="AG1389" s="364" t="s">
        <v>1435</v>
      </c>
      <c r="AH1389" s="364" t="s">
        <v>2144</v>
      </c>
      <c r="AI1389" s="364">
        <v>500000</v>
      </c>
      <c r="AJ1389" s="364">
        <v>50000</v>
      </c>
      <c r="AK1389" s="364">
        <v>50000</v>
      </c>
      <c r="AL1389" s="657">
        <v>1.3500000000000002E-2</v>
      </c>
      <c r="AM1389" s="657">
        <v>0.2</v>
      </c>
      <c r="AN1389" s="359" t="s">
        <v>2161</v>
      </c>
      <c r="AO1389" s="357" t="s">
        <v>1323</v>
      </c>
      <c r="AP1389" s="360" t="s">
        <v>716</v>
      </c>
      <c r="AQ1389" s="366" t="s">
        <v>659</v>
      </c>
      <c r="AR1389" s="359" t="s">
        <v>34</v>
      </c>
      <c r="AS1389" s="359" t="s">
        <v>34</v>
      </c>
      <c r="AT1389" s="359"/>
      <c r="AX1389" s="646"/>
      <c r="AY1389" s="647"/>
      <c r="AZ1389" s="647"/>
      <c r="BA1389" s="647"/>
      <c r="BB1389" s="648"/>
      <c r="BC1389" s="647"/>
      <c r="BD1389" s="647"/>
      <c r="BE1389" s="647"/>
      <c r="BF1389" s="647"/>
      <c r="BG1389" s="648"/>
      <c r="BH1389" s="648"/>
      <c r="BI1389" s="649"/>
      <c r="BJ1389" s="649"/>
      <c r="BK1389" s="649"/>
      <c r="BL1389" s="648"/>
      <c r="BM1389" s="648"/>
      <c r="BN1389" s="648"/>
      <c r="BO1389" s="648"/>
      <c r="BP1389" s="648"/>
      <c r="BQ1389" s="648"/>
      <c r="BR1389" s="648"/>
      <c r="BS1389" s="648"/>
      <c r="BT1389" s="651"/>
      <c r="BU1389" s="652"/>
      <c r="BV1389" s="650"/>
      <c r="BW1389" s="653"/>
    </row>
    <row r="1390" spans="2:75" ht="15.75" customHeight="1">
      <c r="B1390" s="353" t="s">
        <v>123</v>
      </c>
      <c r="C1390" s="354">
        <v>39974143000130</v>
      </c>
      <c r="D1390" s="355" t="s">
        <v>14</v>
      </c>
      <c r="E1390" s="355" t="s">
        <v>607</v>
      </c>
      <c r="F1390" s="355"/>
      <c r="G1390" s="356"/>
      <c r="H1390" s="356" t="s">
        <v>34</v>
      </c>
      <c r="I1390" s="356" t="s">
        <v>34</v>
      </c>
      <c r="J1390" s="356" t="s">
        <v>608</v>
      </c>
      <c r="K1390" s="357" t="s">
        <v>48</v>
      </c>
      <c r="L1390" s="358"/>
      <c r="M1390" s="358" t="s">
        <v>1414</v>
      </c>
      <c r="N1390" s="357">
        <v>582670</v>
      </c>
      <c r="O1390" s="357" t="s">
        <v>1320</v>
      </c>
      <c r="P1390" s="361">
        <v>44245</v>
      </c>
      <c r="Q1390" s="362">
        <v>20118383.239999998</v>
      </c>
      <c r="R1390" s="362">
        <v>18025872.933492061</v>
      </c>
      <c r="S1390" s="357">
        <v>182</v>
      </c>
      <c r="T1390" s="359">
        <v>-0.16196071023401848</v>
      </c>
      <c r="U1390" s="359">
        <v>-2.0936977129081455</v>
      </c>
      <c r="V1390" s="359">
        <v>-0.27812339099178407</v>
      </c>
      <c r="W1390" s="359">
        <v>-2.7265392027177633</v>
      </c>
      <c r="X1390" s="359" t="s">
        <v>1417</v>
      </c>
      <c r="Y1390" s="359" t="s">
        <v>1417</v>
      </c>
      <c r="Z1390" s="359" t="s">
        <v>1417</v>
      </c>
      <c r="AA1390" s="359" t="s">
        <v>1417</v>
      </c>
      <c r="AB1390" s="359">
        <v>0.50671900126016078</v>
      </c>
      <c r="AC1390" s="363">
        <v>-0.58135006165197012</v>
      </c>
      <c r="AD1390" s="526">
        <v>0</v>
      </c>
      <c r="AE1390" s="360" t="s">
        <v>2172</v>
      </c>
      <c r="AF1390" s="360" t="s">
        <v>2152</v>
      </c>
      <c r="AG1390" s="364" t="s">
        <v>1436</v>
      </c>
      <c r="AH1390" s="364" t="s">
        <v>726</v>
      </c>
      <c r="AI1390" s="364">
        <v>5000</v>
      </c>
      <c r="AJ1390" s="364" t="s">
        <v>1427</v>
      </c>
      <c r="AK1390" s="364">
        <v>1000</v>
      </c>
      <c r="AL1390" s="359">
        <v>5.0000000000000001E-3</v>
      </c>
      <c r="AM1390" s="359">
        <v>0.25</v>
      </c>
      <c r="AN1390" s="359" t="s">
        <v>34</v>
      </c>
      <c r="AO1390" s="357" t="s">
        <v>1323</v>
      </c>
      <c r="AP1390" s="360" t="s">
        <v>716</v>
      </c>
      <c r="AQ1390" s="366" t="s">
        <v>659</v>
      </c>
      <c r="AR1390" s="359" t="s">
        <v>34</v>
      </c>
      <c r="AS1390" s="359" t="s">
        <v>34</v>
      </c>
      <c r="AT1390" s="359"/>
      <c r="AX1390" s="646"/>
      <c r="AY1390" s="647"/>
      <c r="AZ1390" s="647"/>
      <c r="BA1390" s="647"/>
      <c r="BB1390" s="648"/>
      <c r="BC1390" s="647"/>
      <c r="BD1390" s="647"/>
      <c r="BE1390" s="647"/>
      <c r="BF1390" s="647"/>
      <c r="BG1390" s="648"/>
      <c r="BH1390" s="648"/>
      <c r="BI1390" s="649"/>
      <c r="BJ1390" s="649"/>
      <c r="BK1390" s="649"/>
      <c r="BL1390" s="648"/>
      <c r="BM1390" s="648"/>
      <c r="BN1390" s="648"/>
      <c r="BO1390" s="648"/>
      <c r="BP1390" s="648"/>
      <c r="BQ1390" s="648"/>
      <c r="BR1390" s="648"/>
      <c r="BS1390" s="648"/>
      <c r="BT1390" s="651"/>
      <c r="BU1390" s="652"/>
      <c r="BV1390" s="650"/>
      <c r="BW1390" s="653"/>
    </row>
    <row r="1391" spans="2:75" ht="15.75" customHeight="1">
      <c r="B1391" s="353" t="s">
        <v>1088</v>
      </c>
      <c r="C1391" s="354">
        <v>16816153000141</v>
      </c>
      <c r="D1391" s="355" t="s">
        <v>14</v>
      </c>
      <c r="E1391" s="355" t="s">
        <v>607</v>
      </c>
      <c r="F1391" s="355"/>
      <c r="G1391" s="356"/>
      <c r="H1391" s="356" t="s">
        <v>34</v>
      </c>
      <c r="I1391" s="356" t="s">
        <v>34</v>
      </c>
      <c r="J1391" s="356" t="s">
        <v>608</v>
      </c>
      <c r="K1391" s="357" t="s">
        <v>48</v>
      </c>
      <c r="L1391" s="358"/>
      <c r="M1391" s="358" t="s">
        <v>1414</v>
      </c>
      <c r="N1391" s="357">
        <v>318221</v>
      </c>
      <c r="O1391" s="357" t="s">
        <v>1320</v>
      </c>
      <c r="P1391" s="361">
        <v>41214</v>
      </c>
      <c r="Q1391" s="362">
        <v>417186295.80000001</v>
      </c>
      <c r="R1391" s="362">
        <v>497368012.53400791</v>
      </c>
      <c r="S1391" s="357">
        <v>184</v>
      </c>
      <c r="T1391" s="359">
        <v>-0.24753759527948194</v>
      </c>
      <c r="U1391" s="359">
        <v>-3.1999668089043456</v>
      </c>
      <c r="V1391" s="359">
        <v>-0.37166077629595828</v>
      </c>
      <c r="W1391" s="359">
        <v>-3.6435183429551312</v>
      </c>
      <c r="X1391" s="359">
        <v>-0.19463696380827278</v>
      </c>
      <c r="Y1391" s="359">
        <v>-1.4759674544160086</v>
      </c>
      <c r="Z1391" s="359">
        <v>-7.3277511475544066E-2</v>
      </c>
      <c r="AA1391" s="359">
        <v>-0.41653313093611255</v>
      </c>
      <c r="AB1391" s="359">
        <v>0.32736011614757238</v>
      </c>
      <c r="AC1391" s="363">
        <v>-1.5522114086879935</v>
      </c>
      <c r="AD1391" s="526">
        <v>29994412000176</v>
      </c>
      <c r="AE1391" s="360" t="s">
        <v>2368</v>
      </c>
      <c r="AF1391" s="360" t="s">
        <v>2146</v>
      </c>
      <c r="AG1391" s="364" t="s">
        <v>59</v>
      </c>
      <c r="AH1391" s="364" t="s">
        <v>2144</v>
      </c>
      <c r="AI1391" s="364">
        <v>25000</v>
      </c>
      <c r="AJ1391" s="364">
        <v>1000</v>
      </c>
      <c r="AK1391" s="364">
        <v>1000</v>
      </c>
      <c r="AL1391" s="359">
        <v>0.01</v>
      </c>
      <c r="AM1391" s="359">
        <v>0.3</v>
      </c>
      <c r="AN1391" s="359" t="s">
        <v>1428</v>
      </c>
      <c r="AO1391" s="357" t="s">
        <v>1323</v>
      </c>
      <c r="AP1391" s="360" t="s">
        <v>716</v>
      </c>
      <c r="AQ1391" s="366" t="s">
        <v>659</v>
      </c>
      <c r="AR1391" s="359" t="s">
        <v>34</v>
      </c>
      <c r="AS1391" s="359" t="s">
        <v>34</v>
      </c>
      <c r="AT1391" s="359"/>
      <c r="AX1391" s="646"/>
      <c r="AY1391" s="647"/>
      <c r="AZ1391" s="647"/>
      <c r="BA1391" s="647"/>
      <c r="BB1391" s="648"/>
      <c r="BC1391" s="647"/>
      <c r="BD1391" s="647"/>
      <c r="BE1391" s="647"/>
      <c r="BF1391" s="647"/>
      <c r="BG1391" s="648"/>
      <c r="BH1391" s="648"/>
      <c r="BI1391" s="649"/>
      <c r="BJ1391" s="649"/>
      <c r="BK1391" s="649"/>
      <c r="BL1391" s="648"/>
      <c r="BM1391" s="648"/>
      <c r="BN1391" s="648"/>
      <c r="BO1391" s="648"/>
      <c r="BP1391" s="648"/>
      <c r="BQ1391" s="648"/>
      <c r="BR1391" s="648"/>
      <c r="BS1391" s="648"/>
      <c r="BT1391" s="651"/>
      <c r="BU1391" s="652"/>
      <c r="BV1391" s="650"/>
      <c r="BW1391" s="653"/>
    </row>
    <row r="1392" spans="2:75" ht="15.75" customHeight="1">
      <c r="B1392" s="353" t="s">
        <v>1500</v>
      </c>
      <c r="C1392" s="354">
        <v>38064885000165</v>
      </c>
      <c r="D1392" s="355" t="s">
        <v>14</v>
      </c>
      <c r="E1392" s="355" t="s">
        <v>607</v>
      </c>
      <c r="F1392" s="355"/>
      <c r="G1392" s="356"/>
      <c r="H1392" s="356" t="s">
        <v>34</v>
      </c>
      <c r="I1392" s="356" t="s">
        <v>34</v>
      </c>
      <c r="J1392" s="356" t="s">
        <v>612</v>
      </c>
      <c r="K1392" s="357" t="s">
        <v>48</v>
      </c>
      <c r="L1392" s="358"/>
      <c r="M1392" s="358"/>
      <c r="N1392" s="357">
        <v>550681</v>
      </c>
      <c r="O1392" s="357" t="s">
        <v>1320</v>
      </c>
      <c r="P1392" s="361">
        <v>44071</v>
      </c>
      <c r="Q1392" s="362">
        <v>233501487.78999999</v>
      </c>
      <c r="R1392" s="362">
        <v>288473656.85674614</v>
      </c>
      <c r="S1392" s="357">
        <v>212</v>
      </c>
      <c r="T1392" s="359">
        <v>-0.14453867373181439</v>
      </c>
      <c r="U1392" s="359">
        <v>-1.6257585027312775</v>
      </c>
      <c r="V1392" s="359">
        <v>-8.0360398941420108E-2</v>
      </c>
      <c r="W1392" s="359">
        <v>-0.7375243093663868</v>
      </c>
      <c r="X1392" s="359">
        <v>0.10248963828920621</v>
      </c>
      <c r="Y1392" s="359">
        <v>0.72068565962390618</v>
      </c>
      <c r="Z1392" s="359" t="s">
        <v>1417</v>
      </c>
      <c r="AA1392" s="359" t="s">
        <v>1417</v>
      </c>
      <c r="AB1392" s="359">
        <v>0.16968752533225953</v>
      </c>
      <c r="AC1392" s="363">
        <v>-1.019214423794969</v>
      </c>
      <c r="AD1392" s="526">
        <v>0</v>
      </c>
      <c r="AE1392" s="360" t="s">
        <v>2157</v>
      </c>
      <c r="AF1392" s="360" t="s">
        <v>2143</v>
      </c>
      <c r="AG1392" s="364" t="s">
        <v>1435</v>
      </c>
      <c r="AH1392" s="364" t="s">
        <v>726</v>
      </c>
      <c r="AI1392" s="364">
        <v>25000</v>
      </c>
      <c r="AJ1392" s="364">
        <v>25000</v>
      </c>
      <c r="AK1392" s="364">
        <v>25000</v>
      </c>
      <c r="AL1392" s="657">
        <v>7.4999999999999997E-3</v>
      </c>
      <c r="AM1392" s="657" t="s">
        <v>34</v>
      </c>
      <c r="AN1392" s="359" t="s">
        <v>34</v>
      </c>
      <c r="AO1392" s="357" t="s">
        <v>1323</v>
      </c>
      <c r="AP1392" s="360" t="s">
        <v>13</v>
      </c>
      <c r="AQ1392" s="366" t="s">
        <v>679</v>
      </c>
      <c r="AR1392" s="359">
        <v>5.2499999999999995E-3</v>
      </c>
      <c r="AS1392" s="359">
        <v>5.2499999999999995E-3</v>
      </c>
      <c r="AT1392" s="359"/>
      <c r="AX1392" s="646"/>
      <c r="AY1392" s="647"/>
      <c r="AZ1392" s="647"/>
      <c r="BA1392" s="647"/>
      <c r="BB1392" s="648"/>
      <c r="BC1392" s="647"/>
      <c r="BD1392" s="647"/>
      <c r="BE1392" s="647"/>
      <c r="BF1392" s="647"/>
      <c r="BG1392" s="648"/>
      <c r="BH1392" s="648"/>
      <c r="BI1392" s="649"/>
      <c r="BJ1392" s="649"/>
      <c r="BK1392" s="649"/>
      <c r="BL1392" s="648"/>
      <c r="BM1392" s="648"/>
      <c r="BN1392" s="648"/>
      <c r="BO1392" s="648"/>
      <c r="BP1392" s="648"/>
      <c r="BQ1392" s="648"/>
      <c r="BR1392" s="648"/>
      <c r="BS1392" s="648"/>
      <c r="BT1392" s="651"/>
      <c r="BU1392" s="652"/>
      <c r="BV1392" s="650"/>
      <c r="BW1392" s="653"/>
    </row>
    <row r="1393" spans="2:75" ht="15.75" customHeight="1">
      <c r="B1393" s="353" t="s">
        <v>518</v>
      </c>
      <c r="C1393" s="354">
        <v>27500576000174</v>
      </c>
      <c r="D1393" s="355" t="s">
        <v>11</v>
      </c>
      <c r="E1393" s="355" t="s">
        <v>620</v>
      </c>
      <c r="F1393" s="355" t="s">
        <v>685</v>
      </c>
      <c r="G1393" s="356" t="s">
        <v>738</v>
      </c>
      <c r="H1393" s="356" t="s">
        <v>34</v>
      </c>
      <c r="I1393" s="356" t="s">
        <v>1318</v>
      </c>
      <c r="J1393" s="356" t="s">
        <v>608</v>
      </c>
      <c r="K1393" s="357" t="s">
        <v>48</v>
      </c>
      <c r="L1393" s="358"/>
      <c r="M1393" s="358" t="s">
        <v>34</v>
      </c>
      <c r="N1393" s="357">
        <v>458406</v>
      </c>
      <c r="O1393" s="357" t="s">
        <v>1320</v>
      </c>
      <c r="P1393" s="361">
        <v>43109</v>
      </c>
      <c r="Q1393" s="362">
        <v>323711437.73000002</v>
      </c>
      <c r="R1393" s="362">
        <v>288832276.99718255</v>
      </c>
      <c r="S1393" s="357">
        <v>270</v>
      </c>
      <c r="T1393" s="359">
        <v>0.10414106466887363</v>
      </c>
      <c r="U1393" s="359">
        <v>1.3462518693699983</v>
      </c>
      <c r="V1393" s="359">
        <v>0.14248647371165757</v>
      </c>
      <c r="W1393" s="359">
        <v>1.3968438794251747</v>
      </c>
      <c r="X1393" s="359">
        <v>0.20450480501390444</v>
      </c>
      <c r="Y1393" s="359">
        <v>1.5507970868757732</v>
      </c>
      <c r="Z1393" s="359">
        <v>0.27096020750607264</v>
      </c>
      <c r="AA1393" s="359">
        <v>1.5402256615833745</v>
      </c>
      <c r="AB1393" s="359">
        <v>3.4582688338758443E-3</v>
      </c>
      <c r="AC1393" s="363">
        <v>10.437620917766653</v>
      </c>
      <c r="AD1393" s="526">
        <v>0</v>
      </c>
      <c r="AE1393" s="360" t="s">
        <v>2306</v>
      </c>
      <c r="AF1393" s="360" t="s">
        <v>2307</v>
      </c>
      <c r="AG1393" s="364" t="s">
        <v>1437</v>
      </c>
      <c r="AH1393" s="364" t="s">
        <v>726</v>
      </c>
      <c r="AI1393" s="364">
        <v>1000</v>
      </c>
      <c r="AJ1393" s="364">
        <v>1000</v>
      </c>
      <c r="AK1393" s="364">
        <v>1000</v>
      </c>
      <c r="AL1393" s="359">
        <v>1.1000000000000001E-3</v>
      </c>
      <c r="AM1393" s="359">
        <v>0.2</v>
      </c>
      <c r="AN1393" s="359" t="s">
        <v>64</v>
      </c>
      <c r="AO1393" s="357" t="s">
        <v>1323</v>
      </c>
      <c r="AP1393" s="360" t="s">
        <v>13</v>
      </c>
      <c r="AQ1393" s="366" t="s">
        <v>668</v>
      </c>
      <c r="AR1393" s="359">
        <v>3.8800000000000002E-3</v>
      </c>
      <c r="AS1393" s="359">
        <v>3.8800000000000002E-3</v>
      </c>
      <c r="AT1393" s="359"/>
      <c r="AX1393" s="646"/>
      <c r="AY1393" s="647"/>
      <c r="AZ1393" s="647"/>
      <c r="BA1393" s="647"/>
      <c r="BB1393" s="648"/>
      <c r="BC1393" s="647"/>
      <c r="BD1393" s="647"/>
      <c r="BE1393" s="647"/>
      <c r="BF1393" s="647"/>
      <c r="BG1393" s="648"/>
      <c r="BH1393" s="648"/>
      <c r="BI1393" s="649"/>
      <c r="BJ1393" s="649"/>
      <c r="BK1393" s="649"/>
      <c r="BL1393" s="648"/>
      <c r="BM1393" s="648"/>
      <c r="BN1393" s="648"/>
      <c r="BO1393" s="648"/>
      <c r="BP1393" s="648"/>
      <c r="BQ1393" s="648"/>
      <c r="BR1393" s="648"/>
      <c r="BS1393" s="648"/>
      <c r="BT1393" s="651"/>
      <c r="BU1393" s="652"/>
      <c r="BV1393" s="650"/>
      <c r="BW1393" s="653"/>
    </row>
    <row r="1394" spans="2:75" ht="15.75" customHeight="1">
      <c r="B1394" s="353" t="s">
        <v>645</v>
      </c>
      <c r="C1394" s="354">
        <v>22672424000135</v>
      </c>
      <c r="D1394" s="355" t="s">
        <v>11</v>
      </c>
      <c r="E1394" s="355" t="s">
        <v>620</v>
      </c>
      <c r="F1394" s="355" t="s">
        <v>685</v>
      </c>
      <c r="G1394" s="356" t="s">
        <v>738</v>
      </c>
      <c r="H1394" s="356" t="s">
        <v>34</v>
      </c>
      <c r="I1394" s="356" t="s">
        <v>1318</v>
      </c>
      <c r="J1394" s="356" t="s">
        <v>608</v>
      </c>
      <c r="K1394" s="357" t="s">
        <v>48</v>
      </c>
      <c r="L1394" s="358"/>
      <c r="M1394" s="358" t="s">
        <v>34</v>
      </c>
      <c r="N1394" s="357">
        <v>407410</v>
      </c>
      <c r="O1394" s="357" t="s">
        <v>1320</v>
      </c>
      <c r="P1394" s="361">
        <v>42276</v>
      </c>
      <c r="Q1394" s="362">
        <v>199570797.74000001</v>
      </c>
      <c r="R1394" s="362">
        <v>177978751.69452384</v>
      </c>
      <c r="S1394" s="357">
        <v>271</v>
      </c>
      <c r="T1394" s="359">
        <v>9.4414348984181551E-2</v>
      </c>
      <c r="U1394" s="359">
        <v>1.2205127172403103</v>
      </c>
      <c r="V1394" s="359">
        <v>0.14783691381239028</v>
      </c>
      <c r="W1394" s="359">
        <v>1.4492960828677535</v>
      </c>
      <c r="X1394" s="359">
        <v>0.2362619114116753</v>
      </c>
      <c r="Y1394" s="359">
        <v>1.7916169937034812</v>
      </c>
      <c r="Z1394" s="359">
        <v>0.31327555914223693</v>
      </c>
      <c r="AA1394" s="359">
        <v>1.7807598384236532</v>
      </c>
      <c r="AB1394" s="359">
        <v>7.8645007926543935E-3</v>
      </c>
      <c r="AC1394" s="363">
        <v>5.1873049885537901</v>
      </c>
      <c r="AD1394" s="526">
        <v>0</v>
      </c>
      <c r="AE1394" s="360" t="s">
        <v>2341</v>
      </c>
      <c r="AF1394" s="360" t="s">
        <v>2143</v>
      </c>
      <c r="AG1394" s="364" t="s">
        <v>1435</v>
      </c>
      <c r="AH1394" s="364" t="s">
        <v>726</v>
      </c>
      <c r="AI1394" s="364">
        <v>50000</v>
      </c>
      <c r="AJ1394" s="364">
        <v>10000</v>
      </c>
      <c r="AK1394" s="364">
        <v>30000</v>
      </c>
      <c r="AL1394" s="359">
        <v>0.02</v>
      </c>
      <c r="AM1394" s="359">
        <v>0.2</v>
      </c>
      <c r="AN1394" s="359" t="s">
        <v>34</v>
      </c>
      <c r="AO1394" s="357" t="s">
        <v>1323</v>
      </c>
      <c r="AP1394" s="360" t="s">
        <v>13</v>
      </c>
      <c r="AQ1394" s="366" t="s">
        <v>679</v>
      </c>
      <c r="AR1394" s="359">
        <v>6.6666666666666662E-3</v>
      </c>
      <c r="AS1394" s="359">
        <v>6.6666666666666662E-3</v>
      </c>
      <c r="AT1394" s="359"/>
      <c r="AX1394" s="646"/>
      <c r="AY1394" s="647"/>
      <c r="AZ1394" s="647"/>
      <c r="BA1394" s="647"/>
      <c r="BB1394" s="648"/>
      <c r="BC1394" s="647"/>
      <c r="BD1394" s="647"/>
      <c r="BE1394" s="647"/>
      <c r="BF1394" s="647"/>
      <c r="BG1394" s="648"/>
      <c r="BH1394" s="648"/>
      <c r="BI1394" s="649"/>
      <c r="BJ1394" s="649"/>
      <c r="BK1394" s="649"/>
      <c r="BL1394" s="648"/>
      <c r="BM1394" s="648"/>
      <c r="BN1394" s="648"/>
      <c r="BO1394" s="648"/>
      <c r="BP1394" s="648"/>
      <c r="BQ1394" s="648"/>
      <c r="BR1394" s="648"/>
      <c r="BS1394" s="648"/>
      <c r="BT1394" s="651"/>
      <c r="BU1394" s="652"/>
      <c r="BV1394" s="650"/>
      <c r="BW1394" s="653"/>
    </row>
    <row r="1395" spans="2:75" ht="15.75" customHeight="1">
      <c r="B1395" s="353" t="s">
        <v>877</v>
      </c>
      <c r="C1395" s="354">
        <v>39835826000106</v>
      </c>
      <c r="D1395" s="355" t="s">
        <v>13</v>
      </c>
      <c r="E1395" s="355" t="s">
        <v>615</v>
      </c>
      <c r="F1395" s="355" t="s">
        <v>619</v>
      </c>
      <c r="G1395" s="356" t="s">
        <v>34</v>
      </c>
      <c r="H1395" s="356" t="s">
        <v>1337</v>
      </c>
      <c r="I1395" s="356" t="s">
        <v>34</v>
      </c>
      <c r="J1395" s="356"/>
      <c r="K1395" s="357" t="s">
        <v>48</v>
      </c>
      <c r="L1395" s="358"/>
      <c r="M1395" s="358" t="s">
        <v>1414</v>
      </c>
      <c r="N1395" s="357">
        <v>563471</v>
      </c>
      <c r="O1395" s="357" t="s">
        <v>1320</v>
      </c>
      <c r="P1395" s="361">
        <v>44162</v>
      </c>
      <c r="Q1395" s="362">
        <v>270724653.06999999</v>
      </c>
      <c r="R1395" s="362">
        <v>204663285.8802776</v>
      </c>
      <c r="S1395" s="357">
        <v>271</v>
      </c>
      <c r="T1395" s="359">
        <v>0.39652569111297753</v>
      </c>
      <c r="U1395" s="359">
        <v>5.1259650034443061</v>
      </c>
      <c r="V1395" s="359">
        <v>0.57683142534935561</v>
      </c>
      <c r="W1395" s="359">
        <v>5.6548767400187607</v>
      </c>
      <c r="X1395" s="359" t="s">
        <v>1417</v>
      </c>
      <c r="Y1395" s="359" t="s">
        <v>1417</v>
      </c>
      <c r="Z1395" s="359" t="s">
        <v>1417</v>
      </c>
      <c r="AA1395" s="359" t="s">
        <v>1417</v>
      </c>
      <c r="AB1395" s="359">
        <v>0.19317736510082401</v>
      </c>
      <c r="AC1395" s="363">
        <v>1.9474320983696922</v>
      </c>
      <c r="AD1395" s="526">
        <v>32990098000168</v>
      </c>
      <c r="AE1395" s="360" t="s">
        <v>2157</v>
      </c>
      <c r="AF1395" s="360" t="s">
        <v>2143</v>
      </c>
      <c r="AG1395" s="364" t="s">
        <v>1435</v>
      </c>
      <c r="AH1395" s="364" t="s">
        <v>726</v>
      </c>
      <c r="AI1395" s="364">
        <v>500000</v>
      </c>
      <c r="AJ1395" s="364">
        <v>100000</v>
      </c>
      <c r="AK1395" s="364">
        <v>500000</v>
      </c>
      <c r="AL1395" s="359">
        <v>0</v>
      </c>
      <c r="AM1395" s="359" t="s">
        <v>34</v>
      </c>
      <c r="AN1395" s="359" t="s">
        <v>34</v>
      </c>
      <c r="AO1395" s="357" t="s">
        <v>1323</v>
      </c>
      <c r="AP1395" s="360" t="s">
        <v>13</v>
      </c>
      <c r="AQ1395" s="366" t="s">
        <v>679</v>
      </c>
      <c r="AR1395" s="359" t="s">
        <v>34</v>
      </c>
      <c r="AS1395" s="359" t="s">
        <v>34</v>
      </c>
      <c r="AT1395" s="359"/>
      <c r="AX1395" s="646"/>
      <c r="AY1395" s="647"/>
      <c r="AZ1395" s="647"/>
      <c r="BA1395" s="647"/>
      <c r="BB1395" s="648"/>
      <c r="BC1395" s="647"/>
      <c r="BD1395" s="647"/>
      <c r="BE1395" s="647"/>
      <c r="BF1395" s="647"/>
      <c r="BG1395" s="648"/>
      <c r="BH1395" s="648"/>
      <c r="BI1395" s="649"/>
      <c r="BJ1395" s="649"/>
      <c r="BK1395" s="649"/>
      <c r="BL1395" s="648"/>
      <c r="BM1395" s="648"/>
      <c r="BN1395" s="648"/>
      <c r="BO1395" s="648"/>
      <c r="BP1395" s="648"/>
      <c r="BQ1395" s="648"/>
      <c r="BR1395" s="648"/>
      <c r="BS1395" s="648"/>
      <c r="BT1395" s="651"/>
      <c r="BU1395" s="652"/>
      <c r="BV1395" s="650"/>
      <c r="BW1395" s="653"/>
    </row>
    <row r="1396" spans="2:75" ht="15.75" customHeight="1">
      <c r="B1396" s="353" t="s">
        <v>224</v>
      </c>
      <c r="C1396" s="354">
        <v>22922145000182</v>
      </c>
      <c r="D1396" s="355" t="s">
        <v>11</v>
      </c>
      <c r="E1396" s="355" t="s">
        <v>620</v>
      </c>
      <c r="F1396" s="355" t="s">
        <v>663</v>
      </c>
      <c r="G1396" s="356" t="s">
        <v>738</v>
      </c>
      <c r="H1396" s="356" t="s">
        <v>34</v>
      </c>
      <c r="I1396" s="356" t="s">
        <v>1303</v>
      </c>
      <c r="J1396" s="356"/>
      <c r="K1396" s="357" t="s">
        <v>48</v>
      </c>
      <c r="L1396" s="358"/>
      <c r="M1396" s="358" t="s">
        <v>34</v>
      </c>
      <c r="N1396" s="357">
        <v>417122</v>
      </c>
      <c r="O1396" s="357" t="s">
        <v>1320</v>
      </c>
      <c r="P1396" s="361">
        <v>42230</v>
      </c>
      <c r="Q1396" s="362">
        <v>28344597.379999999</v>
      </c>
      <c r="R1396" s="362">
        <v>27403483.957698416</v>
      </c>
      <c r="S1396" s="357">
        <v>361</v>
      </c>
      <c r="T1396" s="359">
        <v>9.5030492086422225E-2</v>
      </c>
      <c r="U1396" s="359">
        <v>1.2284777193826291</v>
      </c>
      <c r="V1396" s="359">
        <v>0.13543475425673268</v>
      </c>
      <c r="W1396" s="359">
        <v>1.3277134496836929</v>
      </c>
      <c r="X1396" s="359">
        <v>0.3626374639238148</v>
      </c>
      <c r="Y1396" s="359">
        <v>2.7499457658553981</v>
      </c>
      <c r="Z1396" s="359">
        <v>0.60088515399541276</v>
      </c>
      <c r="AA1396" s="359">
        <v>3.4156260152239168</v>
      </c>
      <c r="AB1396" s="359">
        <v>5.0084351505620156E-2</v>
      </c>
      <c r="AC1396" s="363">
        <v>0.62186450106745217</v>
      </c>
      <c r="AD1396" s="526">
        <v>0</v>
      </c>
      <c r="AE1396" s="360" t="s">
        <v>2304</v>
      </c>
      <c r="AF1396" s="360" t="s">
        <v>973</v>
      </c>
      <c r="AG1396" s="364" t="s">
        <v>973</v>
      </c>
      <c r="AH1396" s="364" t="s">
        <v>2144</v>
      </c>
      <c r="AI1396" s="364">
        <v>1000</v>
      </c>
      <c r="AJ1396" s="364">
        <v>1000</v>
      </c>
      <c r="AK1396" s="364">
        <v>1000</v>
      </c>
      <c r="AL1396" s="359">
        <v>5.0000000000000001E-3</v>
      </c>
      <c r="AM1396" s="359">
        <v>0.35</v>
      </c>
      <c r="AN1396" s="359" t="s">
        <v>64</v>
      </c>
      <c r="AO1396" s="357" t="s">
        <v>1323</v>
      </c>
      <c r="AP1396" s="360" t="s">
        <v>13</v>
      </c>
      <c r="AQ1396" s="366" t="s">
        <v>698</v>
      </c>
      <c r="AR1396" s="359">
        <v>1.6666666666666666E-3</v>
      </c>
      <c r="AS1396" s="359">
        <v>1.6666666666666666E-3</v>
      </c>
      <c r="AT1396" s="359"/>
      <c r="AX1396" s="646"/>
      <c r="AY1396" s="647"/>
      <c r="AZ1396" s="647"/>
      <c r="BA1396" s="647"/>
      <c r="BB1396" s="648"/>
      <c r="BC1396" s="647"/>
      <c r="BD1396" s="647"/>
      <c r="BE1396" s="647"/>
      <c r="BF1396" s="647"/>
      <c r="BG1396" s="648"/>
      <c r="BH1396" s="648"/>
      <c r="BI1396" s="649"/>
      <c r="BJ1396" s="649"/>
      <c r="BK1396" s="649"/>
      <c r="BL1396" s="648"/>
      <c r="BM1396" s="648"/>
      <c r="BN1396" s="648"/>
      <c r="BO1396" s="648"/>
      <c r="BP1396" s="648"/>
      <c r="BQ1396" s="648"/>
      <c r="BR1396" s="648"/>
      <c r="BS1396" s="648"/>
      <c r="BT1396" s="651"/>
      <c r="BU1396" s="652"/>
      <c r="BV1396" s="650"/>
      <c r="BW1396" s="653"/>
    </row>
    <row r="1397" spans="2:75" ht="15.75" customHeight="1">
      <c r="B1397" s="353" t="s">
        <v>163</v>
      </c>
      <c r="C1397" s="354">
        <v>34431415000131</v>
      </c>
      <c r="D1397" s="355" t="s">
        <v>11</v>
      </c>
      <c r="E1397" s="355" t="s">
        <v>620</v>
      </c>
      <c r="F1397" s="355" t="s">
        <v>685</v>
      </c>
      <c r="G1397" s="356" t="s">
        <v>738</v>
      </c>
      <c r="H1397" s="356" t="s">
        <v>34</v>
      </c>
      <c r="I1397" s="356" t="s">
        <v>1318</v>
      </c>
      <c r="J1397" s="356" t="s">
        <v>608</v>
      </c>
      <c r="K1397" s="357" t="s">
        <v>48</v>
      </c>
      <c r="L1397" s="358"/>
      <c r="M1397" s="358" t="s">
        <v>34</v>
      </c>
      <c r="N1397" s="357">
        <v>512869</v>
      </c>
      <c r="O1397" s="357" t="s">
        <v>1320</v>
      </c>
      <c r="P1397" s="361">
        <v>43768</v>
      </c>
      <c r="Q1397" s="362">
        <v>193336863.66999999</v>
      </c>
      <c r="R1397" s="362">
        <v>160201619.12503964</v>
      </c>
      <c r="S1397" s="357">
        <v>361</v>
      </c>
      <c r="T1397" s="359">
        <v>9.5407728959454596E-2</v>
      </c>
      <c r="U1397" s="359">
        <v>1.2333543340699273</v>
      </c>
      <c r="V1397" s="359">
        <v>0.1393023405216407</v>
      </c>
      <c r="W1397" s="359">
        <v>1.3656287272644843</v>
      </c>
      <c r="X1397" s="359">
        <v>0.20237456449846425</v>
      </c>
      <c r="Y1397" s="359">
        <v>1.5346430860665268</v>
      </c>
      <c r="Z1397" s="359" t="s">
        <v>1417</v>
      </c>
      <c r="AA1397" s="359" t="s">
        <v>1417</v>
      </c>
      <c r="AB1397" s="359">
        <v>8.4041564595350067E-3</v>
      </c>
      <c r="AC1397" s="363">
        <v>3.9662407144310592</v>
      </c>
      <c r="AD1397" s="526">
        <v>34431868000168</v>
      </c>
      <c r="AE1397" s="360" t="s">
        <v>2232</v>
      </c>
      <c r="AF1397" s="360" t="s">
        <v>2152</v>
      </c>
      <c r="AG1397" s="364" t="s">
        <v>1436</v>
      </c>
      <c r="AH1397" s="364" t="s">
        <v>2144</v>
      </c>
      <c r="AI1397" s="364">
        <v>50000</v>
      </c>
      <c r="AJ1397" s="364">
        <v>5000</v>
      </c>
      <c r="AK1397" s="364">
        <v>50000</v>
      </c>
      <c r="AL1397" s="359">
        <v>1.4499999999999999E-2</v>
      </c>
      <c r="AM1397" s="359">
        <v>0.2</v>
      </c>
      <c r="AN1397" s="359" t="s">
        <v>64</v>
      </c>
      <c r="AO1397" s="357" t="s">
        <v>1323</v>
      </c>
      <c r="AP1397" s="360" t="s">
        <v>13</v>
      </c>
      <c r="AQ1397" s="366" t="s">
        <v>664</v>
      </c>
      <c r="AR1397" s="359">
        <v>2.4166666666666668E-3</v>
      </c>
      <c r="AS1397" s="359">
        <v>2.4166666666666668E-3</v>
      </c>
      <c r="AT1397" s="359"/>
      <c r="AX1397" s="646"/>
      <c r="AY1397" s="647"/>
      <c r="AZ1397" s="647"/>
      <c r="BA1397" s="647"/>
      <c r="BB1397" s="648"/>
      <c r="BC1397" s="647"/>
      <c r="BD1397" s="647"/>
      <c r="BE1397" s="647"/>
      <c r="BF1397" s="647"/>
      <c r="BG1397" s="648"/>
      <c r="BH1397" s="648"/>
      <c r="BI1397" s="649"/>
      <c r="BJ1397" s="649"/>
      <c r="BK1397" s="649"/>
      <c r="BL1397" s="648"/>
      <c r="BM1397" s="648"/>
      <c r="BN1397" s="648"/>
      <c r="BO1397" s="648"/>
      <c r="BP1397" s="648"/>
      <c r="BQ1397" s="648"/>
      <c r="BR1397" s="648"/>
      <c r="BS1397" s="648"/>
      <c r="BT1397" s="651"/>
      <c r="BU1397" s="652"/>
      <c r="BV1397" s="650"/>
      <c r="BW1397" s="653"/>
    </row>
    <row r="1398" spans="2:75" ht="15.75" customHeight="1">
      <c r="B1398" s="353" t="s">
        <v>281</v>
      </c>
      <c r="C1398" s="354">
        <v>32300395000134</v>
      </c>
      <c r="D1398" s="355" t="s">
        <v>11</v>
      </c>
      <c r="E1398" s="355" t="s">
        <v>620</v>
      </c>
      <c r="F1398" s="355" t="s">
        <v>685</v>
      </c>
      <c r="G1398" s="356" t="s">
        <v>738</v>
      </c>
      <c r="H1398" s="356" t="s">
        <v>34</v>
      </c>
      <c r="I1398" s="356" t="s">
        <v>1318</v>
      </c>
      <c r="J1398" s="356" t="s">
        <v>608</v>
      </c>
      <c r="K1398" s="357" t="s">
        <v>48</v>
      </c>
      <c r="L1398" s="358"/>
      <c r="M1398" s="358" t="s">
        <v>34</v>
      </c>
      <c r="N1398" s="357">
        <v>490350</v>
      </c>
      <c r="O1398" s="357" t="s">
        <v>1320</v>
      </c>
      <c r="P1398" s="361">
        <v>43542</v>
      </c>
      <c r="Q1398" s="362">
        <v>85140229.319999993</v>
      </c>
      <c r="R1398" s="362">
        <v>61104145.064047664</v>
      </c>
      <c r="S1398" s="357">
        <v>361</v>
      </c>
      <c r="T1398" s="359">
        <v>0.10296140839706402</v>
      </c>
      <c r="U1398" s="359">
        <v>1.3310022224973908</v>
      </c>
      <c r="V1398" s="359">
        <v>0.15850605283324315</v>
      </c>
      <c r="W1398" s="359">
        <v>1.553889320048802</v>
      </c>
      <c r="X1398" s="359">
        <v>0.29881003821891983</v>
      </c>
      <c r="Y1398" s="359">
        <v>2.2659308018099273</v>
      </c>
      <c r="Z1398" s="359">
        <v>0.41932198325531278</v>
      </c>
      <c r="AA1398" s="359">
        <v>2.3835620920883458</v>
      </c>
      <c r="AB1398" s="359">
        <v>4.4430799942065642E-3</v>
      </c>
      <c r="AC1398" s="363">
        <v>11.260657962221311</v>
      </c>
      <c r="AD1398" s="526">
        <v>0</v>
      </c>
      <c r="AE1398" s="360" t="s">
        <v>2348</v>
      </c>
      <c r="AF1398" s="360" t="s">
        <v>2143</v>
      </c>
      <c r="AG1398" s="364" t="s">
        <v>1435</v>
      </c>
      <c r="AH1398" s="364" t="s">
        <v>726</v>
      </c>
      <c r="AI1398" s="364">
        <v>50000</v>
      </c>
      <c r="AJ1398" s="364">
        <v>10000</v>
      </c>
      <c r="AK1398" s="364">
        <v>50000</v>
      </c>
      <c r="AL1398" s="359">
        <v>0.02</v>
      </c>
      <c r="AM1398" s="359">
        <v>0.2</v>
      </c>
      <c r="AN1398" s="359" t="s">
        <v>2161</v>
      </c>
      <c r="AO1398" s="357" t="s">
        <v>1323</v>
      </c>
      <c r="AP1398" s="360" t="s">
        <v>13</v>
      </c>
      <c r="AQ1398" s="366" t="s">
        <v>668</v>
      </c>
      <c r="AR1398" s="359">
        <v>5.3340000000000002E-3</v>
      </c>
      <c r="AS1398" s="359">
        <v>5.3340000000000002E-3</v>
      </c>
      <c r="AT1398" s="359"/>
      <c r="AX1398" s="646"/>
      <c r="AY1398" s="647"/>
      <c r="AZ1398" s="647"/>
      <c r="BA1398" s="647"/>
      <c r="BB1398" s="648"/>
      <c r="BC1398" s="647"/>
      <c r="BD1398" s="647"/>
      <c r="BE1398" s="647"/>
      <c r="BF1398" s="647"/>
      <c r="BG1398" s="648"/>
      <c r="BH1398" s="648"/>
      <c r="BI1398" s="649"/>
      <c r="BJ1398" s="649"/>
      <c r="BK1398" s="649"/>
      <c r="BL1398" s="648"/>
      <c r="BM1398" s="648"/>
      <c r="BN1398" s="648"/>
      <c r="BO1398" s="648"/>
      <c r="BP1398" s="648"/>
      <c r="BQ1398" s="648"/>
      <c r="BR1398" s="648"/>
      <c r="BS1398" s="648"/>
      <c r="BT1398" s="651"/>
      <c r="BU1398" s="652"/>
      <c r="BV1398" s="650"/>
      <c r="BW1398" s="653"/>
    </row>
    <row r="1399" spans="2:75" ht="15.75" customHeight="1">
      <c r="B1399" s="353" t="s">
        <v>1146</v>
      </c>
      <c r="C1399" s="354">
        <v>43985450000193</v>
      </c>
      <c r="D1399" s="355" t="s">
        <v>11</v>
      </c>
      <c r="E1399" s="355" t="s">
        <v>620</v>
      </c>
      <c r="F1399" s="355" t="s">
        <v>685</v>
      </c>
      <c r="G1399" s="356" t="s">
        <v>738</v>
      </c>
      <c r="H1399" s="356" t="s">
        <v>34</v>
      </c>
      <c r="I1399" s="356" t="s">
        <v>1318</v>
      </c>
      <c r="J1399" s="356" t="s">
        <v>608</v>
      </c>
      <c r="K1399" s="357" t="s">
        <v>48</v>
      </c>
      <c r="L1399" s="358"/>
      <c r="M1399" s="358" t="s">
        <v>1414</v>
      </c>
      <c r="N1399" s="357">
        <v>623156</v>
      </c>
      <c r="O1399" s="357" t="s">
        <v>1320</v>
      </c>
      <c r="P1399" s="361">
        <v>44516</v>
      </c>
      <c r="Q1399" s="362">
        <v>99835983.099999994</v>
      </c>
      <c r="R1399" s="362" t="s">
        <v>1417</v>
      </c>
      <c r="S1399" s="357">
        <v>362</v>
      </c>
      <c r="T1399" s="359">
        <v>0.14154801019404872</v>
      </c>
      <c r="U1399" s="359">
        <v>1.8298187553127379</v>
      </c>
      <c r="V1399" s="359" t="s">
        <v>1417</v>
      </c>
      <c r="W1399" s="359" t="s">
        <v>1417</v>
      </c>
      <c r="X1399" s="359" t="s">
        <v>1417</v>
      </c>
      <c r="Y1399" s="359" t="s">
        <v>1417</v>
      </c>
      <c r="Z1399" s="359" t="s">
        <v>1417</v>
      </c>
      <c r="AA1399" s="359" t="s">
        <v>1417</v>
      </c>
      <c r="AB1399" s="359" t="s">
        <v>1417</v>
      </c>
      <c r="AC1399" s="363" t="s">
        <v>1417</v>
      </c>
      <c r="AD1399" s="526">
        <v>0</v>
      </c>
      <c r="AE1399" s="360" t="s">
        <v>2404</v>
      </c>
      <c r="AF1399" s="360" t="s">
        <v>2143</v>
      </c>
      <c r="AG1399" s="364" t="s">
        <v>1435</v>
      </c>
      <c r="AH1399" s="364" t="s">
        <v>2144</v>
      </c>
      <c r="AI1399" s="364">
        <v>25000</v>
      </c>
      <c r="AJ1399" s="364">
        <v>1000</v>
      </c>
      <c r="AK1399" s="364">
        <v>1000</v>
      </c>
      <c r="AL1399" s="359">
        <v>0.01</v>
      </c>
      <c r="AM1399" s="359">
        <v>0.2</v>
      </c>
      <c r="AN1399" s="359" t="s">
        <v>2161</v>
      </c>
      <c r="AO1399" s="357" t="s">
        <v>1323</v>
      </c>
      <c r="AP1399" s="360" t="s">
        <v>13</v>
      </c>
      <c r="AQ1399" s="366" t="s">
        <v>668</v>
      </c>
      <c r="AR1399" s="359" t="s">
        <v>34</v>
      </c>
      <c r="AS1399" s="359" t="s">
        <v>34</v>
      </c>
      <c r="AT1399" s="359"/>
      <c r="AX1399" s="646"/>
      <c r="AY1399" s="647"/>
      <c r="AZ1399" s="647"/>
      <c r="BA1399" s="647"/>
      <c r="BB1399" s="648"/>
      <c r="BC1399" s="647"/>
      <c r="BD1399" s="647"/>
      <c r="BE1399" s="647"/>
      <c r="BF1399" s="647"/>
      <c r="BG1399" s="648"/>
      <c r="BH1399" s="648"/>
      <c r="BI1399" s="649"/>
      <c r="BJ1399" s="649"/>
      <c r="BK1399" s="649"/>
      <c r="BL1399" s="648"/>
      <c r="BM1399" s="648"/>
      <c r="BN1399" s="648"/>
      <c r="BO1399" s="648"/>
      <c r="BP1399" s="648"/>
      <c r="BQ1399" s="648"/>
      <c r="BR1399" s="648"/>
      <c r="BS1399" s="648"/>
      <c r="BT1399" s="651"/>
      <c r="BU1399" s="652"/>
      <c r="BV1399" s="650"/>
      <c r="BW1399" s="653"/>
    </row>
    <row r="1400" spans="2:75" ht="15.75" customHeight="1">
      <c r="B1400" s="353" t="s">
        <v>291</v>
      </c>
      <c r="C1400" s="354">
        <v>32862291000113</v>
      </c>
      <c r="D1400" s="355" t="s">
        <v>14</v>
      </c>
      <c r="E1400" s="355" t="s">
        <v>607</v>
      </c>
      <c r="F1400" s="355"/>
      <c r="G1400" s="356"/>
      <c r="H1400" s="356" t="s">
        <v>34</v>
      </c>
      <c r="I1400" s="356" t="s">
        <v>34</v>
      </c>
      <c r="J1400" s="356" t="s">
        <v>608</v>
      </c>
      <c r="K1400" s="357" t="s">
        <v>48</v>
      </c>
      <c r="L1400" s="358"/>
      <c r="M1400" s="358" t="s">
        <v>1414</v>
      </c>
      <c r="N1400" s="357">
        <v>518761</v>
      </c>
      <c r="O1400" s="357" t="s">
        <v>1320</v>
      </c>
      <c r="P1400" s="361">
        <v>43684</v>
      </c>
      <c r="Q1400" s="362">
        <v>1843223.08</v>
      </c>
      <c r="R1400" s="362">
        <v>2004317.1335714285</v>
      </c>
      <c r="S1400" s="357">
        <v>366</v>
      </c>
      <c r="T1400" s="359">
        <v>-0.14059321264503966</v>
      </c>
      <c r="U1400" s="359">
        <v>-1.8174759010380057</v>
      </c>
      <c r="V1400" s="359">
        <v>-0.28937823587215761</v>
      </c>
      <c r="W1400" s="359">
        <v>-2.8368743157674685</v>
      </c>
      <c r="X1400" s="359">
        <v>-0.29744301766154335</v>
      </c>
      <c r="Y1400" s="359">
        <v>-2.2555644365896352</v>
      </c>
      <c r="Z1400" s="359">
        <v>-0.19310327247638104</v>
      </c>
      <c r="AA1400" s="359">
        <v>-1.0976616025701225</v>
      </c>
      <c r="AB1400" s="359">
        <v>0.21569171729621578</v>
      </c>
      <c r="AC1400" s="363">
        <v>-1.9250256045415928</v>
      </c>
      <c r="AD1400" s="526">
        <v>0</v>
      </c>
      <c r="AE1400" s="360" t="s">
        <v>2359</v>
      </c>
      <c r="AF1400" s="360" t="s">
        <v>2149</v>
      </c>
      <c r="AG1400" s="364" t="s">
        <v>719</v>
      </c>
      <c r="AH1400" s="364" t="s">
        <v>2147</v>
      </c>
      <c r="AI1400" s="364">
        <v>100000</v>
      </c>
      <c r="AJ1400" s="364">
        <v>10000</v>
      </c>
      <c r="AK1400" s="364">
        <v>10000</v>
      </c>
      <c r="AL1400" s="359">
        <v>5.5000000000000003E-4</v>
      </c>
      <c r="AM1400" s="359">
        <v>0.3</v>
      </c>
      <c r="AN1400" s="359" t="s">
        <v>2156</v>
      </c>
      <c r="AO1400" s="357" t="s">
        <v>1323</v>
      </c>
      <c r="AP1400" s="360" t="s">
        <v>716</v>
      </c>
      <c r="AQ1400" s="366" t="s">
        <v>659</v>
      </c>
      <c r="AR1400" s="359" t="s">
        <v>34</v>
      </c>
      <c r="AS1400" s="359" t="s">
        <v>34</v>
      </c>
      <c r="AT1400" s="359"/>
      <c r="AX1400" s="646"/>
      <c r="AY1400" s="647"/>
      <c r="AZ1400" s="647"/>
      <c r="BA1400" s="647"/>
      <c r="BB1400" s="648"/>
      <c r="BC1400" s="647"/>
      <c r="BD1400" s="647"/>
      <c r="BE1400" s="647"/>
      <c r="BF1400" s="647"/>
      <c r="BG1400" s="648"/>
      <c r="BH1400" s="648"/>
      <c r="BI1400" s="649"/>
      <c r="BJ1400" s="649"/>
      <c r="BK1400" s="649"/>
      <c r="BL1400" s="648"/>
      <c r="BM1400" s="648"/>
      <c r="BN1400" s="648"/>
      <c r="BO1400" s="648"/>
      <c r="BP1400" s="648"/>
      <c r="BQ1400" s="648"/>
      <c r="BR1400" s="648"/>
      <c r="BS1400" s="648"/>
      <c r="BT1400" s="651"/>
      <c r="BU1400" s="652"/>
      <c r="BV1400" s="650"/>
      <c r="BW1400" s="653"/>
    </row>
    <row r="1401" spans="2:75" ht="15.75" customHeight="1">
      <c r="B1401" s="353" t="s">
        <v>929</v>
      </c>
      <c r="C1401" s="354">
        <v>37979878000120</v>
      </c>
      <c r="D1401" s="355" t="s">
        <v>11</v>
      </c>
      <c r="E1401" s="355" t="s">
        <v>620</v>
      </c>
      <c r="F1401" s="355" t="s">
        <v>685</v>
      </c>
      <c r="G1401" s="356" t="s">
        <v>738</v>
      </c>
      <c r="H1401" s="356" t="s">
        <v>34</v>
      </c>
      <c r="I1401" s="356" t="s">
        <v>1318</v>
      </c>
      <c r="J1401" s="356" t="s">
        <v>608</v>
      </c>
      <c r="K1401" s="357" t="s">
        <v>48</v>
      </c>
      <c r="L1401" s="358"/>
      <c r="M1401" s="358" t="s">
        <v>34</v>
      </c>
      <c r="N1401" s="357">
        <v>550175</v>
      </c>
      <c r="O1401" s="357" t="s">
        <v>1320</v>
      </c>
      <c r="P1401" s="361">
        <v>44064</v>
      </c>
      <c r="Q1401" s="362">
        <v>90657231.109999999</v>
      </c>
      <c r="R1401" s="362">
        <v>82601183.243214235</v>
      </c>
      <c r="S1401" s="357">
        <v>367</v>
      </c>
      <c r="T1401" s="359">
        <v>6.9144500619448213E-2</v>
      </c>
      <c r="U1401" s="359">
        <v>0.89384445522582889</v>
      </c>
      <c r="V1401" s="359">
        <v>0.10911495664681681</v>
      </c>
      <c r="W1401" s="359">
        <v>1.0696914266703434</v>
      </c>
      <c r="X1401" s="359">
        <v>0.22322404702831222</v>
      </c>
      <c r="Y1401" s="359">
        <v>1.6927484996188256</v>
      </c>
      <c r="Z1401" s="359" t="s">
        <v>1417</v>
      </c>
      <c r="AA1401" s="359" t="s">
        <v>1417</v>
      </c>
      <c r="AB1401" s="359">
        <v>1.3552864753260785E-2</v>
      </c>
      <c r="AC1401" s="363">
        <v>0.48129608319125955</v>
      </c>
      <c r="AD1401" s="526">
        <v>0</v>
      </c>
      <c r="AE1401" s="360" t="s">
        <v>2269</v>
      </c>
      <c r="AF1401" s="360" t="s">
        <v>928</v>
      </c>
      <c r="AG1401" s="364" t="s">
        <v>928</v>
      </c>
      <c r="AH1401" s="364" t="s">
        <v>2144</v>
      </c>
      <c r="AI1401" s="364">
        <v>50000</v>
      </c>
      <c r="AJ1401" s="364">
        <v>25000</v>
      </c>
      <c r="AK1401" s="364">
        <v>25000</v>
      </c>
      <c r="AL1401" s="359">
        <v>1.95E-2</v>
      </c>
      <c r="AM1401" s="359">
        <v>0.2</v>
      </c>
      <c r="AN1401" s="359" t="s">
        <v>34</v>
      </c>
      <c r="AO1401" s="357" t="s">
        <v>1323</v>
      </c>
      <c r="AP1401" s="360" t="s">
        <v>13</v>
      </c>
      <c r="AQ1401" s="366" t="s">
        <v>668</v>
      </c>
      <c r="AR1401" s="359">
        <v>6.4999999999999997E-3</v>
      </c>
      <c r="AS1401" s="359">
        <v>6.4999999999999997E-3</v>
      </c>
      <c r="AT1401" s="359"/>
      <c r="AX1401" s="646"/>
      <c r="AY1401" s="647"/>
      <c r="AZ1401" s="647"/>
      <c r="BA1401" s="647"/>
      <c r="BB1401" s="648"/>
      <c r="BC1401" s="647"/>
      <c r="BD1401" s="647"/>
      <c r="BE1401" s="647"/>
      <c r="BF1401" s="647"/>
      <c r="BG1401" s="648"/>
      <c r="BH1401" s="648"/>
      <c r="BI1401" s="649"/>
      <c r="BJ1401" s="649"/>
      <c r="BK1401" s="649"/>
      <c r="BL1401" s="648"/>
      <c r="BM1401" s="648"/>
      <c r="BN1401" s="648"/>
      <c r="BO1401" s="648"/>
      <c r="BP1401" s="648"/>
      <c r="BQ1401" s="648"/>
      <c r="BR1401" s="648"/>
      <c r="BS1401" s="648"/>
      <c r="BT1401" s="651"/>
      <c r="BU1401" s="652"/>
      <c r="BV1401" s="650"/>
      <c r="BW1401" s="653"/>
    </row>
    <row r="1402" spans="2:75" ht="15.75" customHeight="1">
      <c r="B1402" s="353" t="s">
        <v>853</v>
      </c>
      <c r="C1402" s="354">
        <v>44967234000188</v>
      </c>
      <c r="D1402" s="355" t="s">
        <v>14</v>
      </c>
      <c r="E1402" s="355" t="s">
        <v>607</v>
      </c>
      <c r="F1402" s="355"/>
      <c r="G1402" s="356"/>
      <c r="H1402" s="356" t="s">
        <v>34</v>
      </c>
      <c r="I1402" s="356" t="s">
        <v>34</v>
      </c>
      <c r="J1402" s="356" t="s">
        <v>608</v>
      </c>
      <c r="K1402" s="357" t="s">
        <v>48</v>
      </c>
      <c r="L1402" s="358"/>
      <c r="M1402" s="358" t="s">
        <v>1414</v>
      </c>
      <c r="N1402" s="357">
        <v>640492</v>
      </c>
      <c r="O1402" s="357" t="s">
        <v>1323</v>
      </c>
      <c r="P1402" s="361">
        <v>44614</v>
      </c>
      <c r="Q1402" s="362">
        <v>36961619.289999999</v>
      </c>
      <c r="R1402" s="362" t="s">
        <v>1417</v>
      </c>
      <c r="S1402" s="357">
        <v>367</v>
      </c>
      <c r="T1402" s="359" t="s">
        <v>1417</v>
      </c>
      <c r="U1402" s="359" t="s">
        <v>1417</v>
      </c>
      <c r="V1402" s="359" t="s">
        <v>1417</v>
      </c>
      <c r="W1402" s="359" t="s">
        <v>1417</v>
      </c>
      <c r="X1402" s="359" t="s">
        <v>1417</v>
      </c>
      <c r="Y1402" s="359" t="s">
        <v>1417</v>
      </c>
      <c r="Z1402" s="359" t="s">
        <v>1417</v>
      </c>
      <c r="AA1402" s="359" t="s">
        <v>1417</v>
      </c>
      <c r="AB1402" s="359" t="s">
        <v>1417</v>
      </c>
      <c r="AC1402" s="363" t="s">
        <v>1417</v>
      </c>
      <c r="AD1402" s="526">
        <v>0</v>
      </c>
      <c r="AE1402" s="360" t="s">
        <v>2225</v>
      </c>
      <c r="AF1402" s="360" t="s">
        <v>2143</v>
      </c>
      <c r="AG1402" s="364" t="s">
        <v>1435</v>
      </c>
      <c r="AH1402" s="364" t="s">
        <v>2147</v>
      </c>
      <c r="AI1402" s="364">
        <v>25000</v>
      </c>
      <c r="AJ1402" s="364">
        <v>10000</v>
      </c>
      <c r="AK1402" s="364">
        <v>10000</v>
      </c>
      <c r="AL1402" s="359">
        <v>0.02</v>
      </c>
      <c r="AM1402" s="359">
        <v>0.2</v>
      </c>
      <c r="AN1402" s="359" t="s">
        <v>2161</v>
      </c>
      <c r="AO1402" s="357" t="s">
        <v>1323</v>
      </c>
      <c r="AP1402" s="360" t="s">
        <v>716</v>
      </c>
      <c r="AQ1402" s="366" t="s">
        <v>659</v>
      </c>
      <c r="AR1402" s="359" t="s">
        <v>34</v>
      </c>
      <c r="AS1402" s="359" t="s">
        <v>34</v>
      </c>
      <c r="AT1402" s="359"/>
      <c r="AX1402" s="646"/>
      <c r="AY1402" s="647"/>
      <c r="AZ1402" s="647"/>
      <c r="BA1402" s="647"/>
      <c r="BB1402" s="648"/>
      <c r="BC1402" s="647"/>
      <c r="BD1402" s="647"/>
      <c r="BE1402" s="647"/>
      <c r="BF1402" s="647"/>
      <c r="BG1402" s="648"/>
      <c r="BH1402" s="648"/>
      <c r="BI1402" s="649"/>
      <c r="BJ1402" s="649"/>
      <c r="BK1402" s="649"/>
      <c r="BL1402" s="648"/>
      <c r="BM1402" s="648"/>
      <c r="BN1402" s="648"/>
      <c r="BO1402" s="648"/>
      <c r="BP1402" s="648"/>
      <c r="BQ1402" s="648"/>
      <c r="BR1402" s="648"/>
      <c r="BS1402" s="648"/>
      <c r="BT1402" s="651"/>
      <c r="BU1402" s="652"/>
      <c r="BV1402" s="650"/>
      <c r="BW1402" s="653"/>
    </row>
    <row r="1403" spans="2:75" ht="15.75" customHeight="1">
      <c r="B1403" s="353" t="s">
        <v>1122</v>
      </c>
      <c r="C1403" s="354">
        <v>32320734000144</v>
      </c>
      <c r="D1403" s="355" t="s">
        <v>14</v>
      </c>
      <c r="E1403" s="355" t="s">
        <v>607</v>
      </c>
      <c r="F1403" s="355"/>
      <c r="G1403" s="356"/>
      <c r="H1403" s="356" t="s">
        <v>34</v>
      </c>
      <c r="I1403" s="356" t="s">
        <v>34</v>
      </c>
      <c r="J1403" s="356" t="s">
        <v>608</v>
      </c>
      <c r="K1403" s="357" t="s">
        <v>48</v>
      </c>
      <c r="L1403" s="358"/>
      <c r="M1403" s="358" t="s">
        <v>34</v>
      </c>
      <c r="N1403" s="357">
        <v>512338</v>
      </c>
      <c r="O1403" s="357" t="s">
        <v>1320</v>
      </c>
      <c r="P1403" s="361">
        <v>43686</v>
      </c>
      <c r="Q1403" s="362">
        <v>39253483.909999996</v>
      </c>
      <c r="R1403" s="362">
        <v>44966213.218333319</v>
      </c>
      <c r="S1403" s="357">
        <v>422</v>
      </c>
      <c r="T1403" s="359">
        <v>-0.20692621778523501</v>
      </c>
      <c r="U1403" s="359">
        <v>-2.6749756054519991</v>
      </c>
      <c r="V1403" s="359">
        <v>-0.33278397315797081</v>
      </c>
      <c r="W1403" s="359">
        <v>-3.2623956784641206</v>
      </c>
      <c r="X1403" s="359">
        <v>-0.40796896542416194</v>
      </c>
      <c r="Y1403" s="359">
        <v>-3.093702776678021</v>
      </c>
      <c r="Z1403" s="359">
        <v>-0.29920608038788254</v>
      </c>
      <c r="AA1403" s="359">
        <v>-1.7007843600240324</v>
      </c>
      <c r="AB1403" s="359">
        <v>0.37182566139507184</v>
      </c>
      <c r="AC1403" s="363">
        <v>-1.1640699511655996</v>
      </c>
      <c r="AD1403" s="526">
        <v>20030712000160</v>
      </c>
      <c r="AE1403" s="360" t="s">
        <v>2393</v>
      </c>
      <c r="AF1403" s="360" t="s">
        <v>2146</v>
      </c>
      <c r="AG1403" s="364" t="s">
        <v>59</v>
      </c>
      <c r="AH1403" s="364" t="s">
        <v>2144</v>
      </c>
      <c r="AI1403" s="364">
        <v>100000</v>
      </c>
      <c r="AJ1403" s="364">
        <v>0</v>
      </c>
      <c r="AK1403" s="364">
        <v>0</v>
      </c>
      <c r="AL1403" s="359">
        <v>0.02</v>
      </c>
      <c r="AM1403" s="359">
        <v>0.2</v>
      </c>
      <c r="AN1403" s="359" t="s">
        <v>2175</v>
      </c>
      <c r="AO1403" s="357" t="s">
        <v>1323</v>
      </c>
      <c r="AP1403" s="360" t="s">
        <v>716</v>
      </c>
      <c r="AQ1403" s="366" t="s">
        <v>659</v>
      </c>
      <c r="AR1403" s="359">
        <v>5.3333333333333332E-3</v>
      </c>
      <c r="AS1403" s="359">
        <v>5.3333333333333332E-3</v>
      </c>
      <c r="AT1403" s="359"/>
      <c r="AX1403" s="646"/>
      <c r="AY1403" s="647"/>
      <c r="AZ1403" s="647"/>
      <c r="BA1403" s="647"/>
      <c r="BB1403" s="648"/>
      <c r="BC1403" s="647"/>
      <c r="BD1403" s="647"/>
      <c r="BE1403" s="647"/>
      <c r="BF1403" s="647"/>
      <c r="BG1403" s="648"/>
      <c r="BH1403" s="648"/>
      <c r="BI1403" s="649"/>
      <c r="BJ1403" s="649"/>
      <c r="BK1403" s="649"/>
      <c r="BL1403" s="648"/>
      <c r="BM1403" s="648"/>
      <c r="BN1403" s="648"/>
      <c r="BO1403" s="648"/>
      <c r="BP1403" s="648"/>
      <c r="BQ1403" s="648"/>
      <c r="BR1403" s="648"/>
      <c r="BS1403" s="648"/>
      <c r="BT1403" s="651"/>
      <c r="BU1403" s="652"/>
      <c r="BV1403" s="650"/>
      <c r="BW1403" s="653"/>
    </row>
    <row r="1404" spans="2:75" ht="15.75" customHeight="1">
      <c r="B1404" s="353" t="s">
        <v>103</v>
      </c>
      <c r="C1404" s="354">
        <v>30353549000120</v>
      </c>
      <c r="D1404" s="355" t="s">
        <v>11</v>
      </c>
      <c r="E1404" s="355" t="s">
        <v>620</v>
      </c>
      <c r="F1404" s="355" t="s">
        <v>685</v>
      </c>
      <c r="G1404" s="356" t="s">
        <v>738</v>
      </c>
      <c r="H1404" s="356" t="s">
        <v>34</v>
      </c>
      <c r="I1404" s="356" t="s">
        <v>1318</v>
      </c>
      <c r="J1404" s="356" t="s">
        <v>608</v>
      </c>
      <c r="K1404" s="357" t="s">
        <v>48</v>
      </c>
      <c r="L1404" s="358"/>
      <c r="M1404" s="358" t="s">
        <v>34</v>
      </c>
      <c r="N1404" s="357">
        <v>492221</v>
      </c>
      <c r="O1404" s="357" t="s">
        <v>1320</v>
      </c>
      <c r="P1404" s="361">
        <v>43525</v>
      </c>
      <c r="Q1404" s="362">
        <v>158383604.28999999</v>
      </c>
      <c r="R1404" s="362">
        <v>107964479.34170638</v>
      </c>
      <c r="S1404" s="357">
        <v>721</v>
      </c>
      <c r="T1404" s="359">
        <v>9.6224930183220314E-2</v>
      </c>
      <c r="U1404" s="359">
        <v>1.2439184537919996</v>
      </c>
      <c r="V1404" s="359">
        <v>0.13632438595159191</v>
      </c>
      <c r="W1404" s="359">
        <v>1.3364348149862093</v>
      </c>
      <c r="X1404" s="359">
        <v>0.22215842993562207</v>
      </c>
      <c r="Y1404" s="359">
        <v>1.684667731624369</v>
      </c>
      <c r="Z1404" s="359">
        <v>0.27525250274567381</v>
      </c>
      <c r="AA1404" s="359">
        <v>1.5646244592370031</v>
      </c>
      <c r="AB1404" s="359">
        <v>3.7171675531995625E-3</v>
      </c>
      <c r="AC1404" s="363">
        <v>8.2552225838843203</v>
      </c>
      <c r="AD1404" s="526">
        <v>0</v>
      </c>
      <c r="AE1404" s="360" t="s">
        <v>101</v>
      </c>
      <c r="AF1404" s="360" t="s">
        <v>736</v>
      </c>
      <c r="AG1404" s="364" t="s">
        <v>736</v>
      </c>
      <c r="AH1404" s="364" t="s">
        <v>726</v>
      </c>
      <c r="AI1404" s="364">
        <v>10000</v>
      </c>
      <c r="AJ1404" s="364" t="s">
        <v>1427</v>
      </c>
      <c r="AK1404" s="364">
        <v>5000</v>
      </c>
      <c r="AL1404" s="657">
        <v>1.55E-2</v>
      </c>
      <c r="AM1404" s="657">
        <v>0.2</v>
      </c>
      <c r="AN1404" s="359" t="s">
        <v>64</v>
      </c>
      <c r="AO1404" s="357" t="s">
        <v>1323</v>
      </c>
      <c r="AP1404" s="360" t="s">
        <v>13</v>
      </c>
      <c r="AQ1404" s="366" t="s">
        <v>668</v>
      </c>
      <c r="AR1404" s="359">
        <v>2.5833333333333333E-3</v>
      </c>
      <c r="AS1404" s="359">
        <v>2.5833333333333333E-3</v>
      </c>
      <c r="AT1404" s="359"/>
      <c r="AX1404" s="646"/>
      <c r="AY1404" s="647"/>
      <c r="AZ1404" s="647"/>
      <c r="BA1404" s="647"/>
      <c r="BB1404" s="648"/>
      <c r="BC1404" s="647"/>
      <c r="BD1404" s="647"/>
      <c r="BE1404" s="647"/>
      <c r="BF1404" s="647"/>
      <c r="BG1404" s="648"/>
      <c r="BH1404" s="648"/>
      <c r="BI1404" s="649"/>
      <c r="BJ1404" s="649"/>
      <c r="BK1404" s="649"/>
      <c r="BL1404" s="648"/>
      <c r="BM1404" s="648"/>
      <c r="BN1404" s="648"/>
      <c r="BO1404" s="648"/>
      <c r="BP1404" s="648"/>
      <c r="BQ1404" s="648"/>
      <c r="BR1404" s="648"/>
      <c r="BS1404" s="648"/>
      <c r="BT1404" s="651"/>
      <c r="BU1404" s="652"/>
      <c r="BV1404" s="650"/>
      <c r="BW1404" s="653"/>
    </row>
    <row r="1405" spans="2:75" ht="15.75" customHeight="1">
      <c r="B1405" s="654"/>
      <c r="C1405" s="654"/>
      <c r="D1405" s="654"/>
      <c r="E1405" s="654"/>
      <c r="F1405" s="654"/>
      <c r="G1405" s="654"/>
      <c r="H1405" s="654"/>
      <c r="I1405" s="654"/>
      <c r="J1405" s="654"/>
      <c r="K1405" s="654"/>
      <c r="L1405" s="654"/>
      <c r="M1405" s="654"/>
      <c r="N1405" s="654"/>
      <c r="O1405" s="654"/>
      <c r="P1405" s="654"/>
      <c r="Q1405" s="656"/>
      <c r="R1405" s="655"/>
      <c r="S1405" s="654"/>
      <c r="T1405" s="656"/>
      <c r="U1405" s="656"/>
      <c r="V1405" s="656"/>
      <c r="W1405" s="656"/>
      <c r="X1405" s="656"/>
      <c r="Y1405" s="656"/>
      <c r="Z1405" s="656"/>
      <c r="AA1405" s="656"/>
      <c r="AB1405" s="656"/>
      <c r="AC1405" s="655"/>
      <c r="AD1405" s="654"/>
      <c r="AE1405" s="654"/>
      <c r="AF1405" s="654"/>
      <c r="AG1405" s="654"/>
      <c r="AH1405" s="654"/>
      <c r="AI1405" s="654"/>
      <c r="AJ1405" s="654"/>
      <c r="AK1405" s="654"/>
      <c r="AL1405" s="655"/>
      <c r="AM1405" s="655"/>
      <c r="AN1405" s="655"/>
      <c r="AO1405" s="654"/>
      <c r="AP1405" s="654"/>
      <c r="AQ1405" s="655"/>
      <c r="AR1405" s="655"/>
      <c r="AS1405" s="654"/>
      <c r="AT1405" s="655"/>
    </row>
    <row r="1406" spans="2:75" ht="15.75" customHeight="1">
      <c r="B1406" s="654" t="s">
        <v>12</v>
      </c>
      <c r="C1406" s="654" t="s">
        <v>12</v>
      </c>
      <c r="D1406" s="654" t="s">
        <v>12</v>
      </c>
      <c r="E1406" s="654" t="s">
        <v>12</v>
      </c>
      <c r="F1406" s="654" t="s">
        <v>12</v>
      </c>
      <c r="G1406" s="654" t="s">
        <v>12</v>
      </c>
      <c r="H1406" s="654" t="s">
        <v>12</v>
      </c>
      <c r="I1406" s="654" t="s">
        <v>12</v>
      </c>
      <c r="J1406" s="654" t="s">
        <v>12</v>
      </c>
      <c r="K1406" s="654" t="s">
        <v>12</v>
      </c>
      <c r="L1406" s="654" t="s">
        <v>12</v>
      </c>
      <c r="M1406" s="654" t="s">
        <v>12</v>
      </c>
      <c r="N1406" s="654" t="s">
        <v>12</v>
      </c>
      <c r="O1406" s="654" t="s">
        <v>12</v>
      </c>
      <c r="P1406" s="654" t="s">
        <v>12</v>
      </c>
      <c r="Q1406" s="656" t="s">
        <v>12</v>
      </c>
      <c r="R1406" s="655" t="s">
        <v>12</v>
      </c>
      <c r="S1406" s="654" t="s">
        <v>12</v>
      </c>
      <c r="T1406" s="656" t="s">
        <v>12</v>
      </c>
      <c r="U1406" s="656" t="s">
        <v>12</v>
      </c>
      <c r="V1406" s="656" t="s">
        <v>12</v>
      </c>
      <c r="W1406" s="656" t="s">
        <v>12</v>
      </c>
      <c r="X1406" s="656" t="s">
        <v>12</v>
      </c>
      <c r="Y1406" s="656" t="s">
        <v>12</v>
      </c>
      <c r="Z1406" s="656" t="s">
        <v>12</v>
      </c>
      <c r="AA1406" s="656" t="s">
        <v>12</v>
      </c>
      <c r="AB1406" s="656" t="s">
        <v>12</v>
      </c>
      <c r="AC1406" s="655" t="s">
        <v>12</v>
      </c>
      <c r="AD1406" s="654" t="s">
        <v>12</v>
      </c>
      <c r="AE1406" s="654" t="s">
        <v>12</v>
      </c>
      <c r="AF1406" s="654" t="s">
        <v>12</v>
      </c>
      <c r="AG1406" s="654" t="s">
        <v>12</v>
      </c>
      <c r="AH1406" s="654" t="s">
        <v>12</v>
      </c>
      <c r="AI1406" s="654" t="s">
        <v>12</v>
      </c>
      <c r="AJ1406" s="654" t="s">
        <v>12</v>
      </c>
      <c r="AK1406" s="654" t="s">
        <v>12</v>
      </c>
      <c r="AL1406" s="655" t="s">
        <v>12</v>
      </c>
      <c r="AM1406" s="655" t="s">
        <v>12</v>
      </c>
      <c r="AN1406" s="655" t="s">
        <v>12</v>
      </c>
      <c r="AO1406" s="654" t="s">
        <v>12</v>
      </c>
      <c r="AP1406" s="654" t="s">
        <v>12</v>
      </c>
      <c r="AQ1406" s="655" t="s">
        <v>12</v>
      </c>
      <c r="AR1406" s="655" t="s">
        <v>12</v>
      </c>
      <c r="AS1406" s="654" t="s">
        <v>12</v>
      </c>
      <c r="AT1406" s="655"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2:AX164 BB152:BB164 BB166:BB174 AX166:AX174 AX176:AX185 BB176:BB185 AX201:AX203 BB201:BB203 BB253:BB256 AX253:AX256 AX457:AX461 BB457:BB461 BB495:BB504 AX495:AX504 AX506:AX521 BB506:BB521 BB241:BB250 AX241:AX250 AX717:AX776 BB717:BB776 AX1144:AX1404 BB1144:BB1404">
    <cfRule type="expression" dxfId="1132" priority="2223">
      <formula>AND(AX152&lt;&gt;"",#REF!="",OR(COLUMN(AX152)=COLUMN(#REF!),COLUMN(AX152)=COLUMN(#REF!)))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2:BC164 AY166:BC174 AY176:BC185 AY201:BC203 AY253:BC256 AY457:BC461 AY495:BC504 AY506:BC521 AY241:BC250 AY717:BC776 AY1144:BC1404">
    <cfRule type="expression" dxfId="1131" priority="2222">
      <formula>AND(AY152&lt;&gt;"",#REF!="",OR(COLUMN(AY152)=COLUMN(#REF!),COLUMN(AY152)=COLUMN(#REF!)))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2:BD164 BD166:BD174 BD176:BD185 BD201:BD203 BD253:BD256 BD457:BD461 BD495:BD504 BD506:BD521 BD241:BD250 BD717:BD776 BD1144:BD1404">
    <cfRule type="expression" dxfId="1130" priority="2221">
      <formula>AND(BD152&lt;&gt;"",#REF!="",OR(COLUMN(BD152)=COLUMN(#REF!),COLUMN(BD152)=COLUMN(#REF!)))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2:BE164 BE166:BE174 BE176:BE185 BE201:BE203 BE253:BE256 BE457:BE461 BE495:BE504 BE506:BE521 BE241:BE250 BE717:BE776 BE1144:BE1404">
    <cfRule type="expression" dxfId="1129" priority="2220">
      <formula>AND(BE152&lt;&gt;"",#REF!="",OR(COLUMN(BE152)=COLUMN(#REF!),COLUMN(BE152)=COLUMN(#REF!)))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2:AW164 AW166:AW174 AW176:AW185 AW201:AW203 AW253:AW256 AW457:AW461 AW495:AW504 AW506:AW521 AW241:AW250">
    <cfRule type="expression" dxfId="1128" priority="2219">
      <formula>AND(AW152&lt;&gt;"",#REF!="",OR(COLUMN(AW152)=COLUMN(#REF!),COLUMN(AW152)=COLUMN(#REF!)))</formula>
    </cfRule>
  </conditionalFormatting>
  <conditionalFormatting sqref="AX1002:BE1002">
    <cfRule type="expression" dxfId="1127" priority="2218">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51 AY6:BE151">
    <cfRule type="expression" dxfId="1126" priority="2217">
      <formula>AND(AW3&lt;&gt;"",#REF!="",OR(COLUMN(AW3)=COLUMN(#REF!),COLUMN(AW3)=COLUMN(#REF!)))</formula>
    </cfRule>
  </conditionalFormatting>
  <conditionalFormatting sqref="AW1065">
    <cfRule type="expression" dxfId="1125" priority="2216">
      <formula>AND(AW1065&lt;&gt;"",#REF!="",OR(COLUMN(AW1065)=COLUMN(#REF!),COLUMN(AW1065)=COLUMN(#REF!)))</formula>
    </cfRule>
  </conditionalFormatting>
  <conditionalFormatting sqref="AW186">
    <cfRule type="expression" dxfId="1124" priority="2215">
      <formula>AND(AW186&lt;&gt;"",#REF!="",OR(COLUMN(AW186)=COLUMN(#REF!),COLUMN(AW186)=COLUMN(#REF!)))</formula>
    </cfRule>
  </conditionalFormatting>
  <conditionalFormatting sqref="AW189">
    <cfRule type="expression" dxfId="1123" priority="2214">
      <formula>AND(AW189&lt;&gt;"",#REF!="",OR(COLUMN(AW189)=COLUMN(#REF!),COLUMN(AW189)=COLUMN(#REF!)))</formula>
    </cfRule>
  </conditionalFormatting>
  <conditionalFormatting sqref="AW235">
    <cfRule type="expression" dxfId="1122" priority="2213">
      <formula>AND(AW235&lt;&gt;"",#REF!="",OR(COLUMN(AW235)=COLUMN(#REF!),COLUMN(AW235)=COLUMN(#REF!)))</formula>
    </cfRule>
  </conditionalFormatting>
  <conditionalFormatting sqref="AW323">
    <cfRule type="expression" dxfId="1121" priority="2212">
      <formula>AND(AW323&lt;&gt;"",#REF!="",OR(COLUMN(AW323)=COLUMN(#REF!),COLUMN(AW323)=COLUMN(#REF!)))</formula>
    </cfRule>
  </conditionalFormatting>
  <conditionalFormatting sqref="AW401">
    <cfRule type="expression" dxfId="1120" priority="2211">
      <formula>AND(AW401&lt;&gt;"",#REF!="",OR(COLUMN(AW401)=COLUMN(#REF!),COLUMN(AW401)=COLUMN(#REF!)))</formula>
    </cfRule>
  </conditionalFormatting>
  <conditionalFormatting sqref="AW419">
    <cfRule type="expression" dxfId="1119" priority="2210">
      <formula>AND(AW419&lt;&gt;"",#REF!="",OR(COLUMN(AW419)=COLUMN(#REF!),COLUMN(AW419)=COLUMN(#REF!)))</formula>
    </cfRule>
  </conditionalFormatting>
  <conditionalFormatting sqref="AW469">
    <cfRule type="expression" dxfId="1118" priority="2209">
      <formula>AND(AW469&lt;&gt;"",#REF!="",OR(COLUMN(AW469)=COLUMN(#REF!),COLUMN(AW469)=COLUMN(#REF!)))</formula>
    </cfRule>
  </conditionalFormatting>
  <conditionalFormatting sqref="AW486">
    <cfRule type="expression" dxfId="1117" priority="2208">
      <formula>AND(AW486&lt;&gt;"",#REF!="",OR(COLUMN(AW486)=COLUMN(#REF!),COLUMN(AW486)=COLUMN(#REF!)))</formula>
    </cfRule>
  </conditionalFormatting>
  <conditionalFormatting sqref="AW552">
    <cfRule type="expression" dxfId="1116" priority="2207">
      <formula>AND(AW552&lt;&gt;"",#REF!="",OR(COLUMN(AW552)=COLUMN(#REF!),COLUMN(AW552)=COLUMN(#REF!)))</formula>
    </cfRule>
  </conditionalFormatting>
  <conditionalFormatting sqref="AW554">
    <cfRule type="expression" dxfId="1115" priority="2206">
      <formula>AND(AW554&lt;&gt;"",#REF!="",OR(COLUMN(AW554)=COLUMN(#REF!),COLUMN(AW554)=COLUMN(#REF!)))</formula>
    </cfRule>
  </conditionalFormatting>
  <conditionalFormatting sqref="AW570">
    <cfRule type="expression" dxfId="1114" priority="2205">
      <formula>AND(AW570&lt;&gt;"",#REF!="",OR(COLUMN(AW570)=COLUMN(#REF!),COLUMN(AW570)=COLUMN(#REF!)))</formula>
    </cfRule>
  </conditionalFormatting>
  <conditionalFormatting sqref="AW675">
    <cfRule type="expression" dxfId="1113" priority="2204">
      <formula>AND(AW675&lt;&gt;"",#REF!="",OR(COLUMN(AW675)=COLUMN(#REF!),COLUMN(AW675)=COLUMN(#REF!)))</formula>
    </cfRule>
  </conditionalFormatting>
  <conditionalFormatting sqref="AW818">
    <cfRule type="expression" dxfId="1112" priority="2203">
      <formula>AND(AW818&lt;&gt;"",#REF!="",OR(COLUMN(AW818)=COLUMN(#REF!),COLUMN(AW818)=COLUMN(#REF!)))</formula>
    </cfRule>
  </conditionalFormatting>
  <conditionalFormatting sqref="AW874">
    <cfRule type="expression" dxfId="1111" priority="2202">
      <formula>AND(AW874&lt;&gt;"",#REF!="",OR(COLUMN(AW874)=COLUMN(#REF!),COLUMN(AW874)=COLUMN(#REF!)))</formula>
    </cfRule>
  </conditionalFormatting>
  <conditionalFormatting sqref="AW879">
    <cfRule type="expression" dxfId="1110" priority="2201">
      <formula>AND(AW879&lt;&gt;"",#REF!="",OR(COLUMN(AW879)=COLUMN(#REF!),COLUMN(AW879)=COLUMN(#REF!)))</formula>
    </cfRule>
  </conditionalFormatting>
  <conditionalFormatting sqref="AW968">
    <cfRule type="expression" dxfId="1109" priority="2200">
      <formula>AND(AW968&lt;&gt;"",#REF!="",OR(COLUMN(AW968)=COLUMN(#REF!),COLUMN(AW968)=COLUMN(#REF!)))</formula>
    </cfRule>
  </conditionalFormatting>
  <conditionalFormatting sqref="AW218">
    <cfRule type="expression" dxfId="1108" priority="2199">
      <formula>AND(AW218&lt;&gt;"",#REF!="",OR(COLUMN(AW218)=COLUMN(#REF!),COLUMN(AW218)=COLUMN(#REF!)))</formula>
    </cfRule>
  </conditionalFormatting>
  <conditionalFormatting sqref="AW240">
    <cfRule type="expression" dxfId="1107" priority="2198">
      <formula>AND(AW240&lt;&gt;"",#REF!="",OR(COLUMN(AW240)=COLUMN(#REF!),COLUMN(AW240)=COLUMN(#REF!)))</formula>
    </cfRule>
  </conditionalFormatting>
  <conditionalFormatting sqref="AW276">
    <cfRule type="expression" dxfId="1106" priority="2197">
      <formula>AND(AW276&lt;&gt;"",#REF!="",OR(COLUMN(AW276)=COLUMN(#REF!),COLUMN(AW276)=COLUMN(#REF!)))</formula>
    </cfRule>
  </conditionalFormatting>
  <conditionalFormatting sqref="AW288">
    <cfRule type="expression" dxfId="1105" priority="2196">
      <formula>AND(AW288&lt;&gt;"",#REF!="",OR(COLUMN(AW288)=COLUMN(#REF!),COLUMN(AW288)=COLUMN(#REF!)))</formula>
    </cfRule>
  </conditionalFormatting>
  <conditionalFormatting sqref="AW310">
    <cfRule type="expression" dxfId="1104" priority="2195">
      <formula>AND(AW310&lt;&gt;"",#REF!="",OR(COLUMN(AW310)=COLUMN(#REF!),COLUMN(AW310)=COLUMN(#REF!)))</formula>
    </cfRule>
  </conditionalFormatting>
  <conditionalFormatting sqref="AW333">
    <cfRule type="expression" dxfId="1103" priority="2194">
      <formula>AND(AW333&lt;&gt;"",#REF!="",OR(COLUMN(AW333)=COLUMN(#REF!),COLUMN(AW333)=COLUMN(#REF!)))</formula>
    </cfRule>
  </conditionalFormatting>
  <conditionalFormatting sqref="AW468">
    <cfRule type="expression" dxfId="1102" priority="2193">
      <formula>AND(AW468&lt;&gt;"",#REF!="",OR(COLUMN(AW468)=COLUMN(#REF!),COLUMN(AW468)=COLUMN(#REF!)))</formula>
    </cfRule>
  </conditionalFormatting>
  <conditionalFormatting sqref="AW470">
    <cfRule type="expression" dxfId="1101" priority="2192">
      <formula>AND(AW470&lt;&gt;"",#REF!="",OR(COLUMN(AW470)=COLUMN(#REF!),COLUMN(AW470)=COLUMN(#REF!)))</formula>
    </cfRule>
  </conditionalFormatting>
  <conditionalFormatting sqref="AW482">
    <cfRule type="expression" dxfId="1100" priority="2191">
      <formula>AND(AW482&lt;&gt;"",#REF!="",OR(COLUMN(AW482)=COLUMN(#REF!),COLUMN(AW482)=COLUMN(#REF!)))</formula>
    </cfRule>
  </conditionalFormatting>
  <conditionalFormatting sqref="AW524">
    <cfRule type="expression" dxfId="1099" priority="2190">
      <formula>AND(AW524&lt;&gt;"",#REF!="",OR(COLUMN(AW524)=COLUMN(#REF!),COLUMN(AW524)=COLUMN(#REF!)))</formula>
    </cfRule>
  </conditionalFormatting>
  <conditionalFormatting sqref="AW549">
    <cfRule type="expression" dxfId="1098" priority="2189">
      <formula>AND(AW549&lt;&gt;"",#REF!="",OR(COLUMN(AW549)=COLUMN(#REF!),COLUMN(AW549)=COLUMN(#REF!)))</formula>
    </cfRule>
  </conditionalFormatting>
  <conditionalFormatting sqref="AW593">
    <cfRule type="expression" dxfId="1097" priority="2188">
      <formula>AND(AW593&lt;&gt;"",#REF!="",OR(COLUMN(AW593)=COLUMN(#REF!),COLUMN(AW593)=COLUMN(#REF!)))</formula>
    </cfRule>
  </conditionalFormatting>
  <conditionalFormatting sqref="AW603">
    <cfRule type="expression" dxfId="1096" priority="2187">
      <formula>AND(AW603&lt;&gt;"",#REF!="",OR(COLUMN(AW603)=COLUMN(#REF!),COLUMN(AW603)=COLUMN(#REF!)))</formula>
    </cfRule>
  </conditionalFormatting>
  <conditionalFormatting sqref="AW649">
    <cfRule type="expression" dxfId="1095" priority="2186">
      <formula>AND(AW649&lt;&gt;"",#REF!="",OR(COLUMN(AW649)=COLUMN(#REF!),COLUMN(AW649)=COLUMN(#REF!)))</formula>
    </cfRule>
  </conditionalFormatting>
  <conditionalFormatting sqref="AW650">
    <cfRule type="expression" dxfId="1094" priority="2185">
      <formula>AND(AW650&lt;&gt;"",#REF!="",OR(COLUMN(AW650)=COLUMN(#REF!),COLUMN(AW650)=COLUMN(#REF!)))</formula>
    </cfRule>
  </conditionalFormatting>
  <conditionalFormatting sqref="AW660">
    <cfRule type="expression" dxfId="1093" priority="2184">
      <formula>AND(AW660&lt;&gt;"",#REF!="",OR(COLUMN(AW660)=COLUMN(#REF!),COLUMN(AW660)=COLUMN(#REF!)))</formula>
    </cfRule>
  </conditionalFormatting>
  <conditionalFormatting sqref="AW661">
    <cfRule type="expression" dxfId="1092" priority="2183">
      <formula>AND(AW661&lt;&gt;"",#REF!="",OR(COLUMN(AW661)=COLUMN(#REF!),COLUMN(AW661)=COLUMN(#REF!)))</formula>
    </cfRule>
  </conditionalFormatting>
  <conditionalFormatting sqref="AW662">
    <cfRule type="expression" dxfId="1091" priority="2182">
      <formula>AND(AW662&lt;&gt;"",#REF!="",OR(COLUMN(AW662)=COLUMN(#REF!),COLUMN(AW662)=COLUMN(#REF!)))</formula>
    </cfRule>
  </conditionalFormatting>
  <conditionalFormatting sqref="AW663">
    <cfRule type="expression" dxfId="1090" priority="2181">
      <formula>AND(AW663&lt;&gt;"",#REF!="",OR(COLUMN(AW663)=COLUMN(#REF!),COLUMN(AW663)=COLUMN(#REF!)))</formula>
    </cfRule>
  </conditionalFormatting>
  <conditionalFormatting sqref="AW700">
    <cfRule type="expression" dxfId="1089" priority="2180">
      <formula>AND(AW700&lt;&gt;"",#REF!="",OR(COLUMN(AW700)=COLUMN(#REF!),COLUMN(AW700)=COLUMN(#REF!)))</formula>
    </cfRule>
  </conditionalFormatting>
  <conditionalFormatting sqref="AW716">
    <cfRule type="expression" dxfId="1088" priority="2179">
      <formula>AND(AW716&lt;&gt;"",#REF!="",OR(COLUMN(AW716)=COLUMN(#REF!),COLUMN(AW716)=COLUMN(#REF!)))</formula>
    </cfRule>
  </conditionalFormatting>
  <conditionalFormatting sqref="AW777">
    <cfRule type="expression" dxfId="1087" priority="2178">
      <formula>AND(AW777&lt;&gt;"",#REF!="",OR(COLUMN(AW777)=COLUMN(#REF!),COLUMN(AW777)=COLUMN(#REF!)))</formula>
    </cfRule>
  </conditionalFormatting>
  <conditionalFormatting sqref="AW781">
    <cfRule type="expression" dxfId="1086" priority="2177">
      <formula>AND(AW781&lt;&gt;"",#REF!="",OR(COLUMN(AW781)=COLUMN(#REF!),COLUMN(AW781)=COLUMN(#REF!)))</formula>
    </cfRule>
  </conditionalFormatting>
  <conditionalFormatting sqref="AW789">
    <cfRule type="expression" dxfId="1085" priority="2176">
      <formula>AND(AW789&lt;&gt;"",#REF!="",OR(COLUMN(AW789)=COLUMN(#REF!),COLUMN(AW789)=COLUMN(#REF!)))</formula>
    </cfRule>
  </conditionalFormatting>
  <conditionalFormatting sqref="AW944">
    <cfRule type="expression" dxfId="1084" priority="2175">
      <formula>AND(AW944&lt;&gt;"",#REF!="",OR(COLUMN(AW944)=COLUMN(#REF!),COLUMN(AW944)=COLUMN(#REF!)))</formula>
    </cfRule>
  </conditionalFormatting>
  <conditionalFormatting sqref="AW951">
    <cfRule type="expression" dxfId="1083" priority="2174">
      <formula>AND(AW951&lt;&gt;"",#REF!="",OR(COLUMN(AW951)=COLUMN(#REF!),COLUMN(AW951)=COLUMN(#REF!)))</formula>
    </cfRule>
  </conditionalFormatting>
  <conditionalFormatting sqref="AW953">
    <cfRule type="expression" dxfId="1082" priority="2173">
      <formula>AND(AW953&lt;&gt;"",#REF!="",OR(COLUMN(AW953)=COLUMN(#REF!),COLUMN(AW953)=COLUMN(#REF!)))</formula>
    </cfRule>
  </conditionalFormatting>
  <conditionalFormatting sqref="AW960">
    <cfRule type="expression" dxfId="1081" priority="2172">
      <formula>AND(AW960&lt;&gt;"",#REF!="",OR(COLUMN(AW960)=COLUMN(#REF!),COLUMN(AW960)=COLUMN(#REF!)))</formula>
    </cfRule>
  </conditionalFormatting>
  <conditionalFormatting sqref="AW961">
    <cfRule type="expression" dxfId="1080" priority="2171">
      <formula>AND(AW961&lt;&gt;"",#REF!="",OR(COLUMN(AW961)=COLUMN(#REF!),COLUMN(AW961)=COLUMN(#REF!)))</formula>
    </cfRule>
  </conditionalFormatting>
  <conditionalFormatting sqref="AW962">
    <cfRule type="expression" dxfId="1079" priority="2170">
      <formula>AND(AW962&lt;&gt;"",#REF!="",OR(COLUMN(AW962)=COLUMN(#REF!),COLUMN(AW962)=COLUMN(#REF!)))</formula>
    </cfRule>
  </conditionalFormatting>
  <conditionalFormatting sqref="AW978">
    <cfRule type="expression" dxfId="1078" priority="2169">
      <formula>AND(AW978&lt;&gt;"",#REF!="",OR(COLUMN(AW978)=COLUMN(#REF!),COLUMN(AW978)=COLUMN(#REF!)))</formula>
    </cfRule>
  </conditionalFormatting>
  <conditionalFormatting sqref="AW985">
    <cfRule type="expression" dxfId="1077" priority="2168">
      <formula>AND(AW985&lt;&gt;"",#REF!="",OR(COLUMN(AW985)=COLUMN(#REF!),COLUMN(AW985)=COLUMN(#REF!)))</formula>
    </cfRule>
  </conditionalFormatting>
  <conditionalFormatting sqref="AW986">
    <cfRule type="expression" dxfId="1076" priority="2167">
      <formula>AND(AW986&lt;&gt;"",#REF!="",OR(COLUMN(AW986)=COLUMN(#REF!),COLUMN(AW986)=COLUMN(#REF!)))</formula>
    </cfRule>
  </conditionalFormatting>
  <conditionalFormatting sqref="AW987">
    <cfRule type="expression" dxfId="1075" priority="2166">
      <formula>AND(AW987&lt;&gt;"",#REF!="",OR(COLUMN(AW987)=COLUMN(#REF!),COLUMN(AW987)=COLUMN(#REF!)))</formula>
    </cfRule>
  </conditionalFormatting>
  <conditionalFormatting sqref="AW1035">
    <cfRule type="expression" dxfId="1074" priority="2165">
      <formula>AND(AW1035&lt;&gt;"",#REF!="",OR(COLUMN(AW1035)=COLUMN(#REF!),COLUMN(AW1035)=COLUMN(#REF!)))</formula>
    </cfRule>
  </conditionalFormatting>
  <conditionalFormatting sqref="AW1036">
    <cfRule type="expression" dxfId="1073" priority="2164">
      <formula>AND(AW1036&lt;&gt;"",#REF!="",OR(COLUMN(AW1036)=COLUMN(#REF!),COLUMN(AW1036)=COLUMN(#REF!)))</formula>
    </cfRule>
  </conditionalFormatting>
  <conditionalFormatting sqref="AW1037">
    <cfRule type="expression" dxfId="1072" priority="2163">
      <formula>AND(AW1037&lt;&gt;"",#REF!="",OR(COLUMN(AW1037)=COLUMN(#REF!),COLUMN(AW1037)=COLUMN(#REF!)))</formula>
    </cfRule>
  </conditionalFormatting>
  <conditionalFormatting sqref="AW1058">
    <cfRule type="expression" dxfId="1071" priority="2162">
      <formula>AND(AW1058&lt;&gt;"",#REF!="",OR(COLUMN(AW1058)=COLUMN(#REF!),COLUMN(AW1058)=COLUMN(#REF!)))</formula>
    </cfRule>
  </conditionalFormatting>
  <conditionalFormatting sqref="AW1071">
    <cfRule type="expression" dxfId="1070" priority="2161">
      <formula>AND(AW1071&lt;&gt;"",#REF!="",OR(COLUMN(AW1071)=COLUMN(#REF!),COLUMN(AW1071)=COLUMN(#REF!)))</formula>
    </cfRule>
  </conditionalFormatting>
  <conditionalFormatting sqref="AW1130">
    <cfRule type="expression" dxfId="1069" priority="2160">
      <formula>AND(AW1130&lt;&gt;"",#REF!="",OR(COLUMN(AW1130)=COLUMN(#REF!),COLUMN(AW1130)=COLUMN(#REF!)))</formula>
    </cfRule>
  </conditionalFormatting>
  <conditionalFormatting sqref="AW1143">
    <cfRule type="expression" dxfId="1068" priority="2159">
      <formula>AND(AW1143&lt;&gt;"",#REF!="",OR(COLUMN(AW1143)=COLUMN(#REF!),COLUMN(AW1143)=COLUMN(#REF!)))</formula>
    </cfRule>
  </conditionalFormatting>
  <conditionalFormatting sqref="AW474">
    <cfRule type="expression" dxfId="1067" priority="2158">
      <formula>AND(AW474&lt;&gt;"",#REF!="",OR(COLUMN(AW474)=COLUMN(#REF!),COLUMN(AW474)=COLUMN(#REF!)))</formula>
    </cfRule>
  </conditionalFormatting>
  <conditionalFormatting sqref="AW475">
    <cfRule type="expression" dxfId="1066" priority="2157">
      <formula>AND(AW475&lt;&gt;"",#REF!="",OR(COLUMN(AW475)=COLUMN(#REF!),COLUMN(AW475)=COLUMN(#REF!)))</formula>
    </cfRule>
  </conditionalFormatting>
  <conditionalFormatting sqref="AW483">
    <cfRule type="expression" dxfId="1065" priority="2156">
      <formula>AND(AW483&lt;&gt;"",#REF!="",OR(COLUMN(AW483)=COLUMN(#REF!),COLUMN(AW483)=COLUMN(#REF!)))</formula>
    </cfRule>
  </conditionalFormatting>
  <conditionalFormatting sqref="AW522">
    <cfRule type="expression" dxfId="1064" priority="2155">
      <formula>AND(AW522&lt;&gt;"",#REF!="",OR(COLUMN(AW522)=COLUMN(#REF!),COLUMN(AW522)=COLUMN(#REF!)))</formula>
    </cfRule>
  </conditionalFormatting>
  <conditionalFormatting sqref="AW523">
    <cfRule type="expression" dxfId="1063" priority="2154">
      <formula>AND(AW523&lt;&gt;"",#REF!="",OR(COLUMN(AW523)=COLUMN(#REF!),COLUMN(AW523)=COLUMN(#REF!)))</formula>
    </cfRule>
  </conditionalFormatting>
  <conditionalFormatting sqref="AW568">
    <cfRule type="expression" dxfId="1062" priority="2153">
      <formula>AND(AW568&lt;&gt;"",#REF!="",OR(COLUMN(AW568)=COLUMN(#REF!),COLUMN(AW568)=COLUMN(#REF!)))</formula>
    </cfRule>
  </conditionalFormatting>
  <conditionalFormatting sqref="AW952">
    <cfRule type="expression" dxfId="1061" priority="2152">
      <formula>AND(AW952&lt;&gt;"",#REF!="",OR(COLUMN(AW952)=COLUMN(#REF!),COLUMN(AW952)=COLUMN(#REF!)))</formula>
    </cfRule>
  </conditionalFormatting>
  <conditionalFormatting sqref="AW982">
    <cfRule type="expression" dxfId="1060" priority="2151">
      <formula>AND(AW982&lt;&gt;"",#REF!="",OR(COLUMN(AW982)=COLUMN(#REF!),COLUMN(AW982)=COLUMN(#REF!)))</formula>
    </cfRule>
  </conditionalFormatting>
  <conditionalFormatting sqref="AW983">
    <cfRule type="expression" dxfId="1059" priority="2150">
      <formula>AND(AW983&lt;&gt;"",#REF!="",OR(COLUMN(AW983)=COLUMN(#REF!),COLUMN(AW983)=COLUMN(#REF!)))</formula>
    </cfRule>
  </conditionalFormatting>
  <conditionalFormatting sqref="AW1003">
    <cfRule type="expression" dxfId="1058" priority="2149">
      <formula>AND(AW1003&lt;&gt;"",#REF!="",OR(COLUMN(AW1003)=COLUMN(#REF!),COLUMN(AW1003)=COLUMN(#REF!)))</formula>
    </cfRule>
  </conditionalFormatting>
  <conditionalFormatting sqref="AW1038">
    <cfRule type="expression" dxfId="1057" priority="2148">
      <formula>AND(AW1038&lt;&gt;"",#REF!="",OR(COLUMN(AW1038)=COLUMN(#REF!),COLUMN(AW1038)=COLUMN(#REF!)))</formula>
    </cfRule>
  </conditionalFormatting>
  <conditionalFormatting sqref="AW1051">
    <cfRule type="expression" dxfId="1056" priority="2147">
      <formula>AND(AW1051&lt;&gt;"",#REF!="",OR(COLUMN(AW1051)=COLUMN(#REF!),COLUMN(AW1051)=COLUMN(#REF!)))</formula>
    </cfRule>
  </conditionalFormatting>
  <conditionalFormatting sqref="AW1052">
    <cfRule type="expression" dxfId="1055" priority="2146">
      <formula>AND(AW1052&lt;&gt;"",#REF!="",OR(COLUMN(AW1052)=COLUMN(#REF!),COLUMN(AW1052)=COLUMN(#REF!)))</formula>
    </cfRule>
  </conditionalFormatting>
  <conditionalFormatting sqref="AW1068">
    <cfRule type="expression" dxfId="1054" priority="2145">
      <formula>AND(AW1068&lt;&gt;"",#REF!="",OR(COLUMN(AW1068)=COLUMN(#REF!),COLUMN(AW1068)=COLUMN(#REF!)))</formula>
    </cfRule>
  </conditionalFormatting>
  <conditionalFormatting sqref="AW1125">
    <cfRule type="expression" dxfId="1053" priority="2144">
      <formula>AND(AW1125&lt;&gt;"",#REF!="",OR(COLUMN(AW1125)=COLUMN(#REF!),COLUMN(AW1125)=COLUMN(#REF!)))</formula>
    </cfRule>
  </conditionalFormatting>
  <conditionalFormatting sqref="AW1126">
    <cfRule type="expression" dxfId="1052" priority="2143">
      <formula>AND(AW1126&lt;&gt;"",#REF!="",OR(COLUMN(AW1126)=COLUMN(#REF!),COLUMN(AW1126)=COLUMN(#REF!)))</formula>
    </cfRule>
  </conditionalFormatting>
  <conditionalFormatting sqref="AW1128">
    <cfRule type="expression" dxfId="1051" priority="2142">
      <formula>AND(AW1128&lt;&gt;"",#REF!="",OR(COLUMN(AW1128)=COLUMN(#REF!),COLUMN(AW1128)=COLUMN(#REF!)))</formula>
    </cfRule>
  </conditionalFormatting>
  <conditionalFormatting sqref="AW1129">
    <cfRule type="expression" dxfId="1050" priority="2141">
      <formula>AND(AW1129&lt;&gt;"",#REF!="",OR(COLUMN(AW1129)=COLUMN(#REF!),COLUMN(AW1129)=COLUMN(#REF!)))</formula>
    </cfRule>
  </conditionalFormatting>
  <conditionalFormatting sqref="AW230">
    <cfRule type="expression" dxfId="1049" priority="2140">
      <formula>AND(AW230&lt;&gt;"",#REF!="",OR(COLUMN(AW230)=COLUMN(#REF!),COLUMN(AW230)=COLUMN(#REF!)))</formula>
    </cfRule>
  </conditionalFormatting>
  <conditionalFormatting sqref="AW413">
    <cfRule type="expression" dxfId="1048" priority="2139">
      <formula>AND(AW413&lt;&gt;"",#REF!="",OR(COLUMN(AW413)=COLUMN(#REF!),COLUMN(AW413)=COLUMN(#REF!)))</formula>
    </cfRule>
  </conditionalFormatting>
  <conditionalFormatting sqref="AW415">
    <cfRule type="expression" dxfId="1047" priority="2138">
      <formula>AND(AW415&lt;&gt;"",#REF!="",OR(COLUMN(AW415)=COLUMN(#REF!),COLUMN(AW415)=COLUMN(#REF!)))</formula>
    </cfRule>
  </conditionalFormatting>
  <conditionalFormatting sqref="AW802">
    <cfRule type="expression" dxfId="1046" priority="2137">
      <formula>AND(AW802&lt;&gt;"",#REF!="",OR(COLUMN(AW802)=COLUMN(#REF!),COLUMN(AW802)=COLUMN(#REF!)))</formula>
    </cfRule>
  </conditionalFormatting>
  <conditionalFormatting sqref="AW809">
    <cfRule type="expression" dxfId="1045" priority="2136">
      <formula>AND(AW809&lt;&gt;"",#REF!="",OR(COLUMN(AW809)=COLUMN(#REF!),COLUMN(AW809)=COLUMN(#REF!)))</formula>
    </cfRule>
  </conditionalFormatting>
  <conditionalFormatting sqref="AW204">
    <cfRule type="expression" dxfId="1044" priority="2135">
      <formula>AND(AW204&lt;&gt;"",#REF!="",OR(COLUMN(AW204)=COLUMN(#REF!),COLUMN(AW204)=COLUMN(#REF!)))</formula>
    </cfRule>
  </conditionalFormatting>
  <conditionalFormatting sqref="AW205">
    <cfRule type="expression" dxfId="1043" priority="2134">
      <formula>AND(AW205&lt;&gt;"",#REF!="",OR(COLUMN(AW205)=COLUMN(#REF!),COLUMN(AW205)=COLUMN(#REF!)))</formula>
    </cfRule>
  </conditionalFormatting>
  <conditionalFormatting sqref="AW206">
    <cfRule type="expression" dxfId="1042" priority="2133">
      <formula>AND(AW206&lt;&gt;"",#REF!="",OR(COLUMN(AW206)=COLUMN(#REF!),COLUMN(AW206)=COLUMN(#REF!)))</formula>
    </cfRule>
  </conditionalFormatting>
  <conditionalFormatting sqref="AW207">
    <cfRule type="expression" dxfId="1041" priority="2132">
      <formula>AND(AW207&lt;&gt;"",#REF!="",OR(COLUMN(AW207)=COLUMN(#REF!),COLUMN(AW207)=COLUMN(#REF!)))</formula>
    </cfRule>
  </conditionalFormatting>
  <conditionalFormatting sqref="AW208">
    <cfRule type="expression" dxfId="1040" priority="2131">
      <formula>AND(AW208&lt;&gt;"",#REF!="",OR(COLUMN(AW208)=COLUMN(#REF!),COLUMN(AW208)=COLUMN(#REF!)))</formula>
    </cfRule>
  </conditionalFormatting>
  <conditionalFormatting sqref="AW209">
    <cfRule type="expression" dxfId="1039" priority="2130">
      <formula>AND(AW209&lt;&gt;"",#REF!="",OR(COLUMN(AW209)=COLUMN(#REF!),COLUMN(AW209)=COLUMN(#REF!)))</formula>
    </cfRule>
  </conditionalFormatting>
  <conditionalFormatting sqref="AW259">
    <cfRule type="expression" dxfId="1038" priority="2129">
      <formula>AND(AW259&lt;&gt;"",#REF!="",OR(COLUMN(AW259)=COLUMN(#REF!),COLUMN(AW259)=COLUMN(#REF!)))</formula>
    </cfRule>
  </conditionalFormatting>
  <conditionalFormatting sqref="AW289">
    <cfRule type="expression" dxfId="1037" priority="2128">
      <formula>AND(AW289&lt;&gt;"",#REF!="",OR(COLUMN(AW289)=COLUMN(#REF!),COLUMN(AW289)=COLUMN(#REF!)))</formula>
    </cfRule>
  </conditionalFormatting>
  <conditionalFormatting sqref="AW290">
    <cfRule type="expression" dxfId="1036" priority="2127">
      <formula>AND(AW290&lt;&gt;"",#REF!="",OR(COLUMN(AW290)=COLUMN(#REF!),COLUMN(AW290)=COLUMN(#REF!)))</formula>
    </cfRule>
  </conditionalFormatting>
  <conditionalFormatting sqref="AW291">
    <cfRule type="expression" dxfId="1035" priority="2126">
      <formula>AND(AW291&lt;&gt;"",#REF!="",OR(COLUMN(AW291)=COLUMN(#REF!),COLUMN(AW291)=COLUMN(#REF!)))</formula>
    </cfRule>
  </conditionalFormatting>
  <conditionalFormatting sqref="AW292">
    <cfRule type="expression" dxfId="1034" priority="2125">
      <formula>AND(AW292&lt;&gt;"",#REF!="",OR(COLUMN(AW292)=COLUMN(#REF!),COLUMN(AW292)=COLUMN(#REF!)))</formula>
    </cfRule>
  </conditionalFormatting>
  <conditionalFormatting sqref="AW293">
    <cfRule type="expression" dxfId="1033" priority="2124">
      <formula>AND(AW293&lt;&gt;"",#REF!="",OR(COLUMN(AW293)=COLUMN(#REF!),COLUMN(AW293)=COLUMN(#REF!)))</formula>
    </cfRule>
  </conditionalFormatting>
  <conditionalFormatting sqref="AW294">
    <cfRule type="expression" dxfId="1032" priority="2123">
      <formula>AND(AW294&lt;&gt;"",#REF!="",OR(COLUMN(AW294)=COLUMN(#REF!),COLUMN(AW294)=COLUMN(#REF!)))</formula>
    </cfRule>
  </conditionalFormatting>
  <conditionalFormatting sqref="AW295">
    <cfRule type="expression" dxfId="1031" priority="2122">
      <formula>AND(AW295&lt;&gt;"",#REF!="",OR(COLUMN(AW295)=COLUMN(#REF!),COLUMN(AW295)=COLUMN(#REF!)))</formula>
    </cfRule>
  </conditionalFormatting>
  <conditionalFormatting sqref="AW296">
    <cfRule type="expression" dxfId="1030" priority="2121">
      <formula>AND(AW296&lt;&gt;"",#REF!="",OR(COLUMN(AW296)=COLUMN(#REF!),COLUMN(AW296)=COLUMN(#REF!)))</formula>
    </cfRule>
  </conditionalFormatting>
  <conditionalFormatting sqref="AW345">
    <cfRule type="expression" dxfId="1029" priority="2120">
      <formula>AND(AW345&lt;&gt;"",#REF!="",OR(COLUMN(AW345)=COLUMN(#REF!),COLUMN(AW345)=COLUMN(#REF!)))</formula>
    </cfRule>
  </conditionalFormatting>
  <conditionalFormatting sqref="AW346">
    <cfRule type="expression" dxfId="1028" priority="2119">
      <formula>AND(AW346&lt;&gt;"",#REF!="",OR(COLUMN(AW346)=COLUMN(#REF!),COLUMN(AW346)=COLUMN(#REF!)))</formula>
    </cfRule>
  </conditionalFormatting>
  <conditionalFormatting sqref="AW347">
    <cfRule type="expression" dxfId="1027" priority="2118">
      <formula>AND(AW347&lt;&gt;"",#REF!="",OR(COLUMN(AW347)=COLUMN(#REF!),COLUMN(AW347)=COLUMN(#REF!)))</formula>
    </cfRule>
  </conditionalFormatting>
  <conditionalFormatting sqref="AW348">
    <cfRule type="expression" dxfId="1026" priority="2117">
      <formula>AND(AW348&lt;&gt;"",#REF!="",OR(COLUMN(AW348)=COLUMN(#REF!),COLUMN(AW348)=COLUMN(#REF!)))</formula>
    </cfRule>
  </conditionalFormatting>
  <conditionalFormatting sqref="AW349">
    <cfRule type="expression" dxfId="1025" priority="2116">
      <formula>AND(AW349&lt;&gt;"",#REF!="",OR(COLUMN(AW349)=COLUMN(#REF!),COLUMN(AW349)=COLUMN(#REF!)))</formula>
    </cfRule>
  </conditionalFormatting>
  <conditionalFormatting sqref="AW350">
    <cfRule type="expression" dxfId="1024" priority="2115">
      <formula>AND(AW350&lt;&gt;"",#REF!="",OR(COLUMN(AW350)=COLUMN(#REF!),COLUMN(AW350)=COLUMN(#REF!)))</formula>
    </cfRule>
  </conditionalFormatting>
  <conditionalFormatting sqref="AW351">
    <cfRule type="expression" dxfId="1023" priority="2114">
      <formula>AND(AW351&lt;&gt;"",#REF!="",OR(COLUMN(AW351)=COLUMN(#REF!),COLUMN(AW351)=COLUMN(#REF!)))</formula>
    </cfRule>
  </conditionalFormatting>
  <conditionalFormatting sqref="AW352">
    <cfRule type="expression" dxfId="1022" priority="2113">
      <formula>AND(AW352&lt;&gt;"",#REF!="",OR(COLUMN(AW352)=COLUMN(#REF!),COLUMN(AW352)=COLUMN(#REF!)))</formula>
    </cfRule>
  </conditionalFormatting>
  <conditionalFormatting sqref="AW353">
    <cfRule type="expression" dxfId="1021" priority="2112">
      <formula>AND(AW353&lt;&gt;"",#REF!="",OR(COLUMN(AW353)=COLUMN(#REF!),COLUMN(AW353)=COLUMN(#REF!)))</formula>
    </cfRule>
  </conditionalFormatting>
  <conditionalFormatting sqref="AW354">
    <cfRule type="expression" dxfId="1020" priority="2111">
      <formula>AND(AW354&lt;&gt;"",#REF!="",OR(COLUMN(AW354)=COLUMN(#REF!),COLUMN(AW354)=COLUMN(#REF!)))</formula>
    </cfRule>
  </conditionalFormatting>
  <conditionalFormatting sqref="AW355">
    <cfRule type="expression" dxfId="1019" priority="2110">
      <formula>AND(AW355&lt;&gt;"",#REF!="",OR(COLUMN(AW355)=COLUMN(#REF!),COLUMN(AW355)=COLUMN(#REF!)))</formula>
    </cfRule>
  </conditionalFormatting>
  <conditionalFormatting sqref="AW356">
    <cfRule type="expression" dxfId="1018" priority="2109">
      <formula>AND(AW356&lt;&gt;"",#REF!="",OR(COLUMN(AW356)=COLUMN(#REF!),COLUMN(AW356)=COLUMN(#REF!)))</formula>
    </cfRule>
  </conditionalFormatting>
  <conditionalFormatting sqref="AW357">
    <cfRule type="expression" dxfId="1017" priority="2108">
      <formula>AND(AW357&lt;&gt;"",#REF!="",OR(COLUMN(AW357)=COLUMN(#REF!),COLUMN(AW357)=COLUMN(#REF!)))</formula>
    </cfRule>
  </conditionalFormatting>
  <conditionalFormatting sqref="AW358">
    <cfRule type="expression" dxfId="1016" priority="2107">
      <formula>AND(AW358&lt;&gt;"",#REF!="",OR(COLUMN(AW358)=COLUMN(#REF!),COLUMN(AW358)=COLUMN(#REF!)))</formula>
    </cfRule>
  </conditionalFormatting>
  <conditionalFormatting sqref="AW359">
    <cfRule type="expression" dxfId="1015" priority="2106">
      <formula>AND(AW359&lt;&gt;"",#REF!="",OR(COLUMN(AW359)=COLUMN(#REF!),COLUMN(AW359)=COLUMN(#REF!)))</formula>
    </cfRule>
  </conditionalFormatting>
  <conditionalFormatting sqref="AW360">
    <cfRule type="expression" dxfId="1014" priority="2105">
      <formula>AND(AW360&lt;&gt;"",#REF!="",OR(COLUMN(AW360)=COLUMN(#REF!),COLUMN(AW360)=COLUMN(#REF!)))</formula>
    </cfRule>
  </conditionalFormatting>
  <conditionalFormatting sqref="AW361">
    <cfRule type="expression" dxfId="1013" priority="2104">
      <formula>AND(AW361&lt;&gt;"",#REF!="",OR(COLUMN(AW361)=COLUMN(#REF!),COLUMN(AW361)=COLUMN(#REF!)))</formula>
    </cfRule>
  </conditionalFormatting>
  <conditionalFormatting sqref="AW362">
    <cfRule type="expression" dxfId="1012" priority="2103">
      <formula>AND(AW362&lt;&gt;"",#REF!="",OR(COLUMN(AW362)=COLUMN(#REF!),COLUMN(AW362)=COLUMN(#REF!)))</formula>
    </cfRule>
  </conditionalFormatting>
  <conditionalFormatting sqref="AW363">
    <cfRule type="expression" dxfId="1011" priority="2102">
      <formula>AND(AW363&lt;&gt;"",#REF!="",OR(COLUMN(AW363)=COLUMN(#REF!),COLUMN(AW363)=COLUMN(#REF!)))</formula>
    </cfRule>
  </conditionalFormatting>
  <conditionalFormatting sqref="AW364">
    <cfRule type="expression" dxfId="1010" priority="2101">
      <formula>AND(AW364&lt;&gt;"",#REF!="",OR(COLUMN(AW364)=COLUMN(#REF!),COLUMN(AW364)=COLUMN(#REF!)))</formula>
    </cfRule>
  </conditionalFormatting>
  <conditionalFormatting sqref="AW365">
    <cfRule type="expression" dxfId="1009" priority="2100">
      <formula>AND(AW365&lt;&gt;"",#REF!="",OR(COLUMN(AW365)=COLUMN(#REF!),COLUMN(AW365)=COLUMN(#REF!)))</formula>
    </cfRule>
  </conditionalFormatting>
  <conditionalFormatting sqref="AW613">
    <cfRule type="expression" dxfId="1008" priority="2099">
      <formula>AND(AW613&lt;&gt;"",#REF!="",OR(COLUMN(AW613)=COLUMN(#REF!),COLUMN(AW613)=COLUMN(#REF!)))</formula>
    </cfRule>
  </conditionalFormatting>
  <conditionalFormatting sqref="AW614">
    <cfRule type="expression" dxfId="1007" priority="2098">
      <formula>AND(AW614&lt;&gt;"",#REF!="",OR(COLUMN(AW614)=COLUMN(#REF!),COLUMN(AW614)=COLUMN(#REF!)))</formula>
    </cfRule>
  </conditionalFormatting>
  <conditionalFormatting sqref="AW615">
    <cfRule type="expression" dxfId="1006" priority="2097">
      <formula>AND(AW615&lt;&gt;"",#REF!="",OR(COLUMN(AW615)=COLUMN(#REF!),COLUMN(AW615)=COLUMN(#REF!)))</formula>
    </cfRule>
  </conditionalFormatting>
  <conditionalFormatting sqref="AW616">
    <cfRule type="expression" dxfId="1005" priority="2096">
      <formula>AND(AW616&lt;&gt;"",#REF!="",OR(COLUMN(AW616)=COLUMN(#REF!),COLUMN(AW616)=COLUMN(#REF!)))</formula>
    </cfRule>
  </conditionalFormatting>
  <conditionalFormatting sqref="AW636">
    <cfRule type="expression" dxfId="1004" priority="2095">
      <formula>AND(AW636&lt;&gt;"",#REF!="",OR(COLUMN(AW636)=COLUMN(#REF!),COLUMN(AW636)=COLUMN(#REF!)))</formula>
    </cfRule>
  </conditionalFormatting>
  <conditionalFormatting sqref="AW637">
    <cfRule type="expression" dxfId="1003" priority="2094">
      <formula>AND(AW637&lt;&gt;"",#REF!="",OR(COLUMN(AW637)=COLUMN(#REF!),COLUMN(AW637)=COLUMN(#REF!)))</formula>
    </cfRule>
  </conditionalFormatting>
  <conditionalFormatting sqref="AW638">
    <cfRule type="expression" dxfId="1002" priority="2093">
      <formula>AND(AW638&lt;&gt;"",#REF!="",OR(COLUMN(AW638)=COLUMN(#REF!),COLUMN(AW638)=COLUMN(#REF!)))</formula>
    </cfRule>
  </conditionalFormatting>
  <conditionalFormatting sqref="AW639">
    <cfRule type="expression" dxfId="1001" priority="2092">
      <formula>AND(AW639&lt;&gt;"",#REF!="",OR(COLUMN(AW639)=COLUMN(#REF!),COLUMN(AW639)=COLUMN(#REF!)))</formula>
    </cfRule>
  </conditionalFormatting>
  <conditionalFormatting sqref="AW640">
    <cfRule type="expression" dxfId="1000" priority="2091">
      <formula>AND(AW640&lt;&gt;"",#REF!="",OR(COLUMN(AW640)=COLUMN(#REF!),COLUMN(AW640)=COLUMN(#REF!)))</formula>
    </cfRule>
  </conditionalFormatting>
  <conditionalFormatting sqref="AW693">
    <cfRule type="expression" dxfId="999" priority="2090">
      <formula>AND(AW693&lt;&gt;"",#REF!="",OR(COLUMN(AW693)=COLUMN(#REF!),COLUMN(AW693)=COLUMN(#REF!)))</formula>
    </cfRule>
  </conditionalFormatting>
  <conditionalFormatting sqref="AW694">
    <cfRule type="expression" dxfId="998" priority="2089">
      <formula>AND(AW694&lt;&gt;"",#REF!="",OR(COLUMN(AW694)=COLUMN(#REF!),COLUMN(AW694)=COLUMN(#REF!)))</formula>
    </cfRule>
  </conditionalFormatting>
  <conditionalFormatting sqref="AW695">
    <cfRule type="expression" dxfId="997" priority="2088">
      <formula>AND(AW695&lt;&gt;"",#REF!="",OR(COLUMN(AW695)=COLUMN(#REF!),COLUMN(AW695)=COLUMN(#REF!)))</formula>
    </cfRule>
  </conditionalFormatting>
  <conditionalFormatting sqref="AW696">
    <cfRule type="expression" dxfId="996" priority="2087">
      <formula>AND(AW696&lt;&gt;"",#REF!="",OR(COLUMN(AW696)=COLUMN(#REF!),COLUMN(AW696)=COLUMN(#REF!)))</formula>
    </cfRule>
  </conditionalFormatting>
  <conditionalFormatting sqref="AW697">
    <cfRule type="expression" dxfId="995" priority="2086">
      <formula>AND(AW697&lt;&gt;"",#REF!="",OR(COLUMN(AW697)=COLUMN(#REF!),COLUMN(AW697)=COLUMN(#REF!)))</formula>
    </cfRule>
  </conditionalFormatting>
  <conditionalFormatting sqref="AW698">
    <cfRule type="expression" dxfId="994" priority="2085">
      <formula>AND(AW698&lt;&gt;"",#REF!="",OR(COLUMN(AW698)=COLUMN(#REF!),COLUMN(AW698)=COLUMN(#REF!)))</formula>
    </cfRule>
  </conditionalFormatting>
  <conditionalFormatting sqref="AW710">
    <cfRule type="expression" dxfId="993" priority="2084">
      <formula>AND(AW710&lt;&gt;"",#REF!="",OR(COLUMN(AW710)=COLUMN(#REF!),COLUMN(AW710)=COLUMN(#REF!)))</formula>
    </cfRule>
  </conditionalFormatting>
  <conditionalFormatting sqref="AW711">
    <cfRule type="expression" dxfId="992" priority="2083">
      <formula>AND(AW711&lt;&gt;"",#REF!="",OR(COLUMN(AW711)=COLUMN(#REF!),COLUMN(AW711)=COLUMN(#REF!)))</formula>
    </cfRule>
  </conditionalFormatting>
  <conditionalFormatting sqref="AW712">
    <cfRule type="expression" dxfId="991" priority="2082">
      <formula>AND(AW712&lt;&gt;"",#REF!="",OR(COLUMN(AW712)=COLUMN(#REF!),COLUMN(AW712)=COLUMN(#REF!)))</formula>
    </cfRule>
  </conditionalFormatting>
  <conditionalFormatting sqref="AW713">
    <cfRule type="expression" dxfId="990" priority="2081">
      <formula>AND(AW713&lt;&gt;"",#REF!="",OR(COLUMN(AW713)=COLUMN(#REF!),COLUMN(AW713)=COLUMN(#REF!)))</formula>
    </cfRule>
  </conditionalFormatting>
  <conditionalFormatting sqref="AW3">
    <cfRule type="expression" dxfId="989" priority="2080">
      <formula>AND(AW3&lt;&gt;"",#REF!="",OR(COLUMN(AW3)=COLUMN(#REF!),COLUMN(AW3)=COLUMN(#REF!)))</formula>
    </cfRule>
  </conditionalFormatting>
  <conditionalFormatting sqref="AW165">
    <cfRule type="expression" dxfId="988" priority="2079">
      <formula>AND(AW165&lt;&gt;"",#REF!="",OR(COLUMN(AW165)=COLUMN(#REF!),COLUMN(AW165)=COLUMN(#REF!)))</formula>
    </cfRule>
  </conditionalFormatting>
  <conditionalFormatting sqref="AW175">
    <cfRule type="expression" dxfId="987" priority="2078">
      <formula>AND(AW175&lt;&gt;"",#REF!="",OR(COLUMN(AW175)=COLUMN(#REF!),COLUMN(AW175)=COLUMN(#REF!)))</formula>
    </cfRule>
  </conditionalFormatting>
  <conditionalFormatting sqref="AW199">
    <cfRule type="expression" dxfId="986" priority="2077">
      <formula>AND(AW199&lt;&gt;"",#REF!="",OR(COLUMN(AW199)=COLUMN(#REF!),COLUMN(AW199)=COLUMN(#REF!)))</formula>
    </cfRule>
  </conditionalFormatting>
  <conditionalFormatting sqref="AW200">
    <cfRule type="expression" dxfId="985" priority="2076">
      <formula>AND(AW200&lt;&gt;"",#REF!="",OR(COLUMN(AW200)=COLUMN(#REF!),COLUMN(AW200)=COLUMN(#REF!)))</formula>
    </cfRule>
  </conditionalFormatting>
  <conditionalFormatting sqref="AW251">
    <cfRule type="expression" dxfId="984" priority="2075">
      <formula>AND(AW251&lt;&gt;"",#REF!="",OR(COLUMN(AW251)=COLUMN(#REF!),COLUMN(AW251)=COLUMN(#REF!)))</formula>
    </cfRule>
  </conditionalFormatting>
  <conditionalFormatting sqref="AW252">
    <cfRule type="expression" dxfId="983" priority="2074">
      <formula>AND(AW252&lt;&gt;"",#REF!="",OR(COLUMN(AW252)=COLUMN(#REF!),COLUMN(AW252)=COLUMN(#REF!)))</formula>
    </cfRule>
  </conditionalFormatting>
  <conditionalFormatting sqref="AW257">
    <cfRule type="expression" dxfId="982" priority="2073">
      <formula>AND(AW257&lt;&gt;"",#REF!="",OR(COLUMN(AW257)=COLUMN(#REF!),COLUMN(AW257)=COLUMN(#REF!)))</formula>
    </cfRule>
  </conditionalFormatting>
  <conditionalFormatting sqref="AW263">
    <cfRule type="expression" dxfId="981" priority="2072">
      <formula>AND(AW263&lt;&gt;"",#REF!="",OR(COLUMN(AW263)=COLUMN(#REF!),COLUMN(AW263)=COLUMN(#REF!)))</formula>
    </cfRule>
  </conditionalFormatting>
  <conditionalFormatting sqref="AW285">
    <cfRule type="expression" dxfId="980" priority="2071">
      <formula>AND(AW285&lt;&gt;"",#REF!="",OR(COLUMN(AW285)=COLUMN(#REF!),COLUMN(AW285)=COLUMN(#REF!)))</formula>
    </cfRule>
  </conditionalFormatting>
  <conditionalFormatting sqref="AW311">
    <cfRule type="expression" dxfId="979" priority="2070">
      <formula>AND(AW311&lt;&gt;"",#REF!="",OR(COLUMN(AW311)=COLUMN(#REF!),COLUMN(AW311)=COLUMN(#REF!)))</formula>
    </cfRule>
  </conditionalFormatting>
  <conditionalFormatting sqref="AW312">
    <cfRule type="expression" dxfId="978" priority="2069">
      <formula>AND(AW312&lt;&gt;"",#REF!="",OR(COLUMN(AW312)=COLUMN(#REF!),COLUMN(AW312)=COLUMN(#REF!)))</formula>
    </cfRule>
  </conditionalFormatting>
  <conditionalFormatting sqref="AW313">
    <cfRule type="expression" dxfId="977" priority="2068">
      <formula>AND(AW313&lt;&gt;"",#REF!="",OR(COLUMN(AW313)=COLUMN(#REF!),COLUMN(AW313)=COLUMN(#REF!)))</formula>
    </cfRule>
  </conditionalFormatting>
  <conditionalFormatting sqref="AW314">
    <cfRule type="expression" dxfId="976" priority="2067">
      <formula>AND(AW314&lt;&gt;"",#REF!="",OR(COLUMN(AW314)=COLUMN(#REF!),COLUMN(AW314)=COLUMN(#REF!)))</formula>
    </cfRule>
  </conditionalFormatting>
  <conditionalFormatting sqref="AW315">
    <cfRule type="expression" dxfId="975" priority="2066">
      <formula>AND(AW315&lt;&gt;"",#REF!="",OR(COLUMN(AW315)=COLUMN(#REF!),COLUMN(AW315)=COLUMN(#REF!)))</formula>
    </cfRule>
  </conditionalFormatting>
  <conditionalFormatting sqref="AW316">
    <cfRule type="expression" dxfId="974" priority="2065">
      <formula>AND(AW316&lt;&gt;"",#REF!="",OR(COLUMN(AW316)=COLUMN(#REF!),COLUMN(AW316)=COLUMN(#REF!)))</formula>
    </cfRule>
  </conditionalFormatting>
  <conditionalFormatting sqref="AW317">
    <cfRule type="expression" dxfId="973" priority="2064">
      <formula>AND(AW317&lt;&gt;"",#REF!="",OR(COLUMN(AW317)=COLUMN(#REF!),COLUMN(AW317)=COLUMN(#REF!)))</formula>
    </cfRule>
  </conditionalFormatting>
  <conditionalFormatting sqref="AW318">
    <cfRule type="expression" dxfId="972" priority="2063">
      <formula>AND(AW318&lt;&gt;"",#REF!="",OR(COLUMN(AW318)=COLUMN(#REF!),COLUMN(AW318)=COLUMN(#REF!)))</formula>
    </cfRule>
  </conditionalFormatting>
  <conditionalFormatting sqref="AW366">
    <cfRule type="expression" dxfId="971" priority="2062">
      <formula>AND(AW366&lt;&gt;"",#REF!="",OR(COLUMN(AW366)=COLUMN(#REF!),COLUMN(AW366)=COLUMN(#REF!)))</formula>
    </cfRule>
  </conditionalFormatting>
  <conditionalFormatting sqref="AW367">
    <cfRule type="expression" dxfId="970" priority="2061">
      <formula>AND(AW367&lt;&gt;"",#REF!="",OR(COLUMN(AW367)=COLUMN(#REF!),COLUMN(AW367)=COLUMN(#REF!)))</formula>
    </cfRule>
  </conditionalFormatting>
  <conditionalFormatting sqref="AW368">
    <cfRule type="expression" dxfId="969" priority="2060">
      <formula>AND(AW368&lt;&gt;"",#REF!="",OR(COLUMN(AW368)=COLUMN(#REF!),COLUMN(AW368)=COLUMN(#REF!)))</formula>
    </cfRule>
  </conditionalFormatting>
  <conditionalFormatting sqref="AW369">
    <cfRule type="expression" dxfId="968" priority="2059">
      <formula>AND(AW369&lt;&gt;"",#REF!="",OR(COLUMN(AW369)=COLUMN(#REF!),COLUMN(AW369)=COLUMN(#REF!)))</formula>
    </cfRule>
  </conditionalFormatting>
  <conditionalFormatting sqref="AW370">
    <cfRule type="expression" dxfId="967" priority="2058">
      <formula>AND(AW370&lt;&gt;"",#REF!="",OR(COLUMN(AW370)=COLUMN(#REF!),COLUMN(AW370)=COLUMN(#REF!)))</formula>
    </cfRule>
  </conditionalFormatting>
  <conditionalFormatting sqref="AW371">
    <cfRule type="expression" dxfId="966" priority="2057">
      <formula>AND(AW371&lt;&gt;"",#REF!="",OR(COLUMN(AW371)=COLUMN(#REF!),COLUMN(AW371)=COLUMN(#REF!)))</formula>
    </cfRule>
  </conditionalFormatting>
  <conditionalFormatting sqref="AW372">
    <cfRule type="expression" dxfId="965" priority="2056">
      <formula>AND(AW372&lt;&gt;"",#REF!="",OR(COLUMN(AW372)=COLUMN(#REF!),COLUMN(AW372)=COLUMN(#REF!)))</formula>
    </cfRule>
  </conditionalFormatting>
  <conditionalFormatting sqref="AW373">
    <cfRule type="expression" dxfId="964" priority="2055">
      <formula>AND(AW373&lt;&gt;"",#REF!="",OR(COLUMN(AW373)=COLUMN(#REF!),COLUMN(AW373)=COLUMN(#REF!)))</formula>
    </cfRule>
  </conditionalFormatting>
  <conditionalFormatting sqref="AW374">
    <cfRule type="expression" dxfId="963" priority="2054">
      <formula>AND(AW374&lt;&gt;"",#REF!="",OR(COLUMN(AW374)=COLUMN(#REF!),COLUMN(AW374)=COLUMN(#REF!)))</formula>
    </cfRule>
  </conditionalFormatting>
  <conditionalFormatting sqref="AW375">
    <cfRule type="expression" dxfId="962" priority="2053">
      <formula>AND(AW375&lt;&gt;"",#REF!="",OR(COLUMN(AW375)=COLUMN(#REF!),COLUMN(AW375)=COLUMN(#REF!)))</formula>
    </cfRule>
  </conditionalFormatting>
  <conditionalFormatting sqref="AW376">
    <cfRule type="expression" dxfId="961" priority="2052">
      <formula>AND(AW376&lt;&gt;"",#REF!="",OR(COLUMN(AW376)=COLUMN(#REF!),COLUMN(AW376)=COLUMN(#REF!)))</formula>
    </cfRule>
  </conditionalFormatting>
  <conditionalFormatting sqref="AW377">
    <cfRule type="expression" dxfId="960" priority="2051">
      <formula>AND(AW377&lt;&gt;"",#REF!="",OR(COLUMN(AW377)=COLUMN(#REF!),COLUMN(AW377)=COLUMN(#REF!)))</formula>
    </cfRule>
  </conditionalFormatting>
  <conditionalFormatting sqref="AW378">
    <cfRule type="expression" dxfId="959" priority="2050">
      <formula>AND(AW378&lt;&gt;"",#REF!="",OR(COLUMN(AW378)=COLUMN(#REF!),COLUMN(AW378)=COLUMN(#REF!)))</formula>
    </cfRule>
  </conditionalFormatting>
  <conditionalFormatting sqref="AW379">
    <cfRule type="expression" dxfId="958" priority="2049">
      <formula>AND(AW379&lt;&gt;"",#REF!="",OR(COLUMN(AW379)=COLUMN(#REF!),COLUMN(AW379)=COLUMN(#REF!)))</formula>
    </cfRule>
  </conditionalFormatting>
  <conditionalFormatting sqref="AW380">
    <cfRule type="expression" dxfId="957" priority="2048">
      <formula>AND(AW380&lt;&gt;"",#REF!="",OR(COLUMN(AW380)=COLUMN(#REF!),COLUMN(AW380)=COLUMN(#REF!)))</formula>
    </cfRule>
  </conditionalFormatting>
  <conditionalFormatting sqref="AW381">
    <cfRule type="expression" dxfId="956" priority="2047">
      <formula>AND(AW381&lt;&gt;"",#REF!="",OR(COLUMN(AW381)=COLUMN(#REF!),COLUMN(AW381)=COLUMN(#REF!)))</formula>
    </cfRule>
  </conditionalFormatting>
  <conditionalFormatting sqref="AW382">
    <cfRule type="expression" dxfId="955" priority="2046">
      <formula>AND(AW382&lt;&gt;"",#REF!="",OR(COLUMN(AW382)=COLUMN(#REF!),COLUMN(AW382)=COLUMN(#REF!)))</formula>
    </cfRule>
  </conditionalFormatting>
  <conditionalFormatting sqref="AW383">
    <cfRule type="expression" dxfId="954" priority="2045">
      <formula>AND(AW383&lt;&gt;"",#REF!="",OR(COLUMN(AW383)=COLUMN(#REF!),COLUMN(AW383)=COLUMN(#REF!)))</formula>
    </cfRule>
  </conditionalFormatting>
  <conditionalFormatting sqref="AW384">
    <cfRule type="expression" dxfId="953" priority="2044">
      <formula>AND(AW384&lt;&gt;"",#REF!="",OR(COLUMN(AW384)=COLUMN(#REF!),COLUMN(AW384)=COLUMN(#REF!)))</formula>
    </cfRule>
  </conditionalFormatting>
  <conditionalFormatting sqref="AW385">
    <cfRule type="expression" dxfId="952" priority="2043">
      <formula>AND(AW385&lt;&gt;"",#REF!="",OR(COLUMN(AW385)=COLUMN(#REF!),COLUMN(AW385)=COLUMN(#REF!)))</formula>
    </cfRule>
  </conditionalFormatting>
  <conditionalFormatting sqref="AW386">
    <cfRule type="expression" dxfId="951" priority="2042">
      <formula>AND(AW386&lt;&gt;"",#REF!="",OR(COLUMN(AW386)=COLUMN(#REF!),COLUMN(AW386)=COLUMN(#REF!)))</formula>
    </cfRule>
  </conditionalFormatting>
  <conditionalFormatting sqref="AW387">
    <cfRule type="expression" dxfId="950" priority="2041">
      <formula>AND(AW387&lt;&gt;"",#REF!="",OR(COLUMN(AW387)=COLUMN(#REF!),COLUMN(AW387)=COLUMN(#REF!)))</formula>
    </cfRule>
  </conditionalFormatting>
  <conditionalFormatting sqref="AW388">
    <cfRule type="expression" dxfId="949" priority="2040">
      <formula>AND(AW388&lt;&gt;"",#REF!="",OR(COLUMN(AW388)=COLUMN(#REF!),COLUMN(AW388)=COLUMN(#REF!)))</formula>
    </cfRule>
  </conditionalFormatting>
  <conditionalFormatting sqref="AW389">
    <cfRule type="expression" dxfId="948" priority="2039">
      <formula>AND(AW389&lt;&gt;"",#REF!="",OR(COLUMN(AW389)=COLUMN(#REF!),COLUMN(AW389)=COLUMN(#REF!)))</formula>
    </cfRule>
  </conditionalFormatting>
  <conditionalFormatting sqref="AW390">
    <cfRule type="expression" dxfId="947" priority="2038">
      <formula>AND(AW390&lt;&gt;"",#REF!="",OR(COLUMN(AW390)=COLUMN(#REF!),COLUMN(AW390)=COLUMN(#REF!)))</formula>
    </cfRule>
  </conditionalFormatting>
  <conditionalFormatting sqref="AW391">
    <cfRule type="expression" dxfId="946" priority="2037">
      <formula>AND(AW391&lt;&gt;"",#REF!="",OR(COLUMN(AW391)=COLUMN(#REF!),COLUMN(AW391)=COLUMN(#REF!)))</formula>
    </cfRule>
  </conditionalFormatting>
  <conditionalFormatting sqref="AW456">
    <cfRule type="expression" dxfId="945" priority="2036">
      <formula>AND(AW456&lt;&gt;"",#REF!="",OR(COLUMN(AW456)=COLUMN(#REF!),COLUMN(AW456)=COLUMN(#REF!)))</formula>
    </cfRule>
  </conditionalFormatting>
  <conditionalFormatting sqref="AW462">
    <cfRule type="expression" dxfId="944" priority="2035">
      <formula>AND(AW462&lt;&gt;"",#REF!="",OR(COLUMN(AW462)=COLUMN(#REF!),COLUMN(AW462)=COLUMN(#REF!)))</formula>
    </cfRule>
  </conditionalFormatting>
  <conditionalFormatting sqref="AW492">
    <cfRule type="expression" dxfId="943" priority="2034">
      <formula>AND(AW492&lt;&gt;"",#REF!="",OR(COLUMN(AW492)=COLUMN(#REF!),COLUMN(AW492)=COLUMN(#REF!)))</formula>
    </cfRule>
  </conditionalFormatting>
  <conditionalFormatting sqref="AW493">
    <cfRule type="expression" dxfId="942" priority="2033">
      <formula>AND(AW493&lt;&gt;"",#REF!="",OR(COLUMN(AW493)=COLUMN(#REF!),COLUMN(AW493)=COLUMN(#REF!)))</formula>
    </cfRule>
  </conditionalFormatting>
  <conditionalFormatting sqref="AW494">
    <cfRule type="expression" dxfId="941" priority="2032">
      <formula>AND(AW494&lt;&gt;"",#REF!="",OR(COLUMN(AW494)=COLUMN(#REF!),COLUMN(AW494)=COLUMN(#REF!)))</formula>
    </cfRule>
  </conditionalFormatting>
  <conditionalFormatting sqref="AW505">
    <cfRule type="expression" dxfId="940" priority="2031">
      <formula>AND(AW505&lt;&gt;"",#REF!="",OR(COLUMN(AW505)=COLUMN(#REF!),COLUMN(AW505)=COLUMN(#REF!)))</formula>
    </cfRule>
  </conditionalFormatting>
  <conditionalFormatting sqref="AW619">
    <cfRule type="expression" dxfId="939" priority="2030">
      <formula>AND(AW619&lt;&gt;"",#REF!="",OR(COLUMN(AW619)=COLUMN(#REF!),COLUMN(AW619)=COLUMN(#REF!)))</formula>
    </cfRule>
  </conditionalFormatting>
  <conditionalFormatting sqref="AW620">
    <cfRule type="expression" dxfId="938" priority="2029">
      <formula>AND(AW620&lt;&gt;"",#REF!="",OR(COLUMN(AW620)=COLUMN(#REF!),COLUMN(AW620)=COLUMN(#REF!)))</formula>
    </cfRule>
  </conditionalFormatting>
  <conditionalFormatting sqref="AW621">
    <cfRule type="expression" dxfId="937" priority="2028">
      <formula>AND(AW621&lt;&gt;"",#REF!="",OR(COLUMN(AW621)=COLUMN(#REF!),COLUMN(AW621)=COLUMN(#REF!)))</formula>
    </cfRule>
  </conditionalFormatting>
  <conditionalFormatting sqref="AW622">
    <cfRule type="expression" dxfId="936" priority="2027">
      <formula>AND(AW622&lt;&gt;"",#REF!="",OR(COLUMN(AW622)=COLUMN(#REF!),COLUMN(AW622)=COLUMN(#REF!)))</formula>
    </cfRule>
  </conditionalFormatting>
  <conditionalFormatting sqref="AW643">
    <cfRule type="expression" dxfId="935" priority="2026">
      <formula>AND(AW643&lt;&gt;"",#REF!="",OR(COLUMN(AW643)=COLUMN(#REF!),COLUMN(AW643)=COLUMN(#REF!)))</formula>
    </cfRule>
  </conditionalFormatting>
  <conditionalFormatting sqref="AW644">
    <cfRule type="expression" dxfId="934" priority="2025">
      <formula>AND(AW644&lt;&gt;"",#REF!="",OR(COLUMN(AW644)=COLUMN(#REF!),COLUMN(AW644)=COLUMN(#REF!)))</formula>
    </cfRule>
  </conditionalFormatting>
  <conditionalFormatting sqref="AW645">
    <cfRule type="expression" dxfId="933" priority="2024">
      <formula>AND(AW645&lt;&gt;"",#REF!="",OR(COLUMN(AW645)=COLUMN(#REF!),COLUMN(AW645)=COLUMN(#REF!)))</formula>
    </cfRule>
  </conditionalFormatting>
  <conditionalFormatting sqref="AW668">
    <cfRule type="expression" dxfId="932" priority="2023">
      <formula>AND(AW668&lt;&gt;"",#REF!="",OR(COLUMN(AW668)=COLUMN(#REF!),COLUMN(AW668)=COLUMN(#REF!)))</formula>
    </cfRule>
  </conditionalFormatting>
  <conditionalFormatting sqref="AW669">
    <cfRule type="expression" dxfId="931" priority="2022">
      <formula>AND(AW669&lt;&gt;"",#REF!="",OR(COLUMN(AW669)=COLUMN(#REF!),COLUMN(AW669)=COLUMN(#REF!)))</formula>
    </cfRule>
  </conditionalFormatting>
  <conditionalFormatting sqref="AW670">
    <cfRule type="expression" dxfId="930" priority="2021">
      <formula>AND(AW670&lt;&gt;"",#REF!="",OR(COLUMN(AW670)=COLUMN(#REF!),COLUMN(AW670)=COLUMN(#REF!)))</formula>
    </cfRule>
  </conditionalFormatting>
  <conditionalFormatting sqref="AW671">
    <cfRule type="expression" dxfId="929" priority="2020">
      <formula>AND(AW671&lt;&gt;"",#REF!="",OR(COLUMN(AW671)=COLUMN(#REF!),COLUMN(AW671)=COLUMN(#REF!)))</formula>
    </cfRule>
  </conditionalFormatting>
  <conditionalFormatting sqref="AW672">
    <cfRule type="expression" dxfId="928" priority="2019">
      <formula>AND(AW672&lt;&gt;"",#REF!="",OR(COLUMN(AW672)=COLUMN(#REF!),COLUMN(AW672)=COLUMN(#REF!)))</formula>
    </cfRule>
  </conditionalFormatting>
  <conditionalFormatting sqref="AW673">
    <cfRule type="expression" dxfId="927" priority="2018">
      <formula>AND(AW673&lt;&gt;"",#REF!="",OR(COLUMN(AW673)=COLUMN(#REF!),COLUMN(AW673)=COLUMN(#REF!)))</formula>
    </cfRule>
  </conditionalFormatting>
  <conditionalFormatting sqref="AW685">
    <cfRule type="expression" dxfId="926" priority="2017">
      <formula>AND(AW685&lt;&gt;"",#REF!="",OR(COLUMN(AW685)=COLUMN(#REF!),COLUMN(AW685)=COLUMN(#REF!)))</formula>
    </cfRule>
  </conditionalFormatting>
  <conditionalFormatting sqref="AW686">
    <cfRule type="expression" dxfId="925" priority="2016">
      <formula>AND(AW686&lt;&gt;"",#REF!="",OR(COLUMN(AW686)=COLUMN(#REF!),COLUMN(AW686)=COLUMN(#REF!)))</formula>
    </cfRule>
  </conditionalFormatting>
  <conditionalFormatting sqref="AW687">
    <cfRule type="expression" dxfId="924" priority="2015">
      <formula>AND(AW687&lt;&gt;"",#REF!="",OR(COLUMN(AW687)=COLUMN(#REF!),COLUMN(AW687)=COLUMN(#REF!)))</formula>
    </cfRule>
  </conditionalFormatting>
  <conditionalFormatting sqref="AW688">
    <cfRule type="expression" dxfId="923" priority="2014">
      <formula>AND(AW688&lt;&gt;"",#REF!="",OR(COLUMN(AW688)=COLUMN(#REF!),COLUMN(AW688)=COLUMN(#REF!)))</formula>
    </cfRule>
  </conditionalFormatting>
  <conditionalFormatting sqref="AX3">
    <cfRule type="expression" dxfId="922" priority="1159">
      <formula>AND(AX3&lt;&gt;"",#REF!="",OR(COLUMN(AX3)=COLUMN(#REF!),COLUMN(AX3)=COLUMN(#REF!)))</formula>
    </cfRule>
  </conditionalFormatting>
  <conditionalFormatting sqref="AW6">
    <cfRule type="expression" dxfId="921" priority="292">
      <formula>AND(AW6&lt;&gt;"",#REF!="",OR(COLUMN(AW6)=COLUMN(#REF!),COLUMN(AW6)=COLUMN(#REF!)))</formula>
    </cfRule>
  </conditionalFormatting>
  <conditionalFormatting sqref="AX6">
    <cfRule type="expression" dxfId="920" priority="291">
      <formula>AND(AX6&lt;&gt;"",#REF!="",OR(COLUMN(AX6)=COLUMN(#REF!),COLUMN(AX6)=COLUMN(#REF!)))</formula>
    </cfRule>
  </conditionalFormatting>
  <conditionalFormatting sqref="AW7">
    <cfRule type="expression" dxfId="919" priority="290">
      <formula>AND(AW7&lt;&gt;"",#REF!="",OR(COLUMN(AW7)=COLUMN(#REF!),COLUMN(AW7)=COLUMN(#REF!)))</formula>
    </cfRule>
  </conditionalFormatting>
  <conditionalFormatting sqref="AX7">
    <cfRule type="expression" dxfId="918" priority="289">
      <formula>AND(AX7&lt;&gt;"",#REF!="",OR(COLUMN(AX7)=COLUMN(#REF!),COLUMN(AX7)=COLUMN(#REF!)))</formula>
    </cfRule>
  </conditionalFormatting>
  <conditionalFormatting sqref="AW8">
    <cfRule type="expression" dxfId="917" priority="288">
      <formula>AND(AW8&lt;&gt;"",#REF!="",OR(COLUMN(AW8)=COLUMN(#REF!),COLUMN(AW8)=COLUMN(#REF!)))</formula>
    </cfRule>
  </conditionalFormatting>
  <conditionalFormatting sqref="AX8">
    <cfRule type="expression" dxfId="916" priority="287">
      <formula>AND(AX8&lt;&gt;"",#REF!="",OR(COLUMN(AX8)=COLUMN(#REF!),COLUMN(AX8)=COLUMN(#REF!)))</formula>
    </cfRule>
  </conditionalFormatting>
  <conditionalFormatting sqref="AW9">
    <cfRule type="expression" dxfId="915" priority="286">
      <formula>AND(AW9&lt;&gt;"",#REF!="",OR(COLUMN(AW9)=COLUMN(#REF!),COLUMN(AW9)=COLUMN(#REF!)))</formula>
    </cfRule>
  </conditionalFormatting>
  <conditionalFormatting sqref="AX9">
    <cfRule type="expression" dxfId="914" priority="285">
      <formula>AND(AX9&lt;&gt;"",#REF!="",OR(COLUMN(AX9)=COLUMN(#REF!),COLUMN(AX9)=COLUMN(#REF!)))</formula>
    </cfRule>
  </conditionalFormatting>
  <conditionalFormatting sqref="AW10">
    <cfRule type="expression" dxfId="913" priority="284">
      <formula>AND(AW10&lt;&gt;"",#REF!="",OR(COLUMN(AW10)=COLUMN(#REF!),COLUMN(AW10)=COLUMN(#REF!)))</formula>
    </cfRule>
  </conditionalFormatting>
  <conditionalFormatting sqref="AX10">
    <cfRule type="expression" dxfId="912" priority="283">
      <formula>AND(AX10&lt;&gt;"",#REF!="",OR(COLUMN(AX10)=COLUMN(#REF!),COLUMN(AX10)=COLUMN(#REF!)))</formula>
    </cfRule>
  </conditionalFormatting>
  <conditionalFormatting sqref="AW11">
    <cfRule type="expression" dxfId="911" priority="282">
      <formula>AND(AW11&lt;&gt;"",#REF!="",OR(COLUMN(AW11)=COLUMN(#REF!),COLUMN(AW11)=COLUMN(#REF!)))</formula>
    </cfRule>
  </conditionalFormatting>
  <conditionalFormatting sqref="AX11">
    <cfRule type="expression" dxfId="910" priority="281">
      <formula>AND(AX11&lt;&gt;"",#REF!="",OR(COLUMN(AX11)=COLUMN(#REF!),COLUMN(AX11)=COLUMN(#REF!)))</formula>
    </cfRule>
  </conditionalFormatting>
  <conditionalFormatting sqref="AW12">
    <cfRule type="expression" dxfId="909" priority="280">
      <formula>AND(AW12&lt;&gt;"",#REF!="",OR(COLUMN(AW12)=COLUMN(#REF!),COLUMN(AW12)=COLUMN(#REF!)))</formula>
    </cfRule>
  </conditionalFormatting>
  <conditionalFormatting sqref="AX12">
    <cfRule type="expression" dxfId="908" priority="279">
      <formula>AND(AX12&lt;&gt;"",#REF!="",OR(COLUMN(AX12)=COLUMN(#REF!),COLUMN(AX12)=COLUMN(#REF!)))</formula>
    </cfRule>
  </conditionalFormatting>
  <conditionalFormatting sqref="AW13">
    <cfRule type="expression" dxfId="907" priority="278">
      <formula>AND(AW13&lt;&gt;"",#REF!="",OR(COLUMN(AW13)=COLUMN(#REF!),COLUMN(AW13)=COLUMN(#REF!)))</formula>
    </cfRule>
  </conditionalFormatting>
  <conditionalFormatting sqref="AX13">
    <cfRule type="expression" dxfId="906" priority="277">
      <formula>AND(AX13&lt;&gt;"",#REF!="",OR(COLUMN(AX13)=COLUMN(#REF!),COLUMN(AX13)=COLUMN(#REF!)))</formula>
    </cfRule>
  </conditionalFormatting>
  <conditionalFormatting sqref="AW14">
    <cfRule type="expression" dxfId="905" priority="276">
      <formula>AND(AW14&lt;&gt;"",#REF!="",OR(COLUMN(AW14)=COLUMN(#REF!),COLUMN(AW14)=COLUMN(#REF!)))</formula>
    </cfRule>
  </conditionalFormatting>
  <conditionalFormatting sqref="AX14">
    <cfRule type="expression" dxfId="904" priority="275">
      <formula>AND(AX14&lt;&gt;"",#REF!="",OR(COLUMN(AX14)=COLUMN(#REF!),COLUMN(AX14)=COLUMN(#REF!)))</formula>
    </cfRule>
  </conditionalFormatting>
  <conditionalFormatting sqref="AW15">
    <cfRule type="expression" dxfId="903" priority="274">
      <formula>AND(AW15&lt;&gt;"",#REF!="",OR(COLUMN(AW15)=COLUMN(#REF!),COLUMN(AW15)=COLUMN(#REF!)))</formula>
    </cfRule>
  </conditionalFormatting>
  <conditionalFormatting sqref="AX15">
    <cfRule type="expression" dxfId="902" priority="273">
      <formula>AND(AX15&lt;&gt;"",#REF!="",OR(COLUMN(AX15)=COLUMN(#REF!),COLUMN(AX15)=COLUMN(#REF!)))</formula>
    </cfRule>
  </conditionalFormatting>
  <conditionalFormatting sqref="AW16">
    <cfRule type="expression" dxfId="901" priority="272">
      <formula>AND(AW16&lt;&gt;"",#REF!="",OR(COLUMN(AW16)=COLUMN(#REF!),COLUMN(AW16)=COLUMN(#REF!)))</formula>
    </cfRule>
  </conditionalFormatting>
  <conditionalFormatting sqref="AX16">
    <cfRule type="expression" dxfId="900" priority="271">
      <formula>AND(AX16&lt;&gt;"",#REF!="",OR(COLUMN(AX16)=COLUMN(#REF!),COLUMN(AX16)=COLUMN(#REF!)))</formula>
    </cfRule>
  </conditionalFormatting>
  <conditionalFormatting sqref="AW17">
    <cfRule type="expression" dxfId="899" priority="270">
      <formula>AND(AW17&lt;&gt;"",#REF!="",OR(COLUMN(AW17)=COLUMN(#REF!),COLUMN(AW17)=COLUMN(#REF!)))</formula>
    </cfRule>
  </conditionalFormatting>
  <conditionalFormatting sqref="AX17">
    <cfRule type="expression" dxfId="898" priority="269">
      <formula>AND(AX17&lt;&gt;"",#REF!="",OR(COLUMN(AX17)=COLUMN(#REF!),COLUMN(AX17)=COLUMN(#REF!)))</formula>
    </cfRule>
  </conditionalFormatting>
  <conditionalFormatting sqref="AW18">
    <cfRule type="expression" dxfId="897" priority="268">
      <formula>AND(AW18&lt;&gt;"",#REF!="",OR(COLUMN(AW18)=COLUMN(#REF!),COLUMN(AW18)=COLUMN(#REF!)))</formula>
    </cfRule>
  </conditionalFormatting>
  <conditionalFormatting sqref="AX18">
    <cfRule type="expression" dxfId="896" priority="267">
      <formula>AND(AX18&lt;&gt;"",#REF!="",OR(COLUMN(AX18)=COLUMN(#REF!),COLUMN(AX18)=COLUMN(#REF!)))</formula>
    </cfRule>
  </conditionalFormatting>
  <conditionalFormatting sqref="AW19">
    <cfRule type="expression" dxfId="895" priority="266">
      <formula>AND(AW19&lt;&gt;"",#REF!="",OR(COLUMN(AW19)=COLUMN(#REF!),COLUMN(AW19)=COLUMN(#REF!)))</formula>
    </cfRule>
  </conditionalFormatting>
  <conditionalFormatting sqref="AX19">
    <cfRule type="expression" dxfId="894" priority="265">
      <formula>AND(AX19&lt;&gt;"",#REF!="",OR(COLUMN(AX19)=COLUMN(#REF!),COLUMN(AX19)=COLUMN(#REF!)))</formula>
    </cfRule>
  </conditionalFormatting>
  <conditionalFormatting sqref="AW20">
    <cfRule type="expression" dxfId="893" priority="264">
      <formula>AND(AW20&lt;&gt;"",#REF!="",OR(COLUMN(AW20)=COLUMN(#REF!),COLUMN(AW20)=COLUMN(#REF!)))</formula>
    </cfRule>
  </conditionalFormatting>
  <conditionalFormatting sqref="AX20">
    <cfRule type="expression" dxfId="892" priority="263">
      <formula>AND(AX20&lt;&gt;"",#REF!="",OR(COLUMN(AX20)=COLUMN(#REF!),COLUMN(AX20)=COLUMN(#REF!)))</formula>
    </cfRule>
  </conditionalFormatting>
  <conditionalFormatting sqref="AW21">
    <cfRule type="expression" dxfId="891" priority="262">
      <formula>AND(AW21&lt;&gt;"",#REF!="",OR(COLUMN(AW21)=COLUMN(#REF!),COLUMN(AW21)=COLUMN(#REF!)))</formula>
    </cfRule>
  </conditionalFormatting>
  <conditionalFormatting sqref="AX21">
    <cfRule type="expression" dxfId="890" priority="261">
      <formula>AND(AX21&lt;&gt;"",#REF!="",OR(COLUMN(AX21)=COLUMN(#REF!),COLUMN(AX21)=COLUMN(#REF!)))</formula>
    </cfRule>
  </conditionalFormatting>
  <conditionalFormatting sqref="AW22">
    <cfRule type="expression" dxfId="889" priority="260">
      <formula>AND(AW22&lt;&gt;"",#REF!="",OR(COLUMN(AW22)=COLUMN(#REF!),COLUMN(AW22)=COLUMN(#REF!)))</formula>
    </cfRule>
  </conditionalFormatting>
  <conditionalFormatting sqref="AX22">
    <cfRule type="expression" dxfId="888" priority="259">
      <formula>AND(AX22&lt;&gt;"",#REF!="",OR(COLUMN(AX22)=COLUMN(#REF!),COLUMN(AX22)=COLUMN(#REF!)))</formula>
    </cfRule>
  </conditionalFormatting>
  <conditionalFormatting sqref="AW23">
    <cfRule type="expression" dxfId="887" priority="258">
      <formula>AND(AW23&lt;&gt;"",#REF!="",OR(COLUMN(AW23)=COLUMN(#REF!),COLUMN(AW23)=COLUMN(#REF!)))</formula>
    </cfRule>
  </conditionalFormatting>
  <conditionalFormatting sqref="AX23">
    <cfRule type="expression" dxfId="886" priority="257">
      <formula>AND(AX23&lt;&gt;"",#REF!="",OR(COLUMN(AX23)=COLUMN(#REF!),COLUMN(AX23)=COLUMN(#REF!)))</formula>
    </cfRule>
  </conditionalFormatting>
  <conditionalFormatting sqref="AW24">
    <cfRule type="expression" dxfId="885" priority="256">
      <formula>AND(AW24&lt;&gt;"",#REF!="",OR(COLUMN(AW24)=COLUMN(#REF!),COLUMN(AW24)=COLUMN(#REF!)))</formula>
    </cfRule>
  </conditionalFormatting>
  <conditionalFormatting sqref="AX24">
    <cfRule type="expression" dxfId="884" priority="255">
      <formula>AND(AX24&lt;&gt;"",#REF!="",OR(COLUMN(AX24)=COLUMN(#REF!),COLUMN(AX24)=COLUMN(#REF!)))</formula>
    </cfRule>
  </conditionalFormatting>
  <conditionalFormatting sqref="AW25">
    <cfRule type="expression" dxfId="883" priority="254">
      <formula>AND(AW25&lt;&gt;"",#REF!="",OR(COLUMN(AW25)=COLUMN(#REF!),COLUMN(AW25)=COLUMN(#REF!)))</formula>
    </cfRule>
  </conditionalFormatting>
  <conditionalFormatting sqref="AX25">
    <cfRule type="expression" dxfId="882" priority="253">
      <formula>AND(AX25&lt;&gt;"",#REF!="",OR(COLUMN(AX25)=COLUMN(#REF!),COLUMN(AX25)=COLUMN(#REF!)))</formula>
    </cfRule>
  </conditionalFormatting>
  <conditionalFormatting sqref="AW26">
    <cfRule type="expression" dxfId="881" priority="252">
      <formula>AND(AW26&lt;&gt;"",#REF!="",OR(COLUMN(AW26)=COLUMN(#REF!),COLUMN(AW26)=COLUMN(#REF!)))</formula>
    </cfRule>
  </conditionalFormatting>
  <conditionalFormatting sqref="AX26">
    <cfRule type="expression" dxfId="880" priority="251">
      <formula>AND(AX26&lt;&gt;"",#REF!="",OR(COLUMN(AX26)=COLUMN(#REF!),COLUMN(AX26)=COLUMN(#REF!)))</formula>
    </cfRule>
  </conditionalFormatting>
  <conditionalFormatting sqref="AW27">
    <cfRule type="expression" dxfId="879" priority="250">
      <formula>AND(AW27&lt;&gt;"",#REF!="",OR(COLUMN(AW27)=COLUMN(#REF!),COLUMN(AW27)=COLUMN(#REF!)))</formula>
    </cfRule>
  </conditionalFormatting>
  <conditionalFormatting sqref="AX27">
    <cfRule type="expression" dxfId="878" priority="249">
      <formula>AND(AX27&lt;&gt;"",#REF!="",OR(COLUMN(AX27)=COLUMN(#REF!),COLUMN(AX27)=COLUMN(#REF!)))</formula>
    </cfRule>
  </conditionalFormatting>
  <conditionalFormatting sqref="AW28">
    <cfRule type="expression" dxfId="877" priority="248">
      <formula>AND(AW28&lt;&gt;"",#REF!="",OR(COLUMN(AW28)=COLUMN(#REF!),COLUMN(AW28)=COLUMN(#REF!)))</formula>
    </cfRule>
  </conditionalFormatting>
  <conditionalFormatting sqref="AX28">
    <cfRule type="expression" dxfId="876" priority="247">
      <formula>AND(AX28&lt;&gt;"",#REF!="",OR(COLUMN(AX28)=COLUMN(#REF!),COLUMN(AX28)=COLUMN(#REF!)))</formula>
    </cfRule>
  </conditionalFormatting>
  <conditionalFormatting sqref="AW29">
    <cfRule type="expression" dxfId="875" priority="246">
      <formula>AND(AW29&lt;&gt;"",#REF!="",OR(COLUMN(AW29)=COLUMN(#REF!),COLUMN(AW29)=COLUMN(#REF!)))</formula>
    </cfRule>
  </conditionalFormatting>
  <conditionalFormatting sqref="AX29">
    <cfRule type="expression" dxfId="874" priority="245">
      <formula>AND(AX29&lt;&gt;"",#REF!="",OR(COLUMN(AX29)=COLUMN(#REF!),COLUMN(AX29)=COLUMN(#REF!)))</formula>
    </cfRule>
  </conditionalFormatting>
  <conditionalFormatting sqref="AW30">
    <cfRule type="expression" dxfId="873" priority="244">
      <formula>AND(AW30&lt;&gt;"",#REF!="",OR(COLUMN(AW30)=COLUMN(#REF!),COLUMN(AW30)=COLUMN(#REF!)))</formula>
    </cfRule>
  </conditionalFormatting>
  <conditionalFormatting sqref="AX30">
    <cfRule type="expression" dxfId="872" priority="243">
      <formula>AND(AX30&lt;&gt;"",#REF!="",OR(COLUMN(AX30)=COLUMN(#REF!),COLUMN(AX30)=COLUMN(#REF!)))</formula>
    </cfRule>
  </conditionalFormatting>
  <conditionalFormatting sqref="AW31">
    <cfRule type="expression" dxfId="871" priority="242">
      <formula>AND(AW31&lt;&gt;"",#REF!="",OR(COLUMN(AW31)=COLUMN(#REF!),COLUMN(AW31)=COLUMN(#REF!)))</formula>
    </cfRule>
  </conditionalFormatting>
  <conditionalFormatting sqref="AX31">
    <cfRule type="expression" dxfId="870" priority="241">
      <formula>AND(AX31&lt;&gt;"",#REF!="",OR(COLUMN(AX31)=COLUMN(#REF!),COLUMN(AX31)=COLUMN(#REF!)))</formula>
    </cfRule>
  </conditionalFormatting>
  <conditionalFormatting sqref="AW32">
    <cfRule type="expression" dxfId="869" priority="240">
      <formula>AND(AW32&lt;&gt;"",#REF!="",OR(COLUMN(AW32)=COLUMN(#REF!),COLUMN(AW32)=COLUMN(#REF!)))</formula>
    </cfRule>
  </conditionalFormatting>
  <conditionalFormatting sqref="AX32">
    <cfRule type="expression" dxfId="868" priority="239">
      <formula>AND(AX32&lt;&gt;"",#REF!="",OR(COLUMN(AX32)=COLUMN(#REF!),COLUMN(AX32)=COLUMN(#REF!)))</formula>
    </cfRule>
  </conditionalFormatting>
  <conditionalFormatting sqref="AW33">
    <cfRule type="expression" dxfId="867" priority="238">
      <formula>AND(AW33&lt;&gt;"",#REF!="",OR(COLUMN(AW33)=COLUMN(#REF!),COLUMN(AW33)=COLUMN(#REF!)))</formula>
    </cfRule>
  </conditionalFormatting>
  <conditionalFormatting sqref="AX33">
    <cfRule type="expression" dxfId="866" priority="237">
      <formula>AND(AX33&lt;&gt;"",#REF!="",OR(COLUMN(AX33)=COLUMN(#REF!),COLUMN(AX33)=COLUMN(#REF!)))</formula>
    </cfRule>
  </conditionalFormatting>
  <conditionalFormatting sqref="AW34">
    <cfRule type="expression" dxfId="865" priority="236">
      <formula>AND(AW34&lt;&gt;"",#REF!="",OR(COLUMN(AW34)=COLUMN(#REF!),COLUMN(AW34)=COLUMN(#REF!)))</formula>
    </cfRule>
  </conditionalFormatting>
  <conditionalFormatting sqref="AX34">
    <cfRule type="expression" dxfId="864" priority="235">
      <formula>AND(AX34&lt;&gt;"",#REF!="",OR(COLUMN(AX34)=COLUMN(#REF!),COLUMN(AX34)=COLUMN(#REF!)))</formula>
    </cfRule>
  </conditionalFormatting>
  <conditionalFormatting sqref="AW35">
    <cfRule type="expression" dxfId="863" priority="234">
      <formula>AND(AW35&lt;&gt;"",#REF!="",OR(COLUMN(AW35)=COLUMN(#REF!),COLUMN(AW35)=COLUMN(#REF!)))</formula>
    </cfRule>
  </conditionalFormatting>
  <conditionalFormatting sqref="AX35">
    <cfRule type="expression" dxfId="862" priority="233">
      <formula>AND(AX35&lt;&gt;"",#REF!="",OR(COLUMN(AX35)=COLUMN(#REF!),COLUMN(AX35)=COLUMN(#REF!)))</formula>
    </cfRule>
  </conditionalFormatting>
  <conditionalFormatting sqref="AW36">
    <cfRule type="expression" dxfId="861" priority="232">
      <formula>AND(AW36&lt;&gt;"",#REF!="",OR(COLUMN(AW36)=COLUMN(#REF!),COLUMN(AW36)=COLUMN(#REF!)))</formula>
    </cfRule>
  </conditionalFormatting>
  <conditionalFormatting sqref="AX36">
    <cfRule type="expression" dxfId="860" priority="231">
      <formula>AND(AX36&lt;&gt;"",#REF!="",OR(COLUMN(AX36)=COLUMN(#REF!),COLUMN(AX36)=COLUMN(#REF!)))</formula>
    </cfRule>
  </conditionalFormatting>
  <conditionalFormatting sqref="AW37">
    <cfRule type="expression" dxfId="859" priority="230">
      <formula>AND(AW37&lt;&gt;"",#REF!="",OR(COLUMN(AW37)=COLUMN(#REF!),COLUMN(AW37)=COLUMN(#REF!)))</formula>
    </cfRule>
  </conditionalFormatting>
  <conditionalFormatting sqref="AX37">
    <cfRule type="expression" dxfId="858" priority="229">
      <formula>AND(AX37&lt;&gt;"",#REF!="",OR(COLUMN(AX37)=COLUMN(#REF!),COLUMN(AX37)=COLUMN(#REF!)))</formula>
    </cfRule>
  </conditionalFormatting>
  <conditionalFormatting sqref="AW38">
    <cfRule type="expression" dxfId="857" priority="228">
      <formula>AND(AW38&lt;&gt;"",#REF!="",OR(COLUMN(AW38)=COLUMN(#REF!),COLUMN(AW38)=COLUMN(#REF!)))</formula>
    </cfRule>
  </conditionalFormatting>
  <conditionalFormatting sqref="AX38">
    <cfRule type="expression" dxfId="856" priority="227">
      <formula>AND(AX38&lt;&gt;"",#REF!="",OR(COLUMN(AX38)=COLUMN(#REF!),COLUMN(AX38)=COLUMN(#REF!)))</formula>
    </cfRule>
  </conditionalFormatting>
  <conditionalFormatting sqref="AW39">
    <cfRule type="expression" dxfId="855" priority="226">
      <formula>AND(AW39&lt;&gt;"",#REF!="",OR(COLUMN(AW39)=COLUMN(#REF!),COLUMN(AW39)=COLUMN(#REF!)))</formula>
    </cfRule>
  </conditionalFormatting>
  <conditionalFormatting sqref="AX39">
    <cfRule type="expression" dxfId="854" priority="225">
      <formula>AND(AX39&lt;&gt;"",#REF!="",OR(COLUMN(AX39)=COLUMN(#REF!),COLUMN(AX39)=COLUMN(#REF!)))</formula>
    </cfRule>
  </conditionalFormatting>
  <conditionalFormatting sqref="AW40">
    <cfRule type="expression" dxfId="853" priority="224">
      <formula>AND(AW40&lt;&gt;"",#REF!="",OR(COLUMN(AW40)=COLUMN(#REF!),COLUMN(AW40)=COLUMN(#REF!)))</formula>
    </cfRule>
  </conditionalFormatting>
  <conditionalFormatting sqref="AX40">
    <cfRule type="expression" dxfId="852" priority="223">
      <formula>AND(AX40&lt;&gt;"",#REF!="",OR(COLUMN(AX40)=COLUMN(#REF!),COLUMN(AX40)=COLUMN(#REF!)))</formula>
    </cfRule>
  </conditionalFormatting>
  <conditionalFormatting sqref="AW41">
    <cfRule type="expression" dxfId="851" priority="222">
      <formula>AND(AW41&lt;&gt;"",#REF!="",OR(COLUMN(AW41)=COLUMN(#REF!),COLUMN(AW41)=COLUMN(#REF!)))</formula>
    </cfRule>
  </conditionalFormatting>
  <conditionalFormatting sqref="AX41">
    <cfRule type="expression" dxfId="850" priority="221">
      <formula>AND(AX41&lt;&gt;"",#REF!="",OR(COLUMN(AX41)=COLUMN(#REF!),COLUMN(AX41)=COLUMN(#REF!)))</formula>
    </cfRule>
  </conditionalFormatting>
  <conditionalFormatting sqref="AW42">
    <cfRule type="expression" dxfId="849" priority="220">
      <formula>AND(AW42&lt;&gt;"",#REF!="",OR(COLUMN(AW42)=COLUMN(#REF!),COLUMN(AW42)=COLUMN(#REF!)))</formula>
    </cfRule>
  </conditionalFormatting>
  <conditionalFormatting sqref="AX42">
    <cfRule type="expression" dxfId="848" priority="219">
      <formula>AND(AX42&lt;&gt;"",#REF!="",OR(COLUMN(AX42)=COLUMN(#REF!),COLUMN(AX42)=COLUMN(#REF!)))</formula>
    </cfRule>
  </conditionalFormatting>
  <conditionalFormatting sqref="AW43">
    <cfRule type="expression" dxfId="847" priority="218">
      <formula>AND(AW43&lt;&gt;"",#REF!="",OR(COLUMN(AW43)=COLUMN(#REF!),COLUMN(AW43)=COLUMN(#REF!)))</formula>
    </cfRule>
  </conditionalFormatting>
  <conditionalFormatting sqref="AX43">
    <cfRule type="expression" dxfId="846" priority="217">
      <formula>AND(AX43&lt;&gt;"",#REF!="",OR(COLUMN(AX43)=COLUMN(#REF!),COLUMN(AX43)=COLUMN(#REF!)))</formula>
    </cfRule>
  </conditionalFormatting>
  <conditionalFormatting sqref="AW44">
    <cfRule type="expression" dxfId="845" priority="216">
      <formula>AND(AW44&lt;&gt;"",#REF!="",OR(COLUMN(AW44)=COLUMN(#REF!),COLUMN(AW44)=COLUMN(#REF!)))</formula>
    </cfRule>
  </conditionalFormatting>
  <conditionalFormatting sqref="AX44">
    <cfRule type="expression" dxfId="844" priority="215">
      <formula>AND(AX44&lt;&gt;"",#REF!="",OR(COLUMN(AX44)=COLUMN(#REF!),COLUMN(AX44)=COLUMN(#REF!)))</formula>
    </cfRule>
  </conditionalFormatting>
  <conditionalFormatting sqref="AW45">
    <cfRule type="expression" dxfId="843" priority="214">
      <formula>AND(AW45&lt;&gt;"",#REF!="",OR(COLUMN(AW45)=COLUMN(#REF!),COLUMN(AW45)=COLUMN(#REF!)))</formula>
    </cfRule>
  </conditionalFormatting>
  <conditionalFormatting sqref="AX45">
    <cfRule type="expression" dxfId="842" priority="213">
      <formula>AND(AX45&lt;&gt;"",#REF!="",OR(COLUMN(AX45)=COLUMN(#REF!),COLUMN(AX45)=COLUMN(#REF!)))</formula>
    </cfRule>
  </conditionalFormatting>
  <conditionalFormatting sqref="AW46">
    <cfRule type="expression" dxfId="841" priority="212">
      <formula>AND(AW46&lt;&gt;"",#REF!="",OR(COLUMN(AW46)=COLUMN(#REF!),COLUMN(AW46)=COLUMN(#REF!)))</formula>
    </cfRule>
  </conditionalFormatting>
  <conditionalFormatting sqref="AX46">
    <cfRule type="expression" dxfId="840" priority="211">
      <formula>AND(AX46&lt;&gt;"",#REF!="",OR(COLUMN(AX46)=COLUMN(#REF!),COLUMN(AX46)=COLUMN(#REF!)))</formula>
    </cfRule>
  </conditionalFormatting>
  <conditionalFormatting sqref="AW47">
    <cfRule type="expression" dxfId="839" priority="210">
      <formula>AND(AW47&lt;&gt;"",#REF!="",OR(COLUMN(AW47)=COLUMN(#REF!),COLUMN(AW47)=COLUMN(#REF!)))</formula>
    </cfRule>
  </conditionalFormatting>
  <conditionalFormatting sqref="AX47">
    <cfRule type="expression" dxfId="838" priority="209">
      <formula>AND(AX47&lt;&gt;"",#REF!="",OR(COLUMN(AX47)=COLUMN(#REF!),COLUMN(AX47)=COLUMN(#REF!)))</formula>
    </cfRule>
  </conditionalFormatting>
  <conditionalFormatting sqref="AW48">
    <cfRule type="expression" dxfId="837" priority="208">
      <formula>AND(AW48&lt;&gt;"",#REF!="",OR(COLUMN(AW48)=COLUMN(#REF!),COLUMN(AW48)=COLUMN(#REF!)))</formula>
    </cfRule>
  </conditionalFormatting>
  <conditionalFormatting sqref="AX48">
    <cfRule type="expression" dxfId="836" priority="207">
      <formula>AND(AX48&lt;&gt;"",#REF!="",OR(COLUMN(AX48)=COLUMN(#REF!),COLUMN(AX48)=COLUMN(#REF!)))</formula>
    </cfRule>
  </conditionalFormatting>
  <conditionalFormatting sqref="AW49">
    <cfRule type="expression" dxfId="835" priority="206">
      <formula>AND(AW49&lt;&gt;"",#REF!="",OR(COLUMN(AW49)=COLUMN(#REF!),COLUMN(AW49)=COLUMN(#REF!)))</formula>
    </cfRule>
  </conditionalFormatting>
  <conditionalFormatting sqref="AX49">
    <cfRule type="expression" dxfId="834" priority="205">
      <formula>AND(AX49&lt;&gt;"",#REF!="",OR(COLUMN(AX49)=COLUMN(#REF!),COLUMN(AX49)=COLUMN(#REF!)))</formula>
    </cfRule>
  </conditionalFormatting>
  <conditionalFormatting sqref="AW50">
    <cfRule type="expression" dxfId="833" priority="204">
      <formula>AND(AW50&lt;&gt;"",#REF!="",OR(COLUMN(AW50)=COLUMN(#REF!),COLUMN(AW50)=COLUMN(#REF!)))</formula>
    </cfRule>
  </conditionalFormatting>
  <conditionalFormatting sqref="AX50">
    <cfRule type="expression" dxfId="832" priority="203">
      <formula>AND(AX50&lt;&gt;"",#REF!="",OR(COLUMN(AX50)=COLUMN(#REF!),COLUMN(AX50)=COLUMN(#REF!)))</formula>
    </cfRule>
  </conditionalFormatting>
  <conditionalFormatting sqref="AW51">
    <cfRule type="expression" dxfId="831" priority="202">
      <formula>AND(AW51&lt;&gt;"",#REF!="",OR(COLUMN(AW51)=COLUMN(#REF!),COLUMN(AW51)=COLUMN(#REF!)))</formula>
    </cfRule>
  </conditionalFormatting>
  <conditionalFormatting sqref="AX51">
    <cfRule type="expression" dxfId="830" priority="201">
      <formula>AND(AX51&lt;&gt;"",#REF!="",OR(COLUMN(AX51)=COLUMN(#REF!),COLUMN(AX51)=COLUMN(#REF!)))</formula>
    </cfRule>
  </conditionalFormatting>
  <conditionalFormatting sqref="AW52">
    <cfRule type="expression" dxfId="829" priority="200">
      <formula>AND(AW52&lt;&gt;"",#REF!="",OR(COLUMN(AW52)=COLUMN(#REF!),COLUMN(AW52)=COLUMN(#REF!)))</formula>
    </cfRule>
  </conditionalFormatting>
  <conditionalFormatting sqref="AX52">
    <cfRule type="expression" dxfId="828" priority="199">
      <formula>AND(AX52&lt;&gt;"",#REF!="",OR(COLUMN(AX52)=COLUMN(#REF!),COLUMN(AX52)=COLUMN(#REF!)))</formula>
    </cfRule>
  </conditionalFormatting>
  <conditionalFormatting sqref="AW53">
    <cfRule type="expression" dxfId="827" priority="198">
      <formula>AND(AW53&lt;&gt;"",#REF!="",OR(COLUMN(AW53)=COLUMN(#REF!),COLUMN(AW53)=COLUMN(#REF!)))</formula>
    </cfRule>
  </conditionalFormatting>
  <conditionalFormatting sqref="AX53">
    <cfRule type="expression" dxfId="826" priority="197">
      <formula>AND(AX53&lt;&gt;"",#REF!="",OR(COLUMN(AX53)=COLUMN(#REF!),COLUMN(AX53)=COLUMN(#REF!)))</formula>
    </cfRule>
  </conditionalFormatting>
  <conditionalFormatting sqref="AW54">
    <cfRule type="expression" dxfId="825" priority="196">
      <formula>AND(AW54&lt;&gt;"",#REF!="",OR(COLUMN(AW54)=COLUMN(#REF!),COLUMN(AW54)=COLUMN(#REF!)))</formula>
    </cfRule>
  </conditionalFormatting>
  <conditionalFormatting sqref="AX54">
    <cfRule type="expression" dxfId="824" priority="195">
      <formula>AND(AX54&lt;&gt;"",#REF!="",OR(COLUMN(AX54)=COLUMN(#REF!),COLUMN(AX54)=COLUMN(#REF!)))</formula>
    </cfRule>
  </conditionalFormatting>
  <conditionalFormatting sqref="AW55">
    <cfRule type="expression" dxfId="823" priority="194">
      <formula>AND(AW55&lt;&gt;"",#REF!="",OR(COLUMN(AW55)=COLUMN(#REF!),COLUMN(AW55)=COLUMN(#REF!)))</formula>
    </cfRule>
  </conditionalFormatting>
  <conditionalFormatting sqref="AX55">
    <cfRule type="expression" dxfId="822" priority="193">
      <formula>AND(AX55&lt;&gt;"",#REF!="",OR(COLUMN(AX55)=COLUMN(#REF!),COLUMN(AX55)=COLUMN(#REF!)))</formula>
    </cfRule>
  </conditionalFormatting>
  <conditionalFormatting sqref="AW56">
    <cfRule type="expression" dxfId="821" priority="192">
      <formula>AND(AW56&lt;&gt;"",#REF!="",OR(COLUMN(AW56)=COLUMN(#REF!),COLUMN(AW56)=COLUMN(#REF!)))</formula>
    </cfRule>
  </conditionalFormatting>
  <conditionalFormatting sqref="AX56">
    <cfRule type="expression" dxfId="820" priority="191">
      <formula>AND(AX56&lt;&gt;"",#REF!="",OR(COLUMN(AX56)=COLUMN(#REF!),COLUMN(AX56)=COLUMN(#REF!)))</formula>
    </cfRule>
  </conditionalFormatting>
  <conditionalFormatting sqref="AW57">
    <cfRule type="expression" dxfId="819" priority="190">
      <formula>AND(AW57&lt;&gt;"",#REF!="",OR(COLUMN(AW57)=COLUMN(#REF!),COLUMN(AW57)=COLUMN(#REF!)))</formula>
    </cfRule>
  </conditionalFormatting>
  <conditionalFormatting sqref="AX57">
    <cfRule type="expression" dxfId="818" priority="189">
      <formula>AND(AX57&lt;&gt;"",#REF!="",OR(COLUMN(AX57)=COLUMN(#REF!),COLUMN(AX57)=COLUMN(#REF!)))</formula>
    </cfRule>
  </conditionalFormatting>
  <conditionalFormatting sqref="AW58">
    <cfRule type="expression" dxfId="817" priority="188">
      <formula>AND(AW58&lt;&gt;"",#REF!="",OR(COLUMN(AW58)=COLUMN(#REF!),COLUMN(AW58)=COLUMN(#REF!)))</formula>
    </cfRule>
  </conditionalFormatting>
  <conditionalFormatting sqref="AX58">
    <cfRule type="expression" dxfId="816" priority="187">
      <formula>AND(AX58&lt;&gt;"",#REF!="",OR(COLUMN(AX58)=COLUMN(#REF!),COLUMN(AX58)=COLUMN(#REF!)))</formula>
    </cfRule>
  </conditionalFormatting>
  <conditionalFormatting sqref="AW59">
    <cfRule type="expression" dxfId="815" priority="186">
      <formula>AND(AW59&lt;&gt;"",#REF!="",OR(COLUMN(AW59)=COLUMN(#REF!),COLUMN(AW59)=COLUMN(#REF!)))</formula>
    </cfRule>
  </conditionalFormatting>
  <conditionalFormatting sqref="AX59">
    <cfRule type="expression" dxfId="814" priority="185">
      <formula>AND(AX59&lt;&gt;"",#REF!="",OR(COLUMN(AX59)=COLUMN(#REF!),COLUMN(AX59)=COLUMN(#REF!)))</formula>
    </cfRule>
  </conditionalFormatting>
  <conditionalFormatting sqref="AW60">
    <cfRule type="expression" dxfId="813" priority="184">
      <formula>AND(AW60&lt;&gt;"",#REF!="",OR(COLUMN(AW60)=COLUMN(#REF!),COLUMN(AW60)=COLUMN(#REF!)))</formula>
    </cfRule>
  </conditionalFormatting>
  <conditionalFormatting sqref="AX60">
    <cfRule type="expression" dxfId="812" priority="183">
      <formula>AND(AX60&lt;&gt;"",#REF!="",OR(COLUMN(AX60)=COLUMN(#REF!),COLUMN(AX60)=COLUMN(#REF!)))</formula>
    </cfRule>
  </conditionalFormatting>
  <conditionalFormatting sqref="AW61">
    <cfRule type="expression" dxfId="811" priority="182">
      <formula>AND(AW61&lt;&gt;"",#REF!="",OR(COLUMN(AW61)=COLUMN(#REF!),COLUMN(AW61)=COLUMN(#REF!)))</formula>
    </cfRule>
  </conditionalFormatting>
  <conditionalFormatting sqref="AX61">
    <cfRule type="expression" dxfId="810" priority="181">
      <formula>AND(AX61&lt;&gt;"",#REF!="",OR(COLUMN(AX61)=COLUMN(#REF!),COLUMN(AX61)=COLUMN(#REF!)))</formula>
    </cfRule>
  </conditionalFormatting>
  <conditionalFormatting sqref="AW62">
    <cfRule type="expression" dxfId="809" priority="180">
      <formula>AND(AW62&lt;&gt;"",#REF!="",OR(COLUMN(AW62)=COLUMN(#REF!),COLUMN(AW62)=COLUMN(#REF!)))</formula>
    </cfRule>
  </conditionalFormatting>
  <conditionalFormatting sqref="AX62">
    <cfRule type="expression" dxfId="808" priority="179">
      <formula>AND(AX62&lt;&gt;"",#REF!="",OR(COLUMN(AX62)=COLUMN(#REF!),COLUMN(AX62)=COLUMN(#REF!)))</formula>
    </cfRule>
  </conditionalFormatting>
  <conditionalFormatting sqref="AW63">
    <cfRule type="expression" dxfId="807" priority="178">
      <formula>AND(AW63&lt;&gt;"",#REF!="",OR(COLUMN(AW63)=COLUMN(#REF!),COLUMN(AW63)=COLUMN(#REF!)))</formula>
    </cfRule>
  </conditionalFormatting>
  <conditionalFormatting sqref="AX63">
    <cfRule type="expression" dxfId="806" priority="177">
      <formula>AND(AX63&lt;&gt;"",#REF!="",OR(COLUMN(AX63)=COLUMN(#REF!),COLUMN(AX63)=COLUMN(#REF!)))</formula>
    </cfRule>
  </conditionalFormatting>
  <conditionalFormatting sqref="AW64">
    <cfRule type="expression" dxfId="805" priority="176">
      <formula>AND(AW64&lt;&gt;"",#REF!="",OR(COLUMN(AW64)=COLUMN(#REF!),COLUMN(AW64)=COLUMN(#REF!)))</formula>
    </cfRule>
  </conditionalFormatting>
  <conditionalFormatting sqref="AX64">
    <cfRule type="expression" dxfId="804" priority="175">
      <formula>AND(AX64&lt;&gt;"",#REF!="",OR(COLUMN(AX64)=COLUMN(#REF!),COLUMN(AX64)=COLUMN(#REF!)))</formula>
    </cfRule>
  </conditionalFormatting>
  <conditionalFormatting sqref="AW65">
    <cfRule type="expression" dxfId="803" priority="174">
      <formula>AND(AW65&lt;&gt;"",#REF!="",OR(COLUMN(AW65)=COLUMN(#REF!),COLUMN(AW65)=COLUMN(#REF!)))</formula>
    </cfRule>
  </conditionalFormatting>
  <conditionalFormatting sqref="AX65">
    <cfRule type="expression" dxfId="802" priority="173">
      <formula>AND(AX65&lt;&gt;"",#REF!="",OR(COLUMN(AX65)=COLUMN(#REF!),COLUMN(AX65)=COLUMN(#REF!)))</formula>
    </cfRule>
  </conditionalFormatting>
  <conditionalFormatting sqref="AW66">
    <cfRule type="expression" dxfId="801" priority="172">
      <formula>AND(AW66&lt;&gt;"",#REF!="",OR(COLUMN(AW66)=COLUMN(#REF!),COLUMN(AW66)=COLUMN(#REF!)))</formula>
    </cfRule>
  </conditionalFormatting>
  <conditionalFormatting sqref="AX66">
    <cfRule type="expression" dxfId="800" priority="171">
      <formula>AND(AX66&lt;&gt;"",#REF!="",OR(COLUMN(AX66)=COLUMN(#REF!),COLUMN(AX66)=COLUMN(#REF!)))</formula>
    </cfRule>
  </conditionalFormatting>
  <conditionalFormatting sqref="AW67">
    <cfRule type="expression" dxfId="799" priority="170">
      <formula>AND(AW67&lt;&gt;"",#REF!="",OR(COLUMN(AW67)=COLUMN(#REF!),COLUMN(AW67)=COLUMN(#REF!)))</formula>
    </cfRule>
  </conditionalFormatting>
  <conditionalFormatting sqref="AX67">
    <cfRule type="expression" dxfId="798" priority="169">
      <formula>AND(AX67&lt;&gt;"",#REF!="",OR(COLUMN(AX67)=COLUMN(#REF!),COLUMN(AX67)=COLUMN(#REF!)))</formula>
    </cfRule>
  </conditionalFormatting>
  <conditionalFormatting sqref="AW68">
    <cfRule type="expression" dxfId="797" priority="168">
      <formula>AND(AW68&lt;&gt;"",#REF!="",OR(COLUMN(AW68)=COLUMN(#REF!),COLUMN(AW68)=COLUMN(#REF!)))</formula>
    </cfRule>
  </conditionalFormatting>
  <conditionalFormatting sqref="AX68">
    <cfRule type="expression" dxfId="796" priority="167">
      <formula>AND(AX68&lt;&gt;"",#REF!="",OR(COLUMN(AX68)=COLUMN(#REF!),COLUMN(AX68)=COLUMN(#REF!)))</formula>
    </cfRule>
  </conditionalFormatting>
  <conditionalFormatting sqref="AW69">
    <cfRule type="expression" dxfId="795" priority="166">
      <formula>AND(AW69&lt;&gt;"",#REF!="",OR(COLUMN(AW69)=COLUMN(#REF!),COLUMN(AW69)=COLUMN(#REF!)))</formula>
    </cfRule>
  </conditionalFormatting>
  <conditionalFormatting sqref="AX69">
    <cfRule type="expression" dxfId="794" priority="165">
      <formula>AND(AX69&lt;&gt;"",#REF!="",OR(COLUMN(AX69)=COLUMN(#REF!),COLUMN(AX69)=COLUMN(#REF!)))</formula>
    </cfRule>
  </conditionalFormatting>
  <conditionalFormatting sqref="AW70">
    <cfRule type="expression" dxfId="793" priority="164">
      <formula>AND(AW70&lt;&gt;"",#REF!="",OR(COLUMN(AW70)=COLUMN(#REF!),COLUMN(AW70)=COLUMN(#REF!)))</formula>
    </cfRule>
  </conditionalFormatting>
  <conditionalFormatting sqref="AX70">
    <cfRule type="expression" dxfId="792" priority="163">
      <formula>AND(AX70&lt;&gt;"",#REF!="",OR(COLUMN(AX70)=COLUMN(#REF!),COLUMN(AX70)=COLUMN(#REF!)))</formula>
    </cfRule>
  </conditionalFormatting>
  <conditionalFormatting sqref="AW71">
    <cfRule type="expression" dxfId="791" priority="162">
      <formula>AND(AW71&lt;&gt;"",#REF!="",OR(COLUMN(AW71)=COLUMN(#REF!),COLUMN(AW71)=COLUMN(#REF!)))</formula>
    </cfRule>
  </conditionalFormatting>
  <conditionalFormatting sqref="AX71">
    <cfRule type="expression" dxfId="790" priority="161">
      <formula>AND(AX71&lt;&gt;"",#REF!="",OR(COLUMN(AX71)=COLUMN(#REF!),COLUMN(AX71)=COLUMN(#REF!)))</formula>
    </cfRule>
  </conditionalFormatting>
  <conditionalFormatting sqref="AW72">
    <cfRule type="expression" dxfId="789" priority="160">
      <formula>AND(AW72&lt;&gt;"",#REF!="",OR(COLUMN(AW72)=COLUMN(#REF!),COLUMN(AW72)=COLUMN(#REF!)))</formula>
    </cfRule>
  </conditionalFormatting>
  <conditionalFormatting sqref="AX72">
    <cfRule type="expression" dxfId="788" priority="159">
      <formula>AND(AX72&lt;&gt;"",#REF!="",OR(COLUMN(AX72)=COLUMN(#REF!),COLUMN(AX72)=COLUMN(#REF!)))</formula>
    </cfRule>
  </conditionalFormatting>
  <conditionalFormatting sqref="AW73">
    <cfRule type="expression" dxfId="787" priority="158">
      <formula>AND(AW73&lt;&gt;"",#REF!="",OR(COLUMN(AW73)=COLUMN(#REF!),COLUMN(AW73)=COLUMN(#REF!)))</formula>
    </cfRule>
  </conditionalFormatting>
  <conditionalFormatting sqref="AX73">
    <cfRule type="expression" dxfId="786" priority="157">
      <formula>AND(AX73&lt;&gt;"",#REF!="",OR(COLUMN(AX73)=COLUMN(#REF!),COLUMN(AX73)=COLUMN(#REF!)))</formula>
    </cfRule>
  </conditionalFormatting>
  <conditionalFormatting sqref="AW74">
    <cfRule type="expression" dxfId="785" priority="156">
      <formula>AND(AW74&lt;&gt;"",#REF!="",OR(COLUMN(AW74)=COLUMN(#REF!),COLUMN(AW74)=COLUMN(#REF!)))</formula>
    </cfRule>
  </conditionalFormatting>
  <conditionalFormatting sqref="AX74">
    <cfRule type="expression" dxfId="784" priority="155">
      <formula>AND(AX74&lt;&gt;"",#REF!="",OR(COLUMN(AX74)=COLUMN(#REF!),COLUMN(AX74)=COLUMN(#REF!)))</formula>
    </cfRule>
  </conditionalFormatting>
  <conditionalFormatting sqref="AW75">
    <cfRule type="expression" dxfId="783" priority="154">
      <formula>AND(AW75&lt;&gt;"",#REF!="",OR(COLUMN(AW75)=COLUMN(#REF!),COLUMN(AW75)=COLUMN(#REF!)))</formula>
    </cfRule>
  </conditionalFormatting>
  <conditionalFormatting sqref="AX75">
    <cfRule type="expression" dxfId="782" priority="153">
      <formula>AND(AX75&lt;&gt;"",#REF!="",OR(COLUMN(AX75)=COLUMN(#REF!),COLUMN(AX75)=COLUMN(#REF!)))</formula>
    </cfRule>
  </conditionalFormatting>
  <conditionalFormatting sqref="AW76">
    <cfRule type="expression" dxfId="781" priority="152">
      <formula>AND(AW76&lt;&gt;"",#REF!="",OR(COLUMN(AW76)=COLUMN(#REF!),COLUMN(AW76)=COLUMN(#REF!)))</formula>
    </cfRule>
  </conditionalFormatting>
  <conditionalFormatting sqref="AX76">
    <cfRule type="expression" dxfId="780" priority="151">
      <formula>AND(AX76&lt;&gt;"",#REF!="",OR(COLUMN(AX76)=COLUMN(#REF!),COLUMN(AX76)=COLUMN(#REF!)))</formula>
    </cfRule>
  </conditionalFormatting>
  <conditionalFormatting sqref="AW77">
    <cfRule type="expression" dxfId="779" priority="150">
      <formula>AND(AW77&lt;&gt;"",#REF!="",OR(COLUMN(AW77)=COLUMN(#REF!),COLUMN(AW77)=COLUMN(#REF!)))</formula>
    </cfRule>
  </conditionalFormatting>
  <conditionalFormatting sqref="AX77">
    <cfRule type="expression" dxfId="778" priority="149">
      <formula>AND(AX77&lt;&gt;"",#REF!="",OR(COLUMN(AX77)=COLUMN(#REF!),COLUMN(AX77)=COLUMN(#REF!)))</formula>
    </cfRule>
  </conditionalFormatting>
  <conditionalFormatting sqref="AW78">
    <cfRule type="expression" dxfId="777" priority="148">
      <formula>AND(AW78&lt;&gt;"",#REF!="",OR(COLUMN(AW78)=COLUMN(#REF!),COLUMN(AW78)=COLUMN(#REF!)))</formula>
    </cfRule>
  </conditionalFormatting>
  <conditionalFormatting sqref="AX78">
    <cfRule type="expression" dxfId="776" priority="147">
      <formula>AND(AX78&lt;&gt;"",#REF!="",OR(COLUMN(AX78)=COLUMN(#REF!),COLUMN(AX78)=COLUMN(#REF!)))</formula>
    </cfRule>
  </conditionalFormatting>
  <conditionalFormatting sqref="AW79">
    <cfRule type="expression" dxfId="775" priority="146">
      <formula>AND(AW79&lt;&gt;"",#REF!="",OR(COLUMN(AW79)=COLUMN(#REF!),COLUMN(AW79)=COLUMN(#REF!)))</formula>
    </cfRule>
  </conditionalFormatting>
  <conditionalFormatting sqref="AX79">
    <cfRule type="expression" dxfId="774" priority="145">
      <formula>AND(AX79&lt;&gt;"",#REF!="",OR(COLUMN(AX79)=COLUMN(#REF!),COLUMN(AX79)=COLUMN(#REF!)))</formula>
    </cfRule>
  </conditionalFormatting>
  <conditionalFormatting sqref="AW80">
    <cfRule type="expression" dxfId="773" priority="144">
      <formula>AND(AW80&lt;&gt;"",#REF!="",OR(COLUMN(AW80)=COLUMN(#REF!),COLUMN(AW80)=COLUMN(#REF!)))</formula>
    </cfRule>
  </conditionalFormatting>
  <conditionalFormatting sqref="AX80">
    <cfRule type="expression" dxfId="772" priority="143">
      <formula>AND(AX80&lt;&gt;"",#REF!="",OR(COLUMN(AX80)=COLUMN(#REF!),COLUMN(AX80)=COLUMN(#REF!)))</formula>
    </cfRule>
  </conditionalFormatting>
  <conditionalFormatting sqref="AW81">
    <cfRule type="expression" dxfId="771" priority="142">
      <formula>AND(AW81&lt;&gt;"",#REF!="",OR(COLUMN(AW81)=COLUMN(#REF!),COLUMN(AW81)=COLUMN(#REF!)))</formula>
    </cfRule>
  </conditionalFormatting>
  <conditionalFormatting sqref="AX81">
    <cfRule type="expression" dxfId="770" priority="141">
      <formula>AND(AX81&lt;&gt;"",#REF!="",OR(COLUMN(AX81)=COLUMN(#REF!),COLUMN(AX81)=COLUMN(#REF!)))</formula>
    </cfRule>
  </conditionalFormatting>
  <conditionalFormatting sqref="AW82">
    <cfRule type="expression" dxfId="769" priority="140">
      <formula>AND(AW82&lt;&gt;"",#REF!="",OR(COLUMN(AW82)=COLUMN(#REF!),COLUMN(AW82)=COLUMN(#REF!)))</formula>
    </cfRule>
  </conditionalFormatting>
  <conditionalFormatting sqref="AX82">
    <cfRule type="expression" dxfId="768" priority="139">
      <formula>AND(AX82&lt;&gt;"",#REF!="",OR(COLUMN(AX82)=COLUMN(#REF!),COLUMN(AX82)=COLUMN(#REF!)))</formula>
    </cfRule>
  </conditionalFormatting>
  <conditionalFormatting sqref="AW83">
    <cfRule type="expression" dxfId="767" priority="138">
      <formula>AND(AW83&lt;&gt;"",#REF!="",OR(COLUMN(AW83)=COLUMN(#REF!),COLUMN(AW83)=COLUMN(#REF!)))</formula>
    </cfRule>
  </conditionalFormatting>
  <conditionalFormatting sqref="AX83">
    <cfRule type="expression" dxfId="766" priority="137">
      <formula>AND(AX83&lt;&gt;"",#REF!="",OR(COLUMN(AX83)=COLUMN(#REF!),COLUMN(AX83)=COLUMN(#REF!)))</formula>
    </cfRule>
  </conditionalFormatting>
  <conditionalFormatting sqref="AW84">
    <cfRule type="expression" dxfId="765" priority="136">
      <formula>AND(AW84&lt;&gt;"",#REF!="",OR(COLUMN(AW84)=COLUMN(#REF!),COLUMN(AW84)=COLUMN(#REF!)))</formula>
    </cfRule>
  </conditionalFormatting>
  <conditionalFormatting sqref="AX84">
    <cfRule type="expression" dxfId="764" priority="135">
      <formula>AND(AX84&lt;&gt;"",#REF!="",OR(COLUMN(AX84)=COLUMN(#REF!),COLUMN(AX84)=COLUMN(#REF!)))</formula>
    </cfRule>
  </conditionalFormatting>
  <conditionalFormatting sqref="AW85">
    <cfRule type="expression" dxfId="763" priority="134">
      <formula>AND(AW85&lt;&gt;"",#REF!="",OR(COLUMN(AW85)=COLUMN(#REF!),COLUMN(AW85)=COLUMN(#REF!)))</formula>
    </cfRule>
  </conditionalFormatting>
  <conditionalFormatting sqref="AX85">
    <cfRule type="expression" dxfId="762" priority="133">
      <formula>AND(AX85&lt;&gt;"",#REF!="",OR(COLUMN(AX85)=COLUMN(#REF!),COLUMN(AX85)=COLUMN(#REF!)))</formula>
    </cfRule>
  </conditionalFormatting>
  <conditionalFormatting sqref="AW86">
    <cfRule type="expression" dxfId="761" priority="132">
      <formula>AND(AW86&lt;&gt;"",#REF!="",OR(COLUMN(AW86)=COLUMN(#REF!),COLUMN(AW86)=COLUMN(#REF!)))</formula>
    </cfRule>
  </conditionalFormatting>
  <conditionalFormatting sqref="AX86">
    <cfRule type="expression" dxfId="760" priority="131">
      <formula>AND(AX86&lt;&gt;"",#REF!="",OR(COLUMN(AX86)=COLUMN(#REF!),COLUMN(AX86)=COLUMN(#REF!)))</formula>
    </cfRule>
  </conditionalFormatting>
  <conditionalFormatting sqref="AW87">
    <cfRule type="expression" dxfId="759" priority="130">
      <formula>AND(AW87&lt;&gt;"",#REF!="",OR(COLUMN(AW87)=COLUMN(#REF!),COLUMN(AW87)=COLUMN(#REF!)))</formula>
    </cfRule>
  </conditionalFormatting>
  <conditionalFormatting sqref="AX87">
    <cfRule type="expression" dxfId="758" priority="129">
      <formula>AND(AX87&lt;&gt;"",#REF!="",OR(COLUMN(AX87)=COLUMN(#REF!),COLUMN(AX87)=COLUMN(#REF!)))</formula>
    </cfRule>
  </conditionalFormatting>
  <conditionalFormatting sqref="AW88">
    <cfRule type="expression" dxfId="757" priority="128">
      <formula>AND(AW88&lt;&gt;"",#REF!="",OR(COLUMN(AW88)=COLUMN(#REF!),COLUMN(AW88)=COLUMN(#REF!)))</formula>
    </cfRule>
  </conditionalFormatting>
  <conditionalFormatting sqref="AX88">
    <cfRule type="expression" dxfId="756" priority="127">
      <formula>AND(AX88&lt;&gt;"",#REF!="",OR(COLUMN(AX88)=COLUMN(#REF!),COLUMN(AX88)=COLUMN(#REF!)))</formula>
    </cfRule>
  </conditionalFormatting>
  <conditionalFormatting sqref="AW89">
    <cfRule type="expression" dxfId="755" priority="126">
      <formula>AND(AW89&lt;&gt;"",#REF!="",OR(COLUMN(AW89)=COLUMN(#REF!),COLUMN(AW89)=COLUMN(#REF!)))</formula>
    </cfRule>
  </conditionalFormatting>
  <conditionalFormatting sqref="AX89">
    <cfRule type="expression" dxfId="754" priority="125">
      <formula>AND(AX89&lt;&gt;"",#REF!="",OR(COLUMN(AX89)=COLUMN(#REF!),COLUMN(AX89)=COLUMN(#REF!)))</formula>
    </cfRule>
  </conditionalFormatting>
  <conditionalFormatting sqref="AW90">
    <cfRule type="expression" dxfId="753" priority="124">
      <formula>AND(AW90&lt;&gt;"",#REF!="",OR(COLUMN(AW90)=COLUMN(#REF!),COLUMN(AW90)=COLUMN(#REF!)))</formula>
    </cfRule>
  </conditionalFormatting>
  <conditionalFormatting sqref="AX90">
    <cfRule type="expression" dxfId="752" priority="123">
      <formula>AND(AX90&lt;&gt;"",#REF!="",OR(COLUMN(AX90)=COLUMN(#REF!),COLUMN(AX90)=COLUMN(#REF!)))</formula>
    </cfRule>
  </conditionalFormatting>
  <conditionalFormatting sqref="AW91">
    <cfRule type="expression" dxfId="751" priority="122">
      <formula>AND(AW91&lt;&gt;"",#REF!="",OR(COLUMN(AW91)=COLUMN(#REF!),COLUMN(AW91)=COLUMN(#REF!)))</formula>
    </cfRule>
  </conditionalFormatting>
  <conditionalFormatting sqref="AX91">
    <cfRule type="expression" dxfId="750" priority="121">
      <formula>AND(AX91&lt;&gt;"",#REF!="",OR(COLUMN(AX91)=COLUMN(#REF!),COLUMN(AX91)=COLUMN(#REF!)))</formula>
    </cfRule>
  </conditionalFormatting>
  <conditionalFormatting sqref="AW92">
    <cfRule type="expression" dxfId="749" priority="120">
      <formula>AND(AW92&lt;&gt;"",#REF!="",OR(COLUMN(AW92)=COLUMN(#REF!),COLUMN(AW92)=COLUMN(#REF!)))</formula>
    </cfRule>
  </conditionalFormatting>
  <conditionalFormatting sqref="AX92">
    <cfRule type="expression" dxfId="748" priority="119">
      <formula>AND(AX92&lt;&gt;"",#REF!="",OR(COLUMN(AX92)=COLUMN(#REF!),COLUMN(AX92)=COLUMN(#REF!)))</formula>
    </cfRule>
  </conditionalFormatting>
  <conditionalFormatting sqref="AW93">
    <cfRule type="expression" dxfId="747" priority="118">
      <formula>AND(AW93&lt;&gt;"",#REF!="",OR(COLUMN(AW93)=COLUMN(#REF!),COLUMN(AW93)=COLUMN(#REF!)))</formula>
    </cfRule>
  </conditionalFormatting>
  <conditionalFormatting sqref="AX93">
    <cfRule type="expression" dxfId="746" priority="117">
      <formula>AND(AX93&lt;&gt;"",#REF!="",OR(COLUMN(AX93)=COLUMN(#REF!),COLUMN(AX93)=COLUMN(#REF!)))</formula>
    </cfRule>
  </conditionalFormatting>
  <conditionalFormatting sqref="AW94">
    <cfRule type="expression" dxfId="745" priority="116">
      <formula>AND(AW94&lt;&gt;"",#REF!="",OR(COLUMN(AW94)=COLUMN(#REF!),COLUMN(AW94)=COLUMN(#REF!)))</formula>
    </cfRule>
  </conditionalFormatting>
  <conditionalFormatting sqref="AX94">
    <cfRule type="expression" dxfId="744" priority="115">
      <formula>AND(AX94&lt;&gt;"",#REF!="",OR(COLUMN(AX94)=COLUMN(#REF!),COLUMN(AX94)=COLUMN(#REF!)))</formula>
    </cfRule>
  </conditionalFormatting>
  <conditionalFormatting sqref="AW95">
    <cfRule type="expression" dxfId="743" priority="114">
      <formula>AND(AW95&lt;&gt;"",#REF!="",OR(COLUMN(AW95)=COLUMN(#REF!),COLUMN(AW95)=COLUMN(#REF!)))</formula>
    </cfRule>
  </conditionalFormatting>
  <conditionalFormatting sqref="AX95">
    <cfRule type="expression" dxfId="742" priority="113">
      <formula>AND(AX95&lt;&gt;"",#REF!="",OR(COLUMN(AX95)=COLUMN(#REF!),COLUMN(AX95)=COLUMN(#REF!)))</formula>
    </cfRule>
  </conditionalFormatting>
  <conditionalFormatting sqref="AW96">
    <cfRule type="expression" dxfId="741" priority="112">
      <formula>AND(AW96&lt;&gt;"",#REF!="",OR(COLUMN(AW96)=COLUMN(#REF!),COLUMN(AW96)=COLUMN(#REF!)))</formula>
    </cfRule>
  </conditionalFormatting>
  <conditionalFormatting sqref="AX96">
    <cfRule type="expression" dxfId="740" priority="111">
      <formula>AND(AX96&lt;&gt;"",#REF!="",OR(COLUMN(AX96)=COLUMN(#REF!),COLUMN(AX96)=COLUMN(#REF!)))</formula>
    </cfRule>
  </conditionalFormatting>
  <conditionalFormatting sqref="AW97">
    <cfRule type="expression" dxfId="739" priority="110">
      <formula>AND(AW97&lt;&gt;"",#REF!="",OR(COLUMN(AW97)=COLUMN(#REF!),COLUMN(AW97)=COLUMN(#REF!)))</formula>
    </cfRule>
  </conditionalFormatting>
  <conditionalFormatting sqref="AX97">
    <cfRule type="expression" dxfId="738" priority="109">
      <formula>AND(AX97&lt;&gt;"",#REF!="",OR(COLUMN(AX97)=COLUMN(#REF!),COLUMN(AX97)=COLUMN(#REF!)))</formula>
    </cfRule>
  </conditionalFormatting>
  <conditionalFormatting sqref="AW98">
    <cfRule type="expression" dxfId="737" priority="108">
      <formula>AND(AW98&lt;&gt;"",#REF!="",OR(COLUMN(AW98)=COLUMN(#REF!),COLUMN(AW98)=COLUMN(#REF!)))</formula>
    </cfRule>
  </conditionalFormatting>
  <conditionalFormatting sqref="AX98">
    <cfRule type="expression" dxfId="736" priority="107">
      <formula>AND(AX98&lt;&gt;"",#REF!="",OR(COLUMN(AX98)=COLUMN(#REF!),COLUMN(AX98)=COLUMN(#REF!)))</formula>
    </cfRule>
  </conditionalFormatting>
  <conditionalFormatting sqref="AW99">
    <cfRule type="expression" dxfId="735" priority="106">
      <formula>AND(AW99&lt;&gt;"",#REF!="",OR(COLUMN(AW99)=COLUMN(#REF!),COLUMN(AW99)=COLUMN(#REF!)))</formula>
    </cfRule>
  </conditionalFormatting>
  <conditionalFormatting sqref="AX99">
    <cfRule type="expression" dxfId="734" priority="105">
      <formula>AND(AX99&lt;&gt;"",#REF!="",OR(COLUMN(AX99)=COLUMN(#REF!),COLUMN(AX99)=COLUMN(#REF!)))</formula>
    </cfRule>
  </conditionalFormatting>
  <conditionalFormatting sqref="AW100">
    <cfRule type="expression" dxfId="733" priority="104">
      <formula>AND(AW100&lt;&gt;"",#REF!="",OR(COLUMN(AW100)=COLUMN(#REF!),COLUMN(AW100)=COLUMN(#REF!)))</formula>
    </cfRule>
  </conditionalFormatting>
  <conditionalFormatting sqref="AX100">
    <cfRule type="expression" dxfId="732" priority="103">
      <formula>AND(AX100&lt;&gt;"",#REF!="",OR(COLUMN(AX100)=COLUMN(#REF!),COLUMN(AX100)=COLUMN(#REF!)))</formula>
    </cfRule>
  </conditionalFormatting>
  <conditionalFormatting sqref="AW101">
    <cfRule type="expression" dxfId="731" priority="102">
      <formula>AND(AW101&lt;&gt;"",#REF!="",OR(COLUMN(AW101)=COLUMN(#REF!),COLUMN(AW101)=COLUMN(#REF!)))</formula>
    </cfRule>
  </conditionalFormatting>
  <conditionalFormatting sqref="AX101">
    <cfRule type="expression" dxfId="730" priority="101">
      <formula>AND(AX101&lt;&gt;"",#REF!="",OR(COLUMN(AX101)=COLUMN(#REF!),COLUMN(AX101)=COLUMN(#REF!)))</formula>
    </cfRule>
  </conditionalFormatting>
  <conditionalFormatting sqref="AW102">
    <cfRule type="expression" dxfId="729" priority="100">
      <formula>AND(AW102&lt;&gt;"",#REF!="",OR(COLUMN(AW102)=COLUMN(#REF!),COLUMN(AW102)=COLUMN(#REF!)))</formula>
    </cfRule>
  </conditionalFormatting>
  <conditionalFormatting sqref="AX102">
    <cfRule type="expression" dxfId="728" priority="99">
      <formula>AND(AX102&lt;&gt;"",#REF!="",OR(COLUMN(AX102)=COLUMN(#REF!),COLUMN(AX102)=COLUMN(#REF!)))</formula>
    </cfRule>
  </conditionalFormatting>
  <conditionalFormatting sqref="AW103">
    <cfRule type="expression" dxfId="727" priority="98">
      <formula>AND(AW103&lt;&gt;"",#REF!="",OR(COLUMN(AW103)=COLUMN(#REF!),COLUMN(AW103)=COLUMN(#REF!)))</formula>
    </cfRule>
  </conditionalFormatting>
  <conditionalFormatting sqref="AX103">
    <cfRule type="expression" dxfId="726" priority="97">
      <formula>AND(AX103&lt;&gt;"",#REF!="",OR(COLUMN(AX103)=COLUMN(#REF!),COLUMN(AX103)=COLUMN(#REF!)))</formula>
    </cfRule>
  </conditionalFormatting>
  <conditionalFormatting sqref="AW104">
    <cfRule type="expression" dxfId="725" priority="96">
      <formula>AND(AW104&lt;&gt;"",#REF!="",OR(COLUMN(AW104)=COLUMN(#REF!),COLUMN(AW104)=COLUMN(#REF!)))</formula>
    </cfRule>
  </conditionalFormatting>
  <conditionalFormatting sqref="AX104">
    <cfRule type="expression" dxfId="724" priority="95">
      <formula>AND(AX104&lt;&gt;"",#REF!="",OR(COLUMN(AX104)=COLUMN(#REF!),COLUMN(AX104)=COLUMN(#REF!)))</formula>
    </cfRule>
  </conditionalFormatting>
  <conditionalFormatting sqref="AW105">
    <cfRule type="expression" dxfId="723" priority="94">
      <formula>AND(AW105&lt;&gt;"",#REF!="",OR(COLUMN(AW105)=COLUMN(#REF!),COLUMN(AW105)=COLUMN(#REF!)))</formula>
    </cfRule>
  </conditionalFormatting>
  <conditionalFormatting sqref="AX105">
    <cfRule type="expression" dxfId="722" priority="93">
      <formula>AND(AX105&lt;&gt;"",#REF!="",OR(COLUMN(AX105)=COLUMN(#REF!),COLUMN(AX105)=COLUMN(#REF!)))</formula>
    </cfRule>
  </conditionalFormatting>
  <conditionalFormatting sqref="AW106">
    <cfRule type="expression" dxfId="721" priority="92">
      <formula>AND(AW106&lt;&gt;"",#REF!="",OR(COLUMN(AW106)=COLUMN(#REF!),COLUMN(AW106)=COLUMN(#REF!)))</formula>
    </cfRule>
  </conditionalFormatting>
  <conditionalFormatting sqref="AX106">
    <cfRule type="expression" dxfId="720" priority="91">
      <formula>AND(AX106&lt;&gt;"",#REF!="",OR(COLUMN(AX106)=COLUMN(#REF!),COLUMN(AX106)=COLUMN(#REF!)))</formula>
    </cfRule>
  </conditionalFormatting>
  <conditionalFormatting sqref="AW107">
    <cfRule type="expression" dxfId="719" priority="90">
      <formula>AND(AW107&lt;&gt;"",#REF!="",OR(COLUMN(AW107)=COLUMN(#REF!),COLUMN(AW107)=COLUMN(#REF!)))</formula>
    </cfRule>
  </conditionalFormatting>
  <conditionalFormatting sqref="AX107">
    <cfRule type="expression" dxfId="718" priority="89">
      <formula>AND(AX107&lt;&gt;"",#REF!="",OR(COLUMN(AX107)=COLUMN(#REF!),COLUMN(AX107)=COLUMN(#REF!)))</formula>
    </cfRule>
  </conditionalFormatting>
  <conditionalFormatting sqref="AW108">
    <cfRule type="expression" dxfId="717" priority="88">
      <formula>AND(AW108&lt;&gt;"",#REF!="",OR(COLUMN(AW108)=COLUMN(#REF!),COLUMN(AW108)=COLUMN(#REF!)))</formula>
    </cfRule>
  </conditionalFormatting>
  <conditionalFormatting sqref="AX108">
    <cfRule type="expression" dxfId="716" priority="87">
      <formula>AND(AX108&lt;&gt;"",#REF!="",OR(COLUMN(AX108)=COLUMN(#REF!),COLUMN(AX108)=COLUMN(#REF!)))</formula>
    </cfRule>
  </conditionalFormatting>
  <conditionalFormatting sqref="AW109">
    <cfRule type="expression" dxfId="715" priority="86">
      <formula>AND(AW109&lt;&gt;"",#REF!="",OR(COLUMN(AW109)=COLUMN(#REF!),COLUMN(AW109)=COLUMN(#REF!)))</formula>
    </cfRule>
  </conditionalFormatting>
  <conditionalFormatting sqref="AX109">
    <cfRule type="expression" dxfId="714" priority="85">
      <formula>AND(AX109&lt;&gt;"",#REF!="",OR(COLUMN(AX109)=COLUMN(#REF!),COLUMN(AX109)=COLUMN(#REF!)))</formula>
    </cfRule>
  </conditionalFormatting>
  <conditionalFormatting sqref="AW110">
    <cfRule type="expression" dxfId="713" priority="84">
      <formula>AND(AW110&lt;&gt;"",#REF!="",OR(COLUMN(AW110)=COLUMN(#REF!),COLUMN(AW110)=COLUMN(#REF!)))</formula>
    </cfRule>
  </conditionalFormatting>
  <conditionalFormatting sqref="AX110">
    <cfRule type="expression" dxfId="712" priority="83">
      <formula>AND(AX110&lt;&gt;"",#REF!="",OR(COLUMN(AX110)=COLUMN(#REF!),COLUMN(AX110)=COLUMN(#REF!)))</formula>
    </cfRule>
  </conditionalFormatting>
  <conditionalFormatting sqref="AW111">
    <cfRule type="expression" dxfId="711" priority="82">
      <formula>AND(AW111&lt;&gt;"",#REF!="",OR(COLUMN(AW111)=COLUMN(#REF!),COLUMN(AW111)=COLUMN(#REF!)))</formula>
    </cfRule>
  </conditionalFormatting>
  <conditionalFormatting sqref="AX111">
    <cfRule type="expression" dxfId="710" priority="81">
      <formula>AND(AX111&lt;&gt;"",#REF!="",OR(COLUMN(AX111)=COLUMN(#REF!),COLUMN(AX111)=COLUMN(#REF!)))</formula>
    </cfRule>
  </conditionalFormatting>
  <conditionalFormatting sqref="AW112">
    <cfRule type="expression" dxfId="709" priority="80">
      <formula>AND(AW112&lt;&gt;"",#REF!="",OR(COLUMN(AW112)=COLUMN(#REF!),COLUMN(AW112)=COLUMN(#REF!)))</formula>
    </cfRule>
  </conditionalFormatting>
  <conditionalFormatting sqref="AX112">
    <cfRule type="expression" dxfId="708" priority="79">
      <formula>AND(AX112&lt;&gt;"",#REF!="",OR(COLUMN(AX112)=COLUMN(#REF!),COLUMN(AX112)=COLUMN(#REF!)))</formula>
    </cfRule>
  </conditionalFormatting>
  <conditionalFormatting sqref="AW113">
    <cfRule type="expression" dxfId="707" priority="78">
      <formula>AND(AW113&lt;&gt;"",#REF!="",OR(COLUMN(AW113)=COLUMN(#REF!),COLUMN(AW113)=COLUMN(#REF!)))</formula>
    </cfRule>
  </conditionalFormatting>
  <conditionalFormatting sqref="AX113">
    <cfRule type="expression" dxfId="706" priority="77">
      <formula>AND(AX113&lt;&gt;"",#REF!="",OR(COLUMN(AX113)=COLUMN(#REF!),COLUMN(AX113)=COLUMN(#REF!)))</formula>
    </cfRule>
  </conditionalFormatting>
  <conditionalFormatting sqref="AW114">
    <cfRule type="expression" dxfId="705" priority="76">
      <formula>AND(AW114&lt;&gt;"",#REF!="",OR(COLUMN(AW114)=COLUMN(#REF!),COLUMN(AW114)=COLUMN(#REF!)))</formula>
    </cfRule>
  </conditionalFormatting>
  <conditionalFormatting sqref="AX114">
    <cfRule type="expression" dxfId="704" priority="75">
      <formula>AND(AX114&lt;&gt;"",#REF!="",OR(COLUMN(AX114)=COLUMN(#REF!),COLUMN(AX114)=COLUMN(#REF!)))</formula>
    </cfRule>
  </conditionalFormatting>
  <conditionalFormatting sqref="AW115">
    <cfRule type="expression" dxfId="703" priority="74">
      <formula>AND(AW115&lt;&gt;"",#REF!="",OR(COLUMN(AW115)=COLUMN(#REF!),COLUMN(AW115)=COLUMN(#REF!)))</formula>
    </cfRule>
  </conditionalFormatting>
  <conditionalFormatting sqref="AX115">
    <cfRule type="expression" dxfId="702" priority="73">
      <formula>AND(AX115&lt;&gt;"",#REF!="",OR(COLUMN(AX115)=COLUMN(#REF!),COLUMN(AX115)=COLUMN(#REF!)))</formula>
    </cfRule>
  </conditionalFormatting>
  <conditionalFormatting sqref="AW116">
    <cfRule type="expression" dxfId="701" priority="72">
      <formula>AND(AW116&lt;&gt;"",#REF!="",OR(COLUMN(AW116)=COLUMN(#REF!),COLUMN(AW116)=COLUMN(#REF!)))</formula>
    </cfRule>
  </conditionalFormatting>
  <conditionalFormatting sqref="AX116">
    <cfRule type="expression" dxfId="700" priority="71">
      <formula>AND(AX116&lt;&gt;"",#REF!="",OR(COLUMN(AX116)=COLUMN(#REF!),COLUMN(AX116)=COLUMN(#REF!)))</formula>
    </cfRule>
  </conditionalFormatting>
  <conditionalFormatting sqref="AW117">
    <cfRule type="expression" dxfId="699" priority="70">
      <formula>AND(AW117&lt;&gt;"",#REF!="",OR(COLUMN(AW117)=COLUMN(#REF!),COLUMN(AW117)=COLUMN(#REF!)))</formula>
    </cfRule>
  </conditionalFormatting>
  <conditionalFormatting sqref="AX117">
    <cfRule type="expression" dxfId="698" priority="69">
      <formula>AND(AX117&lt;&gt;"",#REF!="",OR(COLUMN(AX117)=COLUMN(#REF!),COLUMN(AX117)=COLUMN(#REF!)))</formula>
    </cfRule>
  </conditionalFormatting>
  <conditionalFormatting sqref="AW118">
    <cfRule type="expression" dxfId="697" priority="68">
      <formula>AND(AW118&lt;&gt;"",#REF!="",OR(COLUMN(AW118)=COLUMN(#REF!),COLUMN(AW118)=COLUMN(#REF!)))</formula>
    </cfRule>
  </conditionalFormatting>
  <conditionalFormatting sqref="AX118">
    <cfRule type="expression" dxfId="696" priority="67">
      <formula>AND(AX118&lt;&gt;"",#REF!="",OR(COLUMN(AX118)=COLUMN(#REF!),COLUMN(AX118)=COLUMN(#REF!)))</formula>
    </cfRule>
  </conditionalFormatting>
  <conditionalFormatting sqref="AW119">
    <cfRule type="expression" dxfId="695" priority="66">
      <formula>AND(AW119&lt;&gt;"",#REF!="",OR(COLUMN(AW119)=COLUMN(#REF!),COLUMN(AW119)=COLUMN(#REF!)))</formula>
    </cfRule>
  </conditionalFormatting>
  <conditionalFormatting sqref="AX119">
    <cfRule type="expression" dxfId="694" priority="65">
      <formula>AND(AX119&lt;&gt;"",#REF!="",OR(COLUMN(AX119)=COLUMN(#REF!),COLUMN(AX119)=COLUMN(#REF!)))</formula>
    </cfRule>
  </conditionalFormatting>
  <conditionalFormatting sqref="AW120">
    <cfRule type="expression" dxfId="693" priority="64">
      <formula>AND(AW120&lt;&gt;"",#REF!="",OR(COLUMN(AW120)=COLUMN(#REF!),COLUMN(AW120)=COLUMN(#REF!)))</formula>
    </cfRule>
  </conditionalFormatting>
  <conditionalFormatting sqref="AX120">
    <cfRule type="expression" dxfId="692" priority="63">
      <formula>AND(AX120&lt;&gt;"",#REF!="",OR(COLUMN(AX120)=COLUMN(#REF!),COLUMN(AX120)=COLUMN(#REF!)))</formula>
    </cfRule>
  </conditionalFormatting>
  <conditionalFormatting sqref="AW121">
    <cfRule type="expression" dxfId="691" priority="62">
      <formula>AND(AW121&lt;&gt;"",#REF!="",OR(COLUMN(AW121)=COLUMN(#REF!),COLUMN(AW121)=COLUMN(#REF!)))</formula>
    </cfRule>
  </conditionalFormatting>
  <conditionalFormatting sqref="AX121">
    <cfRule type="expression" dxfId="690" priority="61">
      <formula>AND(AX121&lt;&gt;"",#REF!="",OR(COLUMN(AX121)=COLUMN(#REF!),COLUMN(AX121)=COLUMN(#REF!)))</formula>
    </cfRule>
  </conditionalFormatting>
  <conditionalFormatting sqref="AW122">
    <cfRule type="expression" dxfId="689" priority="60">
      <formula>AND(AW122&lt;&gt;"",#REF!="",OR(COLUMN(AW122)=COLUMN(#REF!),COLUMN(AW122)=COLUMN(#REF!)))</formula>
    </cfRule>
  </conditionalFormatting>
  <conditionalFormatting sqref="AX122">
    <cfRule type="expression" dxfId="688" priority="59">
      <formula>AND(AX122&lt;&gt;"",#REF!="",OR(COLUMN(AX122)=COLUMN(#REF!),COLUMN(AX122)=COLUMN(#REF!)))</formula>
    </cfRule>
  </conditionalFormatting>
  <conditionalFormatting sqref="AW123">
    <cfRule type="expression" dxfId="687" priority="58">
      <formula>AND(AW123&lt;&gt;"",#REF!="",OR(COLUMN(AW123)=COLUMN(#REF!),COLUMN(AW123)=COLUMN(#REF!)))</formula>
    </cfRule>
  </conditionalFormatting>
  <conditionalFormatting sqref="AX123">
    <cfRule type="expression" dxfId="686" priority="57">
      <formula>AND(AX123&lt;&gt;"",#REF!="",OR(COLUMN(AX123)=COLUMN(#REF!),COLUMN(AX123)=COLUMN(#REF!)))</formula>
    </cfRule>
  </conditionalFormatting>
  <conditionalFormatting sqref="AW124">
    <cfRule type="expression" dxfId="685" priority="56">
      <formula>AND(AW124&lt;&gt;"",#REF!="",OR(COLUMN(AW124)=COLUMN(#REF!),COLUMN(AW124)=COLUMN(#REF!)))</formula>
    </cfRule>
  </conditionalFormatting>
  <conditionalFormatting sqref="AX124">
    <cfRule type="expression" dxfId="684" priority="55">
      <formula>AND(AX124&lt;&gt;"",#REF!="",OR(COLUMN(AX124)=COLUMN(#REF!),COLUMN(AX124)=COLUMN(#REF!)))</formula>
    </cfRule>
  </conditionalFormatting>
  <conditionalFormatting sqref="AW125">
    <cfRule type="expression" dxfId="683" priority="54">
      <formula>AND(AW125&lt;&gt;"",#REF!="",OR(COLUMN(AW125)=COLUMN(#REF!),COLUMN(AW125)=COLUMN(#REF!)))</formula>
    </cfRule>
  </conditionalFormatting>
  <conditionalFormatting sqref="AX125">
    <cfRule type="expression" dxfId="682" priority="53">
      <formula>AND(AX125&lt;&gt;"",#REF!="",OR(COLUMN(AX125)=COLUMN(#REF!),COLUMN(AX125)=COLUMN(#REF!)))</formula>
    </cfRule>
  </conditionalFormatting>
  <conditionalFormatting sqref="AW126">
    <cfRule type="expression" dxfId="681" priority="52">
      <formula>AND(AW126&lt;&gt;"",#REF!="",OR(COLUMN(AW126)=COLUMN(#REF!),COLUMN(AW126)=COLUMN(#REF!)))</formula>
    </cfRule>
  </conditionalFormatting>
  <conditionalFormatting sqref="AX126">
    <cfRule type="expression" dxfId="680" priority="51">
      <formula>AND(AX126&lt;&gt;"",#REF!="",OR(COLUMN(AX126)=COLUMN(#REF!),COLUMN(AX126)=COLUMN(#REF!)))</formula>
    </cfRule>
  </conditionalFormatting>
  <conditionalFormatting sqref="AW127">
    <cfRule type="expression" dxfId="679" priority="50">
      <formula>AND(AW127&lt;&gt;"",#REF!="",OR(COLUMN(AW127)=COLUMN(#REF!),COLUMN(AW127)=COLUMN(#REF!)))</formula>
    </cfRule>
  </conditionalFormatting>
  <conditionalFormatting sqref="AX127">
    <cfRule type="expression" dxfId="678" priority="49">
      <formula>AND(AX127&lt;&gt;"",#REF!="",OR(COLUMN(AX127)=COLUMN(#REF!),COLUMN(AX127)=COLUMN(#REF!)))</formula>
    </cfRule>
  </conditionalFormatting>
  <conditionalFormatting sqref="AW128">
    <cfRule type="expression" dxfId="677" priority="48">
      <formula>AND(AW128&lt;&gt;"",#REF!="",OR(COLUMN(AW128)=COLUMN(#REF!),COLUMN(AW128)=COLUMN(#REF!)))</formula>
    </cfRule>
  </conditionalFormatting>
  <conditionalFormatting sqref="AX128">
    <cfRule type="expression" dxfId="676" priority="47">
      <formula>AND(AX128&lt;&gt;"",#REF!="",OR(COLUMN(AX128)=COLUMN(#REF!),COLUMN(AX128)=COLUMN(#REF!)))</formula>
    </cfRule>
  </conditionalFormatting>
  <conditionalFormatting sqref="AW129">
    <cfRule type="expression" dxfId="675" priority="46">
      <formula>AND(AW129&lt;&gt;"",#REF!="",OR(COLUMN(AW129)=COLUMN(#REF!),COLUMN(AW129)=COLUMN(#REF!)))</formula>
    </cfRule>
  </conditionalFormatting>
  <conditionalFormatting sqref="AX129">
    <cfRule type="expression" dxfId="674" priority="45">
      <formula>AND(AX129&lt;&gt;"",#REF!="",OR(COLUMN(AX129)=COLUMN(#REF!),COLUMN(AX129)=COLUMN(#REF!)))</formula>
    </cfRule>
  </conditionalFormatting>
  <conditionalFormatting sqref="AW130">
    <cfRule type="expression" dxfId="673" priority="44">
      <formula>AND(AW130&lt;&gt;"",#REF!="",OR(COLUMN(AW130)=COLUMN(#REF!),COLUMN(AW130)=COLUMN(#REF!)))</formula>
    </cfRule>
  </conditionalFormatting>
  <conditionalFormatting sqref="AX130">
    <cfRule type="expression" dxfId="672" priority="43">
      <formula>AND(AX130&lt;&gt;"",#REF!="",OR(COLUMN(AX130)=COLUMN(#REF!),COLUMN(AX130)=COLUMN(#REF!)))</formula>
    </cfRule>
  </conditionalFormatting>
  <conditionalFormatting sqref="AW131">
    <cfRule type="expression" dxfId="671" priority="42">
      <formula>AND(AW131&lt;&gt;"",#REF!="",OR(COLUMN(AW131)=COLUMN(#REF!),COLUMN(AW131)=COLUMN(#REF!)))</formula>
    </cfRule>
  </conditionalFormatting>
  <conditionalFormatting sqref="AX131">
    <cfRule type="expression" dxfId="670" priority="41">
      <formula>AND(AX131&lt;&gt;"",#REF!="",OR(COLUMN(AX131)=COLUMN(#REF!),COLUMN(AX131)=COLUMN(#REF!)))</formula>
    </cfRule>
  </conditionalFormatting>
  <conditionalFormatting sqref="AW132">
    <cfRule type="expression" dxfId="669" priority="40">
      <formula>AND(AW132&lt;&gt;"",#REF!="",OR(COLUMN(AW132)=COLUMN(#REF!),COLUMN(AW132)=COLUMN(#REF!)))</formula>
    </cfRule>
  </conditionalFormatting>
  <conditionalFormatting sqref="AX132">
    <cfRule type="expression" dxfId="668" priority="39">
      <formula>AND(AX132&lt;&gt;"",#REF!="",OR(COLUMN(AX132)=COLUMN(#REF!),COLUMN(AX132)=COLUMN(#REF!)))</formula>
    </cfRule>
  </conditionalFormatting>
  <conditionalFormatting sqref="AW133">
    <cfRule type="expression" dxfId="667" priority="38">
      <formula>AND(AW133&lt;&gt;"",#REF!="",OR(COLUMN(AW133)=COLUMN(#REF!),COLUMN(AW133)=COLUMN(#REF!)))</formula>
    </cfRule>
  </conditionalFormatting>
  <conditionalFormatting sqref="AX133">
    <cfRule type="expression" dxfId="666" priority="37">
      <formula>AND(AX133&lt;&gt;"",#REF!="",OR(COLUMN(AX133)=COLUMN(#REF!),COLUMN(AX133)=COLUMN(#REF!)))</formula>
    </cfRule>
  </conditionalFormatting>
  <conditionalFormatting sqref="AW134">
    <cfRule type="expression" dxfId="665" priority="36">
      <formula>AND(AW134&lt;&gt;"",#REF!="",OR(COLUMN(AW134)=COLUMN(#REF!),COLUMN(AW134)=COLUMN(#REF!)))</formula>
    </cfRule>
  </conditionalFormatting>
  <conditionalFormatting sqref="AX134">
    <cfRule type="expression" dxfId="664" priority="35">
      <formula>AND(AX134&lt;&gt;"",#REF!="",OR(COLUMN(AX134)=COLUMN(#REF!),COLUMN(AX134)=COLUMN(#REF!)))</formula>
    </cfRule>
  </conditionalFormatting>
  <conditionalFormatting sqref="AW135">
    <cfRule type="expression" dxfId="663" priority="34">
      <formula>AND(AW135&lt;&gt;"",#REF!="",OR(COLUMN(AW135)=COLUMN(#REF!),COLUMN(AW135)=COLUMN(#REF!)))</formula>
    </cfRule>
  </conditionalFormatting>
  <conditionalFormatting sqref="AX135">
    <cfRule type="expression" dxfId="662" priority="33">
      <formula>AND(AX135&lt;&gt;"",#REF!="",OR(COLUMN(AX135)=COLUMN(#REF!),COLUMN(AX135)=COLUMN(#REF!)))</formula>
    </cfRule>
  </conditionalFormatting>
  <conditionalFormatting sqref="AW136">
    <cfRule type="expression" dxfId="661" priority="32">
      <formula>AND(AW136&lt;&gt;"",#REF!="",OR(COLUMN(AW136)=COLUMN(#REF!),COLUMN(AW136)=COLUMN(#REF!)))</formula>
    </cfRule>
  </conditionalFormatting>
  <conditionalFormatting sqref="AX136">
    <cfRule type="expression" dxfId="660" priority="31">
      <formula>AND(AX136&lt;&gt;"",#REF!="",OR(COLUMN(AX136)=COLUMN(#REF!),COLUMN(AX136)=COLUMN(#REF!)))</formula>
    </cfRule>
  </conditionalFormatting>
  <conditionalFormatting sqref="AW137">
    <cfRule type="expression" dxfId="659" priority="30">
      <formula>AND(AW137&lt;&gt;"",#REF!="",OR(COLUMN(AW137)=COLUMN(#REF!),COLUMN(AW137)=COLUMN(#REF!)))</formula>
    </cfRule>
  </conditionalFormatting>
  <conditionalFormatting sqref="AX137">
    <cfRule type="expression" dxfId="658" priority="29">
      <formula>AND(AX137&lt;&gt;"",#REF!="",OR(COLUMN(AX137)=COLUMN(#REF!),COLUMN(AX137)=COLUMN(#REF!)))</formula>
    </cfRule>
  </conditionalFormatting>
  <conditionalFormatting sqref="AW138">
    <cfRule type="expression" dxfId="657" priority="28">
      <formula>AND(AW138&lt;&gt;"",#REF!="",OR(COLUMN(AW138)=COLUMN(#REF!),COLUMN(AW138)=COLUMN(#REF!)))</formula>
    </cfRule>
  </conditionalFormatting>
  <conditionalFormatting sqref="AX138">
    <cfRule type="expression" dxfId="656" priority="27">
      <formula>AND(AX138&lt;&gt;"",#REF!="",OR(COLUMN(AX138)=COLUMN(#REF!),COLUMN(AX138)=COLUMN(#REF!)))</formula>
    </cfRule>
  </conditionalFormatting>
  <conditionalFormatting sqref="AW139">
    <cfRule type="expression" dxfId="655" priority="26">
      <formula>AND(AW139&lt;&gt;"",#REF!="",OR(COLUMN(AW139)=COLUMN(#REF!),COLUMN(AW139)=COLUMN(#REF!)))</formula>
    </cfRule>
  </conditionalFormatting>
  <conditionalFormatting sqref="AX139">
    <cfRule type="expression" dxfId="654" priority="25">
      <formula>AND(AX139&lt;&gt;"",#REF!="",OR(COLUMN(AX139)=COLUMN(#REF!),COLUMN(AX139)=COLUMN(#REF!)))</formula>
    </cfRule>
  </conditionalFormatting>
  <conditionalFormatting sqref="AW140">
    <cfRule type="expression" dxfId="653" priority="24">
      <formula>AND(AW140&lt;&gt;"",#REF!="",OR(COLUMN(AW140)=COLUMN(#REF!),COLUMN(AW140)=COLUMN(#REF!)))</formula>
    </cfRule>
  </conditionalFormatting>
  <conditionalFormatting sqref="AX140">
    <cfRule type="expression" dxfId="652" priority="23">
      <formula>AND(AX140&lt;&gt;"",#REF!="",OR(COLUMN(AX140)=COLUMN(#REF!),COLUMN(AX140)=COLUMN(#REF!)))</formula>
    </cfRule>
  </conditionalFormatting>
  <conditionalFormatting sqref="AW141">
    <cfRule type="expression" dxfId="651" priority="22">
      <formula>AND(AW141&lt;&gt;"",#REF!="",OR(COLUMN(AW141)=COLUMN(#REF!),COLUMN(AW141)=COLUMN(#REF!)))</formula>
    </cfRule>
  </conditionalFormatting>
  <conditionalFormatting sqref="AX141">
    <cfRule type="expression" dxfId="650" priority="21">
      <formula>AND(AX141&lt;&gt;"",#REF!="",OR(COLUMN(AX141)=COLUMN(#REF!),COLUMN(AX141)=COLUMN(#REF!)))</formula>
    </cfRule>
  </conditionalFormatting>
  <conditionalFormatting sqref="AW142">
    <cfRule type="expression" dxfId="649" priority="20">
      <formula>AND(AW142&lt;&gt;"",#REF!="",OR(COLUMN(AW142)=COLUMN(#REF!),COLUMN(AW142)=COLUMN(#REF!)))</formula>
    </cfRule>
  </conditionalFormatting>
  <conditionalFormatting sqref="AX142">
    <cfRule type="expression" dxfId="648" priority="19">
      <formula>AND(AX142&lt;&gt;"",#REF!="",OR(COLUMN(AX142)=COLUMN(#REF!),COLUMN(AX142)=COLUMN(#REF!)))</formula>
    </cfRule>
  </conditionalFormatting>
  <conditionalFormatting sqref="AW143">
    <cfRule type="expression" dxfId="647" priority="18">
      <formula>AND(AW143&lt;&gt;"",#REF!="",OR(COLUMN(AW143)=COLUMN(#REF!),COLUMN(AW143)=COLUMN(#REF!)))</formula>
    </cfRule>
  </conditionalFormatting>
  <conditionalFormatting sqref="AX143">
    <cfRule type="expression" dxfId="646" priority="17">
      <formula>AND(AX143&lt;&gt;"",#REF!="",OR(COLUMN(AX143)=COLUMN(#REF!),COLUMN(AX143)=COLUMN(#REF!)))</formula>
    </cfRule>
  </conditionalFormatting>
  <conditionalFormatting sqref="AW144">
    <cfRule type="expression" dxfId="645" priority="16">
      <formula>AND(AW144&lt;&gt;"",#REF!="",OR(COLUMN(AW144)=COLUMN(#REF!),COLUMN(AW144)=COLUMN(#REF!)))</formula>
    </cfRule>
  </conditionalFormatting>
  <conditionalFormatting sqref="AX144">
    <cfRule type="expression" dxfId="644" priority="15">
      <formula>AND(AX144&lt;&gt;"",#REF!="",OR(COLUMN(AX144)=COLUMN(#REF!),COLUMN(AX144)=COLUMN(#REF!)))</formula>
    </cfRule>
  </conditionalFormatting>
  <conditionalFormatting sqref="AW145">
    <cfRule type="expression" dxfId="643" priority="14">
      <formula>AND(AW145&lt;&gt;"",#REF!="",OR(COLUMN(AW145)=COLUMN(#REF!),COLUMN(AW145)=COLUMN(#REF!)))</formula>
    </cfRule>
  </conditionalFormatting>
  <conditionalFormatting sqref="AX145">
    <cfRule type="expression" dxfId="642" priority="13">
      <formula>AND(AX145&lt;&gt;"",#REF!="",OR(COLUMN(AX145)=COLUMN(#REF!),COLUMN(AX145)=COLUMN(#REF!)))</formula>
    </cfRule>
  </conditionalFormatting>
  <conditionalFormatting sqref="AW146">
    <cfRule type="expression" dxfId="641" priority="12">
      <formula>AND(AW146&lt;&gt;"",#REF!="",OR(COLUMN(AW146)=COLUMN(#REF!),COLUMN(AW146)=COLUMN(#REF!)))</formula>
    </cfRule>
  </conditionalFormatting>
  <conditionalFormatting sqref="AX146">
    <cfRule type="expression" dxfId="640" priority="11">
      <formula>AND(AX146&lt;&gt;"",#REF!="",OR(COLUMN(AX146)=COLUMN(#REF!),COLUMN(AX146)=COLUMN(#REF!)))</formula>
    </cfRule>
  </conditionalFormatting>
  <conditionalFormatting sqref="AW147">
    <cfRule type="expression" dxfId="639" priority="10">
      <formula>AND(AW147&lt;&gt;"",#REF!="",OR(COLUMN(AW147)=COLUMN(#REF!),COLUMN(AW147)=COLUMN(#REF!)))</formula>
    </cfRule>
  </conditionalFormatting>
  <conditionalFormatting sqref="AX147">
    <cfRule type="expression" dxfId="638" priority="9">
      <formula>AND(AX147&lt;&gt;"",#REF!="",OR(COLUMN(AX147)=COLUMN(#REF!),COLUMN(AX147)=COLUMN(#REF!)))</formula>
    </cfRule>
  </conditionalFormatting>
  <conditionalFormatting sqref="AW148">
    <cfRule type="expression" dxfId="637" priority="8">
      <formula>AND(AW148&lt;&gt;"",#REF!="",OR(COLUMN(AW148)=COLUMN(#REF!),COLUMN(AW148)=COLUMN(#REF!)))</formula>
    </cfRule>
  </conditionalFormatting>
  <conditionalFormatting sqref="AX148">
    <cfRule type="expression" dxfId="636" priority="7">
      <formula>AND(AX148&lt;&gt;"",#REF!="",OR(COLUMN(AX148)=COLUMN(#REF!),COLUMN(AX148)=COLUMN(#REF!)))</formula>
    </cfRule>
  </conditionalFormatting>
  <conditionalFormatting sqref="AW149">
    <cfRule type="expression" dxfId="635" priority="6">
      <formula>AND(AW149&lt;&gt;"",#REF!="",OR(COLUMN(AW149)=COLUMN(#REF!),COLUMN(AW149)=COLUMN(#REF!)))</formula>
    </cfRule>
  </conditionalFormatting>
  <conditionalFormatting sqref="AX149">
    <cfRule type="expression" dxfId="634" priority="5">
      <formula>AND(AX149&lt;&gt;"",#REF!="",OR(COLUMN(AX149)=COLUMN(#REF!),COLUMN(AX149)=COLUMN(#REF!)))</formula>
    </cfRule>
  </conditionalFormatting>
  <conditionalFormatting sqref="AW150">
    <cfRule type="expression" dxfId="633" priority="4">
      <formula>AND(AW150&lt;&gt;"",#REF!="",OR(COLUMN(AW150)=COLUMN(#REF!),COLUMN(AW150)=COLUMN(#REF!)))</formula>
    </cfRule>
  </conditionalFormatting>
  <conditionalFormatting sqref="AX150">
    <cfRule type="expression" dxfId="632" priority="3">
      <formula>AND(AX150&lt;&gt;"",#REF!="",OR(COLUMN(AX150)=COLUMN(#REF!),COLUMN(AX150)=COLUMN(#REF!)))</formula>
    </cfRule>
  </conditionalFormatting>
  <conditionalFormatting sqref="AW151">
    <cfRule type="expression" dxfId="631" priority="2">
      <formula>AND(AW151&lt;&gt;"",#REF!="",OR(COLUMN(AW151)=COLUMN(#REF!),COLUMN(AW151)=COLUMN(#REF!)))</formula>
    </cfRule>
  </conditionalFormatting>
  <conditionalFormatting sqref="AX151">
    <cfRule type="expression" dxfId="630" priority="1">
      <formula>AND(AX151&lt;&gt;"",#REF!="",OR(COLUMN(AX151)=COLUMN(#REF!),COLUMN(AX151)=COLUMN(#REF!)))</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41"/>
  <sheetViews>
    <sheetView showGridLines="0" zoomScale="80" zoomScaleNormal="80" workbookViewId="0">
      <pane xSplit="2" ySplit="5" topLeftCell="C6" activePane="bottomRight" state="frozen"/>
      <selection activeCell="K3" sqref="K3:L3"/>
      <selection pane="topRight" activeCell="K3" sqref="K3:L3"/>
      <selection pane="bottomLeft" activeCell="K3" sqref="K3:L3"/>
      <selection pane="bottomRight"/>
    </sheetView>
  </sheetViews>
  <sheetFormatPr defaultColWidth="8.69921875" defaultRowHeight="15.75" customHeight="1"/>
  <cols>
    <col min="1" max="1" width="3.09765625" customWidth="1"/>
    <col min="2" max="2" width="53.5" style="851" bestFit="1" customWidth="1"/>
    <col min="3" max="3" width="13.5" style="660" bestFit="1" customWidth="1"/>
    <col min="4" max="4" width="9.796875" style="851" bestFit="1" customWidth="1"/>
    <col min="5" max="5" width="13" style="851" bestFit="1" customWidth="1"/>
    <col min="6" max="6" width="12.5" style="662" bestFit="1" customWidth="1"/>
    <col min="7" max="7" width="11.09765625" style="10" bestFit="1" customWidth="1"/>
    <col min="8" max="8" width="13.5" style="10" bestFit="1" customWidth="1"/>
    <col min="9" max="9" width="10" style="852" bestFit="1" customWidth="1"/>
    <col min="10" max="10" width="11.69921875" style="10" bestFit="1" customWidth="1"/>
    <col min="11" max="11" width="9.69921875" style="10" bestFit="1" customWidth="1"/>
    <col min="12" max="12" width="9.19921875" style="853" bestFit="1" customWidth="1"/>
    <col min="13" max="13" width="8.19921875" style="854" bestFit="1" customWidth="1"/>
    <col min="14" max="14" width="10.19921875" style="855" bestFit="1" customWidth="1"/>
    <col min="15" max="15" width="12.19921875" style="852" bestFit="1" customWidth="1"/>
    <col min="16" max="16" width="13.69921875" style="853" bestFit="1" customWidth="1"/>
    <col min="17" max="17" width="14.09765625" style="849" bestFit="1" customWidth="1"/>
    <col min="18" max="18" width="14.69921875" style="849" bestFit="1" customWidth="1"/>
    <col min="19" max="19" width="13.59765625" style="855" bestFit="1" customWidth="1"/>
    <col min="20" max="20" width="13.09765625" style="527" bestFit="1" customWidth="1"/>
    <col min="21" max="21" width="17.09765625" style="856" bestFit="1" customWidth="1"/>
    <col min="22" max="22" width="13.69921875" style="527" bestFit="1" customWidth="1"/>
    <col min="23" max="23" width="17.69921875" style="856" bestFit="1" customWidth="1"/>
    <col min="24" max="24" width="13.69921875" style="527" bestFit="1" customWidth="1"/>
    <col min="25" max="25" width="17.69921875" style="856" bestFit="1" customWidth="1"/>
    <col min="26" max="26" width="13.69921875" style="527" bestFit="1" customWidth="1"/>
    <col min="27" max="27" width="17.69921875" style="856" bestFit="1" customWidth="1"/>
    <col min="28" max="28" width="17" style="527" bestFit="1" customWidth="1"/>
    <col min="29" max="29" width="13.09765625" style="857" bestFit="1" customWidth="1"/>
    <col min="30" max="30" width="14.5" style="858" bestFit="1" customWidth="1"/>
    <col min="31" max="31" width="56.796875" style="859" bestFit="1" customWidth="1"/>
    <col min="32" max="32" width="49" style="860" bestFit="1" customWidth="1"/>
    <col min="33" max="33" width="18.19921875" style="861" bestFit="1" customWidth="1"/>
    <col min="34" max="34" width="16.19921875" style="861" bestFit="1" customWidth="1"/>
    <col min="35" max="35" width="11.796875" style="861" bestFit="1" customWidth="1"/>
    <col min="36" max="36" width="15.19921875" style="861" bestFit="1" customWidth="1"/>
    <col min="37" max="37" width="14.3984375" style="861" bestFit="1" customWidth="1"/>
    <col min="38" max="38" width="13.8984375" style="862" bestFit="1" customWidth="1"/>
    <col min="39" max="39" width="13.69921875" style="862" bestFit="1" customWidth="1"/>
    <col min="40" max="40" width="12.59765625" style="856" bestFit="1" customWidth="1"/>
    <col min="41" max="41" width="10.5" style="852" bestFit="1" customWidth="1"/>
    <col min="42" max="42" width="18" style="859" bestFit="1" customWidth="1"/>
    <col min="43" max="43" width="37.796875" style="863" bestFit="1" customWidth="1"/>
    <col min="44" max="45" width="18" style="527" bestFit="1" customWidth="1"/>
    <col min="46" max="46" width="13" style="527" bestFit="1" customWidth="1"/>
    <col min="47" max="47" width="9.59765625" bestFit="1" customWidth="1"/>
    <col min="48" max="48" width="8.59765625" customWidth="1"/>
    <col min="49" max="49" width="9.59765625" style="100" bestFit="1" customWidth="1"/>
    <col min="50" max="50" width="9.59765625" style="864"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864" bestFit="1" customWidth="1"/>
    <col min="62" max="62" width="14.09765625" customWidth="1"/>
    <col min="63" max="68" width="9.59765625" bestFit="1" customWidth="1"/>
    <col min="69" max="69" width="9.59765625" style="1" bestFit="1" customWidth="1"/>
    <col min="70" max="72" width="9.59765625" style="864" bestFit="1" customWidth="1"/>
    <col min="73" max="74" width="9.59765625" bestFit="1" customWidth="1"/>
    <col min="75" max="76" width="9.59765625" style="864" bestFit="1" customWidth="1"/>
    <col min="77" max="77" width="9.59765625" bestFit="1" customWidth="1"/>
    <col min="78" max="78" width="9.59765625" style="864"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61"/>
      <c r="D1" s="661"/>
      <c r="E1" s="661"/>
      <c r="I1" s="663"/>
      <c r="L1" s="10"/>
      <c r="M1" s="10"/>
      <c r="N1" s="763"/>
      <c r="O1" s="663"/>
      <c r="P1" s="764"/>
      <c r="Q1" s="98"/>
      <c r="R1" s="98"/>
      <c r="S1" s="763"/>
      <c r="T1" s="103"/>
      <c r="U1" s="765"/>
      <c r="V1" s="103"/>
      <c r="W1" s="765"/>
      <c r="X1" s="103"/>
      <c r="Y1" s="765"/>
      <c r="Z1" s="103"/>
      <c r="AA1" s="765"/>
      <c r="AB1" s="103"/>
      <c r="AC1" s="766"/>
      <c r="AD1" s="767"/>
      <c r="AE1" s="768"/>
      <c r="AF1" s="769"/>
      <c r="AG1" s="770"/>
      <c r="AH1" s="770"/>
      <c r="AI1" s="770"/>
      <c r="AJ1" s="770"/>
      <c r="AK1" s="770"/>
      <c r="AL1" s="771"/>
      <c r="AM1" s="771"/>
      <c r="AN1" s="765"/>
      <c r="AO1" s="663"/>
      <c r="AP1" s="768"/>
      <c r="AQ1" s="772"/>
      <c r="AR1" s="103"/>
      <c r="AS1" s="103"/>
      <c r="AT1" s="103"/>
      <c r="AX1" s="99"/>
      <c r="BI1" s="99"/>
      <c r="BR1" s="99"/>
      <c r="BS1" s="99"/>
      <c r="BT1" s="99"/>
      <c r="BW1" s="99"/>
      <c r="BX1" s="99"/>
      <c r="BZ1" s="99"/>
    </row>
    <row r="2" spans="2:107" ht="11.25" customHeight="1">
      <c r="B2"/>
      <c r="C2" s="1"/>
      <c r="D2"/>
      <c r="E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98"/>
      <c r="BI2" s="103"/>
      <c r="BJ2" s="101"/>
      <c r="BK2" s="101"/>
      <c r="BL2" s="101"/>
      <c r="BM2" s="101"/>
      <c r="BN2" s="101"/>
      <c r="BO2" s="102"/>
      <c r="BP2" s="102"/>
      <c r="BQ2" s="10"/>
      <c r="BR2" s="103"/>
      <c r="BS2" s="103"/>
      <c r="BT2" s="103"/>
      <c r="BU2" s="101"/>
      <c r="BV2" s="101"/>
      <c r="BW2" s="103"/>
      <c r="BX2" s="103"/>
      <c r="BY2" s="101"/>
      <c r="BZ2" s="103"/>
    </row>
    <row r="3" spans="2:107" ht="15.75" customHeight="1">
      <c r="B3"/>
      <c r="C3" s="105" t="s">
        <v>1315</v>
      </c>
      <c r="D3" s="957">
        <v>44866.790729166663</v>
      </c>
      <c r="E3" s="957"/>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646" t="str">
        <f>IF($B3="", "-", IF(AND($D3="Renda Variável", $J3&lt;&gt;"Brasil"), "Renda Variável "&amp;$J3, $E3&amp;" "&amp;IF($E3="Pré-fixado", $G3, IF($E3="Inflação", $G3, IF($D3="Multimercado", IF(E3="Macro", "-", $F3), IF($E3="Long Only", $J3,  IF($E3="Alternativos", "Alternativos", "-")))))))</f>
        <v>-</v>
      </c>
      <c r="AX3" s="647"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47" t="str">
        <f>IF($B3="", "-", IF(L3="","-", L3))</f>
        <v>-</v>
      </c>
      <c r="AZ3" s="647" t="str">
        <f>IF($B3="", "-", IF(M3="","-", M3))</f>
        <v>-</v>
      </c>
      <c r="BA3" s="647" t="str">
        <f>IF($B3="", "-", IF(O3="","-", O3))</f>
        <v>-</v>
      </c>
      <c r="BB3" s="847" t="s">
        <v>34</v>
      </c>
      <c r="BC3" s="647" t="str">
        <f>IF($B3="", "-", IF(F3="","-", F3))</f>
        <v>-</v>
      </c>
      <c r="BD3" s="647" t="str">
        <f>IF($B3="", "-", IF(J3="","-", J3))</f>
        <v>-</v>
      </c>
      <c r="BE3" s="647" t="str">
        <f>IF($B3="", "-", IF(K3="","-", K3))</f>
        <v>-</v>
      </c>
      <c r="BF3" s="647" t="str">
        <f>IF($B3="", "-", S3)</f>
        <v>-</v>
      </c>
      <c r="BG3" s="850" t="str">
        <f>IF($B3="", "-", AL3/100)</f>
        <v>-</v>
      </c>
      <c r="BH3" s="648" t="str">
        <f>IF($B3="", "-", AR3)</f>
        <v>-</v>
      </c>
      <c r="BI3" s="649" t="str">
        <f>IF($B3="", "-", AI3)</f>
        <v>-</v>
      </c>
      <c r="BJ3" s="649" t="str">
        <f>IF($B3="", "-", IFERROR(IF(FIND("geral", $AH3), "IG"), IFERROR(IF(FIND("qualificado", $AH3), "IQ"), IFERROR(IF(FIND(" profission", $AH3), "IP"), "-"))))</f>
        <v>-</v>
      </c>
      <c r="BK3" s="649" t="str">
        <f>IF($B3="", "-", Q3*1000000)</f>
        <v>-</v>
      </c>
      <c r="BL3" s="218" t="str">
        <f>IF($B3="", "-", P3)</f>
        <v>-</v>
      </c>
      <c r="BM3" s="648" t="str">
        <f t="shared" ref="BM3:BR3" si="0">IF($B3="", "-", IF(T3="", "-", T3))</f>
        <v>-</v>
      </c>
      <c r="BN3" s="648" t="str">
        <f t="shared" si="0"/>
        <v>-</v>
      </c>
      <c r="BO3" s="648" t="str">
        <f t="shared" si="0"/>
        <v>-</v>
      </c>
      <c r="BP3" s="648" t="str">
        <f t="shared" si="0"/>
        <v>-</v>
      </c>
      <c r="BQ3" s="648" t="str">
        <f t="shared" si="0"/>
        <v>-</v>
      </c>
      <c r="BR3" s="648" t="str">
        <f t="shared" si="0"/>
        <v>-</v>
      </c>
      <c r="BS3" s="648" t="str">
        <f>IF($B3="", "-", IF(Z3="", "-", Z3))</f>
        <v>-</v>
      </c>
      <c r="BT3" s="648" t="str">
        <f>IF($B3="", "-", IF(AA3="", "-", AA3))</f>
        <v>-</v>
      </c>
      <c r="BU3" s="648" t="str">
        <f>IF($B3="", "-", IF(AB3="", "-", AB3))</f>
        <v>-</v>
      </c>
      <c r="BV3" s="650" t="str">
        <f>IF($B3="", "-", IF(AC3="", "-", AC3))</f>
        <v>-</v>
      </c>
      <c r="BW3" s="647" t="str">
        <f>IF($B3="", "-", C3)</f>
        <v>-</v>
      </c>
      <c r="BX3" s="103"/>
      <c r="BY3" s="101"/>
      <c r="BZ3" s="103"/>
      <c r="CC3" s="198" t="str">
        <f>IF($B3="", "-", IF(AND($D3="Renda Variável", $J3&lt;&gt;"Brasil"), "Renda Variável "&amp;$J3, $E3&amp;" "&amp;IF($E3="Pré-fixado", $G3, IF($E3="Inflação", $G3, IF($D3="Multimercado", IF(E3="Macro", "-", $F3), IF($E3="Long Only", $J3,  IF($E3="Alternativos", "Alternativos", "-")))))))</f>
        <v>-</v>
      </c>
      <c r="CD3" s="198"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4" t="str">
        <f>IF($B3="", "-", IF(L3="","-", L3))</f>
        <v>-</v>
      </c>
      <c r="CF3" s="184" t="str">
        <f>IF($B3="", "-", IF(M3="","-", M3))</f>
        <v>-</v>
      </c>
      <c r="CG3" s="184" t="str">
        <f>IF($B3="", "-", IF(AU3="","-", AU3))</f>
        <v>-</v>
      </c>
      <c r="CH3" s="184" t="str">
        <f>IF($B3="", "-", IF(BU3="","-", BU3))</f>
        <v>-</v>
      </c>
      <c r="CI3" s="184" t="str">
        <f>IF($B3="", "-", IF(F3="","-", F3))</f>
        <v>-</v>
      </c>
      <c r="CJ3" s="184" t="str">
        <f>IF($B3="", "-", IF(J3="","-", J3))</f>
        <v>-</v>
      </c>
      <c r="CK3" s="184" t="str">
        <f>IF($B3="", "-", IF(K3="","-", K3))</f>
        <v>-</v>
      </c>
      <c r="CL3" s="184" t="str">
        <f>IF($B3="", "-", AY3)</f>
        <v>-</v>
      </c>
      <c r="CM3" s="186" t="str">
        <f>IF($B3="", "-", BR3)</f>
        <v>-</v>
      </c>
      <c r="CN3" s="186" t="str">
        <f>IF($B3="", "-", BX3)</f>
        <v>-</v>
      </c>
      <c r="CO3" s="199" t="str">
        <f>IF($B3="", "-", BO3)</f>
        <v>-</v>
      </c>
      <c r="CP3" s="199" t="str">
        <f>IF($B3="", "-", IFERROR(IF(FIND("geral", $BN3), "IG"), IFERROR(IF(FIND("qualificado", $BN3), "IQ"), IFERROR(IF(FIND(" profission", $BN3), "IP"), "-"))))</f>
        <v>-</v>
      </c>
      <c r="CQ3" s="199" t="str">
        <f>IF($B3="", "-", AW3)</f>
        <v>-</v>
      </c>
      <c r="CR3" s="218" t="str">
        <f>IF($B3="", "-", AV3)</f>
        <v>-</v>
      </c>
      <c r="CS3" s="186" t="str">
        <f t="shared" ref="CS3:CX3" si="1">IF($B3="", "-", IF(AZ3="", "-", AZ3))</f>
        <v>-</v>
      </c>
      <c r="CT3" s="186" t="str">
        <f t="shared" si="1"/>
        <v>-</v>
      </c>
      <c r="CU3" s="186" t="str">
        <f t="shared" si="1"/>
        <v>-</v>
      </c>
      <c r="CV3" s="186" t="str">
        <f t="shared" si="1"/>
        <v>-</v>
      </c>
      <c r="CW3" s="186" t="str">
        <f t="shared" si="1"/>
        <v>-</v>
      </c>
      <c r="CX3" s="186" t="str">
        <f t="shared" si="1"/>
        <v>-</v>
      </c>
      <c r="CY3" s="186" t="str">
        <f>IF($B3="", "-", IF(BF3="", "-", BF3))</f>
        <v>-</v>
      </c>
      <c r="CZ3" s="186" t="str">
        <f>IF($B3="", "-", IF(BG3="", "-", BG3))</f>
        <v>-</v>
      </c>
      <c r="DA3" s="186" t="str">
        <f>IF($B3="", "-", IF(BH3="", "-", BH3))</f>
        <v>-</v>
      </c>
      <c r="DB3" s="189" t="str">
        <f>IF($B3="", "-", IF(BI3="", "-", BI3))</f>
        <v>-</v>
      </c>
      <c r="DC3" s="184" t="str">
        <f>IF($B3="", "-", C3)</f>
        <v>-</v>
      </c>
    </row>
    <row r="4" spans="2:107" ht="11.25" customHeight="1" thickBot="1">
      <c r="B4"/>
      <c r="C4" s="1"/>
      <c r="D4"/>
      <c r="E4"/>
      <c r="F4"/>
      <c r="G4" s="1"/>
      <c r="H4"/>
      <c r="I4" s="1"/>
      <c r="J4" s="1"/>
      <c r="K4" s="1"/>
      <c r="L4" s="1"/>
      <c r="M4" s="101"/>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1"/>
      <c r="AV4" s="101"/>
      <c r="AW4" s="98"/>
      <c r="AX4" s="103"/>
      <c r="AY4" s="102"/>
      <c r="AZ4" s="98"/>
      <c r="BA4" s="98"/>
      <c r="BB4" s="849"/>
      <c r="BC4" s="98"/>
      <c r="BD4" s="98"/>
      <c r="BE4" s="98"/>
      <c r="BF4" s="98"/>
      <c r="BG4" s="849"/>
      <c r="BH4" s="98"/>
      <c r="BI4" s="103"/>
      <c r="BJ4" s="101"/>
      <c r="BK4" s="101"/>
      <c r="BL4" s="101"/>
      <c r="BM4" s="101"/>
      <c r="BN4" s="101"/>
      <c r="BO4" s="102"/>
      <c r="BP4" s="102"/>
      <c r="BQ4" s="10"/>
      <c r="BR4" s="103"/>
      <c r="BS4" s="103"/>
      <c r="BT4" s="103"/>
      <c r="BU4" s="101"/>
      <c r="BV4" s="101"/>
      <c r="BW4" s="103"/>
      <c r="BX4" s="103"/>
      <c r="BY4" s="101"/>
      <c r="BZ4" s="103"/>
    </row>
    <row r="5" spans="2:107" s="97" customFormat="1" ht="32.25" thickBot="1">
      <c r="B5" s="350" t="s">
        <v>57</v>
      </c>
      <c r="C5" s="351" t="s">
        <v>31</v>
      </c>
      <c r="D5" s="350" t="s">
        <v>703</v>
      </c>
      <c r="E5" s="350" t="s">
        <v>655</v>
      </c>
      <c r="F5" s="350" t="s">
        <v>656</v>
      </c>
      <c r="G5" s="350" t="s">
        <v>704</v>
      </c>
      <c r="H5" s="350" t="s">
        <v>622</v>
      </c>
      <c r="I5" s="350" t="s">
        <v>705</v>
      </c>
      <c r="J5" s="350" t="s">
        <v>657</v>
      </c>
      <c r="K5" s="350" t="s">
        <v>8</v>
      </c>
      <c r="L5" s="350" t="s">
        <v>32</v>
      </c>
      <c r="M5" s="350" t="s">
        <v>1413</v>
      </c>
      <c r="N5" s="365" t="s">
        <v>2118</v>
      </c>
      <c r="O5" s="352" t="s">
        <v>1441</v>
      </c>
      <c r="P5" s="352" t="s">
        <v>706</v>
      </c>
      <c r="Q5" s="352" t="s">
        <v>707</v>
      </c>
      <c r="R5" s="352" t="s">
        <v>2119</v>
      </c>
      <c r="S5" s="352" t="s">
        <v>33</v>
      </c>
      <c r="T5" s="352" t="s">
        <v>708</v>
      </c>
      <c r="U5" s="352" t="s">
        <v>709</v>
      </c>
      <c r="V5" s="352" t="s">
        <v>710</v>
      </c>
      <c r="W5" s="352" t="s">
        <v>711</v>
      </c>
      <c r="X5" s="352" t="s">
        <v>712</v>
      </c>
      <c r="Y5" s="352" t="s">
        <v>1328</v>
      </c>
      <c r="Z5" s="352" t="s">
        <v>1329</v>
      </c>
      <c r="AA5" s="352" t="s">
        <v>713</v>
      </c>
      <c r="AB5" s="352" t="s">
        <v>714</v>
      </c>
      <c r="AC5" s="352" t="s">
        <v>605</v>
      </c>
      <c r="AD5" s="352" t="s">
        <v>2120</v>
      </c>
      <c r="AE5" s="352" t="s">
        <v>2121</v>
      </c>
      <c r="AF5" s="352" t="s">
        <v>653</v>
      </c>
      <c r="AG5" s="352" t="s">
        <v>2122</v>
      </c>
      <c r="AH5" s="352" t="s">
        <v>2123</v>
      </c>
      <c r="AI5" s="352" t="s">
        <v>2124</v>
      </c>
      <c r="AJ5" s="352" t="s">
        <v>2125</v>
      </c>
      <c r="AK5" s="352" t="s">
        <v>2126</v>
      </c>
      <c r="AL5" s="352" t="s">
        <v>1330</v>
      </c>
      <c r="AM5" s="352" t="s">
        <v>2127</v>
      </c>
      <c r="AN5" s="352" t="s">
        <v>654</v>
      </c>
      <c r="AO5" s="352" t="s">
        <v>1332</v>
      </c>
      <c r="AP5" s="352" t="s">
        <v>2128</v>
      </c>
      <c r="AQ5" s="352" t="s">
        <v>2129</v>
      </c>
      <c r="AR5" s="122" t="s">
        <v>2130</v>
      </c>
      <c r="AS5" s="122" t="s">
        <v>2131</v>
      </c>
      <c r="AT5" s="350" t="s">
        <v>2132</v>
      </c>
      <c r="AW5" s="197" t="s">
        <v>655</v>
      </c>
      <c r="AX5" s="196" t="s">
        <v>1333</v>
      </c>
      <c r="AY5" s="197" t="s">
        <v>32</v>
      </c>
      <c r="AZ5" s="197" t="s">
        <v>1413</v>
      </c>
      <c r="BA5" s="197" t="s">
        <v>1415</v>
      </c>
      <c r="BB5" s="197" t="s">
        <v>1332</v>
      </c>
      <c r="BC5" s="197" t="s">
        <v>656</v>
      </c>
      <c r="BD5" s="197" t="s">
        <v>657</v>
      </c>
      <c r="BE5" s="197" t="s">
        <v>8</v>
      </c>
      <c r="BF5" s="197" t="s">
        <v>33</v>
      </c>
      <c r="BG5" s="197" t="s">
        <v>1330</v>
      </c>
      <c r="BH5" s="197" t="s">
        <v>1408</v>
      </c>
      <c r="BI5" s="197" t="s">
        <v>1418</v>
      </c>
      <c r="BJ5" s="197" t="s">
        <v>1420</v>
      </c>
      <c r="BK5" s="197" t="s">
        <v>707</v>
      </c>
      <c r="BL5" s="197" t="s">
        <v>706</v>
      </c>
      <c r="BM5" s="197" t="s">
        <v>708</v>
      </c>
      <c r="BN5" s="197" t="s">
        <v>709</v>
      </c>
      <c r="BO5" s="197" t="s">
        <v>710</v>
      </c>
      <c r="BP5" s="197" t="s">
        <v>711</v>
      </c>
      <c r="BQ5" s="197" t="s">
        <v>712</v>
      </c>
      <c r="BR5" s="197" t="s">
        <v>1328</v>
      </c>
      <c r="BS5" s="197" t="s">
        <v>1329</v>
      </c>
      <c r="BT5" s="197" t="s">
        <v>713</v>
      </c>
      <c r="BU5" s="197" t="s">
        <v>714</v>
      </c>
      <c r="BV5" s="197" t="s">
        <v>605</v>
      </c>
      <c r="BW5" s="197" t="s">
        <v>31</v>
      </c>
    </row>
    <row r="6" spans="2:107" ht="18.75">
      <c r="B6" s="355" t="s">
        <v>380</v>
      </c>
      <c r="C6" s="354">
        <v>39959025000152</v>
      </c>
      <c r="D6" s="355" t="s">
        <v>11</v>
      </c>
      <c r="E6" s="355" t="s">
        <v>621</v>
      </c>
      <c r="F6" s="355" t="s">
        <v>692</v>
      </c>
      <c r="G6" s="356" t="s">
        <v>865</v>
      </c>
      <c r="H6" s="356" t="s">
        <v>34</v>
      </c>
      <c r="I6" s="356" t="s">
        <v>1417</v>
      </c>
      <c r="J6" s="356" t="s">
        <v>608</v>
      </c>
      <c r="K6" s="356" t="s">
        <v>48</v>
      </c>
      <c r="L6" s="801" t="s">
        <v>715</v>
      </c>
      <c r="M6" s="801" t="s">
        <v>34</v>
      </c>
      <c r="N6" s="356">
        <v>593141</v>
      </c>
      <c r="O6" s="356" t="s">
        <v>1320</v>
      </c>
      <c r="P6" s="881">
        <v>44201</v>
      </c>
      <c r="Q6" s="803">
        <v>179.20844790999999</v>
      </c>
      <c r="R6" s="803">
        <v>70.260491176719981</v>
      </c>
      <c r="S6" s="882">
        <v>0</v>
      </c>
      <c r="T6" s="805">
        <v>9.2892616243966497E-2</v>
      </c>
      <c r="U6" s="807">
        <v>0.92880663323125612</v>
      </c>
      <c r="V6" s="805">
        <v>0.13942933946832881</v>
      </c>
      <c r="W6" s="807">
        <v>1.2133281671651481</v>
      </c>
      <c r="X6" s="805"/>
      <c r="Y6" s="807"/>
      <c r="Z6" s="805"/>
      <c r="AA6" s="807"/>
      <c r="AB6" s="805">
        <v>2.6125275220504018E-2</v>
      </c>
      <c r="AC6" s="809">
        <v>0.93834645580247733</v>
      </c>
      <c r="AD6" s="883">
        <v>39723106000159</v>
      </c>
      <c r="AE6" s="885" t="s">
        <v>1797</v>
      </c>
      <c r="AF6" s="886" t="s">
        <v>1741</v>
      </c>
      <c r="AG6" s="887" t="s">
        <v>1436</v>
      </c>
      <c r="AH6" s="887" t="s">
        <v>1747</v>
      </c>
      <c r="AI6" s="887">
        <v>1000</v>
      </c>
      <c r="AJ6" s="887">
        <v>100</v>
      </c>
      <c r="AK6" s="887">
        <v>100</v>
      </c>
      <c r="AL6" s="805">
        <v>8.5000000000000006E-3</v>
      </c>
      <c r="AM6" s="805">
        <v>0</v>
      </c>
      <c r="AN6" s="807" t="s">
        <v>636</v>
      </c>
      <c r="AO6" s="356" t="s">
        <v>1323</v>
      </c>
      <c r="AP6" s="885" t="s">
        <v>1749</v>
      </c>
      <c r="AQ6" s="811" t="s">
        <v>675</v>
      </c>
      <c r="AR6" s="805">
        <v>1.6000000000000001E-3</v>
      </c>
      <c r="AS6" s="805">
        <v>1.6000000000000001E-3</v>
      </c>
      <c r="AT6" s="805" t="s">
        <v>1417</v>
      </c>
      <c r="AW6" s="646"/>
      <c r="AX6" s="647"/>
      <c r="AY6" s="647"/>
      <c r="AZ6" s="647"/>
      <c r="BA6" s="647"/>
      <c r="BB6" s="847"/>
      <c r="BC6" s="647"/>
      <c r="BD6" s="647"/>
      <c r="BE6" s="647"/>
      <c r="BF6" s="647"/>
      <c r="BG6" s="850"/>
      <c r="BH6" s="648"/>
      <c r="BI6" s="649"/>
      <c r="BJ6" s="649"/>
      <c r="BK6" s="649"/>
      <c r="BL6" s="218"/>
      <c r="BM6" s="648"/>
      <c r="BN6" s="648"/>
      <c r="BO6" s="648"/>
      <c r="BP6" s="648"/>
      <c r="BQ6" s="648"/>
      <c r="BR6" s="648"/>
      <c r="BS6" s="648"/>
      <c r="BT6" s="648"/>
      <c r="BU6" s="648"/>
      <c r="BV6" s="650"/>
      <c r="BW6" s="647"/>
      <c r="BX6"/>
      <c r="BZ6"/>
    </row>
    <row r="7" spans="2:107" ht="18.75">
      <c r="B7" s="353" t="s">
        <v>1222</v>
      </c>
      <c r="C7" s="354">
        <v>29562673000117</v>
      </c>
      <c r="D7" s="355" t="s">
        <v>11</v>
      </c>
      <c r="E7" s="355" t="s">
        <v>620</v>
      </c>
      <c r="F7" s="355" t="s">
        <v>672</v>
      </c>
      <c r="G7" s="356" t="s">
        <v>738</v>
      </c>
      <c r="H7" s="356" t="s">
        <v>34</v>
      </c>
      <c r="I7" s="356" t="s">
        <v>1303</v>
      </c>
      <c r="J7" s="356" t="s">
        <v>608</v>
      </c>
      <c r="K7" s="357" t="s">
        <v>48</v>
      </c>
      <c r="L7" s="358" t="s">
        <v>715</v>
      </c>
      <c r="M7" s="358" t="s">
        <v>1414</v>
      </c>
      <c r="N7" s="357">
        <v>464716</v>
      </c>
      <c r="O7" s="357" t="s">
        <v>1320</v>
      </c>
      <c r="P7" s="361">
        <v>43230</v>
      </c>
      <c r="Q7" s="362">
        <v>3400.7760948800001</v>
      </c>
      <c r="R7" s="362">
        <v>2861.7007587699622</v>
      </c>
      <c r="S7" s="841">
        <v>0</v>
      </c>
      <c r="T7" s="359">
        <v>0.10071193544846291</v>
      </c>
      <c r="U7" s="664">
        <v>1.0069897637980039</v>
      </c>
      <c r="V7" s="359">
        <v>0.11578063770900093</v>
      </c>
      <c r="W7" s="664">
        <v>1.00753478055875</v>
      </c>
      <c r="X7" s="359">
        <v>0.15441946758369918</v>
      </c>
      <c r="Y7" s="664">
        <v>1.0155785616950597</v>
      </c>
      <c r="Z7" s="359">
        <v>0.1829066706779392</v>
      </c>
      <c r="AA7" s="664">
        <v>0.96604336700544102</v>
      </c>
      <c r="AB7" s="359">
        <v>1.1925570802578003E-3</v>
      </c>
      <c r="AC7" s="363">
        <v>0.72605132704354858</v>
      </c>
      <c r="AD7" s="865">
        <v>0</v>
      </c>
      <c r="AE7" s="360" t="s">
        <v>1763</v>
      </c>
      <c r="AF7" s="844" t="s">
        <v>1760</v>
      </c>
      <c r="AG7" s="364" t="s">
        <v>1435</v>
      </c>
      <c r="AH7" s="364" t="s">
        <v>1747</v>
      </c>
      <c r="AI7" s="364">
        <v>500</v>
      </c>
      <c r="AJ7" s="364">
        <v>100</v>
      </c>
      <c r="AK7" s="364">
        <v>500</v>
      </c>
      <c r="AL7" s="359">
        <v>0</v>
      </c>
      <c r="AM7" s="359">
        <v>0</v>
      </c>
      <c r="AN7" s="664" t="s">
        <v>64</v>
      </c>
      <c r="AO7" s="357" t="s">
        <v>1323</v>
      </c>
      <c r="AP7" s="360" t="s">
        <v>1749</v>
      </c>
      <c r="AQ7" s="366" t="s">
        <v>684</v>
      </c>
      <c r="AR7" s="359">
        <v>0</v>
      </c>
      <c r="AS7" s="359">
        <v>0</v>
      </c>
      <c r="AT7" s="359" t="s">
        <v>1417</v>
      </c>
      <c r="AW7" s="646"/>
      <c r="AX7" s="647"/>
      <c r="AY7" s="647"/>
      <c r="AZ7" s="647"/>
      <c r="BA7" s="647"/>
      <c r="BB7" s="847"/>
      <c r="BC7" s="647"/>
      <c r="BD7" s="647"/>
      <c r="BE7" s="647"/>
      <c r="BF7" s="647"/>
      <c r="BG7" s="850"/>
      <c r="BH7" s="648"/>
      <c r="BI7" s="649"/>
      <c r="BJ7" s="649"/>
      <c r="BK7" s="649"/>
      <c r="BL7" s="218"/>
      <c r="BM7" s="648"/>
      <c r="BN7" s="648"/>
      <c r="BO7" s="648"/>
      <c r="BP7" s="648"/>
      <c r="BQ7" s="648"/>
      <c r="BR7" s="648"/>
      <c r="BS7" s="648"/>
      <c r="BT7" s="648"/>
      <c r="BU7" s="648"/>
      <c r="BV7" s="650"/>
      <c r="BW7" s="647"/>
      <c r="BX7"/>
      <c r="BZ7"/>
    </row>
    <row r="8" spans="2:107" ht="18.75">
      <c r="B8" s="353" t="s">
        <v>1725</v>
      </c>
      <c r="C8" s="354">
        <v>45605070000101</v>
      </c>
      <c r="D8" s="355" t="s">
        <v>11</v>
      </c>
      <c r="E8" s="355" t="s">
        <v>620</v>
      </c>
      <c r="F8" s="355" t="s">
        <v>663</v>
      </c>
      <c r="G8" s="356" t="s">
        <v>738</v>
      </c>
      <c r="H8" s="356" t="s">
        <v>34</v>
      </c>
      <c r="I8" s="356" t="s">
        <v>1303</v>
      </c>
      <c r="J8" s="356" t="s">
        <v>608</v>
      </c>
      <c r="K8" s="357" t="s">
        <v>48</v>
      </c>
      <c r="L8" s="358" t="s">
        <v>715</v>
      </c>
      <c r="M8" s="358" t="s">
        <v>34</v>
      </c>
      <c r="N8" s="357">
        <v>670189</v>
      </c>
      <c r="O8" s="357" t="s">
        <v>1320</v>
      </c>
      <c r="P8" s="361">
        <v>44795</v>
      </c>
      <c r="Q8" s="362"/>
      <c r="R8" s="362"/>
      <c r="S8" s="841">
        <v>1</v>
      </c>
      <c r="T8" s="359"/>
      <c r="U8" s="664"/>
      <c r="V8" s="359"/>
      <c r="W8" s="664"/>
      <c r="X8" s="359"/>
      <c r="Y8" s="664"/>
      <c r="Z8" s="359"/>
      <c r="AA8" s="664"/>
      <c r="AB8" s="359"/>
      <c r="AC8" s="363"/>
      <c r="AD8" s="865">
        <v>34474989000197</v>
      </c>
      <c r="AE8" s="360" t="s">
        <v>1770</v>
      </c>
      <c r="AF8" s="844" t="s">
        <v>1741</v>
      </c>
      <c r="AG8" s="364" t="s">
        <v>1436</v>
      </c>
      <c r="AH8" s="364" t="s">
        <v>1747</v>
      </c>
      <c r="AI8" s="364">
        <v>1000</v>
      </c>
      <c r="AJ8" s="364">
        <v>0</v>
      </c>
      <c r="AK8" s="364">
        <v>1000</v>
      </c>
      <c r="AL8" s="359">
        <v>4.0000000000000001E-3</v>
      </c>
      <c r="AM8" s="359">
        <v>0</v>
      </c>
      <c r="AN8" s="664" t="s">
        <v>64</v>
      </c>
      <c r="AO8" s="357" t="s">
        <v>1323</v>
      </c>
      <c r="AP8" s="360" t="s">
        <v>1749</v>
      </c>
      <c r="AQ8" s="366" t="s">
        <v>662</v>
      </c>
      <c r="AR8" s="359">
        <v>8.0000000000000004E-4</v>
      </c>
      <c r="AS8" s="359">
        <v>8.0000000000000004E-4</v>
      </c>
      <c r="AT8" s="359" t="s">
        <v>1417</v>
      </c>
      <c r="AW8" s="646"/>
      <c r="AX8" s="647"/>
      <c r="AY8" s="647"/>
      <c r="AZ8" s="647"/>
      <c r="BA8" s="647"/>
      <c r="BB8" s="847"/>
      <c r="BC8" s="647"/>
      <c r="BD8" s="647"/>
      <c r="BE8" s="647"/>
      <c r="BF8" s="647"/>
      <c r="BG8" s="850"/>
      <c r="BH8" s="648"/>
      <c r="BI8" s="649"/>
      <c r="BJ8" s="649"/>
      <c r="BK8" s="649"/>
      <c r="BL8" s="218"/>
      <c r="BM8" s="648"/>
      <c r="BN8" s="648"/>
      <c r="BO8" s="648"/>
      <c r="BP8" s="648"/>
      <c r="BQ8" s="648"/>
      <c r="BR8" s="648"/>
      <c r="BS8" s="648"/>
      <c r="BT8" s="648"/>
      <c r="BU8" s="648"/>
      <c r="BV8" s="650"/>
      <c r="BW8" s="647"/>
      <c r="BX8"/>
      <c r="BZ8"/>
    </row>
    <row r="9" spans="2:107" ht="18.75">
      <c r="B9" s="353" t="s">
        <v>1610</v>
      </c>
      <c r="C9" s="354">
        <v>40498539000137</v>
      </c>
      <c r="D9" s="355" t="s">
        <v>11</v>
      </c>
      <c r="E9" s="355" t="s">
        <v>620</v>
      </c>
      <c r="F9" s="355" t="s">
        <v>663</v>
      </c>
      <c r="G9" s="356" t="s">
        <v>738</v>
      </c>
      <c r="H9" s="356" t="s">
        <v>34</v>
      </c>
      <c r="I9" s="356" t="s">
        <v>1417</v>
      </c>
      <c r="J9" s="356" t="s">
        <v>1417</v>
      </c>
      <c r="K9" s="357" t="s">
        <v>48</v>
      </c>
      <c r="L9" s="358" t="s">
        <v>715</v>
      </c>
      <c r="M9" s="358" t="s">
        <v>1417</v>
      </c>
      <c r="N9" s="357">
        <v>581453</v>
      </c>
      <c r="O9" s="357" t="s">
        <v>1323</v>
      </c>
      <c r="P9" s="361">
        <v>44288</v>
      </c>
      <c r="Q9" s="362">
        <v>8256.4339060599996</v>
      </c>
      <c r="R9" s="362">
        <v>198452963.86401504</v>
      </c>
      <c r="S9" s="841">
        <v>1</v>
      </c>
      <c r="T9" s="359">
        <v>0.13583005198757014</v>
      </c>
      <c r="U9" s="664">
        <v>1.3581257410908132</v>
      </c>
      <c r="V9" s="359">
        <v>0.15292141837030204</v>
      </c>
      <c r="W9" s="664">
        <v>1.3307375978330547</v>
      </c>
      <c r="X9" s="359"/>
      <c r="Y9" s="664"/>
      <c r="Z9" s="359"/>
      <c r="AA9" s="664"/>
      <c r="AB9" s="359">
        <v>1.0935542733413928E-2</v>
      </c>
      <c r="AC9" s="363">
        <v>3.4755145893094883</v>
      </c>
      <c r="AD9" s="865">
        <v>40668849000152</v>
      </c>
      <c r="AE9" s="360" t="s">
        <v>2064</v>
      </c>
      <c r="AF9" s="844" t="s">
        <v>1831</v>
      </c>
      <c r="AG9" s="364" t="s">
        <v>59</v>
      </c>
      <c r="AH9" s="364" t="s">
        <v>1747</v>
      </c>
      <c r="AI9" s="364">
        <v>1</v>
      </c>
      <c r="AJ9" s="364">
        <v>1</v>
      </c>
      <c r="AK9" s="364">
        <v>1</v>
      </c>
      <c r="AL9" s="359">
        <v>0</v>
      </c>
      <c r="AM9" s="359">
        <v>0</v>
      </c>
      <c r="AN9" s="664" t="s">
        <v>64</v>
      </c>
      <c r="AO9" s="357" t="s">
        <v>1323</v>
      </c>
      <c r="AP9" s="360" t="s">
        <v>1749</v>
      </c>
      <c r="AQ9" s="366" t="s">
        <v>669</v>
      </c>
      <c r="AR9" s="359">
        <v>0</v>
      </c>
      <c r="AS9" s="359">
        <v>0</v>
      </c>
      <c r="AT9" s="359" t="s">
        <v>1417</v>
      </c>
      <c r="AW9" s="646"/>
      <c r="AX9" s="647"/>
      <c r="AY9" s="647"/>
      <c r="AZ9" s="647"/>
      <c r="BA9" s="647"/>
      <c r="BB9" s="847"/>
      <c r="BC9" s="647"/>
      <c r="BD9" s="647"/>
      <c r="BE9" s="647"/>
      <c r="BF9" s="647"/>
      <c r="BG9" s="850"/>
      <c r="BH9" s="648"/>
      <c r="BI9" s="649"/>
      <c r="BJ9" s="649"/>
      <c r="BK9" s="649"/>
      <c r="BL9" s="218"/>
      <c r="BM9" s="648"/>
      <c r="BN9" s="648"/>
      <c r="BO9" s="648"/>
      <c r="BP9" s="648"/>
      <c r="BQ9" s="648"/>
      <c r="BR9" s="648"/>
      <c r="BS9" s="648"/>
      <c r="BT9" s="648"/>
      <c r="BU9" s="648"/>
      <c r="BV9" s="650"/>
      <c r="BW9" s="647"/>
      <c r="BX9"/>
      <c r="BZ9"/>
    </row>
    <row r="10" spans="2:107" ht="18.75">
      <c r="B10" s="353" t="s">
        <v>1377</v>
      </c>
      <c r="C10" s="354">
        <v>32892819000105</v>
      </c>
      <c r="D10" s="355" t="s">
        <v>11</v>
      </c>
      <c r="E10" s="355" t="s">
        <v>620</v>
      </c>
      <c r="F10" s="355" t="s">
        <v>663</v>
      </c>
      <c r="G10" s="356" t="s">
        <v>738</v>
      </c>
      <c r="H10" s="356" t="s">
        <v>34</v>
      </c>
      <c r="I10" s="356" t="s">
        <v>1417</v>
      </c>
      <c r="J10" s="356" t="s">
        <v>1417</v>
      </c>
      <c r="K10" s="357" t="s">
        <v>48</v>
      </c>
      <c r="L10" s="358" t="s">
        <v>715</v>
      </c>
      <c r="M10" s="358" t="s">
        <v>34</v>
      </c>
      <c r="N10" s="357">
        <v>627089</v>
      </c>
      <c r="O10" s="357" t="s">
        <v>1323</v>
      </c>
      <c r="P10" s="361">
        <v>44546</v>
      </c>
      <c r="Q10" s="362">
        <v>60.30085098</v>
      </c>
      <c r="R10" s="362">
        <v>39.907043749086782</v>
      </c>
      <c r="S10" s="841">
        <v>1</v>
      </c>
      <c r="T10" s="359">
        <v>0.13196813583458455</v>
      </c>
      <c r="U10" s="664">
        <v>1.3195115488663702</v>
      </c>
      <c r="V10" s="359"/>
      <c r="W10" s="664"/>
      <c r="X10" s="359"/>
      <c r="Y10" s="664"/>
      <c r="Z10" s="359"/>
      <c r="AA10" s="664"/>
      <c r="AB10" s="359">
        <v>1.0689162396156807E-2</v>
      </c>
      <c r="AC10" s="363"/>
      <c r="AD10" s="865">
        <v>40668849000152</v>
      </c>
      <c r="AE10" s="360" t="s">
        <v>1831</v>
      </c>
      <c r="AF10" s="844" t="s">
        <v>1783</v>
      </c>
      <c r="AG10" s="364" t="s">
        <v>59</v>
      </c>
      <c r="AH10" s="364" t="s">
        <v>1747</v>
      </c>
      <c r="AI10" s="364">
        <v>100</v>
      </c>
      <c r="AJ10" s="364">
        <v>1</v>
      </c>
      <c r="AK10" s="364">
        <v>100</v>
      </c>
      <c r="AL10" s="359">
        <v>0</v>
      </c>
      <c r="AM10" s="359">
        <v>0</v>
      </c>
      <c r="AN10" s="664" t="s">
        <v>64</v>
      </c>
      <c r="AO10" s="357" t="s">
        <v>1323</v>
      </c>
      <c r="AP10" s="360" t="s">
        <v>1749</v>
      </c>
      <c r="AQ10" s="366" t="s">
        <v>669</v>
      </c>
      <c r="AR10" s="359">
        <v>2.0999999999999999E-3</v>
      </c>
      <c r="AS10" s="359">
        <v>2.0999999999999999E-3</v>
      </c>
      <c r="AT10" s="359" t="s">
        <v>1417</v>
      </c>
      <c r="AW10" s="646"/>
      <c r="AX10" s="647"/>
      <c r="AY10" s="647"/>
      <c r="AZ10" s="647"/>
      <c r="BA10" s="647"/>
      <c r="BB10" s="847"/>
      <c r="BC10" s="647"/>
      <c r="BD10" s="647"/>
      <c r="BE10" s="647"/>
      <c r="BF10" s="647"/>
      <c r="BG10" s="850"/>
      <c r="BH10" s="648"/>
      <c r="BI10" s="649"/>
      <c r="BJ10" s="649"/>
      <c r="BK10" s="649"/>
      <c r="BL10" s="218"/>
      <c r="BM10" s="648"/>
      <c r="BN10" s="648"/>
      <c r="BO10" s="648"/>
      <c r="BP10" s="648"/>
      <c r="BQ10" s="648"/>
      <c r="BR10" s="648"/>
      <c r="BS10" s="648"/>
      <c r="BT10" s="648"/>
      <c r="BU10" s="648"/>
      <c r="BV10" s="650"/>
      <c r="BW10" s="647"/>
      <c r="BX10"/>
      <c r="BZ10"/>
    </row>
    <row r="11" spans="2:107" ht="18.75">
      <c r="B11" s="353" t="s">
        <v>1159</v>
      </c>
      <c r="C11" s="354">
        <v>36498670000127</v>
      </c>
      <c r="D11" s="355" t="s">
        <v>11</v>
      </c>
      <c r="E11" s="355" t="s">
        <v>620</v>
      </c>
      <c r="F11" s="355" t="s">
        <v>663</v>
      </c>
      <c r="G11" s="356" t="s">
        <v>738</v>
      </c>
      <c r="H11" s="356" t="s">
        <v>34</v>
      </c>
      <c r="I11" s="356" t="s">
        <v>1417</v>
      </c>
      <c r="J11" s="356" t="s">
        <v>608</v>
      </c>
      <c r="K11" s="357" t="s">
        <v>48</v>
      </c>
      <c r="L11" s="358" t="s">
        <v>715</v>
      </c>
      <c r="M11" s="358" t="s">
        <v>1414</v>
      </c>
      <c r="N11" s="357">
        <v>531553</v>
      </c>
      <c r="O11" s="357" t="s">
        <v>1320</v>
      </c>
      <c r="P11" s="361">
        <v>43906</v>
      </c>
      <c r="Q11" s="362">
        <v>5700.6283685400003</v>
      </c>
      <c r="R11" s="362">
        <v>5574.7860719766113</v>
      </c>
      <c r="S11" s="841">
        <v>1</v>
      </c>
      <c r="T11" s="359">
        <v>0.11276947658633873</v>
      </c>
      <c r="U11" s="664">
        <v>1.1275496601831507</v>
      </c>
      <c r="V11" s="359">
        <v>0.12971952415965071</v>
      </c>
      <c r="W11" s="664">
        <v>1.1288323755554734</v>
      </c>
      <c r="X11" s="359">
        <v>0.19048647629898552</v>
      </c>
      <c r="Y11" s="664">
        <v>1.252782337934347</v>
      </c>
      <c r="Z11" s="359"/>
      <c r="AA11" s="664"/>
      <c r="AB11" s="359">
        <v>1.8815673346136725E-3</v>
      </c>
      <c r="AC11" s="363">
        <v>7.8683041680173922</v>
      </c>
      <c r="AD11" s="865">
        <v>0</v>
      </c>
      <c r="AE11" s="360" t="s">
        <v>2019</v>
      </c>
      <c r="AF11" s="844" t="s">
        <v>1760</v>
      </c>
      <c r="AG11" s="364" t="s">
        <v>1435</v>
      </c>
      <c r="AH11" s="364" t="s">
        <v>1747</v>
      </c>
      <c r="AI11" s="364">
        <v>500</v>
      </c>
      <c r="AJ11" s="364">
        <v>100</v>
      </c>
      <c r="AK11" s="364">
        <v>100</v>
      </c>
      <c r="AL11" s="359">
        <v>2.5000000000000001E-3</v>
      </c>
      <c r="AM11" s="359">
        <v>0</v>
      </c>
      <c r="AN11" s="664" t="s">
        <v>64</v>
      </c>
      <c r="AO11" s="357" t="s">
        <v>1323</v>
      </c>
      <c r="AP11" s="360" t="s">
        <v>1749</v>
      </c>
      <c r="AQ11" s="366" t="s">
        <v>669</v>
      </c>
      <c r="AR11" s="359">
        <v>6.9999999999999999E-4</v>
      </c>
      <c r="AS11" s="359">
        <v>6.9999999999999999E-4</v>
      </c>
      <c r="AT11" s="359" t="s">
        <v>1417</v>
      </c>
      <c r="AW11" s="646"/>
      <c r="AX11" s="647"/>
      <c r="AY11" s="647"/>
      <c r="AZ11" s="647"/>
      <c r="BA11" s="647"/>
      <c r="BB11" s="847"/>
      <c r="BC11" s="647"/>
      <c r="BD11" s="647"/>
      <c r="BE11" s="647"/>
      <c r="BF11" s="647"/>
      <c r="BG11" s="850"/>
      <c r="BH11" s="648"/>
      <c r="BI11" s="649"/>
      <c r="BJ11" s="649"/>
      <c r="BK11" s="649"/>
      <c r="BL11" s="218"/>
      <c r="BM11" s="648"/>
      <c r="BN11" s="648"/>
      <c r="BO11" s="648"/>
      <c r="BP11" s="648"/>
      <c r="BQ11" s="648"/>
      <c r="BR11" s="648"/>
      <c r="BS11" s="648"/>
      <c r="BT11" s="648"/>
      <c r="BU11" s="648"/>
      <c r="BV11" s="650"/>
      <c r="BW11" s="647"/>
      <c r="BX11"/>
      <c r="BZ11"/>
    </row>
    <row r="12" spans="2:107" ht="18.75">
      <c r="B12" s="353" t="s">
        <v>1191</v>
      </c>
      <c r="C12" s="354">
        <v>28206220000195</v>
      </c>
      <c r="D12" s="355" t="s">
        <v>11</v>
      </c>
      <c r="E12" s="355" t="s">
        <v>620</v>
      </c>
      <c r="F12" s="355" t="s">
        <v>663</v>
      </c>
      <c r="G12" s="356" t="s">
        <v>738</v>
      </c>
      <c r="H12" s="356" t="s">
        <v>34</v>
      </c>
      <c r="I12" s="356" t="s">
        <v>1417</v>
      </c>
      <c r="J12" s="356" t="s">
        <v>608</v>
      </c>
      <c r="K12" s="357" t="s">
        <v>48</v>
      </c>
      <c r="L12" s="358" t="s">
        <v>715</v>
      </c>
      <c r="M12" s="358" t="s">
        <v>34</v>
      </c>
      <c r="N12" s="357">
        <v>476791</v>
      </c>
      <c r="O12" s="357" t="s">
        <v>1320</v>
      </c>
      <c r="P12" s="361">
        <v>42941</v>
      </c>
      <c r="Q12" s="362">
        <v>245.22316129000001</v>
      </c>
      <c r="R12" s="362">
        <v>172.75981710996032</v>
      </c>
      <c r="S12" s="841">
        <v>1</v>
      </c>
      <c r="T12" s="359">
        <v>0.11137696642113726</v>
      </c>
      <c r="U12" s="664">
        <v>1.1136263503381114</v>
      </c>
      <c r="V12" s="359">
        <v>0.12767387495225369</v>
      </c>
      <c r="W12" s="664">
        <v>1.1110309299419578</v>
      </c>
      <c r="X12" s="359">
        <v>0.19460611104331527</v>
      </c>
      <c r="Y12" s="664">
        <v>1.2798761544966122</v>
      </c>
      <c r="Z12" s="359">
        <v>0.21732947240768863</v>
      </c>
      <c r="AA12" s="664">
        <v>1.1478514944045839</v>
      </c>
      <c r="AB12" s="359">
        <v>1.9100993364556493E-3</v>
      </c>
      <c r="AC12" s="363">
        <v>6.679806987224385</v>
      </c>
      <c r="AD12" s="865">
        <v>0</v>
      </c>
      <c r="AE12" s="360" t="s">
        <v>1843</v>
      </c>
      <c r="AF12" s="844" t="s">
        <v>1785</v>
      </c>
      <c r="AG12" s="364" t="s">
        <v>719</v>
      </c>
      <c r="AH12" s="364" t="s">
        <v>1747</v>
      </c>
      <c r="AI12" s="364">
        <v>1000</v>
      </c>
      <c r="AJ12" s="364">
        <v>1000</v>
      </c>
      <c r="AK12" s="364">
        <v>1000</v>
      </c>
      <c r="AL12" s="359">
        <v>5.0000000000000001E-3</v>
      </c>
      <c r="AM12" s="359">
        <v>0</v>
      </c>
      <c r="AN12" s="664" t="s">
        <v>2156</v>
      </c>
      <c r="AO12" s="357" t="s">
        <v>1323</v>
      </c>
      <c r="AP12" s="360" t="s">
        <v>1749</v>
      </c>
      <c r="AQ12" s="366" t="s">
        <v>669</v>
      </c>
      <c r="AR12" s="359">
        <v>1.33333333333333E-3</v>
      </c>
      <c r="AS12" s="359">
        <v>1.33333333333333E-3</v>
      </c>
      <c r="AT12" s="359" t="s">
        <v>1417</v>
      </c>
      <c r="AW12" s="646"/>
      <c r="AX12" s="647"/>
      <c r="AY12" s="647"/>
      <c r="AZ12" s="647"/>
      <c r="BA12" s="647"/>
      <c r="BB12" s="847"/>
      <c r="BC12" s="647"/>
      <c r="BD12" s="647"/>
      <c r="BE12" s="647"/>
      <c r="BF12" s="647"/>
      <c r="BG12" s="850"/>
      <c r="BH12" s="648"/>
      <c r="BI12" s="649"/>
      <c r="BJ12" s="649"/>
      <c r="BK12" s="649"/>
      <c r="BL12" s="218"/>
      <c r="BM12" s="648"/>
      <c r="BN12" s="648"/>
      <c r="BO12" s="648"/>
      <c r="BP12" s="648"/>
      <c r="BQ12" s="648"/>
      <c r="BR12" s="648"/>
      <c r="BS12" s="648"/>
      <c r="BT12" s="648"/>
      <c r="BU12" s="648"/>
      <c r="BV12" s="650"/>
      <c r="BW12" s="647"/>
      <c r="BX12"/>
      <c r="BZ12"/>
    </row>
    <row r="13" spans="2:107" ht="18.75">
      <c r="B13" s="353" t="s">
        <v>774</v>
      </c>
      <c r="C13" s="354">
        <v>17414721000140</v>
      </c>
      <c r="D13" s="355" t="s">
        <v>13</v>
      </c>
      <c r="E13" s="355" t="s">
        <v>615</v>
      </c>
      <c r="F13" s="355" t="s">
        <v>619</v>
      </c>
      <c r="G13" s="356" t="s">
        <v>34</v>
      </c>
      <c r="H13" s="356" t="s">
        <v>1337</v>
      </c>
      <c r="I13" s="356" t="s">
        <v>34</v>
      </c>
      <c r="J13" s="356" t="s">
        <v>611</v>
      </c>
      <c r="K13" s="357" t="s">
        <v>48</v>
      </c>
      <c r="L13" s="358" t="s">
        <v>715</v>
      </c>
      <c r="M13" s="358" t="s">
        <v>34</v>
      </c>
      <c r="N13" s="357">
        <v>398322</v>
      </c>
      <c r="O13" s="357" t="s">
        <v>1323</v>
      </c>
      <c r="P13" s="361">
        <v>42187</v>
      </c>
      <c r="Q13" s="362">
        <v>492.76973199999998</v>
      </c>
      <c r="R13" s="362">
        <v>876.489127816733</v>
      </c>
      <c r="S13" s="841">
        <v>1</v>
      </c>
      <c r="T13" s="359">
        <v>4.8514137732200258E-2</v>
      </c>
      <c r="U13" s="664">
        <v>0.48507895194618439</v>
      </c>
      <c r="V13" s="359">
        <v>9.1418405940617786E-2</v>
      </c>
      <c r="W13" s="664">
        <v>0.79553218388648195</v>
      </c>
      <c r="X13" s="359">
        <v>0.181675226695724</v>
      </c>
      <c r="Y13" s="664">
        <v>1.1948329333751959</v>
      </c>
      <c r="Z13" s="359">
        <v>0.32568766343790201</v>
      </c>
      <c r="AA13" s="664">
        <v>1.720158186760073</v>
      </c>
      <c r="AB13" s="359">
        <v>9.0248410632423892E-2</v>
      </c>
      <c r="AC13" s="363">
        <v>-0.2603522206433756</v>
      </c>
      <c r="AD13" s="865">
        <v>19736757000176</v>
      </c>
      <c r="AE13" s="360" t="s">
        <v>1770</v>
      </c>
      <c r="AF13" s="844" t="s">
        <v>1741</v>
      </c>
      <c r="AG13" s="364" t="s">
        <v>1436</v>
      </c>
      <c r="AH13" s="364" t="s">
        <v>1747</v>
      </c>
      <c r="AI13" s="364">
        <v>1000</v>
      </c>
      <c r="AJ13" s="364">
        <v>1000</v>
      </c>
      <c r="AK13" s="364">
        <v>1000</v>
      </c>
      <c r="AL13" s="359">
        <v>2.5000000000000001E-2</v>
      </c>
      <c r="AM13" s="359">
        <v>0.2</v>
      </c>
      <c r="AN13" s="664" t="s">
        <v>64</v>
      </c>
      <c r="AO13" s="357" t="s">
        <v>1323</v>
      </c>
      <c r="AP13" s="360" t="s">
        <v>1762</v>
      </c>
      <c r="AQ13" s="366" t="s">
        <v>664</v>
      </c>
      <c r="AR13" s="359">
        <v>4.6666666666666697E-3</v>
      </c>
      <c r="AS13" s="359">
        <v>4.6666666666666697E-3</v>
      </c>
      <c r="AT13" s="359" t="s">
        <v>1417</v>
      </c>
      <c r="AW13" s="646"/>
      <c r="AX13" s="647"/>
      <c r="AY13" s="647"/>
      <c r="AZ13" s="647"/>
      <c r="BA13" s="647"/>
      <c r="BB13" s="847"/>
      <c r="BC13" s="647"/>
      <c r="BD13" s="647"/>
      <c r="BE13" s="647"/>
      <c r="BF13" s="647"/>
      <c r="BG13" s="850"/>
      <c r="BH13" s="648"/>
      <c r="BI13" s="649"/>
      <c r="BJ13" s="649"/>
      <c r="BK13" s="649"/>
      <c r="BL13" s="218"/>
      <c r="BM13" s="648"/>
      <c r="BN13" s="648"/>
      <c r="BO13" s="648"/>
      <c r="BP13" s="648"/>
      <c r="BQ13" s="648"/>
      <c r="BR13" s="648"/>
      <c r="BS13" s="648"/>
      <c r="BT13" s="648"/>
      <c r="BU13" s="648"/>
      <c r="BV13" s="650"/>
      <c r="BW13" s="647"/>
      <c r="BX13"/>
      <c r="BZ13"/>
    </row>
    <row r="14" spans="2:107" ht="18.75">
      <c r="B14" s="353" t="s">
        <v>1308</v>
      </c>
      <c r="C14" s="354">
        <v>34687428000176</v>
      </c>
      <c r="D14" s="355" t="s">
        <v>11</v>
      </c>
      <c r="E14" s="355" t="s">
        <v>620</v>
      </c>
      <c r="F14" s="355" t="s">
        <v>619</v>
      </c>
      <c r="G14" s="356" t="s">
        <v>738</v>
      </c>
      <c r="H14" s="356" t="s">
        <v>34</v>
      </c>
      <c r="I14" s="356" t="s">
        <v>1417</v>
      </c>
      <c r="J14" s="356" t="s">
        <v>608</v>
      </c>
      <c r="K14" s="357" t="s">
        <v>48</v>
      </c>
      <c r="L14" s="358" t="s">
        <v>715</v>
      </c>
      <c r="M14" s="358" t="s">
        <v>34</v>
      </c>
      <c r="N14" s="357">
        <v>609811</v>
      </c>
      <c r="O14" s="357" t="s">
        <v>1320</v>
      </c>
      <c r="P14" s="361">
        <v>44287</v>
      </c>
      <c r="Q14" s="362">
        <v>19.574860860000001</v>
      </c>
      <c r="R14" s="362">
        <v>15.133097358804777</v>
      </c>
      <c r="S14" s="841">
        <v>1</v>
      </c>
      <c r="T14" s="359">
        <v>0.10297399471364743</v>
      </c>
      <c r="U14" s="664">
        <v>1.029607445753991</v>
      </c>
      <c r="V14" s="359">
        <v>0.11993814422295568</v>
      </c>
      <c r="W14" s="664">
        <v>1.0437138213387553</v>
      </c>
      <c r="X14" s="359"/>
      <c r="Y14" s="664"/>
      <c r="Z14" s="359"/>
      <c r="AA14" s="664"/>
      <c r="AB14" s="359">
        <v>5.276113766409473E-3</v>
      </c>
      <c r="AC14" s="363">
        <v>0.95209549813586092</v>
      </c>
      <c r="AD14" s="865">
        <v>34687399000142</v>
      </c>
      <c r="AE14" s="360" t="s">
        <v>1978</v>
      </c>
      <c r="AF14" s="844" t="s">
        <v>1783</v>
      </c>
      <c r="AG14" s="364" t="s">
        <v>59</v>
      </c>
      <c r="AH14" s="364" t="s">
        <v>1747</v>
      </c>
      <c r="AI14" s="364">
        <v>1000</v>
      </c>
      <c r="AJ14" s="364">
        <v>1000</v>
      </c>
      <c r="AK14" s="364">
        <v>1000</v>
      </c>
      <c r="AL14" s="359">
        <v>0</v>
      </c>
      <c r="AM14" s="359">
        <v>0</v>
      </c>
      <c r="AN14" s="664" t="s">
        <v>64</v>
      </c>
      <c r="AO14" s="357" t="s">
        <v>1323</v>
      </c>
      <c r="AP14" s="360" t="s">
        <v>1749</v>
      </c>
      <c r="AQ14" s="366" t="s">
        <v>675</v>
      </c>
      <c r="AR14" s="359">
        <v>1.6000000000000001E-3</v>
      </c>
      <c r="AS14" s="359">
        <v>1.6000000000000001E-3</v>
      </c>
      <c r="AT14" s="359" t="s">
        <v>1417</v>
      </c>
      <c r="AW14" s="646"/>
      <c r="AX14" s="647"/>
      <c r="AY14" s="647"/>
      <c r="AZ14" s="647"/>
      <c r="BA14" s="647"/>
      <c r="BB14" s="847"/>
      <c r="BC14" s="647"/>
      <c r="BD14" s="647"/>
      <c r="BE14" s="647"/>
      <c r="BF14" s="647"/>
      <c r="BG14" s="850"/>
      <c r="BH14" s="648"/>
      <c r="BI14" s="649"/>
      <c r="BJ14" s="649"/>
      <c r="BK14" s="649"/>
      <c r="BL14" s="218"/>
      <c r="BM14" s="648"/>
      <c r="BN14" s="648"/>
      <c r="BO14" s="648"/>
      <c r="BP14" s="648"/>
      <c r="BQ14" s="648"/>
      <c r="BR14" s="648"/>
      <c r="BS14" s="648"/>
      <c r="BT14" s="648"/>
      <c r="BU14" s="648"/>
      <c r="BV14" s="650"/>
      <c r="BW14" s="647"/>
      <c r="BX14"/>
      <c r="BZ14"/>
    </row>
    <row r="15" spans="2:107" ht="18.75">
      <c r="B15" s="353" t="s">
        <v>439</v>
      </c>
      <c r="C15" s="354">
        <v>17453850000148</v>
      </c>
      <c r="D15" s="355" t="s">
        <v>14</v>
      </c>
      <c r="E15" s="355" t="s">
        <v>607</v>
      </c>
      <c r="F15" s="355" t="s">
        <v>672</v>
      </c>
      <c r="G15" s="356" t="s">
        <v>1417</v>
      </c>
      <c r="H15" s="356" t="s">
        <v>34</v>
      </c>
      <c r="I15" s="356" t="s">
        <v>34</v>
      </c>
      <c r="J15" s="356" t="s">
        <v>690</v>
      </c>
      <c r="K15" s="357" t="s">
        <v>48</v>
      </c>
      <c r="L15" s="358" t="s">
        <v>715</v>
      </c>
      <c r="M15" s="358" t="s">
        <v>1414</v>
      </c>
      <c r="N15" s="357">
        <v>337031</v>
      </c>
      <c r="O15" s="357" t="s">
        <v>1320</v>
      </c>
      <c r="P15" s="361">
        <v>41396</v>
      </c>
      <c r="Q15" s="362">
        <v>1053.611091</v>
      </c>
      <c r="R15" s="362">
        <v>1764.1284010557756</v>
      </c>
      <c r="S15" s="841">
        <v>1</v>
      </c>
      <c r="T15" s="359">
        <v>-0.12233576676206348</v>
      </c>
      <c r="U15" s="664">
        <v>-1.223200252554159</v>
      </c>
      <c r="V15" s="359">
        <v>-7.8822593308635169E-2</v>
      </c>
      <c r="W15" s="664">
        <v>-0.68592215264775136</v>
      </c>
      <c r="X15" s="359">
        <v>0.31921314345348462</v>
      </c>
      <c r="Y15" s="664">
        <v>2.099385719789066</v>
      </c>
      <c r="Z15" s="359">
        <v>0.3826194778783143</v>
      </c>
      <c r="AA15" s="664">
        <v>2.0208503458152562</v>
      </c>
      <c r="AB15" s="359">
        <v>0.22985079263265651</v>
      </c>
      <c r="AC15" s="363">
        <v>-0.84288320761446056</v>
      </c>
      <c r="AD15" s="865">
        <v>0</v>
      </c>
      <c r="AE15" s="360" t="s">
        <v>1753</v>
      </c>
      <c r="AF15" s="844" t="s">
        <v>1754</v>
      </c>
      <c r="AG15" s="364" t="s">
        <v>728</v>
      </c>
      <c r="AH15" s="364" t="s">
        <v>1747</v>
      </c>
      <c r="AI15" s="364">
        <v>1000</v>
      </c>
      <c r="AJ15" s="364">
        <v>100</v>
      </c>
      <c r="AK15" s="364">
        <v>500</v>
      </c>
      <c r="AL15" s="359">
        <v>0.01</v>
      </c>
      <c r="AM15" s="359">
        <v>0</v>
      </c>
      <c r="AN15" s="664" t="s">
        <v>2156</v>
      </c>
      <c r="AO15" s="357" t="s">
        <v>1323</v>
      </c>
      <c r="AP15" s="360" t="s">
        <v>1762</v>
      </c>
      <c r="AQ15" s="366" t="s">
        <v>671</v>
      </c>
      <c r="AR15" s="359">
        <v>2.66666666666667E-3</v>
      </c>
      <c r="AS15" s="359">
        <v>2.66666666666667E-3</v>
      </c>
      <c r="AT15" s="359" t="s">
        <v>1417</v>
      </c>
      <c r="AW15" s="646"/>
      <c r="AX15" s="647"/>
      <c r="AY15" s="647"/>
      <c r="AZ15" s="647"/>
      <c r="BA15" s="647"/>
      <c r="BB15" s="847"/>
      <c r="BC15" s="647"/>
      <c r="BD15" s="647"/>
      <c r="BE15" s="647"/>
      <c r="BF15" s="647"/>
      <c r="BG15" s="850"/>
      <c r="BH15" s="648"/>
      <c r="BI15" s="649"/>
      <c r="BJ15" s="649"/>
      <c r="BK15" s="649"/>
      <c r="BL15" s="218"/>
      <c r="BM15" s="648"/>
      <c r="BN15" s="648"/>
      <c r="BO15" s="648"/>
      <c r="BP15" s="648"/>
      <c r="BQ15" s="648"/>
      <c r="BR15" s="648"/>
      <c r="BS15" s="648"/>
      <c r="BT15" s="648"/>
      <c r="BU15" s="648"/>
      <c r="BV15" s="650"/>
      <c r="BW15" s="647"/>
      <c r="BX15"/>
      <c r="BZ15"/>
    </row>
    <row r="16" spans="2:107" ht="18.75">
      <c r="B16" s="353" t="s">
        <v>93</v>
      </c>
      <c r="C16" s="354">
        <v>3168062000103</v>
      </c>
      <c r="D16" s="355" t="s">
        <v>14</v>
      </c>
      <c r="E16" s="355" t="s">
        <v>607</v>
      </c>
      <c r="F16" s="355" t="s">
        <v>1417</v>
      </c>
      <c r="G16" s="356" t="s">
        <v>1417</v>
      </c>
      <c r="H16" s="356" t="s">
        <v>34</v>
      </c>
      <c r="I16" s="356" t="s">
        <v>34</v>
      </c>
      <c r="J16" s="356" t="s">
        <v>608</v>
      </c>
      <c r="K16" s="357" t="s">
        <v>48</v>
      </c>
      <c r="L16" s="358" t="s">
        <v>715</v>
      </c>
      <c r="M16" s="358" t="s">
        <v>34</v>
      </c>
      <c r="N16" s="357">
        <v>67229</v>
      </c>
      <c r="O16" s="357" t="s">
        <v>1320</v>
      </c>
      <c r="P16" s="361">
        <v>36330</v>
      </c>
      <c r="Q16" s="362">
        <v>510.18598100000003</v>
      </c>
      <c r="R16" s="362">
        <v>569.41875066135447</v>
      </c>
      <c r="S16" s="841">
        <v>3</v>
      </c>
      <c r="T16" s="359">
        <v>3.0290305929513206E-2</v>
      </c>
      <c r="U16" s="664">
        <v>0.30286408336317311</v>
      </c>
      <c r="V16" s="359">
        <v>6.4585149325832703E-2</v>
      </c>
      <c r="W16" s="664">
        <v>0.56202647991027777</v>
      </c>
      <c r="X16" s="359">
        <v>0.14557054236550337</v>
      </c>
      <c r="Y16" s="664">
        <v>0.95738137395529888</v>
      </c>
      <c r="Z16" s="359">
        <v>0.10128054003021347</v>
      </c>
      <c r="AA16" s="664">
        <v>0.53492523558747196</v>
      </c>
      <c r="AB16" s="359">
        <v>0.19687193310348089</v>
      </c>
      <c r="AC16" s="363">
        <v>-0.25564655123296492</v>
      </c>
      <c r="AD16" s="865">
        <v>36352662000178</v>
      </c>
      <c r="AE16" s="360" t="s">
        <v>1770</v>
      </c>
      <c r="AF16" s="844" t="s">
        <v>1741</v>
      </c>
      <c r="AG16" s="364" t="s">
        <v>1436</v>
      </c>
      <c r="AH16" s="364" t="s">
        <v>1747</v>
      </c>
      <c r="AI16" s="364">
        <v>5000</v>
      </c>
      <c r="AJ16" s="364">
        <v>1000</v>
      </c>
      <c r="AK16" s="364">
        <v>1000</v>
      </c>
      <c r="AL16" s="359">
        <v>0.03</v>
      </c>
      <c r="AM16" s="359">
        <v>0</v>
      </c>
      <c r="AN16" s="664" t="s">
        <v>2161</v>
      </c>
      <c r="AO16" s="357" t="s">
        <v>1323</v>
      </c>
      <c r="AP16" s="360" t="s">
        <v>1744</v>
      </c>
      <c r="AQ16" s="366" t="s">
        <v>667</v>
      </c>
      <c r="AR16" s="359">
        <v>7.4999999999999997E-3</v>
      </c>
      <c r="AS16" s="359">
        <v>7.4999999999999997E-3</v>
      </c>
      <c r="AT16" s="359" t="s">
        <v>1417</v>
      </c>
      <c r="AW16" s="646"/>
      <c r="AX16" s="647"/>
      <c r="AY16" s="647"/>
      <c r="AZ16" s="647"/>
      <c r="BA16" s="647"/>
      <c r="BB16" s="847"/>
      <c r="BC16" s="647"/>
      <c r="BD16" s="647"/>
      <c r="BE16" s="647"/>
      <c r="BF16" s="647"/>
      <c r="BG16" s="850"/>
      <c r="BH16" s="648"/>
      <c r="BI16" s="649"/>
      <c r="BJ16" s="649"/>
      <c r="BK16" s="649"/>
      <c r="BL16" s="218"/>
      <c r="BM16" s="648"/>
      <c r="BN16" s="648"/>
      <c r="BO16" s="648"/>
      <c r="BP16" s="648"/>
      <c r="BQ16" s="648"/>
      <c r="BR16" s="648"/>
      <c r="BS16" s="648"/>
      <c r="BT16" s="648"/>
      <c r="BU16" s="648"/>
      <c r="BV16" s="650"/>
      <c r="BW16" s="647"/>
      <c r="BX16"/>
      <c r="BZ16"/>
    </row>
    <row r="17" spans="2:75" customFormat="1" ht="18.75">
      <c r="B17" s="353" t="s">
        <v>1010</v>
      </c>
      <c r="C17" s="354">
        <v>41594333000173</v>
      </c>
      <c r="D17" s="355" t="s">
        <v>11</v>
      </c>
      <c r="E17" s="355" t="s">
        <v>621</v>
      </c>
      <c r="F17" s="355" t="s">
        <v>692</v>
      </c>
      <c r="G17" s="356" t="s">
        <v>865</v>
      </c>
      <c r="H17" s="356" t="s">
        <v>34</v>
      </c>
      <c r="I17" s="356" t="s">
        <v>1417</v>
      </c>
      <c r="J17" s="356" t="s">
        <v>608</v>
      </c>
      <c r="K17" s="357" t="s">
        <v>48</v>
      </c>
      <c r="L17" s="358" t="s">
        <v>715</v>
      </c>
      <c r="M17" s="358" t="s">
        <v>34</v>
      </c>
      <c r="N17" s="357">
        <v>602957</v>
      </c>
      <c r="O17" s="357" t="s">
        <v>1320</v>
      </c>
      <c r="P17" s="361">
        <v>44390</v>
      </c>
      <c r="Q17" s="362">
        <v>38.266050130000004</v>
      </c>
      <c r="R17" s="362">
        <v>17.493043785034484</v>
      </c>
      <c r="S17" s="841">
        <v>3</v>
      </c>
      <c r="T17" s="359">
        <v>0.10643378939727643</v>
      </c>
      <c r="U17" s="664">
        <v>1.0642009407130866</v>
      </c>
      <c r="V17" s="359">
        <v>0.10643378939727643</v>
      </c>
      <c r="W17" s="664">
        <v>0.92619756434529033</v>
      </c>
      <c r="X17" s="359"/>
      <c r="Y17" s="664"/>
      <c r="Z17" s="359"/>
      <c r="AA17" s="664"/>
      <c r="AB17" s="359">
        <v>4.557524369470381E-2</v>
      </c>
      <c r="AC17" s="363">
        <v>-0.18608766456280515</v>
      </c>
      <c r="AD17" s="865">
        <v>41594289000100</v>
      </c>
      <c r="AE17" s="360" t="s">
        <v>1927</v>
      </c>
      <c r="AF17" s="844" t="s">
        <v>1741</v>
      </c>
      <c r="AG17" s="364" t="s">
        <v>1436</v>
      </c>
      <c r="AH17" s="364" t="s">
        <v>1747</v>
      </c>
      <c r="AI17" s="364">
        <v>50000</v>
      </c>
      <c r="AJ17" s="364">
        <v>10000</v>
      </c>
      <c r="AK17" s="364">
        <v>50000</v>
      </c>
      <c r="AL17" s="359">
        <v>0</v>
      </c>
      <c r="AM17" s="359">
        <v>0</v>
      </c>
      <c r="AN17" s="664" t="s">
        <v>2252</v>
      </c>
      <c r="AO17" s="357" t="s">
        <v>1323</v>
      </c>
      <c r="AP17" s="360" t="s">
        <v>1762</v>
      </c>
      <c r="AQ17" s="366" t="s">
        <v>668</v>
      </c>
      <c r="AR17" s="359">
        <v>2.2669500000000002E-3</v>
      </c>
      <c r="AS17" s="359">
        <v>2.2669500000000002E-3</v>
      </c>
      <c r="AT17" s="359" t="s">
        <v>1417</v>
      </c>
      <c r="AW17" s="646"/>
      <c r="AX17" s="647"/>
      <c r="AY17" s="647"/>
      <c r="AZ17" s="647"/>
      <c r="BA17" s="647"/>
      <c r="BB17" s="847"/>
      <c r="BC17" s="647"/>
      <c r="BD17" s="647"/>
      <c r="BE17" s="647"/>
      <c r="BF17" s="647"/>
      <c r="BG17" s="850"/>
      <c r="BH17" s="648"/>
      <c r="BI17" s="649"/>
      <c r="BJ17" s="649"/>
      <c r="BK17" s="649"/>
      <c r="BL17" s="218"/>
      <c r="BM17" s="648"/>
      <c r="BN17" s="648"/>
      <c r="BO17" s="648"/>
      <c r="BP17" s="648"/>
      <c r="BQ17" s="648"/>
      <c r="BR17" s="648"/>
      <c r="BS17" s="648"/>
      <c r="BT17" s="648"/>
      <c r="BU17" s="648"/>
      <c r="BV17" s="650"/>
      <c r="BW17" s="647"/>
    </row>
    <row r="18" spans="2:75" customFormat="1" ht="18.75">
      <c r="B18" s="353" t="s">
        <v>2795</v>
      </c>
      <c r="C18" s="354">
        <v>19831126000136</v>
      </c>
      <c r="D18" s="355" t="s">
        <v>14</v>
      </c>
      <c r="E18" s="355" t="s">
        <v>607</v>
      </c>
      <c r="F18" s="355" t="s">
        <v>1417</v>
      </c>
      <c r="G18" s="356" t="s">
        <v>1417</v>
      </c>
      <c r="H18" s="356" t="s">
        <v>34</v>
      </c>
      <c r="I18" s="356" t="s">
        <v>34</v>
      </c>
      <c r="J18" s="356" t="s">
        <v>611</v>
      </c>
      <c r="K18" s="357" t="s">
        <v>49</v>
      </c>
      <c r="L18" s="358" t="s">
        <v>715</v>
      </c>
      <c r="M18" s="358" t="s">
        <v>34</v>
      </c>
      <c r="N18" s="357">
        <v>367222</v>
      </c>
      <c r="O18" s="357" t="s">
        <v>1320</v>
      </c>
      <c r="P18" s="361">
        <v>41767</v>
      </c>
      <c r="Q18" s="362">
        <v>1563.396037</v>
      </c>
      <c r="R18" s="362">
        <v>2672.3104790876491</v>
      </c>
      <c r="S18" s="841">
        <v>4</v>
      </c>
      <c r="T18" s="359">
        <v>-0.35458108041284309</v>
      </c>
      <c r="U18" s="664">
        <v>-3.5453545483185267</v>
      </c>
      <c r="V18" s="359">
        <v>-0.35861244471295417</v>
      </c>
      <c r="W18" s="664">
        <v>-3.1206816436580582</v>
      </c>
      <c r="X18" s="359">
        <v>-0.17005433621767674</v>
      </c>
      <c r="Y18" s="664">
        <v>-1.1184052172200802</v>
      </c>
      <c r="Z18" s="359">
        <v>0.48138356070454691</v>
      </c>
      <c r="AA18" s="664">
        <v>2.5424846129473497</v>
      </c>
      <c r="AB18" s="359">
        <v>0.2766876882736703</v>
      </c>
      <c r="AC18" s="363">
        <v>-1.7114141497430688</v>
      </c>
      <c r="AD18" s="865">
        <v>0</v>
      </c>
      <c r="AE18" s="360" t="s">
        <v>1753</v>
      </c>
      <c r="AF18" s="844" t="s">
        <v>1754</v>
      </c>
      <c r="AG18" s="364" t="s">
        <v>728</v>
      </c>
      <c r="AH18" s="364" t="s">
        <v>1747</v>
      </c>
      <c r="AI18" s="364">
        <v>1000</v>
      </c>
      <c r="AJ18" s="364">
        <v>100</v>
      </c>
      <c r="AK18" s="364">
        <v>500</v>
      </c>
      <c r="AL18" s="359">
        <v>1.4999999999999999E-2</v>
      </c>
      <c r="AM18" s="359">
        <v>0</v>
      </c>
      <c r="AN18" s="664" t="s">
        <v>2156</v>
      </c>
      <c r="AO18" s="357" t="s">
        <v>1323</v>
      </c>
      <c r="AP18" s="360" t="s">
        <v>1744</v>
      </c>
      <c r="AQ18" s="366" t="s">
        <v>659</v>
      </c>
      <c r="AR18" s="359">
        <v>4.0000000000000001E-3</v>
      </c>
      <c r="AS18" s="359">
        <v>4.0000000000000001E-3</v>
      </c>
      <c r="AT18" s="359" t="s">
        <v>1417</v>
      </c>
      <c r="AW18" s="646"/>
      <c r="AX18" s="647"/>
      <c r="AY18" s="647"/>
      <c r="AZ18" s="647"/>
      <c r="BA18" s="647"/>
      <c r="BB18" s="847"/>
      <c r="BC18" s="647"/>
      <c r="BD18" s="647"/>
      <c r="BE18" s="647"/>
      <c r="BF18" s="647"/>
      <c r="BG18" s="850"/>
      <c r="BH18" s="648"/>
      <c r="BI18" s="649"/>
      <c r="BJ18" s="649"/>
      <c r="BK18" s="649"/>
      <c r="BL18" s="218"/>
      <c r="BM18" s="648"/>
      <c r="BN18" s="648"/>
      <c r="BO18" s="648"/>
      <c r="BP18" s="648"/>
      <c r="BQ18" s="648"/>
      <c r="BR18" s="648"/>
      <c r="BS18" s="648"/>
      <c r="BT18" s="648"/>
      <c r="BU18" s="648"/>
      <c r="BV18" s="650"/>
      <c r="BW18" s="647"/>
    </row>
    <row r="19" spans="2:75" customFormat="1" ht="18.75">
      <c r="B19" s="353" t="s">
        <v>583</v>
      </c>
      <c r="C19" s="354">
        <v>37994000000164</v>
      </c>
      <c r="D19" s="355" t="s">
        <v>14</v>
      </c>
      <c r="E19" s="355" t="s">
        <v>607</v>
      </c>
      <c r="F19" s="355" t="s">
        <v>1417</v>
      </c>
      <c r="G19" s="356" t="s">
        <v>866</v>
      </c>
      <c r="H19" s="356" t="s">
        <v>34</v>
      </c>
      <c r="I19" s="356" t="s">
        <v>34</v>
      </c>
      <c r="J19" s="356" t="s">
        <v>611</v>
      </c>
      <c r="K19" s="357" t="s">
        <v>49</v>
      </c>
      <c r="L19" s="358" t="s">
        <v>715</v>
      </c>
      <c r="M19" s="358" t="s">
        <v>1414</v>
      </c>
      <c r="N19" s="357">
        <v>570621</v>
      </c>
      <c r="O19" s="357" t="s">
        <v>1320</v>
      </c>
      <c r="P19" s="361">
        <v>44181</v>
      </c>
      <c r="Q19" s="362">
        <v>5.4480914599999997</v>
      </c>
      <c r="R19" s="362">
        <v>106126.36792441302</v>
      </c>
      <c r="S19" s="841">
        <v>10</v>
      </c>
      <c r="T19" s="359">
        <v>-0.38407031136103287</v>
      </c>
      <c r="U19" s="664">
        <v>-3.8402089126485457</v>
      </c>
      <c r="V19" s="359">
        <v>-0.41993137058682706</v>
      </c>
      <c r="W19" s="664">
        <v>-3.6542851178391977</v>
      </c>
      <c r="X19" s="359"/>
      <c r="Y19" s="664"/>
      <c r="Z19" s="359"/>
      <c r="AA19" s="664"/>
      <c r="AB19" s="359">
        <v>0.34127694208953763</v>
      </c>
      <c r="AC19" s="363">
        <v>-1.5671909955897609</v>
      </c>
      <c r="AD19" s="865">
        <v>0</v>
      </c>
      <c r="AE19" s="360" t="s">
        <v>2059</v>
      </c>
      <c r="AF19" s="844" t="s">
        <v>1757</v>
      </c>
      <c r="AG19" s="364" t="s">
        <v>741</v>
      </c>
      <c r="AH19" s="364" t="s">
        <v>1742</v>
      </c>
      <c r="AI19" s="364">
        <v>1000</v>
      </c>
      <c r="AJ19" s="364">
        <v>1000</v>
      </c>
      <c r="AK19" s="364">
        <v>1000</v>
      </c>
      <c r="AL19" s="359">
        <v>0</v>
      </c>
      <c r="AM19" s="359">
        <v>0</v>
      </c>
      <c r="AN19" s="664" t="s">
        <v>2156</v>
      </c>
      <c r="AO19" s="357" t="s">
        <v>1323</v>
      </c>
      <c r="AP19" s="360" t="s">
        <v>1744</v>
      </c>
      <c r="AQ19" s="366" t="s">
        <v>687</v>
      </c>
      <c r="AR19" s="359">
        <v>5.0000000000000001E-4</v>
      </c>
      <c r="AS19" s="359">
        <v>5.0000000000000001E-4</v>
      </c>
      <c r="AT19" s="359" t="s">
        <v>1417</v>
      </c>
      <c r="AW19" s="646"/>
      <c r="AX19" s="647"/>
      <c r="AY19" s="647"/>
      <c r="AZ19" s="647"/>
      <c r="BA19" s="647"/>
      <c r="BB19" s="847"/>
      <c r="BC19" s="647"/>
      <c r="BD19" s="647"/>
      <c r="BE19" s="647"/>
      <c r="BF19" s="647"/>
      <c r="BG19" s="850"/>
      <c r="BH19" s="648"/>
      <c r="BI19" s="649"/>
      <c r="BJ19" s="649"/>
      <c r="BK19" s="649"/>
      <c r="BL19" s="218"/>
      <c r="BM19" s="648"/>
      <c r="BN19" s="648"/>
      <c r="BO19" s="648"/>
      <c r="BP19" s="648"/>
      <c r="BQ19" s="648"/>
      <c r="BR19" s="648"/>
      <c r="BS19" s="648"/>
      <c r="BT19" s="648"/>
      <c r="BU19" s="648"/>
      <c r="BV19" s="650"/>
      <c r="BW19" s="647"/>
    </row>
    <row r="20" spans="2:75" customFormat="1" ht="18.75">
      <c r="B20" s="353" t="s">
        <v>647</v>
      </c>
      <c r="C20" s="354">
        <v>28470590000135</v>
      </c>
      <c r="D20" s="355" t="s">
        <v>14</v>
      </c>
      <c r="E20" s="355" t="s">
        <v>614</v>
      </c>
      <c r="F20" s="355" t="s">
        <v>689</v>
      </c>
      <c r="G20" s="356" t="s">
        <v>1417</v>
      </c>
      <c r="H20" s="356" t="s">
        <v>865</v>
      </c>
      <c r="I20" s="356" t="s">
        <v>34</v>
      </c>
      <c r="J20" s="356" t="s">
        <v>608</v>
      </c>
      <c r="K20" s="357" t="s">
        <v>48</v>
      </c>
      <c r="L20" s="358" t="s">
        <v>715</v>
      </c>
      <c r="M20" s="358" t="s">
        <v>34</v>
      </c>
      <c r="N20" s="357">
        <v>449822</v>
      </c>
      <c r="O20" s="357" t="s">
        <v>1320</v>
      </c>
      <c r="P20" s="361">
        <v>43005</v>
      </c>
      <c r="Q20" s="362">
        <v>50.183586310000003</v>
      </c>
      <c r="R20" s="362">
        <v>72.608730967649393</v>
      </c>
      <c r="S20" s="841">
        <v>10</v>
      </c>
      <c r="T20" s="359">
        <v>4.9360083803982047E-3</v>
      </c>
      <c r="U20" s="664">
        <v>4.9353732414622327E-2</v>
      </c>
      <c r="V20" s="359">
        <v>1.5547337464426159E-2</v>
      </c>
      <c r="W20" s="664">
        <v>0.1352944978577853</v>
      </c>
      <c r="X20" s="359">
        <v>0.14738486236563086</v>
      </c>
      <c r="Y20" s="664">
        <v>0.96931370687300777</v>
      </c>
      <c r="Z20" s="359">
        <v>0.46174418714823573</v>
      </c>
      <c r="AA20" s="664">
        <v>2.4387569222846999</v>
      </c>
      <c r="AB20" s="359">
        <v>0.14296881487977187</v>
      </c>
      <c r="AC20" s="363">
        <v>-0.69502879126081052</v>
      </c>
      <c r="AD20" s="865">
        <v>0</v>
      </c>
      <c r="AE20" s="360" t="s">
        <v>1834</v>
      </c>
      <c r="AF20" s="844" t="s">
        <v>1760</v>
      </c>
      <c r="AG20" s="364" t="s">
        <v>1435</v>
      </c>
      <c r="AH20" s="364" t="s">
        <v>1747</v>
      </c>
      <c r="AI20" s="364">
        <v>1000</v>
      </c>
      <c r="AJ20" s="364">
        <v>300</v>
      </c>
      <c r="AK20" s="364">
        <v>1000</v>
      </c>
      <c r="AL20" s="359">
        <v>1.15E-2</v>
      </c>
      <c r="AM20" s="359">
        <v>0.25</v>
      </c>
      <c r="AN20" s="664" t="s">
        <v>34</v>
      </c>
      <c r="AO20" s="357" t="s">
        <v>1323</v>
      </c>
      <c r="AP20" s="360" t="s">
        <v>1762</v>
      </c>
      <c r="AQ20" s="366" t="s">
        <v>668</v>
      </c>
      <c r="AR20" s="359">
        <v>4.0000000000000001E-3</v>
      </c>
      <c r="AS20" s="359">
        <v>4.0000000000000001E-3</v>
      </c>
      <c r="AT20" s="359" t="s">
        <v>1417</v>
      </c>
      <c r="AW20" s="646"/>
      <c r="AX20" s="647"/>
      <c r="AY20" s="647"/>
      <c r="AZ20" s="647"/>
      <c r="BA20" s="647"/>
      <c r="BB20" s="847"/>
      <c r="BC20" s="647"/>
      <c r="BD20" s="647"/>
      <c r="BE20" s="647"/>
      <c r="BF20" s="647"/>
      <c r="BG20" s="850"/>
      <c r="BH20" s="648"/>
      <c r="BI20" s="649"/>
      <c r="BJ20" s="649"/>
      <c r="BK20" s="649"/>
      <c r="BL20" s="218"/>
      <c r="BM20" s="648"/>
      <c r="BN20" s="648"/>
      <c r="BO20" s="648"/>
      <c r="BP20" s="648"/>
      <c r="BQ20" s="648"/>
      <c r="BR20" s="648"/>
      <c r="BS20" s="648"/>
      <c r="BT20" s="648"/>
      <c r="BU20" s="648"/>
      <c r="BV20" s="650"/>
      <c r="BW20" s="647"/>
    </row>
    <row r="21" spans="2:75" customFormat="1" ht="18.75">
      <c r="B21" s="353" t="s">
        <v>650</v>
      </c>
      <c r="C21" s="354">
        <v>18772290000157</v>
      </c>
      <c r="D21" s="355" t="s">
        <v>13</v>
      </c>
      <c r="E21" s="355" t="s">
        <v>616</v>
      </c>
      <c r="F21" s="355" t="s">
        <v>617</v>
      </c>
      <c r="G21" s="356" t="s">
        <v>34</v>
      </c>
      <c r="H21" s="356" t="s">
        <v>1336</v>
      </c>
      <c r="I21" s="356" t="s">
        <v>34</v>
      </c>
      <c r="J21" s="356" t="s">
        <v>608</v>
      </c>
      <c r="K21" s="357" t="s">
        <v>48</v>
      </c>
      <c r="L21" s="358" t="s">
        <v>715</v>
      </c>
      <c r="M21" s="358" t="s">
        <v>34</v>
      </c>
      <c r="N21" s="357">
        <v>355208</v>
      </c>
      <c r="O21" s="357" t="s">
        <v>1320</v>
      </c>
      <c r="P21" s="361">
        <v>41579</v>
      </c>
      <c r="Q21" s="362">
        <v>470.29062599999997</v>
      </c>
      <c r="R21" s="362">
        <v>540.74458147808798</v>
      </c>
      <c r="S21" s="841">
        <v>15</v>
      </c>
      <c r="T21" s="359">
        <v>0.12833626150658017</v>
      </c>
      <c r="U21" s="664">
        <v>1.2831974788863261</v>
      </c>
      <c r="V21" s="359">
        <v>0.15347954852294876</v>
      </c>
      <c r="W21" s="664">
        <v>1.335594502683445</v>
      </c>
      <c r="X21" s="359">
        <v>0.2321365319796902</v>
      </c>
      <c r="Y21" s="664">
        <v>1.5267044301718569</v>
      </c>
      <c r="Z21" s="359">
        <v>0.32438328961826657</v>
      </c>
      <c r="AA21" s="664">
        <v>1.7132689810690838</v>
      </c>
      <c r="AB21" s="359">
        <v>4.8359267322147112E-2</v>
      </c>
      <c r="AC21" s="363">
        <v>0.79746386990819151</v>
      </c>
      <c r="AD21" s="865">
        <v>18816393000171</v>
      </c>
      <c r="AE21" s="360" t="s">
        <v>1903</v>
      </c>
      <c r="AF21" s="844" t="s">
        <v>1785</v>
      </c>
      <c r="AG21" s="364" t="s">
        <v>719</v>
      </c>
      <c r="AH21" s="364" t="s">
        <v>1747</v>
      </c>
      <c r="AI21" s="364">
        <v>10000</v>
      </c>
      <c r="AJ21" s="364">
        <v>5000</v>
      </c>
      <c r="AK21" s="364">
        <v>10000</v>
      </c>
      <c r="AL21" s="359">
        <v>2.3E-2</v>
      </c>
      <c r="AM21" s="359">
        <v>0.2</v>
      </c>
      <c r="AN21" s="664" t="s">
        <v>64</v>
      </c>
      <c r="AO21" s="357" t="s">
        <v>1323</v>
      </c>
      <c r="AP21" s="360" t="s">
        <v>1762</v>
      </c>
      <c r="AQ21" s="366" t="s">
        <v>674</v>
      </c>
      <c r="AR21" s="359">
        <v>4.6249999999999998E-3</v>
      </c>
      <c r="AS21" s="359">
        <v>4.6249999999999998E-3</v>
      </c>
      <c r="AT21" s="359" t="s">
        <v>1417</v>
      </c>
      <c r="AW21" s="646"/>
      <c r="AX21" s="647"/>
      <c r="AY21" s="647"/>
      <c r="AZ21" s="647"/>
      <c r="BA21" s="647"/>
      <c r="BB21" s="847"/>
      <c r="BC21" s="647"/>
      <c r="BD21" s="647"/>
      <c r="BE21" s="647"/>
      <c r="BF21" s="647"/>
      <c r="BG21" s="850"/>
      <c r="BH21" s="648"/>
      <c r="BI21" s="649"/>
      <c r="BJ21" s="649"/>
      <c r="BK21" s="649"/>
      <c r="BL21" s="218"/>
      <c r="BM21" s="648"/>
      <c r="BN21" s="648"/>
      <c r="BO21" s="648"/>
      <c r="BP21" s="648"/>
      <c r="BQ21" s="648"/>
      <c r="BR21" s="648"/>
      <c r="BS21" s="648"/>
      <c r="BT21" s="648"/>
      <c r="BU21" s="648"/>
      <c r="BV21" s="650"/>
      <c r="BW21" s="647"/>
    </row>
    <row r="22" spans="2:75" customFormat="1" ht="18.75">
      <c r="B22" s="353" t="s">
        <v>1145</v>
      </c>
      <c r="C22" s="354">
        <v>27928186000108</v>
      </c>
      <c r="D22" s="355" t="s">
        <v>13</v>
      </c>
      <c r="E22" s="355" t="s">
        <v>615</v>
      </c>
      <c r="F22" s="355" t="s">
        <v>619</v>
      </c>
      <c r="G22" s="356" t="s">
        <v>34</v>
      </c>
      <c r="H22" s="356" t="s">
        <v>1336</v>
      </c>
      <c r="I22" s="356" t="s">
        <v>34</v>
      </c>
      <c r="J22" s="356" t="s">
        <v>608</v>
      </c>
      <c r="K22" s="357" t="s">
        <v>48</v>
      </c>
      <c r="L22" s="358" t="s">
        <v>715</v>
      </c>
      <c r="M22" s="358" t="s">
        <v>34</v>
      </c>
      <c r="N22" s="357">
        <v>447511</v>
      </c>
      <c r="O22" s="357" t="s">
        <v>1320</v>
      </c>
      <c r="P22" s="361">
        <v>42965</v>
      </c>
      <c r="Q22" s="362">
        <v>374.3588408</v>
      </c>
      <c r="R22" s="362">
        <v>205.99875881796817</v>
      </c>
      <c r="S22" s="841">
        <v>15</v>
      </c>
      <c r="T22" s="359">
        <v>0.1593255285355677</v>
      </c>
      <c r="U22" s="664">
        <v>1.5930502738587982</v>
      </c>
      <c r="V22" s="359">
        <v>0.18564886608500952</v>
      </c>
      <c r="W22" s="664">
        <v>1.615535146922062</v>
      </c>
      <c r="X22" s="359">
        <v>0.25306105467037643</v>
      </c>
      <c r="Y22" s="664">
        <v>1.6643198292590506</v>
      </c>
      <c r="Z22" s="359">
        <v>0.45685298998639889</v>
      </c>
      <c r="AA22" s="664">
        <v>2.4129234818891425</v>
      </c>
      <c r="AB22" s="359">
        <v>2.3335891179358591E-2</v>
      </c>
      <c r="AC22" s="363">
        <v>3.0311285514251844</v>
      </c>
      <c r="AD22" s="865">
        <v>0</v>
      </c>
      <c r="AE22" s="360" t="s">
        <v>1854</v>
      </c>
      <c r="AF22" s="844" t="s">
        <v>1783</v>
      </c>
      <c r="AG22" s="364" t="s">
        <v>59</v>
      </c>
      <c r="AH22" s="364" t="s">
        <v>1747</v>
      </c>
      <c r="AI22" s="364">
        <v>1000</v>
      </c>
      <c r="AJ22" s="364">
        <v>1000</v>
      </c>
      <c r="AK22" s="364">
        <v>1000</v>
      </c>
      <c r="AL22" s="359">
        <v>1.8000000000000002E-2</v>
      </c>
      <c r="AM22" s="359">
        <v>0</v>
      </c>
      <c r="AN22" s="664" t="s">
        <v>64</v>
      </c>
      <c r="AO22" s="357" t="s">
        <v>1323</v>
      </c>
      <c r="AP22" s="360" t="s">
        <v>1762</v>
      </c>
      <c r="AQ22" s="366" t="s">
        <v>671</v>
      </c>
      <c r="AR22" s="359">
        <v>5.0004000000000003E-3</v>
      </c>
      <c r="AS22" s="359">
        <v>5.0004000000000003E-3</v>
      </c>
      <c r="AT22" s="359" t="s">
        <v>1417</v>
      </c>
      <c r="AW22" s="646"/>
      <c r="AX22" s="647"/>
      <c r="AY22" s="647"/>
      <c r="AZ22" s="647"/>
      <c r="BA22" s="647"/>
      <c r="BB22" s="847"/>
      <c r="BC22" s="647"/>
      <c r="BD22" s="647"/>
      <c r="BE22" s="647"/>
      <c r="BF22" s="647"/>
      <c r="BG22" s="850"/>
      <c r="BH22" s="648"/>
      <c r="BI22" s="649"/>
      <c r="BJ22" s="649"/>
      <c r="BK22" s="649"/>
      <c r="BL22" s="218"/>
      <c r="BM22" s="648"/>
      <c r="BN22" s="648"/>
      <c r="BO22" s="648"/>
      <c r="BP22" s="648"/>
      <c r="BQ22" s="648"/>
      <c r="BR22" s="648"/>
      <c r="BS22" s="648"/>
      <c r="BT22" s="648"/>
      <c r="BU22" s="648"/>
      <c r="BV22" s="650"/>
      <c r="BW22" s="647"/>
    </row>
    <row r="23" spans="2:75" customFormat="1" ht="18.75">
      <c r="B23" s="353" t="s">
        <v>181</v>
      </c>
      <c r="C23" s="354">
        <v>34702572000134</v>
      </c>
      <c r="D23" s="355" t="s">
        <v>13</v>
      </c>
      <c r="E23" s="355" t="s">
        <v>616</v>
      </c>
      <c r="F23" s="355" t="s">
        <v>610</v>
      </c>
      <c r="G23" s="356" t="s">
        <v>34</v>
      </c>
      <c r="H23" s="356" t="s">
        <v>1337</v>
      </c>
      <c r="I23" s="356" t="s">
        <v>34</v>
      </c>
      <c r="J23" s="356" t="s">
        <v>611</v>
      </c>
      <c r="K23" s="357" t="s">
        <v>48</v>
      </c>
      <c r="L23" s="358" t="s">
        <v>715</v>
      </c>
      <c r="M23" s="358" t="s">
        <v>34</v>
      </c>
      <c r="N23" s="357">
        <v>530042</v>
      </c>
      <c r="O23" s="357" t="s">
        <v>1320</v>
      </c>
      <c r="P23" s="361">
        <v>43889</v>
      </c>
      <c r="Q23" s="362">
        <v>152.9304003</v>
      </c>
      <c r="R23" s="362">
        <v>4378723.6118999952</v>
      </c>
      <c r="S23" s="841">
        <v>18</v>
      </c>
      <c r="T23" s="359">
        <v>0.13969794637866695</v>
      </c>
      <c r="U23" s="664">
        <v>1.3967997080038943</v>
      </c>
      <c r="V23" s="359">
        <v>0.16256567458125182</v>
      </c>
      <c r="W23" s="664">
        <v>1.4146628875656422</v>
      </c>
      <c r="X23" s="359">
        <v>0.55567229376416871</v>
      </c>
      <c r="Y23" s="664">
        <v>3.6545189392582826</v>
      </c>
      <c r="Z23" s="359"/>
      <c r="AA23" s="664"/>
      <c r="AB23" s="359">
        <v>8.5383166454225529E-2</v>
      </c>
      <c r="AC23" s="363">
        <v>0.55808300982247117</v>
      </c>
      <c r="AD23" s="865">
        <v>41036284000153</v>
      </c>
      <c r="AE23" s="360" t="s">
        <v>2023</v>
      </c>
      <c r="AF23" s="844" t="s">
        <v>1741</v>
      </c>
      <c r="AG23" s="364" t="s">
        <v>1436</v>
      </c>
      <c r="AH23" s="364" t="s">
        <v>1742</v>
      </c>
      <c r="AI23" s="364">
        <v>10000</v>
      </c>
      <c r="AJ23" s="364">
        <v>1000</v>
      </c>
      <c r="AK23" s="364">
        <v>0</v>
      </c>
      <c r="AL23" s="359">
        <v>0.02</v>
      </c>
      <c r="AM23" s="359">
        <v>0.2</v>
      </c>
      <c r="AN23" s="664" t="s">
        <v>2161</v>
      </c>
      <c r="AO23" s="357" t="s">
        <v>1323</v>
      </c>
      <c r="AP23" s="360" t="s">
        <v>1762</v>
      </c>
      <c r="AQ23" s="366" t="s">
        <v>668</v>
      </c>
      <c r="AR23" s="359">
        <v>4.0000000000000001E-3</v>
      </c>
      <c r="AS23" s="359">
        <v>4.0000000000000001E-3</v>
      </c>
      <c r="AT23" s="359" t="s">
        <v>1417</v>
      </c>
      <c r="AW23" s="646"/>
      <c r="AX23" s="647"/>
      <c r="AY23" s="647"/>
      <c r="AZ23" s="647"/>
      <c r="BA23" s="647"/>
      <c r="BB23" s="847"/>
      <c r="BC23" s="647"/>
      <c r="BD23" s="647"/>
      <c r="BE23" s="647"/>
      <c r="BF23" s="647"/>
      <c r="BG23" s="850"/>
      <c r="BH23" s="648"/>
      <c r="BI23" s="649"/>
      <c r="BJ23" s="649"/>
      <c r="BK23" s="649"/>
      <c r="BL23" s="218"/>
      <c r="BM23" s="648"/>
      <c r="BN23" s="648"/>
      <c r="BO23" s="648"/>
      <c r="BP23" s="648"/>
      <c r="BQ23" s="648"/>
      <c r="BR23" s="648"/>
      <c r="BS23" s="648"/>
      <c r="BT23" s="648"/>
      <c r="BU23" s="648"/>
      <c r="BV23" s="650"/>
      <c r="BW23" s="647"/>
    </row>
    <row r="24" spans="2:75" customFormat="1" ht="18.75">
      <c r="B24" s="353" t="s">
        <v>1153</v>
      </c>
      <c r="C24" s="354">
        <v>10500884000105</v>
      </c>
      <c r="D24" s="355" t="s">
        <v>14</v>
      </c>
      <c r="E24" s="355" t="s">
        <v>607</v>
      </c>
      <c r="F24" s="355" t="s">
        <v>1417</v>
      </c>
      <c r="G24" s="356" t="s">
        <v>1417</v>
      </c>
      <c r="H24" s="356" t="s">
        <v>34</v>
      </c>
      <c r="I24" s="356" t="s">
        <v>34</v>
      </c>
      <c r="J24" s="356" t="s">
        <v>608</v>
      </c>
      <c r="K24" s="357" t="s">
        <v>48</v>
      </c>
      <c r="L24" s="358" t="s">
        <v>715</v>
      </c>
      <c r="M24" s="358" t="s">
        <v>34</v>
      </c>
      <c r="N24" s="357">
        <v>298761</v>
      </c>
      <c r="O24" s="357" t="s">
        <v>1320</v>
      </c>
      <c r="P24" s="361">
        <v>40951</v>
      </c>
      <c r="Q24" s="362">
        <v>1535.4230580000001</v>
      </c>
      <c r="R24" s="362">
        <v>48078260.244970746</v>
      </c>
      <c r="S24" s="841">
        <v>29</v>
      </c>
      <c r="T24" s="359">
        <v>0.12316975648004602</v>
      </c>
      <c r="U24" s="664">
        <v>1.2315390766009966</v>
      </c>
      <c r="V24" s="359">
        <v>0.16608164577671691</v>
      </c>
      <c r="W24" s="664">
        <v>1.4452592233344717</v>
      </c>
      <c r="X24" s="359">
        <v>0.24299210722200648</v>
      </c>
      <c r="Y24" s="664">
        <v>1.5980988577234763</v>
      </c>
      <c r="Z24" s="359">
        <v>0.32608390372255891</v>
      </c>
      <c r="AA24" s="664">
        <v>1.7222509770192493</v>
      </c>
      <c r="AB24" s="359">
        <v>0.18824231487276138</v>
      </c>
      <c r="AC24" s="363">
        <v>0.27181383608142279</v>
      </c>
      <c r="AD24" s="865">
        <v>36352539000157</v>
      </c>
      <c r="AE24" s="360" t="s">
        <v>1870</v>
      </c>
      <c r="AF24" s="844" t="s">
        <v>1741</v>
      </c>
      <c r="AG24" s="364" t="s">
        <v>1436</v>
      </c>
      <c r="AH24" s="364" t="s">
        <v>1747</v>
      </c>
      <c r="AI24" s="364">
        <v>5000</v>
      </c>
      <c r="AJ24" s="364">
        <v>1000</v>
      </c>
      <c r="AK24" s="364">
        <v>5000</v>
      </c>
      <c r="AL24" s="359">
        <v>2.2000000000000002E-2</v>
      </c>
      <c r="AM24" s="359">
        <v>0.15</v>
      </c>
      <c r="AN24" s="664" t="s">
        <v>666</v>
      </c>
      <c r="AO24" s="357" t="s">
        <v>1323</v>
      </c>
      <c r="AP24" s="360" t="s">
        <v>1744</v>
      </c>
      <c r="AQ24" s="366" t="s">
        <v>659</v>
      </c>
      <c r="AR24" s="359">
        <v>5.3333333333333297E-3</v>
      </c>
      <c r="AS24" s="359">
        <v>5.3333333333333297E-3</v>
      </c>
      <c r="AT24" s="359" t="s">
        <v>1417</v>
      </c>
      <c r="AW24" s="646"/>
      <c r="AX24" s="647"/>
      <c r="AY24" s="647"/>
      <c r="AZ24" s="647"/>
      <c r="BA24" s="647"/>
      <c r="BB24" s="847"/>
      <c r="BC24" s="647"/>
      <c r="BD24" s="647"/>
      <c r="BE24" s="647"/>
      <c r="BF24" s="647"/>
      <c r="BG24" s="850"/>
      <c r="BH24" s="648"/>
      <c r="BI24" s="649"/>
      <c r="BJ24" s="649"/>
      <c r="BK24" s="649"/>
      <c r="BL24" s="218"/>
      <c r="BM24" s="648"/>
      <c r="BN24" s="648"/>
      <c r="BO24" s="648"/>
      <c r="BP24" s="648"/>
      <c r="BQ24" s="648"/>
      <c r="BR24" s="648"/>
      <c r="BS24" s="648"/>
      <c r="BT24" s="648"/>
      <c r="BU24" s="648"/>
      <c r="BV24" s="650"/>
      <c r="BW24" s="647"/>
    </row>
    <row r="25" spans="2:75" customFormat="1" ht="18.75">
      <c r="B25" s="353" t="s">
        <v>848</v>
      </c>
      <c r="C25" s="354">
        <v>34096235000140</v>
      </c>
      <c r="D25" s="355" t="s">
        <v>11</v>
      </c>
      <c r="E25" s="355" t="s">
        <v>621</v>
      </c>
      <c r="F25" s="355" t="s">
        <v>692</v>
      </c>
      <c r="G25" s="356" t="s">
        <v>865</v>
      </c>
      <c r="H25" s="356" t="s">
        <v>34</v>
      </c>
      <c r="I25" s="356" t="s">
        <v>1417</v>
      </c>
      <c r="J25" s="356" t="s">
        <v>608</v>
      </c>
      <c r="K25" s="357" t="s">
        <v>48</v>
      </c>
      <c r="L25" s="358" t="s">
        <v>715</v>
      </c>
      <c r="M25" s="358" t="s">
        <v>34</v>
      </c>
      <c r="N25" s="357">
        <v>503681</v>
      </c>
      <c r="O25" s="357" t="s">
        <v>1323</v>
      </c>
      <c r="P25" s="361">
        <v>43679</v>
      </c>
      <c r="Q25" s="362">
        <v>142.24216805</v>
      </c>
      <c r="R25" s="362">
        <v>121.30744663430281</v>
      </c>
      <c r="S25" s="841">
        <v>30</v>
      </c>
      <c r="T25" s="359">
        <v>9.6448248541463499E-2</v>
      </c>
      <c r="U25" s="664">
        <v>0.9643583810103592</v>
      </c>
      <c r="V25" s="359">
        <v>0.13515383193131636</v>
      </c>
      <c r="W25" s="664">
        <v>1.1761222695874547</v>
      </c>
      <c r="X25" s="359">
        <v>0.23330044933893213</v>
      </c>
      <c r="Y25" s="664">
        <v>1.5343592261384997</v>
      </c>
      <c r="Z25" s="359">
        <v>0.27353890158596705</v>
      </c>
      <c r="AA25" s="664">
        <v>1.4447282896552631</v>
      </c>
      <c r="AB25" s="359">
        <v>2.8357407330450633E-2</v>
      </c>
      <c r="AC25" s="363">
        <v>0.71371305695068843</v>
      </c>
      <c r="AD25" s="865">
        <v>34172617000106</v>
      </c>
      <c r="AE25" s="360" t="s">
        <v>1763</v>
      </c>
      <c r="AF25" s="844" t="s">
        <v>1760</v>
      </c>
      <c r="AG25" s="364" t="s">
        <v>1435</v>
      </c>
      <c r="AH25" s="364" t="s">
        <v>1747</v>
      </c>
      <c r="AI25" s="364">
        <v>500</v>
      </c>
      <c r="AJ25" s="364">
        <v>100</v>
      </c>
      <c r="AK25" s="364">
        <v>100</v>
      </c>
      <c r="AL25" s="359">
        <v>8.0000000000000002E-3</v>
      </c>
      <c r="AM25" s="359">
        <v>0.2</v>
      </c>
      <c r="AN25" s="664" t="s">
        <v>34</v>
      </c>
      <c r="AO25" s="357" t="s">
        <v>1323</v>
      </c>
      <c r="AP25" s="360" t="s">
        <v>1749</v>
      </c>
      <c r="AQ25" s="366" t="s">
        <v>675</v>
      </c>
      <c r="AR25" s="359">
        <v>2.8E-3</v>
      </c>
      <c r="AS25" s="359">
        <v>2.8E-3</v>
      </c>
      <c r="AT25" s="359" t="s">
        <v>1417</v>
      </c>
      <c r="AW25" s="646"/>
      <c r="AX25" s="647"/>
      <c r="AY25" s="647"/>
      <c r="AZ25" s="647"/>
      <c r="BA25" s="647"/>
      <c r="BB25" s="847"/>
      <c r="BC25" s="647"/>
      <c r="BD25" s="647"/>
      <c r="BE25" s="647"/>
      <c r="BF25" s="647"/>
      <c r="BG25" s="850"/>
      <c r="BH25" s="648"/>
      <c r="BI25" s="649"/>
      <c r="BJ25" s="649"/>
      <c r="BK25" s="649"/>
      <c r="BL25" s="218"/>
      <c r="BM25" s="648"/>
      <c r="BN25" s="648"/>
      <c r="BO25" s="648"/>
      <c r="BP25" s="648"/>
      <c r="BQ25" s="648"/>
      <c r="BR25" s="648"/>
      <c r="BS25" s="648"/>
      <c r="BT25" s="648"/>
      <c r="BU25" s="648"/>
      <c r="BV25" s="650"/>
      <c r="BW25" s="647"/>
    </row>
    <row r="26" spans="2:75" customFormat="1" ht="18.75">
      <c r="B26" s="353" t="s">
        <v>67</v>
      </c>
      <c r="C26" s="354">
        <v>23565803000199</v>
      </c>
      <c r="D26" s="355" t="s">
        <v>13</v>
      </c>
      <c r="E26" s="355" t="s">
        <v>615</v>
      </c>
      <c r="F26" s="355" t="s">
        <v>619</v>
      </c>
      <c r="G26" s="356" t="s">
        <v>34</v>
      </c>
      <c r="H26" s="356" t="s">
        <v>1336</v>
      </c>
      <c r="I26" s="356" t="s">
        <v>34</v>
      </c>
      <c r="J26" s="356" t="s">
        <v>611</v>
      </c>
      <c r="K26" s="357" t="s">
        <v>48</v>
      </c>
      <c r="L26" s="358" t="s">
        <v>715</v>
      </c>
      <c r="M26" s="358" t="s">
        <v>34</v>
      </c>
      <c r="N26" s="357">
        <v>410901</v>
      </c>
      <c r="O26" s="357" t="s">
        <v>1320</v>
      </c>
      <c r="P26" s="361">
        <v>42368</v>
      </c>
      <c r="Q26" s="362">
        <v>3698.3718570000001</v>
      </c>
      <c r="R26" s="362">
        <v>3253.1259761354572</v>
      </c>
      <c r="S26" s="841">
        <v>30</v>
      </c>
      <c r="T26" s="359">
        <v>0.22243001207866486</v>
      </c>
      <c r="U26" s="664">
        <v>2.2240139098438942</v>
      </c>
      <c r="V26" s="359">
        <v>0.24338094995290249</v>
      </c>
      <c r="W26" s="664">
        <v>2.1179255603971718</v>
      </c>
      <c r="X26" s="359">
        <v>0.35973706808255645</v>
      </c>
      <c r="Y26" s="664">
        <v>2.3659015272388269</v>
      </c>
      <c r="Z26" s="359">
        <v>0.39209654661836968</v>
      </c>
      <c r="AA26" s="664">
        <v>2.0709046131694833</v>
      </c>
      <c r="AB26" s="359">
        <v>4.208618027299714E-2</v>
      </c>
      <c r="AC26" s="363">
        <v>3.0524549641066603</v>
      </c>
      <c r="AD26" s="865">
        <v>21470947000136</v>
      </c>
      <c r="AE26" s="360" t="s">
        <v>1896</v>
      </c>
      <c r="AF26" s="844" t="s">
        <v>1741</v>
      </c>
      <c r="AG26" s="364" t="s">
        <v>1436</v>
      </c>
      <c r="AH26" s="364" t="s">
        <v>1747</v>
      </c>
      <c r="AI26" s="364">
        <v>100000</v>
      </c>
      <c r="AJ26" s="364">
        <v>10000</v>
      </c>
      <c r="AK26" s="364">
        <v>100000</v>
      </c>
      <c r="AL26" s="359">
        <v>1.9E-2</v>
      </c>
      <c r="AM26" s="359">
        <v>0.2</v>
      </c>
      <c r="AN26" s="664" t="s">
        <v>64</v>
      </c>
      <c r="AO26" s="357" t="s">
        <v>1323</v>
      </c>
      <c r="AP26" s="360" t="s">
        <v>1762</v>
      </c>
      <c r="AQ26" s="366" t="s">
        <v>664</v>
      </c>
      <c r="AR26" s="359">
        <v>3.8E-3</v>
      </c>
      <c r="AS26" s="359">
        <v>3.8E-3</v>
      </c>
      <c r="AT26" s="359" t="s">
        <v>1417</v>
      </c>
      <c r="AW26" s="646"/>
      <c r="AX26" s="647"/>
      <c r="AY26" s="647"/>
      <c r="AZ26" s="647"/>
      <c r="BA26" s="647"/>
      <c r="BB26" s="847"/>
      <c r="BC26" s="647"/>
      <c r="BD26" s="647"/>
      <c r="BE26" s="647"/>
      <c r="BF26" s="647"/>
      <c r="BG26" s="850"/>
      <c r="BH26" s="648"/>
      <c r="BI26" s="649"/>
      <c r="BJ26" s="649"/>
      <c r="BK26" s="649"/>
      <c r="BL26" s="218"/>
      <c r="BM26" s="648"/>
      <c r="BN26" s="648"/>
      <c r="BO26" s="648"/>
      <c r="BP26" s="648"/>
      <c r="BQ26" s="648"/>
      <c r="BR26" s="648"/>
      <c r="BS26" s="648"/>
      <c r="BT26" s="648"/>
      <c r="BU26" s="648"/>
      <c r="BV26" s="650"/>
      <c r="BW26" s="647"/>
    </row>
    <row r="27" spans="2:75" customFormat="1" ht="18.75">
      <c r="B27" s="353" t="s">
        <v>870</v>
      </c>
      <c r="C27" s="354">
        <v>17816013000136</v>
      </c>
      <c r="D27" s="355" t="s">
        <v>13</v>
      </c>
      <c r="E27" s="355" t="s">
        <v>615</v>
      </c>
      <c r="F27" s="355" t="s">
        <v>619</v>
      </c>
      <c r="G27" s="356" t="s">
        <v>34</v>
      </c>
      <c r="H27" s="356" t="s">
        <v>1336</v>
      </c>
      <c r="I27" s="356" t="s">
        <v>34</v>
      </c>
      <c r="J27" s="356" t="s">
        <v>611</v>
      </c>
      <c r="K27" s="357" t="s">
        <v>48</v>
      </c>
      <c r="L27" s="358" t="s">
        <v>715</v>
      </c>
      <c r="M27" s="358" t="s">
        <v>34</v>
      </c>
      <c r="N27" s="357">
        <v>336246</v>
      </c>
      <c r="O27" s="357" t="s">
        <v>1320</v>
      </c>
      <c r="P27" s="361">
        <v>41399</v>
      </c>
      <c r="Q27" s="362">
        <v>78.704053000000002</v>
      </c>
      <c r="R27" s="362">
        <v>91.069972602409692</v>
      </c>
      <c r="S27" s="841">
        <v>30</v>
      </c>
      <c r="T27" s="359">
        <v>0.15692821664906531</v>
      </c>
      <c r="U27" s="664">
        <v>1.5690802397254104</v>
      </c>
      <c r="V27" s="359">
        <v>0.15502393530057623</v>
      </c>
      <c r="W27" s="664">
        <v>1.3490339121035726</v>
      </c>
      <c r="X27" s="359">
        <v>0.24472114313125326</v>
      </c>
      <c r="Y27" s="664">
        <v>1.6094702983151892</v>
      </c>
      <c r="Z27" s="359">
        <v>0.40135184900863563</v>
      </c>
      <c r="AA27" s="664">
        <v>2.1197875951329421</v>
      </c>
      <c r="AB27" s="359">
        <v>4.0300789436417059E-2</v>
      </c>
      <c r="AC27" s="363">
        <v>0.99524490222585471</v>
      </c>
      <c r="AD27" s="865">
        <v>8893082000152</v>
      </c>
      <c r="AE27" s="360" t="s">
        <v>1813</v>
      </c>
      <c r="AF27" s="844" t="s">
        <v>1760</v>
      </c>
      <c r="AG27" s="364" t="s">
        <v>1435</v>
      </c>
      <c r="AH27" s="364" t="s">
        <v>1747</v>
      </c>
      <c r="AI27" s="364">
        <v>1000</v>
      </c>
      <c r="AJ27" s="364">
        <v>1000</v>
      </c>
      <c r="AK27" s="364">
        <v>1000</v>
      </c>
      <c r="AL27" s="359">
        <v>0</v>
      </c>
      <c r="AM27" s="359">
        <v>0</v>
      </c>
      <c r="AN27" s="664" t="s">
        <v>2161</v>
      </c>
      <c r="AO27" s="357" t="s">
        <v>1323</v>
      </c>
      <c r="AP27" s="360" t="s">
        <v>1762</v>
      </c>
      <c r="AQ27" s="366" t="s">
        <v>668</v>
      </c>
      <c r="AR27" s="359">
        <v>3.96E-3</v>
      </c>
      <c r="AS27" s="359">
        <v>3.96E-3</v>
      </c>
      <c r="AT27" s="359" t="s">
        <v>1417</v>
      </c>
      <c r="AW27" s="646"/>
      <c r="AX27" s="647"/>
      <c r="AY27" s="647"/>
      <c r="AZ27" s="647"/>
      <c r="BA27" s="647"/>
      <c r="BB27" s="847"/>
      <c r="BC27" s="647"/>
      <c r="BD27" s="647"/>
      <c r="BE27" s="647"/>
      <c r="BF27" s="647"/>
      <c r="BG27" s="850"/>
      <c r="BH27" s="648"/>
      <c r="BI27" s="649"/>
      <c r="BJ27" s="649"/>
      <c r="BK27" s="649"/>
      <c r="BL27" s="218"/>
      <c r="BM27" s="648"/>
      <c r="BN27" s="648"/>
      <c r="BO27" s="648"/>
      <c r="BP27" s="648"/>
      <c r="BQ27" s="648"/>
      <c r="BR27" s="648"/>
      <c r="BS27" s="648"/>
      <c r="BT27" s="648"/>
      <c r="BU27" s="648"/>
      <c r="BV27" s="650"/>
      <c r="BW27" s="647"/>
    </row>
    <row r="28" spans="2:75" customFormat="1" ht="18.75">
      <c r="B28" s="353" t="s">
        <v>21</v>
      </c>
      <c r="C28" s="354">
        <v>8893082000152</v>
      </c>
      <c r="D28" s="355" t="s">
        <v>13</v>
      </c>
      <c r="E28" s="355" t="s">
        <v>615</v>
      </c>
      <c r="F28" s="355" t="s">
        <v>619</v>
      </c>
      <c r="G28" s="356" t="s">
        <v>34</v>
      </c>
      <c r="H28" s="356" t="s">
        <v>1336</v>
      </c>
      <c r="I28" s="356" t="s">
        <v>34</v>
      </c>
      <c r="J28" s="356" t="s">
        <v>611</v>
      </c>
      <c r="K28" s="357" t="s">
        <v>48</v>
      </c>
      <c r="L28" s="358" t="s">
        <v>715</v>
      </c>
      <c r="M28" s="358" t="s">
        <v>34</v>
      </c>
      <c r="N28" s="357">
        <v>211788</v>
      </c>
      <c r="O28" s="357" t="s">
        <v>1320</v>
      </c>
      <c r="P28" s="361">
        <v>39631</v>
      </c>
      <c r="Q28" s="362">
        <v>1003.843713</v>
      </c>
      <c r="R28" s="362">
        <v>1108.1515308565738</v>
      </c>
      <c r="S28" s="841">
        <v>30</v>
      </c>
      <c r="T28" s="359">
        <v>0.15730690417620852</v>
      </c>
      <c r="U28" s="664">
        <v>1.5728666277221572</v>
      </c>
      <c r="V28" s="359">
        <v>0.1553542881317842</v>
      </c>
      <c r="W28" s="664">
        <v>1.3519086757418126</v>
      </c>
      <c r="X28" s="359">
        <v>0.24627365563253445</v>
      </c>
      <c r="Y28" s="664">
        <v>1.619680788208312</v>
      </c>
      <c r="Z28" s="359">
        <v>0.40606490555993902</v>
      </c>
      <c r="AA28" s="664">
        <v>2.1446801646758269</v>
      </c>
      <c r="AB28" s="359">
        <v>4.048405016008403E-2</v>
      </c>
      <c r="AC28" s="363">
        <v>0.99889976209326203</v>
      </c>
      <c r="AD28" s="865">
        <v>8875020000118</v>
      </c>
      <c r="AE28" s="360" t="s">
        <v>1816</v>
      </c>
      <c r="AF28" s="844" t="s">
        <v>1785</v>
      </c>
      <c r="AG28" s="364" t="s">
        <v>719</v>
      </c>
      <c r="AH28" s="364" t="s">
        <v>1747</v>
      </c>
      <c r="AI28" s="364">
        <v>50000</v>
      </c>
      <c r="AJ28" s="364">
        <v>25000</v>
      </c>
      <c r="AK28" s="364">
        <v>50000</v>
      </c>
      <c r="AL28" s="359">
        <v>1.9799999999999998E-2</v>
      </c>
      <c r="AM28" s="359">
        <v>0.2</v>
      </c>
      <c r="AN28" s="664" t="s">
        <v>64</v>
      </c>
      <c r="AO28" s="357" t="s">
        <v>1323</v>
      </c>
      <c r="AP28" s="360" t="s">
        <v>1762</v>
      </c>
      <c r="AQ28" s="366" t="s">
        <v>668</v>
      </c>
      <c r="AR28" s="359">
        <v>3.9500000000000004E-3</v>
      </c>
      <c r="AS28" s="359">
        <v>3.9500000000000004E-3</v>
      </c>
      <c r="AT28" s="359" t="s">
        <v>1417</v>
      </c>
      <c r="AW28" s="646"/>
      <c r="AX28" s="647"/>
      <c r="AY28" s="647"/>
      <c r="AZ28" s="647"/>
      <c r="BA28" s="647"/>
      <c r="BB28" s="847"/>
      <c r="BC28" s="647"/>
      <c r="BD28" s="647"/>
      <c r="BE28" s="647"/>
      <c r="BF28" s="647"/>
      <c r="BG28" s="850"/>
      <c r="BH28" s="648"/>
      <c r="BI28" s="649"/>
      <c r="BJ28" s="649"/>
      <c r="BK28" s="649"/>
      <c r="BL28" s="218"/>
      <c r="BM28" s="648"/>
      <c r="BN28" s="648"/>
      <c r="BO28" s="648"/>
      <c r="BP28" s="648"/>
      <c r="BQ28" s="648"/>
      <c r="BR28" s="648"/>
      <c r="BS28" s="648"/>
      <c r="BT28" s="648"/>
      <c r="BU28" s="648"/>
      <c r="BV28" s="650"/>
      <c r="BW28" s="647"/>
    </row>
    <row r="29" spans="2:75" customFormat="1" ht="18.75">
      <c r="B29" s="353" t="s">
        <v>515</v>
      </c>
      <c r="C29" s="354">
        <v>9289134000149</v>
      </c>
      <c r="D29" s="355" t="s">
        <v>13</v>
      </c>
      <c r="E29" s="355" t="s">
        <v>615</v>
      </c>
      <c r="F29" s="355" t="s">
        <v>619</v>
      </c>
      <c r="G29" s="356" t="s">
        <v>34</v>
      </c>
      <c r="H29" s="356" t="s">
        <v>1336</v>
      </c>
      <c r="I29" s="356" t="s">
        <v>34</v>
      </c>
      <c r="J29" s="356" t="s">
        <v>611</v>
      </c>
      <c r="K29" s="357" t="s">
        <v>48</v>
      </c>
      <c r="L29" s="358" t="s">
        <v>715</v>
      </c>
      <c r="M29" s="358" t="s">
        <v>34</v>
      </c>
      <c r="N29" s="357">
        <v>211796</v>
      </c>
      <c r="O29" s="357" t="s">
        <v>1320</v>
      </c>
      <c r="P29" s="361">
        <v>39544</v>
      </c>
      <c r="Q29" s="362">
        <v>256.86318</v>
      </c>
      <c r="R29" s="362">
        <v>243.15447119758059</v>
      </c>
      <c r="S29" s="841">
        <v>30</v>
      </c>
      <c r="T29" s="359">
        <v>0.15775427322984847</v>
      </c>
      <c r="U29" s="664">
        <v>1.5773397426081874</v>
      </c>
      <c r="V29" s="359">
        <v>0.15571052153767218</v>
      </c>
      <c r="W29" s="664">
        <v>1.3550086547497977</v>
      </c>
      <c r="X29" s="359">
        <v>0.24691574205600664</v>
      </c>
      <c r="Y29" s="664">
        <v>1.623903631458826</v>
      </c>
      <c r="Z29" s="359">
        <v>0.41072002690960785</v>
      </c>
      <c r="AA29" s="664">
        <v>2.1692667425506786</v>
      </c>
      <c r="AB29" s="359">
        <v>4.0839387009689955E-2</v>
      </c>
      <c r="AC29" s="363">
        <v>0.9989312883096898</v>
      </c>
      <c r="AD29" s="865">
        <v>9289155000164</v>
      </c>
      <c r="AE29" s="360" t="s">
        <v>1816</v>
      </c>
      <c r="AF29" s="844" t="s">
        <v>1785</v>
      </c>
      <c r="AG29" s="364" t="s">
        <v>719</v>
      </c>
      <c r="AH29" s="364" t="s">
        <v>1817</v>
      </c>
      <c r="AI29" s="364">
        <v>100000</v>
      </c>
      <c r="AJ29" s="364">
        <v>50000</v>
      </c>
      <c r="AK29" s="364">
        <v>100000</v>
      </c>
      <c r="AL29" s="359">
        <v>8.0000000000000004E-4</v>
      </c>
      <c r="AM29" s="359">
        <v>0.2</v>
      </c>
      <c r="AN29" s="664" t="s">
        <v>64</v>
      </c>
      <c r="AO29" s="357" t="s">
        <v>1323</v>
      </c>
      <c r="AP29" s="360" t="s">
        <v>1762</v>
      </c>
      <c r="AQ29" s="366" t="s">
        <v>668</v>
      </c>
      <c r="AR29" s="359">
        <v>3.9500000000000004E-3</v>
      </c>
      <c r="AS29" s="359">
        <v>3.9500000000000004E-3</v>
      </c>
      <c r="AT29" s="359" t="s">
        <v>1417</v>
      </c>
      <c r="AW29" s="646"/>
      <c r="AX29" s="647"/>
      <c r="AY29" s="647"/>
      <c r="AZ29" s="647"/>
      <c r="BA29" s="647"/>
      <c r="BB29" s="847"/>
      <c r="BC29" s="647"/>
      <c r="BD29" s="647"/>
      <c r="BE29" s="647"/>
      <c r="BF29" s="647"/>
      <c r="BG29" s="850"/>
      <c r="BH29" s="648"/>
      <c r="BI29" s="649"/>
      <c r="BJ29" s="649"/>
      <c r="BK29" s="649"/>
      <c r="BL29" s="218"/>
      <c r="BM29" s="648"/>
      <c r="BN29" s="648"/>
      <c r="BO29" s="648"/>
      <c r="BP29" s="648"/>
      <c r="BQ29" s="648"/>
      <c r="BR29" s="648"/>
      <c r="BS29" s="648"/>
      <c r="BT29" s="648"/>
      <c r="BU29" s="648"/>
      <c r="BV29" s="650"/>
      <c r="BW29" s="647"/>
    </row>
    <row r="30" spans="2:75" customFormat="1" ht="18.75">
      <c r="B30" s="353" t="s">
        <v>775</v>
      </c>
      <c r="C30" s="354">
        <v>30910553000142</v>
      </c>
      <c r="D30" s="355" t="s">
        <v>11</v>
      </c>
      <c r="E30" s="355" t="s">
        <v>620</v>
      </c>
      <c r="F30" s="355" t="s">
        <v>663</v>
      </c>
      <c r="G30" s="356" t="s">
        <v>738</v>
      </c>
      <c r="H30" s="356" t="s">
        <v>34</v>
      </c>
      <c r="I30" s="356" t="s">
        <v>1417</v>
      </c>
      <c r="J30" s="356" t="s">
        <v>608</v>
      </c>
      <c r="K30" s="357" t="s">
        <v>48</v>
      </c>
      <c r="L30" s="358" t="s">
        <v>715</v>
      </c>
      <c r="M30" s="358" t="s">
        <v>34</v>
      </c>
      <c r="N30" s="357">
        <v>474843</v>
      </c>
      <c r="O30" s="357" t="s">
        <v>1323</v>
      </c>
      <c r="P30" s="361">
        <v>43338</v>
      </c>
      <c r="Q30" s="362">
        <v>1196.9751064100001</v>
      </c>
      <c r="R30" s="362">
        <v>1348.3333214131876</v>
      </c>
      <c r="S30" s="841">
        <v>31</v>
      </c>
      <c r="T30" s="359">
        <v>0.1162565419122048</v>
      </c>
      <c r="U30" s="664">
        <v>1.1624158264742253</v>
      </c>
      <c r="V30" s="359">
        <v>0.13310474181409759</v>
      </c>
      <c r="W30" s="664">
        <v>1.1582908808298109</v>
      </c>
      <c r="X30" s="359">
        <v>0.22747833986135158</v>
      </c>
      <c r="Y30" s="664">
        <v>1.4960686552552167</v>
      </c>
      <c r="Z30" s="359">
        <v>0.24868377796849628</v>
      </c>
      <c r="AA30" s="664">
        <v>1.3134529938021309</v>
      </c>
      <c r="AB30" s="359">
        <v>1.8231007270144638E-3</v>
      </c>
      <c r="AC30" s="363">
        <v>9.9774858768122812</v>
      </c>
      <c r="AD30" s="865">
        <v>34474470000109</v>
      </c>
      <c r="AE30" s="360" t="s">
        <v>1770</v>
      </c>
      <c r="AF30" s="844" t="s">
        <v>1741</v>
      </c>
      <c r="AG30" s="364" t="s">
        <v>1436</v>
      </c>
      <c r="AH30" s="364" t="s">
        <v>1747</v>
      </c>
      <c r="AI30" s="364">
        <v>1000</v>
      </c>
      <c r="AJ30" s="364">
        <v>1000</v>
      </c>
      <c r="AK30" s="364">
        <v>1000</v>
      </c>
      <c r="AL30" s="359">
        <v>9.0000000000000011E-3</v>
      </c>
      <c r="AM30" s="359">
        <v>0</v>
      </c>
      <c r="AN30" s="664" t="s">
        <v>64</v>
      </c>
      <c r="AO30" s="357" t="s">
        <v>1323</v>
      </c>
      <c r="AP30" s="360" t="s">
        <v>1749</v>
      </c>
      <c r="AQ30" s="366" t="s">
        <v>662</v>
      </c>
      <c r="AR30" s="359">
        <v>1.4E-3</v>
      </c>
      <c r="AS30" s="359">
        <v>1.4E-3</v>
      </c>
      <c r="AT30" s="359" t="s">
        <v>1417</v>
      </c>
      <c r="AW30" s="646"/>
      <c r="AX30" s="647"/>
      <c r="AY30" s="647"/>
      <c r="AZ30" s="647"/>
      <c r="BA30" s="647"/>
      <c r="BB30" s="847"/>
      <c r="BC30" s="647"/>
      <c r="BD30" s="647"/>
      <c r="BE30" s="647"/>
      <c r="BF30" s="647"/>
      <c r="BG30" s="850"/>
      <c r="BH30" s="648"/>
      <c r="BI30" s="649"/>
      <c r="BJ30" s="649"/>
      <c r="BK30" s="649"/>
      <c r="BL30" s="218"/>
      <c r="BM30" s="648"/>
      <c r="BN30" s="648"/>
      <c r="BO30" s="648"/>
      <c r="BP30" s="648"/>
      <c r="BQ30" s="648"/>
      <c r="BR30" s="648"/>
      <c r="BS30" s="648"/>
      <c r="BT30" s="648"/>
      <c r="BU30" s="648"/>
      <c r="BV30" s="650"/>
      <c r="BW30" s="647"/>
    </row>
    <row r="31" spans="2:75" customFormat="1" ht="18.75">
      <c r="B31" s="353" t="s">
        <v>1194</v>
      </c>
      <c r="C31" s="354">
        <v>26773148000152</v>
      </c>
      <c r="D31" s="355" t="s">
        <v>11</v>
      </c>
      <c r="E31" s="355" t="s">
        <v>620</v>
      </c>
      <c r="F31" s="355" t="s">
        <v>663</v>
      </c>
      <c r="G31" s="356" t="s">
        <v>738</v>
      </c>
      <c r="H31" s="356" t="s">
        <v>34</v>
      </c>
      <c r="I31" s="356" t="s">
        <v>1417</v>
      </c>
      <c r="J31" s="356" t="s">
        <v>608</v>
      </c>
      <c r="K31" s="357" t="s">
        <v>48</v>
      </c>
      <c r="L31" s="358" t="s">
        <v>715</v>
      </c>
      <c r="M31" s="358" t="s">
        <v>34</v>
      </c>
      <c r="N31" s="357">
        <v>439282</v>
      </c>
      <c r="O31" s="357" t="s">
        <v>1320</v>
      </c>
      <c r="P31" s="361">
        <v>42851</v>
      </c>
      <c r="Q31" s="362">
        <v>339.148436</v>
      </c>
      <c r="R31" s="362">
        <v>175.24438204780878</v>
      </c>
      <c r="S31" s="841">
        <v>31</v>
      </c>
      <c r="T31" s="359">
        <v>0.11790108284013989</v>
      </c>
      <c r="U31" s="664">
        <v>1.1788591196470086</v>
      </c>
      <c r="V31" s="359">
        <v>0.13609588713247933</v>
      </c>
      <c r="W31" s="664">
        <v>1.1843201289114251</v>
      </c>
      <c r="X31" s="359">
        <v>0.21488760001151608</v>
      </c>
      <c r="Y31" s="664">
        <v>1.4132624801824929</v>
      </c>
      <c r="Z31" s="359">
        <v>0.25815896427970753</v>
      </c>
      <c r="AA31" s="664">
        <v>1.3634973188842034</v>
      </c>
      <c r="AB31" s="359">
        <v>2.3249660552275377E-3</v>
      </c>
      <c r="AC31" s="363">
        <v>9.1102865895828398</v>
      </c>
      <c r="AD31" s="865">
        <v>24444154000130</v>
      </c>
      <c r="AE31" s="360" t="s">
        <v>1797</v>
      </c>
      <c r="AF31" s="844" t="s">
        <v>1741</v>
      </c>
      <c r="AG31" s="364" t="s">
        <v>1436</v>
      </c>
      <c r="AH31" s="364" t="s">
        <v>1742</v>
      </c>
      <c r="AI31" s="364">
        <v>1000</v>
      </c>
      <c r="AJ31" s="364">
        <v>100</v>
      </c>
      <c r="AK31" s="364">
        <v>100</v>
      </c>
      <c r="AL31" s="359">
        <v>8.0000000000000002E-3</v>
      </c>
      <c r="AM31" s="359">
        <v>0.2</v>
      </c>
      <c r="AN31" s="664" t="s">
        <v>64</v>
      </c>
      <c r="AO31" s="357" t="s">
        <v>1323</v>
      </c>
      <c r="AP31" s="360" t="s">
        <v>1749</v>
      </c>
      <c r="AQ31" s="366" t="s">
        <v>1372</v>
      </c>
      <c r="AR31" s="359">
        <v>1.5983333333333301E-3</v>
      </c>
      <c r="AS31" s="359">
        <v>1.5983333333333301E-3</v>
      </c>
      <c r="AT31" s="359" t="s">
        <v>1417</v>
      </c>
      <c r="AW31" s="646"/>
      <c r="AX31" s="647"/>
      <c r="AY31" s="647"/>
      <c r="AZ31" s="647"/>
      <c r="BA31" s="647"/>
      <c r="BB31" s="847"/>
      <c r="BC31" s="647"/>
      <c r="BD31" s="647"/>
      <c r="BE31" s="647"/>
      <c r="BF31" s="647"/>
      <c r="BG31" s="850"/>
      <c r="BH31" s="648"/>
      <c r="BI31" s="649"/>
      <c r="BJ31" s="649"/>
      <c r="BK31" s="649"/>
      <c r="BL31" s="218"/>
      <c r="BM31" s="648"/>
      <c r="BN31" s="648"/>
      <c r="BO31" s="648"/>
      <c r="BP31" s="648"/>
      <c r="BQ31" s="648"/>
      <c r="BR31" s="648"/>
      <c r="BS31" s="648"/>
      <c r="BT31" s="648"/>
      <c r="BU31" s="648"/>
      <c r="BV31" s="650"/>
      <c r="BW31" s="647"/>
    </row>
    <row r="32" spans="2:75" customFormat="1" ht="18.75">
      <c r="B32" s="353" t="s">
        <v>772</v>
      </c>
      <c r="C32" s="354">
        <v>37368116000198</v>
      </c>
      <c r="D32" s="355" t="s">
        <v>11</v>
      </c>
      <c r="E32" s="355" t="s">
        <v>621</v>
      </c>
      <c r="F32" s="355" t="s">
        <v>692</v>
      </c>
      <c r="G32" s="356" t="s">
        <v>866</v>
      </c>
      <c r="H32" s="356" t="s">
        <v>34</v>
      </c>
      <c r="I32" s="356" t="s">
        <v>1417</v>
      </c>
      <c r="J32" s="356" t="s">
        <v>608</v>
      </c>
      <c r="K32" s="357" t="s">
        <v>48</v>
      </c>
      <c r="L32" s="358" t="s">
        <v>715</v>
      </c>
      <c r="M32" s="358" t="s">
        <v>34</v>
      </c>
      <c r="N32" s="357">
        <v>547263</v>
      </c>
      <c r="O32" s="357" t="s">
        <v>1320</v>
      </c>
      <c r="P32" s="361">
        <v>44043</v>
      </c>
      <c r="Q32" s="362">
        <v>35.441611420000001</v>
      </c>
      <c r="R32" s="362">
        <v>52.782894084960034</v>
      </c>
      <c r="S32" s="841">
        <v>31</v>
      </c>
      <c r="T32" s="359">
        <v>4.9351361276751549E-2</v>
      </c>
      <c r="U32" s="664">
        <v>0.49345011009759587</v>
      </c>
      <c r="V32" s="359">
        <v>0.10255836109709238</v>
      </c>
      <c r="W32" s="664">
        <v>0.89247319661628477</v>
      </c>
      <c r="X32" s="359">
        <v>0.18819786355406909</v>
      </c>
      <c r="Y32" s="664">
        <v>1.2377306991990988</v>
      </c>
      <c r="Z32" s="359"/>
      <c r="AA32" s="664"/>
      <c r="AB32" s="359">
        <v>6.187592372602721E-2</v>
      </c>
      <c r="AC32" s="363">
        <v>-0.19969671912978088</v>
      </c>
      <c r="AD32" s="865">
        <v>37368078000173</v>
      </c>
      <c r="AE32" s="360" t="s">
        <v>1770</v>
      </c>
      <c r="AF32" s="844" t="s">
        <v>1741</v>
      </c>
      <c r="AG32" s="364" t="s">
        <v>1436</v>
      </c>
      <c r="AH32" s="364" t="s">
        <v>1747</v>
      </c>
      <c r="AI32" s="364">
        <v>500</v>
      </c>
      <c r="AJ32" s="364">
        <v>100</v>
      </c>
      <c r="AK32" s="364">
        <v>100</v>
      </c>
      <c r="AL32" s="359">
        <v>0.01</v>
      </c>
      <c r="AM32" s="359">
        <v>0</v>
      </c>
      <c r="AN32" s="664" t="s">
        <v>636</v>
      </c>
      <c r="AO32" s="357" t="s">
        <v>1323</v>
      </c>
      <c r="AP32" s="360" t="s">
        <v>1749</v>
      </c>
      <c r="AQ32" s="366" t="s">
        <v>675</v>
      </c>
      <c r="AR32" s="359">
        <v>1.8666666666666699E-3</v>
      </c>
      <c r="AS32" s="359">
        <v>1.8666666666666699E-3</v>
      </c>
      <c r="AT32" s="359" t="s">
        <v>1417</v>
      </c>
      <c r="AW32" s="646"/>
      <c r="AX32" s="647"/>
      <c r="AY32" s="647"/>
      <c r="AZ32" s="647"/>
      <c r="BA32" s="647"/>
      <c r="BB32" s="847"/>
      <c r="BC32" s="647"/>
      <c r="BD32" s="647"/>
      <c r="BE32" s="647"/>
      <c r="BF32" s="647"/>
      <c r="BG32" s="850"/>
      <c r="BH32" s="648"/>
      <c r="BI32" s="649"/>
      <c r="BJ32" s="649"/>
      <c r="BK32" s="649"/>
      <c r="BL32" s="218"/>
      <c r="BM32" s="648"/>
      <c r="BN32" s="648"/>
      <c r="BO32" s="648"/>
      <c r="BP32" s="648"/>
      <c r="BQ32" s="648"/>
      <c r="BR32" s="648"/>
      <c r="BS32" s="648"/>
      <c r="BT32" s="648"/>
      <c r="BU32" s="648"/>
      <c r="BV32" s="650"/>
      <c r="BW32" s="647"/>
    </row>
    <row r="33" spans="2:75" customFormat="1" ht="18.75">
      <c r="B33" s="353" t="s">
        <v>292</v>
      </c>
      <c r="C33" s="354">
        <v>24140256000162</v>
      </c>
      <c r="D33" s="355" t="s">
        <v>13</v>
      </c>
      <c r="E33" s="355" t="s">
        <v>616</v>
      </c>
      <c r="F33" s="355" t="s">
        <v>617</v>
      </c>
      <c r="G33" s="356" t="s">
        <v>34</v>
      </c>
      <c r="H33" s="356" t="s">
        <v>865</v>
      </c>
      <c r="I33" s="356" t="s">
        <v>34</v>
      </c>
      <c r="J33" s="356" t="s">
        <v>608</v>
      </c>
      <c r="K33" s="357" t="s">
        <v>48</v>
      </c>
      <c r="L33" s="358" t="s">
        <v>715</v>
      </c>
      <c r="M33" s="358" t="s">
        <v>34</v>
      </c>
      <c r="N33" s="357">
        <v>427977</v>
      </c>
      <c r="O33" s="357" t="s">
        <v>1320</v>
      </c>
      <c r="P33" s="361">
        <v>42502</v>
      </c>
      <c r="Q33" s="362">
        <v>797.93329100000005</v>
      </c>
      <c r="R33" s="362">
        <v>566.85030416334621</v>
      </c>
      <c r="S33" s="841">
        <v>31</v>
      </c>
      <c r="T33" s="359">
        <v>0.13276646154078242</v>
      </c>
      <c r="U33" s="664">
        <v>1.3274937786858878</v>
      </c>
      <c r="V33" s="359">
        <v>0.20873077307949295</v>
      </c>
      <c r="W33" s="664">
        <v>1.8163962283492927</v>
      </c>
      <c r="X33" s="359">
        <v>0.25481094434988383</v>
      </c>
      <c r="Y33" s="664">
        <v>1.6758284199286559</v>
      </c>
      <c r="Z33" s="359">
        <v>0.40301525316244602</v>
      </c>
      <c r="AA33" s="664">
        <v>2.1285730622975993</v>
      </c>
      <c r="AB33" s="359">
        <v>5.4098970543627008E-2</v>
      </c>
      <c r="AC33" s="363">
        <v>1.734154866136175</v>
      </c>
      <c r="AD33" s="865">
        <v>24119428000116</v>
      </c>
      <c r="AE33" s="360" t="s">
        <v>1931</v>
      </c>
      <c r="AF33" s="844" t="s">
        <v>1783</v>
      </c>
      <c r="AG33" s="364" t="s">
        <v>59</v>
      </c>
      <c r="AH33" s="364" t="s">
        <v>1747</v>
      </c>
      <c r="AI33" s="364">
        <v>1000</v>
      </c>
      <c r="AJ33" s="364">
        <v>500</v>
      </c>
      <c r="AK33" s="364">
        <v>1000</v>
      </c>
      <c r="AL33" s="359">
        <v>0.02</v>
      </c>
      <c r="AM33" s="359">
        <v>0.2</v>
      </c>
      <c r="AN33" s="664" t="s">
        <v>64</v>
      </c>
      <c r="AO33" s="357" t="s">
        <v>1323</v>
      </c>
      <c r="AP33" s="360" t="s">
        <v>1762</v>
      </c>
      <c r="AQ33" s="366" t="s">
        <v>674</v>
      </c>
      <c r="AR33" s="359">
        <v>4.9333333333333304E-3</v>
      </c>
      <c r="AS33" s="359">
        <v>4.9333333333333304E-3</v>
      </c>
      <c r="AT33" s="359" t="s">
        <v>1417</v>
      </c>
      <c r="AW33" s="646"/>
      <c r="AX33" s="647"/>
      <c r="AY33" s="647"/>
      <c r="AZ33" s="647"/>
      <c r="BA33" s="647"/>
      <c r="BB33" s="847"/>
      <c r="BC33" s="647"/>
      <c r="BD33" s="647"/>
      <c r="BE33" s="647"/>
      <c r="BF33" s="647"/>
      <c r="BG33" s="850"/>
      <c r="BH33" s="648"/>
      <c r="BI33" s="649"/>
      <c r="BJ33" s="649"/>
      <c r="BK33" s="649"/>
      <c r="BL33" s="218"/>
      <c r="BM33" s="648"/>
      <c r="BN33" s="648"/>
      <c r="BO33" s="648"/>
      <c r="BP33" s="648"/>
      <c r="BQ33" s="648"/>
      <c r="BR33" s="648"/>
      <c r="BS33" s="648"/>
      <c r="BT33" s="648"/>
      <c r="BU33" s="648"/>
      <c r="BV33" s="650"/>
      <c r="BW33" s="647"/>
    </row>
    <row r="34" spans="2:75" customFormat="1" ht="18.75">
      <c r="B34" s="353" t="s">
        <v>961</v>
      </c>
      <c r="C34" s="354">
        <v>37287419000186</v>
      </c>
      <c r="D34" s="355" t="s">
        <v>13</v>
      </c>
      <c r="E34" s="355" t="s">
        <v>615</v>
      </c>
      <c r="F34" s="355" t="s">
        <v>619</v>
      </c>
      <c r="G34" s="356" t="s">
        <v>34</v>
      </c>
      <c r="H34" s="356" t="s">
        <v>1336</v>
      </c>
      <c r="I34" s="356" t="s">
        <v>34</v>
      </c>
      <c r="J34" s="356" t="s">
        <v>611</v>
      </c>
      <c r="K34" s="357" t="s">
        <v>48</v>
      </c>
      <c r="L34" s="358" t="s">
        <v>715</v>
      </c>
      <c r="M34" s="358" t="s">
        <v>34</v>
      </c>
      <c r="N34" s="357">
        <v>541941</v>
      </c>
      <c r="O34" s="357" t="s">
        <v>1323</v>
      </c>
      <c r="P34" s="361">
        <v>44014</v>
      </c>
      <c r="Q34" s="362">
        <v>4419.7155731800003</v>
      </c>
      <c r="R34" s="362">
        <v>3880.6217449482001</v>
      </c>
      <c r="S34" s="841">
        <v>31</v>
      </c>
      <c r="T34" s="359">
        <v>0.19410528914583769</v>
      </c>
      <c r="U34" s="664">
        <v>1.940803127241395</v>
      </c>
      <c r="V34" s="359">
        <v>0.21694294524953039</v>
      </c>
      <c r="W34" s="664">
        <v>1.8878593783972746</v>
      </c>
      <c r="X34" s="359">
        <v>0.37539566735577501</v>
      </c>
      <c r="Y34" s="664">
        <v>2.4688842532959221</v>
      </c>
      <c r="Z34" s="359"/>
      <c r="AA34" s="664"/>
      <c r="AB34" s="359">
        <v>3.766428363669836E-2</v>
      </c>
      <c r="AC34" s="363">
        <v>2.708883731212512</v>
      </c>
      <c r="AD34" s="865">
        <v>36986798000130</v>
      </c>
      <c r="AE34" s="360" t="s">
        <v>1813</v>
      </c>
      <c r="AF34" s="844" t="s">
        <v>1760</v>
      </c>
      <c r="AG34" s="364" t="s">
        <v>1435</v>
      </c>
      <c r="AH34" s="364" t="s">
        <v>1747</v>
      </c>
      <c r="AI34" s="364">
        <v>500</v>
      </c>
      <c r="AJ34" s="364">
        <v>100</v>
      </c>
      <c r="AK34" s="364">
        <v>100</v>
      </c>
      <c r="AL34" s="359">
        <v>0</v>
      </c>
      <c r="AM34" s="359">
        <v>0</v>
      </c>
      <c r="AN34" s="664" t="s">
        <v>34</v>
      </c>
      <c r="AO34" s="357" t="s">
        <v>1323</v>
      </c>
      <c r="AP34" s="360" t="s">
        <v>1762</v>
      </c>
      <c r="AQ34" s="366" t="s">
        <v>668</v>
      </c>
      <c r="AR34" s="359">
        <v>5.0666666666666698E-3</v>
      </c>
      <c r="AS34" s="359">
        <v>5.0666666666666698E-3</v>
      </c>
      <c r="AT34" s="359" t="s">
        <v>1417</v>
      </c>
      <c r="AW34" s="646"/>
      <c r="AX34" s="647"/>
      <c r="AY34" s="647"/>
      <c r="AZ34" s="647"/>
      <c r="BA34" s="647"/>
      <c r="BB34" s="847"/>
      <c r="BC34" s="647"/>
      <c r="BD34" s="647"/>
      <c r="BE34" s="647"/>
      <c r="BF34" s="647"/>
      <c r="BG34" s="850"/>
      <c r="BH34" s="648"/>
      <c r="BI34" s="649"/>
      <c r="BJ34" s="649"/>
      <c r="BK34" s="649"/>
      <c r="BL34" s="218"/>
      <c r="BM34" s="648"/>
      <c r="BN34" s="648"/>
      <c r="BO34" s="648"/>
      <c r="BP34" s="648"/>
      <c r="BQ34" s="648"/>
      <c r="BR34" s="648"/>
      <c r="BS34" s="648"/>
      <c r="BT34" s="648"/>
      <c r="BU34" s="648"/>
      <c r="BV34" s="650"/>
      <c r="BW34" s="647"/>
    </row>
    <row r="35" spans="2:75" customFormat="1" ht="18.75">
      <c r="B35" s="353" t="s">
        <v>516</v>
      </c>
      <c r="C35" s="354">
        <v>35828684000107</v>
      </c>
      <c r="D35" s="355" t="s">
        <v>13</v>
      </c>
      <c r="E35" s="355" t="s">
        <v>615</v>
      </c>
      <c r="F35" s="355" t="s">
        <v>619</v>
      </c>
      <c r="G35" s="356" t="s">
        <v>34</v>
      </c>
      <c r="H35" s="356" t="s">
        <v>1336</v>
      </c>
      <c r="I35" s="356" t="s">
        <v>34</v>
      </c>
      <c r="J35" s="356" t="s">
        <v>611</v>
      </c>
      <c r="K35" s="357" t="s">
        <v>48</v>
      </c>
      <c r="L35" s="358" t="s">
        <v>715</v>
      </c>
      <c r="M35" s="358" t="s">
        <v>34</v>
      </c>
      <c r="N35" s="357">
        <v>541419</v>
      </c>
      <c r="O35" s="357" t="s">
        <v>1323</v>
      </c>
      <c r="P35" s="361">
        <v>44014</v>
      </c>
      <c r="Q35" s="362">
        <v>417.18638725</v>
      </c>
      <c r="R35" s="362">
        <v>13133817.62562252</v>
      </c>
      <c r="S35" s="841">
        <v>31</v>
      </c>
      <c r="T35" s="359">
        <v>0.19458173845612681</v>
      </c>
      <c r="U35" s="664">
        <v>1.9455670072750111</v>
      </c>
      <c r="V35" s="359">
        <v>0.21743486223590969</v>
      </c>
      <c r="W35" s="664">
        <v>1.8921400896002174</v>
      </c>
      <c r="X35" s="359">
        <v>0.37607193879162515</v>
      </c>
      <c r="Y35" s="664">
        <v>2.4733319228992632</v>
      </c>
      <c r="Z35" s="359"/>
      <c r="AA35" s="664"/>
      <c r="AB35" s="359">
        <v>3.7593374240725945E-2</v>
      </c>
      <c r="AC35" s="363">
        <v>2.7270784878507199</v>
      </c>
      <c r="AD35" s="865">
        <v>35828652000101</v>
      </c>
      <c r="AE35" s="360" t="s">
        <v>2036</v>
      </c>
      <c r="AF35" s="844" t="s">
        <v>1799</v>
      </c>
      <c r="AG35" s="364" t="s">
        <v>736</v>
      </c>
      <c r="AH35" s="364" t="s">
        <v>1747</v>
      </c>
      <c r="AI35" s="364">
        <v>500</v>
      </c>
      <c r="AJ35" s="364">
        <v>100</v>
      </c>
      <c r="AK35" s="364">
        <v>100</v>
      </c>
      <c r="AL35" s="359">
        <v>2.5000000000000001E-2</v>
      </c>
      <c r="AM35" s="359">
        <v>0.2</v>
      </c>
      <c r="AN35" s="664" t="s">
        <v>64</v>
      </c>
      <c r="AO35" s="357" t="s">
        <v>1323</v>
      </c>
      <c r="AP35" s="360" t="s">
        <v>1762</v>
      </c>
      <c r="AQ35" s="366" t="s">
        <v>668</v>
      </c>
      <c r="AR35" s="359">
        <v>5.0673000000000003E-3</v>
      </c>
      <c r="AS35" s="359">
        <v>5.0673000000000003E-3</v>
      </c>
      <c r="AT35" s="359" t="s">
        <v>1417</v>
      </c>
      <c r="AW35" s="646"/>
      <c r="AX35" s="647"/>
      <c r="AY35" s="647"/>
      <c r="AZ35" s="647"/>
      <c r="BA35" s="647"/>
      <c r="BB35" s="847"/>
      <c r="BC35" s="647"/>
      <c r="BD35" s="647"/>
      <c r="BE35" s="647"/>
      <c r="BF35" s="647"/>
      <c r="BG35" s="850"/>
      <c r="BH35" s="648"/>
      <c r="BI35" s="649"/>
      <c r="BJ35" s="649"/>
      <c r="BK35" s="649"/>
      <c r="BL35" s="218"/>
      <c r="BM35" s="648"/>
      <c r="BN35" s="648"/>
      <c r="BO35" s="648"/>
      <c r="BP35" s="648"/>
      <c r="BQ35" s="648"/>
      <c r="BR35" s="648"/>
      <c r="BS35" s="648"/>
      <c r="BT35" s="648"/>
      <c r="BU35" s="648"/>
      <c r="BV35" s="650"/>
      <c r="BW35" s="647"/>
    </row>
    <row r="36" spans="2:75" customFormat="1" ht="18.75">
      <c r="B36" s="353" t="s">
        <v>41</v>
      </c>
      <c r="C36" s="354">
        <v>15799713000134</v>
      </c>
      <c r="D36" s="355" t="s">
        <v>13</v>
      </c>
      <c r="E36" s="355" t="s">
        <v>615</v>
      </c>
      <c r="F36" s="355" t="s">
        <v>619</v>
      </c>
      <c r="G36" s="356" t="s">
        <v>34</v>
      </c>
      <c r="H36" s="356" t="s">
        <v>865</v>
      </c>
      <c r="I36" s="356" t="s">
        <v>34</v>
      </c>
      <c r="J36" s="356" t="s">
        <v>611</v>
      </c>
      <c r="K36" s="357" t="s">
        <v>48</v>
      </c>
      <c r="L36" s="358" t="s">
        <v>715</v>
      </c>
      <c r="M36" s="358" t="s">
        <v>34</v>
      </c>
      <c r="N36" s="357">
        <v>320153</v>
      </c>
      <c r="O36" s="357" t="s">
        <v>1323</v>
      </c>
      <c r="P36" s="361">
        <v>41245</v>
      </c>
      <c r="Q36" s="362">
        <v>5423.9465651</v>
      </c>
      <c r="R36" s="362">
        <v>4874.5344649278895</v>
      </c>
      <c r="S36" s="841">
        <v>31</v>
      </c>
      <c r="T36" s="359">
        <v>0.19937792460320547</v>
      </c>
      <c r="U36" s="664">
        <v>1.9935226972721465</v>
      </c>
      <c r="V36" s="359">
        <v>0.20808090333335483</v>
      </c>
      <c r="W36" s="664">
        <v>1.8107409963085719</v>
      </c>
      <c r="X36" s="359">
        <v>0.34992267987118075</v>
      </c>
      <c r="Y36" s="664">
        <v>2.3013547287062948</v>
      </c>
      <c r="Z36" s="359">
        <v>0.54462066152103605</v>
      </c>
      <c r="AA36" s="664">
        <v>2.8764788930137675</v>
      </c>
      <c r="AB36" s="359">
        <v>6.2468952575689504E-2</v>
      </c>
      <c r="AC36" s="363">
        <v>1.4913988378813781</v>
      </c>
      <c r="AD36" s="865">
        <v>15487918000184</v>
      </c>
      <c r="AE36" s="360" t="s">
        <v>1849</v>
      </c>
      <c r="AF36" s="844" t="s">
        <v>1785</v>
      </c>
      <c r="AG36" s="364" t="s">
        <v>719</v>
      </c>
      <c r="AH36" s="364" t="s">
        <v>1747</v>
      </c>
      <c r="AI36" s="364">
        <v>5000</v>
      </c>
      <c r="AJ36" s="364">
        <v>1000</v>
      </c>
      <c r="AK36" s="364">
        <v>5000</v>
      </c>
      <c r="AL36" s="359">
        <v>1.9599999999999999E-2</v>
      </c>
      <c r="AM36" s="359">
        <v>0</v>
      </c>
      <c r="AN36" s="664" t="s">
        <v>64</v>
      </c>
      <c r="AO36" s="357" t="s">
        <v>1323</v>
      </c>
      <c r="AP36" s="360" t="s">
        <v>1762</v>
      </c>
      <c r="AQ36" s="366" t="s">
        <v>664</v>
      </c>
      <c r="AR36" s="359">
        <v>4.8937499999999997E-3</v>
      </c>
      <c r="AS36" s="359">
        <v>4.8937499999999997E-3</v>
      </c>
      <c r="AT36" s="359" t="s">
        <v>1417</v>
      </c>
      <c r="AW36" s="646"/>
      <c r="AX36" s="647"/>
      <c r="AY36" s="647"/>
      <c r="AZ36" s="647"/>
      <c r="BA36" s="647"/>
      <c r="BB36" s="847"/>
      <c r="BC36" s="647"/>
      <c r="BD36" s="647"/>
      <c r="BE36" s="647"/>
      <c r="BF36" s="647"/>
      <c r="BG36" s="850"/>
      <c r="BH36" s="648"/>
      <c r="BI36" s="649"/>
      <c r="BJ36" s="649"/>
      <c r="BK36" s="649"/>
      <c r="BL36" s="218"/>
      <c r="BM36" s="648"/>
      <c r="BN36" s="648"/>
      <c r="BO36" s="648"/>
      <c r="BP36" s="648"/>
      <c r="BQ36" s="648"/>
      <c r="BR36" s="648"/>
      <c r="BS36" s="648"/>
      <c r="BT36" s="648"/>
      <c r="BU36" s="648"/>
      <c r="BV36" s="650"/>
      <c r="BW36" s="647"/>
    </row>
    <row r="37" spans="2:75" customFormat="1" ht="18.75">
      <c r="B37" s="353" t="s">
        <v>254</v>
      </c>
      <c r="C37" s="354">
        <v>28558421000151</v>
      </c>
      <c r="D37" s="355" t="s">
        <v>13</v>
      </c>
      <c r="E37" s="355" t="s">
        <v>616</v>
      </c>
      <c r="F37" s="355" t="s">
        <v>619</v>
      </c>
      <c r="G37" s="356" t="s">
        <v>34</v>
      </c>
      <c r="H37" s="356" t="s">
        <v>865</v>
      </c>
      <c r="I37" s="356" t="s">
        <v>34</v>
      </c>
      <c r="J37" s="356" t="s">
        <v>611</v>
      </c>
      <c r="K37" s="357" t="s">
        <v>48</v>
      </c>
      <c r="L37" s="358" t="s">
        <v>715</v>
      </c>
      <c r="M37" s="358" t="s">
        <v>34</v>
      </c>
      <c r="N37" s="357">
        <v>452750</v>
      </c>
      <c r="O37" s="357" t="s">
        <v>1320</v>
      </c>
      <c r="P37" s="361">
        <v>43048</v>
      </c>
      <c r="Q37" s="362">
        <v>55.307064320000002</v>
      </c>
      <c r="R37" s="362">
        <v>33.897644118167335</v>
      </c>
      <c r="S37" s="841">
        <v>31</v>
      </c>
      <c r="T37" s="359">
        <v>0.27610158658311557</v>
      </c>
      <c r="U37" s="664">
        <v>2.7606605932011115</v>
      </c>
      <c r="V37" s="359">
        <v>0.27779074668104742</v>
      </c>
      <c r="W37" s="664">
        <v>2.4173630801895465</v>
      </c>
      <c r="X37" s="359">
        <v>0.45383698686281693</v>
      </c>
      <c r="Y37" s="664">
        <v>2.9847733681139408</v>
      </c>
      <c r="Z37" s="359">
        <v>0.45804398573900418</v>
      </c>
      <c r="AA37" s="664">
        <v>2.4192138678147708</v>
      </c>
      <c r="AB37" s="359">
        <v>0.18379198744400035</v>
      </c>
      <c r="AC37" s="363">
        <v>0.8861973195233529</v>
      </c>
      <c r="AD37" s="865">
        <v>0</v>
      </c>
      <c r="AE37" s="360" t="s">
        <v>1845</v>
      </c>
      <c r="AF37" s="844" t="s">
        <v>1785</v>
      </c>
      <c r="AG37" s="364" t="s">
        <v>719</v>
      </c>
      <c r="AH37" s="364" t="s">
        <v>1742</v>
      </c>
      <c r="AI37" s="364">
        <v>50000</v>
      </c>
      <c r="AJ37" s="364">
        <v>10000</v>
      </c>
      <c r="AK37" s="364">
        <v>20000</v>
      </c>
      <c r="AL37" s="359">
        <v>0.02</v>
      </c>
      <c r="AM37" s="359">
        <v>0.2</v>
      </c>
      <c r="AN37" s="664" t="s">
        <v>64</v>
      </c>
      <c r="AO37" s="357" t="s">
        <v>1323</v>
      </c>
      <c r="AP37" s="360" t="s">
        <v>1762</v>
      </c>
      <c r="AQ37" s="366" t="s">
        <v>664</v>
      </c>
      <c r="AR37" s="359">
        <v>4.0000000000000001E-3</v>
      </c>
      <c r="AS37" s="359">
        <v>4.0000000000000001E-3</v>
      </c>
      <c r="AT37" s="359" t="s">
        <v>1417</v>
      </c>
      <c r="AW37" s="646"/>
      <c r="AX37" s="647"/>
      <c r="AY37" s="647"/>
      <c r="AZ37" s="647"/>
      <c r="BA37" s="647"/>
      <c r="BB37" s="847"/>
      <c r="BC37" s="647"/>
      <c r="BD37" s="647"/>
      <c r="BE37" s="647"/>
      <c r="BF37" s="647"/>
      <c r="BG37" s="850"/>
      <c r="BH37" s="648"/>
      <c r="BI37" s="649"/>
      <c r="BJ37" s="649"/>
      <c r="BK37" s="649"/>
      <c r="BL37" s="218"/>
      <c r="BM37" s="648"/>
      <c r="BN37" s="648"/>
      <c r="BO37" s="648"/>
      <c r="BP37" s="648"/>
      <c r="BQ37" s="648"/>
      <c r="BR37" s="648"/>
      <c r="BS37" s="648"/>
      <c r="BT37" s="648"/>
      <c r="BU37" s="648"/>
      <c r="BV37" s="650"/>
      <c r="BW37" s="647"/>
    </row>
    <row r="38" spans="2:75" customFormat="1" ht="18.75">
      <c r="B38" s="353" t="s">
        <v>256</v>
      </c>
      <c r="C38" s="354">
        <v>29726133000121</v>
      </c>
      <c r="D38" s="355" t="s">
        <v>13</v>
      </c>
      <c r="E38" s="355" t="s">
        <v>615</v>
      </c>
      <c r="F38" s="355" t="s">
        <v>619</v>
      </c>
      <c r="G38" s="356" t="s">
        <v>34</v>
      </c>
      <c r="H38" s="356" t="s">
        <v>865</v>
      </c>
      <c r="I38" s="356" t="s">
        <v>34</v>
      </c>
      <c r="J38" s="356" t="s">
        <v>611</v>
      </c>
      <c r="K38" s="357" t="s">
        <v>48</v>
      </c>
      <c r="L38" s="358" t="s">
        <v>715</v>
      </c>
      <c r="M38" s="358" t="s">
        <v>34</v>
      </c>
      <c r="N38" s="357">
        <v>465501</v>
      </c>
      <c r="O38" s="357" t="s">
        <v>1320</v>
      </c>
      <c r="P38" s="361">
        <v>43238</v>
      </c>
      <c r="Q38" s="362">
        <v>2778.5936736600001</v>
      </c>
      <c r="R38" s="362">
        <v>79501208.83728005</v>
      </c>
      <c r="S38" s="841">
        <v>31</v>
      </c>
      <c r="T38" s="359">
        <v>0.20905845738381679</v>
      </c>
      <c r="U38" s="664">
        <v>2.0903155686907984</v>
      </c>
      <c r="V38" s="359">
        <v>0.2381175581279853</v>
      </c>
      <c r="W38" s="664">
        <v>2.0721229941629007</v>
      </c>
      <c r="X38" s="359">
        <v>0.48161846421054411</v>
      </c>
      <c r="Y38" s="664">
        <v>3.1674852583183011</v>
      </c>
      <c r="Z38" s="359">
        <v>0.62163327227353049</v>
      </c>
      <c r="AA38" s="664">
        <v>3.2832301695936024</v>
      </c>
      <c r="AB38" s="359">
        <v>4.9532324216723454E-2</v>
      </c>
      <c r="AC38" s="363">
        <v>2.4873207550410914</v>
      </c>
      <c r="AD38" s="865">
        <v>29726117000139</v>
      </c>
      <c r="AE38" s="360" t="s">
        <v>1980</v>
      </c>
      <c r="AF38" s="844" t="s">
        <v>1785</v>
      </c>
      <c r="AG38" s="364" t="s">
        <v>719</v>
      </c>
      <c r="AH38" s="364" t="s">
        <v>1747</v>
      </c>
      <c r="AI38" s="364">
        <v>50000</v>
      </c>
      <c r="AJ38" s="364">
        <v>10000</v>
      </c>
      <c r="AK38" s="364">
        <v>20000</v>
      </c>
      <c r="AL38" s="359">
        <v>2.2000000000000002E-2</v>
      </c>
      <c r="AM38" s="359">
        <v>0.2</v>
      </c>
      <c r="AN38" s="664" t="s">
        <v>64</v>
      </c>
      <c r="AO38" s="357" t="s">
        <v>1323</v>
      </c>
      <c r="AP38" s="360" t="s">
        <v>1762</v>
      </c>
      <c r="AQ38" s="366" t="s">
        <v>664</v>
      </c>
      <c r="AR38" s="359">
        <v>4.0000000000000001E-3</v>
      </c>
      <c r="AS38" s="359">
        <v>4.0000000000000001E-3</v>
      </c>
      <c r="AT38" s="359" t="s">
        <v>1417</v>
      </c>
      <c r="AW38" s="646"/>
      <c r="AX38" s="647"/>
      <c r="AY38" s="647"/>
      <c r="AZ38" s="647"/>
      <c r="BA38" s="647"/>
      <c r="BB38" s="847"/>
      <c r="BC38" s="647"/>
      <c r="BD38" s="647"/>
      <c r="BE38" s="647"/>
      <c r="BF38" s="647"/>
      <c r="BG38" s="850"/>
      <c r="BH38" s="648"/>
      <c r="BI38" s="649"/>
      <c r="BJ38" s="649"/>
      <c r="BK38" s="649"/>
      <c r="BL38" s="218"/>
      <c r="BM38" s="648"/>
      <c r="BN38" s="648"/>
      <c r="BO38" s="648"/>
      <c r="BP38" s="648"/>
      <c r="BQ38" s="648"/>
      <c r="BR38" s="648"/>
      <c r="BS38" s="648"/>
      <c r="BT38" s="648"/>
      <c r="BU38" s="648"/>
      <c r="BV38" s="650"/>
      <c r="BW38" s="647"/>
    </row>
    <row r="39" spans="2:75" customFormat="1" ht="18.75">
      <c r="B39" s="353" t="s">
        <v>1040</v>
      </c>
      <c r="C39" s="354">
        <v>30338679000194</v>
      </c>
      <c r="D39" s="355" t="s">
        <v>13</v>
      </c>
      <c r="E39" s="355" t="s">
        <v>615</v>
      </c>
      <c r="F39" s="355" t="s">
        <v>619</v>
      </c>
      <c r="G39" s="356" t="s">
        <v>34</v>
      </c>
      <c r="H39" s="356" t="s">
        <v>865</v>
      </c>
      <c r="I39" s="356" t="s">
        <v>34</v>
      </c>
      <c r="J39" s="356" t="s">
        <v>611</v>
      </c>
      <c r="K39" s="357" t="s">
        <v>48</v>
      </c>
      <c r="L39" s="358" t="s">
        <v>715</v>
      </c>
      <c r="M39" s="358" t="s">
        <v>34</v>
      </c>
      <c r="N39" s="357">
        <v>469025</v>
      </c>
      <c r="O39" s="357" t="s">
        <v>1320</v>
      </c>
      <c r="P39" s="361">
        <v>43281</v>
      </c>
      <c r="Q39" s="362">
        <v>1318.4169452199999</v>
      </c>
      <c r="R39" s="362">
        <v>1150.585972914502</v>
      </c>
      <c r="S39" s="841">
        <v>31</v>
      </c>
      <c r="T39" s="359">
        <v>0.21021623232887898</v>
      </c>
      <c r="U39" s="664">
        <v>2.1018918283790655</v>
      </c>
      <c r="V39" s="359">
        <v>0.23218656244420566</v>
      </c>
      <c r="W39" s="664">
        <v>2.0205108718513025</v>
      </c>
      <c r="X39" s="359">
        <v>0.31315648279589925</v>
      </c>
      <c r="Y39" s="664">
        <v>2.059552563934079</v>
      </c>
      <c r="Z39" s="359">
        <v>0.40434218823182566</v>
      </c>
      <c r="AA39" s="664">
        <v>2.1355814279163594</v>
      </c>
      <c r="AB39" s="359">
        <v>5.9279327767091751E-2</v>
      </c>
      <c r="AC39" s="363">
        <v>1.9782913673829341</v>
      </c>
      <c r="AD39" s="865">
        <v>0</v>
      </c>
      <c r="AE39" s="360" t="s">
        <v>1813</v>
      </c>
      <c r="AF39" s="844" t="s">
        <v>1760</v>
      </c>
      <c r="AG39" s="364" t="s">
        <v>1435</v>
      </c>
      <c r="AH39" s="364" t="s">
        <v>1747</v>
      </c>
      <c r="AI39" s="364">
        <v>100</v>
      </c>
      <c r="AJ39" s="364">
        <v>100</v>
      </c>
      <c r="AK39" s="364">
        <v>100</v>
      </c>
      <c r="AL39" s="359">
        <v>0</v>
      </c>
      <c r="AM39" s="359">
        <v>0</v>
      </c>
      <c r="AN39" s="664" t="s">
        <v>34</v>
      </c>
      <c r="AO39" s="357" t="s">
        <v>1323</v>
      </c>
      <c r="AP39" s="360" t="s">
        <v>1762</v>
      </c>
      <c r="AQ39" s="366" t="s">
        <v>664</v>
      </c>
      <c r="AR39" s="359">
        <v>4.7499999999999999E-3</v>
      </c>
      <c r="AS39" s="359">
        <v>4.7499999999999999E-3</v>
      </c>
      <c r="AT39" s="359" t="s">
        <v>1417</v>
      </c>
      <c r="AW39" s="646"/>
      <c r="AX39" s="647"/>
      <c r="AY39" s="647"/>
      <c r="AZ39" s="647"/>
      <c r="BA39" s="647"/>
      <c r="BB39" s="847"/>
      <c r="BC39" s="647"/>
      <c r="BD39" s="647"/>
      <c r="BE39" s="647"/>
      <c r="BF39" s="647"/>
      <c r="BG39" s="850"/>
      <c r="BH39" s="648"/>
      <c r="BI39" s="649"/>
      <c r="BJ39" s="649"/>
      <c r="BK39" s="649"/>
      <c r="BL39" s="218"/>
      <c r="BM39" s="648"/>
      <c r="BN39" s="648"/>
      <c r="BO39" s="648"/>
      <c r="BP39" s="648"/>
      <c r="BQ39" s="648"/>
      <c r="BR39" s="648"/>
      <c r="BS39" s="648"/>
      <c r="BT39" s="648"/>
      <c r="BU39" s="648"/>
      <c r="BV39" s="650"/>
      <c r="BW39" s="647"/>
    </row>
    <row r="40" spans="2:75" customFormat="1" ht="18.75">
      <c r="B40" s="353" t="s">
        <v>651</v>
      </c>
      <c r="C40" s="354">
        <v>29148660000104</v>
      </c>
      <c r="D40" s="355" t="s">
        <v>13</v>
      </c>
      <c r="E40" s="355" t="s">
        <v>615</v>
      </c>
      <c r="F40" s="355" t="s">
        <v>619</v>
      </c>
      <c r="G40" s="356" t="s">
        <v>34</v>
      </c>
      <c r="H40" s="356" t="s">
        <v>1336</v>
      </c>
      <c r="I40" s="356" t="s">
        <v>34</v>
      </c>
      <c r="J40" s="356" t="s">
        <v>611</v>
      </c>
      <c r="K40" s="357" t="s">
        <v>48</v>
      </c>
      <c r="L40" s="358" t="s">
        <v>715</v>
      </c>
      <c r="M40" s="358" t="s">
        <v>34</v>
      </c>
      <c r="N40" s="357">
        <v>462081</v>
      </c>
      <c r="O40" s="357" t="s">
        <v>1320</v>
      </c>
      <c r="P40" s="361">
        <v>43190</v>
      </c>
      <c r="Q40" s="362">
        <v>223.86902759</v>
      </c>
      <c r="R40" s="362">
        <v>4764867.3496486694</v>
      </c>
      <c r="S40" s="841">
        <v>31</v>
      </c>
      <c r="T40" s="359">
        <v>0.18882661581993898</v>
      </c>
      <c r="U40" s="664">
        <v>1.888023186294538</v>
      </c>
      <c r="V40" s="359">
        <v>0.2046422453274126</v>
      </c>
      <c r="W40" s="664">
        <v>1.7808174477084913</v>
      </c>
      <c r="X40" s="359">
        <v>0.31127817241852385</v>
      </c>
      <c r="Y40" s="664">
        <v>2.0471993821667747</v>
      </c>
      <c r="Z40" s="359">
        <v>0.40505861543026067</v>
      </c>
      <c r="AA40" s="664">
        <v>2.139365323497779</v>
      </c>
      <c r="AB40" s="359">
        <v>3.3380544268778199E-2</v>
      </c>
      <c r="AC40" s="363">
        <v>2.6880168443817958</v>
      </c>
      <c r="AD40" s="865">
        <v>28581119000114</v>
      </c>
      <c r="AE40" s="360" t="s">
        <v>1813</v>
      </c>
      <c r="AF40" s="844" t="s">
        <v>1760</v>
      </c>
      <c r="AG40" s="364" t="s">
        <v>1435</v>
      </c>
      <c r="AH40" s="364" t="s">
        <v>1742</v>
      </c>
      <c r="AI40" s="364">
        <v>10000</v>
      </c>
      <c r="AJ40" s="364">
        <v>10000</v>
      </c>
      <c r="AK40" s="364">
        <v>10000</v>
      </c>
      <c r="AL40" s="359">
        <v>0</v>
      </c>
      <c r="AM40" s="359">
        <v>0</v>
      </c>
      <c r="AN40" s="664" t="s">
        <v>34</v>
      </c>
      <c r="AO40" s="357" t="s">
        <v>1323</v>
      </c>
      <c r="AP40" s="360" t="s">
        <v>1762</v>
      </c>
      <c r="AQ40" s="366" t="s">
        <v>664</v>
      </c>
      <c r="AR40" s="359">
        <v>4.7499999999999999E-3</v>
      </c>
      <c r="AS40" s="359">
        <v>4.7499999999999999E-3</v>
      </c>
      <c r="AT40" s="359" t="s">
        <v>1417</v>
      </c>
      <c r="AW40" s="646"/>
      <c r="AX40" s="647"/>
      <c r="AY40" s="647"/>
      <c r="AZ40" s="647"/>
      <c r="BA40" s="647"/>
      <c r="BB40" s="847"/>
      <c r="BC40" s="647"/>
      <c r="BD40" s="647"/>
      <c r="BE40" s="647"/>
      <c r="BF40" s="647"/>
      <c r="BG40" s="850"/>
      <c r="BH40" s="648"/>
      <c r="BI40" s="649"/>
      <c r="BJ40" s="649"/>
      <c r="BK40" s="649"/>
      <c r="BL40" s="218"/>
      <c r="BM40" s="648"/>
      <c r="BN40" s="648"/>
      <c r="BO40" s="648"/>
      <c r="BP40" s="648"/>
      <c r="BQ40" s="648"/>
      <c r="BR40" s="648"/>
      <c r="BS40" s="648"/>
      <c r="BT40" s="648"/>
      <c r="BU40" s="648"/>
      <c r="BV40" s="650"/>
      <c r="BW40" s="647"/>
    </row>
    <row r="41" spans="2:75" customFormat="1" ht="18.75">
      <c r="B41" s="353" t="s">
        <v>37</v>
      </c>
      <c r="C41" s="354">
        <v>13396703000122</v>
      </c>
      <c r="D41" s="355" t="s">
        <v>11</v>
      </c>
      <c r="E41" s="355" t="s">
        <v>621</v>
      </c>
      <c r="F41" s="355" t="s">
        <v>672</v>
      </c>
      <c r="G41" s="356" t="s">
        <v>738</v>
      </c>
      <c r="H41" s="356" t="s">
        <v>34</v>
      </c>
      <c r="I41" s="356" t="s">
        <v>34</v>
      </c>
      <c r="J41" s="356" t="s">
        <v>608</v>
      </c>
      <c r="K41" s="357" t="s">
        <v>48</v>
      </c>
      <c r="L41" s="358" t="s">
        <v>715</v>
      </c>
      <c r="M41" s="358" t="s">
        <v>34</v>
      </c>
      <c r="N41" s="357">
        <v>311278</v>
      </c>
      <c r="O41" s="357" t="s">
        <v>1320</v>
      </c>
      <c r="P41" s="361">
        <v>41144</v>
      </c>
      <c r="Q41" s="362">
        <v>1836.2567590000001</v>
      </c>
      <c r="R41" s="362">
        <v>46158864.022831306</v>
      </c>
      <c r="S41" s="841">
        <v>31</v>
      </c>
      <c r="T41" s="359">
        <v>9.2340053372326647E-2</v>
      </c>
      <c r="U41" s="664">
        <v>0.92328171552295835</v>
      </c>
      <c r="V41" s="359">
        <v>0.10670996472791305</v>
      </c>
      <c r="W41" s="664">
        <v>0.92860086991221991</v>
      </c>
      <c r="X41" s="359">
        <v>0.14948799625646103</v>
      </c>
      <c r="Y41" s="664">
        <v>0.98314549716035426</v>
      </c>
      <c r="Z41" s="359">
        <v>0.21608353578338058</v>
      </c>
      <c r="AA41" s="664">
        <v>1.1412709317211087</v>
      </c>
      <c r="AB41" s="359">
        <v>1.8848592230845319E-2</v>
      </c>
      <c r="AC41" s="363">
        <v>-0.4353012272696164</v>
      </c>
      <c r="AD41" s="865">
        <v>0</v>
      </c>
      <c r="AE41" s="360" t="s">
        <v>1880</v>
      </c>
      <c r="AF41" s="844" t="s">
        <v>1785</v>
      </c>
      <c r="AG41" s="364" t="s">
        <v>719</v>
      </c>
      <c r="AH41" s="364" t="s">
        <v>1747</v>
      </c>
      <c r="AI41" s="364">
        <v>500</v>
      </c>
      <c r="AJ41" s="364">
        <v>0</v>
      </c>
      <c r="AK41" s="364">
        <v>500</v>
      </c>
      <c r="AL41" s="359">
        <v>9.5999999999999992E-3</v>
      </c>
      <c r="AM41" s="359">
        <v>0.2</v>
      </c>
      <c r="AN41" s="664" t="s">
        <v>635</v>
      </c>
      <c r="AO41" s="357" t="s">
        <v>1323</v>
      </c>
      <c r="AP41" s="360" t="s">
        <v>1762</v>
      </c>
      <c r="AQ41" s="366" t="s">
        <v>688</v>
      </c>
      <c r="AR41" s="359">
        <v>2.8800000000000002E-3</v>
      </c>
      <c r="AS41" s="359">
        <v>2.8800000000000002E-3</v>
      </c>
      <c r="AT41" s="359" t="s">
        <v>1417</v>
      </c>
      <c r="AW41" s="646"/>
      <c r="AX41" s="647"/>
      <c r="AY41" s="647"/>
      <c r="AZ41" s="647"/>
      <c r="BA41" s="647"/>
      <c r="BB41" s="847"/>
      <c r="BC41" s="647"/>
      <c r="BD41" s="647"/>
      <c r="BE41" s="647"/>
      <c r="BF41" s="647"/>
      <c r="BG41" s="850"/>
      <c r="BH41" s="648"/>
      <c r="BI41" s="649"/>
      <c r="BJ41" s="649"/>
      <c r="BK41" s="649"/>
      <c r="BL41" s="218"/>
      <c r="BM41" s="648"/>
      <c r="BN41" s="648"/>
      <c r="BO41" s="648"/>
      <c r="BP41" s="648"/>
      <c r="BQ41" s="648"/>
      <c r="BR41" s="648"/>
      <c r="BS41" s="648"/>
      <c r="BT41" s="648"/>
      <c r="BU41" s="648"/>
      <c r="BV41" s="650"/>
      <c r="BW41" s="647"/>
    </row>
    <row r="42" spans="2:75" customFormat="1" ht="18.75">
      <c r="B42" s="353" t="s">
        <v>535</v>
      </c>
      <c r="C42" s="354">
        <v>37495383000126</v>
      </c>
      <c r="D42" s="355" t="s">
        <v>14</v>
      </c>
      <c r="E42" s="355" t="s">
        <v>614</v>
      </c>
      <c r="F42" s="355" t="s">
        <v>1417</v>
      </c>
      <c r="G42" s="356" t="s">
        <v>1417</v>
      </c>
      <c r="H42" s="356" t="s">
        <v>865</v>
      </c>
      <c r="I42" s="356" t="s">
        <v>34</v>
      </c>
      <c r="J42" s="356" t="s">
        <v>608</v>
      </c>
      <c r="K42" s="357" t="s">
        <v>48</v>
      </c>
      <c r="L42" s="358" t="s">
        <v>715</v>
      </c>
      <c r="M42" s="358" t="s">
        <v>34</v>
      </c>
      <c r="N42" s="357">
        <v>593559</v>
      </c>
      <c r="O42" s="357" t="s">
        <v>1320</v>
      </c>
      <c r="P42" s="361">
        <v>44318</v>
      </c>
      <c r="Q42" s="362">
        <v>43.574179010000002</v>
      </c>
      <c r="R42" s="362">
        <v>36.713111338200008</v>
      </c>
      <c r="S42" s="841">
        <v>32</v>
      </c>
      <c r="T42" s="359">
        <v>0.23692836701233699</v>
      </c>
      <c r="U42" s="664">
        <v>2.368978803479457</v>
      </c>
      <c r="V42" s="359">
        <v>0.21652404736118691</v>
      </c>
      <c r="W42" s="664">
        <v>1.8842140867460966</v>
      </c>
      <c r="X42" s="359"/>
      <c r="Y42" s="664"/>
      <c r="Z42" s="359"/>
      <c r="AA42" s="664"/>
      <c r="AB42" s="359">
        <v>0.16589135871212199</v>
      </c>
      <c r="AC42" s="363">
        <v>0.61250488326645769</v>
      </c>
      <c r="AD42" s="865">
        <v>37487877000169</v>
      </c>
      <c r="AE42" s="360" t="s">
        <v>2036</v>
      </c>
      <c r="AF42" s="844" t="s">
        <v>1799</v>
      </c>
      <c r="AG42" s="364" t="s">
        <v>736</v>
      </c>
      <c r="AH42" s="364" t="s">
        <v>1742</v>
      </c>
      <c r="AI42" s="364">
        <v>25000</v>
      </c>
      <c r="AJ42" s="364">
        <v>5000</v>
      </c>
      <c r="AK42" s="364">
        <v>10000</v>
      </c>
      <c r="AL42" s="359">
        <v>0</v>
      </c>
      <c r="AM42" s="359">
        <v>0</v>
      </c>
      <c r="AN42" s="664" t="s">
        <v>2156</v>
      </c>
      <c r="AO42" s="357" t="s">
        <v>1323</v>
      </c>
      <c r="AP42" s="360" t="s">
        <v>1762</v>
      </c>
      <c r="AQ42" s="366" t="s">
        <v>668</v>
      </c>
      <c r="AR42" s="359">
        <v>5.0673000000000003E-3</v>
      </c>
      <c r="AS42" s="359">
        <v>5.0673000000000003E-3</v>
      </c>
      <c r="AT42" s="359" t="s">
        <v>1417</v>
      </c>
      <c r="AW42" s="646"/>
      <c r="AX42" s="647"/>
      <c r="AY42" s="647"/>
      <c r="AZ42" s="647"/>
      <c r="BA42" s="647"/>
      <c r="BB42" s="847"/>
      <c r="BC42" s="647"/>
      <c r="BD42" s="647"/>
      <c r="BE42" s="647"/>
      <c r="BF42" s="647"/>
      <c r="BG42" s="850"/>
      <c r="BH42" s="648"/>
      <c r="BI42" s="649"/>
      <c r="BJ42" s="649"/>
      <c r="BK42" s="649"/>
      <c r="BL42" s="218"/>
      <c r="BM42" s="648"/>
      <c r="BN42" s="648"/>
      <c r="BO42" s="648"/>
      <c r="BP42" s="648"/>
      <c r="BQ42" s="648"/>
      <c r="BR42" s="648"/>
      <c r="BS42" s="648"/>
      <c r="BT42" s="648"/>
      <c r="BU42" s="648"/>
      <c r="BV42" s="650"/>
      <c r="BW42" s="647"/>
    </row>
    <row r="43" spans="2:75" customFormat="1" ht="18.75">
      <c r="B43" s="353" t="s">
        <v>1225</v>
      </c>
      <c r="C43" s="354">
        <v>29177013000112</v>
      </c>
      <c r="D43" s="355" t="s">
        <v>14</v>
      </c>
      <c r="E43" s="355" t="s">
        <v>607</v>
      </c>
      <c r="F43" s="355" t="s">
        <v>1417</v>
      </c>
      <c r="G43" s="356" t="s">
        <v>1417</v>
      </c>
      <c r="H43" s="356" t="s">
        <v>34</v>
      </c>
      <c r="I43" s="356" t="s">
        <v>34</v>
      </c>
      <c r="J43" s="356" t="s">
        <v>608</v>
      </c>
      <c r="K43" s="357" t="s">
        <v>48</v>
      </c>
      <c r="L43" s="358" t="s">
        <v>715</v>
      </c>
      <c r="M43" s="358" t="s">
        <v>34</v>
      </c>
      <c r="N43" s="357">
        <v>463396</v>
      </c>
      <c r="O43" s="357" t="s">
        <v>1320</v>
      </c>
      <c r="P43" s="361">
        <v>43211</v>
      </c>
      <c r="Q43" s="362">
        <v>178.49672575</v>
      </c>
      <c r="R43" s="362">
        <v>183.67278739219137</v>
      </c>
      <c r="S43" s="841">
        <v>32</v>
      </c>
      <c r="T43" s="359">
        <v>8.1668615413044598E-2</v>
      </c>
      <c r="U43" s="664">
        <v>0.81658106736093861</v>
      </c>
      <c r="V43" s="359">
        <v>7.0693324045670414E-2</v>
      </c>
      <c r="W43" s="664">
        <v>0.61518043205410633</v>
      </c>
      <c r="X43" s="359">
        <v>0.84011531814030671</v>
      </c>
      <c r="Y43" s="664">
        <v>5.5252302044913018</v>
      </c>
      <c r="Z43" s="359">
        <v>1.2493890073801457</v>
      </c>
      <c r="AA43" s="664">
        <v>6.5987968558802077</v>
      </c>
      <c r="AB43" s="359">
        <v>0.2415934022388144</v>
      </c>
      <c r="AC43" s="363">
        <v>-0.18304082645817199</v>
      </c>
      <c r="AD43" s="865">
        <v>29088425000186</v>
      </c>
      <c r="AE43" s="360" t="s">
        <v>1976</v>
      </c>
      <c r="AF43" s="844" t="s">
        <v>1760</v>
      </c>
      <c r="AG43" s="364" t="s">
        <v>1435</v>
      </c>
      <c r="AH43" s="364" t="s">
        <v>1747</v>
      </c>
      <c r="AI43" s="364">
        <v>50</v>
      </c>
      <c r="AJ43" s="364">
        <v>50</v>
      </c>
      <c r="AK43" s="364">
        <v>30</v>
      </c>
      <c r="AL43" s="359">
        <v>0.02</v>
      </c>
      <c r="AM43" s="359">
        <v>0.2</v>
      </c>
      <c r="AN43" s="664" t="s">
        <v>34</v>
      </c>
      <c r="AO43" s="357" t="s">
        <v>1323</v>
      </c>
      <c r="AP43" s="360" t="s">
        <v>1744</v>
      </c>
      <c r="AQ43" s="366" t="s">
        <v>681</v>
      </c>
      <c r="AR43" s="359">
        <v>5.3333333333333297E-3</v>
      </c>
      <c r="AS43" s="359">
        <v>5.3333333333333297E-3</v>
      </c>
      <c r="AT43" s="359" t="s">
        <v>1417</v>
      </c>
      <c r="AW43" s="646"/>
      <c r="AX43" s="647"/>
      <c r="AY43" s="647"/>
      <c r="AZ43" s="647"/>
      <c r="BA43" s="647"/>
      <c r="BB43" s="847"/>
      <c r="BC43" s="647"/>
      <c r="BD43" s="647"/>
      <c r="BE43" s="647"/>
      <c r="BF43" s="647"/>
      <c r="BG43" s="850"/>
      <c r="BH43" s="648"/>
      <c r="BI43" s="649"/>
      <c r="BJ43" s="649"/>
      <c r="BK43" s="649"/>
      <c r="BL43" s="218"/>
      <c r="BM43" s="648"/>
      <c r="BN43" s="648"/>
      <c r="BO43" s="648"/>
      <c r="BP43" s="648"/>
      <c r="BQ43" s="648"/>
      <c r="BR43" s="648"/>
      <c r="BS43" s="648"/>
      <c r="BT43" s="648"/>
      <c r="BU43" s="648"/>
      <c r="BV43" s="650"/>
      <c r="BW43" s="647"/>
    </row>
    <row r="44" spans="2:75" customFormat="1" ht="18.75">
      <c r="B44" s="353" t="s">
        <v>1223</v>
      </c>
      <c r="C44" s="354">
        <v>29177024000100</v>
      </c>
      <c r="D44" s="355" t="s">
        <v>14</v>
      </c>
      <c r="E44" s="355" t="s">
        <v>607</v>
      </c>
      <c r="F44" s="355" t="s">
        <v>1316</v>
      </c>
      <c r="G44" s="356" t="s">
        <v>1417</v>
      </c>
      <c r="H44" s="356" t="s">
        <v>34</v>
      </c>
      <c r="I44" s="356" t="s">
        <v>34</v>
      </c>
      <c r="J44" s="356" t="s">
        <v>608</v>
      </c>
      <c r="K44" s="357" t="s">
        <v>48</v>
      </c>
      <c r="L44" s="358" t="s">
        <v>715</v>
      </c>
      <c r="M44" s="358" t="s">
        <v>34</v>
      </c>
      <c r="N44" s="357">
        <v>463698</v>
      </c>
      <c r="O44" s="357" t="s">
        <v>1320</v>
      </c>
      <c r="P44" s="361">
        <v>43212</v>
      </c>
      <c r="Q44" s="362">
        <v>407.30138405999998</v>
      </c>
      <c r="R44" s="362">
        <v>338.91671156075699</v>
      </c>
      <c r="S44" s="841">
        <v>32</v>
      </c>
      <c r="T44" s="359">
        <v>0.16777653781005286</v>
      </c>
      <c r="U44" s="664">
        <v>1.6775494923007215</v>
      </c>
      <c r="V44" s="359">
        <v>0.16565219437616019</v>
      </c>
      <c r="W44" s="664">
        <v>1.4415220939561721</v>
      </c>
      <c r="X44" s="359">
        <v>1.1362416068854251</v>
      </c>
      <c r="Y44" s="664">
        <v>7.4727794034992243</v>
      </c>
      <c r="Z44" s="359">
        <v>1.7114078989672525</v>
      </c>
      <c r="AA44" s="664">
        <v>9.0390046623785594</v>
      </c>
      <c r="AB44" s="359">
        <v>0.22930593691492013</v>
      </c>
      <c r="AC44" s="363">
        <v>0.22126515780828135</v>
      </c>
      <c r="AD44" s="865">
        <v>29088410000118</v>
      </c>
      <c r="AE44" s="360" t="s">
        <v>1976</v>
      </c>
      <c r="AF44" s="844" t="s">
        <v>1760</v>
      </c>
      <c r="AG44" s="364" t="s">
        <v>1435</v>
      </c>
      <c r="AH44" s="364" t="s">
        <v>1747</v>
      </c>
      <c r="AI44" s="364">
        <v>50</v>
      </c>
      <c r="AJ44" s="364">
        <v>50</v>
      </c>
      <c r="AK44" s="364">
        <v>30</v>
      </c>
      <c r="AL44" s="359">
        <v>0.02</v>
      </c>
      <c r="AM44" s="359">
        <v>0.2</v>
      </c>
      <c r="AN44" s="664" t="s">
        <v>34</v>
      </c>
      <c r="AO44" s="357" t="s">
        <v>1323</v>
      </c>
      <c r="AP44" s="360" t="s">
        <v>1744</v>
      </c>
      <c r="AQ44" s="366" t="s">
        <v>667</v>
      </c>
      <c r="AR44" s="359">
        <v>5.3333333333333297E-3</v>
      </c>
      <c r="AS44" s="359">
        <v>5.3333333333333297E-3</v>
      </c>
      <c r="AT44" s="359" t="s">
        <v>1417</v>
      </c>
      <c r="AW44" s="646"/>
      <c r="AX44" s="647"/>
      <c r="AY44" s="647"/>
      <c r="AZ44" s="647"/>
      <c r="BA44" s="647"/>
      <c r="BB44" s="847"/>
      <c r="BC44" s="647"/>
      <c r="BD44" s="647"/>
      <c r="BE44" s="647"/>
      <c r="BF44" s="647"/>
      <c r="BG44" s="850"/>
      <c r="BH44" s="648"/>
      <c r="BI44" s="649"/>
      <c r="BJ44" s="649"/>
      <c r="BK44" s="649"/>
      <c r="BL44" s="218"/>
      <c r="BM44" s="648"/>
      <c r="BN44" s="648"/>
      <c r="BO44" s="648"/>
      <c r="BP44" s="648"/>
      <c r="BQ44" s="648"/>
      <c r="BR44" s="648"/>
      <c r="BS44" s="648"/>
      <c r="BT44" s="648"/>
      <c r="BU44" s="648"/>
      <c r="BV44" s="650"/>
      <c r="BW44" s="647"/>
    </row>
    <row r="45" spans="2:75" customFormat="1" ht="18.75">
      <c r="B45" s="353" t="s">
        <v>2810</v>
      </c>
      <c r="C45" s="354">
        <v>31006911000150</v>
      </c>
      <c r="D45" s="355" t="s">
        <v>13</v>
      </c>
      <c r="E45" s="355" t="s">
        <v>616</v>
      </c>
      <c r="F45" s="355" t="s">
        <v>617</v>
      </c>
      <c r="G45" s="356" t="s">
        <v>34</v>
      </c>
      <c r="H45" s="356" t="s">
        <v>865</v>
      </c>
      <c r="I45" s="356" t="s">
        <v>34</v>
      </c>
      <c r="J45" s="356" t="s">
        <v>608</v>
      </c>
      <c r="K45" s="357" t="s">
        <v>48</v>
      </c>
      <c r="L45" s="358" t="s">
        <v>715</v>
      </c>
      <c r="M45" s="358" t="s">
        <v>1417</v>
      </c>
      <c r="N45" s="357">
        <v>477591</v>
      </c>
      <c r="O45" s="357" t="s">
        <v>1320</v>
      </c>
      <c r="P45" s="361">
        <v>43388</v>
      </c>
      <c r="Q45" s="362"/>
      <c r="R45" s="362"/>
      <c r="S45" s="841">
        <v>32</v>
      </c>
      <c r="T45" s="359"/>
      <c r="U45" s="664"/>
      <c r="V45" s="359"/>
      <c r="W45" s="664"/>
      <c r="X45" s="359"/>
      <c r="Y45" s="664"/>
      <c r="Z45" s="359"/>
      <c r="AA45" s="664"/>
      <c r="AB45" s="359"/>
      <c r="AC45" s="363"/>
      <c r="AD45" s="865">
        <v>30658590000105</v>
      </c>
      <c r="AE45" s="360" t="s">
        <v>1809</v>
      </c>
      <c r="AF45" s="844" t="s">
        <v>1783</v>
      </c>
      <c r="AG45" s="364" t="s">
        <v>59</v>
      </c>
      <c r="AH45" s="364" t="s">
        <v>1747</v>
      </c>
      <c r="AI45" s="364">
        <v>1000</v>
      </c>
      <c r="AJ45" s="364">
        <v>1000</v>
      </c>
      <c r="AK45" s="364">
        <v>1000</v>
      </c>
      <c r="AL45" s="359">
        <v>0.02</v>
      </c>
      <c r="AM45" s="359">
        <v>0.2</v>
      </c>
      <c r="AN45" s="664" t="s">
        <v>64</v>
      </c>
      <c r="AO45" s="357" t="s">
        <v>1323</v>
      </c>
      <c r="AP45" s="360" t="s">
        <v>1762</v>
      </c>
      <c r="AQ45" s="366" t="s">
        <v>674</v>
      </c>
      <c r="AR45" s="359">
        <v>5.3333333333333297E-3</v>
      </c>
      <c r="AS45" s="359">
        <v>5.3333333333333297E-3</v>
      </c>
      <c r="AT45" s="359" t="s">
        <v>1417</v>
      </c>
      <c r="AW45" s="646"/>
      <c r="AX45" s="647"/>
      <c r="AY45" s="647"/>
      <c r="AZ45" s="647"/>
      <c r="BA45" s="647"/>
      <c r="BB45" s="847"/>
      <c r="BC45" s="647"/>
      <c r="BD45" s="647"/>
      <c r="BE45" s="647"/>
      <c r="BF45" s="647"/>
      <c r="BG45" s="850"/>
      <c r="BH45" s="648"/>
      <c r="BI45" s="649"/>
      <c r="BJ45" s="649"/>
      <c r="BK45" s="649"/>
      <c r="BL45" s="218"/>
      <c r="BM45" s="648"/>
      <c r="BN45" s="648"/>
      <c r="BO45" s="648"/>
      <c r="BP45" s="648"/>
      <c r="BQ45" s="648"/>
      <c r="BR45" s="648"/>
      <c r="BS45" s="648"/>
      <c r="BT45" s="648"/>
      <c r="BU45" s="648"/>
      <c r="BV45" s="650"/>
      <c r="BW45" s="647"/>
    </row>
    <row r="46" spans="2:75" customFormat="1" ht="18.75">
      <c r="B46" s="353" t="s">
        <v>646</v>
      </c>
      <c r="C46" s="354">
        <v>32073525000143</v>
      </c>
      <c r="D46" s="355" t="s">
        <v>14</v>
      </c>
      <c r="E46" s="355" t="s">
        <v>614</v>
      </c>
      <c r="F46" s="355" t="s">
        <v>689</v>
      </c>
      <c r="G46" s="356" t="s">
        <v>1417</v>
      </c>
      <c r="H46" s="356" t="s">
        <v>865</v>
      </c>
      <c r="I46" s="356" t="s">
        <v>34</v>
      </c>
      <c r="J46" s="356" t="s">
        <v>608</v>
      </c>
      <c r="K46" s="357" t="s">
        <v>48</v>
      </c>
      <c r="L46" s="358" t="s">
        <v>715</v>
      </c>
      <c r="M46" s="358" t="s">
        <v>34</v>
      </c>
      <c r="N46" s="357">
        <v>485675</v>
      </c>
      <c r="O46" s="357" t="s">
        <v>1320</v>
      </c>
      <c r="P46" s="361">
        <v>43463</v>
      </c>
      <c r="Q46" s="362">
        <v>756.87548232999995</v>
      </c>
      <c r="R46" s="362">
        <v>621.80233694294793</v>
      </c>
      <c r="S46" s="841">
        <v>32</v>
      </c>
      <c r="T46" s="359">
        <v>0.15575227224698396</v>
      </c>
      <c r="U46" s="664">
        <v>1.5573223088464287</v>
      </c>
      <c r="V46" s="359">
        <v>0.24544340994179459</v>
      </c>
      <c r="W46" s="664">
        <v>2.1358732951258612</v>
      </c>
      <c r="X46" s="359">
        <v>0.46728687483153397</v>
      </c>
      <c r="Y46" s="664">
        <v>3.0732299474038904</v>
      </c>
      <c r="Z46" s="359">
        <v>0.55914837005016205</v>
      </c>
      <c r="AA46" s="664">
        <v>2.9532087159903293</v>
      </c>
      <c r="AB46" s="359">
        <v>0.16152821352640084</v>
      </c>
      <c r="AC46" s="363">
        <v>0.80808564048258891</v>
      </c>
      <c r="AD46" s="865">
        <v>32071783000190</v>
      </c>
      <c r="AE46" s="360" t="s">
        <v>1896</v>
      </c>
      <c r="AF46" s="844" t="s">
        <v>1741</v>
      </c>
      <c r="AG46" s="364" t="s">
        <v>1436</v>
      </c>
      <c r="AH46" s="364" t="s">
        <v>1742</v>
      </c>
      <c r="AI46" s="364">
        <v>50000</v>
      </c>
      <c r="AJ46" s="364">
        <v>5000</v>
      </c>
      <c r="AK46" s="364">
        <v>25000</v>
      </c>
      <c r="AL46" s="359">
        <v>1.9E-2</v>
      </c>
      <c r="AM46" s="359">
        <v>0.2</v>
      </c>
      <c r="AN46" s="664" t="s">
        <v>34</v>
      </c>
      <c r="AO46" s="357" t="s">
        <v>1323</v>
      </c>
      <c r="AP46" s="360" t="s">
        <v>1744</v>
      </c>
      <c r="AQ46" s="366" t="s">
        <v>659</v>
      </c>
      <c r="AR46" s="359">
        <v>4.7499999999999999E-3</v>
      </c>
      <c r="AS46" s="359">
        <v>4.7499999999999999E-3</v>
      </c>
      <c r="AT46" s="359" t="s">
        <v>1417</v>
      </c>
      <c r="AW46" s="646"/>
      <c r="AX46" s="647"/>
      <c r="AY46" s="647"/>
      <c r="AZ46" s="647"/>
      <c r="BA46" s="647"/>
      <c r="BB46" s="847"/>
      <c r="BC46" s="647"/>
      <c r="BD46" s="647"/>
      <c r="BE46" s="647"/>
      <c r="BF46" s="647"/>
      <c r="BG46" s="850"/>
      <c r="BH46" s="648"/>
      <c r="BI46" s="649"/>
      <c r="BJ46" s="649"/>
      <c r="BK46" s="649"/>
      <c r="BL46" s="218"/>
      <c r="BM46" s="648"/>
      <c r="BN46" s="648"/>
      <c r="BO46" s="648"/>
      <c r="BP46" s="648"/>
      <c r="BQ46" s="648"/>
      <c r="BR46" s="648"/>
      <c r="BS46" s="648"/>
      <c r="BT46" s="648"/>
      <c r="BU46" s="648"/>
      <c r="BV46" s="650"/>
      <c r="BW46" s="647"/>
    </row>
    <row r="47" spans="2:75" customFormat="1" ht="18.75">
      <c r="B47" s="353" t="s">
        <v>176</v>
      </c>
      <c r="C47" s="354">
        <v>41907541000185</v>
      </c>
      <c r="D47" s="355" t="s">
        <v>14</v>
      </c>
      <c r="E47" s="355" t="s">
        <v>614</v>
      </c>
      <c r="F47" s="355" t="s">
        <v>689</v>
      </c>
      <c r="G47" s="356" t="s">
        <v>1417</v>
      </c>
      <c r="H47" s="356" t="s">
        <v>865</v>
      </c>
      <c r="I47" s="356" t="s">
        <v>34</v>
      </c>
      <c r="J47" s="356" t="s">
        <v>608</v>
      </c>
      <c r="K47" s="357" t="s">
        <v>48</v>
      </c>
      <c r="L47" s="358" t="s">
        <v>715</v>
      </c>
      <c r="M47" s="358" t="s">
        <v>34</v>
      </c>
      <c r="N47" s="357">
        <v>594474</v>
      </c>
      <c r="O47" s="357" t="s">
        <v>1320</v>
      </c>
      <c r="P47" s="361">
        <v>44351</v>
      </c>
      <c r="Q47" s="362">
        <v>393.05132743000001</v>
      </c>
      <c r="R47" s="362">
        <v>371.86709681099609</v>
      </c>
      <c r="S47" s="841">
        <v>32</v>
      </c>
      <c r="T47" s="359">
        <v>7.5390873798997227E-2</v>
      </c>
      <c r="U47" s="664">
        <v>0.75381172907978311</v>
      </c>
      <c r="V47" s="359">
        <v>6.7607428760613208E-2</v>
      </c>
      <c r="W47" s="664">
        <v>0.58832666021125457</v>
      </c>
      <c r="X47" s="359"/>
      <c r="Y47" s="664"/>
      <c r="Z47" s="359"/>
      <c r="AA47" s="664"/>
      <c r="AB47" s="359">
        <v>0.12213607819121249</v>
      </c>
      <c r="AC47" s="363">
        <v>-0.38733314511399686</v>
      </c>
      <c r="AD47" s="865">
        <v>41907552000165</v>
      </c>
      <c r="AE47" s="360" t="s">
        <v>1813</v>
      </c>
      <c r="AF47" s="844" t="s">
        <v>1760</v>
      </c>
      <c r="AG47" s="364" t="s">
        <v>1435</v>
      </c>
      <c r="AH47" s="364" t="s">
        <v>1742</v>
      </c>
      <c r="AI47" s="364">
        <v>5000</v>
      </c>
      <c r="AJ47" s="364">
        <v>1000</v>
      </c>
      <c r="AK47" s="364">
        <v>1000</v>
      </c>
      <c r="AL47" s="359">
        <v>0</v>
      </c>
      <c r="AM47" s="359">
        <v>0</v>
      </c>
      <c r="AN47" s="664" t="s">
        <v>34</v>
      </c>
      <c r="AO47" s="357" t="s">
        <v>1323</v>
      </c>
      <c r="AP47" s="360" t="s">
        <v>1762</v>
      </c>
      <c r="AQ47" s="366" t="s">
        <v>668</v>
      </c>
      <c r="AR47" s="359">
        <v>4.0000000000000001E-3</v>
      </c>
      <c r="AS47" s="359">
        <v>4.0000000000000001E-3</v>
      </c>
      <c r="AT47" s="359" t="s">
        <v>1417</v>
      </c>
      <c r="AW47" s="646"/>
      <c r="AX47" s="647"/>
      <c r="AY47" s="647"/>
      <c r="AZ47" s="647"/>
      <c r="BA47" s="647"/>
      <c r="BB47" s="847"/>
      <c r="BC47" s="647"/>
      <c r="BD47" s="647"/>
      <c r="BE47" s="647"/>
      <c r="BF47" s="647"/>
      <c r="BG47" s="850"/>
      <c r="BH47" s="648"/>
      <c r="BI47" s="649"/>
      <c r="BJ47" s="649"/>
      <c r="BK47" s="649"/>
      <c r="BL47" s="218"/>
      <c r="BM47" s="648"/>
      <c r="BN47" s="648"/>
      <c r="BO47" s="648"/>
      <c r="BP47" s="648"/>
      <c r="BQ47" s="648"/>
      <c r="BR47" s="648"/>
      <c r="BS47" s="648"/>
      <c r="BT47" s="648"/>
      <c r="BU47" s="648"/>
      <c r="BV47" s="650"/>
      <c r="BW47" s="647"/>
    </row>
    <row r="48" spans="2:75" customFormat="1" ht="18.75">
      <c r="B48" s="353" t="s">
        <v>1093</v>
      </c>
      <c r="C48" s="354">
        <v>37467515000106</v>
      </c>
      <c r="D48" s="355" t="s">
        <v>14</v>
      </c>
      <c r="E48" s="355" t="s">
        <v>614</v>
      </c>
      <c r="F48" s="355" t="s">
        <v>689</v>
      </c>
      <c r="G48" s="356" t="s">
        <v>1417</v>
      </c>
      <c r="H48" s="356" t="s">
        <v>865</v>
      </c>
      <c r="I48" s="356" t="s">
        <v>34</v>
      </c>
      <c r="J48" s="356" t="s">
        <v>608</v>
      </c>
      <c r="K48" s="357" t="s">
        <v>48</v>
      </c>
      <c r="L48" s="358" t="s">
        <v>715</v>
      </c>
      <c r="M48" s="358" t="s">
        <v>1414</v>
      </c>
      <c r="N48" s="357">
        <v>574759</v>
      </c>
      <c r="O48" s="357" t="s">
        <v>1320</v>
      </c>
      <c r="P48" s="361">
        <v>44227</v>
      </c>
      <c r="Q48" s="362">
        <v>0</v>
      </c>
      <c r="R48" s="362">
        <v>23140143.653439313</v>
      </c>
      <c r="S48" s="841">
        <v>32</v>
      </c>
      <c r="T48" s="359">
        <v>0.32346163972124309</v>
      </c>
      <c r="U48" s="664">
        <v>3.2342001842203785</v>
      </c>
      <c r="V48" s="359">
        <v>0.36780426193527704</v>
      </c>
      <c r="W48" s="664">
        <v>3.200669763703706</v>
      </c>
      <c r="X48" s="359"/>
      <c r="Y48" s="664"/>
      <c r="Z48" s="359"/>
      <c r="AA48" s="664"/>
      <c r="AB48" s="359">
        <v>0.16187575475069396</v>
      </c>
      <c r="AC48" s="363">
        <v>1.5622443414484732</v>
      </c>
      <c r="AD48" s="865">
        <v>37467474000158</v>
      </c>
      <c r="AE48" s="360" t="s">
        <v>2061</v>
      </c>
      <c r="AF48" s="844" t="s">
        <v>1799</v>
      </c>
      <c r="AG48" s="364" t="s">
        <v>736</v>
      </c>
      <c r="AH48" s="364" t="s">
        <v>1742</v>
      </c>
      <c r="AI48" s="364">
        <v>0</v>
      </c>
      <c r="AJ48" s="364">
        <v>0</v>
      </c>
      <c r="AK48" s="364">
        <v>0</v>
      </c>
      <c r="AL48" s="359">
        <v>0</v>
      </c>
      <c r="AM48" s="359">
        <v>0</v>
      </c>
      <c r="AN48" s="664" t="s">
        <v>64</v>
      </c>
      <c r="AO48" s="357" t="s">
        <v>1323</v>
      </c>
      <c r="AP48" s="360" t="s">
        <v>1762</v>
      </c>
      <c r="AQ48" s="366" t="s">
        <v>668</v>
      </c>
      <c r="AR48" s="359">
        <v>3.5999999999999999E-3</v>
      </c>
      <c r="AS48" s="359">
        <v>3.5999999999999999E-3</v>
      </c>
      <c r="AT48" s="359" t="s">
        <v>1417</v>
      </c>
      <c r="AW48" s="646"/>
      <c r="AX48" s="647"/>
      <c r="AY48" s="647"/>
      <c r="AZ48" s="647"/>
      <c r="BA48" s="647"/>
      <c r="BB48" s="847"/>
      <c r="BC48" s="647"/>
      <c r="BD48" s="647"/>
      <c r="BE48" s="647"/>
      <c r="BF48" s="647"/>
      <c r="BG48" s="850"/>
      <c r="BH48" s="648"/>
      <c r="BI48" s="649"/>
      <c r="BJ48" s="649"/>
      <c r="BK48" s="649"/>
      <c r="BL48" s="218"/>
      <c r="BM48" s="648"/>
      <c r="BN48" s="648"/>
      <c r="BO48" s="648"/>
      <c r="BP48" s="648"/>
      <c r="BQ48" s="648"/>
      <c r="BR48" s="648"/>
      <c r="BS48" s="648"/>
      <c r="BT48" s="648"/>
      <c r="BU48" s="648"/>
      <c r="BV48" s="650"/>
      <c r="BW48" s="647"/>
    </row>
    <row r="49" spans="2:75" customFormat="1" ht="18.75">
      <c r="B49" s="353" t="s">
        <v>212</v>
      </c>
      <c r="C49" s="354">
        <v>11052478000181</v>
      </c>
      <c r="D49" s="355" t="s">
        <v>13</v>
      </c>
      <c r="E49" s="355" t="s">
        <v>616</v>
      </c>
      <c r="F49" s="355" t="s">
        <v>610</v>
      </c>
      <c r="G49" s="356" t="s">
        <v>34</v>
      </c>
      <c r="H49" s="356" t="s">
        <v>865</v>
      </c>
      <c r="I49" s="356" t="s">
        <v>34</v>
      </c>
      <c r="J49" s="356" t="s">
        <v>611</v>
      </c>
      <c r="K49" s="357" t="s">
        <v>48</v>
      </c>
      <c r="L49" s="358" t="s">
        <v>715</v>
      </c>
      <c r="M49" s="358" t="s">
        <v>1414</v>
      </c>
      <c r="N49" s="357">
        <v>340091</v>
      </c>
      <c r="O49" s="357" t="s">
        <v>1320</v>
      </c>
      <c r="P49" s="361">
        <v>40977</v>
      </c>
      <c r="Q49" s="362">
        <v>661.95384200000001</v>
      </c>
      <c r="R49" s="362">
        <v>2132258.1341673508</v>
      </c>
      <c r="S49" s="841">
        <v>33</v>
      </c>
      <c r="T49" s="359">
        <v>0.10229913994344275</v>
      </c>
      <c r="U49" s="664">
        <v>1.0228597664186641</v>
      </c>
      <c r="V49" s="359">
        <v>9.7829643650255482E-2</v>
      </c>
      <c r="W49" s="664">
        <v>0.85132342071767819</v>
      </c>
      <c r="X49" s="359">
        <v>0.22720433994644074</v>
      </c>
      <c r="Y49" s="664">
        <v>1.4942666257323596</v>
      </c>
      <c r="Z49" s="359">
        <v>0.29386499645623099</v>
      </c>
      <c r="AA49" s="664">
        <v>1.5520829807322034</v>
      </c>
      <c r="AB49" s="359">
        <v>5.1641615378631628E-2</v>
      </c>
      <c r="AC49" s="363">
        <v>-0.33084047202595096</v>
      </c>
      <c r="AD49" s="865">
        <v>22099965000116</v>
      </c>
      <c r="AE49" s="360" t="s">
        <v>1891</v>
      </c>
      <c r="AF49" s="844" t="s">
        <v>1741</v>
      </c>
      <c r="AG49" s="364" t="s">
        <v>1436</v>
      </c>
      <c r="AH49" s="364" t="s">
        <v>1747</v>
      </c>
      <c r="AI49" s="364">
        <v>50000</v>
      </c>
      <c r="AJ49" s="364">
        <v>20000</v>
      </c>
      <c r="AK49" s="364">
        <v>20000</v>
      </c>
      <c r="AL49" s="359">
        <v>0.01</v>
      </c>
      <c r="AM49" s="359">
        <v>0.27500000000000002</v>
      </c>
      <c r="AN49" s="664" t="s">
        <v>64</v>
      </c>
      <c r="AO49" s="357" t="s">
        <v>1323</v>
      </c>
      <c r="AP49" s="360" t="s">
        <v>1762</v>
      </c>
      <c r="AQ49" s="366" t="s">
        <v>668</v>
      </c>
      <c r="AR49" s="359">
        <v>1.9E-3</v>
      </c>
      <c r="AS49" s="359">
        <v>1.9E-3</v>
      </c>
      <c r="AT49" s="359" t="s">
        <v>1417</v>
      </c>
      <c r="AW49" s="646"/>
      <c r="AX49" s="647"/>
      <c r="AY49" s="647"/>
      <c r="AZ49" s="647"/>
      <c r="BA49" s="647"/>
      <c r="BB49" s="847"/>
      <c r="BC49" s="647"/>
      <c r="BD49" s="647"/>
      <c r="BE49" s="647"/>
      <c r="BF49" s="647"/>
      <c r="BG49" s="850"/>
      <c r="BH49" s="648"/>
      <c r="BI49" s="649"/>
      <c r="BJ49" s="649"/>
      <c r="BK49" s="649"/>
      <c r="BL49" s="218"/>
      <c r="BM49" s="648"/>
      <c r="BN49" s="648"/>
      <c r="BO49" s="648"/>
      <c r="BP49" s="648"/>
      <c r="BQ49" s="648"/>
      <c r="BR49" s="648"/>
      <c r="BS49" s="648"/>
      <c r="BT49" s="648"/>
      <c r="BU49" s="648"/>
      <c r="BV49" s="650"/>
      <c r="BW49" s="647"/>
    </row>
    <row r="50" spans="2:75" customFormat="1" ht="18.75">
      <c r="B50" s="353" t="s">
        <v>26</v>
      </c>
      <c r="C50" s="354">
        <v>28581159000166</v>
      </c>
      <c r="D50" s="355" t="s">
        <v>14</v>
      </c>
      <c r="E50" s="355" t="s">
        <v>614</v>
      </c>
      <c r="F50" s="355" t="s">
        <v>689</v>
      </c>
      <c r="G50" s="356" t="s">
        <v>1417</v>
      </c>
      <c r="H50" s="356" t="s">
        <v>865</v>
      </c>
      <c r="I50" s="356" t="s">
        <v>34</v>
      </c>
      <c r="J50" s="356" t="s">
        <v>608</v>
      </c>
      <c r="K50" s="357" t="s">
        <v>48</v>
      </c>
      <c r="L50" s="358" t="s">
        <v>715</v>
      </c>
      <c r="M50" s="358" t="s">
        <v>34</v>
      </c>
      <c r="N50" s="357">
        <v>464244</v>
      </c>
      <c r="O50" s="357" t="s">
        <v>1320</v>
      </c>
      <c r="P50" s="361">
        <v>43190</v>
      </c>
      <c r="Q50" s="362">
        <v>66.04856427</v>
      </c>
      <c r="R50" s="362">
        <v>71.874324297211132</v>
      </c>
      <c r="S50" s="841">
        <v>33</v>
      </c>
      <c r="T50" s="359">
        <v>0.17690634351026824</v>
      </c>
      <c r="U50" s="664">
        <v>1.7688358015613173</v>
      </c>
      <c r="V50" s="359">
        <v>0.11831603553662928</v>
      </c>
      <c r="W50" s="664">
        <v>1.0295980680344077</v>
      </c>
      <c r="X50" s="359">
        <v>0.31633876302363295</v>
      </c>
      <c r="Y50" s="664">
        <v>2.0804816321866983</v>
      </c>
      <c r="Z50" s="359">
        <v>0.47265251498827188</v>
      </c>
      <c r="AA50" s="664">
        <v>2.4963705550512314</v>
      </c>
      <c r="AB50" s="359">
        <v>0.12050358578004203</v>
      </c>
      <c r="AC50" s="363">
        <v>2.8225346626058873E-2</v>
      </c>
      <c r="AD50" s="865">
        <v>28581136000151</v>
      </c>
      <c r="AE50" s="360" t="s">
        <v>1978</v>
      </c>
      <c r="AF50" s="844" t="s">
        <v>1783</v>
      </c>
      <c r="AG50" s="364" t="s">
        <v>59</v>
      </c>
      <c r="AH50" s="364" t="s">
        <v>1742</v>
      </c>
      <c r="AI50" s="364">
        <v>1000</v>
      </c>
      <c r="AJ50" s="364">
        <v>1000</v>
      </c>
      <c r="AK50" s="364">
        <v>1000</v>
      </c>
      <c r="AL50" s="359">
        <v>0</v>
      </c>
      <c r="AM50" s="359">
        <v>0</v>
      </c>
      <c r="AN50" s="664" t="s">
        <v>2156</v>
      </c>
      <c r="AO50" s="357" t="s">
        <v>1323</v>
      </c>
      <c r="AP50" s="360" t="s">
        <v>1762</v>
      </c>
      <c r="AQ50" s="366" t="s">
        <v>668</v>
      </c>
      <c r="AR50" s="359">
        <v>4.7499999999999999E-3</v>
      </c>
      <c r="AS50" s="359">
        <v>4.7499999999999999E-3</v>
      </c>
      <c r="AT50" s="359" t="s">
        <v>1417</v>
      </c>
      <c r="AW50" s="646"/>
      <c r="AX50" s="647"/>
      <c r="AY50" s="647"/>
      <c r="AZ50" s="647"/>
      <c r="BA50" s="647"/>
      <c r="BB50" s="847"/>
      <c r="BC50" s="647"/>
      <c r="BD50" s="647"/>
      <c r="BE50" s="647"/>
      <c r="BF50" s="647"/>
      <c r="BG50" s="850"/>
      <c r="BH50" s="648"/>
      <c r="BI50" s="649"/>
      <c r="BJ50" s="649"/>
      <c r="BK50" s="649"/>
      <c r="BL50" s="218"/>
      <c r="BM50" s="648"/>
      <c r="BN50" s="648"/>
      <c r="BO50" s="648"/>
      <c r="BP50" s="648"/>
      <c r="BQ50" s="648"/>
      <c r="BR50" s="648"/>
      <c r="BS50" s="648"/>
      <c r="BT50" s="648"/>
      <c r="BU50" s="648"/>
      <c r="BV50" s="650"/>
      <c r="BW50" s="647"/>
    </row>
    <row r="51" spans="2:75" customFormat="1" ht="18.75">
      <c r="B51" s="353" t="s">
        <v>999</v>
      </c>
      <c r="C51" s="354">
        <v>29993583000180</v>
      </c>
      <c r="D51" s="355" t="s">
        <v>13</v>
      </c>
      <c r="E51" s="355" t="s">
        <v>615</v>
      </c>
      <c r="F51" s="355" t="s">
        <v>619</v>
      </c>
      <c r="G51" s="356" t="s">
        <v>34</v>
      </c>
      <c r="H51" s="356" t="s">
        <v>1336</v>
      </c>
      <c r="I51" s="356" t="s">
        <v>34</v>
      </c>
      <c r="J51" s="356" t="s">
        <v>611</v>
      </c>
      <c r="K51" s="357" t="s">
        <v>48</v>
      </c>
      <c r="L51" s="358" t="s">
        <v>715</v>
      </c>
      <c r="M51" s="358" t="s">
        <v>34</v>
      </c>
      <c r="N51" s="357">
        <v>469068</v>
      </c>
      <c r="O51" s="357" t="s">
        <v>1323</v>
      </c>
      <c r="P51" s="361">
        <v>43282</v>
      </c>
      <c r="Q51" s="362">
        <v>206.67651398999999</v>
      </c>
      <c r="R51" s="362">
        <v>217.31248518920302</v>
      </c>
      <c r="S51" s="841">
        <v>43</v>
      </c>
      <c r="T51" s="359">
        <v>0.1107500079574546</v>
      </c>
      <c r="U51" s="664">
        <v>1.1073575724376208</v>
      </c>
      <c r="V51" s="359">
        <v>9.5194891601316778E-2</v>
      </c>
      <c r="W51" s="664">
        <v>0.82839554279282024</v>
      </c>
      <c r="X51" s="359">
        <v>0.15765807593350734</v>
      </c>
      <c r="Y51" s="664">
        <v>1.0368780860442743</v>
      </c>
      <c r="Z51" s="359">
        <v>0.40759350313062015</v>
      </c>
      <c r="AA51" s="664">
        <v>2.152753634815018</v>
      </c>
      <c r="AB51" s="359">
        <v>4.5866850897233746E-2</v>
      </c>
      <c r="AC51" s="363">
        <v>-0.42993770165671252</v>
      </c>
      <c r="AD51" s="865">
        <v>11419627000106</v>
      </c>
      <c r="AE51" s="360" t="s">
        <v>1831</v>
      </c>
      <c r="AF51" s="844" t="s">
        <v>1783</v>
      </c>
      <c r="AG51" s="364" t="s">
        <v>59</v>
      </c>
      <c r="AH51" s="364" t="s">
        <v>1747</v>
      </c>
      <c r="AI51" s="364">
        <v>10000</v>
      </c>
      <c r="AJ51" s="364">
        <v>0</v>
      </c>
      <c r="AK51" s="364">
        <v>10000</v>
      </c>
      <c r="AL51" s="359">
        <v>0</v>
      </c>
      <c r="AM51" s="359">
        <v>0</v>
      </c>
      <c r="AN51" s="664" t="s">
        <v>64</v>
      </c>
      <c r="AO51" s="357" t="s">
        <v>1323</v>
      </c>
      <c r="AP51" s="360" t="s">
        <v>1762</v>
      </c>
      <c r="AQ51" s="366" t="s">
        <v>668</v>
      </c>
      <c r="AR51" s="359">
        <v>4.6666666666666697E-3</v>
      </c>
      <c r="AS51" s="359">
        <v>4.6666666666666697E-3</v>
      </c>
      <c r="AT51" s="359" t="s">
        <v>1417</v>
      </c>
      <c r="AW51" s="646"/>
      <c r="AX51" s="647"/>
      <c r="AY51" s="647"/>
      <c r="AZ51" s="647"/>
      <c r="BA51" s="647"/>
      <c r="BB51" s="847"/>
      <c r="BC51" s="647"/>
      <c r="BD51" s="647"/>
      <c r="BE51" s="647"/>
      <c r="BF51" s="647"/>
      <c r="BG51" s="850"/>
      <c r="BH51" s="648"/>
      <c r="BI51" s="649"/>
      <c r="BJ51" s="649"/>
      <c r="BK51" s="649"/>
      <c r="BL51" s="218"/>
      <c r="BM51" s="648"/>
      <c r="BN51" s="648"/>
      <c r="BO51" s="648"/>
      <c r="BP51" s="648"/>
      <c r="BQ51" s="648"/>
      <c r="BR51" s="648"/>
      <c r="BS51" s="648"/>
      <c r="BT51" s="648"/>
      <c r="BU51" s="648"/>
      <c r="BV51" s="650"/>
      <c r="BW51" s="647"/>
    </row>
    <row r="52" spans="2:75" customFormat="1" ht="18.75">
      <c r="B52" s="353" t="s">
        <v>20</v>
      </c>
      <c r="C52" s="354">
        <v>33599991000120</v>
      </c>
      <c r="D52" s="355" t="s">
        <v>11</v>
      </c>
      <c r="E52" s="355" t="s">
        <v>620</v>
      </c>
      <c r="F52" s="355" t="s">
        <v>663</v>
      </c>
      <c r="G52" s="356" t="s">
        <v>738</v>
      </c>
      <c r="H52" s="356" t="s">
        <v>34</v>
      </c>
      <c r="I52" s="356" t="s">
        <v>1417</v>
      </c>
      <c r="J52" s="356" t="s">
        <v>608</v>
      </c>
      <c r="K52" s="357" t="s">
        <v>48</v>
      </c>
      <c r="L52" s="358" t="s">
        <v>715</v>
      </c>
      <c r="M52" s="358" t="s">
        <v>34</v>
      </c>
      <c r="N52" s="357">
        <v>500399</v>
      </c>
      <c r="O52" s="357" t="s">
        <v>1320</v>
      </c>
      <c r="P52" s="361">
        <v>43646</v>
      </c>
      <c r="Q52" s="362">
        <v>148.15622101</v>
      </c>
      <c r="R52" s="362">
        <v>5548335.4281422384</v>
      </c>
      <c r="S52" s="841">
        <v>60</v>
      </c>
      <c r="T52" s="359">
        <v>7.7197160445604096E-2</v>
      </c>
      <c r="U52" s="664">
        <v>0.77187227131361724</v>
      </c>
      <c r="V52" s="359">
        <v>9.3707090594106868E-2</v>
      </c>
      <c r="W52" s="664">
        <v>0.81544854845096937</v>
      </c>
      <c r="X52" s="359">
        <v>0.18757548291976867</v>
      </c>
      <c r="Y52" s="664">
        <v>1.2336374560394106</v>
      </c>
      <c r="Z52" s="359">
        <v>0.26730966308835891</v>
      </c>
      <c r="AA52" s="664">
        <v>1.4118278245721432</v>
      </c>
      <c r="AB52" s="359">
        <v>2.0698937989842098E-2</v>
      </c>
      <c r="AC52" s="363">
        <v>-1.0245786269133845</v>
      </c>
      <c r="AD52" s="865">
        <v>0</v>
      </c>
      <c r="AE52" s="360" t="s">
        <v>1763</v>
      </c>
      <c r="AF52" s="844" t="s">
        <v>1760</v>
      </c>
      <c r="AG52" s="364" t="s">
        <v>1435</v>
      </c>
      <c r="AH52" s="364" t="s">
        <v>1742</v>
      </c>
      <c r="AI52" s="364">
        <v>5000</v>
      </c>
      <c r="AJ52" s="364">
        <v>1000</v>
      </c>
      <c r="AK52" s="364">
        <v>1000</v>
      </c>
      <c r="AL52" s="359">
        <v>0.01</v>
      </c>
      <c r="AM52" s="359">
        <v>0.2</v>
      </c>
      <c r="AN52" s="664" t="s">
        <v>64</v>
      </c>
      <c r="AO52" s="357" t="s">
        <v>1323</v>
      </c>
      <c r="AP52" s="360" t="s">
        <v>1762</v>
      </c>
      <c r="AQ52" s="366" t="s">
        <v>668</v>
      </c>
      <c r="AR52" s="359">
        <v>3.5000000000000001E-3</v>
      </c>
      <c r="AS52" s="359">
        <v>3.5000000000000001E-3</v>
      </c>
      <c r="AT52" s="359" t="s">
        <v>1417</v>
      </c>
      <c r="AW52" s="646"/>
      <c r="AX52" s="647"/>
      <c r="AY52" s="647"/>
      <c r="AZ52" s="647"/>
      <c r="BA52" s="647"/>
      <c r="BB52" s="847"/>
      <c r="BC52" s="647"/>
      <c r="BD52" s="647"/>
      <c r="BE52" s="647"/>
      <c r="BF52" s="647"/>
      <c r="BG52" s="850"/>
      <c r="BH52" s="648"/>
      <c r="BI52" s="649"/>
      <c r="BJ52" s="649"/>
      <c r="BK52" s="649"/>
      <c r="BL52" s="218"/>
      <c r="BM52" s="648"/>
      <c r="BN52" s="648"/>
      <c r="BO52" s="648"/>
      <c r="BP52" s="648"/>
      <c r="BQ52" s="648"/>
      <c r="BR52" s="648"/>
      <c r="BS52" s="648"/>
      <c r="BT52" s="648"/>
      <c r="BU52" s="648"/>
      <c r="BV52" s="650"/>
      <c r="BW52" s="647"/>
    </row>
    <row r="53" spans="2:75" customFormat="1" ht="18.75">
      <c r="B53" s="353" t="s">
        <v>359</v>
      </c>
      <c r="C53" s="354">
        <v>32295829000155</v>
      </c>
      <c r="D53" s="355" t="s">
        <v>14</v>
      </c>
      <c r="E53" s="355" t="s">
        <v>614</v>
      </c>
      <c r="F53" s="355" t="s">
        <v>1417</v>
      </c>
      <c r="G53" s="356" t="s">
        <v>1417</v>
      </c>
      <c r="H53" s="356" t="s">
        <v>1337</v>
      </c>
      <c r="I53" s="356" t="s">
        <v>34</v>
      </c>
      <c r="J53" s="356" t="s">
        <v>608</v>
      </c>
      <c r="K53" s="357" t="s">
        <v>48</v>
      </c>
      <c r="L53" s="358" t="s">
        <v>715</v>
      </c>
      <c r="M53" s="358" t="s">
        <v>34</v>
      </c>
      <c r="N53" s="357">
        <v>488720</v>
      </c>
      <c r="O53" s="357" t="s">
        <v>1320</v>
      </c>
      <c r="P53" s="361">
        <v>43523</v>
      </c>
      <c r="Q53" s="362">
        <v>6.2835736600000001</v>
      </c>
      <c r="R53" s="362">
        <v>5.2689163341832606</v>
      </c>
      <c r="S53" s="841">
        <v>61</v>
      </c>
      <c r="T53" s="359">
        <v>0.22465928204922148</v>
      </c>
      <c r="U53" s="664">
        <v>2.2463037410450979</v>
      </c>
      <c r="V53" s="359">
        <v>0.1871396878214926</v>
      </c>
      <c r="W53" s="664">
        <v>1.6285084279545512</v>
      </c>
      <c r="X53" s="359">
        <v>0.35485220376049509</v>
      </c>
      <c r="Y53" s="664">
        <v>2.3337749854244949</v>
      </c>
      <c r="Z53" s="359">
        <v>0.34632557864328239</v>
      </c>
      <c r="AA53" s="664">
        <v>1.8291597940775208</v>
      </c>
      <c r="AB53" s="359">
        <v>0.18911489669665024</v>
      </c>
      <c r="AC53" s="363">
        <v>0.38191019863993253</v>
      </c>
      <c r="AD53" s="865">
        <v>32041623000107</v>
      </c>
      <c r="AE53" s="360" t="s">
        <v>1813</v>
      </c>
      <c r="AF53" s="844" t="s">
        <v>1760</v>
      </c>
      <c r="AG53" s="364" t="s">
        <v>1435</v>
      </c>
      <c r="AH53" s="364" t="s">
        <v>1742</v>
      </c>
      <c r="AI53" s="364">
        <v>500</v>
      </c>
      <c r="AJ53" s="364">
        <v>100</v>
      </c>
      <c r="AK53" s="364">
        <v>100</v>
      </c>
      <c r="AL53" s="359">
        <v>0</v>
      </c>
      <c r="AM53" s="359">
        <v>0</v>
      </c>
      <c r="AN53" s="664" t="s">
        <v>34</v>
      </c>
      <c r="AO53" s="357" t="s">
        <v>1323</v>
      </c>
      <c r="AP53" s="360" t="s">
        <v>1744</v>
      </c>
      <c r="AQ53" s="366" t="s">
        <v>659</v>
      </c>
      <c r="AR53" s="359">
        <v>7.9333333333333304E-3</v>
      </c>
      <c r="AS53" s="359">
        <v>7.9333333333333304E-3</v>
      </c>
      <c r="AT53" s="359" t="s">
        <v>1417</v>
      </c>
      <c r="AW53" s="646"/>
      <c r="AX53" s="647"/>
      <c r="AY53" s="647"/>
      <c r="AZ53" s="647"/>
      <c r="BA53" s="647"/>
      <c r="BB53" s="847"/>
      <c r="BC53" s="647"/>
      <c r="BD53" s="647"/>
      <c r="BE53" s="647"/>
      <c r="BF53" s="647"/>
      <c r="BG53" s="850"/>
      <c r="BH53" s="648"/>
      <c r="BI53" s="649"/>
      <c r="BJ53" s="649"/>
      <c r="BK53" s="649"/>
      <c r="BL53" s="218"/>
      <c r="BM53" s="648"/>
      <c r="BN53" s="648"/>
      <c r="BO53" s="648"/>
      <c r="BP53" s="648"/>
      <c r="BQ53" s="648"/>
      <c r="BR53" s="648"/>
      <c r="BS53" s="648"/>
      <c r="BT53" s="648"/>
      <c r="BU53" s="648"/>
      <c r="BV53" s="650"/>
      <c r="BW53" s="647"/>
    </row>
    <row r="54" spans="2:75" customFormat="1" ht="18.75">
      <c r="B54" s="353" t="s">
        <v>773</v>
      </c>
      <c r="C54" s="354">
        <v>32102131000176</v>
      </c>
      <c r="D54" s="355" t="s">
        <v>11</v>
      </c>
      <c r="E54" s="355" t="s">
        <v>620</v>
      </c>
      <c r="F54" s="355" t="s">
        <v>663</v>
      </c>
      <c r="G54" s="356" t="s">
        <v>738</v>
      </c>
      <c r="H54" s="356" t="s">
        <v>34</v>
      </c>
      <c r="I54" s="356" t="s">
        <v>1417</v>
      </c>
      <c r="J54" s="356" t="s">
        <v>608</v>
      </c>
      <c r="K54" s="357" t="s">
        <v>48</v>
      </c>
      <c r="L54" s="358" t="s">
        <v>715</v>
      </c>
      <c r="M54" s="358" t="s">
        <v>34</v>
      </c>
      <c r="N54" s="357">
        <v>485357</v>
      </c>
      <c r="O54" s="357" t="s">
        <v>1323</v>
      </c>
      <c r="P54" s="361">
        <v>43449</v>
      </c>
      <c r="Q54" s="362">
        <v>454.10446595000002</v>
      </c>
      <c r="R54" s="362">
        <v>403.98621967529914</v>
      </c>
      <c r="S54" s="841">
        <v>61</v>
      </c>
      <c r="T54" s="359">
        <v>0.12461042996799954</v>
      </c>
      <c r="U54" s="664">
        <v>1.2459439576995903</v>
      </c>
      <c r="V54" s="359">
        <v>0.14277614447711118</v>
      </c>
      <c r="W54" s="664">
        <v>1.2424524017247434</v>
      </c>
      <c r="X54" s="359">
        <v>0.24623272489890402</v>
      </c>
      <c r="Y54" s="664">
        <v>1.6194115969188976</v>
      </c>
      <c r="Z54" s="359">
        <v>0.28746656114086622</v>
      </c>
      <c r="AA54" s="664">
        <v>1.5182888825032479</v>
      </c>
      <c r="AB54" s="359">
        <v>2.3593633217075887E-3</v>
      </c>
      <c r="AC54" s="363">
        <v>11.80884866797113</v>
      </c>
      <c r="AD54" s="865">
        <v>34962302000162</v>
      </c>
      <c r="AE54" s="360" t="s">
        <v>1770</v>
      </c>
      <c r="AF54" s="844" t="s">
        <v>1741</v>
      </c>
      <c r="AG54" s="364" t="s">
        <v>1436</v>
      </c>
      <c r="AH54" s="364" t="s">
        <v>1742</v>
      </c>
      <c r="AI54" s="364">
        <v>1000</v>
      </c>
      <c r="AJ54" s="364">
        <v>1000</v>
      </c>
      <c r="AK54" s="364">
        <v>1000</v>
      </c>
      <c r="AL54" s="359">
        <v>0</v>
      </c>
      <c r="AM54" s="359">
        <v>0</v>
      </c>
      <c r="AN54" s="664" t="s">
        <v>64</v>
      </c>
      <c r="AO54" s="357" t="s">
        <v>1323</v>
      </c>
      <c r="AP54" s="360" t="s">
        <v>1749</v>
      </c>
      <c r="AQ54" s="366" t="s">
        <v>669</v>
      </c>
      <c r="AR54" s="359">
        <v>1.8666666666666699E-3</v>
      </c>
      <c r="AS54" s="359">
        <v>1.8666666666666699E-3</v>
      </c>
      <c r="AT54" s="359" t="s">
        <v>1417</v>
      </c>
      <c r="AW54" s="646"/>
      <c r="AX54" s="647"/>
      <c r="AY54" s="647"/>
      <c r="AZ54" s="647"/>
      <c r="BA54" s="647"/>
      <c r="BB54" s="847"/>
      <c r="BC54" s="647"/>
      <c r="BD54" s="647"/>
      <c r="BE54" s="647"/>
      <c r="BF54" s="647"/>
      <c r="BG54" s="850"/>
      <c r="BH54" s="648"/>
      <c r="BI54" s="649"/>
      <c r="BJ54" s="649"/>
      <c r="BK54" s="649"/>
      <c r="BL54" s="218"/>
      <c r="BM54" s="648"/>
      <c r="BN54" s="648"/>
      <c r="BO54" s="648"/>
      <c r="BP54" s="648"/>
      <c r="BQ54" s="648"/>
      <c r="BR54" s="648"/>
      <c r="BS54" s="648"/>
      <c r="BT54" s="648"/>
      <c r="BU54" s="648"/>
      <c r="BV54" s="650"/>
      <c r="BW54" s="647"/>
    </row>
    <row r="55" spans="2:75" customFormat="1" ht="18.75">
      <c r="B55" s="353" t="s">
        <v>538</v>
      </c>
      <c r="C55" s="354">
        <v>12831360000114</v>
      </c>
      <c r="D55" s="355" t="s">
        <v>13</v>
      </c>
      <c r="E55" s="355" t="s">
        <v>615</v>
      </c>
      <c r="F55" s="355" t="s">
        <v>619</v>
      </c>
      <c r="G55" s="356" t="s">
        <v>34</v>
      </c>
      <c r="H55" s="356" t="s">
        <v>1337</v>
      </c>
      <c r="I55" s="356" t="s">
        <v>34</v>
      </c>
      <c r="J55" s="356" t="s">
        <v>611</v>
      </c>
      <c r="K55" s="357" t="s">
        <v>48</v>
      </c>
      <c r="L55" s="358" t="s">
        <v>715</v>
      </c>
      <c r="M55" s="358" t="s">
        <v>1414</v>
      </c>
      <c r="N55" s="357">
        <v>262773</v>
      </c>
      <c r="O55" s="357" t="s">
        <v>1320</v>
      </c>
      <c r="P55" s="361">
        <v>40515</v>
      </c>
      <c r="Q55" s="362">
        <v>957.71225930000003</v>
      </c>
      <c r="R55" s="362">
        <v>962.61229764581606</v>
      </c>
      <c r="S55" s="841">
        <v>61</v>
      </c>
      <c r="T55" s="359">
        <v>0.26866145387003781</v>
      </c>
      <c r="U55" s="664">
        <v>2.6862688396318246</v>
      </c>
      <c r="V55" s="359">
        <v>0.29272223048074308</v>
      </c>
      <c r="W55" s="664">
        <v>2.547298357375996</v>
      </c>
      <c r="X55" s="359">
        <v>0.43258644502935262</v>
      </c>
      <c r="Y55" s="664">
        <v>2.8450138219364316</v>
      </c>
      <c r="Z55" s="359">
        <v>0.52829290797475648</v>
      </c>
      <c r="AA55" s="664">
        <v>2.790241917877653</v>
      </c>
      <c r="AB55" s="359">
        <v>7.6676833155107635E-2</v>
      </c>
      <c r="AC55" s="363">
        <v>2.3189201106252821</v>
      </c>
      <c r="AD55" s="865">
        <v>12798221000136</v>
      </c>
      <c r="AE55" s="360" t="s">
        <v>1850</v>
      </c>
      <c r="AF55" s="844" t="s">
        <v>1783</v>
      </c>
      <c r="AG55" s="364" t="s">
        <v>59</v>
      </c>
      <c r="AH55" s="364" t="s">
        <v>1742</v>
      </c>
      <c r="AI55" s="364">
        <v>50000</v>
      </c>
      <c r="AJ55" s="364">
        <v>10000</v>
      </c>
      <c r="AK55" s="364">
        <v>50000</v>
      </c>
      <c r="AL55" s="359">
        <v>2.3E-2</v>
      </c>
      <c r="AM55" s="359">
        <v>0.2</v>
      </c>
      <c r="AN55" s="664" t="s">
        <v>64</v>
      </c>
      <c r="AO55" s="357" t="s">
        <v>1323</v>
      </c>
      <c r="AP55" s="360" t="s">
        <v>1762</v>
      </c>
      <c r="AQ55" s="366" t="s">
        <v>664</v>
      </c>
      <c r="AR55" s="359">
        <v>3.16666E-3</v>
      </c>
      <c r="AS55" s="359">
        <v>3.16666E-3</v>
      </c>
      <c r="AT55" s="359" t="s">
        <v>1417</v>
      </c>
      <c r="AW55" s="646"/>
      <c r="AX55" s="647"/>
      <c r="AY55" s="647"/>
      <c r="AZ55" s="647"/>
      <c r="BA55" s="647"/>
      <c r="BB55" s="847"/>
      <c r="BC55" s="647"/>
      <c r="BD55" s="647"/>
      <c r="BE55" s="647"/>
      <c r="BF55" s="647"/>
      <c r="BG55" s="850"/>
      <c r="BH55" s="648"/>
      <c r="BI55" s="649"/>
      <c r="BJ55" s="649"/>
      <c r="BK55" s="649"/>
      <c r="BL55" s="218"/>
      <c r="BM55" s="648"/>
      <c r="BN55" s="648"/>
      <c r="BO55" s="648"/>
      <c r="BP55" s="648"/>
      <c r="BQ55" s="648"/>
      <c r="BR55" s="648"/>
      <c r="BS55" s="648"/>
      <c r="BT55" s="648"/>
      <c r="BU55" s="648"/>
      <c r="BV55" s="650"/>
      <c r="BW55" s="647"/>
    </row>
    <row r="56" spans="2:75" customFormat="1" ht="18.75">
      <c r="B56" s="353" t="s">
        <v>434</v>
      </c>
      <c r="C56" s="354">
        <v>30593439000136</v>
      </c>
      <c r="D56" s="355" t="s">
        <v>13</v>
      </c>
      <c r="E56" s="355" t="s">
        <v>615</v>
      </c>
      <c r="F56" s="355" t="s">
        <v>619</v>
      </c>
      <c r="G56" s="356" t="s">
        <v>34</v>
      </c>
      <c r="H56" s="356" t="s">
        <v>1337</v>
      </c>
      <c r="I56" s="356" t="s">
        <v>34</v>
      </c>
      <c r="J56" s="356" t="s">
        <v>611</v>
      </c>
      <c r="K56" s="357" t="s">
        <v>48</v>
      </c>
      <c r="L56" s="358" t="s">
        <v>715</v>
      </c>
      <c r="M56" s="358" t="s">
        <v>1414</v>
      </c>
      <c r="N56" s="357">
        <v>486124</v>
      </c>
      <c r="O56" s="357" t="s">
        <v>1323</v>
      </c>
      <c r="P56" s="361">
        <v>43338</v>
      </c>
      <c r="Q56" s="362">
        <v>986.85405265999998</v>
      </c>
      <c r="R56" s="362">
        <v>3753787.3021322819</v>
      </c>
      <c r="S56" s="841">
        <v>61</v>
      </c>
      <c r="T56" s="359">
        <v>0.30163470549011961</v>
      </c>
      <c r="U56" s="664">
        <v>3.0159589276308738</v>
      </c>
      <c r="V56" s="359">
        <v>0.32213263566004113</v>
      </c>
      <c r="W56" s="664">
        <v>2.8032306679488919</v>
      </c>
      <c r="X56" s="359">
        <v>0.54094380022861777</v>
      </c>
      <c r="Y56" s="664">
        <v>3.557653288088606</v>
      </c>
      <c r="Z56" s="359">
        <v>0.73504496321488189</v>
      </c>
      <c r="AA56" s="664">
        <v>3.8822275236467911</v>
      </c>
      <c r="AB56" s="359">
        <v>6.7166173203241378E-2</v>
      </c>
      <c r="AC56" s="363">
        <v>3.0851520299467712</v>
      </c>
      <c r="AD56" s="865">
        <v>28692461000191</v>
      </c>
      <c r="AE56" s="360" t="s">
        <v>1978</v>
      </c>
      <c r="AF56" s="844" t="s">
        <v>1783</v>
      </c>
      <c r="AG56" s="364" t="s">
        <v>59</v>
      </c>
      <c r="AH56" s="364" t="s">
        <v>1742</v>
      </c>
      <c r="AI56" s="364">
        <v>1000</v>
      </c>
      <c r="AJ56" s="364">
        <v>1000</v>
      </c>
      <c r="AK56" s="364">
        <v>1000</v>
      </c>
      <c r="AL56" s="359">
        <v>0</v>
      </c>
      <c r="AM56" s="359">
        <v>0</v>
      </c>
      <c r="AN56" s="664" t="s">
        <v>64</v>
      </c>
      <c r="AO56" s="357" t="s">
        <v>1323</v>
      </c>
      <c r="AP56" s="360" t="s">
        <v>1762</v>
      </c>
      <c r="AQ56" s="366" t="s">
        <v>664</v>
      </c>
      <c r="AR56" s="359">
        <v>1.2666666666666701E-3</v>
      </c>
      <c r="AS56" s="359">
        <v>1.2666666666666701E-3</v>
      </c>
      <c r="AT56" s="359" t="s">
        <v>1417</v>
      </c>
      <c r="AW56" s="646"/>
      <c r="AX56" s="647"/>
      <c r="AY56" s="647"/>
      <c r="AZ56" s="647"/>
      <c r="BA56" s="647"/>
      <c r="BB56" s="847"/>
      <c r="BC56" s="647"/>
      <c r="BD56" s="647"/>
      <c r="BE56" s="647"/>
      <c r="BF56" s="647"/>
      <c r="BG56" s="850"/>
      <c r="BH56" s="648"/>
      <c r="BI56" s="649"/>
      <c r="BJ56" s="649"/>
      <c r="BK56" s="649"/>
      <c r="BL56" s="218"/>
      <c r="BM56" s="648"/>
      <c r="BN56" s="648"/>
      <c r="BO56" s="648"/>
      <c r="BP56" s="648"/>
      <c r="BQ56" s="648"/>
      <c r="BR56" s="648"/>
      <c r="BS56" s="648"/>
      <c r="BT56" s="648"/>
      <c r="BU56" s="648"/>
      <c r="BV56" s="650"/>
      <c r="BW56" s="647"/>
    </row>
    <row r="57" spans="2:75" customFormat="1" ht="18.75">
      <c r="B57" s="353" t="s">
        <v>648</v>
      </c>
      <c r="C57" s="354">
        <v>30556738000109</v>
      </c>
      <c r="D57" s="355" t="s">
        <v>13</v>
      </c>
      <c r="E57" s="355" t="s">
        <v>615</v>
      </c>
      <c r="F57" s="355" t="s">
        <v>619</v>
      </c>
      <c r="G57" s="356" t="s">
        <v>34</v>
      </c>
      <c r="H57" s="356" t="s">
        <v>865</v>
      </c>
      <c r="I57" s="356" t="s">
        <v>34</v>
      </c>
      <c r="J57" s="356" t="s">
        <v>611</v>
      </c>
      <c r="K57" s="357" t="s">
        <v>48</v>
      </c>
      <c r="L57" s="358" t="s">
        <v>715</v>
      </c>
      <c r="M57" s="358" t="s">
        <v>34</v>
      </c>
      <c r="N57" s="357">
        <v>476080</v>
      </c>
      <c r="O57" s="357" t="s">
        <v>1320</v>
      </c>
      <c r="P57" s="361">
        <v>43371</v>
      </c>
      <c r="Q57" s="362">
        <v>769.12942777000001</v>
      </c>
      <c r="R57" s="362">
        <v>601.7868355367998</v>
      </c>
      <c r="S57" s="841">
        <v>90</v>
      </c>
      <c r="T57" s="359">
        <v>0.19367635791903881</v>
      </c>
      <c r="U57" s="664">
        <v>1.9365143668989744</v>
      </c>
      <c r="V57" s="359">
        <v>0.18453286681046221</v>
      </c>
      <c r="W57" s="664">
        <v>1.6058236087371471</v>
      </c>
      <c r="X57" s="359">
        <v>0.31501312917398461</v>
      </c>
      <c r="Y57" s="664">
        <v>2.0717632669479995</v>
      </c>
      <c r="Z57" s="359">
        <v>0.55469288630469049</v>
      </c>
      <c r="AA57" s="664">
        <v>2.9296765479006694</v>
      </c>
      <c r="AB57" s="359">
        <v>5.9837381763289982E-2</v>
      </c>
      <c r="AC57" s="363">
        <v>1.1634547619004962</v>
      </c>
      <c r="AD57" s="865">
        <v>24300684000105</v>
      </c>
      <c r="AE57" s="360" t="s">
        <v>1816</v>
      </c>
      <c r="AF57" s="844" t="s">
        <v>1785</v>
      </c>
      <c r="AG57" s="364" t="s">
        <v>719</v>
      </c>
      <c r="AH57" s="364" t="s">
        <v>1742</v>
      </c>
      <c r="AI57" s="364">
        <v>50000</v>
      </c>
      <c r="AJ57" s="364">
        <v>25000</v>
      </c>
      <c r="AK57" s="364">
        <v>50000</v>
      </c>
      <c r="AL57" s="359">
        <v>1.9799999999999998E-2</v>
      </c>
      <c r="AM57" s="359">
        <v>0.2</v>
      </c>
      <c r="AN57" s="664" t="s">
        <v>64</v>
      </c>
      <c r="AO57" s="357" t="s">
        <v>1323</v>
      </c>
      <c r="AP57" s="360" t="s">
        <v>1762</v>
      </c>
      <c r="AQ57" s="366" t="s">
        <v>668</v>
      </c>
      <c r="AR57" s="359">
        <v>3.9500000000000004E-3</v>
      </c>
      <c r="AS57" s="359">
        <v>3.9500000000000004E-3</v>
      </c>
      <c r="AT57" s="359" t="s">
        <v>1417</v>
      </c>
      <c r="AW57" s="646"/>
      <c r="AX57" s="647"/>
      <c r="AY57" s="647"/>
      <c r="AZ57" s="647"/>
      <c r="BA57" s="647"/>
      <c r="BB57" s="847"/>
      <c r="BC57" s="647"/>
      <c r="BD57" s="647"/>
      <c r="BE57" s="647"/>
      <c r="BF57" s="647"/>
      <c r="BG57" s="850"/>
      <c r="BH57" s="648"/>
      <c r="BI57" s="649"/>
      <c r="BJ57" s="649"/>
      <c r="BK57" s="649"/>
      <c r="BL57" s="218"/>
      <c r="BM57" s="648"/>
      <c r="BN57" s="648"/>
      <c r="BO57" s="648"/>
      <c r="BP57" s="648"/>
      <c r="BQ57" s="648"/>
      <c r="BR57" s="648"/>
      <c r="BS57" s="648"/>
      <c r="BT57" s="648"/>
      <c r="BU57" s="648"/>
      <c r="BV57" s="650"/>
      <c r="BW57" s="647"/>
    </row>
    <row r="58" spans="2:75" customFormat="1" ht="18.75">
      <c r="B58" s="353" t="s">
        <v>18</v>
      </c>
      <c r="C58" s="354">
        <v>37806055000101</v>
      </c>
      <c r="D58" s="355" t="s">
        <v>11</v>
      </c>
      <c r="E58" s="355" t="s">
        <v>620</v>
      </c>
      <c r="F58" s="355" t="s">
        <v>685</v>
      </c>
      <c r="G58" s="356" t="s">
        <v>738</v>
      </c>
      <c r="H58" s="356" t="s">
        <v>34</v>
      </c>
      <c r="I58" s="356" t="s">
        <v>1318</v>
      </c>
      <c r="J58" s="356" t="s">
        <v>608</v>
      </c>
      <c r="K58" s="357" t="s">
        <v>48</v>
      </c>
      <c r="L58" s="358" t="s">
        <v>715</v>
      </c>
      <c r="M58" s="358" t="s">
        <v>34</v>
      </c>
      <c r="N58" s="357">
        <v>551791</v>
      </c>
      <c r="O58" s="357" t="s">
        <v>1320</v>
      </c>
      <c r="P58" s="361">
        <v>44071</v>
      </c>
      <c r="Q58" s="362">
        <v>135.0873369</v>
      </c>
      <c r="R58" s="362">
        <v>4255723.5591334738</v>
      </c>
      <c r="S58" s="841">
        <v>91</v>
      </c>
      <c r="T58" s="359">
        <v>0.12690021973284638</v>
      </c>
      <c r="U58" s="664">
        <v>1.2688389089700896</v>
      </c>
      <c r="V58" s="359">
        <v>0.14904610118700456</v>
      </c>
      <c r="W58" s="664">
        <v>1.2970141970543971</v>
      </c>
      <c r="X58" s="359">
        <v>0.22569352397995046</v>
      </c>
      <c r="Y58" s="664">
        <v>1.4843303636130614</v>
      </c>
      <c r="Z58" s="359"/>
      <c r="AA58" s="664"/>
      <c r="AB58" s="359">
        <v>1.1963421970742443E-3</v>
      </c>
      <c r="AC58" s="363">
        <v>28.529731052010881</v>
      </c>
      <c r="AD58" s="865">
        <v>0</v>
      </c>
      <c r="AE58" s="360" t="s">
        <v>2046</v>
      </c>
      <c r="AF58" s="844" t="s">
        <v>2045</v>
      </c>
      <c r="AG58" s="364" t="s">
        <v>1435</v>
      </c>
      <c r="AH58" s="364" t="s">
        <v>1742</v>
      </c>
      <c r="AI58" s="364">
        <v>5000</v>
      </c>
      <c r="AJ58" s="364">
        <v>5000</v>
      </c>
      <c r="AK58" s="364">
        <v>5000</v>
      </c>
      <c r="AL58" s="359">
        <v>1.95E-2</v>
      </c>
      <c r="AM58" s="359">
        <v>0.2</v>
      </c>
      <c r="AN58" s="664" t="s">
        <v>34</v>
      </c>
      <c r="AO58" s="357" t="s">
        <v>1323</v>
      </c>
      <c r="AP58" s="360" t="s">
        <v>1762</v>
      </c>
      <c r="AQ58" s="366" t="s">
        <v>668</v>
      </c>
      <c r="AR58" s="359">
        <v>1.0500000000000001E-2</v>
      </c>
      <c r="AS58" s="359">
        <v>1.0500000000000001E-2</v>
      </c>
      <c r="AT58" s="359" t="s">
        <v>1417</v>
      </c>
      <c r="AW58" s="646"/>
      <c r="AX58" s="647"/>
      <c r="AY58" s="647"/>
      <c r="AZ58" s="647"/>
      <c r="BA58" s="647"/>
      <c r="BB58" s="847"/>
      <c r="BC58" s="647"/>
      <c r="BD58" s="647"/>
      <c r="BE58" s="647"/>
      <c r="BF58" s="647"/>
      <c r="BG58" s="850"/>
      <c r="BH58" s="648"/>
      <c r="BI58" s="649"/>
      <c r="BJ58" s="649"/>
      <c r="BK58" s="649"/>
      <c r="BL58" s="218"/>
      <c r="BM58" s="648"/>
      <c r="BN58" s="648"/>
      <c r="BO58" s="648"/>
      <c r="BP58" s="648"/>
      <c r="BQ58" s="648"/>
      <c r="BR58" s="648"/>
      <c r="BS58" s="648"/>
      <c r="BT58" s="648"/>
      <c r="BU58" s="648"/>
      <c r="BV58" s="650"/>
      <c r="BW58" s="647"/>
    </row>
    <row r="59" spans="2:75" customFormat="1" ht="18.75">
      <c r="B59" s="353" t="s">
        <v>165</v>
      </c>
      <c r="C59" s="354">
        <v>35726908000161</v>
      </c>
      <c r="D59" s="355" t="s">
        <v>13</v>
      </c>
      <c r="E59" s="355" t="s">
        <v>615</v>
      </c>
      <c r="F59" s="355" t="s">
        <v>619</v>
      </c>
      <c r="G59" s="356" t="s">
        <v>34</v>
      </c>
      <c r="H59" s="356" t="s">
        <v>865</v>
      </c>
      <c r="I59" s="356" t="s">
        <v>34</v>
      </c>
      <c r="J59" s="356" t="s">
        <v>611</v>
      </c>
      <c r="K59" s="357" t="s">
        <v>48</v>
      </c>
      <c r="L59" s="358" t="s">
        <v>715</v>
      </c>
      <c r="M59" s="358" t="s">
        <v>1414</v>
      </c>
      <c r="N59" s="357">
        <v>532541</v>
      </c>
      <c r="O59" s="357" t="s">
        <v>1323</v>
      </c>
      <c r="P59" s="361">
        <v>43859</v>
      </c>
      <c r="Q59" s="362">
        <v>1070.3290265999999</v>
      </c>
      <c r="R59" s="362">
        <v>816.14444622031897</v>
      </c>
      <c r="S59" s="841">
        <v>91</v>
      </c>
      <c r="T59" s="359">
        <v>0.2789982768802397</v>
      </c>
      <c r="U59" s="664">
        <v>2.7896237688675116</v>
      </c>
      <c r="V59" s="359">
        <v>0.30440664941980122</v>
      </c>
      <c r="W59" s="664">
        <v>2.6489773488262669</v>
      </c>
      <c r="X59" s="359">
        <v>0.57767405071271072</v>
      </c>
      <c r="Y59" s="664">
        <v>3.7992190410408075</v>
      </c>
      <c r="Z59" s="359"/>
      <c r="AA59" s="664"/>
      <c r="AB59" s="359">
        <v>6.6478729297997682E-2</v>
      </c>
      <c r="AC59" s="363">
        <v>2.8504135286954724</v>
      </c>
      <c r="AD59" s="865">
        <v>35803288000117</v>
      </c>
      <c r="AE59" s="360" t="s">
        <v>2026</v>
      </c>
      <c r="AF59" s="844" t="s">
        <v>1760</v>
      </c>
      <c r="AG59" s="364" t="s">
        <v>1435</v>
      </c>
      <c r="AH59" s="364" t="s">
        <v>1742</v>
      </c>
      <c r="AI59" s="364">
        <v>50000</v>
      </c>
      <c r="AJ59" s="364">
        <v>10000</v>
      </c>
      <c r="AK59" s="364">
        <v>50000</v>
      </c>
      <c r="AL59" s="359">
        <v>1.9E-2</v>
      </c>
      <c r="AM59" s="359">
        <v>0.2</v>
      </c>
      <c r="AN59" s="664" t="s">
        <v>34</v>
      </c>
      <c r="AO59" s="357" t="s">
        <v>1323</v>
      </c>
      <c r="AP59" s="360" t="s">
        <v>1762</v>
      </c>
      <c r="AQ59" s="366" t="s">
        <v>664</v>
      </c>
      <c r="AR59" s="359">
        <v>0</v>
      </c>
      <c r="AS59" s="359">
        <v>0</v>
      </c>
      <c r="AT59" s="359" t="s">
        <v>1417</v>
      </c>
      <c r="AW59" s="646"/>
      <c r="AX59" s="647"/>
      <c r="AY59" s="647"/>
      <c r="AZ59" s="647"/>
      <c r="BA59" s="647"/>
      <c r="BB59" s="847"/>
      <c r="BC59" s="647"/>
      <c r="BD59" s="647"/>
      <c r="BE59" s="647"/>
      <c r="BF59" s="647"/>
      <c r="BG59" s="850"/>
      <c r="BH59" s="648"/>
      <c r="BI59" s="649"/>
      <c r="BJ59" s="649"/>
      <c r="BK59" s="649"/>
      <c r="BL59" s="218"/>
      <c r="BM59" s="648"/>
      <c r="BN59" s="648"/>
      <c r="BO59" s="648"/>
      <c r="BP59" s="648"/>
      <c r="BQ59" s="648"/>
      <c r="BR59" s="648"/>
      <c r="BS59" s="648"/>
      <c r="BT59" s="648"/>
      <c r="BU59" s="648"/>
      <c r="BV59" s="650"/>
      <c r="BW59" s="647"/>
    </row>
    <row r="60" spans="2:75" customFormat="1" ht="18.75">
      <c r="B60" s="353" t="s">
        <v>100</v>
      </c>
      <c r="C60" s="354">
        <v>34218678000167</v>
      </c>
      <c r="D60" s="355" t="s">
        <v>11</v>
      </c>
      <c r="E60" s="355" t="s">
        <v>620</v>
      </c>
      <c r="F60" s="355" t="s">
        <v>685</v>
      </c>
      <c r="G60" s="356" t="s">
        <v>738</v>
      </c>
      <c r="H60" s="356" t="s">
        <v>34</v>
      </c>
      <c r="I60" s="356" t="s">
        <v>1318</v>
      </c>
      <c r="J60" s="356" t="s">
        <v>608</v>
      </c>
      <c r="K60" s="357" t="s">
        <v>48</v>
      </c>
      <c r="L60" s="358" t="s">
        <v>715</v>
      </c>
      <c r="M60" s="358" t="s">
        <v>34</v>
      </c>
      <c r="N60" s="357">
        <v>523496</v>
      </c>
      <c r="O60" s="357" t="s">
        <v>1320</v>
      </c>
      <c r="P60" s="361">
        <v>43828</v>
      </c>
      <c r="Q60" s="362">
        <v>334.88279888</v>
      </c>
      <c r="R60" s="362">
        <v>9071192.1302538626</v>
      </c>
      <c r="S60" s="841">
        <v>180</v>
      </c>
      <c r="T60" s="359">
        <v>0.11727569747426703</v>
      </c>
      <c r="U60" s="664">
        <v>1.1726060707004387</v>
      </c>
      <c r="V60" s="359">
        <v>0.13791267773752036</v>
      </c>
      <c r="W60" s="664">
        <v>1.2001300238972505</v>
      </c>
      <c r="X60" s="359">
        <v>0.22460862971878659</v>
      </c>
      <c r="Y60" s="664">
        <v>1.4771952829746902</v>
      </c>
      <c r="Z60" s="359"/>
      <c r="AA60" s="664"/>
      <c r="AB60" s="359">
        <v>6.2099850586264166E-3</v>
      </c>
      <c r="AC60" s="363">
        <v>3.7033740761209941</v>
      </c>
      <c r="AD60" s="865">
        <v>0</v>
      </c>
      <c r="AE60" s="360" t="s">
        <v>1890</v>
      </c>
      <c r="AF60" s="844" t="s">
        <v>1799</v>
      </c>
      <c r="AG60" s="364" t="s">
        <v>736</v>
      </c>
      <c r="AH60" s="364" t="s">
        <v>1742</v>
      </c>
      <c r="AI60" s="364">
        <v>5000</v>
      </c>
      <c r="AJ60" s="364">
        <v>0</v>
      </c>
      <c r="AK60" s="364">
        <v>0</v>
      </c>
      <c r="AL60" s="359">
        <v>1.1000000000000001E-2</v>
      </c>
      <c r="AM60" s="359">
        <v>0.2</v>
      </c>
      <c r="AN60" s="664" t="s">
        <v>64</v>
      </c>
      <c r="AO60" s="357" t="s">
        <v>1323</v>
      </c>
      <c r="AP60" s="360" t="s">
        <v>1762</v>
      </c>
      <c r="AQ60" s="366" t="s">
        <v>671</v>
      </c>
      <c r="AR60" s="359">
        <v>2.7499999999999998E-3</v>
      </c>
      <c r="AS60" s="359">
        <v>2.7499999999999998E-3</v>
      </c>
      <c r="AT60" s="359" t="s">
        <v>1417</v>
      </c>
      <c r="AW60" s="646"/>
      <c r="AX60" s="647"/>
      <c r="AY60" s="647"/>
      <c r="AZ60" s="647"/>
      <c r="BA60" s="647"/>
      <c r="BB60" s="847"/>
      <c r="BC60" s="647"/>
      <c r="BD60" s="647"/>
      <c r="BE60" s="647"/>
      <c r="BF60" s="647"/>
      <c r="BG60" s="850"/>
      <c r="BH60" s="648"/>
      <c r="BI60" s="649"/>
      <c r="BJ60" s="649"/>
      <c r="BK60" s="649"/>
      <c r="BL60" s="218"/>
      <c r="BM60" s="648"/>
      <c r="BN60" s="648"/>
      <c r="BO60" s="648"/>
      <c r="BP60" s="648"/>
      <c r="BQ60" s="648"/>
      <c r="BR60" s="648"/>
      <c r="BS60" s="648"/>
      <c r="BT60" s="648"/>
      <c r="BU60" s="648"/>
      <c r="BV60" s="650"/>
      <c r="BW60" s="647"/>
    </row>
    <row r="61" spans="2:75" customFormat="1" ht="18.75">
      <c r="B61" s="353" t="s">
        <v>576</v>
      </c>
      <c r="C61" s="354">
        <v>43096273000194</v>
      </c>
      <c r="D61" s="355" t="s">
        <v>14</v>
      </c>
      <c r="E61" s="355" t="s">
        <v>607</v>
      </c>
      <c r="F61" s="355" t="s">
        <v>1417</v>
      </c>
      <c r="G61" s="356" t="s">
        <v>1417</v>
      </c>
      <c r="H61" s="356" t="s">
        <v>34</v>
      </c>
      <c r="I61" s="356" t="s">
        <v>34</v>
      </c>
      <c r="J61" s="356" t="s">
        <v>612</v>
      </c>
      <c r="K61" s="357" t="s">
        <v>48</v>
      </c>
      <c r="L61" s="358" t="s">
        <v>715</v>
      </c>
      <c r="M61" s="358" t="s">
        <v>1414</v>
      </c>
      <c r="N61" s="357">
        <v>616370</v>
      </c>
      <c r="O61" s="357" t="s">
        <v>1320</v>
      </c>
      <c r="P61" s="361">
        <v>44436</v>
      </c>
      <c r="Q61" s="362">
        <v>29.43</v>
      </c>
      <c r="R61" s="362">
        <v>33.03854077253208</v>
      </c>
      <c r="S61" s="841">
        <v>212</v>
      </c>
      <c r="T61" s="359">
        <v>-0.14814814814814814</v>
      </c>
      <c r="U61" s="664">
        <v>-1.4812908524348318</v>
      </c>
      <c r="V61" s="359">
        <v>-7.9999999999999849E-2</v>
      </c>
      <c r="W61" s="664">
        <v>-0.69616806436395795</v>
      </c>
      <c r="X61" s="359"/>
      <c r="Y61" s="664"/>
      <c r="Z61" s="359"/>
      <c r="AA61" s="664"/>
      <c r="AB61" s="359">
        <v>0.1850396646970327</v>
      </c>
      <c r="AC61" s="363">
        <v>-1.053367559746935</v>
      </c>
      <c r="AD61" s="865">
        <v>0</v>
      </c>
      <c r="AE61" s="360" t="s">
        <v>1813</v>
      </c>
      <c r="AF61" s="844" t="s">
        <v>1760</v>
      </c>
      <c r="AG61" s="364" t="s">
        <v>1435</v>
      </c>
      <c r="AH61" s="364" t="s">
        <v>1817</v>
      </c>
      <c r="AI61" s="364">
        <v>10000</v>
      </c>
      <c r="AJ61" s="364">
        <v>10000</v>
      </c>
      <c r="AK61" s="364">
        <v>10000</v>
      </c>
      <c r="AL61" s="359">
        <v>0</v>
      </c>
      <c r="AM61" s="359">
        <v>0</v>
      </c>
      <c r="AN61" s="664" t="s">
        <v>2161</v>
      </c>
      <c r="AO61" s="357" t="s">
        <v>1323</v>
      </c>
      <c r="AP61" s="360" t="s">
        <v>1744</v>
      </c>
      <c r="AQ61" s="366" t="s">
        <v>687</v>
      </c>
      <c r="AR61" s="359">
        <v>0</v>
      </c>
      <c r="AS61" s="359">
        <v>0</v>
      </c>
      <c r="AT61" s="359" t="s">
        <v>1417</v>
      </c>
      <c r="AW61" s="646"/>
      <c r="AX61" s="647"/>
      <c r="AY61" s="647"/>
      <c r="AZ61" s="647"/>
      <c r="BA61" s="647"/>
      <c r="BB61" s="847"/>
      <c r="BC61" s="647"/>
      <c r="BD61" s="647"/>
      <c r="BE61" s="647"/>
      <c r="BF61" s="647"/>
      <c r="BG61" s="850"/>
      <c r="BH61" s="648"/>
      <c r="BI61" s="649"/>
      <c r="BJ61" s="649"/>
      <c r="BK61" s="649"/>
      <c r="BL61" s="218"/>
      <c r="BM61" s="648"/>
      <c r="BN61" s="648"/>
      <c r="BO61" s="648"/>
      <c r="BP61" s="648"/>
      <c r="BQ61" s="648"/>
      <c r="BR61" s="648"/>
      <c r="BS61" s="648"/>
      <c r="BT61" s="648"/>
      <c r="BU61" s="648"/>
      <c r="BV61" s="650"/>
      <c r="BW61" s="647"/>
    </row>
    <row r="62" spans="2:75" customFormat="1" ht="18.75">
      <c r="B62" s="353" t="s">
        <v>1049</v>
      </c>
      <c r="C62" s="354">
        <v>30877877000126</v>
      </c>
      <c r="D62" s="355" t="s">
        <v>11</v>
      </c>
      <c r="E62" s="355" t="s">
        <v>620</v>
      </c>
      <c r="F62" s="355" t="s">
        <v>685</v>
      </c>
      <c r="G62" s="356" t="s">
        <v>738</v>
      </c>
      <c r="H62" s="356" t="s">
        <v>34</v>
      </c>
      <c r="I62" s="356" t="s">
        <v>1318</v>
      </c>
      <c r="J62" s="356" t="s">
        <v>608</v>
      </c>
      <c r="K62" s="357" t="s">
        <v>48</v>
      </c>
      <c r="L62" s="358" t="s">
        <v>715</v>
      </c>
      <c r="M62" s="358" t="s">
        <v>34</v>
      </c>
      <c r="N62" s="357">
        <v>471331</v>
      </c>
      <c r="O62" s="357" t="s">
        <v>1320</v>
      </c>
      <c r="P62" s="361">
        <v>43313</v>
      </c>
      <c r="Q62" s="362">
        <v>60.257368450000001</v>
      </c>
      <c r="R62" s="362">
        <v>1644963.8918326085</v>
      </c>
      <c r="S62" s="841">
        <v>271</v>
      </c>
      <c r="T62" s="359">
        <v>0.10978181802226095</v>
      </c>
      <c r="U62" s="664">
        <v>1.0976769189002733</v>
      </c>
      <c r="V62" s="359">
        <v>0.13433611299040127</v>
      </c>
      <c r="W62" s="664">
        <v>1.169006396933822</v>
      </c>
      <c r="X62" s="359">
        <v>0.24162769220810554</v>
      </c>
      <c r="Y62" s="664">
        <v>1.5891254383803382</v>
      </c>
      <c r="Z62" s="359">
        <v>0.30826077640473026</v>
      </c>
      <c r="AA62" s="664">
        <v>1.6281160071963114</v>
      </c>
      <c r="AB62" s="359">
        <v>9.3346495734688874E-3</v>
      </c>
      <c r="AC62" s="363">
        <v>2.0805636868572295</v>
      </c>
      <c r="AD62" s="865">
        <v>22672424000135</v>
      </c>
      <c r="AE62" s="360" t="s">
        <v>1813</v>
      </c>
      <c r="AF62" s="844" t="s">
        <v>1760</v>
      </c>
      <c r="AG62" s="364" t="s">
        <v>1435</v>
      </c>
      <c r="AH62" s="364" t="s">
        <v>1817</v>
      </c>
      <c r="AI62" s="364">
        <v>50000</v>
      </c>
      <c r="AJ62" s="364">
        <v>50000</v>
      </c>
      <c r="AK62" s="364">
        <v>0</v>
      </c>
      <c r="AL62" s="359">
        <v>0</v>
      </c>
      <c r="AM62" s="359">
        <v>0</v>
      </c>
      <c r="AN62" s="664" t="s">
        <v>34</v>
      </c>
      <c r="AO62" s="357" t="s">
        <v>1323</v>
      </c>
      <c r="AP62" s="360" t="s">
        <v>1762</v>
      </c>
      <c r="AQ62" s="366" t="s">
        <v>679</v>
      </c>
      <c r="AR62" s="359">
        <v>6.6666666666666697E-3</v>
      </c>
      <c r="AS62" s="359">
        <v>6.6666666666666697E-3</v>
      </c>
      <c r="AT62" s="359" t="s">
        <v>1417</v>
      </c>
      <c r="AW62" s="646"/>
      <c r="AX62" s="647"/>
      <c r="AY62" s="647"/>
      <c r="AZ62" s="647"/>
      <c r="BA62" s="647"/>
      <c r="BB62" s="847"/>
      <c r="BC62" s="647"/>
      <c r="BD62" s="647"/>
      <c r="BE62" s="647"/>
      <c r="BF62" s="647"/>
      <c r="BG62" s="850"/>
      <c r="BH62" s="648"/>
      <c r="BI62" s="649"/>
      <c r="BJ62" s="649"/>
      <c r="BK62" s="649"/>
      <c r="BL62" s="218"/>
      <c r="BM62" s="648"/>
      <c r="BN62" s="648"/>
      <c r="BO62" s="648"/>
      <c r="BP62" s="648"/>
      <c r="BQ62" s="648"/>
      <c r="BR62" s="648"/>
      <c r="BS62" s="648"/>
      <c r="BT62" s="648"/>
      <c r="BU62" s="648"/>
      <c r="BV62" s="650"/>
      <c r="BW62" s="647"/>
    </row>
    <row r="63" spans="2:75" customFormat="1" ht="18.75">
      <c r="B63" s="353" t="s">
        <v>1136</v>
      </c>
      <c r="C63" s="354">
        <v>18719154000101</v>
      </c>
      <c r="D63" s="355" t="s">
        <v>11</v>
      </c>
      <c r="E63" s="355" t="s">
        <v>620</v>
      </c>
      <c r="F63" s="355" t="s">
        <v>672</v>
      </c>
      <c r="G63" s="356" t="s">
        <v>738</v>
      </c>
      <c r="H63" s="356" t="s">
        <v>34</v>
      </c>
      <c r="I63" s="356" t="s">
        <v>1417</v>
      </c>
      <c r="J63" s="356" t="s">
        <v>608</v>
      </c>
      <c r="K63" s="357" t="s">
        <v>48</v>
      </c>
      <c r="L63" s="358" t="s">
        <v>1338</v>
      </c>
      <c r="M63" s="358" t="s">
        <v>1414</v>
      </c>
      <c r="N63" s="357">
        <v>361445</v>
      </c>
      <c r="O63" s="357" t="s">
        <v>1320</v>
      </c>
      <c r="P63" s="361">
        <v>41700</v>
      </c>
      <c r="Q63" s="362">
        <v>4926.9268259999999</v>
      </c>
      <c r="R63" s="362">
        <v>4221.4352811952213</v>
      </c>
      <c r="S63" s="841">
        <v>0</v>
      </c>
      <c r="T63" s="359">
        <v>0.1062749177083353</v>
      </c>
      <c r="U63" s="664">
        <v>1.062612428251196</v>
      </c>
      <c r="V63" s="359">
        <v>0.1217570204172449</v>
      </c>
      <c r="W63" s="664">
        <v>1.0595418653324555</v>
      </c>
      <c r="X63" s="359">
        <v>0.19529605641144721</v>
      </c>
      <c r="Y63" s="664">
        <v>1.2844137541631555</v>
      </c>
      <c r="Z63" s="359">
        <v>0.20989453103501599</v>
      </c>
      <c r="AA63" s="664">
        <v>1.1085829659768178</v>
      </c>
      <c r="AB63" s="359">
        <v>1.3426443034055438E-3</v>
      </c>
      <c r="AC63" s="363">
        <v>5.0960930915100544</v>
      </c>
      <c r="AD63" s="865">
        <v>0</v>
      </c>
      <c r="AE63" s="360" t="s">
        <v>1787</v>
      </c>
      <c r="AF63" s="844" t="s">
        <v>1783</v>
      </c>
      <c r="AG63" s="364" t="s">
        <v>59</v>
      </c>
      <c r="AH63" s="364" t="s">
        <v>1747</v>
      </c>
      <c r="AI63" s="364">
        <v>20000</v>
      </c>
      <c r="AJ63" s="364">
        <v>100</v>
      </c>
      <c r="AK63" s="364">
        <v>1000</v>
      </c>
      <c r="AL63" s="359">
        <v>4.0000000000000001E-3</v>
      </c>
      <c r="AM63" s="359">
        <v>0</v>
      </c>
      <c r="AN63" s="664" t="s">
        <v>64</v>
      </c>
      <c r="AO63" s="357" t="s">
        <v>1323</v>
      </c>
      <c r="AP63" s="360" t="s">
        <v>1749</v>
      </c>
      <c r="AQ63" s="366" t="s">
        <v>677</v>
      </c>
      <c r="AR63" s="359">
        <v>6.6666666666666697E-4</v>
      </c>
      <c r="AS63" s="359">
        <v>6.6666666666666697E-4</v>
      </c>
      <c r="AT63" s="359" t="s">
        <v>1417</v>
      </c>
      <c r="AW63" s="646"/>
      <c r="AX63" s="647"/>
      <c r="AY63" s="647"/>
      <c r="AZ63" s="647"/>
      <c r="BA63" s="647"/>
      <c r="BB63" s="847"/>
      <c r="BC63" s="647"/>
      <c r="BD63" s="647"/>
      <c r="BE63" s="647"/>
      <c r="BF63" s="647"/>
      <c r="BG63" s="850"/>
      <c r="BH63" s="648"/>
      <c r="BI63" s="649"/>
      <c r="BJ63" s="649"/>
      <c r="BK63" s="649"/>
      <c r="BL63" s="218"/>
      <c r="BM63" s="648"/>
      <c r="BN63" s="648"/>
      <c r="BO63" s="648"/>
      <c r="BP63" s="648"/>
      <c r="BQ63" s="648"/>
      <c r="BR63" s="648"/>
      <c r="BS63" s="648"/>
      <c r="BT63" s="648"/>
      <c r="BU63" s="648"/>
      <c r="BV63" s="650"/>
      <c r="BW63" s="647"/>
    </row>
    <row r="64" spans="2:75" customFormat="1" ht="18.75">
      <c r="B64" s="353" t="s">
        <v>770</v>
      </c>
      <c r="C64" s="354">
        <v>30921203000181</v>
      </c>
      <c r="D64" s="355" t="s">
        <v>11</v>
      </c>
      <c r="E64" s="355" t="s">
        <v>620</v>
      </c>
      <c r="F64" s="355" t="s">
        <v>663</v>
      </c>
      <c r="G64" s="356" t="s">
        <v>738</v>
      </c>
      <c r="H64" s="356" t="s">
        <v>34</v>
      </c>
      <c r="I64" s="356" t="s">
        <v>1303</v>
      </c>
      <c r="J64" s="356" t="s">
        <v>608</v>
      </c>
      <c r="K64" s="357" t="s">
        <v>48</v>
      </c>
      <c r="L64" s="358" t="s">
        <v>1338</v>
      </c>
      <c r="M64" s="358" t="s">
        <v>34</v>
      </c>
      <c r="N64" s="357">
        <v>474819</v>
      </c>
      <c r="O64" s="357" t="s">
        <v>1323</v>
      </c>
      <c r="P64" s="361">
        <v>43338</v>
      </c>
      <c r="Q64" s="362">
        <v>801.85875736000003</v>
      </c>
      <c r="R64" s="362">
        <v>757.1904543096415</v>
      </c>
      <c r="S64" s="841">
        <v>1</v>
      </c>
      <c r="T64" s="359">
        <v>0.1098165581221644</v>
      </c>
      <c r="U64" s="664">
        <v>1.098024275197621</v>
      </c>
      <c r="V64" s="359">
        <v>0.12675597822328633</v>
      </c>
      <c r="W64" s="664">
        <v>1.1030433000783175</v>
      </c>
      <c r="X64" s="359">
        <v>0.19865581358973072</v>
      </c>
      <c r="Y64" s="664">
        <v>1.3065100443275832</v>
      </c>
      <c r="Z64" s="359">
        <v>0.21703188705156173</v>
      </c>
      <c r="AA64" s="664">
        <v>1.1462797619011231</v>
      </c>
      <c r="AB64" s="359">
        <v>1.3766857551606767E-3</v>
      </c>
      <c r="AC64" s="363">
        <v>8.6012353368178278</v>
      </c>
      <c r="AD64" s="865">
        <v>34474989000197</v>
      </c>
      <c r="AE64" s="360" t="s">
        <v>1770</v>
      </c>
      <c r="AF64" s="844" t="s">
        <v>1741</v>
      </c>
      <c r="AG64" s="364" t="s">
        <v>1436</v>
      </c>
      <c r="AH64" s="364" t="s">
        <v>1747</v>
      </c>
      <c r="AI64" s="364">
        <v>1000</v>
      </c>
      <c r="AJ64" s="364">
        <v>1000</v>
      </c>
      <c r="AK64" s="364">
        <v>1000</v>
      </c>
      <c r="AL64" s="359">
        <v>4.0000000000000001E-3</v>
      </c>
      <c r="AM64" s="359">
        <v>0</v>
      </c>
      <c r="AN64" s="664" t="s">
        <v>64</v>
      </c>
      <c r="AO64" s="357" t="s">
        <v>1323</v>
      </c>
      <c r="AP64" s="360" t="s">
        <v>1749</v>
      </c>
      <c r="AQ64" s="366" t="s">
        <v>662</v>
      </c>
      <c r="AR64" s="359">
        <v>1.1199999999999999E-3</v>
      </c>
      <c r="AS64" s="359">
        <v>1.1199999999999999E-3</v>
      </c>
      <c r="AT64" s="359" t="s">
        <v>1417</v>
      </c>
      <c r="AW64" s="646"/>
      <c r="AX64" s="647"/>
      <c r="AY64" s="647"/>
      <c r="AZ64" s="647"/>
      <c r="BA64" s="647"/>
      <c r="BB64" s="847"/>
      <c r="BC64" s="647"/>
      <c r="BD64" s="647"/>
      <c r="BE64" s="647"/>
      <c r="BF64" s="647"/>
      <c r="BG64" s="850"/>
      <c r="BH64" s="648"/>
      <c r="BI64" s="649"/>
      <c r="BJ64" s="649"/>
      <c r="BK64" s="649"/>
      <c r="BL64" s="218"/>
      <c r="BM64" s="648"/>
      <c r="BN64" s="648"/>
      <c r="BO64" s="648"/>
      <c r="BP64" s="648"/>
      <c r="BQ64" s="648"/>
      <c r="BR64" s="648"/>
      <c r="BS64" s="648"/>
      <c r="BT64" s="648"/>
      <c r="BU64" s="648"/>
      <c r="BV64" s="650"/>
      <c r="BW64" s="647"/>
    </row>
    <row r="65" spans="2:75" customFormat="1" ht="18.75">
      <c r="B65" s="353" t="s">
        <v>901</v>
      </c>
      <c r="C65" s="354">
        <v>13615411000133</v>
      </c>
      <c r="D65" s="355" t="s">
        <v>11</v>
      </c>
      <c r="E65" s="355" t="s">
        <v>620</v>
      </c>
      <c r="F65" s="355" t="s">
        <v>663</v>
      </c>
      <c r="G65" s="356" t="s">
        <v>738</v>
      </c>
      <c r="H65" s="356" t="s">
        <v>34</v>
      </c>
      <c r="I65" s="356" t="s">
        <v>1417</v>
      </c>
      <c r="J65" s="356" t="s">
        <v>608</v>
      </c>
      <c r="K65" s="357" t="s">
        <v>48</v>
      </c>
      <c r="L65" s="358" t="s">
        <v>1338</v>
      </c>
      <c r="M65" s="358" t="s">
        <v>34</v>
      </c>
      <c r="N65" s="357">
        <v>284491</v>
      </c>
      <c r="O65" s="357" t="s">
        <v>1323</v>
      </c>
      <c r="P65" s="361">
        <v>40777</v>
      </c>
      <c r="Q65" s="362">
        <v>2758.5170229999999</v>
      </c>
      <c r="R65" s="362">
        <v>2389.6034638446231</v>
      </c>
      <c r="S65" s="841">
        <v>1</v>
      </c>
      <c r="T65" s="359">
        <v>0.10845171279443866</v>
      </c>
      <c r="U65" s="664">
        <v>1.0843775781297182</v>
      </c>
      <c r="V65" s="359">
        <v>0.12763870795497478</v>
      </c>
      <c r="W65" s="664">
        <v>1.1107249031866435</v>
      </c>
      <c r="X65" s="359">
        <v>0.19902758054956426</v>
      </c>
      <c r="Y65" s="664">
        <v>1.3089550634709683</v>
      </c>
      <c r="Z65" s="359">
        <v>0.21653468731369685</v>
      </c>
      <c r="AA65" s="664">
        <v>1.1436537422646553</v>
      </c>
      <c r="AB65" s="359">
        <v>4.7053431530498071E-3</v>
      </c>
      <c r="AC65" s="363">
        <v>2.7041445188589672</v>
      </c>
      <c r="AD65" s="865">
        <v>13106998000155</v>
      </c>
      <c r="AE65" s="360" t="s">
        <v>1863</v>
      </c>
      <c r="AF65" s="844" t="s">
        <v>1741</v>
      </c>
      <c r="AG65" s="364" t="s">
        <v>1436</v>
      </c>
      <c r="AH65" s="364" t="s">
        <v>1747</v>
      </c>
      <c r="AI65" s="364">
        <v>1000</v>
      </c>
      <c r="AJ65" s="364">
        <v>1000</v>
      </c>
      <c r="AK65" s="364">
        <v>1000</v>
      </c>
      <c r="AL65" s="359">
        <v>8.0000000000000002E-3</v>
      </c>
      <c r="AM65" s="359">
        <v>0</v>
      </c>
      <c r="AN65" s="664" t="s">
        <v>64</v>
      </c>
      <c r="AO65" s="357" t="s">
        <v>1323</v>
      </c>
      <c r="AP65" s="360" t="s">
        <v>1749</v>
      </c>
      <c r="AQ65" s="366" t="s">
        <v>1372</v>
      </c>
      <c r="AR65" s="359">
        <v>9.6000000000000002E-4</v>
      </c>
      <c r="AS65" s="359">
        <v>9.6000000000000002E-4</v>
      </c>
      <c r="AT65" s="359" t="s">
        <v>1417</v>
      </c>
      <c r="AW65" s="646"/>
      <c r="AX65" s="647"/>
      <c r="AY65" s="647"/>
      <c r="AZ65" s="647"/>
      <c r="BA65" s="647"/>
      <c r="BB65" s="847"/>
      <c r="BC65" s="647"/>
      <c r="BD65" s="647"/>
      <c r="BE65" s="647"/>
      <c r="BF65" s="647"/>
      <c r="BG65" s="850"/>
      <c r="BH65" s="648"/>
      <c r="BI65" s="649"/>
      <c r="BJ65" s="649"/>
      <c r="BK65" s="649"/>
      <c r="BL65" s="218"/>
      <c r="BM65" s="648"/>
      <c r="BN65" s="648"/>
      <c r="BO65" s="648"/>
      <c r="BP65" s="648"/>
      <c r="BQ65" s="648"/>
      <c r="BR65" s="648"/>
      <c r="BS65" s="648"/>
      <c r="BT65" s="648"/>
      <c r="BU65" s="648"/>
      <c r="BV65" s="650"/>
      <c r="BW65" s="647"/>
    </row>
    <row r="66" spans="2:75" customFormat="1" ht="18.75">
      <c r="B66" s="353" t="s">
        <v>978</v>
      </c>
      <c r="C66" s="354">
        <v>7900255000150</v>
      </c>
      <c r="D66" s="355" t="s">
        <v>11</v>
      </c>
      <c r="E66" s="355" t="s">
        <v>620</v>
      </c>
      <c r="F66" s="355" t="s">
        <v>663</v>
      </c>
      <c r="G66" s="356" t="s">
        <v>738</v>
      </c>
      <c r="H66" s="356" t="s">
        <v>34</v>
      </c>
      <c r="I66" s="356" t="s">
        <v>1417</v>
      </c>
      <c r="J66" s="356" t="s">
        <v>608</v>
      </c>
      <c r="K66" s="357" t="s">
        <v>48</v>
      </c>
      <c r="L66" s="358" t="s">
        <v>1338</v>
      </c>
      <c r="M66" s="358" t="s">
        <v>1414</v>
      </c>
      <c r="N66" s="357">
        <v>157491</v>
      </c>
      <c r="O66" s="357" t="s">
        <v>1323</v>
      </c>
      <c r="P66" s="361">
        <v>38856</v>
      </c>
      <c r="Q66" s="362">
        <v>909.58687799999996</v>
      </c>
      <c r="R66" s="362">
        <v>1112.3164467239999</v>
      </c>
      <c r="S66" s="841">
        <v>1</v>
      </c>
      <c r="T66" s="359">
        <v>0.10818971464509519</v>
      </c>
      <c r="U66" s="664">
        <v>1.0817579337613712</v>
      </c>
      <c r="V66" s="359">
        <v>0.12490371038689974</v>
      </c>
      <c r="W66" s="664">
        <v>1.0869246786490567</v>
      </c>
      <c r="X66" s="359">
        <v>0.18165559492428218</v>
      </c>
      <c r="Y66" s="664">
        <v>1.1947038200806328</v>
      </c>
      <c r="Z66" s="359">
        <v>0.22452196472737507</v>
      </c>
      <c r="AA66" s="664">
        <v>1.1858394992811536</v>
      </c>
      <c r="AB66" s="359">
        <v>1.5823889392611919E-3</v>
      </c>
      <c r="AC66" s="363">
        <v>6.3125632900713589</v>
      </c>
      <c r="AD66" s="865">
        <v>0</v>
      </c>
      <c r="AE66" s="360" t="s">
        <v>1791</v>
      </c>
      <c r="AF66" s="844" t="s">
        <v>1785</v>
      </c>
      <c r="AG66" s="364" t="s">
        <v>719</v>
      </c>
      <c r="AH66" s="364" t="s">
        <v>1747</v>
      </c>
      <c r="AI66" s="364">
        <v>500</v>
      </c>
      <c r="AJ66" s="364">
        <v>500</v>
      </c>
      <c r="AK66" s="364">
        <v>500</v>
      </c>
      <c r="AL66" s="359">
        <v>3.4999999999999996E-3</v>
      </c>
      <c r="AM66" s="359">
        <v>0</v>
      </c>
      <c r="AN66" s="664" t="s">
        <v>64</v>
      </c>
      <c r="AO66" s="357" t="s">
        <v>1323</v>
      </c>
      <c r="AP66" s="360" t="s">
        <v>1749</v>
      </c>
      <c r="AQ66" s="366" t="s">
        <v>677</v>
      </c>
      <c r="AR66" s="359">
        <v>8.7500000000000002E-4</v>
      </c>
      <c r="AS66" s="359">
        <v>8.7500000000000002E-4</v>
      </c>
      <c r="AT66" s="359" t="s">
        <v>1417</v>
      </c>
      <c r="AW66" s="646"/>
      <c r="AX66" s="647"/>
      <c r="AY66" s="647"/>
      <c r="AZ66" s="647"/>
      <c r="BA66" s="647"/>
      <c r="BB66" s="847"/>
      <c r="BC66" s="647"/>
      <c r="BD66" s="647"/>
      <c r="BE66" s="647"/>
      <c r="BF66" s="647"/>
      <c r="BG66" s="850"/>
      <c r="BH66" s="648"/>
      <c r="BI66" s="649"/>
      <c r="BJ66" s="649"/>
      <c r="BK66" s="649"/>
      <c r="BL66" s="218"/>
      <c r="BM66" s="648"/>
      <c r="BN66" s="648"/>
      <c r="BO66" s="648"/>
      <c r="BP66" s="648"/>
      <c r="BQ66" s="648"/>
      <c r="BR66" s="648"/>
      <c r="BS66" s="648"/>
      <c r="BT66" s="648"/>
      <c r="BU66" s="648"/>
      <c r="BV66" s="650"/>
      <c r="BW66" s="647"/>
    </row>
    <row r="67" spans="2:75" customFormat="1" ht="18.75">
      <c r="B67" s="353" t="s">
        <v>1200</v>
      </c>
      <c r="C67" s="354">
        <v>4899128000190</v>
      </c>
      <c r="D67" s="355" t="s">
        <v>11</v>
      </c>
      <c r="E67" s="355" t="s">
        <v>620</v>
      </c>
      <c r="F67" s="355" t="s">
        <v>663</v>
      </c>
      <c r="G67" s="356" t="s">
        <v>738</v>
      </c>
      <c r="H67" s="356" t="s">
        <v>34</v>
      </c>
      <c r="I67" s="356" t="s">
        <v>1417</v>
      </c>
      <c r="J67" s="356" t="s">
        <v>608</v>
      </c>
      <c r="K67" s="357" t="s">
        <v>48</v>
      </c>
      <c r="L67" s="358" t="s">
        <v>1338</v>
      </c>
      <c r="M67" s="358" t="s">
        <v>34</v>
      </c>
      <c r="N67" s="357">
        <v>109215</v>
      </c>
      <c r="O67" s="357" t="s">
        <v>1320</v>
      </c>
      <c r="P67" s="361">
        <v>37430</v>
      </c>
      <c r="Q67" s="362">
        <v>4386.0559210000001</v>
      </c>
      <c r="R67" s="362">
        <v>112674534.83593681</v>
      </c>
      <c r="S67" s="841">
        <v>1</v>
      </c>
      <c r="T67" s="359">
        <v>0.11043834907240435</v>
      </c>
      <c r="U67" s="664">
        <v>1.1042413846129622</v>
      </c>
      <c r="V67" s="359">
        <v>0.12733749010044537</v>
      </c>
      <c r="W67" s="664">
        <v>1.1081036750523985</v>
      </c>
      <c r="X67" s="359">
        <v>0.1997078689237366</v>
      </c>
      <c r="Y67" s="664">
        <v>1.3134291514819592</v>
      </c>
      <c r="Z67" s="359">
        <v>0.18713236964297475</v>
      </c>
      <c r="AA67" s="664">
        <v>0.98836189940780639</v>
      </c>
      <c r="AB67" s="359">
        <v>1.6014145389092456E-3</v>
      </c>
      <c r="AC67" s="363">
        <v>7.7573356181730073</v>
      </c>
      <c r="AD67" s="865">
        <v>0</v>
      </c>
      <c r="AE67" s="360" t="s">
        <v>1775</v>
      </c>
      <c r="AF67" s="844" t="s">
        <v>1776</v>
      </c>
      <c r="AG67" s="364" t="s">
        <v>719</v>
      </c>
      <c r="AH67" s="364" t="s">
        <v>1747</v>
      </c>
      <c r="AI67" s="364">
        <v>1000</v>
      </c>
      <c r="AJ67" s="364">
        <v>1000</v>
      </c>
      <c r="AK67" s="364">
        <v>1000</v>
      </c>
      <c r="AL67" s="359">
        <v>3.0000000000000001E-3</v>
      </c>
      <c r="AM67" s="359">
        <v>0</v>
      </c>
      <c r="AN67" s="664" t="s">
        <v>64</v>
      </c>
      <c r="AO67" s="357" t="s">
        <v>1323</v>
      </c>
      <c r="AP67" s="360" t="s">
        <v>1749</v>
      </c>
      <c r="AQ67" s="366" t="s">
        <v>669</v>
      </c>
      <c r="AR67" s="359">
        <v>1E-3</v>
      </c>
      <c r="AS67" s="359">
        <v>1E-3</v>
      </c>
      <c r="AT67" s="359" t="s">
        <v>1417</v>
      </c>
      <c r="AW67" s="646"/>
      <c r="AX67" s="647"/>
      <c r="AY67" s="647"/>
      <c r="AZ67" s="647"/>
      <c r="BA67" s="647"/>
      <c r="BB67" s="847"/>
      <c r="BC67" s="647"/>
      <c r="BD67" s="647"/>
      <c r="BE67" s="647"/>
      <c r="BF67" s="647"/>
      <c r="BG67" s="850"/>
      <c r="BH67" s="648"/>
      <c r="BI67" s="649"/>
      <c r="BJ67" s="649"/>
      <c r="BK67" s="649"/>
      <c r="BL67" s="218"/>
      <c r="BM67" s="648"/>
      <c r="BN67" s="648"/>
      <c r="BO67" s="648"/>
      <c r="BP67" s="648"/>
      <c r="BQ67" s="648"/>
      <c r="BR67" s="648"/>
      <c r="BS67" s="648"/>
      <c r="BT67" s="648"/>
      <c r="BU67" s="648"/>
      <c r="BV67" s="650"/>
      <c r="BW67" s="647"/>
    </row>
    <row r="68" spans="2:75" customFormat="1" ht="18.75">
      <c r="B68" s="353" t="s">
        <v>2673</v>
      </c>
      <c r="C68" s="354">
        <v>17899612000160</v>
      </c>
      <c r="D68" s="355" t="s">
        <v>11</v>
      </c>
      <c r="E68" s="355" t="s">
        <v>620</v>
      </c>
      <c r="F68" s="355" t="s">
        <v>663</v>
      </c>
      <c r="G68" s="356" t="s">
        <v>738</v>
      </c>
      <c r="H68" s="356" t="s">
        <v>34</v>
      </c>
      <c r="I68" s="356" t="s">
        <v>1303</v>
      </c>
      <c r="J68" s="356" t="s">
        <v>608</v>
      </c>
      <c r="K68" s="357" t="s">
        <v>48</v>
      </c>
      <c r="L68" s="358" t="s">
        <v>1338</v>
      </c>
      <c r="M68" s="358" t="s">
        <v>34</v>
      </c>
      <c r="N68" s="357">
        <v>377856</v>
      </c>
      <c r="O68" s="357" t="s">
        <v>1320</v>
      </c>
      <c r="P68" s="361">
        <v>41915</v>
      </c>
      <c r="Q68" s="362">
        <v>256.14895899999999</v>
      </c>
      <c r="R68" s="362">
        <v>440.99613813709664</v>
      </c>
      <c r="S68" s="841">
        <v>2</v>
      </c>
      <c r="T68" s="359">
        <v>0.1032715286541297</v>
      </c>
      <c r="U68" s="664">
        <v>1.0325824023081867</v>
      </c>
      <c r="V68" s="359">
        <v>0.11881381703982341</v>
      </c>
      <c r="W68" s="664">
        <v>1.0339298128538432</v>
      </c>
      <c r="X68" s="359">
        <v>0.16162438690668313</v>
      </c>
      <c r="Y68" s="664">
        <v>1.062963530168668</v>
      </c>
      <c r="Z68" s="359">
        <v>0.20641434977151008</v>
      </c>
      <c r="AA68" s="664">
        <v>1.0902019741129054</v>
      </c>
      <c r="AB68" s="359">
        <v>2.1593401276337109E-3</v>
      </c>
      <c r="AC68" s="363">
        <v>1.8056613368230923</v>
      </c>
      <c r="AD68" s="865">
        <v>0</v>
      </c>
      <c r="AE68" s="360" t="s">
        <v>1789</v>
      </c>
      <c r="AF68" s="844" t="s">
        <v>1760</v>
      </c>
      <c r="AG68" s="364" t="s">
        <v>1435</v>
      </c>
      <c r="AH68" s="364" t="s">
        <v>1747</v>
      </c>
      <c r="AI68" s="364">
        <v>100</v>
      </c>
      <c r="AJ68" s="364">
        <v>100</v>
      </c>
      <c r="AK68" s="364">
        <v>100</v>
      </c>
      <c r="AL68" s="359">
        <v>8.0000000000000002E-3</v>
      </c>
      <c r="AM68" s="359">
        <v>0.2</v>
      </c>
      <c r="AN68" s="664" t="s">
        <v>64</v>
      </c>
      <c r="AO68" s="357" t="s">
        <v>1323</v>
      </c>
      <c r="AP68" s="360" t="s">
        <v>1762</v>
      </c>
      <c r="AQ68" s="366" t="s">
        <v>686</v>
      </c>
      <c r="AR68" s="359">
        <v>1.6000000000000001E-3</v>
      </c>
      <c r="AS68" s="359">
        <v>1.6000000000000001E-3</v>
      </c>
      <c r="AT68" s="359" t="s">
        <v>1417</v>
      </c>
      <c r="AW68" s="646"/>
      <c r="AX68" s="647"/>
      <c r="AY68" s="647"/>
      <c r="AZ68" s="647"/>
      <c r="BA68" s="647"/>
      <c r="BB68" s="847"/>
      <c r="BC68" s="647"/>
      <c r="BD68" s="647"/>
      <c r="BE68" s="647"/>
      <c r="BF68" s="647"/>
      <c r="BG68" s="850"/>
      <c r="BH68" s="648"/>
      <c r="BI68" s="649"/>
      <c r="BJ68" s="649"/>
      <c r="BK68" s="649"/>
      <c r="BL68" s="218"/>
      <c r="BM68" s="648"/>
      <c r="BN68" s="648"/>
      <c r="BO68" s="648"/>
      <c r="BP68" s="648"/>
      <c r="BQ68" s="648"/>
      <c r="BR68" s="648"/>
      <c r="BS68" s="648"/>
      <c r="BT68" s="648"/>
      <c r="BU68" s="648"/>
      <c r="BV68" s="650"/>
      <c r="BW68" s="647"/>
    </row>
    <row r="69" spans="2:75" customFormat="1" ht="18.75">
      <c r="B69" s="353" t="s">
        <v>752</v>
      </c>
      <c r="C69" s="354">
        <v>9620860000100</v>
      </c>
      <c r="D69" s="355" t="s">
        <v>11</v>
      </c>
      <c r="E69" s="355" t="s">
        <v>620</v>
      </c>
      <c r="F69" s="355" t="s">
        <v>663</v>
      </c>
      <c r="G69" s="356" t="s">
        <v>738</v>
      </c>
      <c r="H69" s="356" t="s">
        <v>34</v>
      </c>
      <c r="I69" s="356" t="s">
        <v>1417</v>
      </c>
      <c r="J69" s="356" t="s">
        <v>608</v>
      </c>
      <c r="K69" s="357" t="s">
        <v>48</v>
      </c>
      <c r="L69" s="358" t="s">
        <v>1338</v>
      </c>
      <c r="M69" s="358" t="s">
        <v>34</v>
      </c>
      <c r="N69" s="357">
        <v>212660</v>
      </c>
      <c r="O69" s="357" t="s">
        <v>1320</v>
      </c>
      <c r="P69" s="361">
        <v>39634</v>
      </c>
      <c r="Q69" s="362">
        <v>216.85633100000001</v>
      </c>
      <c r="R69" s="362">
        <v>6246831.0973569797</v>
      </c>
      <c r="S69" s="841">
        <v>4</v>
      </c>
      <c r="T69" s="359">
        <v>9.8792857282246516E-2</v>
      </c>
      <c r="U69" s="664">
        <v>0.98780145150211851</v>
      </c>
      <c r="V69" s="359">
        <v>0.11278590992363702</v>
      </c>
      <c r="W69" s="664">
        <v>0.98147435748832801</v>
      </c>
      <c r="X69" s="359">
        <v>0.15980512574812544</v>
      </c>
      <c r="Y69" s="664">
        <v>1.0509987004767494</v>
      </c>
      <c r="Z69" s="359">
        <v>0.20363346304618646</v>
      </c>
      <c r="AA69" s="664">
        <v>1.0755143896446349</v>
      </c>
      <c r="AB69" s="359">
        <v>2.8510197796356943E-3</v>
      </c>
      <c r="AC69" s="363">
        <v>-0.74670479309673132</v>
      </c>
      <c r="AD69" s="865">
        <v>0</v>
      </c>
      <c r="AE69" s="360" t="s">
        <v>1818</v>
      </c>
      <c r="AF69" s="844" t="s">
        <v>1741</v>
      </c>
      <c r="AG69" s="364" t="s">
        <v>1436</v>
      </c>
      <c r="AH69" s="364" t="s">
        <v>1747</v>
      </c>
      <c r="AI69" s="364">
        <v>1000</v>
      </c>
      <c r="AJ69" s="364">
        <v>500</v>
      </c>
      <c r="AK69" s="364">
        <v>500</v>
      </c>
      <c r="AL69" s="359">
        <v>2.5000000000000001E-2</v>
      </c>
      <c r="AM69" s="359">
        <v>0.2</v>
      </c>
      <c r="AN69" s="664" t="s">
        <v>64</v>
      </c>
      <c r="AO69" s="357" t="s">
        <v>1323</v>
      </c>
      <c r="AP69" s="360" t="s">
        <v>1762</v>
      </c>
      <c r="AQ69" s="366" t="s">
        <v>668</v>
      </c>
      <c r="AR69" s="359">
        <v>4.1999999999999997E-3</v>
      </c>
      <c r="AS69" s="359">
        <v>4.1999999999999997E-3</v>
      </c>
      <c r="AT69" s="359" t="s">
        <v>1417</v>
      </c>
      <c r="AW69" s="646"/>
      <c r="AX69" s="647"/>
      <c r="AY69" s="647"/>
      <c r="AZ69" s="647"/>
      <c r="BA69" s="647"/>
      <c r="BB69" s="847"/>
      <c r="BC69" s="647"/>
      <c r="BD69" s="647"/>
      <c r="BE69" s="647"/>
      <c r="BF69" s="647"/>
      <c r="BG69" s="850"/>
      <c r="BH69" s="648"/>
      <c r="BI69" s="649"/>
      <c r="BJ69" s="649"/>
      <c r="BK69" s="649"/>
      <c r="BL69" s="218"/>
      <c r="BM69" s="648"/>
      <c r="BN69" s="648"/>
      <c r="BO69" s="648"/>
      <c r="BP69" s="648"/>
      <c r="BQ69" s="648"/>
      <c r="BR69" s="648"/>
      <c r="BS69" s="648"/>
      <c r="BT69" s="648"/>
      <c r="BU69" s="648"/>
      <c r="BV69" s="650"/>
      <c r="BW69" s="647"/>
    </row>
    <row r="70" spans="2:75" customFormat="1" ht="18.75">
      <c r="B70" s="353" t="s">
        <v>801</v>
      </c>
      <c r="C70" s="354">
        <v>33361657000133</v>
      </c>
      <c r="D70" s="355" t="s">
        <v>13</v>
      </c>
      <c r="E70" s="355" t="s">
        <v>616</v>
      </c>
      <c r="F70" s="355" t="s">
        <v>618</v>
      </c>
      <c r="G70" s="356" t="s">
        <v>34</v>
      </c>
      <c r="H70" s="356" t="s">
        <v>865</v>
      </c>
      <c r="I70" s="356" t="s">
        <v>34</v>
      </c>
      <c r="J70" s="356" t="s">
        <v>611</v>
      </c>
      <c r="K70" s="357" t="s">
        <v>1417</v>
      </c>
      <c r="L70" s="358" t="s">
        <v>1338</v>
      </c>
      <c r="M70" s="358" t="s">
        <v>34</v>
      </c>
      <c r="N70" s="357">
        <v>501891</v>
      </c>
      <c r="O70" s="357" t="s">
        <v>1320</v>
      </c>
      <c r="P70" s="361">
        <v>43554</v>
      </c>
      <c r="Q70" s="362">
        <v>179.75693036999999</v>
      </c>
      <c r="R70" s="362">
        <v>321.34609482896417</v>
      </c>
      <c r="S70" s="841">
        <v>5</v>
      </c>
      <c r="T70" s="359">
        <v>5.8190830029603902E-2</v>
      </c>
      <c r="U70" s="664">
        <v>0.58183342347448597</v>
      </c>
      <c r="V70" s="359">
        <v>7.1662275791292585E-2</v>
      </c>
      <c r="W70" s="664">
        <v>0.62361234781925468</v>
      </c>
      <c r="X70" s="359">
        <v>0.14088811560752545</v>
      </c>
      <c r="Y70" s="664">
        <v>0.92658621382089323</v>
      </c>
      <c r="Z70" s="359">
        <v>0.19780934582058629</v>
      </c>
      <c r="AA70" s="664">
        <v>1.0447536208131907</v>
      </c>
      <c r="AB70" s="359">
        <v>6.8182780311393867E-2</v>
      </c>
      <c r="AC70" s="363">
        <v>-0.63436111096490688</v>
      </c>
      <c r="AD70" s="865">
        <v>33361873000189</v>
      </c>
      <c r="AE70" s="360" t="s">
        <v>1999</v>
      </c>
      <c r="AF70" s="844" t="s">
        <v>1754</v>
      </c>
      <c r="AG70" s="364" t="s">
        <v>728</v>
      </c>
      <c r="AH70" s="364" t="s">
        <v>1817</v>
      </c>
      <c r="AI70" s="364">
        <v>10000</v>
      </c>
      <c r="AJ70" s="364">
        <v>5000</v>
      </c>
      <c r="AK70" s="364">
        <v>5000</v>
      </c>
      <c r="AL70" s="359">
        <v>9.0000000000000011E-3</v>
      </c>
      <c r="AM70" s="359">
        <v>0</v>
      </c>
      <c r="AN70" s="664" t="s">
        <v>34</v>
      </c>
      <c r="AO70" s="357" t="s">
        <v>1323</v>
      </c>
      <c r="AP70" s="360" t="s">
        <v>1762</v>
      </c>
      <c r="AQ70" s="366" t="s">
        <v>679</v>
      </c>
      <c r="AR70" s="359">
        <v>5.3334000000000003E-3</v>
      </c>
      <c r="AS70" s="359">
        <v>5.3334000000000003E-3</v>
      </c>
      <c r="AT70" s="359" t="s">
        <v>1417</v>
      </c>
      <c r="AW70" s="646"/>
      <c r="AX70" s="647"/>
      <c r="AY70" s="647"/>
      <c r="AZ70" s="647"/>
      <c r="BA70" s="647"/>
      <c r="BB70" s="847"/>
      <c r="BC70" s="647"/>
      <c r="BD70" s="647"/>
      <c r="BE70" s="647"/>
      <c r="BF70" s="647"/>
      <c r="BG70" s="850"/>
      <c r="BH70" s="648"/>
      <c r="BI70" s="649"/>
      <c r="BJ70" s="649"/>
      <c r="BK70" s="649"/>
      <c r="BL70" s="218"/>
      <c r="BM70" s="648"/>
      <c r="BN70" s="648"/>
      <c r="BO70" s="648"/>
      <c r="BP70" s="648"/>
      <c r="BQ70" s="648"/>
      <c r="BR70" s="648"/>
      <c r="BS70" s="648"/>
      <c r="BT70" s="648"/>
      <c r="BU70" s="648"/>
      <c r="BV70" s="650"/>
      <c r="BW70" s="647"/>
    </row>
    <row r="71" spans="2:75" customFormat="1" ht="18.75">
      <c r="B71" s="353" t="s">
        <v>874</v>
      </c>
      <c r="C71" s="354">
        <v>31964074000171</v>
      </c>
      <c r="D71" s="355" t="s">
        <v>14</v>
      </c>
      <c r="E71" s="355" t="s">
        <v>607</v>
      </c>
      <c r="F71" s="355" t="s">
        <v>1316</v>
      </c>
      <c r="G71" s="356" t="s">
        <v>1417</v>
      </c>
      <c r="H71" s="356" t="s">
        <v>34</v>
      </c>
      <c r="I71" s="356" t="s">
        <v>34</v>
      </c>
      <c r="J71" s="356" t="s">
        <v>696</v>
      </c>
      <c r="K71" s="357" t="s">
        <v>1417</v>
      </c>
      <c r="L71" s="358" t="s">
        <v>1338</v>
      </c>
      <c r="M71" s="358" t="s">
        <v>34</v>
      </c>
      <c r="N71" s="357">
        <v>482315</v>
      </c>
      <c r="O71" s="357" t="s">
        <v>1320</v>
      </c>
      <c r="P71" s="361">
        <v>43447</v>
      </c>
      <c r="Q71" s="362">
        <v>47.040388280000002</v>
      </c>
      <c r="R71" s="362">
        <v>122.83223671924304</v>
      </c>
      <c r="S71" s="841">
        <v>5</v>
      </c>
      <c r="T71" s="359">
        <v>-0.37255542109655582</v>
      </c>
      <c r="U71" s="664">
        <v>-3.7250748267435108</v>
      </c>
      <c r="V71" s="359">
        <v>-0.37267455383023829</v>
      </c>
      <c r="W71" s="664">
        <v>-3.2430515347212387</v>
      </c>
      <c r="X71" s="359">
        <v>-0.14145832570376127</v>
      </c>
      <c r="Y71" s="664">
        <v>-0.93033634428346124</v>
      </c>
      <c r="Z71" s="359">
        <v>0.3870441079068121</v>
      </c>
      <c r="AA71" s="664">
        <v>2.0442195563237657</v>
      </c>
      <c r="AB71" s="359">
        <v>0.23236313588367638</v>
      </c>
      <c r="AC71" s="363">
        <v>-2.0983936717596876</v>
      </c>
      <c r="AD71" s="865">
        <v>0</v>
      </c>
      <c r="AE71" s="360" t="s">
        <v>1763</v>
      </c>
      <c r="AF71" s="844" t="s">
        <v>1760</v>
      </c>
      <c r="AG71" s="364" t="s">
        <v>1435</v>
      </c>
      <c r="AH71" s="364" t="s">
        <v>1817</v>
      </c>
      <c r="AI71" s="364">
        <v>5000</v>
      </c>
      <c r="AJ71" s="364">
        <v>5000</v>
      </c>
      <c r="AK71" s="364">
        <v>5000</v>
      </c>
      <c r="AL71" s="359">
        <v>0.01</v>
      </c>
      <c r="AM71" s="359">
        <v>0</v>
      </c>
      <c r="AN71" s="664" t="s">
        <v>34</v>
      </c>
      <c r="AO71" s="357" t="s">
        <v>1323</v>
      </c>
      <c r="AP71" s="360" t="s">
        <v>1762</v>
      </c>
      <c r="AQ71" s="366" t="s">
        <v>679</v>
      </c>
      <c r="AR71" s="359">
        <v>4.0000000000000001E-3</v>
      </c>
      <c r="AS71" s="359">
        <v>4.0000000000000001E-3</v>
      </c>
      <c r="AT71" s="359" t="s">
        <v>1417</v>
      </c>
      <c r="AW71" s="646"/>
      <c r="AX71" s="647"/>
      <c r="AY71" s="647"/>
      <c r="AZ71" s="647"/>
      <c r="BA71" s="647"/>
      <c r="BB71" s="847"/>
      <c r="BC71" s="647"/>
      <c r="BD71" s="647"/>
      <c r="BE71" s="647"/>
      <c r="BF71" s="647"/>
      <c r="BG71" s="850"/>
      <c r="BH71" s="648"/>
      <c r="BI71" s="649"/>
      <c r="BJ71" s="649"/>
      <c r="BK71" s="649"/>
      <c r="BL71" s="218"/>
      <c r="BM71" s="648"/>
      <c r="BN71" s="648"/>
      <c r="BO71" s="648"/>
      <c r="BP71" s="648"/>
      <c r="BQ71" s="648"/>
      <c r="BR71" s="648"/>
      <c r="BS71" s="648"/>
      <c r="BT71" s="648"/>
      <c r="BU71" s="648"/>
      <c r="BV71" s="650"/>
      <c r="BW71" s="647"/>
    </row>
    <row r="72" spans="2:75" customFormat="1" ht="18.75">
      <c r="B72" s="353" t="s">
        <v>720</v>
      </c>
      <c r="C72" s="354">
        <v>18860059000115</v>
      </c>
      <c r="D72" s="355" t="s">
        <v>13</v>
      </c>
      <c r="E72" s="355" t="s">
        <v>615</v>
      </c>
      <c r="F72" s="355" t="s">
        <v>619</v>
      </c>
      <c r="G72" s="356" t="s">
        <v>34</v>
      </c>
      <c r="H72" s="356" t="s">
        <v>1336</v>
      </c>
      <c r="I72" s="356" t="s">
        <v>34</v>
      </c>
      <c r="J72" s="356" t="s">
        <v>608</v>
      </c>
      <c r="K72" s="357" t="s">
        <v>48</v>
      </c>
      <c r="L72" s="358" t="s">
        <v>1338</v>
      </c>
      <c r="M72" s="358" t="s">
        <v>34</v>
      </c>
      <c r="N72" s="357">
        <v>350273</v>
      </c>
      <c r="O72" s="357" t="s">
        <v>1320</v>
      </c>
      <c r="P72" s="361">
        <v>41549</v>
      </c>
      <c r="Q72" s="362">
        <v>1509.185823</v>
      </c>
      <c r="R72" s="362">
        <v>647.14400223904386</v>
      </c>
      <c r="S72" s="841">
        <v>5</v>
      </c>
      <c r="T72" s="359">
        <v>0.15119400378694681</v>
      </c>
      <c r="U72" s="664">
        <v>1.5117454895800611</v>
      </c>
      <c r="V72" s="359">
        <v>0.16741712889669746</v>
      </c>
      <c r="W72" s="664">
        <v>1.4568807320673167</v>
      </c>
      <c r="X72" s="359">
        <v>0.23626062350760457</v>
      </c>
      <c r="Y72" s="664">
        <v>1.5538275578950365</v>
      </c>
      <c r="Z72" s="359">
        <v>0.2583306058917747</v>
      </c>
      <c r="AA72" s="664">
        <v>1.3644038645023868</v>
      </c>
      <c r="AB72" s="359">
        <v>2.0921032405730119E-2</v>
      </c>
      <c r="AC72" s="363">
        <v>2.5095486599415082</v>
      </c>
      <c r="AD72" s="865">
        <v>18422264000107</v>
      </c>
      <c r="AE72" s="360" t="s">
        <v>1896</v>
      </c>
      <c r="AF72" s="844" t="s">
        <v>1741</v>
      </c>
      <c r="AG72" s="364" t="s">
        <v>1436</v>
      </c>
      <c r="AH72" s="364" t="s">
        <v>1747</v>
      </c>
      <c r="AI72" s="364">
        <v>50000</v>
      </c>
      <c r="AJ72" s="364">
        <v>5000</v>
      </c>
      <c r="AK72" s="364">
        <v>25000</v>
      </c>
      <c r="AL72" s="359">
        <v>1.9E-2</v>
      </c>
      <c r="AM72" s="359">
        <v>0.2</v>
      </c>
      <c r="AN72" s="664" t="s">
        <v>64</v>
      </c>
      <c r="AO72" s="357" t="s">
        <v>1323</v>
      </c>
      <c r="AP72" s="360" t="s">
        <v>1762</v>
      </c>
      <c r="AQ72" s="366" t="s">
        <v>664</v>
      </c>
      <c r="AR72" s="359">
        <v>4.7499999999999999E-3</v>
      </c>
      <c r="AS72" s="359">
        <v>4.7499999999999999E-3</v>
      </c>
      <c r="AT72" s="359" t="s">
        <v>1417</v>
      </c>
      <c r="AW72" s="646"/>
      <c r="AX72" s="647"/>
      <c r="AY72" s="647"/>
      <c r="AZ72" s="647"/>
      <c r="BA72" s="647"/>
      <c r="BB72" s="847"/>
      <c r="BC72" s="647"/>
      <c r="BD72" s="647"/>
      <c r="BE72" s="647"/>
      <c r="BF72" s="647"/>
      <c r="BG72" s="850"/>
      <c r="BH72" s="648"/>
      <c r="BI72" s="649"/>
      <c r="BJ72" s="649"/>
      <c r="BK72" s="649"/>
      <c r="BL72" s="218"/>
      <c r="BM72" s="648"/>
      <c r="BN72" s="648"/>
      <c r="BO72" s="648"/>
      <c r="BP72" s="648"/>
      <c r="BQ72" s="648"/>
      <c r="BR72" s="648"/>
      <c r="BS72" s="648"/>
      <c r="BT72" s="648"/>
      <c r="BU72" s="648"/>
      <c r="BV72" s="650"/>
      <c r="BW72" s="647"/>
    </row>
    <row r="73" spans="2:75" customFormat="1" ht="18.75">
      <c r="B73" s="353" t="s">
        <v>582</v>
      </c>
      <c r="C73" s="354">
        <v>41063334000191</v>
      </c>
      <c r="D73" s="355" t="s">
        <v>14</v>
      </c>
      <c r="E73" s="355" t="s">
        <v>607</v>
      </c>
      <c r="F73" s="355" t="s">
        <v>672</v>
      </c>
      <c r="G73" s="356" t="s">
        <v>1417</v>
      </c>
      <c r="H73" s="356" t="s">
        <v>34</v>
      </c>
      <c r="I73" s="356" t="s">
        <v>34</v>
      </c>
      <c r="J73" s="356" t="s">
        <v>612</v>
      </c>
      <c r="K73" s="357" t="s">
        <v>49</v>
      </c>
      <c r="L73" s="358" t="s">
        <v>1338</v>
      </c>
      <c r="M73" s="358" t="s">
        <v>34</v>
      </c>
      <c r="N73" s="357">
        <v>596949</v>
      </c>
      <c r="O73" s="357" t="s">
        <v>1320</v>
      </c>
      <c r="P73" s="361">
        <v>44366</v>
      </c>
      <c r="Q73" s="362">
        <v>3.1168590100000002</v>
      </c>
      <c r="R73" s="362">
        <v>2.1151307856734691</v>
      </c>
      <c r="S73" s="841">
        <v>5</v>
      </c>
      <c r="T73" s="359">
        <v>-0.41624583256235481</v>
      </c>
      <c r="U73" s="664">
        <v>-4.1619227229364739</v>
      </c>
      <c r="V73" s="359">
        <v>-0.45900610492536242</v>
      </c>
      <c r="W73" s="664">
        <v>-3.9943173949641242</v>
      </c>
      <c r="X73" s="359"/>
      <c r="Y73" s="664"/>
      <c r="Z73" s="359"/>
      <c r="AA73" s="664"/>
      <c r="AB73" s="359">
        <v>0.27806225464840134</v>
      </c>
      <c r="AC73" s="363">
        <v>-2.0640014075602138</v>
      </c>
      <c r="AD73" s="865">
        <v>42115133000153</v>
      </c>
      <c r="AE73" s="360" t="s">
        <v>1763</v>
      </c>
      <c r="AF73" s="844" t="s">
        <v>1760</v>
      </c>
      <c r="AG73" s="364" t="s">
        <v>1435</v>
      </c>
      <c r="AH73" s="364" t="s">
        <v>1742</v>
      </c>
      <c r="AI73" s="364">
        <v>5000</v>
      </c>
      <c r="AJ73" s="364">
        <v>5000</v>
      </c>
      <c r="AK73" s="364">
        <v>5000</v>
      </c>
      <c r="AL73" s="359">
        <v>0.01</v>
      </c>
      <c r="AM73" s="359">
        <v>0</v>
      </c>
      <c r="AN73" s="664" t="s">
        <v>34</v>
      </c>
      <c r="AO73" s="357" t="s">
        <v>1323</v>
      </c>
      <c r="AP73" s="360" t="s">
        <v>1744</v>
      </c>
      <c r="AQ73" s="366" t="s">
        <v>687</v>
      </c>
      <c r="AR73" s="359">
        <v>8.0000000000000002E-3</v>
      </c>
      <c r="AS73" s="359">
        <v>8.0000000000000002E-3</v>
      </c>
      <c r="AT73" s="359" t="s">
        <v>1417</v>
      </c>
      <c r="AW73" s="646"/>
      <c r="AX73" s="647"/>
      <c r="AY73" s="647"/>
      <c r="AZ73" s="647"/>
      <c r="BA73" s="647"/>
      <c r="BB73" s="847"/>
      <c r="BC73" s="647"/>
      <c r="BD73" s="647"/>
      <c r="BE73" s="647"/>
      <c r="BF73" s="647"/>
      <c r="BG73" s="850"/>
      <c r="BH73" s="648"/>
      <c r="BI73" s="649"/>
      <c r="BJ73" s="649"/>
      <c r="BK73" s="649"/>
      <c r="BL73" s="218"/>
      <c r="BM73" s="648"/>
      <c r="BN73" s="648"/>
      <c r="BO73" s="648"/>
      <c r="BP73" s="648"/>
      <c r="BQ73" s="648"/>
      <c r="BR73" s="648"/>
      <c r="BS73" s="648"/>
      <c r="BT73" s="648"/>
      <c r="BU73" s="648"/>
      <c r="BV73" s="650"/>
      <c r="BW73" s="647"/>
    </row>
    <row r="74" spans="2:75" customFormat="1" ht="18.75">
      <c r="B74" s="353" t="s">
        <v>1128</v>
      </c>
      <c r="C74" s="354">
        <v>32225478000106</v>
      </c>
      <c r="D74" s="355" t="s">
        <v>11</v>
      </c>
      <c r="E74" s="355" t="s">
        <v>661</v>
      </c>
      <c r="F74" s="355" t="s">
        <v>1417</v>
      </c>
      <c r="G74" s="356" t="s">
        <v>738</v>
      </c>
      <c r="H74" s="356" t="s">
        <v>34</v>
      </c>
      <c r="I74" s="356" t="s">
        <v>34</v>
      </c>
      <c r="J74" s="356" t="s">
        <v>611</v>
      </c>
      <c r="K74" s="357" t="s">
        <v>49</v>
      </c>
      <c r="L74" s="358" t="s">
        <v>1338</v>
      </c>
      <c r="M74" s="358" t="s">
        <v>34</v>
      </c>
      <c r="N74" s="357">
        <v>488755</v>
      </c>
      <c r="O74" s="357" t="s">
        <v>1320</v>
      </c>
      <c r="P74" s="361">
        <v>43525</v>
      </c>
      <c r="Q74" s="362">
        <v>199.61019628</v>
      </c>
      <c r="R74" s="362">
        <v>235.75987439924299</v>
      </c>
      <c r="S74" s="841">
        <v>6</v>
      </c>
      <c r="T74" s="359">
        <v>-0.14686443801170246</v>
      </c>
      <c r="U74" s="664">
        <v>-1.4684554028793415</v>
      </c>
      <c r="V74" s="359">
        <v>-0.15564299492334843</v>
      </c>
      <c r="W74" s="664">
        <v>-1.3544210313449627</v>
      </c>
      <c r="X74" s="359">
        <v>-0.12440405351048289</v>
      </c>
      <c r="Y74" s="664">
        <v>-0.81817462338244951</v>
      </c>
      <c r="Z74" s="359">
        <v>0.2751893324727297</v>
      </c>
      <c r="AA74" s="664">
        <v>1.4534452369647757</v>
      </c>
      <c r="AB74" s="359">
        <v>0.14737713687073545</v>
      </c>
      <c r="AC74" s="363">
        <v>-1.8358191828557462</v>
      </c>
      <c r="AD74" s="865">
        <v>32225606000111</v>
      </c>
      <c r="AE74" s="360" t="s">
        <v>1939</v>
      </c>
      <c r="AF74" s="844" t="s">
        <v>1741</v>
      </c>
      <c r="AG74" s="364" t="s">
        <v>1436</v>
      </c>
      <c r="AH74" s="364" t="s">
        <v>1742</v>
      </c>
      <c r="AI74" s="364">
        <v>25000</v>
      </c>
      <c r="AJ74" s="364">
        <v>0</v>
      </c>
      <c r="AK74" s="364">
        <v>10000</v>
      </c>
      <c r="AL74" s="359">
        <v>9.300000000000001E-3</v>
      </c>
      <c r="AM74" s="359">
        <v>0</v>
      </c>
      <c r="AN74" s="664" t="s">
        <v>34</v>
      </c>
      <c r="AO74" s="357" t="s">
        <v>1323</v>
      </c>
      <c r="AP74" s="360" t="s">
        <v>1762</v>
      </c>
      <c r="AQ74" s="366" t="s">
        <v>679</v>
      </c>
      <c r="AR74" s="359">
        <v>4.3499200000000002E-3</v>
      </c>
      <c r="AS74" s="359">
        <v>4.3499200000000002E-3</v>
      </c>
      <c r="AT74" s="359" t="s">
        <v>1417</v>
      </c>
      <c r="AW74" s="646"/>
      <c r="AX74" s="647"/>
      <c r="AY74" s="647"/>
      <c r="AZ74" s="647"/>
      <c r="BA74" s="647"/>
      <c r="BB74" s="847"/>
      <c r="BC74" s="647"/>
      <c r="BD74" s="647"/>
      <c r="BE74" s="647"/>
      <c r="BF74" s="647"/>
      <c r="BG74" s="850"/>
      <c r="BH74" s="648"/>
      <c r="BI74" s="649"/>
      <c r="BJ74" s="649"/>
      <c r="BK74" s="649"/>
      <c r="BL74" s="218"/>
      <c r="BM74" s="648"/>
      <c r="BN74" s="648"/>
      <c r="BO74" s="648"/>
      <c r="BP74" s="648"/>
      <c r="BQ74" s="648"/>
      <c r="BR74" s="648"/>
      <c r="BS74" s="648"/>
      <c r="BT74" s="648"/>
      <c r="BU74" s="648"/>
      <c r="BV74" s="650"/>
      <c r="BW74" s="647"/>
    </row>
    <row r="75" spans="2:75" customFormat="1" ht="18.75">
      <c r="B75" s="353" t="s">
        <v>1129</v>
      </c>
      <c r="C75" s="354">
        <v>23729512000199</v>
      </c>
      <c r="D75" s="355" t="s">
        <v>11</v>
      </c>
      <c r="E75" s="355" t="s">
        <v>661</v>
      </c>
      <c r="F75" s="355" t="s">
        <v>1417</v>
      </c>
      <c r="G75" s="356" t="s">
        <v>738</v>
      </c>
      <c r="H75" s="356" t="s">
        <v>34</v>
      </c>
      <c r="I75" s="356" t="s">
        <v>34</v>
      </c>
      <c r="J75" s="356" t="s">
        <v>611</v>
      </c>
      <c r="K75" s="357" t="s">
        <v>48</v>
      </c>
      <c r="L75" s="358" t="s">
        <v>1338</v>
      </c>
      <c r="M75" s="358" t="s">
        <v>34</v>
      </c>
      <c r="N75" s="357">
        <v>414069</v>
      </c>
      <c r="O75" s="357" t="s">
        <v>1320</v>
      </c>
      <c r="P75" s="361">
        <v>42405</v>
      </c>
      <c r="Q75" s="362">
        <v>346.14763199999999</v>
      </c>
      <c r="R75" s="362">
        <v>606.24768445816744</v>
      </c>
      <c r="S75" s="841">
        <v>6</v>
      </c>
      <c r="T75" s="359">
        <v>-4.1519135288727749E-2</v>
      </c>
      <c r="U75" s="664">
        <v>-0.4151379283033273</v>
      </c>
      <c r="V75" s="359">
        <v>-2.796420647815645E-2</v>
      </c>
      <c r="W75" s="664">
        <v>-0.24334734369215333</v>
      </c>
      <c r="X75" s="359">
        <v>5.3941945968271066E-2</v>
      </c>
      <c r="Y75" s="664">
        <v>0.35476280781628777</v>
      </c>
      <c r="Z75" s="359">
        <v>9.2592075503309612E-2</v>
      </c>
      <c r="AA75" s="664">
        <v>0.48903607531481769</v>
      </c>
      <c r="AB75" s="359">
        <v>6.0092626154097641E-2</v>
      </c>
      <c r="AC75" s="363">
        <v>-2.3776459056735413</v>
      </c>
      <c r="AD75" s="865">
        <v>23720107000100</v>
      </c>
      <c r="AE75" s="360" t="s">
        <v>1939</v>
      </c>
      <c r="AF75" s="844" t="s">
        <v>1741</v>
      </c>
      <c r="AG75" s="364" t="s">
        <v>1436</v>
      </c>
      <c r="AH75" s="364" t="s">
        <v>1742</v>
      </c>
      <c r="AI75" s="364">
        <v>25000</v>
      </c>
      <c r="AJ75" s="364">
        <v>0</v>
      </c>
      <c r="AK75" s="364">
        <v>10000</v>
      </c>
      <c r="AL75" s="359">
        <v>9.300000000000001E-3</v>
      </c>
      <c r="AM75" s="359">
        <v>0</v>
      </c>
      <c r="AN75" s="664" t="s">
        <v>34</v>
      </c>
      <c r="AO75" s="357" t="s">
        <v>1323</v>
      </c>
      <c r="AP75" s="360" t="s">
        <v>1762</v>
      </c>
      <c r="AQ75" s="366" t="s">
        <v>679</v>
      </c>
      <c r="AR75" s="359">
        <v>4.3499200000000002E-3</v>
      </c>
      <c r="AS75" s="359">
        <v>4.3499200000000002E-3</v>
      </c>
      <c r="AT75" s="359" t="s">
        <v>1417</v>
      </c>
      <c r="AW75" s="646"/>
      <c r="AX75" s="647"/>
      <c r="AY75" s="647"/>
      <c r="AZ75" s="647"/>
      <c r="BA75" s="647"/>
      <c r="BB75" s="847"/>
      <c r="BC75" s="647"/>
      <c r="BD75" s="647"/>
      <c r="BE75" s="647"/>
      <c r="BF75" s="647"/>
      <c r="BG75" s="850"/>
      <c r="BH75" s="648"/>
      <c r="BI75" s="649"/>
      <c r="BJ75" s="649"/>
      <c r="BK75" s="649"/>
      <c r="BL75" s="218"/>
      <c r="BM75" s="648"/>
      <c r="BN75" s="648"/>
      <c r="BO75" s="648"/>
      <c r="BP75" s="648"/>
      <c r="BQ75" s="648"/>
      <c r="BR75" s="648"/>
      <c r="BS75" s="648"/>
      <c r="BT75" s="648"/>
      <c r="BU75" s="648"/>
      <c r="BV75" s="650"/>
      <c r="BW75" s="647"/>
    </row>
    <row r="76" spans="2:75" customFormat="1" ht="18.75">
      <c r="B76" s="353" t="s">
        <v>503</v>
      </c>
      <c r="C76" s="354">
        <v>41373608000149</v>
      </c>
      <c r="D76" s="355" t="s">
        <v>14</v>
      </c>
      <c r="E76" s="355" t="s">
        <v>15</v>
      </c>
      <c r="F76" s="355" t="s">
        <v>699</v>
      </c>
      <c r="G76" s="356" t="s">
        <v>1417</v>
      </c>
      <c r="H76" s="356" t="s">
        <v>34</v>
      </c>
      <c r="I76" s="356" t="s">
        <v>34</v>
      </c>
      <c r="J76" s="356" t="s">
        <v>611</v>
      </c>
      <c r="K76" s="357" t="s">
        <v>49</v>
      </c>
      <c r="L76" s="358" t="s">
        <v>1338</v>
      </c>
      <c r="M76" s="358" t="s">
        <v>1414</v>
      </c>
      <c r="N76" s="357">
        <v>586511</v>
      </c>
      <c r="O76" s="357" t="s">
        <v>1320</v>
      </c>
      <c r="P76" s="361">
        <v>44315</v>
      </c>
      <c r="Q76" s="362">
        <v>29.529821930000001</v>
      </c>
      <c r="R76" s="362">
        <v>37.632483541879985</v>
      </c>
      <c r="S76" s="841">
        <v>6</v>
      </c>
      <c r="T76" s="359">
        <v>-0.13202734183696063</v>
      </c>
      <c r="U76" s="664">
        <v>-1.3201035327070403</v>
      </c>
      <c r="V76" s="359">
        <v>9.2634632400248273E-2</v>
      </c>
      <c r="W76" s="664">
        <v>0.80611590913934683</v>
      </c>
      <c r="X76" s="359"/>
      <c r="Y76" s="664"/>
      <c r="Z76" s="359"/>
      <c r="AA76" s="664"/>
      <c r="AB76" s="359">
        <v>0.53796224229796608</v>
      </c>
      <c r="AC76" s="363">
        <v>-4.1415820491200558E-2</v>
      </c>
      <c r="AD76" s="865">
        <v>0</v>
      </c>
      <c r="AE76" s="360" t="s">
        <v>2014</v>
      </c>
      <c r="AF76" s="844" t="s">
        <v>1760</v>
      </c>
      <c r="AG76" s="364" t="s">
        <v>1435</v>
      </c>
      <c r="AH76" s="364" t="s">
        <v>1747</v>
      </c>
      <c r="AI76" s="364">
        <v>1000</v>
      </c>
      <c r="AJ76" s="364">
        <v>100</v>
      </c>
      <c r="AK76" s="364">
        <v>100</v>
      </c>
      <c r="AL76" s="359">
        <v>9.0000000000000011E-3</v>
      </c>
      <c r="AM76" s="359">
        <v>0.1</v>
      </c>
      <c r="AN76" s="664" t="s">
        <v>34</v>
      </c>
      <c r="AO76" s="357" t="s">
        <v>1323</v>
      </c>
      <c r="AP76" s="360" t="s">
        <v>1762</v>
      </c>
      <c r="AQ76" s="366" t="s">
        <v>668</v>
      </c>
      <c r="AR76" s="359">
        <v>2.9997000000000001E-3</v>
      </c>
      <c r="AS76" s="359">
        <v>2.9997000000000001E-3</v>
      </c>
      <c r="AT76" s="359" t="s">
        <v>1417</v>
      </c>
      <c r="AW76" s="646"/>
      <c r="AX76" s="647"/>
      <c r="AY76" s="647"/>
      <c r="AZ76" s="647"/>
      <c r="BA76" s="647"/>
      <c r="BB76" s="847"/>
      <c r="BC76" s="647"/>
      <c r="BD76" s="647"/>
      <c r="BE76" s="647"/>
      <c r="BF76" s="647"/>
      <c r="BG76" s="850"/>
      <c r="BH76" s="648"/>
      <c r="BI76" s="649"/>
      <c r="BJ76" s="649"/>
      <c r="BK76" s="649"/>
      <c r="BL76" s="218"/>
      <c r="BM76" s="648"/>
      <c r="BN76" s="648"/>
      <c r="BO76" s="648"/>
      <c r="BP76" s="648"/>
      <c r="BQ76" s="648"/>
      <c r="BR76" s="648"/>
      <c r="BS76" s="648"/>
      <c r="BT76" s="648"/>
      <c r="BU76" s="648"/>
      <c r="BV76" s="650"/>
      <c r="BW76" s="647"/>
    </row>
    <row r="77" spans="2:75" customFormat="1" ht="18.75">
      <c r="B77" s="353" t="s">
        <v>510</v>
      </c>
      <c r="C77" s="354">
        <v>40503169000189</v>
      </c>
      <c r="D77" s="355" t="s">
        <v>14</v>
      </c>
      <c r="E77" s="355" t="s">
        <v>607</v>
      </c>
      <c r="F77" s="355" t="s">
        <v>699</v>
      </c>
      <c r="G77" s="356" t="s">
        <v>1417</v>
      </c>
      <c r="H77" s="356" t="s">
        <v>34</v>
      </c>
      <c r="I77" s="356" t="s">
        <v>34</v>
      </c>
      <c r="J77" s="356" t="s">
        <v>611</v>
      </c>
      <c r="K77" s="357" t="s">
        <v>48</v>
      </c>
      <c r="L77" s="358" t="s">
        <v>1338</v>
      </c>
      <c r="M77" s="358" t="s">
        <v>1414</v>
      </c>
      <c r="N77" s="357">
        <v>572330</v>
      </c>
      <c r="O77" s="357" t="s">
        <v>1320</v>
      </c>
      <c r="P77" s="361">
        <v>44227</v>
      </c>
      <c r="Q77" s="362">
        <v>60.74587124</v>
      </c>
      <c r="R77" s="362">
        <v>79.40607474151993</v>
      </c>
      <c r="S77" s="841">
        <v>6</v>
      </c>
      <c r="T77" s="359">
        <v>-0.15876900222309631</v>
      </c>
      <c r="U77" s="664">
        <v>-1.5874857268421267</v>
      </c>
      <c r="V77" s="359">
        <v>-0.2489286480886026</v>
      </c>
      <c r="W77" s="664">
        <v>-2.1662021888072456</v>
      </c>
      <c r="X77" s="359"/>
      <c r="Y77" s="664"/>
      <c r="Z77" s="359"/>
      <c r="AA77" s="664"/>
      <c r="AB77" s="359">
        <v>0.49859243111731372</v>
      </c>
      <c r="AC77" s="363">
        <v>-0.72974117824363549</v>
      </c>
      <c r="AD77" s="865">
        <v>0</v>
      </c>
      <c r="AE77" s="360" t="s">
        <v>2014</v>
      </c>
      <c r="AF77" s="844" t="s">
        <v>1760</v>
      </c>
      <c r="AG77" s="364" t="s">
        <v>1435</v>
      </c>
      <c r="AH77" s="364" t="s">
        <v>1747</v>
      </c>
      <c r="AI77" s="364">
        <v>0</v>
      </c>
      <c r="AJ77" s="364">
        <v>0</v>
      </c>
      <c r="AK77" s="364">
        <v>0</v>
      </c>
      <c r="AL77" s="359">
        <v>2.5000000000000001E-3</v>
      </c>
      <c r="AM77" s="359">
        <v>0</v>
      </c>
      <c r="AN77" s="664" t="s">
        <v>34</v>
      </c>
      <c r="AO77" s="357" t="s">
        <v>1323</v>
      </c>
      <c r="AP77" s="360" t="s">
        <v>1762</v>
      </c>
      <c r="AQ77" s="366" t="s">
        <v>668</v>
      </c>
      <c r="AR77" s="359">
        <v>8.3325000000000001E-4</v>
      </c>
      <c r="AS77" s="359">
        <v>8.3325000000000001E-4</v>
      </c>
      <c r="AT77" s="359" t="s">
        <v>1417</v>
      </c>
      <c r="AW77" s="646"/>
      <c r="AX77" s="647"/>
      <c r="AY77" s="647"/>
      <c r="AZ77" s="647"/>
      <c r="BA77" s="647"/>
      <c r="BB77" s="847"/>
      <c r="BC77" s="647"/>
      <c r="BD77" s="647"/>
      <c r="BE77" s="647"/>
      <c r="BF77" s="647"/>
      <c r="BG77" s="850"/>
      <c r="BH77" s="648"/>
      <c r="BI77" s="649"/>
      <c r="BJ77" s="649"/>
      <c r="BK77" s="649"/>
      <c r="BL77" s="218"/>
      <c r="BM77" s="648"/>
      <c r="BN77" s="648"/>
      <c r="BO77" s="648"/>
      <c r="BP77" s="648"/>
      <c r="BQ77" s="648"/>
      <c r="BR77" s="648"/>
      <c r="BS77" s="648"/>
      <c r="BT77" s="648"/>
      <c r="BU77" s="648"/>
      <c r="BV77" s="650"/>
      <c r="BW77" s="647"/>
    </row>
    <row r="78" spans="2:75" customFormat="1" ht="18.75">
      <c r="B78" s="353" t="s">
        <v>211</v>
      </c>
      <c r="C78" s="354">
        <v>29826089000121</v>
      </c>
      <c r="D78" s="355" t="s">
        <v>13</v>
      </c>
      <c r="E78" s="355" t="s">
        <v>616</v>
      </c>
      <c r="F78" s="355" t="s">
        <v>610</v>
      </c>
      <c r="G78" s="356" t="s">
        <v>34</v>
      </c>
      <c r="H78" s="356" t="s">
        <v>1337</v>
      </c>
      <c r="I78" s="356" t="s">
        <v>34</v>
      </c>
      <c r="J78" s="356" t="s">
        <v>611</v>
      </c>
      <c r="K78" s="357" t="s">
        <v>48</v>
      </c>
      <c r="L78" s="358" t="s">
        <v>1338</v>
      </c>
      <c r="M78" s="358" t="s">
        <v>1414</v>
      </c>
      <c r="N78" s="357">
        <v>481645</v>
      </c>
      <c r="O78" s="357" t="s">
        <v>1320</v>
      </c>
      <c r="P78" s="361">
        <v>43196</v>
      </c>
      <c r="Q78" s="362">
        <v>258.59427696</v>
      </c>
      <c r="R78" s="362">
        <v>356.86219436007951</v>
      </c>
      <c r="S78" s="841">
        <v>13</v>
      </c>
      <c r="T78" s="359">
        <v>4.5689924539726867E-4</v>
      </c>
      <c r="U78" s="664">
        <v>4.5684045406666225E-3</v>
      </c>
      <c r="V78" s="359">
        <v>2.553979750455504E-2</v>
      </c>
      <c r="W78" s="664">
        <v>0.22224989241241946</v>
      </c>
      <c r="X78" s="359">
        <v>6.8260558238557367E-2</v>
      </c>
      <c r="Y78" s="664">
        <v>0.44893277150331218</v>
      </c>
      <c r="Z78" s="359">
        <v>0.14416888930827643</v>
      </c>
      <c r="AA78" s="664">
        <v>0.76144516068543899</v>
      </c>
      <c r="AB78" s="359">
        <v>7.7081565928437012E-2</v>
      </c>
      <c r="AC78" s="363">
        <v>-1.1594858183956176</v>
      </c>
      <c r="AD78" s="865">
        <v>26450646000164</v>
      </c>
      <c r="AE78" s="360" t="s">
        <v>1967</v>
      </c>
      <c r="AF78" s="844" t="s">
        <v>1741</v>
      </c>
      <c r="AG78" s="364" t="s">
        <v>1436</v>
      </c>
      <c r="AH78" s="364" t="s">
        <v>1747</v>
      </c>
      <c r="AI78" s="364">
        <v>25000</v>
      </c>
      <c r="AJ78" s="364">
        <v>10000</v>
      </c>
      <c r="AK78" s="364">
        <v>20000</v>
      </c>
      <c r="AL78" s="359">
        <v>1.4499999999999999E-2</v>
      </c>
      <c r="AM78" s="359">
        <v>0.2</v>
      </c>
      <c r="AN78" s="664" t="s">
        <v>64</v>
      </c>
      <c r="AO78" s="357" t="s">
        <v>1323</v>
      </c>
      <c r="AP78" s="360" t="s">
        <v>1762</v>
      </c>
      <c r="AQ78" s="366" t="s">
        <v>668</v>
      </c>
      <c r="AR78" s="359">
        <v>2.8999999999999998E-3</v>
      </c>
      <c r="AS78" s="359">
        <v>2.8999999999999998E-3</v>
      </c>
      <c r="AT78" s="359" t="s">
        <v>1417</v>
      </c>
      <c r="AW78" s="646"/>
      <c r="AX78" s="647"/>
      <c r="AY78" s="647"/>
      <c r="AZ78" s="647"/>
      <c r="BA78" s="647"/>
      <c r="BB78" s="847"/>
      <c r="BC78" s="647"/>
      <c r="BD78" s="647"/>
      <c r="BE78" s="647"/>
      <c r="BF78" s="647"/>
      <c r="BG78" s="850"/>
      <c r="BH78" s="648"/>
      <c r="BI78" s="649"/>
      <c r="BJ78" s="649"/>
      <c r="BK78" s="649"/>
      <c r="BL78" s="218"/>
      <c r="BM78" s="648"/>
      <c r="BN78" s="648"/>
      <c r="BO78" s="648"/>
      <c r="BP78" s="648"/>
      <c r="BQ78" s="648"/>
      <c r="BR78" s="648"/>
      <c r="BS78" s="648"/>
      <c r="BT78" s="648"/>
      <c r="BU78" s="648"/>
      <c r="BV78" s="650"/>
      <c r="BW78" s="647"/>
    </row>
    <row r="79" spans="2:75" customFormat="1" ht="18.75">
      <c r="B79" s="353" t="s">
        <v>990</v>
      </c>
      <c r="C79" s="354">
        <v>35939847000110</v>
      </c>
      <c r="D79" s="355" t="s">
        <v>14</v>
      </c>
      <c r="E79" s="355" t="s">
        <v>607</v>
      </c>
      <c r="F79" s="355" t="s">
        <v>1417</v>
      </c>
      <c r="G79" s="356" t="s">
        <v>1417</v>
      </c>
      <c r="H79" s="356" t="s">
        <v>34</v>
      </c>
      <c r="I79" s="356" t="s">
        <v>34</v>
      </c>
      <c r="J79" s="356" t="s">
        <v>611</v>
      </c>
      <c r="K79" s="357" t="s">
        <v>49</v>
      </c>
      <c r="L79" s="358" t="s">
        <v>1338</v>
      </c>
      <c r="M79" s="358" t="s">
        <v>1414</v>
      </c>
      <c r="N79" s="357">
        <v>532010</v>
      </c>
      <c r="O79" s="357" t="s">
        <v>1320</v>
      </c>
      <c r="P79" s="361">
        <v>43919</v>
      </c>
      <c r="Q79" s="362">
        <v>85.001719140000006</v>
      </c>
      <c r="R79" s="362">
        <v>117.84253735360006</v>
      </c>
      <c r="S79" s="841">
        <v>14</v>
      </c>
      <c r="T79" s="359">
        <v>-0.33683180195776286</v>
      </c>
      <c r="U79" s="664">
        <v>-3.3678846025819311</v>
      </c>
      <c r="V79" s="359">
        <v>-0.35104530374904797</v>
      </c>
      <c r="W79" s="664">
        <v>-3.0548316201879104</v>
      </c>
      <c r="X79" s="359">
        <v>-0.14685289855840555</v>
      </c>
      <c r="Y79" s="664">
        <v>-0.96581511277299326</v>
      </c>
      <c r="Z79" s="359"/>
      <c r="AA79" s="664"/>
      <c r="AB79" s="359">
        <v>0.2806522266313185</v>
      </c>
      <c r="AC79" s="363">
        <v>-1.6602757419753718</v>
      </c>
      <c r="AD79" s="865">
        <v>35916505000185</v>
      </c>
      <c r="AE79" s="360" t="s">
        <v>1740</v>
      </c>
      <c r="AF79" s="844" t="s">
        <v>1741</v>
      </c>
      <c r="AG79" s="364" t="s">
        <v>1436</v>
      </c>
      <c r="AH79" s="364" t="s">
        <v>1747</v>
      </c>
      <c r="AI79" s="364">
        <v>20000</v>
      </c>
      <c r="AJ79" s="364">
        <v>5000</v>
      </c>
      <c r="AK79" s="364">
        <v>0</v>
      </c>
      <c r="AL79" s="359">
        <v>1.4999999999999999E-2</v>
      </c>
      <c r="AM79" s="359">
        <v>0.15</v>
      </c>
      <c r="AN79" s="664" t="s">
        <v>34</v>
      </c>
      <c r="AO79" s="357" t="s">
        <v>1323</v>
      </c>
      <c r="AP79" s="360" t="s">
        <v>1744</v>
      </c>
      <c r="AQ79" s="366" t="s">
        <v>659</v>
      </c>
      <c r="AR79" s="359">
        <v>2.5000000000000001E-3</v>
      </c>
      <c r="AS79" s="359">
        <v>2.5000000000000001E-3</v>
      </c>
      <c r="AT79" s="359" t="s">
        <v>1417</v>
      </c>
      <c r="AW79" s="646"/>
      <c r="AX79" s="647"/>
      <c r="AY79" s="647"/>
      <c r="AZ79" s="647"/>
      <c r="BA79" s="647"/>
      <c r="BB79" s="847"/>
      <c r="BC79" s="647"/>
      <c r="BD79" s="647"/>
      <c r="BE79" s="647"/>
      <c r="BF79" s="647"/>
      <c r="BG79" s="850"/>
      <c r="BH79" s="648"/>
      <c r="BI79" s="649"/>
      <c r="BJ79" s="649"/>
      <c r="BK79" s="649"/>
      <c r="BL79" s="218"/>
      <c r="BM79" s="648"/>
      <c r="BN79" s="648"/>
      <c r="BO79" s="648"/>
      <c r="BP79" s="648"/>
      <c r="BQ79" s="648"/>
      <c r="BR79" s="648"/>
      <c r="BS79" s="648"/>
      <c r="BT79" s="648"/>
      <c r="BU79" s="648"/>
      <c r="BV79" s="650"/>
      <c r="BW79" s="647"/>
    </row>
    <row r="80" spans="2:75" customFormat="1" ht="18.75">
      <c r="B80" s="353" t="s">
        <v>1099</v>
      </c>
      <c r="C80" s="354">
        <v>31353372000125</v>
      </c>
      <c r="D80" s="355" t="s">
        <v>13</v>
      </c>
      <c r="E80" s="355" t="s">
        <v>616</v>
      </c>
      <c r="F80" s="355" t="s">
        <v>617</v>
      </c>
      <c r="G80" s="356" t="s">
        <v>34</v>
      </c>
      <c r="H80" s="356" t="s">
        <v>1336</v>
      </c>
      <c r="I80" s="356" t="s">
        <v>34</v>
      </c>
      <c r="J80" s="356" t="s">
        <v>608</v>
      </c>
      <c r="K80" s="357" t="s">
        <v>48</v>
      </c>
      <c r="L80" s="358" t="s">
        <v>1338</v>
      </c>
      <c r="M80" s="358" t="s">
        <v>34</v>
      </c>
      <c r="N80" s="357">
        <v>479561</v>
      </c>
      <c r="O80" s="357" t="s">
        <v>1320</v>
      </c>
      <c r="P80" s="361">
        <v>43427</v>
      </c>
      <c r="Q80" s="362">
        <v>50.775134229999999</v>
      </c>
      <c r="R80" s="362">
        <v>62.360156191394417</v>
      </c>
      <c r="S80" s="841">
        <v>15</v>
      </c>
      <c r="T80" s="359">
        <v>0.10006051524264037</v>
      </c>
      <c r="U80" s="664">
        <v>1.0004763999521649</v>
      </c>
      <c r="V80" s="359">
        <v>9.9796784699348828E-2</v>
      </c>
      <c r="W80" s="664">
        <v>0.86844168042365566</v>
      </c>
      <c r="X80" s="359">
        <v>0.13659562766089084</v>
      </c>
      <c r="Y80" s="664">
        <v>0.8983555845929192</v>
      </c>
      <c r="Z80" s="359">
        <v>0.18869800314054097</v>
      </c>
      <c r="AA80" s="664">
        <v>0.99663097920615074</v>
      </c>
      <c r="AB80" s="359">
        <v>2.2832256001694202E-2</v>
      </c>
      <c r="AC80" s="363">
        <v>-0.66213322756340687</v>
      </c>
      <c r="AD80" s="865">
        <v>11403956000150</v>
      </c>
      <c r="AE80" s="360" t="s">
        <v>1813</v>
      </c>
      <c r="AF80" s="844" t="s">
        <v>1760</v>
      </c>
      <c r="AG80" s="364" t="s">
        <v>1435</v>
      </c>
      <c r="AH80" s="364" t="s">
        <v>1747</v>
      </c>
      <c r="AI80" s="364">
        <v>5000</v>
      </c>
      <c r="AJ80" s="364">
        <v>0</v>
      </c>
      <c r="AK80" s="364">
        <v>0</v>
      </c>
      <c r="AL80" s="359">
        <v>0</v>
      </c>
      <c r="AM80" s="359">
        <v>0</v>
      </c>
      <c r="AN80" s="664" t="s">
        <v>34</v>
      </c>
      <c r="AO80" s="357" t="s">
        <v>1323</v>
      </c>
      <c r="AP80" s="360" t="s">
        <v>1762</v>
      </c>
      <c r="AQ80" s="366" t="s">
        <v>668</v>
      </c>
      <c r="AR80" s="359">
        <v>5.0000000000000001E-3</v>
      </c>
      <c r="AS80" s="359">
        <v>5.0000000000000001E-3</v>
      </c>
      <c r="AT80" s="359" t="s">
        <v>1417</v>
      </c>
      <c r="AW80" s="646"/>
      <c r="AX80" s="647"/>
      <c r="AY80" s="647"/>
      <c r="AZ80" s="647"/>
      <c r="BA80" s="647"/>
      <c r="BB80" s="847"/>
      <c r="BC80" s="647"/>
      <c r="BD80" s="647"/>
      <c r="BE80" s="647"/>
      <c r="BF80" s="647"/>
      <c r="BG80" s="850"/>
      <c r="BH80" s="648"/>
      <c r="BI80" s="649"/>
      <c r="BJ80" s="649"/>
      <c r="BK80" s="649"/>
      <c r="BL80" s="218"/>
      <c r="BM80" s="648"/>
      <c r="BN80" s="648"/>
      <c r="BO80" s="648"/>
      <c r="BP80" s="648"/>
      <c r="BQ80" s="648"/>
      <c r="BR80" s="648"/>
      <c r="BS80" s="648"/>
      <c r="BT80" s="648"/>
      <c r="BU80" s="648"/>
      <c r="BV80" s="650"/>
      <c r="BW80" s="647"/>
    </row>
    <row r="81" spans="2:75" customFormat="1" ht="18.75">
      <c r="B81" s="353" t="s">
        <v>1144</v>
      </c>
      <c r="C81" s="354">
        <v>22918359000185</v>
      </c>
      <c r="D81" s="355" t="s">
        <v>13</v>
      </c>
      <c r="E81" s="355" t="s">
        <v>615</v>
      </c>
      <c r="F81" s="355" t="s">
        <v>619</v>
      </c>
      <c r="G81" s="356" t="s">
        <v>34</v>
      </c>
      <c r="H81" s="356" t="s">
        <v>1336</v>
      </c>
      <c r="I81" s="356" t="s">
        <v>34</v>
      </c>
      <c r="J81" s="356" t="s">
        <v>611</v>
      </c>
      <c r="K81" s="357" t="s">
        <v>48</v>
      </c>
      <c r="L81" s="358" t="s">
        <v>1338</v>
      </c>
      <c r="M81" s="358" t="s">
        <v>34</v>
      </c>
      <c r="N81" s="357">
        <v>413259</v>
      </c>
      <c r="O81" s="357" t="s">
        <v>1320</v>
      </c>
      <c r="P81" s="361">
        <v>42424</v>
      </c>
      <c r="Q81" s="362">
        <v>1261.0627360000001</v>
      </c>
      <c r="R81" s="362">
        <v>1307.5692262231073</v>
      </c>
      <c r="S81" s="841">
        <v>15</v>
      </c>
      <c r="T81" s="359">
        <v>0.14245601620722681</v>
      </c>
      <c r="U81" s="664">
        <v>1.4243768573539943</v>
      </c>
      <c r="V81" s="359">
        <v>0.17091787045200224</v>
      </c>
      <c r="W81" s="664">
        <v>1.4873445379722543</v>
      </c>
      <c r="X81" s="359">
        <v>0.27381761844880792</v>
      </c>
      <c r="Y81" s="664">
        <v>1.8008306042130273</v>
      </c>
      <c r="Z81" s="359">
        <v>0.39004637835844225</v>
      </c>
      <c r="AA81" s="664">
        <v>2.0600764053113054</v>
      </c>
      <c r="AB81" s="359">
        <v>4.325538974572047E-2</v>
      </c>
      <c r="AC81" s="363">
        <v>1.2947077976389845</v>
      </c>
      <c r="AD81" s="865">
        <v>22918378000101</v>
      </c>
      <c r="AE81" s="360" t="s">
        <v>1854</v>
      </c>
      <c r="AF81" s="844" t="s">
        <v>1783</v>
      </c>
      <c r="AG81" s="364" t="s">
        <v>59</v>
      </c>
      <c r="AH81" s="364" t="s">
        <v>1747</v>
      </c>
      <c r="AI81" s="364">
        <v>1000</v>
      </c>
      <c r="AJ81" s="364">
        <v>1000</v>
      </c>
      <c r="AK81" s="364">
        <v>1000</v>
      </c>
      <c r="AL81" s="359">
        <v>1.8000000000000002E-2</v>
      </c>
      <c r="AM81" s="359">
        <v>0.2</v>
      </c>
      <c r="AN81" s="664" t="s">
        <v>64</v>
      </c>
      <c r="AO81" s="357" t="s">
        <v>1323</v>
      </c>
      <c r="AP81" s="360" t="s">
        <v>1762</v>
      </c>
      <c r="AQ81" s="366" t="s">
        <v>664</v>
      </c>
      <c r="AR81" s="359">
        <v>5.0004000000000003E-3</v>
      </c>
      <c r="AS81" s="359">
        <v>5.0004000000000003E-3</v>
      </c>
      <c r="AT81" s="359" t="s">
        <v>1417</v>
      </c>
      <c r="AW81" s="646"/>
      <c r="AX81" s="647"/>
      <c r="AY81" s="647"/>
      <c r="AZ81" s="647"/>
      <c r="BA81" s="647"/>
      <c r="BB81" s="847"/>
      <c r="BC81" s="647"/>
      <c r="BD81" s="647"/>
      <c r="BE81" s="647"/>
      <c r="BF81" s="647"/>
      <c r="BG81" s="850"/>
      <c r="BH81" s="648"/>
      <c r="BI81" s="649"/>
      <c r="BJ81" s="649"/>
      <c r="BK81" s="649"/>
      <c r="BL81" s="218"/>
      <c r="BM81" s="648"/>
      <c r="BN81" s="648"/>
      <c r="BO81" s="648"/>
      <c r="BP81" s="648"/>
      <c r="BQ81" s="648"/>
      <c r="BR81" s="648"/>
      <c r="BS81" s="648"/>
      <c r="BT81" s="648"/>
      <c r="BU81" s="648"/>
      <c r="BV81" s="650"/>
      <c r="BW81" s="647"/>
    </row>
    <row r="82" spans="2:75" customFormat="1" ht="18.75">
      <c r="B82" s="353" t="s">
        <v>372</v>
      </c>
      <c r="C82" s="354">
        <v>7279819000189</v>
      </c>
      <c r="D82" s="355" t="s">
        <v>13</v>
      </c>
      <c r="E82" s="355" t="s">
        <v>616</v>
      </c>
      <c r="F82" s="355" t="s">
        <v>617</v>
      </c>
      <c r="G82" s="356" t="s">
        <v>34</v>
      </c>
      <c r="H82" s="356" t="s">
        <v>1336</v>
      </c>
      <c r="I82" s="356" t="s">
        <v>34</v>
      </c>
      <c r="J82" s="356" t="s">
        <v>608</v>
      </c>
      <c r="K82" s="357" t="s">
        <v>48</v>
      </c>
      <c r="L82" s="358" t="s">
        <v>1338</v>
      </c>
      <c r="M82" s="358" t="s">
        <v>34</v>
      </c>
      <c r="N82" s="357">
        <v>148040</v>
      </c>
      <c r="O82" s="357" t="s">
        <v>1323</v>
      </c>
      <c r="P82" s="361">
        <v>38430</v>
      </c>
      <c r="Q82" s="362">
        <v>128.00358700000001</v>
      </c>
      <c r="R82" s="362">
        <v>149.84720821912356</v>
      </c>
      <c r="S82" s="841">
        <v>16</v>
      </c>
      <c r="T82" s="359">
        <v>0.10874192664165405</v>
      </c>
      <c r="U82" s="664">
        <v>1.0872793431703462</v>
      </c>
      <c r="V82" s="359">
        <v>0.11833069286000875</v>
      </c>
      <c r="W82" s="664">
        <v>1.0297256175399807</v>
      </c>
      <c r="X82" s="359">
        <v>0.16320960690514341</v>
      </c>
      <c r="Y82" s="664">
        <v>1.0733891291633928</v>
      </c>
      <c r="Z82" s="359">
        <v>0.28188366230734596</v>
      </c>
      <c r="AA82" s="664">
        <v>1.4888021373408411</v>
      </c>
      <c r="AB82" s="359">
        <v>1.6333700033919655E-2</v>
      </c>
      <c r="AC82" s="363">
        <v>0.2091328232188944</v>
      </c>
      <c r="AD82" s="865">
        <v>0</v>
      </c>
      <c r="AE82" s="360" t="s">
        <v>1790</v>
      </c>
      <c r="AF82" s="844" t="s">
        <v>1741</v>
      </c>
      <c r="AG82" s="364" t="s">
        <v>1435</v>
      </c>
      <c r="AH82" s="364" t="s">
        <v>1747</v>
      </c>
      <c r="AI82" s="364">
        <v>5000</v>
      </c>
      <c r="AJ82" s="364">
        <v>5000</v>
      </c>
      <c r="AK82" s="364">
        <v>5000</v>
      </c>
      <c r="AL82" s="359">
        <v>0.02</v>
      </c>
      <c r="AM82" s="359">
        <v>0.25</v>
      </c>
      <c r="AN82" s="664" t="s">
        <v>2161</v>
      </c>
      <c r="AO82" s="357" t="s">
        <v>1323</v>
      </c>
      <c r="AP82" s="360" t="s">
        <v>1762</v>
      </c>
      <c r="AQ82" s="366" t="s">
        <v>664</v>
      </c>
      <c r="AR82" s="359">
        <v>4.0000000000000001E-3</v>
      </c>
      <c r="AS82" s="359">
        <v>4.0000000000000001E-3</v>
      </c>
      <c r="AT82" s="359" t="s">
        <v>1417</v>
      </c>
      <c r="AW82" s="646"/>
      <c r="AX82" s="647"/>
      <c r="AY82" s="647"/>
      <c r="AZ82" s="647"/>
      <c r="BA82" s="647"/>
      <c r="BB82" s="847"/>
      <c r="BC82" s="647"/>
      <c r="BD82" s="647"/>
      <c r="BE82" s="647"/>
      <c r="BF82" s="647"/>
      <c r="BG82" s="850"/>
      <c r="BH82" s="648"/>
      <c r="BI82" s="649"/>
      <c r="BJ82" s="649"/>
      <c r="BK82" s="649"/>
      <c r="BL82" s="218"/>
      <c r="BM82" s="648"/>
      <c r="BN82" s="648"/>
      <c r="BO82" s="648"/>
      <c r="BP82" s="648"/>
      <c r="BQ82" s="648"/>
      <c r="BR82" s="648"/>
      <c r="BS82" s="648"/>
      <c r="BT82" s="648"/>
      <c r="BU82" s="648"/>
      <c r="BV82" s="650"/>
      <c r="BW82" s="647"/>
    </row>
    <row r="83" spans="2:75" customFormat="1" ht="18.75">
      <c r="B83" s="353" t="s">
        <v>1033</v>
      </c>
      <c r="C83" s="354">
        <v>35372675000146</v>
      </c>
      <c r="D83" s="355" t="s">
        <v>14</v>
      </c>
      <c r="E83" s="355" t="s">
        <v>607</v>
      </c>
      <c r="F83" s="355" t="s">
        <v>1417</v>
      </c>
      <c r="G83" s="356" t="s">
        <v>1417</v>
      </c>
      <c r="H83" s="356" t="s">
        <v>34</v>
      </c>
      <c r="I83" s="356" t="s">
        <v>34</v>
      </c>
      <c r="J83" s="356" t="s">
        <v>608</v>
      </c>
      <c r="K83" s="357" t="s">
        <v>48</v>
      </c>
      <c r="L83" s="358" t="s">
        <v>1338</v>
      </c>
      <c r="M83" s="358" t="s">
        <v>34</v>
      </c>
      <c r="N83" s="357">
        <v>523968</v>
      </c>
      <c r="O83" s="357" t="s">
        <v>1320</v>
      </c>
      <c r="P83" s="361">
        <v>43821</v>
      </c>
      <c r="Q83" s="362">
        <v>380.70243325000001</v>
      </c>
      <c r="R83" s="362">
        <v>394.95089535378469</v>
      </c>
      <c r="S83" s="841">
        <v>17</v>
      </c>
      <c r="T83" s="359">
        <v>0.11287533359530033</v>
      </c>
      <c r="U83" s="664">
        <v>1.1286080940616769</v>
      </c>
      <c r="V83" s="359">
        <v>9.4134728169961823E-2</v>
      </c>
      <c r="W83" s="664">
        <v>0.81916989374387239</v>
      </c>
      <c r="X83" s="359">
        <v>0.26113469999999861</v>
      </c>
      <c r="Y83" s="664">
        <v>1.7174181933435495</v>
      </c>
      <c r="Z83" s="359"/>
      <c r="AA83" s="664"/>
      <c r="AB83" s="359">
        <v>0.20436312673872281</v>
      </c>
      <c r="AC83" s="363">
        <v>-0.10168200213001215</v>
      </c>
      <c r="AD83" s="865">
        <v>35372771000194</v>
      </c>
      <c r="AE83" s="360" t="s">
        <v>1933</v>
      </c>
      <c r="AF83" s="844" t="s">
        <v>1783</v>
      </c>
      <c r="AG83" s="364" t="s">
        <v>59</v>
      </c>
      <c r="AH83" s="364" t="s">
        <v>1747</v>
      </c>
      <c r="AI83" s="364">
        <v>1</v>
      </c>
      <c r="AJ83" s="364">
        <v>1</v>
      </c>
      <c r="AK83" s="364">
        <v>1</v>
      </c>
      <c r="AL83" s="359">
        <v>0</v>
      </c>
      <c r="AM83" s="359">
        <v>0</v>
      </c>
      <c r="AN83" s="664" t="s">
        <v>666</v>
      </c>
      <c r="AO83" s="357" t="s">
        <v>1323</v>
      </c>
      <c r="AP83" s="360" t="s">
        <v>1744</v>
      </c>
      <c r="AQ83" s="366" t="s">
        <v>659</v>
      </c>
      <c r="AR83" s="359">
        <v>4.6666666666666697E-3</v>
      </c>
      <c r="AS83" s="359">
        <v>4.6666666666666697E-3</v>
      </c>
      <c r="AT83" s="359" t="s">
        <v>1417</v>
      </c>
      <c r="AW83" s="646"/>
      <c r="AX83" s="647"/>
      <c r="AY83" s="647"/>
      <c r="AZ83" s="647"/>
      <c r="BA83" s="647"/>
      <c r="BB83" s="847"/>
      <c r="BC83" s="647"/>
      <c r="BD83" s="647"/>
      <c r="BE83" s="647"/>
      <c r="BF83" s="647"/>
      <c r="BG83" s="850"/>
      <c r="BH83" s="648"/>
      <c r="BI83" s="649"/>
      <c r="BJ83" s="649"/>
      <c r="BK83" s="649"/>
      <c r="BL83" s="218"/>
      <c r="BM83" s="648"/>
      <c r="BN83" s="648"/>
      <c r="BO83" s="648"/>
      <c r="BP83" s="648"/>
      <c r="BQ83" s="648"/>
      <c r="BR83" s="648"/>
      <c r="BS83" s="648"/>
      <c r="BT83" s="648"/>
      <c r="BU83" s="648"/>
      <c r="BV83" s="650"/>
      <c r="BW83" s="647"/>
    </row>
    <row r="84" spans="2:75" customFormat="1" ht="18.75">
      <c r="B84" s="353" t="s">
        <v>173</v>
      </c>
      <c r="C84" s="354">
        <v>31416575000113</v>
      </c>
      <c r="D84" s="355" t="s">
        <v>13</v>
      </c>
      <c r="E84" s="355" t="s">
        <v>616</v>
      </c>
      <c r="F84" s="355" t="s">
        <v>610</v>
      </c>
      <c r="G84" s="356" t="s">
        <v>34</v>
      </c>
      <c r="H84" s="356" t="s">
        <v>865</v>
      </c>
      <c r="I84" s="356" t="s">
        <v>34</v>
      </c>
      <c r="J84" s="356" t="s">
        <v>1417</v>
      </c>
      <c r="K84" s="357" t="s">
        <v>48</v>
      </c>
      <c r="L84" s="358" t="s">
        <v>1338</v>
      </c>
      <c r="M84" s="358" t="s">
        <v>34</v>
      </c>
      <c r="N84" s="357">
        <v>483311</v>
      </c>
      <c r="O84" s="357" t="s">
        <v>1320</v>
      </c>
      <c r="P84" s="361">
        <v>43448</v>
      </c>
      <c r="Q84" s="362">
        <v>149.95841275000001</v>
      </c>
      <c r="R84" s="362">
        <v>157.49507341840643</v>
      </c>
      <c r="S84" s="841">
        <v>17</v>
      </c>
      <c r="T84" s="359">
        <v>8.9328165662963421E-2</v>
      </c>
      <c r="U84" s="664">
        <v>0.89316671396398395</v>
      </c>
      <c r="V84" s="359">
        <v>0.11102414751113243</v>
      </c>
      <c r="W84" s="664">
        <v>0.9661433233810468</v>
      </c>
      <c r="X84" s="359">
        <v>0.25437928900980511</v>
      </c>
      <c r="Y84" s="664">
        <v>1.6729895297531829</v>
      </c>
      <c r="Z84" s="359">
        <v>0.31015879638254096</v>
      </c>
      <c r="AA84" s="664">
        <v>1.6381406257802689</v>
      </c>
      <c r="AB84" s="359">
        <v>5.8306594003810594E-2</v>
      </c>
      <c r="AC84" s="363">
        <v>-6.672714490779337E-2</v>
      </c>
      <c r="AD84" s="865">
        <v>31392821000144</v>
      </c>
      <c r="AE84" s="360" t="s">
        <v>1778</v>
      </c>
      <c r="AF84" s="844" t="s">
        <v>1741</v>
      </c>
      <c r="AG84" s="364" t="s">
        <v>1436</v>
      </c>
      <c r="AH84" s="364" t="s">
        <v>1747</v>
      </c>
      <c r="AI84" s="364">
        <v>1000</v>
      </c>
      <c r="AJ84" s="364">
        <v>1</v>
      </c>
      <c r="AK84" s="364">
        <v>1000</v>
      </c>
      <c r="AL84" s="359">
        <v>1.4999999999999999E-2</v>
      </c>
      <c r="AM84" s="359">
        <v>0.2</v>
      </c>
      <c r="AN84" s="664" t="s">
        <v>64</v>
      </c>
      <c r="AO84" s="357" t="s">
        <v>1323</v>
      </c>
      <c r="AP84" s="360" t="s">
        <v>1762</v>
      </c>
      <c r="AQ84" s="366" t="s">
        <v>668</v>
      </c>
      <c r="AR84" s="359">
        <v>5.0000000000000001E-3</v>
      </c>
      <c r="AS84" s="359">
        <v>5.0000000000000001E-3</v>
      </c>
      <c r="AT84" s="359" t="s">
        <v>1417</v>
      </c>
      <c r="AW84" s="646"/>
      <c r="AX84" s="647"/>
      <c r="AY84" s="647"/>
      <c r="AZ84" s="647"/>
      <c r="BA84" s="647"/>
      <c r="BB84" s="847"/>
      <c r="BC84" s="647"/>
      <c r="BD84" s="647"/>
      <c r="BE84" s="647"/>
      <c r="BF84" s="647"/>
      <c r="BG84" s="850"/>
      <c r="BH84" s="648"/>
      <c r="BI84" s="649"/>
      <c r="BJ84" s="649"/>
      <c r="BK84" s="649"/>
      <c r="BL84" s="218"/>
      <c r="BM84" s="648"/>
      <c r="BN84" s="648"/>
      <c r="BO84" s="648"/>
      <c r="BP84" s="648"/>
      <c r="BQ84" s="648"/>
      <c r="BR84" s="648"/>
      <c r="BS84" s="648"/>
      <c r="BT84" s="648"/>
      <c r="BU84" s="648"/>
      <c r="BV84" s="650"/>
      <c r="BW84" s="647"/>
    </row>
    <row r="85" spans="2:75" customFormat="1" ht="18.75">
      <c r="B85" s="353" t="s">
        <v>433</v>
      </c>
      <c r="C85" s="354">
        <v>30593403000152</v>
      </c>
      <c r="D85" s="355" t="s">
        <v>14</v>
      </c>
      <c r="E85" s="355" t="s">
        <v>607</v>
      </c>
      <c r="F85" s="355" t="s">
        <v>689</v>
      </c>
      <c r="G85" s="356" t="s">
        <v>1417</v>
      </c>
      <c r="H85" s="356" t="s">
        <v>34</v>
      </c>
      <c r="I85" s="356" t="s">
        <v>34</v>
      </c>
      <c r="J85" s="356" t="s">
        <v>608</v>
      </c>
      <c r="K85" s="357" t="s">
        <v>48</v>
      </c>
      <c r="L85" s="358" t="s">
        <v>1338</v>
      </c>
      <c r="M85" s="358" t="s">
        <v>34</v>
      </c>
      <c r="N85" s="357">
        <v>485691</v>
      </c>
      <c r="O85" s="357" t="s">
        <v>1320</v>
      </c>
      <c r="P85" s="361">
        <v>43463</v>
      </c>
      <c r="Q85" s="362">
        <v>292.85418571999998</v>
      </c>
      <c r="R85" s="362">
        <v>168.63554855155374</v>
      </c>
      <c r="S85" s="841">
        <v>17</v>
      </c>
      <c r="T85" s="359">
        <v>8.574831793095794E-2</v>
      </c>
      <c r="U85" s="664">
        <v>0.85737284299891126</v>
      </c>
      <c r="V85" s="359">
        <v>8.822661627784778E-2</v>
      </c>
      <c r="W85" s="664">
        <v>0.76775690849413836</v>
      </c>
      <c r="X85" s="359">
        <v>0.34786136698372916</v>
      </c>
      <c r="Y85" s="664">
        <v>2.2877979847918213</v>
      </c>
      <c r="Z85" s="359">
        <v>0.20515007887248227</v>
      </c>
      <c r="AA85" s="664">
        <v>1.0835245767737216</v>
      </c>
      <c r="AB85" s="359">
        <v>0.17675876394991344</v>
      </c>
      <c r="AC85" s="363">
        <v>-0.1509863679971149</v>
      </c>
      <c r="AD85" s="865">
        <v>30630170000110</v>
      </c>
      <c r="AE85" s="360" t="s">
        <v>1978</v>
      </c>
      <c r="AF85" s="844" t="s">
        <v>1783</v>
      </c>
      <c r="AG85" s="364" t="s">
        <v>59</v>
      </c>
      <c r="AH85" s="364" t="s">
        <v>1747</v>
      </c>
      <c r="AI85" s="364">
        <v>1000</v>
      </c>
      <c r="AJ85" s="364">
        <v>1000</v>
      </c>
      <c r="AK85" s="364">
        <v>1000</v>
      </c>
      <c r="AL85" s="359">
        <v>2.8999999999999998E-2</v>
      </c>
      <c r="AM85" s="359">
        <v>0</v>
      </c>
      <c r="AN85" s="664" t="s">
        <v>666</v>
      </c>
      <c r="AO85" s="357" t="s">
        <v>1323</v>
      </c>
      <c r="AP85" s="360" t="s">
        <v>1744</v>
      </c>
      <c r="AQ85" s="366" t="s">
        <v>659</v>
      </c>
      <c r="AR85" s="359">
        <v>4.7499999999999999E-3</v>
      </c>
      <c r="AS85" s="359">
        <v>4.7499999999999999E-3</v>
      </c>
      <c r="AT85" s="359" t="s">
        <v>1417</v>
      </c>
      <c r="AW85" s="646"/>
      <c r="AX85" s="647"/>
      <c r="AY85" s="647"/>
      <c r="AZ85" s="647"/>
      <c r="BA85" s="647"/>
      <c r="BB85" s="847"/>
      <c r="BC85" s="647"/>
      <c r="BD85" s="647"/>
      <c r="BE85" s="647"/>
      <c r="BF85" s="647"/>
      <c r="BG85" s="850"/>
      <c r="BH85" s="648"/>
      <c r="BI85" s="649"/>
      <c r="BJ85" s="649"/>
      <c r="BK85" s="649"/>
      <c r="BL85" s="218"/>
      <c r="BM85" s="648"/>
      <c r="BN85" s="648"/>
      <c r="BO85" s="648"/>
      <c r="BP85" s="648"/>
      <c r="BQ85" s="648"/>
      <c r="BR85" s="648"/>
      <c r="BS85" s="648"/>
      <c r="BT85" s="648"/>
      <c r="BU85" s="648"/>
      <c r="BV85" s="650"/>
      <c r="BW85" s="647"/>
    </row>
    <row r="86" spans="2:75" customFormat="1" ht="18.75">
      <c r="B86" s="353" t="s">
        <v>66</v>
      </c>
      <c r="C86" s="354">
        <v>35618055000144</v>
      </c>
      <c r="D86" s="355" t="s">
        <v>13</v>
      </c>
      <c r="E86" s="355" t="s">
        <v>616</v>
      </c>
      <c r="F86" s="355" t="s">
        <v>618</v>
      </c>
      <c r="G86" s="356" t="s">
        <v>34</v>
      </c>
      <c r="H86" s="356" t="s">
        <v>1337</v>
      </c>
      <c r="I86" s="356" t="s">
        <v>34</v>
      </c>
      <c r="J86" s="356" t="s">
        <v>611</v>
      </c>
      <c r="K86" s="357" t="s">
        <v>48</v>
      </c>
      <c r="L86" s="358" t="s">
        <v>1338</v>
      </c>
      <c r="M86" s="358" t="s">
        <v>34</v>
      </c>
      <c r="N86" s="357">
        <v>519790</v>
      </c>
      <c r="O86" s="357" t="s">
        <v>1320</v>
      </c>
      <c r="P86" s="361">
        <v>43828</v>
      </c>
      <c r="Q86" s="362">
        <v>483.82656828</v>
      </c>
      <c r="R86" s="362">
        <v>658.94440808087666</v>
      </c>
      <c r="S86" s="841">
        <v>18</v>
      </c>
      <c r="T86" s="359">
        <v>9.6426895465096196E-2</v>
      </c>
      <c r="U86" s="664">
        <v>0.96414487772267321</v>
      </c>
      <c r="V86" s="359">
        <v>0.11669658867361177</v>
      </c>
      <c r="W86" s="664">
        <v>1.0155054781848178</v>
      </c>
      <c r="X86" s="359">
        <v>0.17680866416720975</v>
      </c>
      <c r="Y86" s="664">
        <v>1.1628267579204807</v>
      </c>
      <c r="Z86" s="359"/>
      <c r="AA86" s="664"/>
      <c r="AB86" s="359">
        <v>7.5616358558287924E-2</v>
      </c>
      <c r="AC86" s="363">
        <v>2.356379822143518E-2</v>
      </c>
      <c r="AD86" s="865">
        <v>35618088000194</v>
      </c>
      <c r="AE86" s="360" t="s">
        <v>1896</v>
      </c>
      <c r="AF86" s="844" t="s">
        <v>1741</v>
      </c>
      <c r="AG86" s="364" t="s">
        <v>1436</v>
      </c>
      <c r="AH86" s="364" t="s">
        <v>1742</v>
      </c>
      <c r="AI86" s="364">
        <v>50000</v>
      </c>
      <c r="AJ86" s="364">
        <v>5000</v>
      </c>
      <c r="AK86" s="364">
        <v>25000</v>
      </c>
      <c r="AL86" s="359">
        <v>2.5000000000000001E-2</v>
      </c>
      <c r="AM86" s="359">
        <v>0.2</v>
      </c>
      <c r="AN86" s="664" t="s">
        <v>64</v>
      </c>
      <c r="AO86" s="357" t="s">
        <v>1323</v>
      </c>
      <c r="AP86" s="360" t="s">
        <v>1762</v>
      </c>
      <c r="AQ86" s="366" t="s">
        <v>671</v>
      </c>
      <c r="AR86" s="359">
        <v>3.8E-3</v>
      </c>
      <c r="AS86" s="359">
        <v>3.8E-3</v>
      </c>
      <c r="AT86" s="359" t="s">
        <v>1417</v>
      </c>
      <c r="AW86" s="646"/>
      <c r="AX86" s="647"/>
      <c r="AY86" s="647"/>
      <c r="AZ86" s="647"/>
      <c r="BA86" s="647"/>
      <c r="BB86" s="847"/>
      <c r="BC86" s="647"/>
      <c r="BD86" s="647"/>
      <c r="BE86" s="647"/>
      <c r="BF86" s="647"/>
      <c r="BG86" s="850"/>
      <c r="BH86" s="648"/>
      <c r="BI86" s="649"/>
      <c r="BJ86" s="649"/>
      <c r="BK86" s="649"/>
      <c r="BL86" s="218"/>
      <c r="BM86" s="648"/>
      <c r="BN86" s="648"/>
      <c r="BO86" s="648"/>
      <c r="BP86" s="648"/>
      <c r="BQ86" s="648"/>
      <c r="BR86" s="648"/>
      <c r="BS86" s="648"/>
      <c r="BT86" s="648"/>
      <c r="BU86" s="648"/>
      <c r="BV86" s="650"/>
      <c r="BW86" s="647"/>
    </row>
    <row r="87" spans="2:75" customFormat="1" ht="18.75">
      <c r="B87" s="353" t="s">
        <v>65</v>
      </c>
      <c r="C87" s="354">
        <v>21983042000160</v>
      </c>
      <c r="D87" s="355" t="s">
        <v>13</v>
      </c>
      <c r="E87" s="355" t="s">
        <v>615</v>
      </c>
      <c r="F87" s="355" t="s">
        <v>619</v>
      </c>
      <c r="G87" s="356" t="s">
        <v>34</v>
      </c>
      <c r="H87" s="356" t="s">
        <v>1336</v>
      </c>
      <c r="I87" s="356" t="s">
        <v>34</v>
      </c>
      <c r="J87" s="356" t="s">
        <v>611</v>
      </c>
      <c r="K87" s="357" t="s">
        <v>48</v>
      </c>
      <c r="L87" s="358" t="s">
        <v>1338</v>
      </c>
      <c r="M87" s="358" t="s">
        <v>34</v>
      </c>
      <c r="N87" s="357">
        <v>396729</v>
      </c>
      <c r="O87" s="357" t="s">
        <v>1320</v>
      </c>
      <c r="P87" s="361">
        <v>42155</v>
      </c>
      <c r="Q87" s="362">
        <v>654.82352200000003</v>
      </c>
      <c r="R87" s="362">
        <v>712.38904809960195</v>
      </c>
      <c r="S87" s="841">
        <v>18</v>
      </c>
      <c r="T87" s="359">
        <v>9.0474072838783837E-2</v>
      </c>
      <c r="U87" s="664">
        <v>0.90462431123063891</v>
      </c>
      <c r="V87" s="359">
        <v>0.10638478980388633</v>
      </c>
      <c r="W87" s="664">
        <v>0.92577116494422762</v>
      </c>
      <c r="X87" s="359">
        <v>0.14329895126970915</v>
      </c>
      <c r="Y87" s="664">
        <v>0.94244168238709969</v>
      </c>
      <c r="Z87" s="359">
        <v>0.1880600982122238</v>
      </c>
      <c r="AA87" s="664">
        <v>0.9932618083470629</v>
      </c>
      <c r="AB87" s="359">
        <v>2.3621627862431601E-2</v>
      </c>
      <c r="AC87" s="363">
        <v>-0.361109331841797</v>
      </c>
      <c r="AD87" s="865">
        <v>21983079000198</v>
      </c>
      <c r="AE87" s="360" t="s">
        <v>1896</v>
      </c>
      <c r="AF87" s="844" t="s">
        <v>1741</v>
      </c>
      <c r="AG87" s="364" t="s">
        <v>1436</v>
      </c>
      <c r="AH87" s="364" t="s">
        <v>1747</v>
      </c>
      <c r="AI87" s="364">
        <v>50000</v>
      </c>
      <c r="AJ87" s="364">
        <v>5000</v>
      </c>
      <c r="AK87" s="364">
        <v>25000</v>
      </c>
      <c r="AL87" s="359">
        <v>1.9E-2</v>
      </c>
      <c r="AM87" s="359">
        <v>0.2</v>
      </c>
      <c r="AN87" s="664" t="s">
        <v>64</v>
      </c>
      <c r="AO87" s="357" t="s">
        <v>1323</v>
      </c>
      <c r="AP87" s="360" t="s">
        <v>1762</v>
      </c>
      <c r="AQ87" s="366" t="s">
        <v>671</v>
      </c>
      <c r="AR87" s="359">
        <v>3.8E-3</v>
      </c>
      <c r="AS87" s="359">
        <v>3.8E-3</v>
      </c>
      <c r="AT87" s="359" t="s">
        <v>1417</v>
      </c>
      <c r="AW87" s="646"/>
      <c r="AX87" s="647"/>
      <c r="AY87" s="647"/>
      <c r="AZ87" s="647"/>
      <c r="BA87" s="647"/>
      <c r="BB87" s="847"/>
      <c r="BC87" s="647"/>
      <c r="BD87" s="647"/>
      <c r="BE87" s="647"/>
      <c r="BF87" s="647"/>
      <c r="BG87" s="850"/>
      <c r="BH87" s="648"/>
      <c r="BI87" s="649"/>
      <c r="BJ87" s="649"/>
      <c r="BK87" s="649"/>
      <c r="BL87" s="218"/>
      <c r="BM87" s="648"/>
      <c r="BN87" s="648"/>
      <c r="BO87" s="648"/>
      <c r="BP87" s="648"/>
      <c r="BQ87" s="648"/>
      <c r="BR87" s="648"/>
      <c r="BS87" s="648"/>
      <c r="BT87" s="648"/>
      <c r="BU87" s="648"/>
      <c r="BV87" s="650"/>
      <c r="BW87" s="647"/>
    </row>
    <row r="88" spans="2:75" customFormat="1" ht="18.75">
      <c r="B88" s="353" t="s">
        <v>1001</v>
      </c>
      <c r="C88" s="354">
        <v>29993579000112</v>
      </c>
      <c r="D88" s="355" t="s">
        <v>13</v>
      </c>
      <c r="E88" s="355" t="s">
        <v>615</v>
      </c>
      <c r="F88" s="355" t="s">
        <v>619</v>
      </c>
      <c r="G88" s="356" t="s">
        <v>34</v>
      </c>
      <c r="H88" s="356" t="s">
        <v>1336</v>
      </c>
      <c r="I88" s="356" t="s">
        <v>34</v>
      </c>
      <c r="J88" s="356" t="s">
        <v>611</v>
      </c>
      <c r="K88" s="357" t="s">
        <v>48</v>
      </c>
      <c r="L88" s="358" t="s">
        <v>1338</v>
      </c>
      <c r="M88" s="358" t="s">
        <v>34</v>
      </c>
      <c r="N88" s="357">
        <v>487465</v>
      </c>
      <c r="O88" s="357" t="s">
        <v>1320</v>
      </c>
      <c r="P88" s="361">
        <v>43483</v>
      </c>
      <c r="Q88" s="362">
        <v>11.434892250000001</v>
      </c>
      <c r="R88" s="362">
        <v>9.7848480848605544</v>
      </c>
      <c r="S88" s="841">
        <v>22</v>
      </c>
      <c r="T88" s="359">
        <v>0.14174522659588251</v>
      </c>
      <c r="U88" s="664">
        <v>1.4172698758462867</v>
      </c>
      <c r="V88" s="359">
        <v>0.14983106383567812</v>
      </c>
      <c r="W88" s="664">
        <v>1.3038450211509607</v>
      </c>
      <c r="X88" s="359">
        <v>0.21382586924056923</v>
      </c>
      <c r="Y88" s="664">
        <v>1.4062797400776474</v>
      </c>
      <c r="Z88" s="359">
        <v>0.24300791606389849</v>
      </c>
      <c r="AA88" s="664">
        <v>1.283475253107095</v>
      </c>
      <c r="AB88" s="359">
        <v>2.3438845496027823E-2</v>
      </c>
      <c r="AC88" s="363">
        <v>1.4896759221050715</v>
      </c>
      <c r="AD88" s="865">
        <v>35825021000120</v>
      </c>
      <c r="AE88" s="360" t="s">
        <v>1831</v>
      </c>
      <c r="AF88" s="844" t="s">
        <v>1783</v>
      </c>
      <c r="AG88" s="364" t="s">
        <v>59</v>
      </c>
      <c r="AH88" s="364" t="s">
        <v>1747</v>
      </c>
      <c r="AI88" s="364">
        <v>500</v>
      </c>
      <c r="AJ88" s="364">
        <v>1</v>
      </c>
      <c r="AK88" s="364">
        <v>500</v>
      </c>
      <c r="AL88" s="359">
        <v>0</v>
      </c>
      <c r="AM88" s="359">
        <v>0</v>
      </c>
      <c r="AN88" s="664" t="s">
        <v>64</v>
      </c>
      <c r="AO88" s="357" t="s">
        <v>1323</v>
      </c>
      <c r="AP88" s="360" t="s">
        <v>1762</v>
      </c>
      <c r="AQ88" s="366" t="s">
        <v>686</v>
      </c>
      <c r="AR88" s="359">
        <v>4.6666666666666697E-3</v>
      </c>
      <c r="AS88" s="359">
        <v>4.6666666666666697E-3</v>
      </c>
      <c r="AT88" s="359" t="s">
        <v>1417</v>
      </c>
      <c r="AW88" s="646"/>
      <c r="AX88" s="647"/>
      <c r="AY88" s="647"/>
      <c r="AZ88" s="647"/>
      <c r="BA88" s="647"/>
      <c r="BB88" s="847"/>
      <c r="BC88" s="647"/>
      <c r="BD88" s="647"/>
      <c r="BE88" s="647"/>
      <c r="BF88" s="647"/>
      <c r="BG88" s="850"/>
      <c r="BH88" s="648"/>
      <c r="BI88" s="649"/>
      <c r="BJ88" s="649"/>
      <c r="BK88" s="649"/>
      <c r="BL88" s="218"/>
      <c r="BM88" s="648"/>
      <c r="BN88" s="648"/>
      <c r="BO88" s="648"/>
      <c r="BP88" s="648"/>
      <c r="BQ88" s="648"/>
      <c r="BR88" s="648"/>
      <c r="BS88" s="648"/>
      <c r="BT88" s="648"/>
      <c r="BU88" s="648"/>
      <c r="BV88" s="650"/>
      <c r="BW88" s="647"/>
    </row>
    <row r="89" spans="2:75" customFormat="1" ht="18.75">
      <c r="B89" s="353" t="s">
        <v>1002</v>
      </c>
      <c r="C89" s="354">
        <v>37567202000120</v>
      </c>
      <c r="D89" s="355" t="s">
        <v>14</v>
      </c>
      <c r="E89" s="355" t="s">
        <v>614</v>
      </c>
      <c r="F89" s="355" t="s">
        <v>1417</v>
      </c>
      <c r="G89" s="356" t="s">
        <v>1417</v>
      </c>
      <c r="H89" s="356" t="s">
        <v>1336</v>
      </c>
      <c r="I89" s="356" t="s">
        <v>34</v>
      </c>
      <c r="J89" s="356" t="s">
        <v>608</v>
      </c>
      <c r="K89" s="357" t="s">
        <v>48</v>
      </c>
      <c r="L89" s="358" t="s">
        <v>1338</v>
      </c>
      <c r="M89" s="358" t="s">
        <v>34</v>
      </c>
      <c r="N89" s="357">
        <v>548219</v>
      </c>
      <c r="O89" s="357" t="s">
        <v>1320</v>
      </c>
      <c r="P89" s="361">
        <v>44044</v>
      </c>
      <c r="Q89" s="362">
        <v>39.718322520000001</v>
      </c>
      <c r="R89" s="362">
        <v>31.355801855039996</v>
      </c>
      <c r="S89" s="841">
        <v>23</v>
      </c>
      <c r="T89" s="359">
        <v>0.10755517107815127</v>
      </c>
      <c r="U89" s="664">
        <v>1.0754133145883698</v>
      </c>
      <c r="V89" s="359">
        <v>0.12144027757759135</v>
      </c>
      <c r="W89" s="664">
        <v>1.0567855372126711</v>
      </c>
      <c r="X89" s="359">
        <v>0.23726842585203345</v>
      </c>
      <c r="Y89" s="664">
        <v>1.5604556241061391</v>
      </c>
      <c r="Z89" s="359"/>
      <c r="AA89" s="664"/>
      <c r="AB89" s="359">
        <v>3.2722570829825805E-2</v>
      </c>
      <c r="AC89" s="363">
        <v>0.19941885230297809</v>
      </c>
      <c r="AD89" s="865">
        <v>37347996000116</v>
      </c>
      <c r="AE89" s="360" t="s">
        <v>1831</v>
      </c>
      <c r="AF89" s="844" t="s">
        <v>1783</v>
      </c>
      <c r="AG89" s="364" t="s">
        <v>59</v>
      </c>
      <c r="AH89" s="364" t="s">
        <v>1742</v>
      </c>
      <c r="AI89" s="364">
        <v>100</v>
      </c>
      <c r="AJ89" s="364">
        <v>0</v>
      </c>
      <c r="AK89" s="364">
        <v>0</v>
      </c>
      <c r="AL89" s="359">
        <v>0</v>
      </c>
      <c r="AM89" s="359">
        <v>0</v>
      </c>
      <c r="AN89" s="664" t="s">
        <v>2156</v>
      </c>
      <c r="AO89" s="357" t="s">
        <v>1323</v>
      </c>
      <c r="AP89" s="360" t="s">
        <v>1762</v>
      </c>
      <c r="AQ89" s="366" t="s">
        <v>668</v>
      </c>
      <c r="AR89" s="359">
        <v>4.6666666666666697E-3</v>
      </c>
      <c r="AS89" s="359">
        <v>4.6666666666666697E-3</v>
      </c>
      <c r="AT89" s="359" t="s">
        <v>1417</v>
      </c>
      <c r="AW89" s="646"/>
      <c r="AX89" s="647"/>
      <c r="AY89" s="647"/>
      <c r="AZ89" s="647"/>
      <c r="BA89" s="647"/>
      <c r="BB89" s="847"/>
      <c r="BC89" s="647"/>
      <c r="BD89" s="647"/>
      <c r="BE89" s="647"/>
      <c r="BF89" s="647"/>
      <c r="BG89" s="850"/>
      <c r="BH89" s="648"/>
      <c r="BI89" s="649"/>
      <c r="BJ89" s="649"/>
      <c r="BK89" s="649"/>
      <c r="BL89" s="218"/>
      <c r="BM89" s="648"/>
      <c r="BN89" s="648"/>
      <c r="BO89" s="648"/>
      <c r="BP89" s="648"/>
      <c r="BQ89" s="648"/>
      <c r="BR89" s="648"/>
      <c r="BS89" s="648"/>
      <c r="BT89" s="648"/>
      <c r="BU89" s="648"/>
      <c r="BV89" s="650"/>
      <c r="BW89" s="647"/>
    </row>
    <row r="90" spans="2:75" customFormat="1" ht="18.75">
      <c r="B90" s="353" t="s">
        <v>1098</v>
      </c>
      <c r="C90" s="354">
        <v>30338686000196</v>
      </c>
      <c r="D90" s="355" t="s">
        <v>11</v>
      </c>
      <c r="E90" s="355" t="s">
        <v>661</v>
      </c>
      <c r="F90" s="355" t="s">
        <v>1417</v>
      </c>
      <c r="G90" s="356" t="s">
        <v>738</v>
      </c>
      <c r="H90" s="356" t="s">
        <v>34</v>
      </c>
      <c r="I90" s="356" t="s">
        <v>1303</v>
      </c>
      <c r="J90" s="356" t="s">
        <v>611</v>
      </c>
      <c r="K90" s="357" t="s">
        <v>48</v>
      </c>
      <c r="L90" s="358" t="s">
        <v>1338</v>
      </c>
      <c r="M90" s="358" t="s">
        <v>34</v>
      </c>
      <c r="N90" s="357">
        <v>475572</v>
      </c>
      <c r="O90" s="357" t="s">
        <v>1320</v>
      </c>
      <c r="P90" s="361">
        <v>43287</v>
      </c>
      <c r="Q90" s="362">
        <v>21.783543219999999</v>
      </c>
      <c r="R90" s="362">
        <v>39.92329301697211</v>
      </c>
      <c r="S90" s="841">
        <v>26</v>
      </c>
      <c r="T90" s="359">
        <v>-3.0506190741030226E-2</v>
      </c>
      <c r="U90" s="664">
        <v>-0.30502265368941162</v>
      </c>
      <c r="V90" s="359">
        <v>-1.9527067914165253E-2</v>
      </c>
      <c r="W90" s="664">
        <v>-0.16992651340634998</v>
      </c>
      <c r="X90" s="359">
        <v>7.475469182815675E-2</v>
      </c>
      <c r="Y90" s="664">
        <v>0.49164307839389965</v>
      </c>
      <c r="Z90" s="359">
        <v>8.8418972498517823E-2</v>
      </c>
      <c r="AA90" s="664">
        <v>0.46699533474112892</v>
      </c>
      <c r="AB90" s="359">
        <v>5.3375139698436554E-2</v>
      </c>
      <c r="AC90" s="363">
        <v>-2.5188102313558507</v>
      </c>
      <c r="AD90" s="865">
        <v>29853005000149</v>
      </c>
      <c r="AE90" s="360" t="s">
        <v>1813</v>
      </c>
      <c r="AF90" s="844" t="s">
        <v>1760</v>
      </c>
      <c r="AG90" s="364" t="s">
        <v>1435</v>
      </c>
      <c r="AH90" s="364" t="s">
        <v>1742</v>
      </c>
      <c r="AI90" s="364">
        <v>5000</v>
      </c>
      <c r="AJ90" s="364">
        <v>1000</v>
      </c>
      <c r="AK90" s="364">
        <v>1000</v>
      </c>
      <c r="AL90" s="359">
        <v>0</v>
      </c>
      <c r="AM90" s="359">
        <v>0</v>
      </c>
      <c r="AN90" s="664" t="s">
        <v>34</v>
      </c>
      <c r="AO90" s="357" t="s">
        <v>1323</v>
      </c>
      <c r="AP90" s="360" t="s">
        <v>1762</v>
      </c>
      <c r="AQ90" s="366" t="s">
        <v>679</v>
      </c>
      <c r="AR90" s="359">
        <v>5.6666666666666697E-3</v>
      </c>
      <c r="AS90" s="359">
        <v>5.6666666666666697E-3</v>
      </c>
      <c r="AT90" s="359" t="s">
        <v>1417</v>
      </c>
      <c r="AW90" s="646"/>
      <c r="AX90" s="647"/>
      <c r="AY90" s="647"/>
      <c r="AZ90" s="647"/>
      <c r="BA90" s="647"/>
      <c r="BB90" s="847"/>
      <c r="BC90" s="647"/>
      <c r="BD90" s="647"/>
      <c r="BE90" s="647"/>
      <c r="BF90" s="647"/>
      <c r="BG90" s="850"/>
      <c r="BH90" s="648"/>
      <c r="BI90" s="649"/>
      <c r="BJ90" s="649"/>
      <c r="BK90" s="649"/>
      <c r="BL90" s="218"/>
      <c r="BM90" s="648"/>
      <c r="BN90" s="648"/>
      <c r="BO90" s="648"/>
      <c r="BP90" s="648"/>
      <c r="BQ90" s="648"/>
      <c r="BR90" s="648"/>
      <c r="BS90" s="648"/>
      <c r="BT90" s="648"/>
      <c r="BU90" s="648"/>
      <c r="BV90" s="650"/>
      <c r="BW90" s="647"/>
    </row>
    <row r="91" spans="2:75" customFormat="1" ht="18.75">
      <c r="B91" s="353" t="s">
        <v>600</v>
      </c>
      <c r="C91" s="354">
        <v>8940189000104</v>
      </c>
      <c r="D91" s="355" t="s">
        <v>14</v>
      </c>
      <c r="E91" s="355" t="s">
        <v>607</v>
      </c>
      <c r="F91" s="355" t="s">
        <v>1417</v>
      </c>
      <c r="G91" s="356" t="s">
        <v>1417</v>
      </c>
      <c r="H91" s="356" t="s">
        <v>34</v>
      </c>
      <c r="I91" s="356" t="s">
        <v>34</v>
      </c>
      <c r="J91" s="356" t="s">
        <v>608</v>
      </c>
      <c r="K91" s="357" t="s">
        <v>48</v>
      </c>
      <c r="L91" s="358" t="s">
        <v>1338</v>
      </c>
      <c r="M91" s="358" t="s">
        <v>1414</v>
      </c>
      <c r="N91" s="357">
        <v>195571</v>
      </c>
      <c r="O91" s="357" t="s">
        <v>1323</v>
      </c>
      <c r="P91" s="361">
        <v>39325</v>
      </c>
      <c r="Q91" s="362">
        <v>51.940069999999999</v>
      </c>
      <c r="R91" s="362">
        <v>79.849934035856563</v>
      </c>
      <c r="S91" s="841">
        <v>29</v>
      </c>
      <c r="T91" s="359">
        <v>-9.2987576105690195E-2</v>
      </c>
      <c r="U91" s="664">
        <v>-0.9297561096592647</v>
      </c>
      <c r="V91" s="359">
        <v>-0.1556469359211502</v>
      </c>
      <c r="W91" s="664">
        <v>-1.354455326305104</v>
      </c>
      <c r="X91" s="359">
        <v>-0.22151558927806181</v>
      </c>
      <c r="Y91" s="664">
        <v>-1.4568531226809869</v>
      </c>
      <c r="Z91" s="359">
        <v>-0.13100925115188133</v>
      </c>
      <c r="AA91" s="664">
        <v>-0.69194096433186936</v>
      </c>
      <c r="AB91" s="359">
        <v>0.2555518445427461</v>
      </c>
      <c r="AC91" s="363">
        <v>-1.0587351324486252</v>
      </c>
      <c r="AD91" s="865">
        <v>8927452000125</v>
      </c>
      <c r="AE91" s="360" t="s">
        <v>1807</v>
      </c>
      <c r="AF91" s="844" t="s">
        <v>1741</v>
      </c>
      <c r="AG91" s="364" t="s">
        <v>1435</v>
      </c>
      <c r="AH91" s="364" t="s">
        <v>1742</v>
      </c>
      <c r="AI91" s="364">
        <v>100000</v>
      </c>
      <c r="AJ91" s="364">
        <v>10000</v>
      </c>
      <c r="AK91" s="364">
        <v>100000</v>
      </c>
      <c r="AL91" s="359">
        <v>1.8000000000000002E-2</v>
      </c>
      <c r="AM91" s="359">
        <v>0.2</v>
      </c>
      <c r="AN91" s="664" t="s">
        <v>2161</v>
      </c>
      <c r="AO91" s="357" t="s">
        <v>1323</v>
      </c>
      <c r="AP91" s="360" t="s">
        <v>1744</v>
      </c>
      <c r="AQ91" s="366" t="s">
        <v>659</v>
      </c>
      <c r="AR91" s="359">
        <v>2.16666666666667E-3</v>
      </c>
      <c r="AS91" s="359">
        <v>2.16666666666667E-3</v>
      </c>
      <c r="AT91" s="359" t="s">
        <v>1417</v>
      </c>
      <c r="AW91" s="646"/>
      <c r="AX91" s="647"/>
      <c r="AY91" s="647"/>
      <c r="AZ91" s="647"/>
      <c r="BA91" s="647"/>
      <c r="BB91" s="847"/>
      <c r="BC91" s="647"/>
      <c r="BD91" s="647"/>
      <c r="BE91" s="647"/>
      <c r="BF91" s="647"/>
      <c r="BG91" s="850"/>
      <c r="BH91" s="648"/>
      <c r="BI91" s="649"/>
      <c r="BJ91" s="649"/>
      <c r="BK91" s="649"/>
      <c r="BL91" s="218"/>
      <c r="BM91" s="648"/>
      <c r="BN91" s="648"/>
      <c r="BO91" s="648"/>
      <c r="BP91" s="648"/>
      <c r="BQ91" s="648"/>
      <c r="BR91" s="648"/>
      <c r="BS91" s="648"/>
      <c r="BT91" s="648"/>
      <c r="BU91" s="648"/>
      <c r="BV91" s="650"/>
      <c r="BW91" s="647"/>
    </row>
    <row r="92" spans="2:75" customFormat="1" ht="18.75">
      <c r="B92" s="353" t="s">
        <v>1137</v>
      </c>
      <c r="C92" s="354">
        <v>35378376000119</v>
      </c>
      <c r="D92" s="355" t="s">
        <v>11</v>
      </c>
      <c r="E92" s="355" t="s">
        <v>620</v>
      </c>
      <c r="F92" s="355" t="s">
        <v>663</v>
      </c>
      <c r="G92" s="356" t="s">
        <v>738</v>
      </c>
      <c r="H92" s="356" t="s">
        <v>34</v>
      </c>
      <c r="I92" s="356" t="s">
        <v>1417</v>
      </c>
      <c r="J92" s="356" t="s">
        <v>608</v>
      </c>
      <c r="K92" s="357" t="s">
        <v>48</v>
      </c>
      <c r="L92" s="358" t="s">
        <v>1338</v>
      </c>
      <c r="M92" s="358" t="s">
        <v>34</v>
      </c>
      <c r="N92" s="357">
        <v>523666</v>
      </c>
      <c r="O92" s="357" t="s">
        <v>1320</v>
      </c>
      <c r="P92" s="361">
        <v>43800</v>
      </c>
      <c r="Q92" s="362">
        <v>242.78322137999999</v>
      </c>
      <c r="R92" s="362">
        <v>155.0922419212749</v>
      </c>
      <c r="S92" s="841">
        <v>30</v>
      </c>
      <c r="T92" s="359">
        <v>0.11261785393068924</v>
      </c>
      <c r="U92" s="664">
        <v>1.1260336287265114</v>
      </c>
      <c r="V92" s="359">
        <v>0.12884602962306224</v>
      </c>
      <c r="W92" s="664">
        <v>1.1212311380458575</v>
      </c>
      <c r="X92" s="359">
        <v>0.20824882190029581</v>
      </c>
      <c r="Y92" s="664">
        <v>1.3696008821268508</v>
      </c>
      <c r="Z92" s="359"/>
      <c r="AA92" s="664"/>
      <c r="AB92" s="359">
        <v>1.6839129803889162E-3</v>
      </c>
      <c r="AC92" s="363">
        <v>8.2731410274776227</v>
      </c>
      <c r="AD92" s="865">
        <v>35377796000180</v>
      </c>
      <c r="AE92" s="360" t="s">
        <v>1787</v>
      </c>
      <c r="AF92" s="844" t="s">
        <v>1783</v>
      </c>
      <c r="AG92" s="364" t="s">
        <v>59</v>
      </c>
      <c r="AH92" s="364" t="s">
        <v>1747</v>
      </c>
      <c r="AI92" s="364">
        <v>20000</v>
      </c>
      <c r="AJ92" s="364">
        <v>0</v>
      </c>
      <c r="AK92" s="364">
        <v>1000</v>
      </c>
      <c r="AL92" s="359">
        <v>0</v>
      </c>
      <c r="AM92" s="359">
        <v>0</v>
      </c>
      <c r="AN92" s="664" t="s">
        <v>64</v>
      </c>
      <c r="AO92" s="357" t="s">
        <v>1323</v>
      </c>
      <c r="AP92" s="360" t="s">
        <v>1749</v>
      </c>
      <c r="AQ92" s="366" t="s">
        <v>675</v>
      </c>
      <c r="AR92" s="359">
        <v>1.33333333333333E-3</v>
      </c>
      <c r="AS92" s="359">
        <v>1.33333333333333E-3</v>
      </c>
      <c r="AT92" s="359" t="s">
        <v>1417</v>
      </c>
      <c r="AW92" s="646"/>
      <c r="AX92" s="647"/>
      <c r="AY92" s="647"/>
      <c r="AZ92" s="647"/>
      <c r="BA92" s="647"/>
      <c r="BB92" s="847"/>
      <c r="BC92" s="647"/>
      <c r="BD92" s="647"/>
      <c r="BE92" s="647"/>
      <c r="BF92" s="647"/>
      <c r="BG92" s="850"/>
      <c r="BH92" s="648"/>
      <c r="BI92" s="649"/>
      <c r="BJ92" s="649"/>
      <c r="BK92" s="649"/>
      <c r="BL92" s="218"/>
      <c r="BM92" s="648"/>
      <c r="BN92" s="648"/>
      <c r="BO92" s="648"/>
      <c r="BP92" s="648"/>
      <c r="BQ92" s="648"/>
      <c r="BR92" s="648"/>
      <c r="BS92" s="648"/>
      <c r="BT92" s="648"/>
      <c r="BU92" s="648"/>
      <c r="BV92" s="650"/>
      <c r="BW92" s="647"/>
    </row>
    <row r="93" spans="2:75" customFormat="1" ht="18.75">
      <c r="B93" s="353" t="s">
        <v>24</v>
      </c>
      <c r="C93" s="354">
        <v>24592505000150</v>
      </c>
      <c r="D93" s="355" t="s">
        <v>13</v>
      </c>
      <c r="E93" s="355" t="s">
        <v>615</v>
      </c>
      <c r="F93" s="355" t="s">
        <v>619</v>
      </c>
      <c r="G93" s="356" t="s">
        <v>34</v>
      </c>
      <c r="H93" s="356" t="s">
        <v>1337</v>
      </c>
      <c r="I93" s="356" t="s">
        <v>34</v>
      </c>
      <c r="J93" s="356" t="s">
        <v>611</v>
      </c>
      <c r="K93" s="357" t="s">
        <v>48</v>
      </c>
      <c r="L93" s="358" t="s">
        <v>1338</v>
      </c>
      <c r="M93" s="358" t="s">
        <v>34</v>
      </c>
      <c r="N93" s="357">
        <v>425257</v>
      </c>
      <c r="O93" s="357" t="s">
        <v>1320</v>
      </c>
      <c r="P93" s="361">
        <v>42652</v>
      </c>
      <c r="Q93" s="362">
        <v>361.598996</v>
      </c>
      <c r="R93" s="362">
        <v>543.76806546215153</v>
      </c>
      <c r="S93" s="841">
        <v>30</v>
      </c>
      <c r="T93" s="359">
        <v>0.1464563949765203</v>
      </c>
      <c r="U93" s="664">
        <v>1.4643754975752896</v>
      </c>
      <c r="V93" s="359">
        <v>0.1735142466220172</v>
      </c>
      <c r="W93" s="664">
        <v>1.5099384651302545</v>
      </c>
      <c r="X93" s="359">
        <v>0.14615535107611644</v>
      </c>
      <c r="Y93" s="664">
        <v>0.96122751588600608</v>
      </c>
      <c r="Z93" s="359">
        <v>0.24429997996031583</v>
      </c>
      <c r="AA93" s="664">
        <v>1.2902994424723861</v>
      </c>
      <c r="AB93" s="359">
        <v>6.872376397194685E-2</v>
      </c>
      <c r="AC93" s="363">
        <v>0.85268127321479392</v>
      </c>
      <c r="AD93" s="865">
        <v>20216114000180</v>
      </c>
      <c r="AE93" s="360" t="s">
        <v>1918</v>
      </c>
      <c r="AF93" s="844" t="s">
        <v>1741</v>
      </c>
      <c r="AG93" s="364" t="s">
        <v>1436</v>
      </c>
      <c r="AH93" s="364" t="s">
        <v>1742</v>
      </c>
      <c r="AI93" s="364">
        <v>500</v>
      </c>
      <c r="AJ93" s="364">
        <v>100</v>
      </c>
      <c r="AK93" s="364">
        <v>500</v>
      </c>
      <c r="AL93" s="359">
        <v>1.95E-2</v>
      </c>
      <c r="AM93" s="359">
        <v>0.2</v>
      </c>
      <c r="AN93" s="664" t="s">
        <v>64</v>
      </c>
      <c r="AO93" s="357" t="s">
        <v>1323</v>
      </c>
      <c r="AP93" s="360" t="s">
        <v>1762</v>
      </c>
      <c r="AQ93" s="366" t="s">
        <v>664</v>
      </c>
      <c r="AR93" s="359">
        <v>4.875E-3</v>
      </c>
      <c r="AS93" s="359">
        <v>4.875E-3</v>
      </c>
      <c r="AT93" s="359" t="s">
        <v>1417</v>
      </c>
      <c r="AW93" s="646"/>
      <c r="AX93" s="647"/>
      <c r="AY93" s="647"/>
      <c r="AZ93" s="647"/>
      <c r="BA93" s="647"/>
      <c r="BB93" s="847"/>
      <c r="BC93" s="647"/>
      <c r="BD93" s="647"/>
      <c r="BE93" s="647"/>
      <c r="BF93" s="647"/>
      <c r="BG93" s="850"/>
      <c r="BH93" s="648"/>
      <c r="BI93" s="649"/>
      <c r="BJ93" s="649"/>
      <c r="BK93" s="649"/>
      <c r="BL93" s="218"/>
      <c r="BM93" s="648"/>
      <c r="BN93" s="648"/>
      <c r="BO93" s="648"/>
      <c r="BP93" s="648"/>
      <c r="BQ93" s="648"/>
      <c r="BR93" s="648"/>
      <c r="BS93" s="648"/>
      <c r="BT93" s="648"/>
      <c r="BU93" s="648"/>
      <c r="BV93" s="650"/>
      <c r="BW93" s="647"/>
    </row>
    <row r="94" spans="2:75" customFormat="1" ht="18.75">
      <c r="B94" s="353" t="s">
        <v>959</v>
      </c>
      <c r="C94" s="354">
        <v>18391171000154</v>
      </c>
      <c r="D94" s="355" t="s">
        <v>13</v>
      </c>
      <c r="E94" s="355" t="s">
        <v>615</v>
      </c>
      <c r="F94" s="355" t="s">
        <v>619</v>
      </c>
      <c r="G94" s="356" t="s">
        <v>34</v>
      </c>
      <c r="H94" s="356" t="s">
        <v>1337</v>
      </c>
      <c r="I94" s="356" t="s">
        <v>34</v>
      </c>
      <c r="J94" s="356" t="s">
        <v>611</v>
      </c>
      <c r="K94" s="357" t="s">
        <v>49</v>
      </c>
      <c r="L94" s="358" t="s">
        <v>1338</v>
      </c>
      <c r="M94" s="358" t="s">
        <v>34</v>
      </c>
      <c r="N94" s="357">
        <v>344095</v>
      </c>
      <c r="O94" s="357" t="s">
        <v>1323</v>
      </c>
      <c r="P94" s="361">
        <v>41502</v>
      </c>
      <c r="Q94" s="362">
        <v>30.542207999999999</v>
      </c>
      <c r="R94" s="362">
        <v>36.465632043824677</v>
      </c>
      <c r="S94" s="841">
        <v>30</v>
      </c>
      <c r="T94" s="359">
        <v>1.5893434588314825E-2</v>
      </c>
      <c r="U94" s="664">
        <v>0.15891389506873424</v>
      </c>
      <c r="V94" s="359">
        <v>-4.4195672043799705E-3</v>
      </c>
      <c r="W94" s="664">
        <v>-3.8459519324995486E-2</v>
      </c>
      <c r="X94" s="359">
        <v>1.792255161482359E-2</v>
      </c>
      <c r="Y94" s="664">
        <v>0.11787217943244238</v>
      </c>
      <c r="Z94" s="359">
        <v>0.61702963861198934</v>
      </c>
      <c r="AA94" s="664">
        <v>3.2589155300762411</v>
      </c>
      <c r="AB94" s="359">
        <v>0.18829053804094373</v>
      </c>
      <c r="AC94" s="363">
        <v>-0.63377771663032434</v>
      </c>
      <c r="AD94" s="865">
        <v>18391155000161</v>
      </c>
      <c r="AE94" s="360" t="s">
        <v>1816</v>
      </c>
      <c r="AF94" s="844" t="s">
        <v>1785</v>
      </c>
      <c r="AG94" s="364" t="s">
        <v>719</v>
      </c>
      <c r="AH94" s="364" t="s">
        <v>1742</v>
      </c>
      <c r="AI94" s="364">
        <v>50000</v>
      </c>
      <c r="AJ94" s="364">
        <v>25000</v>
      </c>
      <c r="AK94" s="364">
        <v>50000</v>
      </c>
      <c r="AL94" s="359">
        <v>1.9799999999999998E-2</v>
      </c>
      <c r="AM94" s="359">
        <v>0.2</v>
      </c>
      <c r="AN94" s="664" t="s">
        <v>2156</v>
      </c>
      <c r="AO94" s="357" t="s">
        <v>1323</v>
      </c>
      <c r="AP94" s="360" t="s">
        <v>1762</v>
      </c>
      <c r="AQ94" s="366" t="s">
        <v>668</v>
      </c>
      <c r="AR94" s="359">
        <v>3.9500000000000004E-3</v>
      </c>
      <c r="AS94" s="359">
        <v>3.9500000000000004E-3</v>
      </c>
      <c r="AT94" s="359" t="s">
        <v>1417</v>
      </c>
      <c r="AW94" s="646"/>
      <c r="AX94" s="647"/>
      <c r="AY94" s="647"/>
      <c r="AZ94" s="647"/>
      <c r="BA94" s="647"/>
      <c r="BB94" s="847"/>
      <c r="BC94" s="647"/>
      <c r="BD94" s="647"/>
      <c r="BE94" s="647"/>
      <c r="BF94" s="647"/>
      <c r="BG94" s="850"/>
      <c r="BH94" s="648"/>
      <c r="BI94" s="649"/>
      <c r="BJ94" s="649"/>
      <c r="BK94" s="649"/>
      <c r="BL94" s="218"/>
      <c r="BM94" s="648"/>
      <c r="BN94" s="648"/>
      <c r="BO94" s="648"/>
      <c r="BP94" s="648"/>
      <c r="BQ94" s="648"/>
      <c r="BR94" s="648"/>
      <c r="BS94" s="648"/>
      <c r="BT94" s="648"/>
      <c r="BU94" s="648"/>
      <c r="BV94" s="650"/>
      <c r="BW94" s="647"/>
    </row>
    <row r="95" spans="2:75" customFormat="1" ht="18.75">
      <c r="B95" s="353" t="s">
        <v>1220</v>
      </c>
      <c r="C95" s="354">
        <v>45126795000117</v>
      </c>
      <c r="D95" s="355" t="s">
        <v>13</v>
      </c>
      <c r="E95" s="355" t="s">
        <v>615</v>
      </c>
      <c r="F95" s="355" t="s">
        <v>619</v>
      </c>
      <c r="G95" s="356" t="s">
        <v>34</v>
      </c>
      <c r="H95" s="356" t="s">
        <v>1337</v>
      </c>
      <c r="I95" s="356" t="s">
        <v>34</v>
      </c>
      <c r="J95" s="356" t="s">
        <v>611</v>
      </c>
      <c r="K95" s="357" t="s">
        <v>48</v>
      </c>
      <c r="L95" s="358" t="s">
        <v>1338</v>
      </c>
      <c r="M95" s="358" t="s">
        <v>34</v>
      </c>
      <c r="N95" s="357">
        <v>640506</v>
      </c>
      <c r="O95" s="357" t="s">
        <v>1320</v>
      </c>
      <c r="P95" s="361">
        <v>44604</v>
      </c>
      <c r="Q95" s="362">
        <v>152.32592880999999</v>
      </c>
      <c r="R95" s="362">
        <v>145.63962157668678</v>
      </c>
      <c r="S95" s="841">
        <v>30</v>
      </c>
      <c r="T95" s="359"/>
      <c r="U95" s="664"/>
      <c r="V95" s="359"/>
      <c r="W95" s="664"/>
      <c r="X95" s="359"/>
      <c r="Y95" s="664"/>
      <c r="Z95" s="359"/>
      <c r="AA95" s="664"/>
      <c r="AB95" s="359">
        <v>3.5715587831439168E-2</v>
      </c>
      <c r="AC95" s="363"/>
      <c r="AD95" s="865">
        <v>45127361000131</v>
      </c>
      <c r="AE95" s="360" t="s">
        <v>2086</v>
      </c>
      <c r="AF95" s="844" t="s">
        <v>1760</v>
      </c>
      <c r="AG95" s="364" t="s">
        <v>1435</v>
      </c>
      <c r="AH95" s="364" t="s">
        <v>1747</v>
      </c>
      <c r="AI95" s="364">
        <v>1000</v>
      </c>
      <c r="AJ95" s="364">
        <v>1000</v>
      </c>
      <c r="AK95" s="364">
        <v>1000</v>
      </c>
      <c r="AL95" s="359">
        <v>0</v>
      </c>
      <c r="AM95" s="359">
        <v>0</v>
      </c>
      <c r="AN95" s="664" t="s">
        <v>2161</v>
      </c>
      <c r="AO95" s="357" t="s">
        <v>1323</v>
      </c>
      <c r="AP95" s="360" t="s">
        <v>1762</v>
      </c>
      <c r="AQ95" s="366" t="s">
        <v>664</v>
      </c>
      <c r="AR95" s="359">
        <v>5.0666666666666698E-3</v>
      </c>
      <c r="AS95" s="359">
        <v>5.0666666666666698E-3</v>
      </c>
      <c r="AT95" s="359" t="s">
        <v>1417</v>
      </c>
      <c r="AW95" s="646"/>
      <c r="AX95" s="647"/>
      <c r="AY95" s="647"/>
      <c r="AZ95" s="647"/>
      <c r="BA95" s="647"/>
      <c r="BB95" s="847"/>
      <c r="BC95" s="647"/>
      <c r="BD95" s="647"/>
      <c r="BE95" s="647"/>
      <c r="BF95" s="647"/>
      <c r="BG95" s="850"/>
      <c r="BH95" s="648"/>
      <c r="BI95" s="649"/>
      <c r="BJ95" s="649"/>
      <c r="BK95" s="649"/>
      <c r="BL95" s="218"/>
      <c r="BM95" s="648"/>
      <c r="BN95" s="648"/>
      <c r="BO95" s="648"/>
      <c r="BP95" s="648"/>
      <c r="BQ95" s="648"/>
      <c r="BR95" s="648"/>
      <c r="BS95" s="648"/>
      <c r="BT95" s="648"/>
      <c r="BU95" s="648"/>
      <c r="BV95" s="650"/>
      <c r="BW95" s="647"/>
    </row>
    <row r="96" spans="2:75" customFormat="1" ht="18.75">
      <c r="B96" s="353" t="s">
        <v>864</v>
      </c>
      <c r="C96" s="354">
        <v>9814233000100</v>
      </c>
      <c r="D96" s="355" t="s">
        <v>11</v>
      </c>
      <c r="E96" s="355" t="s">
        <v>621</v>
      </c>
      <c r="F96" s="355" t="s">
        <v>672</v>
      </c>
      <c r="G96" s="356" t="s">
        <v>865</v>
      </c>
      <c r="H96" s="356" t="s">
        <v>34</v>
      </c>
      <c r="I96" s="356" t="s">
        <v>1417</v>
      </c>
      <c r="J96" s="356" t="s">
        <v>608</v>
      </c>
      <c r="K96" s="357" t="s">
        <v>48</v>
      </c>
      <c r="L96" s="358" t="s">
        <v>1338</v>
      </c>
      <c r="M96" s="358" t="s">
        <v>1414</v>
      </c>
      <c r="N96" s="357">
        <v>215163</v>
      </c>
      <c r="O96" s="357" t="s">
        <v>1320</v>
      </c>
      <c r="P96" s="361">
        <v>39654</v>
      </c>
      <c r="Q96" s="362">
        <v>399.13974400000001</v>
      </c>
      <c r="R96" s="362">
        <v>373.44437876494032</v>
      </c>
      <c r="S96" s="841">
        <v>30</v>
      </c>
      <c r="T96" s="359">
        <v>6.421512400678675E-2</v>
      </c>
      <c r="U96" s="664">
        <v>0.6420686115097457</v>
      </c>
      <c r="V96" s="359">
        <v>0.10310205799426519</v>
      </c>
      <c r="W96" s="664">
        <v>0.89720450182260336</v>
      </c>
      <c r="X96" s="359">
        <v>0.11783060023015746</v>
      </c>
      <c r="Y96" s="664">
        <v>0.77494265054726219</v>
      </c>
      <c r="Z96" s="359">
        <v>0.10668933457414886</v>
      </c>
      <c r="AA96" s="664">
        <v>0.56349242820705869</v>
      </c>
      <c r="AB96" s="359">
        <v>5.18143051420972E-2</v>
      </c>
      <c r="AC96" s="363">
        <v>-0.22798186778040924</v>
      </c>
      <c r="AD96" s="865">
        <v>0</v>
      </c>
      <c r="AE96" s="360" t="s">
        <v>1763</v>
      </c>
      <c r="AF96" s="844" t="s">
        <v>1760</v>
      </c>
      <c r="AG96" s="364" t="s">
        <v>1435</v>
      </c>
      <c r="AH96" s="364" t="s">
        <v>1747</v>
      </c>
      <c r="AI96" s="364">
        <v>3000</v>
      </c>
      <c r="AJ96" s="364">
        <v>1000</v>
      </c>
      <c r="AK96" s="364">
        <v>1000</v>
      </c>
      <c r="AL96" s="359">
        <v>2E-3</v>
      </c>
      <c r="AM96" s="359">
        <v>0</v>
      </c>
      <c r="AN96" s="664" t="s">
        <v>2156</v>
      </c>
      <c r="AO96" s="357" t="s">
        <v>1323</v>
      </c>
      <c r="AP96" s="360" t="s">
        <v>1749</v>
      </c>
      <c r="AQ96" s="366" t="s">
        <v>680</v>
      </c>
      <c r="AR96" s="359">
        <v>6.9999999999999999E-4</v>
      </c>
      <c r="AS96" s="359">
        <v>6.9999999999999999E-4</v>
      </c>
      <c r="AT96" s="359" t="s">
        <v>1417</v>
      </c>
      <c r="AW96" s="646"/>
      <c r="AX96" s="647"/>
      <c r="AY96" s="647"/>
      <c r="AZ96" s="647"/>
      <c r="BA96" s="647"/>
      <c r="BB96" s="847"/>
      <c r="BC96" s="647"/>
      <c r="BD96" s="647"/>
      <c r="BE96" s="647"/>
      <c r="BF96" s="647"/>
      <c r="BG96" s="850"/>
      <c r="BH96" s="648"/>
      <c r="BI96" s="649"/>
      <c r="BJ96" s="649"/>
      <c r="BK96" s="649"/>
      <c r="BL96" s="218"/>
      <c r="BM96" s="648"/>
      <c r="BN96" s="648"/>
      <c r="BO96" s="648"/>
      <c r="BP96" s="648"/>
      <c r="BQ96" s="648"/>
      <c r="BR96" s="648"/>
      <c r="BS96" s="648"/>
      <c r="BT96" s="648"/>
      <c r="BU96" s="648"/>
      <c r="BV96" s="650"/>
      <c r="BW96" s="647"/>
    </row>
    <row r="97" spans="2:75" customFormat="1" ht="18.75">
      <c r="B97" s="353" t="s">
        <v>1378</v>
      </c>
      <c r="C97" s="354">
        <v>20374752000120</v>
      </c>
      <c r="D97" s="355" t="s">
        <v>11</v>
      </c>
      <c r="E97" s="355" t="s">
        <v>621</v>
      </c>
      <c r="F97" s="355" t="s">
        <v>672</v>
      </c>
      <c r="G97" s="356" t="s">
        <v>866</v>
      </c>
      <c r="H97" s="356" t="s">
        <v>34</v>
      </c>
      <c r="I97" s="356" t="s">
        <v>1417</v>
      </c>
      <c r="J97" s="356" t="s">
        <v>608</v>
      </c>
      <c r="K97" s="357" t="s">
        <v>48</v>
      </c>
      <c r="L97" s="358" t="s">
        <v>1338</v>
      </c>
      <c r="M97" s="358" t="s">
        <v>1414</v>
      </c>
      <c r="N97" s="357">
        <v>377546</v>
      </c>
      <c r="O97" s="357" t="s">
        <v>1320</v>
      </c>
      <c r="P97" s="361">
        <v>41867</v>
      </c>
      <c r="Q97" s="362">
        <v>314.87330300000002</v>
      </c>
      <c r="R97" s="362">
        <v>269.19597845019933</v>
      </c>
      <c r="S97" s="841">
        <v>30</v>
      </c>
      <c r="T97" s="359">
        <v>4.5721034873526634E-2</v>
      </c>
      <c r="U97" s="664">
        <v>0.45715151737356036</v>
      </c>
      <c r="V97" s="359">
        <v>8.8211900732919402E-2</v>
      </c>
      <c r="W97" s="664">
        <v>0.76762885233877776</v>
      </c>
      <c r="X97" s="359">
        <v>7.1971127764723475E-2</v>
      </c>
      <c r="Y97" s="664">
        <v>0.47333626752243124</v>
      </c>
      <c r="Z97" s="359">
        <v>1.1306577327480527E-2</v>
      </c>
      <c r="AA97" s="664">
        <v>5.9717034869543849E-2</v>
      </c>
      <c r="AB97" s="359">
        <v>8.4500713901282887E-2</v>
      </c>
      <c r="AC97" s="363">
        <v>-0.31600773641487273</v>
      </c>
      <c r="AD97" s="865">
        <v>0</v>
      </c>
      <c r="AE97" s="360" t="s">
        <v>1763</v>
      </c>
      <c r="AF97" s="844" t="s">
        <v>1760</v>
      </c>
      <c r="AG97" s="364" t="s">
        <v>1435</v>
      </c>
      <c r="AH97" s="364" t="s">
        <v>1747</v>
      </c>
      <c r="AI97" s="364">
        <v>3000</v>
      </c>
      <c r="AJ97" s="364">
        <v>1000</v>
      </c>
      <c r="AK97" s="364">
        <v>1000</v>
      </c>
      <c r="AL97" s="359">
        <v>2E-3</v>
      </c>
      <c r="AM97" s="359">
        <v>0</v>
      </c>
      <c r="AN97" s="664" t="s">
        <v>2156</v>
      </c>
      <c r="AO97" s="357" t="s">
        <v>1323</v>
      </c>
      <c r="AP97" s="360" t="s">
        <v>1749</v>
      </c>
      <c r="AQ97" s="366" t="s">
        <v>680</v>
      </c>
      <c r="AR97" s="359">
        <v>6.9999999999999999E-4</v>
      </c>
      <c r="AS97" s="359">
        <v>6.9999999999999999E-4</v>
      </c>
      <c r="AT97" s="359" t="s">
        <v>1417</v>
      </c>
      <c r="AW97" s="646"/>
      <c r="AX97" s="647"/>
      <c r="AY97" s="647"/>
      <c r="AZ97" s="647"/>
      <c r="BA97" s="647"/>
      <c r="BB97" s="847"/>
      <c r="BC97" s="647"/>
      <c r="BD97" s="647"/>
      <c r="BE97" s="647"/>
      <c r="BF97" s="647"/>
      <c r="BG97" s="850"/>
      <c r="BH97" s="648"/>
      <c r="BI97" s="649"/>
      <c r="BJ97" s="649"/>
      <c r="BK97" s="649"/>
      <c r="BL97" s="218"/>
      <c r="BM97" s="648"/>
      <c r="BN97" s="648"/>
      <c r="BO97" s="648"/>
      <c r="BP97" s="648"/>
      <c r="BQ97" s="648"/>
      <c r="BR97" s="648"/>
      <c r="BS97" s="648"/>
      <c r="BT97" s="648"/>
      <c r="BU97" s="648"/>
      <c r="BV97" s="650"/>
      <c r="BW97" s="647"/>
    </row>
    <row r="98" spans="2:75" customFormat="1" ht="18.75">
      <c r="B98" s="353" t="s">
        <v>1221</v>
      </c>
      <c r="C98" s="354">
        <v>45126753000186</v>
      </c>
      <c r="D98" s="355" t="s">
        <v>14</v>
      </c>
      <c r="E98" s="355" t="s">
        <v>614</v>
      </c>
      <c r="F98" s="355" t="s">
        <v>689</v>
      </c>
      <c r="G98" s="356" t="s">
        <v>1417</v>
      </c>
      <c r="H98" s="356" t="s">
        <v>1337</v>
      </c>
      <c r="I98" s="356" t="s">
        <v>34</v>
      </c>
      <c r="J98" s="356" t="s">
        <v>608</v>
      </c>
      <c r="K98" s="357" t="s">
        <v>48</v>
      </c>
      <c r="L98" s="358" t="s">
        <v>1338</v>
      </c>
      <c r="M98" s="358" t="s">
        <v>1414</v>
      </c>
      <c r="N98" s="357">
        <v>640565</v>
      </c>
      <c r="O98" s="357" t="s">
        <v>1320</v>
      </c>
      <c r="P98" s="361">
        <v>44602</v>
      </c>
      <c r="Q98" s="362">
        <v>58.528793020000002</v>
      </c>
      <c r="R98" s="362">
        <v>53.459590067771082</v>
      </c>
      <c r="S98" s="841">
        <v>30</v>
      </c>
      <c r="T98" s="359"/>
      <c r="U98" s="664"/>
      <c r="V98" s="359"/>
      <c r="W98" s="664"/>
      <c r="X98" s="359"/>
      <c r="Y98" s="664"/>
      <c r="Z98" s="359"/>
      <c r="AA98" s="664"/>
      <c r="AB98" s="359">
        <v>0.11206221753371222</v>
      </c>
      <c r="AC98" s="363"/>
      <c r="AD98" s="865">
        <v>45127329000156</v>
      </c>
      <c r="AE98" s="360" t="s">
        <v>2086</v>
      </c>
      <c r="AF98" s="844" t="s">
        <v>1760</v>
      </c>
      <c r="AG98" s="364" t="s">
        <v>1435</v>
      </c>
      <c r="AH98" s="364" t="s">
        <v>1747</v>
      </c>
      <c r="AI98" s="364">
        <v>1000</v>
      </c>
      <c r="AJ98" s="364">
        <v>1000</v>
      </c>
      <c r="AK98" s="364">
        <v>1000</v>
      </c>
      <c r="AL98" s="359">
        <v>0</v>
      </c>
      <c r="AM98" s="359">
        <v>0</v>
      </c>
      <c r="AN98" s="664" t="s">
        <v>2161</v>
      </c>
      <c r="AO98" s="357" t="s">
        <v>1323</v>
      </c>
      <c r="AP98" s="360" t="s">
        <v>1762</v>
      </c>
      <c r="AQ98" s="366" t="s">
        <v>668</v>
      </c>
      <c r="AR98" s="359">
        <v>0</v>
      </c>
      <c r="AS98" s="359">
        <v>0</v>
      </c>
      <c r="AT98" s="359" t="s">
        <v>1417</v>
      </c>
      <c r="AW98" s="646"/>
      <c r="AX98" s="647"/>
      <c r="AY98" s="647"/>
      <c r="AZ98" s="647"/>
      <c r="BA98" s="647"/>
      <c r="BB98" s="847"/>
      <c r="BC98" s="647"/>
      <c r="BD98" s="647"/>
      <c r="BE98" s="647"/>
      <c r="BF98" s="647"/>
      <c r="BG98" s="850"/>
      <c r="BH98" s="648"/>
      <c r="BI98" s="649"/>
      <c r="BJ98" s="649"/>
      <c r="BK98" s="649"/>
      <c r="BL98" s="218"/>
      <c r="BM98" s="648"/>
      <c r="BN98" s="648"/>
      <c r="BO98" s="648"/>
      <c r="BP98" s="648"/>
      <c r="BQ98" s="648"/>
      <c r="BR98" s="648"/>
      <c r="BS98" s="648"/>
      <c r="BT98" s="648"/>
      <c r="BU98" s="648"/>
      <c r="BV98" s="650"/>
      <c r="BW98" s="647"/>
    </row>
    <row r="99" spans="2:75" customFormat="1" ht="18.75">
      <c r="B99" s="353" t="s">
        <v>314</v>
      </c>
      <c r="C99" s="354">
        <v>26396708000105</v>
      </c>
      <c r="D99" s="355" t="s">
        <v>13</v>
      </c>
      <c r="E99" s="355" t="s">
        <v>616</v>
      </c>
      <c r="F99" s="355" t="s">
        <v>618</v>
      </c>
      <c r="G99" s="356" t="s">
        <v>34</v>
      </c>
      <c r="H99" s="356" t="s">
        <v>865</v>
      </c>
      <c r="I99" s="356" t="s">
        <v>34</v>
      </c>
      <c r="J99" s="356" t="s">
        <v>611</v>
      </c>
      <c r="K99" s="357" t="s">
        <v>48</v>
      </c>
      <c r="L99" s="358" t="s">
        <v>1338</v>
      </c>
      <c r="M99" s="358" t="s">
        <v>1414</v>
      </c>
      <c r="N99" s="357">
        <v>432091</v>
      </c>
      <c r="O99" s="357" t="s">
        <v>1320</v>
      </c>
      <c r="P99" s="361">
        <v>42693</v>
      </c>
      <c r="Q99" s="362">
        <v>323.158635</v>
      </c>
      <c r="R99" s="362">
        <v>339.63683317928292</v>
      </c>
      <c r="S99" s="841">
        <v>31</v>
      </c>
      <c r="T99" s="359">
        <v>0.156559881038008</v>
      </c>
      <c r="U99" s="664">
        <v>1.5653973575692355</v>
      </c>
      <c r="V99" s="359">
        <v>0.17800418983491695</v>
      </c>
      <c r="W99" s="664">
        <v>1.5490104035756109</v>
      </c>
      <c r="X99" s="359">
        <v>0.23837101135748995</v>
      </c>
      <c r="Y99" s="664">
        <v>1.5677070556730197</v>
      </c>
      <c r="Z99" s="359">
        <v>0.19498115305583474</v>
      </c>
      <c r="AA99" s="664">
        <v>1.0298161838631095</v>
      </c>
      <c r="AB99" s="359">
        <v>6.7609199483612076E-2</v>
      </c>
      <c r="AC99" s="363">
        <v>0.93314830316700814</v>
      </c>
      <c r="AD99" s="865">
        <v>23648930000151</v>
      </c>
      <c r="AE99" s="360" t="s">
        <v>1961</v>
      </c>
      <c r="AF99" s="844" t="s">
        <v>1760</v>
      </c>
      <c r="AG99" s="364" t="s">
        <v>1435</v>
      </c>
      <c r="AH99" s="364" t="s">
        <v>1817</v>
      </c>
      <c r="AI99" s="364">
        <v>10000</v>
      </c>
      <c r="AJ99" s="364">
        <v>10000</v>
      </c>
      <c r="AK99" s="364">
        <v>10000</v>
      </c>
      <c r="AL99" s="359">
        <v>0.02</v>
      </c>
      <c r="AM99" s="359">
        <v>0.2</v>
      </c>
      <c r="AN99" s="664" t="s">
        <v>34</v>
      </c>
      <c r="AO99" s="357" t="s">
        <v>1323</v>
      </c>
      <c r="AP99" s="360" t="s">
        <v>1762</v>
      </c>
      <c r="AQ99" s="366" t="s">
        <v>668</v>
      </c>
      <c r="AR99" s="359">
        <v>0</v>
      </c>
      <c r="AS99" s="359">
        <v>0</v>
      </c>
      <c r="AT99" s="359" t="s">
        <v>1417</v>
      </c>
      <c r="AW99" s="646"/>
      <c r="AX99" s="647"/>
      <c r="AY99" s="647"/>
      <c r="AZ99" s="647"/>
      <c r="BA99" s="647"/>
      <c r="BB99" s="847"/>
      <c r="BC99" s="647"/>
      <c r="BD99" s="647"/>
      <c r="BE99" s="647"/>
      <c r="BF99" s="647"/>
      <c r="BG99" s="850"/>
      <c r="BH99" s="648"/>
      <c r="BI99" s="649"/>
      <c r="BJ99" s="649"/>
      <c r="BK99" s="649"/>
      <c r="BL99" s="218"/>
      <c r="BM99" s="648"/>
      <c r="BN99" s="648"/>
      <c r="BO99" s="648"/>
      <c r="BP99" s="648"/>
      <c r="BQ99" s="648"/>
      <c r="BR99" s="648"/>
      <c r="BS99" s="648"/>
      <c r="BT99" s="648"/>
      <c r="BU99" s="648"/>
      <c r="BV99" s="650"/>
      <c r="BW99" s="647"/>
    </row>
    <row r="100" spans="2:75" customFormat="1" ht="18.75">
      <c r="B100" s="353" t="s">
        <v>19</v>
      </c>
      <c r="C100" s="354">
        <v>37310657000165</v>
      </c>
      <c r="D100" s="355" t="s">
        <v>11</v>
      </c>
      <c r="E100" s="355" t="s">
        <v>620</v>
      </c>
      <c r="F100" s="355" t="s">
        <v>663</v>
      </c>
      <c r="G100" s="356" t="s">
        <v>738</v>
      </c>
      <c r="H100" s="356" t="s">
        <v>34</v>
      </c>
      <c r="I100" s="356" t="s">
        <v>1417</v>
      </c>
      <c r="J100" s="356" t="s">
        <v>608</v>
      </c>
      <c r="K100" s="357" t="s">
        <v>48</v>
      </c>
      <c r="L100" s="358" t="s">
        <v>1338</v>
      </c>
      <c r="M100" s="358" t="s">
        <v>34</v>
      </c>
      <c r="N100" s="357">
        <v>546887</v>
      </c>
      <c r="O100" s="357" t="s">
        <v>1320</v>
      </c>
      <c r="P100" s="361">
        <v>44045</v>
      </c>
      <c r="Q100" s="362">
        <v>1291.00848608</v>
      </c>
      <c r="R100" s="362">
        <v>1084.0926721576891</v>
      </c>
      <c r="S100" s="841">
        <v>31</v>
      </c>
      <c r="T100" s="359">
        <v>0.10967182836133516</v>
      </c>
      <c r="U100" s="664">
        <v>1.0965771638197788</v>
      </c>
      <c r="V100" s="359">
        <v>0.1273313454199736</v>
      </c>
      <c r="W100" s="664">
        <v>1.1080502034235213</v>
      </c>
      <c r="X100" s="359">
        <v>0.22024840486569186</v>
      </c>
      <c r="Y100" s="664">
        <v>1.4485191649031599</v>
      </c>
      <c r="Z100" s="359"/>
      <c r="AA100" s="664"/>
      <c r="AB100" s="359">
        <v>7.485877413304913E-3</v>
      </c>
      <c r="AC100" s="363">
        <v>1.6586653342199567</v>
      </c>
      <c r="AD100" s="865">
        <v>37322048000126</v>
      </c>
      <c r="AE100" s="360" t="s">
        <v>2040</v>
      </c>
      <c r="AF100" s="844" t="s">
        <v>1785</v>
      </c>
      <c r="AG100" s="364" t="s">
        <v>719</v>
      </c>
      <c r="AH100" s="364" t="s">
        <v>1747</v>
      </c>
      <c r="AI100" s="364">
        <v>1000</v>
      </c>
      <c r="AJ100" s="364">
        <v>100</v>
      </c>
      <c r="AK100" s="364">
        <v>1000</v>
      </c>
      <c r="AL100" s="359">
        <v>8.0000000000000002E-3</v>
      </c>
      <c r="AM100" s="359">
        <v>0.2</v>
      </c>
      <c r="AN100" s="664" t="s">
        <v>64</v>
      </c>
      <c r="AO100" s="357" t="s">
        <v>1323</v>
      </c>
      <c r="AP100" s="360" t="s">
        <v>1762</v>
      </c>
      <c r="AQ100" s="366" t="s">
        <v>688</v>
      </c>
      <c r="AR100" s="359">
        <v>1.55293333333333E-3</v>
      </c>
      <c r="AS100" s="359">
        <v>1.55293333333333E-3</v>
      </c>
      <c r="AT100" s="359" t="s">
        <v>1417</v>
      </c>
      <c r="AW100" s="646"/>
      <c r="AX100" s="647"/>
      <c r="AY100" s="647"/>
      <c r="AZ100" s="647"/>
      <c r="BA100" s="647"/>
      <c r="BB100" s="847"/>
      <c r="BC100" s="647"/>
      <c r="BD100" s="647"/>
      <c r="BE100" s="647"/>
      <c r="BF100" s="647"/>
      <c r="BG100" s="850"/>
      <c r="BH100" s="648"/>
      <c r="BI100" s="649"/>
      <c r="BJ100" s="649"/>
      <c r="BK100" s="649"/>
      <c r="BL100" s="218"/>
      <c r="BM100" s="648"/>
      <c r="BN100" s="648"/>
      <c r="BO100" s="648"/>
      <c r="BP100" s="648"/>
      <c r="BQ100" s="648"/>
      <c r="BR100" s="648"/>
      <c r="BS100" s="648"/>
      <c r="BT100" s="648"/>
      <c r="BU100" s="648"/>
      <c r="BV100" s="650"/>
      <c r="BW100" s="647"/>
    </row>
    <row r="101" spans="2:75" customFormat="1" ht="18.75">
      <c r="B101" s="353" t="s">
        <v>381</v>
      </c>
      <c r="C101" s="354">
        <v>14188162000100</v>
      </c>
      <c r="D101" s="355" t="s">
        <v>11</v>
      </c>
      <c r="E101" s="355" t="s">
        <v>620</v>
      </c>
      <c r="F101" s="355" t="s">
        <v>663</v>
      </c>
      <c r="G101" s="356" t="s">
        <v>738</v>
      </c>
      <c r="H101" s="356" t="s">
        <v>34</v>
      </c>
      <c r="I101" s="356" t="s">
        <v>1417</v>
      </c>
      <c r="J101" s="356" t="s">
        <v>608</v>
      </c>
      <c r="K101" s="357" t="s">
        <v>48</v>
      </c>
      <c r="L101" s="358" t="s">
        <v>1338</v>
      </c>
      <c r="M101" s="358" t="s">
        <v>34</v>
      </c>
      <c r="N101" s="357">
        <v>296430</v>
      </c>
      <c r="O101" s="357" t="s">
        <v>1320</v>
      </c>
      <c r="P101" s="361">
        <v>40948</v>
      </c>
      <c r="Q101" s="362">
        <v>2036.0109010000001</v>
      </c>
      <c r="R101" s="362">
        <v>1691.6187082828685</v>
      </c>
      <c r="S101" s="841">
        <v>31</v>
      </c>
      <c r="T101" s="359">
        <v>0.11366572877522341</v>
      </c>
      <c r="U101" s="664">
        <v>1.1365110288230202</v>
      </c>
      <c r="V101" s="359">
        <v>0.13075128312849071</v>
      </c>
      <c r="W101" s="664">
        <v>1.1378108461083172</v>
      </c>
      <c r="X101" s="359">
        <v>0.20651449478954853</v>
      </c>
      <c r="Y101" s="664">
        <v>1.3581946426144216</v>
      </c>
      <c r="Z101" s="359">
        <v>0.22471807963730983</v>
      </c>
      <c r="AA101" s="664">
        <v>1.1868753035370134</v>
      </c>
      <c r="AB101" s="359">
        <v>1.696683541820655E-3</v>
      </c>
      <c r="AC101" s="363">
        <v>9.3337989553387839</v>
      </c>
      <c r="AD101" s="865">
        <v>14188164000107</v>
      </c>
      <c r="AE101" s="360" t="s">
        <v>1797</v>
      </c>
      <c r="AF101" s="844" t="s">
        <v>1741</v>
      </c>
      <c r="AG101" s="364" t="s">
        <v>1436</v>
      </c>
      <c r="AH101" s="364" t="s">
        <v>1747</v>
      </c>
      <c r="AI101" s="364">
        <v>1000</v>
      </c>
      <c r="AJ101" s="364">
        <v>100</v>
      </c>
      <c r="AK101" s="364">
        <v>100</v>
      </c>
      <c r="AL101" s="359">
        <v>6.9999999999999993E-3</v>
      </c>
      <c r="AM101" s="359">
        <v>0.2</v>
      </c>
      <c r="AN101" s="664" t="s">
        <v>64</v>
      </c>
      <c r="AO101" s="357" t="s">
        <v>1323</v>
      </c>
      <c r="AP101" s="360" t="s">
        <v>1749</v>
      </c>
      <c r="AQ101" s="366" t="s">
        <v>1371</v>
      </c>
      <c r="AR101" s="359">
        <v>1.4E-3</v>
      </c>
      <c r="AS101" s="359">
        <v>1.4E-3</v>
      </c>
      <c r="AT101" s="359" t="s">
        <v>1417</v>
      </c>
      <c r="AW101" s="646"/>
      <c r="AX101" s="647"/>
      <c r="AY101" s="647"/>
      <c r="AZ101" s="647"/>
      <c r="BA101" s="647"/>
      <c r="BB101" s="847"/>
      <c r="BC101" s="647"/>
      <c r="BD101" s="647"/>
      <c r="BE101" s="647"/>
      <c r="BF101" s="647"/>
      <c r="BG101" s="850"/>
      <c r="BH101" s="648"/>
      <c r="BI101" s="649"/>
      <c r="BJ101" s="649"/>
      <c r="BK101" s="649"/>
      <c r="BL101" s="218"/>
      <c r="BM101" s="648"/>
      <c r="BN101" s="648"/>
      <c r="BO101" s="648"/>
      <c r="BP101" s="648"/>
      <c r="BQ101" s="648"/>
      <c r="BR101" s="648"/>
      <c r="BS101" s="648"/>
      <c r="BT101" s="648"/>
      <c r="BU101" s="648"/>
      <c r="BV101" s="650"/>
      <c r="BW101" s="647"/>
    </row>
    <row r="102" spans="2:75" customFormat="1" ht="18.75">
      <c r="B102" s="353" t="s">
        <v>771</v>
      </c>
      <c r="C102" s="354">
        <v>30910199000156</v>
      </c>
      <c r="D102" s="355" t="s">
        <v>11</v>
      </c>
      <c r="E102" s="355" t="s">
        <v>621</v>
      </c>
      <c r="F102" s="355" t="s">
        <v>692</v>
      </c>
      <c r="G102" s="356" t="s">
        <v>865</v>
      </c>
      <c r="H102" s="356" t="s">
        <v>34</v>
      </c>
      <c r="I102" s="356" t="s">
        <v>34</v>
      </c>
      <c r="J102" s="356" t="s">
        <v>608</v>
      </c>
      <c r="K102" s="357" t="s">
        <v>48</v>
      </c>
      <c r="L102" s="358" t="s">
        <v>1338</v>
      </c>
      <c r="M102" s="358" t="s">
        <v>34</v>
      </c>
      <c r="N102" s="357">
        <v>477664</v>
      </c>
      <c r="O102" s="357" t="s">
        <v>1320</v>
      </c>
      <c r="P102" s="361">
        <v>43338</v>
      </c>
      <c r="Q102" s="362">
        <v>602.46779119999997</v>
      </c>
      <c r="R102" s="362">
        <v>20286094.609835446</v>
      </c>
      <c r="S102" s="841">
        <v>31</v>
      </c>
      <c r="T102" s="359">
        <v>7.2490298832899702E-2</v>
      </c>
      <c r="U102" s="664">
        <v>0.72480971172223141</v>
      </c>
      <c r="V102" s="359">
        <v>0.11218491320649515</v>
      </c>
      <c r="W102" s="664">
        <v>0.97624442347255624</v>
      </c>
      <c r="X102" s="359">
        <v>0.20404012369686564</v>
      </c>
      <c r="Y102" s="664">
        <v>1.3419213172706164</v>
      </c>
      <c r="Z102" s="359">
        <v>0.26406000432836763</v>
      </c>
      <c r="AA102" s="664">
        <v>1.3946643647678345</v>
      </c>
      <c r="AB102" s="359">
        <v>3.3941813082457341E-2</v>
      </c>
      <c r="AC102" s="363">
        <v>-8.0427844121867029E-2</v>
      </c>
      <c r="AD102" s="865">
        <v>32319373000116</v>
      </c>
      <c r="AE102" s="360" t="s">
        <v>1770</v>
      </c>
      <c r="AF102" s="844" t="s">
        <v>1741</v>
      </c>
      <c r="AG102" s="364" t="s">
        <v>1436</v>
      </c>
      <c r="AH102" s="364" t="s">
        <v>1747</v>
      </c>
      <c r="AI102" s="364">
        <v>500</v>
      </c>
      <c r="AJ102" s="364">
        <v>100</v>
      </c>
      <c r="AK102" s="364">
        <v>100</v>
      </c>
      <c r="AL102" s="359">
        <v>0.01</v>
      </c>
      <c r="AM102" s="359">
        <v>0</v>
      </c>
      <c r="AN102" s="664" t="s">
        <v>636</v>
      </c>
      <c r="AO102" s="357" t="s">
        <v>1323</v>
      </c>
      <c r="AP102" s="360" t="s">
        <v>1749</v>
      </c>
      <c r="AQ102" s="366" t="s">
        <v>675</v>
      </c>
      <c r="AR102" s="359">
        <v>1.9599999999999999E-3</v>
      </c>
      <c r="AS102" s="359">
        <v>1.9599999999999999E-3</v>
      </c>
      <c r="AT102" s="359" t="s">
        <v>1417</v>
      </c>
      <c r="AW102" s="646"/>
      <c r="AX102" s="647"/>
      <c r="AY102" s="647"/>
      <c r="AZ102" s="647"/>
      <c r="BA102" s="647"/>
      <c r="BB102" s="847"/>
      <c r="BC102" s="647"/>
      <c r="BD102" s="647"/>
      <c r="BE102" s="647"/>
      <c r="BF102" s="647"/>
      <c r="BG102" s="850"/>
      <c r="BH102" s="648"/>
      <c r="BI102" s="649"/>
      <c r="BJ102" s="649"/>
      <c r="BK102" s="649"/>
      <c r="BL102" s="218"/>
      <c r="BM102" s="648"/>
      <c r="BN102" s="648"/>
      <c r="BO102" s="648"/>
      <c r="BP102" s="648"/>
      <c r="BQ102" s="648"/>
      <c r="BR102" s="648"/>
      <c r="BS102" s="648"/>
      <c r="BT102" s="648"/>
      <c r="BU102" s="648"/>
      <c r="BV102" s="650"/>
      <c r="BW102" s="647"/>
    </row>
    <row r="103" spans="2:75" customFormat="1" ht="18.75">
      <c r="B103" s="353" t="s">
        <v>72</v>
      </c>
      <c r="C103" s="354">
        <v>34774662000130</v>
      </c>
      <c r="D103" s="355" t="s">
        <v>13</v>
      </c>
      <c r="E103" s="355" t="s">
        <v>615</v>
      </c>
      <c r="F103" s="355" t="s">
        <v>619</v>
      </c>
      <c r="G103" s="356" t="s">
        <v>34</v>
      </c>
      <c r="H103" s="356" t="s">
        <v>1336</v>
      </c>
      <c r="I103" s="356" t="s">
        <v>34</v>
      </c>
      <c r="J103" s="356" t="s">
        <v>611</v>
      </c>
      <c r="K103" s="357" t="s">
        <v>48</v>
      </c>
      <c r="L103" s="358" t="s">
        <v>1338</v>
      </c>
      <c r="M103" s="358" t="s">
        <v>34</v>
      </c>
      <c r="N103" s="357">
        <v>509061</v>
      </c>
      <c r="O103" s="357" t="s">
        <v>1320</v>
      </c>
      <c r="P103" s="361">
        <v>43740</v>
      </c>
      <c r="Q103" s="362">
        <v>313.26898117000002</v>
      </c>
      <c r="R103" s="362">
        <v>286.6554774307171</v>
      </c>
      <c r="S103" s="841">
        <v>31</v>
      </c>
      <c r="T103" s="359">
        <v>0.13113283502972184</v>
      </c>
      <c r="U103" s="664">
        <v>1.3111596156377667</v>
      </c>
      <c r="V103" s="359">
        <v>0.14299939268000528</v>
      </c>
      <c r="W103" s="664">
        <v>1.2443951300907625</v>
      </c>
      <c r="X103" s="359">
        <v>0.24594621987792342</v>
      </c>
      <c r="Y103" s="664">
        <v>1.6175273244131128</v>
      </c>
      <c r="Z103" s="359">
        <v>0.32362329348431906</v>
      </c>
      <c r="AA103" s="664">
        <v>1.7092549709653051</v>
      </c>
      <c r="AB103" s="359">
        <v>4.2581346618871321E-2</v>
      </c>
      <c r="AC103" s="363">
        <v>0.65955200696386806</v>
      </c>
      <c r="AD103" s="865">
        <v>34687549000118</v>
      </c>
      <c r="AE103" s="360" t="s">
        <v>2005</v>
      </c>
      <c r="AF103" s="844" t="s">
        <v>1783</v>
      </c>
      <c r="AG103" s="364" t="s">
        <v>59</v>
      </c>
      <c r="AH103" s="364" t="s">
        <v>1747</v>
      </c>
      <c r="AI103" s="364">
        <v>500</v>
      </c>
      <c r="AJ103" s="364">
        <v>100</v>
      </c>
      <c r="AK103" s="364">
        <v>100</v>
      </c>
      <c r="AL103" s="359">
        <v>0</v>
      </c>
      <c r="AM103" s="359">
        <v>0</v>
      </c>
      <c r="AN103" s="664" t="s">
        <v>64</v>
      </c>
      <c r="AO103" s="357" t="s">
        <v>1323</v>
      </c>
      <c r="AP103" s="360" t="s">
        <v>1762</v>
      </c>
      <c r="AQ103" s="366" t="s">
        <v>664</v>
      </c>
      <c r="AR103" s="359">
        <v>4.7999999999999996E-3</v>
      </c>
      <c r="AS103" s="359">
        <v>4.7999999999999996E-3</v>
      </c>
      <c r="AT103" s="359" t="s">
        <v>1417</v>
      </c>
      <c r="AW103" s="646"/>
      <c r="AX103" s="647"/>
      <c r="AY103" s="647"/>
      <c r="AZ103" s="647"/>
      <c r="BA103" s="647"/>
      <c r="BB103" s="847"/>
      <c r="BC103" s="647"/>
      <c r="BD103" s="647"/>
      <c r="BE103" s="647"/>
      <c r="BF103" s="647"/>
      <c r="BG103" s="850"/>
      <c r="BH103" s="648"/>
      <c r="BI103" s="649"/>
      <c r="BJ103" s="649"/>
      <c r="BK103" s="649"/>
      <c r="BL103" s="218"/>
      <c r="BM103" s="648"/>
      <c r="BN103" s="648"/>
      <c r="BO103" s="648"/>
      <c r="BP103" s="648"/>
      <c r="BQ103" s="648"/>
      <c r="BR103" s="648"/>
      <c r="BS103" s="648"/>
      <c r="BT103" s="648"/>
      <c r="BU103" s="648"/>
      <c r="BV103" s="650"/>
      <c r="BW103" s="647"/>
    </row>
    <row r="104" spans="2:75" customFormat="1" ht="18.75">
      <c r="B104" s="353" t="s">
        <v>461</v>
      </c>
      <c r="C104" s="354">
        <v>20226378000115</v>
      </c>
      <c r="D104" s="355" t="s">
        <v>13</v>
      </c>
      <c r="E104" s="355" t="s">
        <v>615</v>
      </c>
      <c r="F104" s="355" t="s">
        <v>619</v>
      </c>
      <c r="G104" s="356" t="s">
        <v>34</v>
      </c>
      <c r="H104" s="356" t="s">
        <v>1337</v>
      </c>
      <c r="I104" s="356" t="s">
        <v>34</v>
      </c>
      <c r="J104" s="356" t="s">
        <v>611</v>
      </c>
      <c r="K104" s="357" t="s">
        <v>48</v>
      </c>
      <c r="L104" s="358" t="s">
        <v>1338</v>
      </c>
      <c r="M104" s="358" t="s">
        <v>34</v>
      </c>
      <c r="N104" s="357">
        <v>376711</v>
      </c>
      <c r="O104" s="357" t="s">
        <v>1320</v>
      </c>
      <c r="P104" s="361">
        <v>41854</v>
      </c>
      <c r="Q104" s="362">
        <v>973.27986399999998</v>
      </c>
      <c r="R104" s="362">
        <v>342.17073799437259</v>
      </c>
      <c r="S104" s="841">
        <v>31</v>
      </c>
      <c r="T104" s="359">
        <v>-0.98059242396426227</v>
      </c>
      <c r="U104" s="664">
        <v>-9.8046624661998312</v>
      </c>
      <c r="V104" s="359">
        <v>-0.97984404896382937</v>
      </c>
      <c r="W104" s="664">
        <v>-8.5267016868211698</v>
      </c>
      <c r="X104" s="359">
        <v>-0.97801560142898625</v>
      </c>
      <c r="Y104" s="664">
        <v>-6.4321661857577093</v>
      </c>
      <c r="Z104" s="359">
        <v>0.27605328313315081</v>
      </c>
      <c r="AA104" s="664">
        <v>1.4580082952820383</v>
      </c>
      <c r="AB104" s="359">
        <v>0.99479809364025862</v>
      </c>
      <c r="AC104" s="363">
        <v>-1.100483440831787</v>
      </c>
      <c r="AD104" s="865">
        <v>20226388000150</v>
      </c>
      <c r="AE104" s="360" t="s">
        <v>1813</v>
      </c>
      <c r="AF104" s="844" t="s">
        <v>1760</v>
      </c>
      <c r="AG104" s="364" t="s">
        <v>1435</v>
      </c>
      <c r="AH104" s="364" t="s">
        <v>1747</v>
      </c>
      <c r="AI104" s="364">
        <v>500</v>
      </c>
      <c r="AJ104" s="364">
        <v>100</v>
      </c>
      <c r="AK104" s="364">
        <v>100</v>
      </c>
      <c r="AL104" s="359">
        <v>0</v>
      </c>
      <c r="AM104" s="359">
        <v>0</v>
      </c>
      <c r="AN104" s="664" t="s">
        <v>34</v>
      </c>
      <c r="AO104" s="357" t="s">
        <v>1323</v>
      </c>
      <c r="AP104" s="360" t="s">
        <v>1762</v>
      </c>
      <c r="AQ104" s="366" t="s">
        <v>664</v>
      </c>
      <c r="AR104" s="359">
        <v>4.0000000000000001E-3</v>
      </c>
      <c r="AS104" s="359">
        <v>4.0000000000000001E-3</v>
      </c>
      <c r="AT104" s="359" t="s">
        <v>1417</v>
      </c>
      <c r="AW104" s="646"/>
      <c r="AX104" s="647"/>
      <c r="AY104" s="647"/>
      <c r="AZ104" s="647"/>
      <c r="BA104" s="647"/>
      <c r="BB104" s="847"/>
      <c r="BC104" s="647"/>
      <c r="BD104" s="647"/>
      <c r="BE104" s="647"/>
      <c r="BF104" s="647"/>
      <c r="BG104" s="850"/>
      <c r="BH104" s="648"/>
      <c r="BI104" s="649"/>
      <c r="BJ104" s="649"/>
      <c r="BK104" s="649"/>
      <c r="BL104" s="218"/>
      <c r="BM104" s="648"/>
      <c r="BN104" s="648"/>
      <c r="BO104" s="648"/>
      <c r="BP104" s="648"/>
      <c r="BQ104" s="648"/>
      <c r="BR104" s="648"/>
      <c r="BS104" s="648"/>
      <c r="BT104" s="648"/>
      <c r="BU104" s="648"/>
      <c r="BV104" s="650"/>
      <c r="BW104" s="647"/>
    </row>
    <row r="105" spans="2:75" customFormat="1" ht="18.75">
      <c r="B105" s="353" t="s">
        <v>1017</v>
      </c>
      <c r="C105" s="354">
        <v>32300350000160</v>
      </c>
      <c r="D105" s="355" t="s">
        <v>13</v>
      </c>
      <c r="E105" s="355" t="s">
        <v>615</v>
      </c>
      <c r="F105" s="355" t="s">
        <v>619</v>
      </c>
      <c r="G105" s="356" t="s">
        <v>34</v>
      </c>
      <c r="H105" s="356" t="s">
        <v>1336</v>
      </c>
      <c r="I105" s="356" t="s">
        <v>34</v>
      </c>
      <c r="J105" s="356" t="s">
        <v>1417</v>
      </c>
      <c r="K105" s="357" t="s">
        <v>48</v>
      </c>
      <c r="L105" s="358" t="s">
        <v>1338</v>
      </c>
      <c r="M105" s="358" t="s">
        <v>1414</v>
      </c>
      <c r="N105" s="357">
        <v>487181</v>
      </c>
      <c r="O105" s="357" t="s">
        <v>1320</v>
      </c>
      <c r="P105" s="361">
        <v>43498</v>
      </c>
      <c r="Q105" s="362">
        <v>437.71642967000002</v>
      </c>
      <c r="R105" s="362">
        <v>495.60744708219113</v>
      </c>
      <c r="S105" s="841">
        <v>31</v>
      </c>
      <c r="T105" s="359">
        <v>0.14109200328276161</v>
      </c>
      <c r="U105" s="664">
        <v>1.4107384832476053</v>
      </c>
      <c r="V105" s="359">
        <v>0.16529879245598589</v>
      </c>
      <c r="W105" s="664">
        <v>1.4384467548222941</v>
      </c>
      <c r="X105" s="359">
        <v>0.15700886362422306</v>
      </c>
      <c r="Y105" s="664">
        <v>1.0326083776090975</v>
      </c>
      <c r="Z105" s="359">
        <v>0.27173261287097938</v>
      </c>
      <c r="AA105" s="664">
        <v>1.4351881606619192</v>
      </c>
      <c r="AB105" s="359">
        <v>2.1419553304415997E-2</v>
      </c>
      <c r="AC105" s="363">
        <v>2.3522438438197404</v>
      </c>
      <c r="AD105" s="865">
        <v>0</v>
      </c>
      <c r="AE105" s="360" t="s">
        <v>1813</v>
      </c>
      <c r="AF105" s="844" t="s">
        <v>1760</v>
      </c>
      <c r="AG105" s="364" t="s">
        <v>1435</v>
      </c>
      <c r="AH105" s="364" t="s">
        <v>1747</v>
      </c>
      <c r="AI105" s="364">
        <v>20000</v>
      </c>
      <c r="AJ105" s="364">
        <v>20000</v>
      </c>
      <c r="AK105" s="364">
        <v>20000</v>
      </c>
      <c r="AL105" s="359">
        <v>0</v>
      </c>
      <c r="AM105" s="359">
        <v>0</v>
      </c>
      <c r="AN105" s="664" t="s">
        <v>34</v>
      </c>
      <c r="AO105" s="357" t="s">
        <v>1323</v>
      </c>
      <c r="AP105" s="360" t="s">
        <v>1762</v>
      </c>
      <c r="AQ105" s="366" t="s">
        <v>668</v>
      </c>
      <c r="AR105" s="359">
        <v>2.66666666666667E-3</v>
      </c>
      <c r="AS105" s="359">
        <v>2.66666666666667E-3</v>
      </c>
      <c r="AT105" s="359" t="s">
        <v>1417</v>
      </c>
      <c r="AW105" s="646"/>
      <c r="AX105" s="647"/>
      <c r="AY105" s="647"/>
      <c r="AZ105" s="647"/>
      <c r="BA105" s="647"/>
      <c r="BB105" s="847"/>
      <c r="BC105" s="647"/>
      <c r="BD105" s="647"/>
      <c r="BE105" s="647"/>
      <c r="BF105" s="647"/>
      <c r="BG105" s="850"/>
      <c r="BH105" s="648"/>
      <c r="BI105" s="649"/>
      <c r="BJ105" s="649"/>
      <c r="BK105" s="649"/>
      <c r="BL105" s="218"/>
      <c r="BM105" s="648"/>
      <c r="BN105" s="648"/>
      <c r="BO105" s="648"/>
      <c r="BP105" s="648"/>
      <c r="BQ105" s="648"/>
      <c r="BR105" s="648"/>
      <c r="BS105" s="648"/>
      <c r="BT105" s="648"/>
      <c r="BU105" s="648"/>
      <c r="BV105" s="650"/>
      <c r="BW105" s="647"/>
    </row>
    <row r="106" spans="2:75" customFormat="1" ht="18.75">
      <c r="B106" s="353" t="s">
        <v>250</v>
      </c>
      <c r="C106" s="354">
        <v>13812165000100</v>
      </c>
      <c r="D106" s="355" t="s">
        <v>13</v>
      </c>
      <c r="E106" s="355" t="s">
        <v>615</v>
      </c>
      <c r="F106" s="355" t="s">
        <v>619</v>
      </c>
      <c r="G106" s="356" t="s">
        <v>34</v>
      </c>
      <c r="H106" s="356" t="s">
        <v>1336</v>
      </c>
      <c r="I106" s="356" t="s">
        <v>34</v>
      </c>
      <c r="J106" s="356" t="s">
        <v>611</v>
      </c>
      <c r="K106" s="357" t="s">
        <v>48</v>
      </c>
      <c r="L106" s="358" t="s">
        <v>1338</v>
      </c>
      <c r="M106" s="358" t="s">
        <v>1414</v>
      </c>
      <c r="N106" s="357">
        <v>285560</v>
      </c>
      <c r="O106" s="357" t="s">
        <v>1320</v>
      </c>
      <c r="P106" s="361">
        <v>40788</v>
      </c>
      <c r="Q106" s="362">
        <v>1008.0487890000001</v>
      </c>
      <c r="R106" s="362">
        <v>1131.4695204900406</v>
      </c>
      <c r="S106" s="841">
        <v>31</v>
      </c>
      <c r="T106" s="359">
        <v>0.14323200103281541</v>
      </c>
      <c r="U106" s="664">
        <v>1.4321357071144596</v>
      </c>
      <c r="V106" s="359">
        <v>0.16761594788145784</v>
      </c>
      <c r="W106" s="664">
        <v>1.4586108749145597</v>
      </c>
      <c r="X106" s="359">
        <v>0.15905440101166701</v>
      </c>
      <c r="Y106" s="664">
        <v>1.0460613699703605</v>
      </c>
      <c r="Z106" s="359">
        <v>0.27535707711624169</v>
      </c>
      <c r="AA106" s="664">
        <v>1.4543312002793713</v>
      </c>
      <c r="AB106" s="359">
        <v>2.2361361513250029E-2</v>
      </c>
      <c r="AC106" s="363">
        <v>2.3567960203105542</v>
      </c>
      <c r="AD106" s="865">
        <v>97548167000123</v>
      </c>
      <c r="AE106" s="360" t="s">
        <v>1772</v>
      </c>
      <c r="AF106" s="844" t="s">
        <v>1741</v>
      </c>
      <c r="AG106" s="364" t="s">
        <v>1436</v>
      </c>
      <c r="AH106" s="364" t="s">
        <v>1747</v>
      </c>
      <c r="AI106" s="364">
        <v>100000</v>
      </c>
      <c r="AJ106" s="364">
        <v>50000</v>
      </c>
      <c r="AK106" s="364">
        <v>100000</v>
      </c>
      <c r="AL106" s="359">
        <v>1.8500000000000003E-2</v>
      </c>
      <c r="AM106" s="359">
        <v>0.2</v>
      </c>
      <c r="AN106" s="664" t="s">
        <v>64</v>
      </c>
      <c r="AO106" s="357" t="s">
        <v>1323</v>
      </c>
      <c r="AP106" s="360" t="s">
        <v>1762</v>
      </c>
      <c r="AQ106" s="366" t="s">
        <v>668</v>
      </c>
      <c r="AR106" s="359">
        <v>2.46666666666667E-3</v>
      </c>
      <c r="AS106" s="359">
        <v>2.46666666666667E-3</v>
      </c>
      <c r="AT106" s="359" t="s">
        <v>1417</v>
      </c>
      <c r="AW106" s="646"/>
      <c r="AX106" s="647"/>
      <c r="AY106" s="647"/>
      <c r="AZ106" s="647"/>
      <c r="BA106" s="647"/>
      <c r="BB106" s="847"/>
      <c r="BC106" s="647"/>
      <c r="BD106" s="647"/>
      <c r="BE106" s="647"/>
      <c r="BF106" s="647"/>
      <c r="BG106" s="850"/>
      <c r="BH106" s="648"/>
      <c r="BI106" s="649"/>
      <c r="BJ106" s="649"/>
      <c r="BK106" s="649"/>
      <c r="BL106" s="218"/>
      <c r="BM106" s="648"/>
      <c r="BN106" s="648"/>
      <c r="BO106" s="648"/>
      <c r="BP106" s="648"/>
      <c r="BQ106" s="648"/>
      <c r="BR106" s="648"/>
      <c r="BS106" s="648"/>
      <c r="BT106" s="648"/>
      <c r="BU106" s="648"/>
      <c r="BV106" s="650"/>
      <c r="BW106" s="647"/>
    </row>
    <row r="107" spans="2:75" customFormat="1" ht="18.75">
      <c r="B107" s="353" t="s">
        <v>1028</v>
      </c>
      <c r="C107" s="354">
        <v>17429959000140</v>
      </c>
      <c r="D107" s="355" t="s">
        <v>13</v>
      </c>
      <c r="E107" s="355" t="s">
        <v>615</v>
      </c>
      <c r="F107" s="355" t="s">
        <v>619</v>
      </c>
      <c r="G107" s="356" t="s">
        <v>34</v>
      </c>
      <c r="H107" s="356" t="s">
        <v>1336</v>
      </c>
      <c r="I107" s="356" t="s">
        <v>34</v>
      </c>
      <c r="J107" s="356" t="s">
        <v>611</v>
      </c>
      <c r="K107" s="357" t="s">
        <v>48</v>
      </c>
      <c r="L107" s="358" t="s">
        <v>1338</v>
      </c>
      <c r="M107" s="358" t="s">
        <v>34</v>
      </c>
      <c r="N107" s="357">
        <v>329118</v>
      </c>
      <c r="O107" s="357" t="s">
        <v>1323</v>
      </c>
      <c r="P107" s="361">
        <v>41334</v>
      </c>
      <c r="Q107" s="362">
        <v>87.960775999999996</v>
      </c>
      <c r="R107" s="362">
        <v>90.91486966799998</v>
      </c>
      <c r="S107" s="841">
        <v>31</v>
      </c>
      <c r="T107" s="359">
        <v>0.13768169126317398</v>
      </c>
      <c r="U107" s="664">
        <v>1.3766397512573001</v>
      </c>
      <c r="V107" s="359">
        <v>0.158504590000351</v>
      </c>
      <c r="W107" s="664">
        <v>1.3793229201668415</v>
      </c>
      <c r="X107" s="359">
        <v>0.30605507594191406</v>
      </c>
      <c r="Y107" s="664">
        <v>2.0128483713110041</v>
      </c>
      <c r="Z107" s="359">
        <v>0.25486190248706309</v>
      </c>
      <c r="AA107" s="664">
        <v>1.3460834943168121</v>
      </c>
      <c r="AB107" s="359">
        <v>3.8590840510642974E-2</v>
      </c>
      <c r="AC107" s="363">
        <v>1.129537718413383</v>
      </c>
      <c r="AD107" s="865">
        <v>0</v>
      </c>
      <c r="AE107" s="360" t="s">
        <v>1813</v>
      </c>
      <c r="AF107" s="844" t="s">
        <v>1760</v>
      </c>
      <c r="AG107" s="364" t="s">
        <v>1435</v>
      </c>
      <c r="AH107" s="364" t="s">
        <v>1747</v>
      </c>
      <c r="AI107" s="364">
        <v>10000</v>
      </c>
      <c r="AJ107" s="364">
        <v>10000</v>
      </c>
      <c r="AK107" s="364">
        <v>10000</v>
      </c>
      <c r="AL107" s="359">
        <v>0</v>
      </c>
      <c r="AM107" s="359">
        <v>0</v>
      </c>
      <c r="AN107" s="664" t="s">
        <v>2161</v>
      </c>
      <c r="AO107" s="357" t="s">
        <v>1323</v>
      </c>
      <c r="AP107" s="360" t="s">
        <v>1762</v>
      </c>
      <c r="AQ107" s="366" t="s">
        <v>668</v>
      </c>
      <c r="AR107" s="359">
        <v>4.0000000000000001E-3</v>
      </c>
      <c r="AS107" s="359">
        <v>4.0000000000000001E-3</v>
      </c>
      <c r="AT107" s="359" t="s">
        <v>1417</v>
      </c>
      <c r="AW107" s="646"/>
      <c r="AX107" s="647"/>
      <c r="AY107" s="647"/>
      <c r="AZ107" s="647"/>
      <c r="BA107" s="647"/>
      <c r="BB107" s="847"/>
      <c r="BC107" s="647"/>
      <c r="BD107" s="647"/>
      <c r="BE107" s="647"/>
      <c r="BF107" s="647"/>
      <c r="BG107" s="850"/>
      <c r="BH107" s="648"/>
      <c r="BI107" s="649"/>
      <c r="BJ107" s="649"/>
      <c r="BK107" s="649"/>
      <c r="BL107" s="218"/>
      <c r="BM107" s="648"/>
      <c r="BN107" s="648"/>
      <c r="BO107" s="648"/>
      <c r="BP107" s="648"/>
      <c r="BQ107" s="648"/>
      <c r="BR107" s="648"/>
      <c r="BS107" s="648"/>
      <c r="BT107" s="648"/>
      <c r="BU107" s="648"/>
      <c r="BV107" s="650"/>
      <c r="BW107" s="647"/>
    </row>
    <row r="108" spans="2:75" customFormat="1" ht="18.75">
      <c r="B108" s="353" t="s">
        <v>285</v>
      </c>
      <c r="C108" s="354">
        <v>32397723000162</v>
      </c>
      <c r="D108" s="355" t="s">
        <v>13</v>
      </c>
      <c r="E108" s="355" t="s">
        <v>615</v>
      </c>
      <c r="F108" s="355" t="s">
        <v>619</v>
      </c>
      <c r="G108" s="356" t="s">
        <v>34</v>
      </c>
      <c r="H108" s="356" t="s">
        <v>1337</v>
      </c>
      <c r="I108" s="356" t="s">
        <v>34</v>
      </c>
      <c r="J108" s="356" t="s">
        <v>611</v>
      </c>
      <c r="K108" s="357" t="s">
        <v>48</v>
      </c>
      <c r="L108" s="358" t="s">
        <v>1338</v>
      </c>
      <c r="M108" s="358" t="s">
        <v>1414</v>
      </c>
      <c r="N108" s="357">
        <v>486280</v>
      </c>
      <c r="O108" s="357" t="s">
        <v>1320</v>
      </c>
      <c r="P108" s="361">
        <v>43499</v>
      </c>
      <c r="Q108" s="362">
        <v>1197.04670151</v>
      </c>
      <c r="R108" s="362">
        <v>869.16997962816811</v>
      </c>
      <c r="S108" s="841">
        <v>31</v>
      </c>
      <c r="T108" s="359">
        <v>0.32458795798267426</v>
      </c>
      <c r="U108" s="664">
        <v>3.2454619175490991</v>
      </c>
      <c r="V108" s="359">
        <v>0.31277597595295292</v>
      </c>
      <c r="W108" s="664">
        <v>2.7218080719839435</v>
      </c>
      <c r="X108" s="359">
        <v>0.43421436937090241</v>
      </c>
      <c r="Y108" s="664">
        <v>2.8557202768103509</v>
      </c>
      <c r="Z108" s="359">
        <v>0.58319063021744744</v>
      </c>
      <c r="AA108" s="664">
        <v>3.0801907767120027</v>
      </c>
      <c r="AB108" s="359">
        <v>0.11333703419626853</v>
      </c>
      <c r="AC108" s="363">
        <v>1.7457770736439711</v>
      </c>
      <c r="AD108" s="865">
        <v>37098935000162</v>
      </c>
      <c r="AE108" s="360" t="s">
        <v>1992</v>
      </c>
      <c r="AF108" s="844" t="s">
        <v>1760</v>
      </c>
      <c r="AG108" s="364" t="s">
        <v>1435</v>
      </c>
      <c r="AH108" s="364" t="s">
        <v>1747</v>
      </c>
      <c r="AI108" s="364">
        <v>5000</v>
      </c>
      <c r="AJ108" s="364">
        <v>1000</v>
      </c>
      <c r="AK108" s="364">
        <v>1000</v>
      </c>
      <c r="AL108" s="359">
        <v>0.02</v>
      </c>
      <c r="AM108" s="359">
        <v>0.2</v>
      </c>
      <c r="AN108" s="664" t="s">
        <v>34</v>
      </c>
      <c r="AO108" s="357" t="s">
        <v>1323</v>
      </c>
      <c r="AP108" s="360" t="s">
        <v>1762</v>
      </c>
      <c r="AQ108" s="366" t="s">
        <v>668</v>
      </c>
      <c r="AR108" s="359">
        <v>0</v>
      </c>
      <c r="AS108" s="359">
        <v>0</v>
      </c>
      <c r="AT108" s="359" t="s">
        <v>1417</v>
      </c>
      <c r="AW108" s="646"/>
      <c r="AX108" s="647"/>
      <c r="AY108" s="647"/>
      <c r="AZ108" s="647"/>
      <c r="BA108" s="647"/>
      <c r="BB108" s="847"/>
      <c r="BC108" s="647"/>
      <c r="BD108" s="647"/>
      <c r="BE108" s="647"/>
      <c r="BF108" s="647"/>
      <c r="BG108" s="850"/>
      <c r="BH108" s="648"/>
      <c r="BI108" s="649"/>
      <c r="BJ108" s="649"/>
      <c r="BK108" s="649"/>
      <c r="BL108" s="218"/>
      <c r="BM108" s="648"/>
      <c r="BN108" s="648"/>
      <c r="BO108" s="648"/>
      <c r="BP108" s="648"/>
      <c r="BQ108" s="648"/>
      <c r="BR108" s="648"/>
      <c r="BS108" s="648"/>
      <c r="BT108" s="648"/>
      <c r="BU108" s="648"/>
      <c r="BV108" s="650"/>
      <c r="BW108" s="647"/>
    </row>
    <row r="109" spans="2:75" customFormat="1" ht="18.75">
      <c r="B109" s="353" t="s">
        <v>1379</v>
      </c>
      <c r="C109" s="354">
        <v>7539298000151</v>
      </c>
      <c r="D109" s="355" t="s">
        <v>11</v>
      </c>
      <c r="E109" s="355" t="s">
        <v>621</v>
      </c>
      <c r="F109" s="355" t="s">
        <v>672</v>
      </c>
      <c r="G109" s="356" t="s">
        <v>738</v>
      </c>
      <c r="H109" s="356" t="s">
        <v>34</v>
      </c>
      <c r="I109" s="356" t="s">
        <v>1417</v>
      </c>
      <c r="J109" s="356" t="s">
        <v>608</v>
      </c>
      <c r="K109" s="357" t="s">
        <v>48</v>
      </c>
      <c r="L109" s="358" t="s">
        <v>1338</v>
      </c>
      <c r="M109" s="358" t="s">
        <v>1414</v>
      </c>
      <c r="N109" s="357">
        <v>152900</v>
      </c>
      <c r="O109" s="357" t="s">
        <v>1320</v>
      </c>
      <c r="P109" s="361">
        <v>38702</v>
      </c>
      <c r="Q109" s="362">
        <v>860.58944599999995</v>
      </c>
      <c r="R109" s="362">
        <v>28996786.957917802</v>
      </c>
      <c r="S109" s="841">
        <v>31</v>
      </c>
      <c r="T109" s="359">
        <v>8.5405432607918996E-2</v>
      </c>
      <c r="U109" s="664">
        <v>0.85394443097486195</v>
      </c>
      <c r="V109" s="359">
        <v>0.12095883267188134</v>
      </c>
      <c r="W109" s="664">
        <v>1.0525959551113457</v>
      </c>
      <c r="X109" s="359">
        <v>0.16651272979730947</v>
      </c>
      <c r="Y109" s="664">
        <v>1.0951129496662044</v>
      </c>
      <c r="Z109" s="359">
        <v>0.22930472342792552</v>
      </c>
      <c r="AA109" s="664">
        <v>1.2111002090274361</v>
      </c>
      <c r="AB109" s="359">
        <v>2.4647686507174839E-2</v>
      </c>
      <c r="AC109" s="363">
        <v>0.24521784678725805</v>
      </c>
      <c r="AD109" s="865">
        <v>0</v>
      </c>
      <c r="AE109" s="360" t="s">
        <v>1763</v>
      </c>
      <c r="AF109" s="844" t="s">
        <v>1760</v>
      </c>
      <c r="AG109" s="364" t="s">
        <v>1435</v>
      </c>
      <c r="AH109" s="364" t="s">
        <v>1747</v>
      </c>
      <c r="AI109" s="364">
        <v>3000</v>
      </c>
      <c r="AJ109" s="364">
        <v>1000</v>
      </c>
      <c r="AK109" s="364">
        <v>1000</v>
      </c>
      <c r="AL109" s="359">
        <v>2E-3</v>
      </c>
      <c r="AM109" s="359">
        <v>0</v>
      </c>
      <c r="AN109" s="664" t="s">
        <v>2156</v>
      </c>
      <c r="AO109" s="357" t="s">
        <v>1323</v>
      </c>
      <c r="AP109" s="360" t="s">
        <v>1749</v>
      </c>
      <c r="AQ109" s="366" t="s">
        <v>676</v>
      </c>
      <c r="AR109" s="359">
        <v>6.9999999999999999E-4</v>
      </c>
      <c r="AS109" s="359">
        <v>6.9999999999999999E-4</v>
      </c>
      <c r="AT109" s="359" t="s">
        <v>1417</v>
      </c>
      <c r="AW109" s="646"/>
      <c r="AX109" s="647"/>
      <c r="AY109" s="647"/>
      <c r="AZ109" s="647"/>
      <c r="BA109" s="647"/>
      <c r="BB109" s="847"/>
      <c r="BC109" s="647"/>
      <c r="BD109" s="647"/>
      <c r="BE109" s="647"/>
      <c r="BF109" s="647"/>
      <c r="BG109" s="850"/>
      <c r="BH109" s="648"/>
      <c r="BI109" s="649"/>
      <c r="BJ109" s="649"/>
      <c r="BK109" s="649"/>
      <c r="BL109" s="218"/>
      <c r="BM109" s="648"/>
      <c r="BN109" s="648"/>
      <c r="BO109" s="648"/>
      <c r="BP109" s="648"/>
      <c r="BQ109" s="648"/>
      <c r="BR109" s="648"/>
      <c r="BS109" s="648"/>
      <c r="BT109" s="648"/>
      <c r="BU109" s="648"/>
      <c r="BV109" s="650"/>
      <c r="BW109" s="647"/>
    </row>
    <row r="110" spans="2:75" customFormat="1" ht="18.75">
      <c r="B110" s="353" t="s">
        <v>25</v>
      </c>
      <c r="C110" s="354">
        <v>38954217000103</v>
      </c>
      <c r="D110" s="355" t="s">
        <v>14</v>
      </c>
      <c r="E110" s="355" t="s">
        <v>614</v>
      </c>
      <c r="F110" s="355" t="s">
        <v>1417</v>
      </c>
      <c r="G110" s="356" t="s">
        <v>1417</v>
      </c>
      <c r="H110" s="356" t="s">
        <v>1337</v>
      </c>
      <c r="I110" s="356" t="s">
        <v>34</v>
      </c>
      <c r="J110" s="356" t="s">
        <v>608</v>
      </c>
      <c r="K110" s="357" t="s">
        <v>48</v>
      </c>
      <c r="L110" s="358" t="s">
        <v>1338</v>
      </c>
      <c r="M110" s="358" t="s">
        <v>34</v>
      </c>
      <c r="N110" s="357">
        <v>558958</v>
      </c>
      <c r="O110" s="357" t="s">
        <v>1320</v>
      </c>
      <c r="P110" s="361">
        <v>44128</v>
      </c>
      <c r="Q110" s="362">
        <v>115.66069611</v>
      </c>
      <c r="R110" s="362">
        <v>125.49223017920312</v>
      </c>
      <c r="S110" s="841">
        <v>32</v>
      </c>
      <c r="T110" s="359">
        <v>0.11860202002997444</v>
      </c>
      <c r="U110" s="664">
        <v>1.1858675896171835</v>
      </c>
      <c r="V110" s="359">
        <v>8.3481913566792132E-2</v>
      </c>
      <c r="W110" s="664">
        <v>0.72646802721491288</v>
      </c>
      <c r="X110" s="359">
        <v>0.50262570000000117</v>
      </c>
      <c r="Y110" s="664">
        <v>3.3056446409536671</v>
      </c>
      <c r="Z110" s="359"/>
      <c r="AA110" s="664"/>
      <c r="AB110" s="359">
        <v>0.21726820833679522</v>
      </c>
      <c r="AC110" s="363">
        <v>-0.14467310579920295</v>
      </c>
      <c r="AD110" s="865">
        <v>38948845000186</v>
      </c>
      <c r="AE110" s="360" t="s">
        <v>2047</v>
      </c>
      <c r="AF110" s="844" t="s">
        <v>1760</v>
      </c>
      <c r="AG110" s="364" t="s">
        <v>1435</v>
      </c>
      <c r="AH110" s="364" t="s">
        <v>1747</v>
      </c>
      <c r="AI110" s="364">
        <v>1000</v>
      </c>
      <c r="AJ110" s="364">
        <v>0</v>
      </c>
      <c r="AK110" s="364">
        <v>1000</v>
      </c>
      <c r="AL110" s="359">
        <v>1.8500000000000003E-2</v>
      </c>
      <c r="AM110" s="359">
        <v>0.2</v>
      </c>
      <c r="AN110" s="664" t="s">
        <v>34</v>
      </c>
      <c r="AO110" s="357" t="s">
        <v>1323</v>
      </c>
      <c r="AP110" s="360" t="s">
        <v>1762</v>
      </c>
      <c r="AQ110" s="366" t="s">
        <v>668</v>
      </c>
      <c r="AR110" s="359">
        <v>4.9333333333333304E-3</v>
      </c>
      <c r="AS110" s="359">
        <v>4.9333333333333304E-3</v>
      </c>
      <c r="AT110" s="359" t="s">
        <v>1417</v>
      </c>
      <c r="AW110" s="646"/>
      <c r="AX110" s="647"/>
      <c r="AY110" s="647"/>
      <c r="AZ110" s="647"/>
      <c r="BA110" s="647"/>
      <c r="BB110" s="847"/>
      <c r="BC110" s="647"/>
      <c r="BD110" s="647"/>
      <c r="BE110" s="647"/>
      <c r="BF110" s="647"/>
      <c r="BG110" s="850"/>
      <c r="BH110" s="648"/>
      <c r="BI110" s="649"/>
      <c r="BJ110" s="649"/>
      <c r="BK110" s="649"/>
      <c r="BL110" s="218"/>
      <c r="BM110" s="648"/>
      <c r="BN110" s="648"/>
      <c r="BO110" s="648"/>
      <c r="BP110" s="648"/>
      <c r="BQ110" s="648"/>
      <c r="BR110" s="648"/>
      <c r="BS110" s="648"/>
      <c r="BT110" s="648"/>
      <c r="BU110" s="648"/>
      <c r="BV110" s="650"/>
      <c r="BW110" s="647"/>
    </row>
    <row r="111" spans="2:75" customFormat="1" ht="18.75">
      <c r="B111" s="353" t="s">
        <v>991</v>
      </c>
      <c r="C111" s="354">
        <v>29544764000120</v>
      </c>
      <c r="D111" s="355" t="s">
        <v>14</v>
      </c>
      <c r="E111" s="355" t="s">
        <v>607</v>
      </c>
      <c r="F111" s="355" t="s">
        <v>1417</v>
      </c>
      <c r="G111" s="356" t="s">
        <v>1417</v>
      </c>
      <c r="H111" s="356" t="s">
        <v>34</v>
      </c>
      <c r="I111" s="356" t="s">
        <v>34</v>
      </c>
      <c r="J111" s="356" t="s">
        <v>611</v>
      </c>
      <c r="K111" s="357" t="s">
        <v>48</v>
      </c>
      <c r="L111" s="358" t="s">
        <v>1338</v>
      </c>
      <c r="M111" s="358" t="s">
        <v>1414</v>
      </c>
      <c r="N111" s="357">
        <v>5193</v>
      </c>
      <c r="O111" s="357" t="s">
        <v>1320</v>
      </c>
      <c r="P111" s="361">
        <v>33059</v>
      </c>
      <c r="Q111" s="362">
        <v>407.98541999999998</v>
      </c>
      <c r="R111" s="362">
        <v>491.03484412658207</v>
      </c>
      <c r="S111" s="841">
        <v>32</v>
      </c>
      <c r="T111" s="359">
        <v>-0.23740816969936995</v>
      </c>
      <c r="U111" s="664">
        <v>-2.3737762129655673</v>
      </c>
      <c r="V111" s="359">
        <v>-0.2515963735396054</v>
      </c>
      <c r="W111" s="664">
        <v>-2.1894170046007342</v>
      </c>
      <c r="X111" s="359">
        <v>-9.7240546867787159E-2</v>
      </c>
      <c r="Y111" s="664">
        <v>-0.63952697332608299</v>
      </c>
      <c r="Z111" s="359">
        <v>0.12814665162375838</v>
      </c>
      <c r="AA111" s="664">
        <v>0.67682180396288871</v>
      </c>
      <c r="AB111" s="359">
        <v>0.24619615413569332</v>
      </c>
      <c r="AC111" s="363">
        <v>-1.4886956901686772</v>
      </c>
      <c r="AD111" s="865">
        <v>11435298000189</v>
      </c>
      <c r="AE111" s="360" t="s">
        <v>1740</v>
      </c>
      <c r="AF111" s="844" t="s">
        <v>1741</v>
      </c>
      <c r="AG111" s="364" t="s">
        <v>1436</v>
      </c>
      <c r="AH111" s="364" t="s">
        <v>1742</v>
      </c>
      <c r="AI111" s="364">
        <v>20000</v>
      </c>
      <c r="AJ111" s="364">
        <v>5000</v>
      </c>
      <c r="AK111" s="364">
        <v>0</v>
      </c>
      <c r="AL111" s="359">
        <v>2.5000000000000001E-2</v>
      </c>
      <c r="AM111" s="359">
        <v>0.2</v>
      </c>
      <c r="AN111" s="664" t="s">
        <v>2175</v>
      </c>
      <c r="AO111" s="357" t="s">
        <v>1323</v>
      </c>
      <c r="AP111" s="360" t="s">
        <v>1744</v>
      </c>
      <c r="AQ111" s="366" t="s">
        <v>659</v>
      </c>
      <c r="AR111" s="359">
        <v>3.3340000000000002E-3</v>
      </c>
      <c r="AS111" s="359">
        <v>3.3340000000000002E-3</v>
      </c>
      <c r="AT111" s="359" t="s">
        <v>1417</v>
      </c>
      <c r="AW111" s="646"/>
      <c r="AX111" s="647"/>
      <c r="AY111" s="647"/>
      <c r="AZ111" s="647"/>
      <c r="BA111" s="647"/>
      <c r="BB111" s="847"/>
      <c r="BC111" s="647"/>
      <c r="BD111" s="647"/>
      <c r="BE111" s="647"/>
      <c r="BF111" s="647"/>
      <c r="BG111" s="850"/>
      <c r="BH111" s="648"/>
      <c r="BI111" s="649"/>
      <c r="BJ111" s="649"/>
      <c r="BK111" s="649"/>
      <c r="BL111" s="218"/>
      <c r="BM111" s="648"/>
      <c r="BN111" s="648"/>
      <c r="BO111" s="648"/>
      <c r="BP111" s="648"/>
      <c r="BQ111" s="648"/>
      <c r="BR111" s="648"/>
      <c r="BS111" s="648"/>
      <c r="BT111" s="648"/>
      <c r="BU111" s="648"/>
      <c r="BV111" s="650"/>
      <c r="BW111" s="647"/>
    </row>
    <row r="112" spans="2:75" customFormat="1" ht="18.75">
      <c r="B112" s="353" t="s">
        <v>247</v>
      </c>
      <c r="C112" s="354">
        <v>11228311000129</v>
      </c>
      <c r="D112" s="355" t="s">
        <v>14</v>
      </c>
      <c r="E112" s="355" t="s">
        <v>607</v>
      </c>
      <c r="F112" s="355" t="s">
        <v>1417</v>
      </c>
      <c r="G112" s="356" t="s">
        <v>1417</v>
      </c>
      <c r="H112" s="356" t="s">
        <v>34</v>
      </c>
      <c r="I112" s="356" t="s">
        <v>34</v>
      </c>
      <c r="J112" s="356" t="s">
        <v>608</v>
      </c>
      <c r="K112" s="357" t="s">
        <v>48</v>
      </c>
      <c r="L112" s="358" t="s">
        <v>1338</v>
      </c>
      <c r="M112" s="358" t="s">
        <v>34</v>
      </c>
      <c r="N112" s="357">
        <v>241474</v>
      </c>
      <c r="O112" s="357" t="s">
        <v>1320</v>
      </c>
      <c r="P112" s="361">
        <v>40149</v>
      </c>
      <c r="Q112" s="362">
        <v>76.913081000000005</v>
      </c>
      <c r="R112" s="362">
        <v>85.461737350597659</v>
      </c>
      <c r="S112" s="841">
        <v>32</v>
      </c>
      <c r="T112" s="359">
        <v>5.7510055073266564E-3</v>
      </c>
      <c r="U112" s="664">
        <v>5.7502654989560878E-2</v>
      </c>
      <c r="V112" s="359">
        <v>-7.5204715293688551E-3</v>
      </c>
      <c r="W112" s="664">
        <v>-6.5443901346312255E-2</v>
      </c>
      <c r="X112" s="359">
        <v>-5.7341869461683403E-3</v>
      </c>
      <c r="Y112" s="664">
        <v>-3.7712326187912405E-2</v>
      </c>
      <c r="Z112" s="359">
        <v>0.11560033310123052</v>
      </c>
      <c r="AA112" s="664">
        <v>0.61055692830744113</v>
      </c>
      <c r="AB112" s="359">
        <v>0.24982007987627755</v>
      </c>
      <c r="AC112" s="363">
        <v>-0.49009371723965917</v>
      </c>
      <c r="AD112" s="865">
        <v>11228490000102</v>
      </c>
      <c r="AE112" s="360" t="s">
        <v>1772</v>
      </c>
      <c r="AF112" s="844" t="s">
        <v>1741</v>
      </c>
      <c r="AG112" s="364" t="s">
        <v>1436</v>
      </c>
      <c r="AH112" s="364" t="s">
        <v>1747</v>
      </c>
      <c r="AI112" s="364">
        <v>100000</v>
      </c>
      <c r="AJ112" s="364">
        <v>50000</v>
      </c>
      <c r="AK112" s="364">
        <v>100000</v>
      </c>
      <c r="AL112" s="359">
        <v>2.6000000000000002E-2</v>
      </c>
      <c r="AM112" s="359">
        <v>0</v>
      </c>
      <c r="AN112" s="664" t="s">
        <v>2161</v>
      </c>
      <c r="AO112" s="357" t="s">
        <v>1323</v>
      </c>
      <c r="AP112" s="360" t="s">
        <v>1744</v>
      </c>
      <c r="AQ112" s="366" t="s">
        <v>659</v>
      </c>
      <c r="AR112" s="359">
        <v>5.1999999999999998E-3</v>
      </c>
      <c r="AS112" s="359">
        <v>5.1999999999999998E-3</v>
      </c>
      <c r="AT112" s="359" t="s">
        <v>1417</v>
      </c>
      <c r="AW112" s="646"/>
      <c r="AX112" s="647"/>
      <c r="AY112" s="647"/>
      <c r="AZ112" s="647"/>
      <c r="BA112" s="647"/>
      <c r="BB112" s="847"/>
      <c r="BC112" s="647"/>
      <c r="BD112" s="647"/>
      <c r="BE112" s="647"/>
      <c r="BF112" s="647"/>
      <c r="BG112" s="850"/>
      <c r="BH112" s="648"/>
      <c r="BI112" s="649"/>
      <c r="BJ112" s="649"/>
      <c r="BK112" s="649"/>
      <c r="BL112" s="218"/>
      <c r="BM112" s="648"/>
      <c r="BN112" s="648"/>
      <c r="BO112" s="648"/>
      <c r="BP112" s="648"/>
      <c r="BQ112" s="648"/>
      <c r="BR112" s="648"/>
      <c r="BS112" s="648"/>
      <c r="BT112" s="648"/>
      <c r="BU112" s="648"/>
      <c r="BV112" s="650"/>
      <c r="BW112" s="647"/>
    </row>
    <row r="113" spans="2:75" customFormat="1" ht="18.75">
      <c r="B113" s="353" t="s">
        <v>294</v>
      </c>
      <c r="C113" s="354">
        <v>30995144000196</v>
      </c>
      <c r="D113" s="355" t="s">
        <v>14</v>
      </c>
      <c r="E113" s="355" t="s">
        <v>614</v>
      </c>
      <c r="F113" s="355" t="s">
        <v>1417</v>
      </c>
      <c r="G113" s="356" t="s">
        <v>1417</v>
      </c>
      <c r="H113" s="356" t="s">
        <v>865</v>
      </c>
      <c r="I113" s="356" t="s">
        <v>34</v>
      </c>
      <c r="J113" s="356" t="s">
        <v>608</v>
      </c>
      <c r="K113" s="357" t="s">
        <v>48</v>
      </c>
      <c r="L113" s="358" t="s">
        <v>1338</v>
      </c>
      <c r="M113" s="358" t="s">
        <v>34</v>
      </c>
      <c r="N113" s="357">
        <v>489719</v>
      </c>
      <c r="O113" s="357" t="s">
        <v>1320</v>
      </c>
      <c r="P113" s="361">
        <v>43512</v>
      </c>
      <c r="Q113" s="362">
        <v>123.71333202</v>
      </c>
      <c r="R113" s="362">
        <v>101.43633597812747</v>
      </c>
      <c r="S113" s="841">
        <v>32</v>
      </c>
      <c r="T113" s="359">
        <v>0.15456210224722899</v>
      </c>
      <c r="U113" s="664">
        <v>1.5454221402954429</v>
      </c>
      <c r="V113" s="359">
        <v>0.22655219122509274</v>
      </c>
      <c r="W113" s="664">
        <v>1.9714800055323296</v>
      </c>
      <c r="X113" s="359">
        <v>0.34526695577575772</v>
      </c>
      <c r="Y113" s="664">
        <v>2.2707351853646114</v>
      </c>
      <c r="Z113" s="359">
        <v>0.45690382183732337</v>
      </c>
      <c r="AA113" s="664">
        <v>2.413191956364328</v>
      </c>
      <c r="AB113" s="359">
        <v>0.15511012975197036</v>
      </c>
      <c r="AC113" s="363">
        <v>0.719729983756074</v>
      </c>
      <c r="AD113" s="865">
        <v>30995158000100</v>
      </c>
      <c r="AE113" s="360" t="s">
        <v>1931</v>
      </c>
      <c r="AF113" s="844" t="s">
        <v>1783</v>
      </c>
      <c r="AG113" s="364" t="s">
        <v>59</v>
      </c>
      <c r="AH113" s="364" t="s">
        <v>1747</v>
      </c>
      <c r="AI113" s="364">
        <v>1000</v>
      </c>
      <c r="AJ113" s="364">
        <v>500</v>
      </c>
      <c r="AK113" s="364">
        <v>1000</v>
      </c>
      <c r="AL113" s="359">
        <v>0.02</v>
      </c>
      <c r="AM113" s="359">
        <v>0.2</v>
      </c>
      <c r="AN113" s="664" t="s">
        <v>64</v>
      </c>
      <c r="AO113" s="357" t="s">
        <v>1323</v>
      </c>
      <c r="AP113" s="360" t="s">
        <v>1762</v>
      </c>
      <c r="AQ113" s="366" t="s">
        <v>668</v>
      </c>
      <c r="AR113" s="359">
        <v>5.3333333333333297E-3</v>
      </c>
      <c r="AS113" s="359">
        <v>5.3333333333333297E-3</v>
      </c>
      <c r="AT113" s="359" t="s">
        <v>1417</v>
      </c>
      <c r="AW113" s="646"/>
      <c r="AX113" s="647"/>
      <c r="AY113" s="647"/>
      <c r="AZ113" s="647"/>
      <c r="BA113" s="647"/>
      <c r="BB113" s="847"/>
      <c r="BC113" s="647"/>
      <c r="BD113" s="647"/>
      <c r="BE113" s="647"/>
      <c r="BF113" s="647"/>
      <c r="BG113" s="850"/>
      <c r="BH113" s="648"/>
      <c r="BI113" s="649"/>
      <c r="BJ113" s="649"/>
      <c r="BK113" s="649"/>
      <c r="BL113" s="218"/>
      <c r="BM113" s="648"/>
      <c r="BN113" s="648"/>
      <c r="BO113" s="648"/>
      <c r="BP113" s="648"/>
      <c r="BQ113" s="648"/>
      <c r="BR113" s="648"/>
      <c r="BS113" s="648"/>
      <c r="BT113" s="648"/>
      <c r="BU113" s="648"/>
      <c r="BV113" s="650"/>
      <c r="BW113" s="647"/>
    </row>
    <row r="114" spans="2:75" customFormat="1" ht="18.75">
      <c r="B114" s="353" t="s">
        <v>1306</v>
      </c>
      <c r="C114" s="354">
        <v>15334585000153</v>
      </c>
      <c r="D114" s="355" t="s">
        <v>14</v>
      </c>
      <c r="E114" s="355" t="s">
        <v>607</v>
      </c>
      <c r="F114" s="355" t="s">
        <v>1417</v>
      </c>
      <c r="G114" s="356" t="s">
        <v>1417</v>
      </c>
      <c r="H114" s="356" t="s">
        <v>34</v>
      </c>
      <c r="I114" s="356" t="s">
        <v>34</v>
      </c>
      <c r="J114" s="356" t="s">
        <v>608</v>
      </c>
      <c r="K114" s="357" t="s">
        <v>48</v>
      </c>
      <c r="L114" s="358" t="s">
        <v>1338</v>
      </c>
      <c r="M114" s="358" t="s">
        <v>1414</v>
      </c>
      <c r="N114" s="357">
        <v>320021</v>
      </c>
      <c r="O114" s="357" t="s">
        <v>1320</v>
      </c>
      <c r="P114" s="361">
        <v>41096</v>
      </c>
      <c r="Q114" s="362">
        <v>57.965736999999997</v>
      </c>
      <c r="R114" s="362">
        <v>56.373642195219084</v>
      </c>
      <c r="S114" s="841">
        <v>32</v>
      </c>
      <c r="T114" s="359">
        <v>0.1268310422197656</v>
      </c>
      <c r="U114" s="664">
        <v>1.2681472228531745</v>
      </c>
      <c r="V114" s="359">
        <v>0.15805473664786707</v>
      </c>
      <c r="W114" s="664">
        <v>1.3754082509462617</v>
      </c>
      <c r="X114" s="359">
        <v>0.29830573519579362</v>
      </c>
      <c r="Y114" s="664">
        <v>1.9618828780854551</v>
      </c>
      <c r="Z114" s="359">
        <v>0.15369326885931356</v>
      </c>
      <c r="AA114" s="664">
        <v>0.81174930572300663</v>
      </c>
      <c r="AB114" s="359">
        <v>0.21616617000818897</v>
      </c>
      <c r="AC114" s="363">
        <v>0.19956849209072922</v>
      </c>
      <c r="AD114" s="865">
        <v>15350712000108</v>
      </c>
      <c r="AE114" s="360" t="s">
        <v>1883</v>
      </c>
      <c r="AF114" s="844" t="s">
        <v>1783</v>
      </c>
      <c r="AG114" s="364" t="s">
        <v>59</v>
      </c>
      <c r="AH114" s="364" t="s">
        <v>1747</v>
      </c>
      <c r="AI114" s="364">
        <v>5000</v>
      </c>
      <c r="AJ114" s="364">
        <v>5000</v>
      </c>
      <c r="AK114" s="364">
        <v>5000</v>
      </c>
      <c r="AL114" s="359">
        <v>2.2000000000000002E-2</v>
      </c>
      <c r="AM114" s="359">
        <v>0.2</v>
      </c>
      <c r="AN114" s="664" t="s">
        <v>2194</v>
      </c>
      <c r="AO114" s="357" t="s">
        <v>1323</v>
      </c>
      <c r="AP114" s="360" t="s">
        <v>1744</v>
      </c>
      <c r="AQ114" s="366" t="s">
        <v>659</v>
      </c>
      <c r="AR114" s="359">
        <v>3.16666E-3</v>
      </c>
      <c r="AS114" s="359">
        <v>3.16666E-3</v>
      </c>
      <c r="AT114" s="359" t="s">
        <v>1417</v>
      </c>
      <c r="AW114" s="646"/>
      <c r="AX114" s="647"/>
      <c r="AY114" s="647"/>
      <c r="AZ114" s="647"/>
      <c r="BA114" s="647"/>
      <c r="BB114" s="847"/>
      <c r="BC114" s="647"/>
      <c r="BD114" s="647"/>
      <c r="BE114" s="647"/>
      <c r="BF114" s="647"/>
      <c r="BG114" s="850"/>
      <c r="BH114" s="648"/>
      <c r="BI114" s="649"/>
      <c r="BJ114" s="649"/>
      <c r="BK114" s="649"/>
      <c r="BL114" s="218"/>
      <c r="BM114" s="648"/>
      <c r="BN114" s="648"/>
      <c r="BO114" s="648"/>
      <c r="BP114" s="648"/>
      <c r="BQ114" s="648"/>
      <c r="BR114" s="648"/>
      <c r="BS114" s="648"/>
      <c r="BT114" s="648"/>
      <c r="BU114" s="648"/>
      <c r="BV114" s="650"/>
      <c r="BW114" s="647"/>
    </row>
    <row r="115" spans="2:75" customFormat="1" ht="18.75">
      <c r="B115" s="353" t="s">
        <v>411</v>
      </c>
      <c r="C115" s="354">
        <v>26210505000174</v>
      </c>
      <c r="D115" s="355" t="s">
        <v>14</v>
      </c>
      <c r="E115" s="355" t="s">
        <v>614</v>
      </c>
      <c r="F115" s="355" t="s">
        <v>1417</v>
      </c>
      <c r="G115" s="356" t="s">
        <v>1417</v>
      </c>
      <c r="H115" s="356" t="s">
        <v>1337</v>
      </c>
      <c r="I115" s="356" t="s">
        <v>34</v>
      </c>
      <c r="J115" s="356" t="s">
        <v>608</v>
      </c>
      <c r="K115" s="357" t="s">
        <v>48</v>
      </c>
      <c r="L115" s="358" t="s">
        <v>1338</v>
      </c>
      <c r="M115" s="358" t="s">
        <v>34</v>
      </c>
      <c r="N115" s="357">
        <v>444571</v>
      </c>
      <c r="O115" s="357" t="s">
        <v>1323</v>
      </c>
      <c r="P115" s="361">
        <v>42895</v>
      </c>
      <c r="Q115" s="362">
        <v>262.240994</v>
      </c>
      <c r="R115" s="362">
        <v>305.33531959760955</v>
      </c>
      <c r="S115" s="841">
        <v>32</v>
      </c>
      <c r="T115" s="359">
        <v>0.16420655740423884</v>
      </c>
      <c r="U115" s="664">
        <v>1.6418542819008202</v>
      </c>
      <c r="V115" s="359">
        <v>5.6836403000962044E-2</v>
      </c>
      <c r="W115" s="664">
        <v>0.49459610828237088</v>
      </c>
      <c r="X115" s="359">
        <v>3.0372288424445726E-2</v>
      </c>
      <c r="Y115" s="664">
        <v>0.19975101246069962</v>
      </c>
      <c r="Z115" s="359">
        <v>0.38943407480524184</v>
      </c>
      <c r="AA115" s="664">
        <v>2.0568424511642496</v>
      </c>
      <c r="AB115" s="359">
        <v>0.22366060288341305</v>
      </c>
      <c r="AC115" s="363">
        <v>-0.25967191498458442</v>
      </c>
      <c r="AD115" s="865">
        <v>26859401000195</v>
      </c>
      <c r="AE115" s="360" t="s">
        <v>1966</v>
      </c>
      <c r="AF115" s="844" t="s">
        <v>1783</v>
      </c>
      <c r="AG115" s="364" t="s">
        <v>59</v>
      </c>
      <c r="AH115" s="364" t="s">
        <v>1742</v>
      </c>
      <c r="AI115" s="364">
        <v>5000</v>
      </c>
      <c r="AJ115" s="364">
        <v>1000</v>
      </c>
      <c r="AK115" s="364">
        <v>5000</v>
      </c>
      <c r="AL115" s="359">
        <v>0</v>
      </c>
      <c r="AM115" s="359">
        <v>0</v>
      </c>
      <c r="AN115" s="664" t="s">
        <v>2175</v>
      </c>
      <c r="AO115" s="357" t="s">
        <v>1323</v>
      </c>
      <c r="AP115" s="360" t="s">
        <v>1762</v>
      </c>
      <c r="AQ115" s="366" t="s">
        <v>668</v>
      </c>
      <c r="AR115" s="359">
        <v>4.7499999999999999E-3</v>
      </c>
      <c r="AS115" s="359">
        <v>4.7499999999999999E-3</v>
      </c>
      <c r="AT115" s="359" t="s">
        <v>1417</v>
      </c>
      <c r="AW115" s="646"/>
      <c r="AX115" s="647"/>
      <c r="AY115" s="647"/>
      <c r="AZ115" s="647"/>
      <c r="BA115" s="647"/>
      <c r="BB115" s="847"/>
      <c r="BC115" s="647"/>
      <c r="BD115" s="647"/>
      <c r="BE115" s="647"/>
      <c r="BF115" s="647"/>
      <c r="BG115" s="850"/>
      <c r="BH115" s="648"/>
      <c r="BI115" s="649"/>
      <c r="BJ115" s="649"/>
      <c r="BK115" s="649"/>
      <c r="BL115" s="218"/>
      <c r="BM115" s="648"/>
      <c r="BN115" s="648"/>
      <c r="BO115" s="648"/>
      <c r="BP115" s="648"/>
      <c r="BQ115" s="648"/>
      <c r="BR115" s="648"/>
      <c r="BS115" s="648"/>
      <c r="BT115" s="648"/>
      <c r="BU115" s="648"/>
      <c r="BV115" s="650"/>
      <c r="BW115" s="647"/>
    </row>
    <row r="116" spans="2:75" customFormat="1" ht="18.75">
      <c r="B116" s="353" t="s">
        <v>1232</v>
      </c>
      <c r="C116" s="354">
        <v>38971881000160</v>
      </c>
      <c r="D116" s="355" t="s">
        <v>14</v>
      </c>
      <c r="E116" s="355" t="s">
        <v>614</v>
      </c>
      <c r="F116" s="355" t="s">
        <v>1417</v>
      </c>
      <c r="G116" s="356" t="s">
        <v>1417</v>
      </c>
      <c r="H116" s="356" t="s">
        <v>1337</v>
      </c>
      <c r="I116" s="356" t="s">
        <v>34</v>
      </c>
      <c r="J116" s="356" t="s">
        <v>608</v>
      </c>
      <c r="K116" s="357" t="s">
        <v>48</v>
      </c>
      <c r="L116" s="358" t="s">
        <v>1338</v>
      </c>
      <c r="M116" s="358" t="s">
        <v>34</v>
      </c>
      <c r="N116" s="357">
        <v>557927</v>
      </c>
      <c r="O116" s="357" t="s">
        <v>1320</v>
      </c>
      <c r="P116" s="361">
        <v>44129</v>
      </c>
      <c r="Q116" s="362">
        <v>140.69212683000001</v>
      </c>
      <c r="R116" s="362">
        <v>121.25349222326695</v>
      </c>
      <c r="S116" s="841">
        <v>32</v>
      </c>
      <c r="T116" s="359">
        <v>0.16031464577895793</v>
      </c>
      <c r="U116" s="664">
        <v>1.6029401735499798</v>
      </c>
      <c r="V116" s="359">
        <v>5.7833482691753924E-2</v>
      </c>
      <c r="W116" s="664">
        <v>0.50327279626181087</v>
      </c>
      <c r="X116" s="359">
        <v>3.3903149423100798E-2</v>
      </c>
      <c r="Y116" s="664">
        <v>0.22297261003948723</v>
      </c>
      <c r="Z116" s="359"/>
      <c r="AA116" s="664"/>
      <c r="AB116" s="359">
        <v>0.21202376102628742</v>
      </c>
      <c r="AC116" s="363">
        <v>-0.26922122827296474</v>
      </c>
      <c r="AD116" s="865">
        <v>38452194000139</v>
      </c>
      <c r="AE116" s="360" t="s">
        <v>1813</v>
      </c>
      <c r="AF116" s="844" t="s">
        <v>1760</v>
      </c>
      <c r="AG116" s="364" t="s">
        <v>1435</v>
      </c>
      <c r="AH116" s="364" t="s">
        <v>1742</v>
      </c>
      <c r="AI116" s="364">
        <v>10000</v>
      </c>
      <c r="AJ116" s="364">
        <v>10000</v>
      </c>
      <c r="AK116" s="364">
        <v>10000</v>
      </c>
      <c r="AL116" s="359">
        <v>0</v>
      </c>
      <c r="AM116" s="359">
        <v>0</v>
      </c>
      <c r="AN116" s="664" t="s">
        <v>34</v>
      </c>
      <c r="AO116" s="357" t="s">
        <v>1323</v>
      </c>
      <c r="AP116" s="360" t="s">
        <v>1744</v>
      </c>
      <c r="AQ116" s="366" t="s">
        <v>659</v>
      </c>
      <c r="AR116" s="359">
        <v>3.8E-3</v>
      </c>
      <c r="AS116" s="359">
        <v>3.8E-3</v>
      </c>
      <c r="AT116" s="359" t="s">
        <v>1417</v>
      </c>
      <c r="AW116" s="646"/>
      <c r="AX116" s="647"/>
      <c r="AY116" s="647"/>
      <c r="AZ116" s="647"/>
      <c r="BA116" s="647"/>
      <c r="BB116" s="847"/>
      <c r="BC116" s="647"/>
      <c r="BD116" s="647"/>
      <c r="BE116" s="647"/>
      <c r="BF116" s="647"/>
      <c r="BG116" s="850"/>
      <c r="BH116" s="648"/>
      <c r="BI116" s="649"/>
      <c r="BJ116" s="649"/>
      <c r="BK116" s="649"/>
      <c r="BL116" s="218"/>
      <c r="BM116" s="648"/>
      <c r="BN116" s="648"/>
      <c r="BO116" s="648"/>
      <c r="BP116" s="648"/>
      <c r="BQ116" s="648"/>
      <c r="BR116" s="648"/>
      <c r="BS116" s="648"/>
      <c r="BT116" s="648"/>
      <c r="BU116" s="648"/>
      <c r="BV116" s="650"/>
      <c r="BW116" s="647"/>
    </row>
    <row r="117" spans="2:75" customFormat="1" ht="18.75">
      <c r="B117" s="353" t="s">
        <v>44</v>
      </c>
      <c r="C117" s="354">
        <v>30317454000151</v>
      </c>
      <c r="D117" s="355" t="s">
        <v>14</v>
      </c>
      <c r="E117" s="355" t="s">
        <v>614</v>
      </c>
      <c r="F117" s="355" t="s">
        <v>1316</v>
      </c>
      <c r="G117" s="356" t="s">
        <v>1417</v>
      </c>
      <c r="H117" s="356" t="s">
        <v>865</v>
      </c>
      <c r="I117" s="356" t="s">
        <v>34</v>
      </c>
      <c r="J117" s="356" t="s">
        <v>608</v>
      </c>
      <c r="K117" s="357" t="s">
        <v>48</v>
      </c>
      <c r="L117" s="358" t="s">
        <v>1338</v>
      </c>
      <c r="M117" s="358" t="s">
        <v>34</v>
      </c>
      <c r="N117" s="357">
        <v>466999</v>
      </c>
      <c r="O117" s="357" t="s">
        <v>1320</v>
      </c>
      <c r="P117" s="361">
        <v>43252</v>
      </c>
      <c r="Q117" s="362">
        <v>872.32880349000004</v>
      </c>
      <c r="R117" s="362">
        <v>1147.3867432731467</v>
      </c>
      <c r="S117" s="841">
        <v>32</v>
      </c>
      <c r="T117" s="359">
        <v>5.2132786355616023E-2</v>
      </c>
      <c r="U117" s="664">
        <v>0.5212607818984657</v>
      </c>
      <c r="V117" s="359">
        <v>3.1695691914849222E-2</v>
      </c>
      <c r="W117" s="664">
        <v>0.27581910611296218</v>
      </c>
      <c r="X117" s="359">
        <v>5.0050883925749856E-2</v>
      </c>
      <c r="Y117" s="664">
        <v>0.32917225725654031</v>
      </c>
      <c r="Z117" s="359">
        <v>0.24978754076204823</v>
      </c>
      <c r="AA117" s="664">
        <v>1.3192826484642932</v>
      </c>
      <c r="AB117" s="359">
        <v>0.11968530014430598</v>
      </c>
      <c r="AC117" s="363">
        <v>-0.6953158662184673</v>
      </c>
      <c r="AD117" s="865">
        <v>30317436000170</v>
      </c>
      <c r="AE117" s="360" t="s">
        <v>1981</v>
      </c>
      <c r="AF117" s="844" t="s">
        <v>1741</v>
      </c>
      <c r="AG117" s="364" t="s">
        <v>1436</v>
      </c>
      <c r="AH117" s="364" t="s">
        <v>1747</v>
      </c>
      <c r="AI117" s="364">
        <v>500</v>
      </c>
      <c r="AJ117" s="364">
        <v>100</v>
      </c>
      <c r="AK117" s="364">
        <v>100</v>
      </c>
      <c r="AL117" s="359">
        <v>1.8500000000000003E-2</v>
      </c>
      <c r="AM117" s="359">
        <v>0.2</v>
      </c>
      <c r="AN117" s="664" t="s">
        <v>2175</v>
      </c>
      <c r="AO117" s="357" t="s">
        <v>1323</v>
      </c>
      <c r="AP117" s="360" t="s">
        <v>1762</v>
      </c>
      <c r="AQ117" s="366" t="s">
        <v>668</v>
      </c>
      <c r="AR117" s="359">
        <v>4.6249999999999998E-3</v>
      </c>
      <c r="AS117" s="359">
        <v>4.6249999999999998E-3</v>
      </c>
      <c r="AT117" s="359" t="s">
        <v>1417</v>
      </c>
      <c r="AW117" s="646"/>
      <c r="AX117" s="647"/>
      <c r="AY117" s="647"/>
      <c r="AZ117" s="647"/>
      <c r="BA117" s="647"/>
      <c r="BB117" s="847"/>
      <c r="BC117" s="647"/>
      <c r="BD117" s="647"/>
      <c r="BE117" s="647"/>
      <c r="BF117" s="647"/>
      <c r="BG117" s="850"/>
      <c r="BH117" s="648"/>
      <c r="BI117" s="649"/>
      <c r="BJ117" s="649"/>
      <c r="BK117" s="649"/>
      <c r="BL117" s="218"/>
      <c r="BM117" s="648"/>
      <c r="BN117" s="648"/>
      <c r="BO117" s="648"/>
      <c r="BP117" s="648"/>
      <c r="BQ117" s="648"/>
      <c r="BR117" s="648"/>
      <c r="BS117" s="648"/>
      <c r="BT117" s="648"/>
      <c r="BU117" s="648"/>
      <c r="BV117" s="650"/>
      <c r="BW117" s="647"/>
    </row>
    <row r="118" spans="2:75" customFormat="1" ht="18.75">
      <c r="B118" s="353" t="s">
        <v>1227</v>
      </c>
      <c r="C118" s="354">
        <v>8968733000126</v>
      </c>
      <c r="D118" s="355" t="s">
        <v>14</v>
      </c>
      <c r="E118" s="355" t="s">
        <v>607</v>
      </c>
      <c r="F118" s="355" t="s">
        <v>1316</v>
      </c>
      <c r="G118" s="356" t="s">
        <v>1417</v>
      </c>
      <c r="H118" s="356" t="s">
        <v>34</v>
      </c>
      <c r="I118" s="356" t="s">
        <v>34</v>
      </c>
      <c r="J118" s="356" t="s">
        <v>608</v>
      </c>
      <c r="K118" s="357" t="s">
        <v>48</v>
      </c>
      <c r="L118" s="358" t="s">
        <v>1338</v>
      </c>
      <c r="M118" s="358" t="s">
        <v>34</v>
      </c>
      <c r="N118" s="357">
        <v>475823</v>
      </c>
      <c r="O118" s="357" t="s">
        <v>1320</v>
      </c>
      <c r="P118" s="361">
        <v>43300</v>
      </c>
      <c r="Q118" s="362">
        <v>245.47667383000001</v>
      </c>
      <c r="R118" s="362">
        <v>261.5548543704781</v>
      </c>
      <c r="S118" s="841">
        <v>32</v>
      </c>
      <c r="T118" s="359">
        <v>0.10157348884371409</v>
      </c>
      <c r="U118" s="664">
        <v>1.0156041891500747</v>
      </c>
      <c r="V118" s="359">
        <v>4.2664071979415796E-2</v>
      </c>
      <c r="W118" s="664">
        <v>0.37126705509743158</v>
      </c>
      <c r="X118" s="359">
        <v>0.9626539134315979</v>
      </c>
      <c r="Y118" s="664">
        <v>6.3311361715651024</v>
      </c>
      <c r="Z118" s="359">
        <v>1.3019545160983799</v>
      </c>
      <c r="AA118" s="664">
        <v>6.8764278511976551</v>
      </c>
      <c r="AB118" s="359">
        <v>0.22614606404934987</v>
      </c>
      <c r="AC118" s="363">
        <v>-0.31948691383424715</v>
      </c>
      <c r="AD118" s="865">
        <v>42190558000127</v>
      </c>
      <c r="AE118" s="360" t="s">
        <v>1976</v>
      </c>
      <c r="AF118" s="844" t="s">
        <v>1760</v>
      </c>
      <c r="AG118" s="364" t="s">
        <v>1435</v>
      </c>
      <c r="AH118" s="364" t="s">
        <v>1747</v>
      </c>
      <c r="AI118" s="364">
        <v>50</v>
      </c>
      <c r="AJ118" s="364">
        <v>50</v>
      </c>
      <c r="AK118" s="364">
        <v>30</v>
      </c>
      <c r="AL118" s="359">
        <v>0.02</v>
      </c>
      <c r="AM118" s="359">
        <v>0.2</v>
      </c>
      <c r="AN118" s="664" t="s">
        <v>2161</v>
      </c>
      <c r="AO118" s="357" t="s">
        <v>1323</v>
      </c>
      <c r="AP118" s="360" t="s">
        <v>1744</v>
      </c>
      <c r="AQ118" s="366" t="s">
        <v>659</v>
      </c>
      <c r="AR118" s="359">
        <v>5.3333333333333297E-3</v>
      </c>
      <c r="AS118" s="359">
        <v>5.3333333333333297E-3</v>
      </c>
      <c r="AT118" s="359" t="s">
        <v>1417</v>
      </c>
      <c r="AW118" s="646"/>
      <c r="AX118" s="647"/>
      <c r="AY118" s="647"/>
      <c r="AZ118" s="647"/>
      <c r="BA118" s="647"/>
      <c r="BB118" s="847"/>
      <c r="BC118" s="647"/>
      <c r="BD118" s="647"/>
      <c r="BE118" s="647"/>
      <c r="BF118" s="647"/>
      <c r="BG118" s="850"/>
      <c r="BH118" s="648"/>
      <c r="BI118" s="649"/>
      <c r="BJ118" s="649"/>
      <c r="BK118" s="649"/>
      <c r="BL118" s="218"/>
      <c r="BM118" s="648"/>
      <c r="BN118" s="648"/>
      <c r="BO118" s="648"/>
      <c r="BP118" s="648"/>
      <c r="BQ118" s="648"/>
      <c r="BR118" s="648"/>
      <c r="BS118" s="648"/>
      <c r="BT118" s="648"/>
      <c r="BU118" s="648"/>
      <c r="BV118" s="650"/>
      <c r="BW118" s="647"/>
    </row>
    <row r="119" spans="2:75" customFormat="1" ht="18.75">
      <c r="B119" s="353" t="s">
        <v>29</v>
      </c>
      <c r="C119" s="354">
        <v>26269603000187</v>
      </c>
      <c r="D119" s="355" t="s">
        <v>14</v>
      </c>
      <c r="E119" s="355" t="s">
        <v>607</v>
      </c>
      <c r="F119" s="355" t="s">
        <v>1316</v>
      </c>
      <c r="G119" s="356" t="s">
        <v>1417</v>
      </c>
      <c r="H119" s="356" t="s">
        <v>34</v>
      </c>
      <c r="I119" s="356" t="s">
        <v>34</v>
      </c>
      <c r="J119" s="356" t="s">
        <v>608</v>
      </c>
      <c r="K119" s="357" t="s">
        <v>48</v>
      </c>
      <c r="L119" s="358" t="s">
        <v>1338</v>
      </c>
      <c r="M119" s="358" t="s">
        <v>1414</v>
      </c>
      <c r="N119" s="357">
        <v>441449</v>
      </c>
      <c r="O119" s="357" t="s">
        <v>1320</v>
      </c>
      <c r="P119" s="361">
        <v>42890</v>
      </c>
      <c r="Q119" s="362">
        <v>558.80385999999999</v>
      </c>
      <c r="R119" s="362">
        <v>779.54214865338633</v>
      </c>
      <c r="S119" s="841">
        <v>32</v>
      </c>
      <c r="T119" s="359">
        <v>3.592999966021182E-2</v>
      </c>
      <c r="U119" s="664">
        <v>0.35925376381644408</v>
      </c>
      <c r="V119" s="359">
        <v>-3.8719779798374376E-2</v>
      </c>
      <c r="W119" s="664">
        <v>-0.33694342693541279</v>
      </c>
      <c r="X119" s="359">
        <v>-8.0995086565573526E-2</v>
      </c>
      <c r="Y119" s="664">
        <v>-0.53268460774899862</v>
      </c>
      <c r="Z119" s="359">
        <v>0.19744902102426787</v>
      </c>
      <c r="AA119" s="664">
        <v>1.0428505224835301</v>
      </c>
      <c r="AB119" s="359">
        <v>0.24830652896590427</v>
      </c>
      <c r="AC119" s="363">
        <v>-0.61872944097162663</v>
      </c>
      <c r="AD119" s="865">
        <v>26859564000178</v>
      </c>
      <c r="AE119" s="360" t="s">
        <v>1966</v>
      </c>
      <c r="AF119" s="844" t="s">
        <v>1783</v>
      </c>
      <c r="AG119" s="364" t="s">
        <v>59</v>
      </c>
      <c r="AH119" s="364" t="s">
        <v>1742</v>
      </c>
      <c r="AI119" s="364">
        <v>5000</v>
      </c>
      <c r="AJ119" s="364">
        <v>1000</v>
      </c>
      <c r="AK119" s="364">
        <v>5000</v>
      </c>
      <c r="AL119" s="359">
        <v>0</v>
      </c>
      <c r="AM119" s="359">
        <v>0</v>
      </c>
      <c r="AN119" s="664" t="s">
        <v>2175</v>
      </c>
      <c r="AO119" s="357" t="s">
        <v>1323</v>
      </c>
      <c r="AP119" s="360" t="s">
        <v>1744</v>
      </c>
      <c r="AQ119" s="366" t="s">
        <v>659</v>
      </c>
      <c r="AR119" s="359">
        <v>3.1666666666666701E-3</v>
      </c>
      <c r="AS119" s="359">
        <v>3.1666666666666701E-3</v>
      </c>
      <c r="AT119" s="359" t="s">
        <v>1417</v>
      </c>
      <c r="AW119" s="646"/>
      <c r="AX119" s="647"/>
      <c r="AY119" s="647"/>
      <c r="AZ119" s="647"/>
      <c r="BA119" s="647"/>
      <c r="BB119" s="847"/>
      <c r="BC119" s="647"/>
      <c r="BD119" s="647"/>
      <c r="BE119" s="647"/>
      <c r="BF119" s="647"/>
      <c r="BG119" s="850"/>
      <c r="BH119" s="648"/>
      <c r="BI119" s="649"/>
      <c r="BJ119" s="649"/>
      <c r="BK119" s="649"/>
      <c r="BL119" s="218"/>
      <c r="BM119" s="648"/>
      <c r="BN119" s="648"/>
      <c r="BO119" s="648"/>
      <c r="BP119" s="648"/>
      <c r="BQ119" s="648"/>
      <c r="BR119" s="648"/>
      <c r="BS119" s="648"/>
      <c r="BT119" s="648"/>
      <c r="BU119" s="648"/>
      <c r="BV119" s="650"/>
      <c r="BW119" s="647"/>
    </row>
    <row r="120" spans="2:75" customFormat="1" ht="18.75">
      <c r="B120" s="353" t="s">
        <v>1233</v>
      </c>
      <c r="C120" s="354">
        <v>26831831000107</v>
      </c>
      <c r="D120" s="355" t="s">
        <v>13</v>
      </c>
      <c r="E120" s="355" t="s">
        <v>616</v>
      </c>
      <c r="F120" s="355" t="s">
        <v>617</v>
      </c>
      <c r="G120" s="356" t="s">
        <v>34</v>
      </c>
      <c r="H120" s="356" t="s">
        <v>1337</v>
      </c>
      <c r="I120" s="356" t="s">
        <v>34</v>
      </c>
      <c r="J120" s="356" t="s">
        <v>608</v>
      </c>
      <c r="K120" s="357" t="s">
        <v>48</v>
      </c>
      <c r="L120" s="358" t="s">
        <v>1338</v>
      </c>
      <c r="M120" s="358" t="s">
        <v>34</v>
      </c>
      <c r="N120" s="357">
        <v>441910</v>
      </c>
      <c r="O120" s="357" t="s">
        <v>1320</v>
      </c>
      <c r="P120" s="361">
        <v>42890</v>
      </c>
      <c r="Q120" s="362">
        <v>63.906948</v>
      </c>
      <c r="R120" s="362">
        <v>72.27732658964139</v>
      </c>
      <c r="S120" s="841">
        <v>32</v>
      </c>
      <c r="T120" s="359">
        <v>6.9995832733726449E-2</v>
      </c>
      <c r="U120" s="664">
        <v>0.699868260474936</v>
      </c>
      <c r="V120" s="359">
        <v>4.0311802710529143E-2</v>
      </c>
      <c r="W120" s="664">
        <v>0.35079737080013601</v>
      </c>
      <c r="X120" s="359">
        <v>1.6077488526755168E-2</v>
      </c>
      <c r="Y120" s="664">
        <v>0.10573765684576449</v>
      </c>
      <c r="Z120" s="359">
        <v>0.14582306643957721</v>
      </c>
      <c r="AA120" s="664">
        <v>0.77018189423169092</v>
      </c>
      <c r="AB120" s="359">
        <v>8.0885672523972676E-2</v>
      </c>
      <c r="AC120" s="363">
        <v>-0.92232622935371911</v>
      </c>
      <c r="AD120" s="865">
        <v>39773766000144</v>
      </c>
      <c r="AE120" s="360" t="s">
        <v>1813</v>
      </c>
      <c r="AF120" s="844" t="s">
        <v>1760</v>
      </c>
      <c r="AG120" s="364" t="s">
        <v>1435</v>
      </c>
      <c r="AH120" s="364" t="s">
        <v>1747</v>
      </c>
      <c r="AI120" s="364">
        <v>20000</v>
      </c>
      <c r="AJ120" s="364">
        <v>5000</v>
      </c>
      <c r="AK120" s="364">
        <v>5000</v>
      </c>
      <c r="AL120" s="359">
        <v>0</v>
      </c>
      <c r="AM120" s="359">
        <v>0</v>
      </c>
      <c r="AN120" s="664" t="s">
        <v>34</v>
      </c>
      <c r="AO120" s="357" t="s">
        <v>1323</v>
      </c>
      <c r="AP120" s="360" t="s">
        <v>1762</v>
      </c>
      <c r="AQ120" s="366" t="s">
        <v>674</v>
      </c>
      <c r="AR120" s="359">
        <v>3.8E-3</v>
      </c>
      <c r="AS120" s="359">
        <v>3.8E-3</v>
      </c>
      <c r="AT120" s="359" t="s">
        <v>1417</v>
      </c>
      <c r="AW120" s="646"/>
      <c r="AX120" s="647"/>
      <c r="AY120" s="647"/>
      <c r="AZ120" s="647"/>
      <c r="BA120" s="647"/>
      <c r="BB120" s="847"/>
      <c r="BC120" s="647"/>
      <c r="BD120" s="647"/>
      <c r="BE120" s="647"/>
      <c r="BF120" s="647"/>
      <c r="BG120" s="850"/>
      <c r="BH120" s="648"/>
      <c r="BI120" s="649"/>
      <c r="BJ120" s="649"/>
      <c r="BK120" s="649"/>
      <c r="BL120" s="218"/>
      <c r="BM120" s="648"/>
      <c r="BN120" s="648"/>
      <c r="BO120" s="648"/>
      <c r="BP120" s="648"/>
      <c r="BQ120" s="648"/>
      <c r="BR120" s="648"/>
      <c r="BS120" s="648"/>
      <c r="BT120" s="648"/>
      <c r="BU120" s="648"/>
      <c r="BV120" s="650"/>
      <c r="BW120" s="647"/>
    </row>
    <row r="121" spans="2:75" customFormat="1" ht="18.75">
      <c r="B121" s="353" t="s">
        <v>42</v>
      </c>
      <c r="C121" s="354">
        <v>35432385000140</v>
      </c>
      <c r="D121" s="355" t="s">
        <v>13</v>
      </c>
      <c r="E121" s="355" t="s">
        <v>616</v>
      </c>
      <c r="F121" s="355" t="s">
        <v>619</v>
      </c>
      <c r="G121" s="356" t="s">
        <v>34</v>
      </c>
      <c r="H121" s="356" t="s">
        <v>865</v>
      </c>
      <c r="I121" s="356" t="s">
        <v>34</v>
      </c>
      <c r="J121" s="356" t="s">
        <v>611</v>
      </c>
      <c r="K121" s="357" t="s">
        <v>48</v>
      </c>
      <c r="L121" s="358" t="s">
        <v>1338</v>
      </c>
      <c r="M121" s="358" t="s">
        <v>1414</v>
      </c>
      <c r="N121" s="357">
        <v>518174</v>
      </c>
      <c r="O121" s="357" t="s">
        <v>1320</v>
      </c>
      <c r="P121" s="361">
        <v>43810</v>
      </c>
      <c r="Q121" s="362">
        <v>240.05194791</v>
      </c>
      <c r="R121" s="362">
        <v>363.33163404382464</v>
      </c>
      <c r="S121" s="841">
        <v>32</v>
      </c>
      <c r="T121" s="359">
        <v>-1.4177816428256329E-2</v>
      </c>
      <c r="U121" s="664">
        <v>-0.14175992103306556</v>
      </c>
      <c r="V121" s="359">
        <v>-4.2284322814560849E-3</v>
      </c>
      <c r="W121" s="664">
        <v>-3.6796243958442033E-2</v>
      </c>
      <c r="X121" s="359">
        <v>8.4896805600844338E-2</v>
      </c>
      <c r="Y121" s="664">
        <v>0.55834524670846652</v>
      </c>
      <c r="Z121" s="359"/>
      <c r="AA121" s="664"/>
      <c r="AB121" s="359">
        <v>5.277310565153185E-2</v>
      </c>
      <c r="AC121" s="363">
        <v>-2.2576501964178468</v>
      </c>
      <c r="AD121" s="865">
        <v>32785900000188</v>
      </c>
      <c r="AE121" s="360" t="s">
        <v>1981</v>
      </c>
      <c r="AF121" s="844" t="s">
        <v>1741</v>
      </c>
      <c r="AG121" s="364" t="s">
        <v>1436</v>
      </c>
      <c r="AH121" s="364" t="s">
        <v>1742</v>
      </c>
      <c r="AI121" s="364">
        <v>500</v>
      </c>
      <c r="AJ121" s="364">
        <v>100</v>
      </c>
      <c r="AK121" s="364">
        <v>100</v>
      </c>
      <c r="AL121" s="359">
        <v>0.02</v>
      </c>
      <c r="AM121" s="359">
        <v>0.15</v>
      </c>
      <c r="AN121" s="664" t="s">
        <v>34</v>
      </c>
      <c r="AO121" s="357" t="s">
        <v>1323</v>
      </c>
      <c r="AP121" s="360" t="s">
        <v>1762</v>
      </c>
      <c r="AQ121" s="366" t="s">
        <v>668</v>
      </c>
      <c r="AR121" s="359">
        <v>3.15E-3</v>
      </c>
      <c r="AS121" s="359">
        <v>3.15E-3</v>
      </c>
      <c r="AT121" s="359" t="s">
        <v>1417</v>
      </c>
      <c r="AW121" s="646"/>
      <c r="AX121" s="647"/>
      <c r="AY121" s="647"/>
      <c r="AZ121" s="647"/>
      <c r="BA121" s="647"/>
      <c r="BB121" s="847"/>
      <c r="BC121" s="647"/>
      <c r="BD121" s="647"/>
      <c r="BE121" s="647"/>
      <c r="BF121" s="647"/>
      <c r="BG121" s="850"/>
      <c r="BH121" s="648"/>
      <c r="BI121" s="649"/>
      <c r="BJ121" s="649"/>
      <c r="BK121" s="649"/>
      <c r="BL121" s="218"/>
      <c r="BM121" s="648"/>
      <c r="BN121" s="648"/>
      <c r="BO121" s="648"/>
      <c r="BP121" s="648"/>
      <c r="BQ121" s="648"/>
      <c r="BR121" s="648"/>
      <c r="BS121" s="648"/>
      <c r="BT121" s="648"/>
      <c r="BU121" s="648"/>
      <c r="BV121" s="650"/>
      <c r="BW121" s="647"/>
    </row>
    <row r="122" spans="2:75" customFormat="1" ht="18.75">
      <c r="B122" s="353" t="s">
        <v>649</v>
      </c>
      <c r="C122" s="354">
        <v>17162002000180</v>
      </c>
      <c r="D122" s="355" t="s">
        <v>13</v>
      </c>
      <c r="E122" s="355" t="s">
        <v>615</v>
      </c>
      <c r="F122" s="355" t="s">
        <v>619</v>
      </c>
      <c r="G122" s="356" t="s">
        <v>34</v>
      </c>
      <c r="H122" s="356" t="s">
        <v>1336</v>
      </c>
      <c r="I122" s="356" t="s">
        <v>34</v>
      </c>
      <c r="J122" s="356" t="s">
        <v>611</v>
      </c>
      <c r="K122" s="357" t="s">
        <v>48</v>
      </c>
      <c r="L122" s="358" t="s">
        <v>1338</v>
      </c>
      <c r="M122" s="358" t="s">
        <v>34</v>
      </c>
      <c r="N122" s="357">
        <v>326860</v>
      </c>
      <c r="O122" s="357" t="s">
        <v>1320</v>
      </c>
      <c r="P122" s="361">
        <v>41286</v>
      </c>
      <c r="Q122" s="362">
        <v>1464.9882930000001</v>
      </c>
      <c r="R122" s="362">
        <v>1671.0646634980064</v>
      </c>
      <c r="S122" s="841">
        <v>32</v>
      </c>
      <c r="T122" s="359">
        <v>0.11259872654394765</v>
      </c>
      <c r="U122" s="664">
        <v>1.1258423794711849</v>
      </c>
      <c r="V122" s="359">
        <v>0.10303079220307487</v>
      </c>
      <c r="W122" s="664">
        <v>0.89658433972374918</v>
      </c>
      <c r="X122" s="359">
        <v>0.15640171360182875</v>
      </c>
      <c r="Y122" s="664">
        <v>1.0286153024086397</v>
      </c>
      <c r="Z122" s="359">
        <v>0.24863612551427572</v>
      </c>
      <c r="AA122" s="664">
        <v>1.3132013116893315</v>
      </c>
      <c r="AB122" s="359">
        <v>3.7331723998930567E-2</v>
      </c>
      <c r="AC122" s="363">
        <v>-0.31833482577901151</v>
      </c>
      <c r="AD122" s="865">
        <v>17248340000139</v>
      </c>
      <c r="AE122" s="360" t="s">
        <v>1841</v>
      </c>
      <c r="AF122" s="844" t="s">
        <v>1741</v>
      </c>
      <c r="AG122" s="364" t="s">
        <v>1436</v>
      </c>
      <c r="AH122" s="364" t="s">
        <v>1747</v>
      </c>
      <c r="AI122" s="364">
        <v>10000</v>
      </c>
      <c r="AJ122" s="364">
        <v>1000</v>
      </c>
      <c r="AK122" s="364">
        <v>0</v>
      </c>
      <c r="AL122" s="359">
        <v>0.02</v>
      </c>
      <c r="AM122" s="359">
        <v>0.2</v>
      </c>
      <c r="AN122" s="664" t="s">
        <v>64</v>
      </c>
      <c r="AO122" s="357" t="s">
        <v>1323</v>
      </c>
      <c r="AP122" s="360" t="s">
        <v>1762</v>
      </c>
      <c r="AQ122" s="366" t="s">
        <v>668</v>
      </c>
      <c r="AR122" s="359">
        <v>5.0000000000000001E-3</v>
      </c>
      <c r="AS122" s="359">
        <v>5.0000000000000001E-3</v>
      </c>
      <c r="AT122" s="359" t="s">
        <v>1417</v>
      </c>
      <c r="AW122" s="646"/>
      <c r="AX122" s="647"/>
      <c r="AY122" s="647"/>
      <c r="AZ122" s="647"/>
      <c r="BA122" s="647"/>
      <c r="BB122" s="847"/>
      <c r="BC122" s="647"/>
      <c r="BD122" s="647"/>
      <c r="BE122" s="647"/>
      <c r="BF122" s="647"/>
      <c r="BG122" s="850"/>
      <c r="BH122" s="648"/>
      <c r="BI122" s="649"/>
      <c r="BJ122" s="649"/>
      <c r="BK122" s="649"/>
      <c r="BL122" s="218"/>
      <c r="BM122" s="648"/>
      <c r="BN122" s="648"/>
      <c r="BO122" s="648"/>
      <c r="BP122" s="648"/>
      <c r="BQ122" s="648"/>
      <c r="BR122" s="648"/>
      <c r="BS122" s="648"/>
      <c r="BT122" s="648"/>
      <c r="BU122" s="648"/>
      <c r="BV122" s="650"/>
      <c r="BW122" s="647"/>
    </row>
    <row r="123" spans="2:75" customFormat="1" ht="18.75">
      <c r="B123" s="353" t="s">
        <v>183</v>
      </c>
      <c r="C123" s="354">
        <v>40920066000114</v>
      </c>
      <c r="D123" s="355" t="s">
        <v>14</v>
      </c>
      <c r="E123" s="355" t="s">
        <v>614</v>
      </c>
      <c r="F123" s="355" t="s">
        <v>610</v>
      </c>
      <c r="G123" s="356" t="s">
        <v>1417</v>
      </c>
      <c r="H123" s="356" t="s">
        <v>865</v>
      </c>
      <c r="I123" s="356" t="s">
        <v>34</v>
      </c>
      <c r="J123" s="356" t="s">
        <v>608</v>
      </c>
      <c r="K123" s="357" t="s">
        <v>48</v>
      </c>
      <c r="L123" s="358" t="s">
        <v>1338</v>
      </c>
      <c r="M123" s="358" t="s">
        <v>34</v>
      </c>
      <c r="N123" s="357">
        <v>588849</v>
      </c>
      <c r="O123" s="357" t="s">
        <v>1320</v>
      </c>
      <c r="P123" s="361">
        <v>44279</v>
      </c>
      <c r="Q123" s="362">
        <v>113.04486507</v>
      </c>
      <c r="R123" s="362">
        <v>3119679.6031351546</v>
      </c>
      <c r="S123" s="841">
        <v>32</v>
      </c>
      <c r="T123" s="359">
        <v>0.133285364440068</v>
      </c>
      <c r="U123" s="664">
        <v>1.33268213998248</v>
      </c>
      <c r="V123" s="359">
        <v>0.1410445426893534</v>
      </c>
      <c r="W123" s="664">
        <v>1.2273838284143372</v>
      </c>
      <c r="X123" s="359"/>
      <c r="Y123" s="664"/>
      <c r="Z123" s="359"/>
      <c r="AA123" s="664"/>
      <c r="AB123" s="359">
        <v>0.10874734785072995</v>
      </c>
      <c r="AC123" s="363">
        <v>0.24027953920232945</v>
      </c>
      <c r="AD123" s="865">
        <v>0</v>
      </c>
      <c r="AE123" s="360" t="s">
        <v>2065</v>
      </c>
      <c r="AF123" s="844" t="s">
        <v>1760</v>
      </c>
      <c r="AG123" s="364" t="s">
        <v>1435</v>
      </c>
      <c r="AH123" s="364" t="s">
        <v>1747</v>
      </c>
      <c r="AI123" s="364">
        <v>500</v>
      </c>
      <c r="AJ123" s="364">
        <v>500</v>
      </c>
      <c r="AK123" s="364">
        <v>500</v>
      </c>
      <c r="AL123" s="359">
        <v>0.02</v>
      </c>
      <c r="AM123" s="359">
        <v>0.2</v>
      </c>
      <c r="AN123" s="664" t="s">
        <v>34</v>
      </c>
      <c r="AO123" s="357" t="s">
        <v>1323</v>
      </c>
      <c r="AP123" s="360" t="s">
        <v>1762</v>
      </c>
      <c r="AQ123" s="366" t="s">
        <v>674</v>
      </c>
      <c r="AR123" s="359">
        <v>4.0000000000000001E-3</v>
      </c>
      <c r="AS123" s="359">
        <v>4.0000000000000001E-3</v>
      </c>
      <c r="AT123" s="359" t="s">
        <v>1417</v>
      </c>
      <c r="AW123" s="646"/>
      <c r="AX123" s="647"/>
      <c r="AY123" s="647"/>
      <c r="AZ123" s="647"/>
      <c r="BA123" s="647"/>
      <c r="BB123" s="847"/>
      <c r="BC123" s="647"/>
      <c r="BD123" s="647"/>
      <c r="BE123" s="647"/>
      <c r="BF123" s="647"/>
      <c r="BG123" s="850"/>
      <c r="BH123" s="648"/>
      <c r="BI123" s="649"/>
      <c r="BJ123" s="649"/>
      <c r="BK123" s="649"/>
      <c r="BL123" s="218"/>
      <c r="BM123" s="648"/>
      <c r="BN123" s="648"/>
      <c r="BO123" s="648"/>
      <c r="BP123" s="648"/>
      <c r="BQ123" s="648"/>
      <c r="BR123" s="648"/>
      <c r="BS123" s="648"/>
      <c r="BT123" s="648"/>
      <c r="BU123" s="648"/>
      <c r="BV123" s="650"/>
      <c r="BW123" s="647"/>
    </row>
    <row r="124" spans="2:75" customFormat="1" ht="18.75">
      <c r="B124" s="353" t="s">
        <v>396</v>
      </c>
      <c r="C124" s="354">
        <v>22232927000190</v>
      </c>
      <c r="D124" s="355" t="s">
        <v>14</v>
      </c>
      <c r="E124" s="355" t="s">
        <v>607</v>
      </c>
      <c r="F124" s="355" t="s">
        <v>1417</v>
      </c>
      <c r="G124" s="356" t="s">
        <v>1417</v>
      </c>
      <c r="H124" s="356" t="s">
        <v>34</v>
      </c>
      <c r="I124" s="356" t="s">
        <v>34</v>
      </c>
      <c r="J124" s="356" t="s">
        <v>608</v>
      </c>
      <c r="K124" s="357" t="s">
        <v>48</v>
      </c>
      <c r="L124" s="358" t="s">
        <v>1338</v>
      </c>
      <c r="M124" s="358" t="s">
        <v>34</v>
      </c>
      <c r="N124" s="357">
        <v>401463</v>
      </c>
      <c r="O124" s="357" t="s">
        <v>1323</v>
      </c>
      <c r="P124" s="361">
        <v>42222</v>
      </c>
      <c r="Q124" s="362">
        <v>464.08096599999999</v>
      </c>
      <c r="R124" s="362">
        <v>452.07740668016186</v>
      </c>
      <c r="S124" s="841">
        <v>33</v>
      </c>
      <c r="T124" s="359">
        <v>0.30291201589157302</v>
      </c>
      <c r="U124" s="664">
        <v>3.028730388071275</v>
      </c>
      <c r="V124" s="359">
        <v>0.32452502096768487</v>
      </c>
      <c r="W124" s="664">
        <v>2.8240494460593308</v>
      </c>
      <c r="X124" s="359">
        <v>0.74507492357996052</v>
      </c>
      <c r="Y124" s="664">
        <v>4.9001730875302512</v>
      </c>
      <c r="Z124" s="359">
        <v>1.0697382276992524</v>
      </c>
      <c r="AA124" s="664">
        <v>5.6499498649813944</v>
      </c>
      <c r="AB124" s="359">
        <v>0.19583020810897839</v>
      </c>
      <c r="AC124" s="363">
        <v>1.0703672479004536</v>
      </c>
      <c r="AD124" s="865">
        <v>27389566000103</v>
      </c>
      <c r="AE124" s="360" t="s">
        <v>1935</v>
      </c>
      <c r="AF124" s="844" t="s">
        <v>1760</v>
      </c>
      <c r="AG124" s="364" t="s">
        <v>1435</v>
      </c>
      <c r="AH124" s="364" t="s">
        <v>1747</v>
      </c>
      <c r="AI124" s="364">
        <v>1000</v>
      </c>
      <c r="AJ124" s="364">
        <v>1000</v>
      </c>
      <c r="AK124" s="364">
        <v>1000</v>
      </c>
      <c r="AL124" s="359">
        <v>1.4999999999999999E-2</v>
      </c>
      <c r="AM124" s="359">
        <v>0.2</v>
      </c>
      <c r="AN124" s="664" t="s">
        <v>34</v>
      </c>
      <c r="AO124" s="357" t="s">
        <v>1323</v>
      </c>
      <c r="AP124" s="360" t="s">
        <v>1744</v>
      </c>
      <c r="AQ124" s="366" t="s">
        <v>659</v>
      </c>
      <c r="AR124" s="359">
        <v>3.7499999999999999E-3</v>
      </c>
      <c r="AS124" s="359">
        <v>3.7499999999999999E-3</v>
      </c>
      <c r="AT124" s="359" t="s">
        <v>1417</v>
      </c>
      <c r="AW124" s="646"/>
      <c r="AX124" s="647"/>
      <c r="AY124" s="647"/>
      <c r="AZ124" s="647"/>
      <c r="BA124" s="647"/>
      <c r="BB124" s="847"/>
      <c r="BC124" s="647"/>
      <c r="BD124" s="647"/>
      <c r="BE124" s="647"/>
      <c r="BF124" s="647"/>
      <c r="BG124" s="850"/>
      <c r="BH124" s="648"/>
      <c r="BI124" s="649"/>
      <c r="BJ124" s="649"/>
      <c r="BK124" s="649"/>
      <c r="BL124" s="218"/>
      <c r="BM124" s="648"/>
      <c r="BN124" s="648"/>
      <c r="BO124" s="648"/>
      <c r="BP124" s="648"/>
      <c r="BQ124" s="648"/>
      <c r="BR124" s="648"/>
      <c r="BS124" s="648"/>
      <c r="BT124" s="648"/>
      <c r="BU124" s="648"/>
      <c r="BV124" s="650"/>
      <c r="BW124" s="647"/>
    </row>
    <row r="125" spans="2:75" customFormat="1" ht="18.75">
      <c r="B125" s="353" t="s">
        <v>465</v>
      </c>
      <c r="C125" s="354">
        <v>11741429000156</v>
      </c>
      <c r="D125" s="355" t="s">
        <v>14</v>
      </c>
      <c r="E125" s="355" t="s">
        <v>607</v>
      </c>
      <c r="F125" s="355" t="s">
        <v>1316</v>
      </c>
      <c r="G125" s="356" t="s">
        <v>1417</v>
      </c>
      <c r="H125" s="356" t="s">
        <v>34</v>
      </c>
      <c r="I125" s="356" t="s">
        <v>34</v>
      </c>
      <c r="J125" s="356" t="s">
        <v>608</v>
      </c>
      <c r="K125" s="357" t="s">
        <v>48</v>
      </c>
      <c r="L125" s="358" t="s">
        <v>1338</v>
      </c>
      <c r="M125" s="358" t="s">
        <v>34</v>
      </c>
      <c r="N125" s="357">
        <v>349836</v>
      </c>
      <c r="O125" s="357" t="s">
        <v>1320</v>
      </c>
      <c r="P125" s="361">
        <v>41511</v>
      </c>
      <c r="Q125" s="362">
        <v>25.284434999999998</v>
      </c>
      <c r="R125" s="362">
        <v>33.12464062948208</v>
      </c>
      <c r="S125" s="841">
        <v>33</v>
      </c>
      <c r="T125" s="359">
        <v>-3.8983153133773985E-2</v>
      </c>
      <c r="U125" s="664">
        <v>-0.38978136991884815</v>
      </c>
      <c r="V125" s="359">
        <v>-6.3003547277624361E-2</v>
      </c>
      <c r="W125" s="664">
        <v>-0.54826321945408685</v>
      </c>
      <c r="X125" s="359">
        <v>-5.2262817272389905E-2</v>
      </c>
      <c r="Y125" s="664">
        <v>-0.34371959459616974</v>
      </c>
      <c r="Z125" s="359">
        <v>-6.5793291607108784E-2</v>
      </c>
      <c r="AA125" s="664">
        <v>-0.34749510619225443</v>
      </c>
      <c r="AB125" s="359">
        <v>0.23268652143457355</v>
      </c>
      <c r="AC125" s="363">
        <v>-0.76462670136205435</v>
      </c>
      <c r="AD125" s="865">
        <v>0</v>
      </c>
      <c r="AE125" s="360" t="s">
        <v>1898</v>
      </c>
      <c r="AF125" s="844" t="s">
        <v>1760</v>
      </c>
      <c r="AG125" s="364" t="s">
        <v>1435</v>
      </c>
      <c r="AH125" s="364" t="s">
        <v>1747</v>
      </c>
      <c r="AI125" s="364">
        <v>500</v>
      </c>
      <c r="AJ125" s="364">
        <v>500</v>
      </c>
      <c r="AK125" s="364">
        <v>500</v>
      </c>
      <c r="AL125" s="359">
        <v>0.02</v>
      </c>
      <c r="AM125" s="359">
        <v>0.2</v>
      </c>
      <c r="AN125" s="664" t="s">
        <v>34</v>
      </c>
      <c r="AO125" s="357" t="s">
        <v>1323</v>
      </c>
      <c r="AP125" s="360" t="s">
        <v>1744</v>
      </c>
      <c r="AQ125" s="366" t="s">
        <v>659</v>
      </c>
      <c r="AR125" s="359">
        <v>5.3340000000000002E-3</v>
      </c>
      <c r="AS125" s="359">
        <v>5.3340000000000002E-3</v>
      </c>
      <c r="AT125" s="359" t="s">
        <v>1417</v>
      </c>
      <c r="AW125" s="646"/>
      <c r="AX125" s="647"/>
      <c r="AY125" s="647"/>
      <c r="AZ125" s="647"/>
      <c r="BA125" s="647"/>
      <c r="BB125" s="847"/>
      <c r="BC125" s="647"/>
      <c r="BD125" s="647"/>
      <c r="BE125" s="647"/>
      <c r="BF125" s="647"/>
      <c r="BG125" s="850"/>
      <c r="BH125" s="648"/>
      <c r="BI125" s="649"/>
      <c r="BJ125" s="649"/>
      <c r="BK125" s="649"/>
      <c r="BL125" s="218"/>
      <c r="BM125" s="648"/>
      <c r="BN125" s="648"/>
      <c r="BO125" s="648"/>
      <c r="BP125" s="648"/>
      <c r="BQ125" s="648"/>
      <c r="BR125" s="648"/>
      <c r="BS125" s="648"/>
      <c r="BT125" s="648"/>
      <c r="BU125" s="648"/>
      <c r="BV125" s="650"/>
      <c r="BW125" s="647"/>
    </row>
    <row r="126" spans="2:75" customFormat="1" ht="18.75">
      <c r="B126" s="353" t="s">
        <v>644</v>
      </c>
      <c r="C126" s="354">
        <v>20146294000171</v>
      </c>
      <c r="D126" s="355" t="s">
        <v>11</v>
      </c>
      <c r="E126" s="355" t="s">
        <v>620</v>
      </c>
      <c r="F126" s="355" t="s">
        <v>663</v>
      </c>
      <c r="G126" s="356" t="s">
        <v>738</v>
      </c>
      <c r="H126" s="356" t="s">
        <v>34</v>
      </c>
      <c r="I126" s="356" t="s">
        <v>34</v>
      </c>
      <c r="J126" s="356" t="s">
        <v>608</v>
      </c>
      <c r="K126" s="357" t="s">
        <v>48</v>
      </c>
      <c r="L126" s="358" t="s">
        <v>1338</v>
      </c>
      <c r="M126" s="358" t="s">
        <v>34</v>
      </c>
      <c r="N126" s="357">
        <v>381934</v>
      </c>
      <c r="O126" s="357" t="s">
        <v>1320</v>
      </c>
      <c r="P126" s="361">
        <v>41951</v>
      </c>
      <c r="Q126" s="362">
        <v>1487.31448</v>
      </c>
      <c r="R126" s="362">
        <v>1073.4903826613554</v>
      </c>
      <c r="S126" s="841">
        <v>45</v>
      </c>
      <c r="T126" s="359">
        <v>0.11584462844496302</v>
      </c>
      <c r="U126" s="664">
        <v>1.1582972218298406</v>
      </c>
      <c r="V126" s="359">
        <v>0.1361617507331625</v>
      </c>
      <c r="W126" s="664">
        <v>1.1848932806039205</v>
      </c>
      <c r="X126" s="359">
        <v>0.22016621315738694</v>
      </c>
      <c r="Y126" s="664">
        <v>1.4479786104108427</v>
      </c>
      <c r="Z126" s="359">
        <v>0.26497134297928837</v>
      </c>
      <c r="AA126" s="664">
        <v>1.3994777084012544</v>
      </c>
      <c r="AB126" s="359">
        <v>5.1914970062640758E-3</v>
      </c>
      <c r="AC126" s="363">
        <v>4.0926481608717609</v>
      </c>
      <c r="AD126" s="865">
        <v>20146318000192</v>
      </c>
      <c r="AE126" s="360" t="s">
        <v>1863</v>
      </c>
      <c r="AF126" s="844" t="s">
        <v>1741</v>
      </c>
      <c r="AG126" s="364" t="s">
        <v>1436</v>
      </c>
      <c r="AH126" s="364" t="s">
        <v>1747</v>
      </c>
      <c r="AI126" s="364">
        <v>1000</v>
      </c>
      <c r="AJ126" s="364">
        <v>1000</v>
      </c>
      <c r="AK126" s="364">
        <v>1000</v>
      </c>
      <c r="AL126" s="359">
        <v>7.4999999999999997E-3</v>
      </c>
      <c r="AM126" s="359">
        <v>0.15</v>
      </c>
      <c r="AN126" s="664" t="s">
        <v>64</v>
      </c>
      <c r="AO126" s="357" t="s">
        <v>1323</v>
      </c>
      <c r="AP126" s="360" t="s">
        <v>1749</v>
      </c>
      <c r="AQ126" s="366" t="s">
        <v>1372</v>
      </c>
      <c r="AR126" s="359">
        <v>1.65E-3</v>
      </c>
      <c r="AS126" s="359">
        <v>1.65E-3</v>
      </c>
      <c r="AT126" s="359" t="s">
        <v>1417</v>
      </c>
      <c r="AW126" s="646"/>
      <c r="AX126" s="647"/>
      <c r="AY126" s="647"/>
      <c r="AZ126" s="647"/>
      <c r="BA126" s="647"/>
      <c r="BB126" s="847"/>
      <c r="BC126" s="647"/>
      <c r="BD126" s="647"/>
      <c r="BE126" s="647"/>
      <c r="BF126" s="647"/>
      <c r="BG126" s="850"/>
      <c r="BH126" s="648"/>
      <c r="BI126" s="649"/>
      <c r="BJ126" s="649"/>
      <c r="BK126" s="649"/>
      <c r="BL126" s="218"/>
      <c r="BM126" s="648"/>
      <c r="BN126" s="648"/>
      <c r="BO126" s="648"/>
      <c r="BP126" s="648"/>
      <c r="BQ126" s="648"/>
      <c r="BR126" s="648"/>
      <c r="BS126" s="648"/>
      <c r="BT126" s="648"/>
      <c r="BU126" s="648"/>
      <c r="BV126" s="650"/>
      <c r="BW126" s="647"/>
    </row>
    <row r="127" spans="2:75" customFormat="1" ht="18.75">
      <c r="B127" s="353" t="s">
        <v>1007</v>
      </c>
      <c r="C127" s="354">
        <v>20824446000148</v>
      </c>
      <c r="D127" s="355" t="s">
        <v>11</v>
      </c>
      <c r="E127" s="355" t="s">
        <v>620</v>
      </c>
      <c r="F127" s="355" t="s">
        <v>663</v>
      </c>
      <c r="G127" s="356" t="s">
        <v>738</v>
      </c>
      <c r="H127" s="356" t="s">
        <v>34</v>
      </c>
      <c r="I127" s="356" t="s">
        <v>1417</v>
      </c>
      <c r="J127" s="356" t="s">
        <v>608</v>
      </c>
      <c r="K127" s="357" t="s">
        <v>48</v>
      </c>
      <c r="L127" s="358" t="s">
        <v>1338</v>
      </c>
      <c r="M127" s="358" t="s">
        <v>1414</v>
      </c>
      <c r="N127" s="357">
        <v>391573</v>
      </c>
      <c r="O127" s="357" t="s">
        <v>1320</v>
      </c>
      <c r="P127" s="361">
        <v>41994</v>
      </c>
      <c r="Q127" s="362">
        <v>587.22001899999998</v>
      </c>
      <c r="R127" s="362">
        <v>449.26851949800823</v>
      </c>
      <c r="S127" s="841">
        <v>46</v>
      </c>
      <c r="T127" s="359">
        <v>0.11503760732931201</v>
      </c>
      <c r="U127" s="664">
        <v>1.1502280491045753</v>
      </c>
      <c r="V127" s="359">
        <v>0.13084641368866712</v>
      </c>
      <c r="W127" s="664">
        <v>1.1386386818325656</v>
      </c>
      <c r="X127" s="359">
        <v>0.21226841677255748</v>
      </c>
      <c r="Y127" s="664">
        <v>1.3960367612478282</v>
      </c>
      <c r="Z127" s="359">
        <v>0.22756642501549407</v>
      </c>
      <c r="AA127" s="664">
        <v>1.2019191789152959</v>
      </c>
      <c r="AB127" s="359">
        <v>1.7496037438946076E-3</v>
      </c>
      <c r="AC127" s="363">
        <v>9.1058525028637742</v>
      </c>
      <c r="AD127" s="865">
        <v>20833920000106</v>
      </c>
      <c r="AE127" s="360" t="s">
        <v>1927</v>
      </c>
      <c r="AF127" s="844" t="s">
        <v>1741</v>
      </c>
      <c r="AG127" s="364" t="s">
        <v>1436</v>
      </c>
      <c r="AH127" s="364" t="s">
        <v>1747</v>
      </c>
      <c r="AI127" s="364">
        <v>100000</v>
      </c>
      <c r="AJ127" s="364">
        <v>50000</v>
      </c>
      <c r="AK127" s="364">
        <v>100000</v>
      </c>
      <c r="AL127" s="359">
        <v>6.0000000000000001E-3</v>
      </c>
      <c r="AM127" s="359">
        <v>0.2</v>
      </c>
      <c r="AN127" s="664" t="s">
        <v>2161</v>
      </c>
      <c r="AO127" s="357" t="s">
        <v>1323</v>
      </c>
      <c r="AP127" s="360" t="s">
        <v>1749</v>
      </c>
      <c r="AQ127" s="366" t="s">
        <v>675</v>
      </c>
      <c r="AR127" s="359">
        <v>0</v>
      </c>
      <c r="AS127" s="359">
        <v>0</v>
      </c>
      <c r="AT127" s="359" t="s">
        <v>1417</v>
      </c>
      <c r="AW127" s="646"/>
      <c r="AX127" s="647"/>
      <c r="AY127" s="647"/>
      <c r="AZ127" s="647"/>
      <c r="BA127" s="647"/>
      <c r="BB127" s="847"/>
      <c r="BC127" s="647"/>
      <c r="BD127" s="647"/>
      <c r="BE127" s="647"/>
      <c r="BF127" s="647"/>
      <c r="BG127" s="850"/>
      <c r="BH127" s="648"/>
      <c r="BI127" s="649"/>
      <c r="BJ127" s="649"/>
      <c r="BK127" s="649"/>
      <c r="BL127" s="218"/>
      <c r="BM127" s="648"/>
      <c r="BN127" s="648"/>
      <c r="BO127" s="648"/>
      <c r="BP127" s="648"/>
      <c r="BQ127" s="648"/>
      <c r="BR127" s="648"/>
      <c r="BS127" s="648"/>
      <c r="BT127" s="648"/>
      <c r="BU127" s="648"/>
      <c r="BV127" s="650"/>
      <c r="BW127" s="647"/>
    </row>
    <row r="128" spans="2:75" customFormat="1" ht="18.75">
      <c r="B128" s="353" t="s">
        <v>383</v>
      </c>
      <c r="C128" s="354">
        <v>35343590000130</v>
      </c>
      <c r="D128" s="355" t="s">
        <v>11</v>
      </c>
      <c r="E128" s="355" t="s">
        <v>620</v>
      </c>
      <c r="F128" s="355" t="s">
        <v>663</v>
      </c>
      <c r="G128" s="356" t="s">
        <v>738</v>
      </c>
      <c r="H128" s="356" t="s">
        <v>34</v>
      </c>
      <c r="I128" s="356" t="s">
        <v>1417</v>
      </c>
      <c r="J128" s="356" t="s">
        <v>608</v>
      </c>
      <c r="K128" s="357" t="s">
        <v>48</v>
      </c>
      <c r="L128" s="358" t="s">
        <v>1338</v>
      </c>
      <c r="M128" s="358" t="s">
        <v>34</v>
      </c>
      <c r="N128" s="357">
        <v>519421</v>
      </c>
      <c r="O128" s="357" t="s">
        <v>1320</v>
      </c>
      <c r="P128" s="361">
        <v>43818</v>
      </c>
      <c r="Q128" s="362">
        <v>359.99544127000001</v>
      </c>
      <c r="R128" s="362">
        <v>243.18547511470112</v>
      </c>
      <c r="S128" s="841">
        <v>46</v>
      </c>
      <c r="T128" s="359">
        <v>0.11402729087200036</v>
      </c>
      <c r="U128" s="664">
        <v>1.1401261845521846</v>
      </c>
      <c r="V128" s="359">
        <v>0.13051462270899372</v>
      </c>
      <c r="W128" s="664">
        <v>1.1357514032814076</v>
      </c>
      <c r="X128" s="359">
        <v>0.20642666916104058</v>
      </c>
      <c r="Y128" s="664">
        <v>1.3576170352254329</v>
      </c>
      <c r="Z128" s="359"/>
      <c r="AA128" s="664"/>
      <c r="AB128" s="359">
        <v>1.8944185375770191E-3</v>
      </c>
      <c r="AC128" s="363">
        <v>8.2346336573762127</v>
      </c>
      <c r="AD128" s="865">
        <v>35505971000178</v>
      </c>
      <c r="AE128" s="360" t="s">
        <v>1813</v>
      </c>
      <c r="AF128" s="844" t="s">
        <v>1760</v>
      </c>
      <c r="AG128" s="364" t="s">
        <v>1435</v>
      </c>
      <c r="AH128" s="364" t="s">
        <v>1747</v>
      </c>
      <c r="AI128" s="364">
        <v>1000</v>
      </c>
      <c r="AJ128" s="364">
        <v>500</v>
      </c>
      <c r="AK128" s="364">
        <v>1000</v>
      </c>
      <c r="AL128" s="359">
        <v>0</v>
      </c>
      <c r="AM128" s="359">
        <v>0</v>
      </c>
      <c r="AN128" s="664" t="s">
        <v>64</v>
      </c>
      <c r="AO128" s="357" t="s">
        <v>1323</v>
      </c>
      <c r="AP128" s="360" t="s">
        <v>1749</v>
      </c>
      <c r="AQ128" s="366" t="s">
        <v>675</v>
      </c>
      <c r="AR128" s="359">
        <v>1.3998000000000001E-3</v>
      </c>
      <c r="AS128" s="359">
        <v>1.3998000000000001E-3</v>
      </c>
      <c r="AT128" s="359" t="s">
        <v>1417</v>
      </c>
      <c r="AW128" s="646"/>
      <c r="AX128" s="647"/>
      <c r="AY128" s="647"/>
      <c r="AZ128" s="647"/>
      <c r="BA128" s="647"/>
      <c r="BB128" s="847"/>
      <c r="BC128" s="647"/>
      <c r="BD128" s="647"/>
      <c r="BE128" s="647"/>
      <c r="BF128" s="647"/>
      <c r="BG128" s="850"/>
      <c r="BH128" s="648"/>
      <c r="BI128" s="649"/>
      <c r="BJ128" s="649"/>
      <c r="BK128" s="649"/>
      <c r="BL128" s="218"/>
      <c r="BM128" s="648"/>
      <c r="BN128" s="648"/>
      <c r="BO128" s="648"/>
      <c r="BP128" s="648"/>
      <c r="BQ128" s="648"/>
      <c r="BR128" s="648"/>
      <c r="BS128" s="648"/>
      <c r="BT128" s="648"/>
      <c r="BU128" s="648"/>
      <c r="BV128" s="650"/>
      <c r="BW128" s="647"/>
    </row>
    <row r="129" spans="2:75" customFormat="1" ht="18.75">
      <c r="B129" s="353" t="s">
        <v>492</v>
      </c>
      <c r="C129" s="354">
        <v>34781162000126</v>
      </c>
      <c r="D129" s="355" t="s">
        <v>11</v>
      </c>
      <c r="E129" s="355" t="s">
        <v>620</v>
      </c>
      <c r="F129" s="355" t="s">
        <v>663</v>
      </c>
      <c r="G129" s="356" t="s">
        <v>738</v>
      </c>
      <c r="H129" s="356" t="s">
        <v>34</v>
      </c>
      <c r="I129" s="356" t="s">
        <v>1417</v>
      </c>
      <c r="J129" s="356" t="s">
        <v>611</v>
      </c>
      <c r="K129" s="357" t="s">
        <v>48</v>
      </c>
      <c r="L129" s="358" t="s">
        <v>1338</v>
      </c>
      <c r="M129" s="358" t="s">
        <v>34</v>
      </c>
      <c r="N129" s="357">
        <v>599743</v>
      </c>
      <c r="O129" s="357" t="s">
        <v>1320</v>
      </c>
      <c r="P129" s="361">
        <v>43740</v>
      </c>
      <c r="Q129" s="362">
        <v>296.86051114999998</v>
      </c>
      <c r="R129" s="362">
        <v>265.93654127167326</v>
      </c>
      <c r="S129" s="841">
        <v>46</v>
      </c>
      <c r="T129" s="359">
        <v>7.3097901689751943E-2</v>
      </c>
      <c r="U129" s="664">
        <v>0.73088495846016877</v>
      </c>
      <c r="V129" s="359">
        <v>8.8876099782389195E-2</v>
      </c>
      <c r="W129" s="664">
        <v>0.77340877942154984</v>
      </c>
      <c r="X129" s="359">
        <v>0.11969749999999957</v>
      </c>
      <c r="Y129" s="664">
        <v>0.78722078757721548</v>
      </c>
      <c r="Z129" s="359">
        <v>0.11969749999999957</v>
      </c>
      <c r="AA129" s="664">
        <v>0.6321966032925016</v>
      </c>
      <c r="AB129" s="359">
        <v>2.2051188349457702E-2</v>
      </c>
      <c r="AC129" s="363">
        <v>-1.180828890636896</v>
      </c>
      <c r="AD129" s="865">
        <v>35646238000173</v>
      </c>
      <c r="AE129" s="360" t="s">
        <v>2016</v>
      </c>
      <c r="AF129" s="844" t="s">
        <v>1783</v>
      </c>
      <c r="AG129" s="364" t="s">
        <v>59</v>
      </c>
      <c r="AH129" s="364" t="s">
        <v>1742</v>
      </c>
      <c r="AI129" s="364">
        <v>1000</v>
      </c>
      <c r="AJ129" s="364">
        <v>500</v>
      </c>
      <c r="AK129" s="364">
        <v>1000</v>
      </c>
      <c r="AL129" s="359">
        <v>8.3000000000000001E-3</v>
      </c>
      <c r="AM129" s="359">
        <v>0</v>
      </c>
      <c r="AN129" s="664" t="s">
        <v>64</v>
      </c>
      <c r="AO129" s="357" t="s">
        <v>1323</v>
      </c>
      <c r="AP129" s="360" t="s">
        <v>1762</v>
      </c>
      <c r="AQ129" s="366" t="s">
        <v>668</v>
      </c>
      <c r="AR129" s="359">
        <v>1.33333333333333E-3</v>
      </c>
      <c r="AS129" s="359">
        <v>1.33333333333333E-3</v>
      </c>
      <c r="AT129" s="359" t="s">
        <v>1417</v>
      </c>
      <c r="AW129" s="646"/>
      <c r="AX129" s="647"/>
      <c r="AY129" s="647"/>
      <c r="AZ129" s="647"/>
      <c r="BA129" s="647"/>
      <c r="BB129" s="847"/>
      <c r="BC129" s="647"/>
      <c r="BD129" s="647"/>
      <c r="BE129" s="647"/>
      <c r="BF129" s="647"/>
      <c r="BG129" s="850"/>
      <c r="BH129" s="648"/>
      <c r="BI129" s="649"/>
      <c r="BJ129" s="649"/>
      <c r="BK129" s="649"/>
      <c r="BL129" s="218"/>
      <c r="BM129" s="648"/>
      <c r="BN129" s="648"/>
      <c r="BO129" s="648"/>
      <c r="BP129" s="648"/>
      <c r="BQ129" s="648"/>
      <c r="BR129" s="648"/>
      <c r="BS129" s="648"/>
      <c r="BT129" s="648"/>
      <c r="BU129" s="648"/>
      <c r="BV129" s="650"/>
      <c r="BW129" s="647"/>
    </row>
    <row r="130" spans="2:75" customFormat="1" ht="18.75">
      <c r="B130" s="353" t="s">
        <v>1009</v>
      </c>
      <c r="C130" s="354">
        <v>32227355000104</v>
      </c>
      <c r="D130" s="355" t="s">
        <v>11</v>
      </c>
      <c r="E130" s="355" t="s">
        <v>620</v>
      </c>
      <c r="F130" s="355" t="s">
        <v>692</v>
      </c>
      <c r="G130" s="356" t="s">
        <v>738</v>
      </c>
      <c r="H130" s="356" t="s">
        <v>34</v>
      </c>
      <c r="I130" s="356" t="s">
        <v>1417</v>
      </c>
      <c r="J130" s="356" t="s">
        <v>608</v>
      </c>
      <c r="K130" s="357" t="s">
        <v>48</v>
      </c>
      <c r="L130" s="358" t="s">
        <v>1338</v>
      </c>
      <c r="M130" s="358" t="s">
        <v>34</v>
      </c>
      <c r="N130" s="357">
        <v>491055</v>
      </c>
      <c r="O130" s="357" t="s">
        <v>1320</v>
      </c>
      <c r="P130" s="361">
        <v>43546</v>
      </c>
      <c r="Q130" s="362">
        <v>9.6628053499999993</v>
      </c>
      <c r="R130" s="362">
        <v>15.992655954462137</v>
      </c>
      <c r="S130" s="841">
        <v>46</v>
      </c>
      <c r="T130" s="359">
        <v>9.4628953445242914E-2</v>
      </c>
      <c r="U130" s="664">
        <v>0.94616777101895932</v>
      </c>
      <c r="V130" s="359">
        <v>0.11031363679661554</v>
      </c>
      <c r="W130" s="664">
        <v>0.95996038752060842</v>
      </c>
      <c r="X130" s="359">
        <v>0.18130661743438603</v>
      </c>
      <c r="Y130" s="664">
        <v>1.1924086816321042</v>
      </c>
      <c r="Z130" s="359">
        <v>0.21232637758380402</v>
      </c>
      <c r="AA130" s="664">
        <v>1.1214270531789097</v>
      </c>
      <c r="AB130" s="359">
        <v>1.632166344033598E-2</v>
      </c>
      <c r="AC130" s="363">
        <v>-0.28190406440547944</v>
      </c>
      <c r="AD130" s="865">
        <v>32227954000128</v>
      </c>
      <c r="AE130" s="360" t="s">
        <v>1927</v>
      </c>
      <c r="AF130" s="844" t="s">
        <v>1741</v>
      </c>
      <c r="AG130" s="364" t="s">
        <v>1436</v>
      </c>
      <c r="AH130" s="364" t="s">
        <v>1742</v>
      </c>
      <c r="AI130" s="364">
        <v>50000</v>
      </c>
      <c r="AJ130" s="364">
        <v>10000</v>
      </c>
      <c r="AK130" s="364">
        <v>50000</v>
      </c>
      <c r="AL130" s="359">
        <v>0.02</v>
      </c>
      <c r="AM130" s="359">
        <v>0.2</v>
      </c>
      <c r="AN130" s="664" t="s">
        <v>64</v>
      </c>
      <c r="AO130" s="357" t="s">
        <v>1323</v>
      </c>
      <c r="AP130" s="360" t="s">
        <v>1749</v>
      </c>
      <c r="AQ130" s="366" t="s">
        <v>675</v>
      </c>
      <c r="AR130" s="359">
        <v>8.1809999999999999E-4</v>
      </c>
      <c r="AS130" s="359">
        <v>8.1809999999999999E-4</v>
      </c>
      <c r="AT130" s="359" t="s">
        <v>1417</v>
      </c>
      <c r="AW130" s="646"/>
      <c r="AX130" s="647"/>
      <c r="AY130" s="647"/>
      <c r="AZ130" s="647"/>
      <c r="BA130" s="647"/>
      <c r="BB130" s="847"/>
      <c r="BC130" s="647"/>
      <c r="BD130" s="647"/>
      <c r="BE130" s="647"/>
      <c r="BF130" s="647"/>
      <c r="BG130" s="850"/>
      <c r="BH130" s="648"/>
      <c r="BI130" s="649"/>
      <c r="BJ130" s="649"/>
      <c r="BK130" s="649"/>
      <c r="BL130" s="218"/>
      <c r="BM130" s="648"/>
      <c r="BN130" s="648"/>
      <c r="BO130" s="648"/>
      <c r="BP130" s="648"/>
      <c r="BQ130" s="648"/>
      <c r="BR130" s="648"/>
      <c r="BS130" s="648"/>
      <c r="BT130" s="648"/>
      <c r="BU130" s="648"/>
      <c r="BV130" s="650"/>
      <c r="BW130" s="647"/>
    </row>
    <row r="131" spans="2:75" customFormat="1" ht="18.75">
      <c r="B131" s="353" t="s">
        <v>764</v>
      </c>
      <c r="C131" s="354">
        <v>44417227000102</v>
      </c>
      <c r="D131" s="355" t="s">
        <v>13</v>
      </c>
      <c r="E131" s="355" t="s">
        <v>615</v>
      </c>
      <c r="F131" s="355" t="s">
        <v>619</v>
      </c>
      <c r="G131" s="356" t="s">
        <v>34</v>
      </c>
      <c r="H131" s="356" t="s">
        <v>1337</v>
      </c>
      <c r="I131" s="356" t="s">
        <v>34</v>
      </c>
      <c r="J131" s="356" t="s">
        <v>611</v>
      </c>
      <c r="K131" s="357" t="s">
        <v>48</v>
      </c>
      <c r="L131" s="358" t="s">
        <v>1338</v>
      </c>
      <c r="M131" s="358" t="s">
        <v>34</v>
      </c>
      <c r="N131" s="357">
        <v>631108</v>
      </c>
      <c r="O131" s="357" t="s">
        <v>1320</v>
      </c>
      <c r="P131" s="361">
        <v>44538</v>
      </c>
      <c r="Q131" s="362">
        <v>18.17429473</v>
      </c>
      <c r="R131" s="362">
        <v>11.136618501895734</v>
      </c>
      <c r="S131" s="841">
        <v>46</v>
      </c>
      <c r="T131" s="359">
        <v>0.13310230030347125</v>
      </c>
      <c r="U131" s="664">
        <v>1.3308517341735699</v>
      </c>
      <c r="V131" s="359"/>
      <c r="W131" s="664"/>
      <c r="X131" s="359"/>
      <c r="Y131" s="664"/>
      <c r="Z131" s="359"/>
      <c r="AA131" s="664"/>
      <c r="AB131" s="359">
        <v>2.776900685389715E-2</v>
      </c>
      <c r="AC131" s="363"/>
      <c r="AD131" s="865">
        <v>0</v>
      </c>
      <c r="AE131" s="360" t="s">
        <v>2017</v>
      </c>
      <c r="AF131" s="844" t="s">
        <v>1760</v>
      </c>
      <c r="AG131" s="364" t="s">
        <v>1435</v>
      </c>
      <c r="AH131" s="364" t="s">
        <v>1747</v>
      </c>
      <c r="AI131" s="364">
        <v>0</v>
      </c>
      <c r="AJ131" s="364">
        <v>0</v>
      </c>
      <c r="AK131" s="364">
        <v>0</v>
      </c>
      <c r="AL131" s="359">
        <v>0</v>
      </c>
      <c r="AM131" s="359">
        <v>0</v>
      </c>
      <c r="AN131" s="664" t="s">
        <v>64</v>
      </c>
      <c r="AO131" s="357" t="s">
        <v>1323</v>
      </c>
      <c r="AP131" s="360" t="s">
        <v>1762</v>
      </c>
      <c r="AQ131" s="366" t="s">
        <v>664</v>
      </c>
      <c r="AR131" s="359">
        <v>5.4000000000000003E-3</v>
      </c>
      <c r="AS131" s="359">
        <v>5.4000000000000003E-3</v>
      </c>
      <c r="AT131" s="359" t="s">
        <v>1417</v>
      </c>
      <c r="AW131" s="646"/>
      <c r="AX131" s="647"/>
      <c r="AY131" s="647"/>
      <c r="AZ131" s="647"/>
      <c r="BA131" s="647"/>
      <c r="BB131" s="847"/>
      <c r="BC131" s="647"/>
      <c r="BD131" s="647"/>
      <c r="BE131" s="647"/>
      <c r="BF131" s="647"/>
      <c r="BG131" s="850"/>
      <c r="BH131" s="648"/>
      <c r="BI131" s="649"/>
      <c r="BJ131" s="649"/>
      <c r="BK131" s="649"/>
      <c r="BL131" s="218"/>
      <c r="BM131" s="648"/>
      <c r="BN131" s="648"/>
      <c r="BO131" s="648"/>
      <c r="BP131" s="648"/>
      <c r="BQ131" s="648"/>
      <c r="BR131" s="648"/>
      <c r="BS131" s="648"/>
      <c r="BT131" s="648"/>
      <c r="BU131" s="648"/>
      <c r="BV131" s="650"/>
      <c r="BW131" s="647"/>
    </row>
    <row r="132" spans="2:75" customFormat="1" ht="18.75">
      <c r="B132" s="353" t="s">
        <v>1272</v>
      </c>
      <c r="C132" s="354">
        <v>41681126000156</v>
      </c>
      <c r="D132" s="355" t="s">
        <v>14</v>
      </c>
      <c r="E132" s="355" t="s">
        <v>607</v>
      </c>
      <c r="F132" s="355" t="s">
        <v>1316</v>
      </c>
      <c r="G132" s="356" t="s">
        <v>1417</v>
      </c>
      <c r="H132" s="356" t="s">
        <v>34</v>
      </c>
      <c r="I132" s="356" t="s">
        <v>34</v>
      </c>
      <c r="J132" s="356" t="s">
        <v>608</v>
      </c>
      <c r="K132" s="357" t="s">
        <v>48</v>
      </c>
      <c r="L132" s="358" t="s">
        <v>1338</v>
      </c>
      <c r="M132" s="358" t="s">
        <v>34</v>
      </c>
      <c r="N132" s="357">
        <v>606715</v>
      </c>
      <c r="O132" s="357" t="s">
        <v>1320</v>
      </c>
      <c r="P132" s="361">
        <v>44349</v>
      </c>
      <c r="Q132" s="362">
        <v>44.79185433</v>
      </c>
      <c r="R132" s="362">
        <v>27.055393800358573</v>
      </c>
      <c r="S132" s="841">
        <v>47</v>
      </c>
      <c r="T132" s="359">
        <v>-5.2658222877338012E-2</v>
      </c>
      <c r="U132" s="664">
        <v>-0.52651447101230886</v>
      </c>
      <c r="V132" s="359">
        <v>-8.614842321779248E-2</v>
      </c>
      <c r="W132" s="664">
        <v>-0.74967226299422196</v>
      </c>
      <c r="X132" s="359"/>
      <c r="Y132" s="664"/>
      <c r="Z132" s="359"/>
      <c r="AA132" s="664"/>
      <c r="AB132" s="359">
        <v>0.22834959004282915</v>
      </c>
      <c r="AC132" s="363">
        <v>-0.88050608384444984</v>
      </c>
      <c r="AD132" s="865">
        <v>0</v>
      </c>
      <c r="AE132" s="360" t="s">
        <v>1946</v>
      </c>
      <c r="AF132" s="844" t="s">
        <v>1783</v>
      </c>
      <c r="AG132" s="364" t="s">
        <v>59</v>
      </c>
      <c r="AH132" s="364" t="s">
        <v>1742</v>
      </c>
      <c r="AI132" s="364">
        <v>300000</v>
      </c>
      <c r="AJ132" s="364">
        <v>1000</v>
      </c>
      <c r="AK132" s="364">
        <v>300000</v>
      </c>
      <c r="AL132" s="359">
        <v>0</v>
      </c>
      <c r="AM132" s="359">
        <v>0</v>
      </c>
      <c r="AN132" s="664" t="s">
        <v>666</v>
      </c>
      <c r="AO132" s="357" t="s">
        <v>1323</v>
      </c>
      <c r="AP132" s="360" t="s">
        <v>1744</v>
      </c>
      <c r="AQ132" s="366" t="s">
        <v>659</v>
      </c>
      <c r="AR132" s="359">
        <v>4.4999999999999997E-3</v>
      </c>
      <c r="AS132" s="359">
        <v>4.4999999999999997E-3</v>
      </c>
      <c r="AT132" s="359" t="s">
        <v>1417</v>
      </c>
      <c r="AW132" s="646"/>
      <c r="AX132" s="647"/>
      <c r="AY132" s="647"/>
      <c r="AZ132" s="647"/>
      <c r="BA132" s="647"/>
      <c r="BB132" s="847"/>
      <c r="BC132" s="647"/>
      <c r="BD132" s="647"/>
      <c r="BE132" s="647"/>
      <c r="BF132" s="647"/>
      <c r="BG132" s="850"/>
      <c r="BH132" s="648"/>
      <c r="BI132" s="649"/>
      <c r="BJ132" s="649"/>
      <c r="BK132" s="649"/>
      <c r="BL132" s="218"/>
      <c r="BM132" s="648"/>
      <c r="BN132" s="648"/>
      <c r="BO132" s="648"/>
      <c r="BP132" s="648"/>
      <c r="BQ132" s="648"/>
      <c r="BR132" s="648"/>
      <c r="BS132" s="648"/>
      <c r="BT132" s="648"/>
      <c r="BU132" s="648"/>
      <c r="BV132" s="650"/>
      <c r="BW132" s="647"/>
    </row>
    <row r="133" spans="2:75" customFormat="1" ht="18.75">
      <c r="B133" s="353" t="s">
        <v>438</v>
      </c>
      <c r="C133" s="354">
        <v>24140275000199</v>
      </c>
      <c r="D133" s="355" t="s">
        <v>13</v>
      </c>
      <c r="E133" s="355" t="s">
        <v>615</v>
      </c>
      <c r="F133" s="355" t="s">
        <v>619</v>
      </c>
      <c r="G133" s="356" t="s">
        <v>34</v>
      </c>
      <c r="H133" s="356" t="s">
        <v>865</v>
      </c>
      <c r="I133" s="356" t="s">
        <v>34</v>
      </c>
      <c r="J133" s="356" t="s">
        <v>611</v>
      </c>
      <c r="K133" s="357" t="s">
        <v>48</v>
      </c>
      <c r="L133" s="358" t="s">
        <v>1338</v>
      </c>
      <c r="M133" s="358" t="s">
        <v>1414</v>
      </c>
      <c r="N133" s="357">
        <v>420808</v>
      </c>
      <c r="O133" s="357" t="s">
        <v>1320</v>
      </c>
      <c r="P133" s="361">
        <v>42532</v>
      </c>
      <c r="Q133" s="362">
        <v>425.54629899999998</v>
      </c>
      <c r="R133" s="362">
        <v>422.68230925506094</v>
      </c>
      <c r="S133" s="841">
        <v>47</v>
      </c>
      <c r="T133" s="359">
        <v>0.13630638320835642</v>
      </c>
      <c r="U133" s="664">
        <v>1.3628884403813522</v>
      </c>
      <c r="V133" s="359">
        <v>0.14620865158836716</v>
      </c>
      <c r="W133" s="664">
        <v>1.272322424619226</v>
      </c>
      <c r="X133" s="359">
        <v>0.24712900127674553</v>
      </c>
      <c r="Y133" s="664">
        <v>1.6253061844921657</v>
      </c>
      <c r="Z133" s="359">
        <v>0.28508813601873562</v>
      </c>
      <c r="AA133" s="664">
        <v>1.5057269469290167</v>
      </c>
      <c r="AB133" s="359">
        <v>5.6001606605669892E-2</v>
      </c>
      <c r="AC133" s="363">
        <v>0.55880310274695266</v>
      </c>
      <c r="AD133" s="865">
        <v>0</v>
      </c>
      <c r="AE133" s="360" t="s">
        <v>1946</v>
      </c>
      <c r="AF133" s="844" t="s">
        <v>1783</v>
      </c>
      <c r="AG133" s="364" t="s">
        <v>59</v>
      </c>
      <c r="AH133" s="364" t="s">
        <v>1742</v>
      </c>
      <c r="AI133" s="364">
        <v>300000</v>
      </c>
      <c r="AJ133" s="364">
        <v>1000</v>
      </c>
      <c r="AK133" s="364">
        <v>300000</v>
      </c>
      <c r="AL133" s="359">
        <v>0.01</v>
      </c>
      <c r="AM133" s="359">
        <v>0</v>
      </c>
      <c r="AN133" s="664" t="s">
        <v>64</v>
      </c>
      <c r="AO133" s="357" t="s">
        <v>1323</v>
      </c>
      <c r="AP133" s="360" t="s">
        <v>1762</v>
      </c>
      <c r="AQ133" s="366" t="s">
        <v>668</v>
      </c>
      <c r="AR133" s="359">
        <v>3.0000000000000001E-3</v>
      </c>
      <c r="AS133" s="359">
        <v>3.0000000000000001E-3</v>
      </c>
      <c r="AT133" s="359" t="s">
        <v>1417</v>
      </c>
      <c r="AW133" s="646"/>
      <c r="AX133" s="647"/>
      <c r="AY133" s="647"/>
      <c r="AZ133" s="647"/>
      <c r="BA133" s="647"/>
      <c r="BB133" s="847"/>
      <c r="BC133" s="647"/>
      <c r="BD133" s="647"/>
      <c r="BE133" s="647"/>
      <c r="BF133" s="647"/>
      <c r="BG133" s="850"/>
      <c r="BH133" s="648"/>
      <c r="BI133" s="649"/>
      <c r="BJ133" s="649"/>
      <c r="BK133" s="649"/>
      <c r="BL133" s="218"/>
      <c r="BM133" s="648"/>
      <c r="BN133" s="648"/>
      <c r="BO133" s="648"/>
      <c r="BP133" s="648"/>
      <c r="BQ133" s="648"/>
      <c r="BR133" s="648"/>
      <c r="BS133" s="648"/>
      <c r="BT133" s="648"/>
      <c r="BU133" s="648"/>
      <c r="BV133" s="650"/>
      <c r="BW133" s="647"/>
    </row>
    <row r="134" spans="2:75" customFormat="1" ht="18.75">
      <c r="B134" s="353" t="s">
        <v>258</v>
      </c>
      <c r="C134" s="354">
        <v>12105992000109</v>
      </c>
      <c r="D134" s="355" t="s">
        <v>13</v>
      </c>
      <c r="E134" s="355" t="s">
        <v>615</v>
      </c>
      <c r="F134" s="355" t="s">
        <v>619</v>
      </c>
      <c r="G134" s="356" t="s">
        <v>34</v>
      </c>
      <c r="H134" s="356" t="s">
        <v>1337</v>
      </c>
      <c r="I134" s="356" t="s">
        <v>34</v>
      </c>
      <c r="J134" s="356" t="s">
        <v>611</v>
      </c>
      <c r="K134" s="357" t="s">
        <v>48</v>
      </c>
      <c r="L134" s="358" t="s">
        <v>1338</v>
      </c>
      <c r="M134" s="358" t="s">
        <v>1414</v>
      </c>
      <c r="N134" s="357">
        <v>255343</v>
      </c>
      <c r="O134" s="357" t="s">
        <v>1323</v>
      </c>
      <c r="P134" s="361">
        <v>40424</v>
      </c>
      <c r="Q134" s="362">
        <v>2538.216496</v>
      </c>
      <c r="R134" s="362">
        <v>2277.0666506653383</v>
      </c>
      <c r="S134" s="841">
        <v>61</v>
      </c>
      <c r="T134" s="359">
        <v>0.16714113145067877</v>
      </c>
      <c r="U134" s="664">
        <v>1.6711962463136132</v>
      </c>
      <c r="V134" s="359">
        <v>0.1924645774992928</v>
      </c>
      <c r="W134" s="664">
        <v>1.6748461547038735</v>
      </c>
      <c r="X134" s="359">
        <v>0.45332187240065669</v>
      </c>
      <c r="Y134" s="664">
        <v>2.9813855879799012</v>
      </c>
      <c r="Z134" s="359">
        <v>0.31192265637534811</v>
      </c>
      <c r="AA134" s="664">
        <v>1.6474566624237761</v>
      </c>
      <c r="AB134" s="359">
        <v>6.3294203031491317E-2</v>
      </c>
      <c r="AC134" s="363">
        <v>1.225227488880841</v>
      </c>
      <c r="AD134" s="865">
        <v>12083748000184</v>
      </c>
      <c r="AE134" s="360" t="s">
        <v>1845</v>
      </c>
      <c r="AF134" s="844" t="s">
        <v>1785</v>
      </c>
      <c r="AG134" s="364" t="s">
        <v>719</v>
      </c>
      <c r="AH134" s="364" t="s">
        <v>1742</v>
      </c>
      <c r="AI134" s="364">
        <v>100000</v>
      </c>
      <c r="AJ134" s="364">
        <v>50000</v>
      </c>
      <c r="AK134" s="364">
        <v>100000</v>
      </c>
      <c r="AL134" s="359">
        <v>0.02</v>
      </c>
      <c r="AM134" s="359">
        <v>0.2</v>
      </c>
      <c r="AN134" s="664" t="s">
        <v>64</v>
      </c>
      <c r="AO134" s="357" t="s">
        <v>1323</v>
      </c>
      <c r="AP134" s="360" t="s">
        <v>1762</v>
      </c>
      <c r="AQ134" s="366" t="s">
        <v>668</v>
      </c>
      <c r="AR134" s="359">
        <v>0</v>
      </c>
      <c r="AS134" s="359">
        <v>0</v>
      </c>
      <c r="AT134" s="359" t="s">
        <v>1417</v>
      </c>
      <c r="AW134" s="646"/>
      <c r="AX134" s="647"/>
      <c r="AY134" s="647"/>
      <c r="AZ134" s="647"/>
      <c r="BA134" s="647"/>
      <c r="BB134" s="847"/>
      <c r="BC134" s="647"/>
      <c r="BD134" s="647"/>
      <c r="BE134" s="647"/>
      <c r="BF134" s="647"/>
      <c r="BG134" s="850"/>
      <c r="BH134" s="648"/>
      <c r="BI134" s="649"/>
      <c r="BJ134" s="649"/>
      <c r="BK134" s="649"/>
      <c r="BL134" s="218"/>
      <c r="BM134" s="648"/>
      <c r="BN134" s="648"/>
      <c r="BO134" s="648"/>
      <c r="BP134" s="648"/>
      <c r="BQ134" s="648"/>
      <c r="BR134" s="648"/>
      <c r="BS134" s="648"/>
      <c r="BT134" s="648"/>
      <c r="BU134" s="648"/>
      <c r="BV134" s="650"/>
      <c r="BW134" s="647"/>
    </row>
    <row r="135" spans="2:75" customFormat="1" ht="18.75">
      <c r="B135" s="353" t="s">
        <v>1197</v>
      </c>
      <c r="C135" s="354">
        <v>17447468000121</v>
      </c>
      <c r="D135" s="355" t="s">
        <v>14</v>
      </c>
      <c r="E135" s="355" t="s">
        <v>614</v>
      </c>
      <c r="F135" s="355" t="s">
        <v>1417</v>
      </c>
      <c r="G135" s="356" t="s">
        <v>1417</v>
      </c>
      <c r="H135" s="356" t="s">
        <v>865</v>
      </c>
      <c r="I135" s="356" t="s">
        <v>34</v>
      </c>
      <c r="J135" s="356" t="s">
        <v>608</v>
      </c>
      <c r="K135" s="357" t="s">
        <v>48</v>
      </c>
      <c r="L135" s="358" t="s">
        <v>1338</v>
      </c>
      <c r="M135" s="358" t="s">
        <v>1414</v>
      </c>
      <c r="N135" s="357">
        <v>331155</v>
      </c>
      <c r="O135" s="357" t="s">
        <v>1320</v>
      </c>
      <c r="P135" s="361">
        <v>41355</v>
      </c>
      <c r="Q135" s="362">
        <v>148.48641000000001</v>
      </c>
      <c r="R135" s="362">
        <v>122.69734249402389</v>
      </c>
      <c r="S135" s="841">
        <v>62</v>
      </c>
      <c r="T135" s="359">
        <v>0.22120525875397368</v>
      </c>
      <c r="U135" s="664">
        <v>2.2117679525435032</v>
      </c>
      <c r="V135" s="359">
        <v>0.25524611363722993</v>
      </c>
      <c r="W135" s="664">
        <v>2.2211774108406694</v>
      </c>
      <c r="X135" s="359">
        <v>0.50809788411671142</v>
      </c>
      <c r="Y135" s="664">
        <v>3.341633839475977</v>
      </c>
      <c r="Z135" s="359">
        <v>0.36528595636726613</v>
      </c>
      <c r="AA135" s="664">
        <v>1.9293012873772586</v>
      </c>
      <c r="AB135" s="359">
        <v>0.16095964667911347</v>
      </c>
      <c r="AC135" s="363">
        <v>0.87184170985841947</v>
      </c>
      <c r="AD135" s="865">
        <v>17735052000109</v>
      </c>
      <c r="AE135" s="360" t="s">
        <v>1813</v>
      </c>
      <c r="AF135" s="844" t="s">
        <v>1760</v>
      </c>
      <c r="AG135" s="364" t="s">
        <v>1435</v>
      </c>
      <c r="AH135" s="364" t="s">
        <v>1742</v>
      </c>
      <c r="AI135" s="364">
        <v>5000</v>
      </c>
      <c r="AJ135" s="364">
        <v>5000</v>
      </c>
      <c r="AK135" s="364">
        <v>5000</v>
      </c>
      <c r="AL135" s="359">
        <v>0</v>
      </c>
      <c r="AM135" s="359">
        <v>0</v>
      </c>
      <c r="AN135" s="664" t="s">
        <v>2161</v>
      </c>
      <c r="AO135" s="357" t="s">
        <v>1323</v>
      </c>
      <c r="AP135" s="360" t="s">
        <v>1744</v>
      </c>
      <c r="AQ135" s="366" t="s">
        <v>659</v>
      </c>
      <c r="AR135" s="359">
        <v>3.3333333333333301E-3</v>
      </c>
      <c r="AS135" s="359">
        <v>3.3333333333333301E-3</v>
      </c>
      <c r="AT135" s="359" t="s">
        <v>1417</v>
      </c>
      <c r="AW135" s="646"/>
      <c r="AX135" s="647"/>
      <c r="AY135" s="647"/>
      <c r="AZ135" s="647"/>
      <c r="BA135" s="647"/>
      <c r="BB135" s="847"/>
      <c r="BC135" s="647"/>
      <c r="BD135" s="647"/>
      <c r="BE135" s="647"/>
      <c r="BF135" s="647"/>
      <c r="BG135" s="850"/>
      <c r="BH135" s="648"/>
      <c r="BI135" s="649"/>
      <c r="BJ135" s="649"/>
      <c r="BK135" s="649"/>
      <c r="BL135" s="218"/>
      <c r="BM135" s="648"/>
      <c r="BN135" s="648"/>
      <c r="BO135" s="648"/>
      <c r="BP135" s="648"/>
      <c r="BQ135" s="648"/>
      <c r="BR135" s="648"/>
      <c r="BS135" s="648"/>
      <c r="BT135" s="648"/>
      <c r="BU135" s="648"/>
      <c r="BV135" s="650"/>
      <c r="BW135" s="647"/>
    </row>
    <row r="136" spans="2:75" customFormat="1" ht="18.75">
      <c r="B136" s="353" t="s">
        <v>46</v>
      </c>
      <c r="C136" s="354">
        <v>34581406000127</v>
      </c>
      <c r="D136" s="355" t="s">
        <v>14</v>
      </c>
      <c r="E136" s="355" t="s">
        <v>607</v>
      </c>
      <c r="F136" s="355" t="s">
        <v>1316</v>
      </c>
      <c r="G136" s="356" t="s">
        <v>1417</v>
      </c>
      <c r="H136" s="356" t="s">
        <v>34</v>
      </c>
      <c r="I136" s="356" t="s">
        <v>34</v>
      </c>
      <c r="J136" s="356" t="s">
        <v>608</v>
      </c>
      <c r="K136" s="357" t="s">
        <v>48</v>
      </c>
      <c r="L136" s="358" t="s">
        <v>1338</v>
      </c>
      <c r="M136" s="358" t="s">
        <v>1414</v>
      </c>
      <c r="N136" s="357">
        <v>507113</v>
      </c>
      <c r="O136" s="357" t="s">
        <v>1320</v>
      </c>
      <c r="P136" s="361">
        <v>43727</v>
      </c>
      <c r="Q136" s="362">
        <v>333.79647677000003</v>
      </c>
      <c r="R136" s="362">
        <v>355.53208624629491</v>
      </c>
      <c r="S136" s="841">
        <v>62</v>
      </c>
      <c r="T136" s="359">
        <v>-2.0408193428888888E-2</v>
      </c>
      <c r="U136" s="664">
        <v>-0.20405567412630285</v>
      </c>
      <c r="V136" s="359">
        <v>-8.4876418677618637E-2</v>
      </c>
      <c r="W136" s="664">
        <v>-0.73860315126178455</v>
      </c>
      <c r="X136" s="359">
        <v>-0.20685094838552487</v>
      </c>
      <c r="Y136" s="664">
        <v>-1.36040741451699</v>
      </c>
      <c r="Z136" s="359">
        <v>0.16412391209334931</v>
      </c>
      <c r="AA136" s="664">
        <v>0.86683999034643944</v>
      </c>
      <c r="AB136" s="359">
        <v>0.25818475256835555</v>
      </c>
      <c r="AC136" s="363">
        <v>-0.77383035500141562</v>
      </c>
      <c r="AD136" s="865">
        <v>34270949000123</v>
      </c>
      <c r="AE136" s="360" t="s">
        <v>1813</v>
      </c>
      <c r="AF136" s="844" t="s">
        <v>1760</v>
      </c>
      <c r="AG136" s="364" t="s">
        <v>1435</v>
      </c>
      <c r="AH136" s="364" t="s">
        <v>1742</v>
      </c>
      <c r="AI136" s="364">
        <v>10000</v>
      </c>
      <c r="AJ136" s="364">
        <v>10000</v>
      </c>
      <c r="AK136" s="364">
        <v>10000</v>
      </c>
      <c r="AL136" s="359">
        <v>0</v>
      </c>
      <c r="AM136" s="359">
        <v>0</v>
      </c>
      <c r="AN136" s="664" t="s">
        <v>34</v>
      </c>
      <c r="AO136" s="357" t="s">
        <v>1323</v>
      </c>
      <c r="AP136" s="360" t="s">
        <v>1744</v>
      </c>
      <c r="AQ136" s="366" t="s">
        <v>659</v>
      </c>
      <c r="AR136" s="359">
        <v>2.28395061728395E-3</v>
      </c>
      <c r="AS136" s="359">
        <v>2.28395061728395E-3</v>
      </c>
      <c r="AT136" s="359" t="s">
        <v>1417</v>
      </c>
      <c r="AW136" s="646"/>
      <c r="AX136" s="647"/>
      <c r="AY136" s="647"/>
      <c r="AZ136" s="647"/>
      <c r="BA136" s="647"/>
      <c r="BB136" s="847"/>
      <c r="BC136" s="647"/>
      <c r="BD136" s="647"/>
      <c r="BE136" s="647"/>
      <c r="BF136" s="647"/>
      <c r="BG136" s="850"/>
      <c r="BH136" s="648"/>
      <c r="BI136" s="649"/>
      <c r="BJ136" s="649"/>
      <c r="BK136" s="649"/>
      <c r="BL136" s="218"/>
      <c r="BM136" s="648"/>
      <c r="BN136" s="648"/>
      <c r="BO136" s="648"/>
      <c r="BP136" s="648"/>
      <c r="BQ136" s="648"/>
      <c r="BR136" s="648"/>
      <c r="BS136" s="648"/>
      <c r="BT136" s="648"/>
      <c r="BU136" s="648"/>
      <c r="BV136" s="650"/>
      <c r="BW136" s="647"/>
    </row>
    <row r="137" spans="2:75" customFormat="1" ht="18.75">
      <c r="B137" s="353" t="s">
        <v>913</v>
      </c>
      <c r="C137" s="354">
        <v>27717327000135</v>
      </c>
      <c r="D137" s="355" t="s">
        <v>14</v>
      </c>
      <c r="E137" s="355" t="s">
        <v>607</v>
      </c>
      <c r="F137" s="355" t="s">
        <v>1316</v>
      </c>
      <c r="G137" s="356" t="s">
        <v>1417</v>
      </c>
      <c r="H137" s="356" t="s">
        <v>34</v>
      </c>
      <c r="I137" s="356" t="s">
        <v>34</v>
      </c>
      <c r="J137" s="356" t="s">
        <v>608</v>
      </c>
      <c r="K137" s="357" t="s">
        <v>48</v>
      </c>
      <c r="L137" s="358" t="s">
        <v>1338</v>
      </c>
      <c r="M137" s="358" t="s">
        <v>34</v>
      </c>
      <c r="N137" s="357">
        <v>449792</v>
      </c>
      <c r="O137" s="357" t="s">
        <v>1320</v>
      </c>
      <c r="P137" s="361">
        <v>42960</v>
      </c>
      <c r="Q137" s="362">
        <v>74.692067309999999</v>
      </c>
      <c r="R137" s="362">
        <v>122.70396729318718</v>
      </c>
      <c r="S137" s="841">
        <v>62</v>
      </c>
      <c r="T137" s="359">
        <v>-3.7854254140265664E-2</v>
      </c>
      <c r="U137" s="664">
        <v>-0.3784938325901025</v>
      </c>
      <c r="V137" s="359">
        <v>-0.11723412006658218</v>
      </c>
      <c r="W137" s="664">
        <v>-1.0201831305520563</v>
      </c>
      <c r="X137" s="359">
        <v>-0.2176278694982835</v>
      </c>
      <c r="Y137" s="664">
        <v>-1.4312845533548388</v>
      </c>
      <c r="Z137" s="359">
        <v>-9.2955830094174852E-2</v>
      </c>
      <c r="AA137" s="664">
        <v>-0.49095728851289666</v>
      </c>
      <c r="AB137" s="359">
        <v>0.25903562346656828</v>
      </c>
      <c r="AC137" s="363">
        <v>-0.89620453363955332</v>
      </c>
      <c r="AD137" s="865">
        <v>34473526000100</v>
      </c>
      <c r="AE137" s="360" t="s">
        <v>1813</v>
      </c>
      <c r="AF137" s="844" t="s">
        <v>1760</v>
      </c>
      <c r="AG137" s="364" t="s">
        <v>1435</v>
      </c>
      <c r="AH137" s="364" t="s">
        <v>1747</v>
      </c>
      <c r="AI137" s="364">
        <v>5000</v>
      </c>
      <c r="AJ137" s="364">
        <v>1000</v>
      </c>
      <c r="AK137" s="364">
        <v>5000</v>
      </c>
      <c r="AL137" s="359">
        <v>0</v>
      </c>
      <c r="AM137" s="359">
        <v>0</v>
      </c>
      <c r="AN137" s="664" t="s">
        <v>34</v>
      </c>
      <c r="AO137" s="357" t="s">
        <v>1323</v>
      </c>
      <c r="AP137" s="360" t="s">
        <v>1744</v>
      </c>
      <c r="AQ137" s="366" t="s">
        <v>665</v>
      </c>
      <c r="AR137" s="359">
        <v>5.3333333333333297E-3</v>
      </c>
      <c r="AS137" s="359">
        <v>5.3333333333333297E-3</v>
      </c>
      <c r="AT137" s="359" t="s">
        <v>1417</v>
      </c>
      <c r="AW137" s="646"/>
      <c r="AX137" s="647"/>
      <c r="AY137" s="647"/>
      <c r="AZ137" s="647"/>
      <c r="BA137" s="647"/>
      <c r="BB137" s="847"/>
      <c r="BC137" s="647"/>
      <c r="BD137" s="647"/>
      <c r="BE137" s="647"/>
      <c r="BF137" s="647"/>
      <c r="BG137" s="850"/>
      <c r="BH137" s="648"/>
      <c r="BI137" s="649"/>
      <c r="BJ137" s="649"/>
      <c r="BK137" s="649"/>
      <c r="BL137" s="218"/>
      <c r="BM137" s="648"/>
      <c r="BN137" s="648"/>
      <c r="BO137" s="648"/>
      <c r="BP137" s="648"/>
      <c r="BQ137" s="648"/>
      <c r="BR137" s="648"/>
      <c r="BS137" s="648"/>
      <c r="BT137" s="648"/>
      <c r="BU137" s="648"/>
      <c r="BV137" s="650"/>
      <c r="BW137" s="647"/>
    </row>
    <row r="138" spans="2:75" customFormat="1" ht="18.75">
      <c r="B138" s="353" t="s">
        <v>243</v>
      </c>
      <c r="C138" s="354">
        <v>19488866000111</v>
      </c>
      <c r="D138" s="355" t="s">
        <v>11</v>
      </c>
      <c r="E138" s="355" t="s">
        <v>620</v>
      </c>
      <c r="F138" s="355" t="s">
        <v>663</v>
      </c>
      <c r="G138" s="356" t="s">
        <v>738</v>
      </c>
      <c r="H138" s="356" t="s">
        <v>34</v>
      </c>
      <c r="I138" s="356" t="s">
        <v>1417</v>
      </c>
      <c r="J138" s="356" t="s">
        <v>608</v>
      </c>
      <c r="K138" s="357" t="s">
        <v>48</v>
      </c>
      <c r="L138" s="358" t="s">
        <v>1338</v>
      </c>
      <c r="M138" s="358" t="s">
        <v>34</v>
      </c>
      <c r="N138" s="357">
        <v>425338</v>
      </c>
      <c r="O138" s="357" t="s">
        <v>1320</v>
      </c>
      <c r="P138" s="361">
        <v>42553</v>
      </c>
      <c r="Q138" s="362">
        <v>616.89690499999995</v>
      </c>
      <c r="R138" s="362">
        <v>460.21285967330658</v>
      </c>
      <c r="S138" s="841">
        <v>76</v>
      </c>
      <c r="T138" s="359">
        <v>0.11448359837693989</v>
      </c>
      <c r="U138" s="664">
        <v>1.1446886724496934</v>
      </c>
      <c r="V138" s="359">
        <v>0.1310720542200654</v>
      </c>
      <c r="W138" s="664">
        <v>1.1406022284823856</v>
      </c>
      <c r="X138" s="359">
        <v>0.22071276603754209</v>
      </c>
      <c r="Y138" s="664">
        <v>1.451573153227262</v>
      </c>
      <c r="Z138" s="359">
        <v>0.2137019393050883</v>
      </c>
      <c r="AA138" s="664">
        <v>1.1286922462515729</v>
      </c>
      <c r="AB138" s="359">
        <v>2.3389306565110742E-3</v>
      </c>
      <c r="AC138" s="363">
        <v>6.9079748545697539</v>
      </c>
      <c r="AD138" s="865">
        <v>18990334000115</v>
      </c>
      <c r="AE138" s="360" t="s">
        <v>1927</v>
      </c>
      <c r="AF138" s="844" t="s">
        <v>1741</v>
      </c>
      <c r="AG138" s="364" t="s">
        <v>1436</v>
      </c>
      <c r="AH138" s="364" t="s">
        <v>1747</v>
      </c>
      <c r="AI138" s="364">
        <v>100000</v>
      </c>
      <c r="AJ138" s="364">
        <v>50000</v>
      </c>
      <c r="AK138" s="364">
        <v>100000</v>
      </c>
      <c r="AL138" s="359">
        <v>8.5000000000000006E-3</v>
      </c>
      <c r="AM138" s="359">
        <v>0.2</v>
      </c>
      <c r="AN138" s="664" t="s">
        <v>64</v>
      </c>
      <c r="AO138" s="357" t="s">
        <v>1323</v>
      </c>
      <c r="AP138" s="360" t="s">
        <v>1762</v>
      </c>
      <c r="AQ138" s="366" t="s">
        <v>671</v>
      </c>
      <c r="AR138" s="359">
        <v>1E-3</v>
      </c>
      <c r="AS138" s="359">
        <v>1E-3</v>
      </c>
      <c r="AT138" s="359" t="s">
        <v>1417</v>
      </c>
      <c r="AW138" s="646"/>
      <c r="AX138" s="647"/>
      <c r="AY138" s="647"/>
      <c r="AZ138" s="647"/>
      <c r="BA138" s="647"/>
      <c r="BB138" s="847"/>
      <c r="BC138" s="647"/>
      <c r="BD138" s="647"/>
      <c r="BE138" s="647"/>
      <c r="BF138" s="647"/>
      <c r="BG138" s="850"/>
      <c r="BH138" s="648"/>
      <c r="BI138" s="649"/>
      <c r="BJ138" s="649"/>
      <c r="BK138" s="649"/>
      <c r="BL138" s="218"/>
      <c r="BM138" s="648"/>
      <c r="BN138" s="648"/>
      <c r="BO138" s="648"/>
      <c r="BP138" s="648"/>
      <c r="BQ138" s="648"/>
      <c r="BR138" s="648"/>
      <c r="BS138" s="648"/>
      <c r="BT138" s="648"/>
      <c r="BU138" s="648"/>
      <c r="BV138" s="650"/>
      <c r="BW138" s="647"/>
    </row>
    <row r="139" spans="2:75" customFormat="1" ht="18.75">
      <c r="B139" s="353" t="s">
        <v>249</v>
      </c>
      <c r="C139" s="354">
        <v>21946695000179</v>
      </c>
      <c r="D139" s="355" t="s">
        <v>11</v>
      </c>
      <c r="E139" s="355" t="s">
        <v>620</v>
      </c>
      <c r="F139" s="355" t="s">
        <v>663</v>
      </c>
      <c r="G139" s="356" t="s">
        <v>738</v>
      </c>
      <c r="H139" s="356" t="s">
        <v>34</v>
      </c>
      <c r="I139" s="356" t="s">
        <v>1417</v>
      </c>
      <c r="J139" s="356" t="s">
        <v>608</v>
      </c>
      <c r="K139" s="357" t="s">
        <v>48</v>
      </c>
      <c r="L139" s="358" t="s">
        <v>1338</v>
      </c>
      <c r="M139" s="358" t="s">
        <v>34</v>
      </c>
      <c r="N139" s="357">
        <v>393185</v>
      </c>
      <c r="O139" s="357" t="s">
        <v>1320</v>
      </c>
      <c r="P139" s="361">
        <v>42120</v>
      </c>
      <c r="Q139" s="362">
        <v>330.91283800000002</v>
      </c>
      <c r="R139" s="362">
        <v>339.13380524302789</v>
      </c>
      <c r="S139" s="841">
        <v>76</v>
      </c>
      <c r="T139" s="359">
        <v>0.11069608307211598</v>
      </c>
      <c r="U139" s="664">
        <v>1.1068183929718685</v>
      </c>
      <c r="V139" s="359">
        <v>0.12707962272433582</v>
      </c>
      <c r="W139" s="664">
        <v>1.1058596871512885</v>
      </c>
      <c r="X139" s="359">
        <v>0.22393934414988181</v>
      </c>
      <c r="Y139" s="664">
        <v>1.4727935576866324</v>
      </c>
      <c r="Z139" s="359">
        <v>0.18694856261475978</v>
      </c>
      <c r="AA139" s="664">
        <v>0.98739110069522851</v>
      </c>
      <c r="AB139" s="359">
        <v>6.1434632330610644E-3</v>
      </c>
      <c r="AC139" s="363">
        <v>1.9801278537106082</v>
      </c>
      <c r="AD139" s="865">
        <v>21762085000115</v>
      </c>
      <c r="AE139" s="360" t="s">
        <v>1927</v>
      </c>
      <c r="AF139" s="844" t="s">
        <v>1741</v>
      </c>
      <c r="AG139" s="364" t="s">
        <v>1436</v>
      </c>
      <c r="AH139" s="364" t="s">
        <v>1747</v>
      </c>
      <c r="AI139" s="364">
        <v>100000</v>
      </c>
      <c r="AJ139" s="364">
        <v>50000</v>
      </c>
      <c r="AK139" s="364">
        <v>100000</v>
      </c>
      <c r="AL139" s="359">
        <v>8.5000000000000006E-3</v>
      </c>
      <c r="AM139" s="359">
        <v>0.2</v>
      </c>
      <c r="AN139" s="664" t="s">
        <v>64</v>
      </c>
      <c r="AO139" s="357" t="s">
        <v>1323</v>
      </c>
      <c r="AP139" s="360" t="s">
        <v>1762</v>
      </c>
      <c r="AQ139" s="366" t="s">
        <v>671</v>
      </c>
      <c r="AR139" s="359">
        <v>1.66656666666667E-3</v>
      </c>
      <c r="AS139" s="359">
        <v>1.66656666666667E-3</v>
      </c>
      <c r="AT139" s="359" t="s">
        <v>1417</v>
      </c>
      <c r="AW139" s="646"/>
      <c r="AX139" s="647"/>
      <c r="AY139" s="647"/>
      <c r="AZ139" s="647"/>
      <c r="BA139" s="647"/>
      <c r="BB139" s="847"/>
      <c r="BC139" s="647"/>
      <c r="BD139" s="647"/>
      <c r="BE139" s="647"/>
      <c r="BF139" s="647"/>
      <c r="BG139" s="850"/>
      <c r="BH139" s="648"/>
      <c r="BI139" s="649"/>
      <c r="BJ139" s="649"/>
      <c r="BK139" s="649"/>
      <c r="BL139" s="218"/>
      <c r="BM139" s="648"/>
      <c r="BN139" s="648"/>
      <c r="BO139" s="648"/>
      <c r="BP139" s="648"/>
      <c r="BQ139" s="648"/>
      <c r="BR139" s="648"/>
      <c r="BS139" s="648"/>
      <c r="BT139" s="648"/>
      <c r="BU139" s="648"/>
      <c r="BV139" s="650"/>
      <c r="BW139" s="647"/>
    </row>
    <row r="140" spans="2:75" customFormat="1" ht="18.75">
      <c r="B140" s="353" t="s">
        <v>1016</v>
      </c>
      <c r="C140" s="354">
        <v>26525450000191</v>
      </c>
      <c r="D140" s="355" t="s">
        <v>11</v>
      </c>
      <c r="E140" s="355" t="s">
        <v>620</v>
      </c>
      <c r="F140" s="355" t="s">
        <v>663</v>
      </c>
      <c r="G140" s="356" t="s">
        <v>738</v>
      </c>
      <c r="H140" s="356" t="s">
        <v>34</v>
      </c>
      <c r="I140" s="356" t="s">
        <v>1417</v>
      </c>
      <c r="J140" s="356" t="s">
        <v>611</v>
      </c>
      <c r="K140" s="357" t="s">
        <v>48</v>
      </c>
      <c r="L140" s="358" t="s">
        <v>1338</v>
      </c>
      <c r="M140" s="358" t="s">
        <v>34</v>
      </c>
      <c r="N140" s="357">
        <v>444456</v>
      </c>
      <c r="O140" s="357" t="s">
        <v>1320</v>
      </c>
      <c r="P140" s="361">
        <v>42756</v>
      </c>
      <c r="Q140" s="362">
        <v>125.997675</v>
      </c>
      <c r="R140" s="362">
        <v>136.28324135856573</v>
      </c>
      <c r="S140" s="841">
        <v>76</v>
      </c>
      <c r="T140" s="359">
        <v>0.10223602504228713</v>
      </c>
      <c r="U140" s="664">
        <v>1.0222286986199587</v>
      </c>
      <c r="V140" s="359">
        <v>0.11726188760007639</v>
      </c>
      <c r="W140" s="664">
        <v>1.0204247664276167</v>
      </c>
      <c r="X140" s="359">
        <v>0.2232241656569125</v>
      </c>
      <c r="Y140" s="664">
        <v>1.4680900060126745</v>
      </c>
      <c r="Z140" s="359">
        <v>0.14544988421152438</v>
      </c>
      <c r="AA140" s="664">
        <v>0.76821088784488978</v>
      </c>
      <c r="AB140" s="359">
        <v>1.2349747996765626E-2</v>
      </c>
      <c r="AC140" s="363">
        <v>0.1900530717215049</v>
      </c>
      <c r="AD140" s="865">
        <v>0</v>
      </c>
      <c r="AE140" s="360" t="s">
        <v>1927</v>
      </c>
      <c r="AF140" s="844" t="s">
        <v>1741</v>
      </c>
      <c r="AG140" s="364" t="s">
        <v>1436</v>
      </c>
      <c r="AH140" s="364" t="s">
        <v>1817</v>
      </c>
      <c r="AI140" s="364">
        <v>100000</v>
      </c>
      <c r="AJ140" s="364">
        <v>50000</v>
      </c>
      <c r="AK140" s="364">
        <v>100000</v>
      </c>
      <c r="AL140" s="359">
        <v>0.01</v>
      </c>
      <c r="AM140" s="359">
        <v>0.2</v>
      </c>
      <c r="AN140" s="664" t="s">
        <v>64</v>
      </c>
      <c r="AO140" s="357" t="s">
        <v>1323</v>
      </c>
      <c r="AP140" s="360" t="s">
        <v>1762</v>
      </c>
      <c r="AQ140" s="366" t="s">
        <v>679</v>
      </c>
      <c r="AR140" s="359">
        <v>2.0002666666666699E-3</v>
      </c>
      <c r="AS140" s="359">
        <v>2.0002666666666699E-3</v>
      </c>
      <c r="AT140" s="359" t="s">
        <v>1417</v>
      </c>
      <c r="AW140" s="646"/>
      <c r="AX140" s="647"/>
      <c r="AY140" s="647"/>
      <c r="AZ140" s="647"/>
      <c r="BA140" s="647"/>
      <c r="BB140" s="847"/>
      <c r="BC140" s="647"/>
      <c r="BD140" s="647"/>
      <c r="BE140" s="647"/>
      <c r="BF140" s="647"/>
      <c r="BG140" s="850"/>
      <c r="BH140" s="648"/>
      <c r="BI140" s="649"/>
      <c r="BJ140" s="649"/>
      <c r="BK140" s="649"/>
      <c r="BL140" s="218"/>
      <c r="BM140" s="648"/>
      <c r="BN140" s="648"/>
      <c r="BO140" s="648"/>
      <c r="BP140" s="648"/>
      <c r="BQ140" s="648"/>
      <c r="BR140" s="648"/>
      <c r="BS140" s="648"/>
      <c r="BT140" s="648"/>
      <c r="BU140" s="648"/>
      <c r="BV140" s="650"/>
      <c r="BW140" s="647"/>
    </row>
    <row r="141" spans="2:75" customFormat="1" ht="18.75">
      <c r="B141" s="353" t="s">
        <v>375</v>
      </c>
      <c r="C141" s="354">
        <v>25423215000146</v>
      </c>
      <c r="D141" s="355" t="s">
        <v>13</v>
      </c>
      <c r="E141" s="355" t="s">
        <v>616</v>
      </c>
      <c r="F141" s="355" t="s">
        <v>617</v>
      </c>
      <c r="G141" s="356" t="s">
        <v>34</v>
      </c>
      <c r="H141" s="356" t="s">
        <v>1337</v>
      </c>
      <c r="I141" s="356" t="s">
        <v>34</v>
      </c>
      <c r="J141" s="356" t="s">
        <v>608</v>
      </c>
      <c r="K141" s="357" t="s">
        <v>48</v>
      </c>
      <c r="L141" s="358" t="s">
        <v>1338</v>
      </c>
      <c r="M141" s="358" t="s">
        <v>1414</v>
      </c>
      <c r="N141" s="357">
        <v>428035</v>
      </c>
      <c r="O141" s="357" t="s">
        <v>1320</v>
      </c>
      <c r="P141" s="361">
        <v>42679</v>
      </c>
      <c r="Q141" s="362">
        <v>260.69813299999998</v>
      </c>
      <c r="R141" s="362">
        <v>268.76161080722892</v>
      </c>
      <c r="S141" s="841">
        <v>77</v>
      </c>
      <c r="T141" s="359">
        <v>0.17471290921801841</v>
      </c>
      <c r="U141" s="664">
        <v>1.7469042810317632</v>
      </c>
      <c r="V141" s="359">
        <v>0.23039391384158869</v>
      </c>
      <c r="W141" s="664">
        <v>2.0049110630041951</v>
      </c>
      <c r="X141" s="359">
        <v>0.35925180888473696</v>
      </c>
      <c r="Y141" s="664">
        <v>2.3627100977780064</v>
      </c>
      <c r="Z141" s="359">
        <v>0.46324183564978427</v>
      </c>
      <c r="AA141" s="664">
        <v>2.4466669312289557</v>
      </c>
      <c r="AB141" s="359">
        <v>9.8247754607988569E-2</v>
      </c>
      <c r="AC141" s="363">
        <v>1.1753870024210655</v>
      </c>
      <c r="AD141" s="865">
        <v>25423226000126</v>
      </c>
      <c r="AE141" s="360" t="s">
        <v>1903</v>
      </c>
      <c r="AF141" s="844" t="s">
        <v>1785</v>
      </c>
      <c r="AG141" s="364" t="s">
        <v>719</v>
      </c>
      <c r="AH141" s="364" t="s">
        <v>1742</v>
      </c>
      <c r="AI141" s="364">
        <v>100000</v>
      </c>
      <c r="AJ141" s="364">
        <v>50000</v>
      </c>
      <c r="AK141" s="364">
        <v>100000</v>
      </c>
      <c r="AL141" s="359">
        <v>1.8500000000000003E-2</v>
      </c>
      <c r="AM141" s="359">
        <v>0.2</v>
      </c>
      <c r="AN141" s="664" t="s">
        <v>64</v>
      </c>
      <c r="AO141" s="357" t="s">
        <v>1323</v>
      </c>
      <c r="AP141" s="360" t="s">
        <v>1762</v>
      </c>
      <c r="AQ141" s="366" t="s">
        <v>668</v>
      </c>
      <c r="AR141" s="359">
        <v>3.7000000000000002E-3</v>
      </c>
      <c r="AS141" s="359">
        <v>3.7000000000000002E-3</v>
      </c>
      <c r="AT141" s="359" t="s">
        <v>1417</v>
      </c>
      <c r="AW141" s="646"/>
      <c r="AX141" s="647"/>
      <c r="AY141" s="647"/>
      <c r="AZ141" s="647"/>
      <c r="BA141" s="647"/>
      <c r="BB141" s="847"/>
      <c r="BC141" s="647"/>
      <c r="BD141" s="647"/>
      <c r="BE141" s="647"/>
      <c r="BF141" s="647"/>
      <c r="BG141" s="850"/>
      <c r="BH141" s="648"/>
      <c r="BI141" s="649"/>
      <c r="BJ141" s="649"/>
      <c r="BK141" s="649"/>
      <c r="BL141" s="218"/>
      <c r="BM141" s="648"/>
      <c r="BN141" s="648"/>
      <c r="BO141" s="648"/>
      <c r="BP141" s="648"/>
      <c r="BQ141" s="648"/>
      <c r="BR141" s="648"/>
      <c r="BS141" s="648"/>
      <c r="BT141" s="648"/>
      <c r="BU141" s="648"/>
      <c r="BV141" s="650"/>
      <c r="BW141" s="647"/>
    </row>
    <row r="142" spans="2:75" customFormat="1" ht="18.75">
      <c r="B142" s="353" t="s">
        <v>1183</v>
      </c>
      <c r="C142" s="354">
        <v>19366052000104</v>
      </c>
      <c r="D142" s="355" t="s">
        <v>13</v>
      </c>
      <c r="E142" s="355" t="s">
        <v>616</v>
      </c>
      <c r="F142" s="355" t="s">
        <v>617</v>
      </c>
      <c r="G142" s="356" t="s">
        <v>34</v>
      </c>
      <c r="H142" s="356" t="s">
        <v>1336</v>
      </c>
      <c r="I142" s="356" t="s">
        <v>34</v>
      </c>
      <c r="J142" s="356" t="s">
        <v>608</v>
      </c>
      <c r="K142" s="357" t="s">
        <v>48</v>
      </c>
      <c r="L142" s="358" t="s">
        <v>1338</v>
      </c>
      <c r="M142" s="358" t="s">
        <v>34</v>
      </c>
      <c r="N142" s="357">
        <v>396941</v>
      </c>
      <c r="O142" s="357" t="s">
        <v>1323</v>
      </c>
      <c r="P142" s="361">
        <v>42148</v>
      </c>
      <c r="Q142" s="362">
        <v>1498.409582</v>
      </c>
      <c r="R142" s="362">
        <v>1467.5693103864537</v>
      </c>
      <c r="S142" s="841">
        <v>91</v>
      </c>
      <c r="T142" s="359">
        <v>0.13034927993799772</v>
      </c>
      <c r="U142" s="664">
        <v>1.3033250729569563</v>
      </c>
      <c r="V142" s="359">
        <v>0.14013739777373369</v>
      </c>
      <c r="W142" s="664">
        <v>1.2194897619142799</v>
      </c>
      <c r="X142" s="359">
        <v>0.21255893155667827</v>
      </c>
      <c r="Y142" s="664">
        <v>1.3979474049718692</v>
      </c>
      <c r="Z142" s="359">
        <v>0.4521358408435785</v>
      </c>
      <c r="AA142" s="664">
        <v>2.3880092968366964</v>
      </c>
      <c r="AB142" s="359">
        <v>2.8490880151602452E-2</v>
      </c>
      <c r="AC142" s="363">
        <v>0.88528741763039132</v>
      </c>
      <c r="AD142" s="865">
        <v>32318967000102</v>
      </c>
      <c r="AE142" s="360" t="s">
        <v>1790</v>
      </c>
      <c r="AF142" s="844" t="s">
        <v>1741</v>
      </c>
      <c r="AG142" s="364" t="s">
        <v>1436</v>
      </c>
      <c r="AH142" s="364" t="s">
        <v>1747</v>
      </c>
      <c r="AI142" s="364">
        <v>50000</v>
      </c>
      <c r="AJ142" s="364">
        <v>5000</v>
      </c>
      <c r="AK142" s="364">
        <v>5000</v>
      </c>
      <c r="AL142" s="359">
        <v>0.02</v>
      </c>
      <c r="AM142" s="359">
        <v>0.25</v>
      </c>
      <c r="AN142" s="664" t="s">
        <v>64</v>
      </c>
      <c r="AO142" s="357" t="s">
        <v>1323</v>
      </c>
      <c r="AP142" s="360" t="s">
        <v>1762</v>
      </c>
      <c r="AQ142" s="366" t="s">
        <v>668</v>
      </c>
      <c r="AR142" s="359">
        <v>3.8899999999999998E-3</v>
      </c>
      <c r="AS142" s="359">
        <v>3.8899999999999998E-3</v>
      </c>
      <c r="AT142" s="359" t="s">
        <v>1417</v>
      </c>
      <c r="AW142" s="646"/>
      <c r="AX142" s="647"/>
      <c r="AY142" s="647"/>
      <c r="AZ142" s="647"/>
      <c r="BA142" s="647"/>
      <c r="BB142" s="847"/>
      <c r="BC142" s="647"/>
      <c r="BD142" s="647"/>
      <c r="BE142" s="647"/>
      <c r="BF142" s="647"/>
      <c r="BG142" s="850"/>
      <c r="BH142" s="648"/>
      <c r="BI142" s="649"/>
      <c r="BJ142" s="649"/>
      <c r="BK142" s="649"/>
      <c r="BL142" s="218"/>
      <c r="BM142" s="648"/>
      <c r="BN142" s="648"/>
      <c r="BO142" s="648"/>
      <c r="BP142" s="648"/>
      <c r="BQ142" s="648"/>
      <c r="BR142" s="648"/>
      <c r="BS142" s="648"/>
      <c r="BT142" s="648"/>
      <c r="BU142" s="648"/>
      <c r="BV142" s="650"/>
      <c r="BW142" s="647"/>
    </row>
    <row r="143" spans="2:75" customFormat="1" ht="18.75">
      <c r="B143" s="353" t="s">
        <v>43</v>
      </c>
      <c r="C143" s="354">
        <v>32068007000131</v>
      </c>
      <c r="D143" s="355" t="s">
        <v>14</v>
      </c>
      <c r="E143" s="355" t="s">
        <v>614</v>
      </c>
      <c r="F143" s="355" t="s">
        <v>1417</v>
      </c>
      <c r="G143" s="356" t="s">
        <v>1417</v>
      </c>
      <c r="H143" s="356" t="s">
        <v>865</v>
      </c>
      <c r="I143" s="356" t="s">
        <v>34</v>
      </c>
      <c r="J143" s="356" t="s">
        <v>608</v>
      </c>
      <c r="K143" s="357" t="s">
        <v>48</v>
      </c>
      <c r="L143" s="358" t="s">
        <v>1338</v>
      </c>
      <c r="M143" s="358" t="s">
        <v>34</v>
      </c>
      <c r="N143" s="357">
        <v>482544</v>
      </c>
      <c r="O143" s="357" t="s">
        <v>1323</v>
      </c>
      <c r="P143" s="361">
        <v>43456</v>
      </c>
      <c r="Q143" s="362">
        <v>903.51298333</v>
      </c>
      <c r="R143" s="362">
        <v>990.14767948920303</v>
      </c>
      <c r="S143" s="841">
        <v>92</v>
      </c>
      <c r="T143" s="359">
        <v>0.14790324441460379</v>
      </c>
      <c r="U143" s="664">
        <v>1.4788421302283037</v>
      </c>
      <c r="V143" s="359">
        <v>0.12412668659470438</v>
      </c>
      <c r="W143" s="664">
        <v>1.0801629392818395</v>
      </c>
      <c r="X143" s="359">
        <v>0.17283191608809712</v>
      </c>
      <c r="Y143" s="664">
        <v>1.1366726715374298</v>
      </c>
      <c r="Z143" s="359">
        <v>0.59387037420698352</v>
      </c>
      <c r="AA143" s="664">
        <v>3.1365971166457376</v>
      </c>
      <c r="AB143" s="359">
        <v>0.16194745647380362</v>
      </c>
      <c r="AC143" s="363">
        <v>5.688206988227635E-2</v>
      </c>
      <c r="AD143" s="865">
        <v>32064571000186</v>
      </c>
      <c r="AE143" s="360" t="s">
        <v>1790</v>
      </c>
      <c r="AF143" s="844" t="s">
        <v>1741</v>
      </c>
      <c r="AG143" s="364" t="s">
        <v>1435</v>
      </c>
      <c r="AH143" s="364" t="s">
        <v>1742</v>
      </c>
      <c r="AI143" s="364">
        <v>50000</v>
      </c>
      <c r="AJ143" s="364">
        <v>5000</v>
      </c>
      <c r="AK143" s="364">
        <v>5000</v>
      </c>
      <c r="AL143" s="359">
        <v>1.9450000000000002E-2</v>
      </c>
      <c r="AM143" s="359">
        <v>0.2</v>
      </c>
      <c r="AN143" s="664" t="s">
        <v>2161</v>
      </c>
      <c r="AO143" s="357" t="s">
        <v>1323</v>
      </c>
      <c r="AP143" s="360" t="s">
        <v>1744</v>
      </c>
      <c r="AQ143" s="366" t="s">
        <v>659</v>
      </c>
      <c r="AR143" s="359">
        <v>3.8999999999999998E-3</v>
      </c>
      <c r="AS143" s="359">
        <v>3.8999999999999998E-3</v>
      </c>
      <c r="AT143" s="359" t="s">
        <v>1417</v>
      </c>
      <c r="AW143" s="646"/>
      <c r="AX143" s="647"/>
      <c r="AY143" s="647"/>
      <c r="AZ143" s="647"/>
      <c r="BA143" s="647"/>
      <c r="BB143" s="847"/>
      <c r="BC143" s="647"/>
      <c r="BD143" s="647"/>
      <c r="BE143" s="647"/>
      <c r="BF143" s="647"/>
      <c r="BG143" s="850"/>
      <c r="BH143" s="648"/>
      <c r="BI143" s="649"/>
      <c r="BJ143" s="649"/>
      <c r="BK143" s="649"/>
      <c r="BL143" s="218"/>
      <c r="BM143" s="648"/>
      <c r="BN143" s="648"/>
      <c r="BO143" s="648"/>
      <c r="BP143" s="648"/>
      <c r="BQ143" s="648"/>
      <c r="BR143" s="648"/>
      <c r="BS143" s="648"/>
      <c r="BT143" s="648"/>
      <c r="BU143" s="648"/>
      <c r="BV143" s="650"/>
      <c r="BW143" s="647"/>
    </row>
    <row r="144" spans="2:75" customFormat="1" ht="18.75">
      <c r="B144" s="353" t="s">
        <v>606</v>
      </c>
      <c r="C144" s="354">
        <v>41545099000194</v>
      </c>
      <c r="D144" s="355" t="s">
        <v>11</v>
      </c>
      <c r="E144" s="355" t="s">
        <v>620</v>
      </c>
      <c r="F144" s="355" t="s">
        <v>663</v>
      </c>
      <c r="G144" s="356" t="s">
        <v>738</v>
      </c>
      <c r="H144" s="356" t="s">
        <v>34</v>
      </c>
      <c r="I144" s="356" t="s">
        <v>1417</v>
      </c>
      <c r="J144" s="356" t="s">
        <v>608</v>
      </c>
      <c r="K144" s="357" t="s">
        <v>48</v>
      </c>
      <c r="L144" s="358" t="s">
        <v>1338</v>
      </c>
      <c r="M144" s="358" t="s">
        <v>34</v>
      </c>
      <c r="N144" s="357">
        <v>591572</v>
      </c>
      <c r="O144" s="357" t="s">
        <v>1320</v>
      </c>
      <c r="P144" s="361">
        <v>44349</v>
      </c>
      <c r="Q144" s="362">
        <v>179.83429211999999</v>
      </c>
      <c r="R144" s="362">
        <v>136.60056444091634</v>
      </c>
      <c r="S144" s="841">
        <v>121</v>
      </c>
      <c r="T144" s="359">
        <v>0.11152445981222137</v>
      </c>
      <c r="U144" s="664">
        <v>1.1151010944624118</v>
      </c>
      <c r="V144" s="359">
        <v>0.13112523327275927</v>
      </c>
      <c r="W144" s="664">
        <v>1.1410649979596181</v>
      </c>
      <c r="X144" s="359"/>
      <c r="Y144" s="664"/>
      <c r="Z144" s="359"/>
      <c r="AA144" s="664"/>
      <c r="AB144" s="359">
        <v>9.9687498587561103E-3</v>
      </c>
      <c r="AC144" s="363">
        <v>1.6261269912612104</v>
      </c>
      <c r="AD144" s="865">
        <v>41545043000130</v>
      </c>
      <c r="AE144" s="360" t="s">
        <v>2040</v>
      </c>
      <c r="AF144" s="844" t="s">
        <v>1785</v>
      </c>
      <c r="AG144" s="364" t="s">
        <v>719</v>
      </c>
      <c r="AH144" s="364" t="s">
        <v>1742</v>
      </c>
      <c r="AI144" s="364">
        <v>5000</v>
      </c>
      <c r="AJ144" s="364">
        <v>1000</v>
      </c>
      <c r="AK144" s="364">
        <v>5000</v>
      </c>
      <c r="AL144" s="359">
        <v>1.1599999999999999E-2</v>
      </c>
      <c r="AM144" s="359">
        <v>0.2</v>
      </c>
      <c r="AN144" s="664" t="s">
        <v>64</v>
      </c>
      <c r="AO144" s="357" t="s">
        <v>1323</v>
      </c>
      <c r="AP144" s="360" t="s">
        <v>1762</v>
      </c>
      <c r="AQ144" s="366" t="s">
        <v>688</v>
      </c>
      <c r="AR144" s="359">
        <v>2.37026666666667E-3</v>
      </c>
      <c r="AS144" s="359">
        <v>2.37026666666667E-3</v>
      </c>
      <c r="AT144" s="359" t="s">
        <v>1417</v>
      </c>
      <c r="AW144" s="646"/>
      <c r="AX144" s="647"/>
      <c r="AY144" s="647"/>
      <c r="AZ144" s="647"/>
      <c r="BA144" s="647"/>
      <c r="BB144" s="847"/>
      <c r="BC144" s="647"/>
      <c r="BD144" s="647"/>
      <c r="BE144" s="647"/>
      <c r="BF144" s="647"/>
      <c r="BG144" s="850"/>
      <c r="BH144" s="648"/>
      <c r="BI144" s="649"/>
      <c r="BJ144" s="649"/>
      <c r="BK144" s="649"/>
      <c r="BL144" s="218"/>
      <c r="BM144" s="648"/>
      <c r="BN144" s="648"/>
      <c r="BO144" s="648"/>
      <c r="BP144" s="648"/>
      <c r="BQ144" s="648"/>
      <c r="BR144" s="648"/>
      <c r="BS144" s="648"/>
      <c r="BT144" s="648"/>
      <c r="BU144" s="648"/>
      <c r="BV144" s="650"/>
      <c r="BW144" s="647"/>
    </row>
    <row r="145" spans="2:75" customFormat="1" ht="18.75">
      <c r="B145" s="353" t="s">
        <v>519</v>
      </c>
      <c r="C145" s="354">
        <v>39469191000170</v>
      </c>
      <c r="D145" s="355" t="s">
        <v>11</v>
      </c>
      <c r="E145" s="355" t="s">
        <v>620</v>
      </c>
      <c r="F145" s="355" t="s">
        <v>685</v>
      </c>
      <c r="G145" s="356" t="s">
        <v>738</v>
      </c>
      <c r="H145" s="356" t="s">
        <v>34</v>
      </c>
      <c r="I145" s="356" t="s">
        <v>1318</v>
      </c>
      <c r="J145" s="356" t="s">
        <v>608</v>
      </c>
      <c r="K145" s="357" t="s">
        <v>48</v>
      </c>
      <c r="L145" s="358" t="s">
        <v>1338</v>
      </c>
      <c r="M145" s="358" t="s">
        <v>34</v>
      </c>
      <c r="N145" s="357">
        <v>579610</v>
      </c>
      <c r="O145" s="357" t="s">
        <v>1320</v>
      </c>
      <c r="P145" s="361">
        <v>44057</v>
      </c>
      <c r="Q145" s="362">
        <v>45.85754807</v>
      </c>
      <c r="R145" s="362">
        <v>46.331848560803188</v>
      </c>
      <c r="S145" s="841">
        <v>151</v>
      </c>
      <c r="T145" s="359">
        <v>0.12374938540777403</v>
      </c>
      <c r="U145" s="664">
        <v>1.2373346200430348</v>
      </c>
      <c r="V145" s="359">
        <v>0.14614699253375507</v>
      </c>
      <c r="W145" s="664">
        <v>1.2717858613104784</v>
      </c>
      <c r="X145" s="359">
        <v>0.21703999919000072</v>
      </c>
      <c r="Y145" s="664">
        <v>1.4274182760551488</v>
      </c>
      <c r="Z145" s="359"/>
      <c r="AA145" s="664"/>
      <c r="AB145" s="359">
        <v>9.2135712381872653E-3</v>
      </c>
      <c r="AC145" s="363">
        <v>3.3898052848392921</v>
      </c>
      <c r="AD145" s="865">
        <v>0</v>
      </c>
      <c r="AE145" s="360" t="s">
        <v>2044</v>
      </c>
      <c r="AF145" s="844" t="s">
        <v>2045</v>
      </c>
      <c r="AG145" s="364" t="s">
        <v>1435</v>
      </c>
      <c r="AH145" s="364" t="s">
        <v>1817</v>
      </c>
      <c r="AI145" s="364">
        <v>5000</v>
      </c>
      <c r="AJ145" s="364">
        <v>5000</v>
      </c>
      <c r="AK145" s="364">
        <v>5000</v>
      </c>
      <c r="AL145" s="359">
        <v>7.5000000000000002E-4</v>
      </c>
      <c r="AM145" s="359">
        <v>0.2</v>
      </c>
      <c r="AN145" s="664" t="s">
        <v>64</v>
      </c>
      <c r="AO145" s="357" t="s">
        <v>1323</v>
      </c>
      <c r="AP145" s="360" t="s">
        <v>1762</v>
      </c>
      <c r="AQ145" s="366" t="s">
        <v>668</v>
      </c>
      <c r="AR145" s="359">
        <v>6.4999999999999997E-3</v>
      </c>
      <c r="AS145" s="359">
        <v>6.4999999999999997E-3</v>
      </c>
      <c r="AT145" s="359" t="s">
        <v>1417</v>
      </c>
      <c r="AW145" s="646"/>
      <c r="AX145" s="647"/>
      <c r="AY145" s="647"/>
      <c r="AZ145" s="647"/>
      <c r="BA145" s="647"/>
      <c r="BB145" s="847"/>
      <c r="BC145" s="647"/>
      <c r="BD145" s="647"/>
      <c r="BE145" s="647"/>
      <c r="BF145" s="647"/>
      <c r="BG145" s="850"/>
      <c r="BH145" s="648"/>
      <c r="BI145" s="649"/>
      <c r="BJ145" s="649"/>
      <c r="BK145" s="649"/>
      <c r="BL145" s="218"/>
      <c r="BM145" s="648"/>
      <c r="BN145" s="648"/>
      <c r="BO145" s="648"/>
      <c r="BP145" s="648"/>
      <c r="BQ145" s="648"/>
      <c r="BR145" s="648"/>
      <c r="BS145" s="648"/>
      <c r="BT145" s="648"/>
      <c r="BU145" s="648"/>
      <c r="BV145" s="650"/>
      <c r="BW145" s="647"/>
    </row>
    <row r="146" spans="2:75" customFormat="1" ht="18.75">
      <c r="B146" s="353" t="s">
        <v>102</v>
      </c>
      <c r="C146" s="354">
        <v>17012208000123</v>
      </c>
      <c r="D146" s="355" t="s">
        <v>11</v>
      </c>
      <c r="E146" s="355" t="s">
        <v>620</v>
      </c>
      <c r="F146" s="355" t="s">
        <v>663</v>
      </c>
      <c r="G146" s="356" t="s">
        <v>738</v>
      </c>
      <c r="H146" s="356" t="s">
        <v>34</v>
      </c>
      <c r="I146" s="356" t="s">
        <v>1303</v>
      </c>
      <c r="J146" s="356" t="s">
        <v>608</v>
      </c>
      <c r="K146" s="357" t="s">
        <v>48</v>
      </c>
      <c r="L146" s="358" t="s">
        <v>1338</v>
      </c>
      <c r="M146" s="358" t="s">
        <v>34</v>
      </c>
      <c r="N146" s="357">
        <v>332232</v>
      </c>
      <c r="O146" s="357" t="s">
        <v>1320</v>
      </c>
      <c r="P146" s="361">
        <v>41367</v>
      </c>
      <c r="Q146" s="362">
        <v>943.48573399999998</v>
      </c>
      <c r="R146" s="362">
        <v>766.91709654183296</v>
      </c>
      <c r="S146" s="841">
        <v>179</v>
      </c>
      <c r="T146" s="359">
        <v>0.11820746750655076</v>
      </c>
      <c r="U146" s="664">
        <v>1.1819225720718534</v>
      </c>
      <c r="V146" s="359">
        <v>0.13888754774713585</v>
      </c>
      <c r="W146" s="664">
        <v>1.2086134409922566</v>
      </c>
      <c r="X146" s="359">
        <v>0.22594041721568958</v>
      </c>
      <c r="Y146" s="664">
        <v>1.4859541192260526</v>
      </c>
      <c r="Z146" s="359">
        <v>0.28042512255308805</v>
      </c>
      <c r="AA146" s="664">
        <v>1.4810986859036019</v>
      </c>
      <c r="AB146" s="359">
        <v>3.3863515544891205E-3</v>
      </c>
      <c r="AC146" s="363">
        <v>7.0792318231259097</v>
      </c>
      <c r="AD146" s="865">
        <v>0</v>
      </c>
      <c r="AE146" s="360" t="s">
        <v>1890</v>
      </c>
      <c r="AF146" s="844" t="s">
        <v>1799</v>
      </c>
      <c r="AG146" s="364" t="s">
        <v>736</v>
      </c>
      <c r="AH146" s="364" t="s">
        <v>1742</v>
      </c>
      <c r="AI146" s="364">
        <v>5000</v>
      </c>
      <c r="AJ146" s="364">
        <v>5000</v>
      </c>
      <c r="AK146" s="364">
        <v>5000</v>
      </c>
      <c r="AL146" s="359">
        <v>1.1000000000000001E-2</v>
      </c>
      <c r="AM146" s="359">
        <v>0.2</v>
      </c>
      <c r="AN146" s="664" t="s">
        <v>64</v>
      </c>
      <c r="AO146" s="357" t="s">
        <v>1323</v>
      </c>
      <c r="AP146" s="360" t="s">
        <v>1762</v>
      </c>
      <c r="AQ146" s="366" t="s">
        <v>668</v>
      </c>
      <c r="AR146" s="359">
        <v>1.83333333333333E-3</v>
      </c>
      <c r="AS146" s="359">
        <v>1.83333333333333E-3</v>
      </c>
      <c r="AT146" s="359" t="s">
        <v>1417</v>
      </c>
      <c r="AW146" s="646"/>
      <c r="AX146" s="647"/>
      <c r="AY146" s="647"/>
      <c r="AZ146" s="647"/>
      <c r="BA146" s="647"/>
      <c r="BB146" s="847"/>
      <c r="BC146" s="647"/>
      <c r="BD146" s="647"/>
      <c r="BE146" s="647"/>
      <c r="BF146" s="647"/>
      <c r="BG146" s="850"/>
      <c r="BH146" s="648"/>
      <c r="BI146" s="649"/>
      <c r="BJ146" s="649"/>
      <c r="BK146" s="649"/>
      <c r="BL146" s="218"/>
      <c r="BM146" s="648"/>
      <c r="BN146" s="648"/>
      <c r="BO146" s="648"/>
      <c r="BP146" s="648"/>
      <c r="BQ146" s="648"/>
      <c r="BR146" s="648"/>
      <c r="BS146" s="648"/>
      <c r="BT146" s="648"/>
      <c r="BU146" s="648"/>
      <c r="BV146" s="650"/>
      <c r="BW146" s="647"/>
    </row>
    <row r="147" spans="2:75" customFormat="1" ht="18.75">
      <c r="B147" s="353" t="s">
        <v>1048</v>
      </c>
      <c r="C147" s="354">
        <v>35420451000162</v>
      </c>
      <c r="D147" s="355" t="s">
        <v>11</v>
      </c>
      <c r="E147" s="355" t="s">
        <v>620</v>
      </c>
      <c r="F147" s="355" t="s">
        <v>685</v>
      </c>
      <c r="G147" s="356" t="s">
        <v>738</v>
      </c>
      <c r="H147" s="356" t="s">
        <v>34</v>
      </c>
      <c r="I147" s="356" t="s">
        <v>1318</v>
      </c>
      <c r="J147" s="356" t="s">
        <v>690</v>
      </c>
      <c r="K147" s="357" t="s">
        <v>48</v>
      </c>
      <c r="L147" s="358" t="s">
        <v>1338</v>
      </c>
      <c r="M147" s="358" t="s">
        <v>34</v>
      </c>
      <c r="N147" s="357">
        <v>535133</v>
      </c>
      <c r="O147" s="357" t="s">
        <v>1320</v>
      </c>
      <c r="P147" s="361">
        <v>43732</v>
      </c>
      <c r="Q147" s="362">
        <v>31.431609949999999</v>
      </c>
      <c r="R147" s="362">
        <v>23.747049251680011</v>
      </c>
      <c r="S147" s="841">
        <v>211</v>
      </c>
      <c r="T147" s="359">
        <v>0.1220002812899601</v>
      </c>
      <c r="U147" s="664">
        <v>1.2198458295177363</v>
      </c>
      <c r="V147" s="359">
        <v>0.15629730826245281</v>
      </c>
      <c r="W147" s="664">
        <v>1.3601149319796102</v>
      </c>
      <c r="X147" s="359">
        <v>0.28735847949126092</v>
      </c>
      <c r="Y147" s="664">
        <v>1.8898854908590601</v>
      </c>
      <c r="Z147" s="359">
        <v>0.30432700999999995</v>
      </c>
      <c r="AA147" s="664">
        <v>1.6073393513829766</v>
      </c>
      <c r="AB147" s="359">
        <v>1.4677643842571376E-2</v>
      </c>
      <c r="AC147" s="363">
        <v>2.819425832102656</v>
      </c>
      <c r="AD147" s="865">
        <v>22681938000157</v>
      </c>
      <c r="AE147" s="360" t="s">
        <v>1936</v>
      </c>
      <c r="AF147" s="844" t="s">
        <v>1878</v>
      </c>
      <c r="AG147" s="364" t="s">
        <v>761</v>
      </c>
      <c r="AH147" s="364" t="s">
        <v>1742</v>
      </c>
      <c r="AI147" s="364">
        <v>50000</v>
      </c>
      <c r="AJ147" s="364">
        <v>10000</v>
      </c>
      <c r="AK147" s="364">
        <v>30000</v>
      </c>
      <c r="AL147" s="359">
        <v>0</v>
      </c>
      <c r="AM147" s="359">
        <v>0</v>
      </c>
      <c r="AN147" s="664" t="s">
        <v>64</v>
      </c>
      <c r="AO147" s="357" t="s">
        <v>1323</v>
      </c>
      <c r="AP147" s="360" t="s">
        <v>1762</v>
      </c>
      <c r="AQ147" s="366" t="s">
        <v>679</v>
      </c>
      <c r="AR147" s="359">
        <v>5.3333333333333297E-3</v>
      </c>
      <c r="AS147" s="359">
        <v>5.3333333333333297E-3</v>
      </c>
      <c r="AT147" s="359" t="s">
        <v>1417</v>
      </c>
      <c r="AW147" s="646"/>
      <c r="AX147" s="647"/>
      <c r="AY147" s="647"/>
      <c r="AZ147" s="647"/>
      <c r="BA147" s="647"/>
      <c r="BB147" s="847"/>
      <c r="BC147" s="647"/>
      <c r="BD147" s="647"/>
      <c r="BE147" s="647"/>
      <c r="BF147" s="647"/>
      <c r="BG147" s="850"/>
      <c r="BH147" s="648"/>
      <c r="BI147" s="649"/>
      <c r="BJ147" s="649"/>
      <c r="BK147" s="649"/>
      <c r="BL147" s="218"/>
      <c r="BM147" s="648"/>
      <c r="BN147" s="648"/>
      <c r="BO147" s="648"/>
      <c r="BP147" s="648"/>
      <c r="BQ147" s="648"/>
      <c r="BR147" s="648"/>
      <c r="BS147" s="648"/>
      <c r="BT147" s="648"/>
      <c r="BU147" s="648"/>
      <c r="BV147" s="650"/>
      <c r="BW147" s="647"/>
    </row>
    <row r="148" spans="2:75" customFormat="1" ht="18.75">
      <c r="B148" s="353" t="s">
        <v>1047</v>
      </c>
      <c r="C148" s="354">
        <v>34096240000153</v>
      </c>
      <c r="D148" s="355" t="s">
        <v>11</v>
      </c>
      <c r="E148" s="355" t="s">
        <v>620</v>
      </c>
      <c r="F148" s="355" t="s">
        <v>685</v>
      </c>
      <c r="G148" s="356" t="s">
        <v>738</v>
      </c>
      <c r="H148" s="356" t="s">
        <v>34</v>
      </c>
      <c r="I148" s="356" t="s">
        <v>1318</v>
      </c>
      <c r="J148" s="356" t="s">
        <v>608</v>
      </c>
      <c r="K148" s="357" t="s">
        <v>48</v>
      </c>
      <c r="L148" s="358" t="s">
        <v>1338</v>
      </c>
      <c r="M148" s="358" t="s">
        <v>34</v>
      </c>
      <c r="N148" s="357">
        <v>503843</v>
      </c>
      <c r="O148" s="357" t="s">
        <v>1320</v>
      </c>
      <c r="P148" s="361">
        <v>43684</v>
      </c>
      <c r="Q148" s="362">
        <v>58.955528540000003</v>
      </c>
      <c r="R148" s="362">
        <v>68.320810934342575</v>
      </c>
      <c r="S148" s="841">
        <v>271</v>
      </c>
      <c r="T148" s="359">
        <v>0.10437205709166353</v>
      </c>
      <c r="U148" s="664">
        <v>1.0435862705828887</v>
      </c>
      <c r="V148" s="359">
        <v>0.1241433104140639</v>
      </c>
      <c r="W148" s="664">
        <v>1.0803076014336626</v>
      </c>
      <c r="X148" s="359">
        <v>0.22866059719026177</v>
      </c>
      <c r="Y148" s="664">
        <v>1.5038440686563623</v>
      </c>
      <c r="Z148" s="359">
        <v>0.33228123416158817</v>
      </c>
      <c r="AA148" s="664">
        <v>1.75498291589045</v>
      </c>
      <c r="AB148" s="359">
        <v>6.557950692205862E-3</v>
      </c>
      <c r="AC148" s="363">
        <v>1.4072277741776027</v>
      </c>
      <c r="AD148" s="865">
        <v>0</v>
      </c>
      <c r="AE148" s="360" t="s">
        <v>1936</v>
      </c>
      <c r="AF148" s="844" t="s">
        <v>1760</v>
      </c>
      <c r="AG148" s="364" t="s">
        <v>1435</v>
      </c>
      <c r="AH148" s="364" t="s">
        <v>1742</v>
      </c>
      <c r="AI148" s="364">
        <v>5000</v>
      </c>
      <c r="AJ148" s="364">
        <v>5000</v>
      </c>
      <c r="AK148" s="364">
        <v>5000</v>
      </c>
      <c r="AL148" s="359">
        <v>0.02</v>
      </c>
      <c r="AM148" s="359">
        <v>0.2</v>
      </c>
      <c r="AN148" s="664" t="s">
        <v>34</v>
      </c>
      <c r="AO148" s="357" t="s">
        <v>1323</v>
      </c>
      <c r="AP148" s="360" t="s">
        <v>1762</v>
      </c>
      <c r="AQ148" s="366" t="s">
        <v>668</v>
      </c>
      <c r="AR148" s="359">
        <v>3.3333333333333301E-3</v>
      </c>
      <c r="AS148" s="359">
        <v>3.3333333333333301E-3</v>
      </c>
      <c r="AT148" s="359" t="s">
        <v>1417</v>
      </c>
      <c r="AW148" s="646"/>
      <c r="AX148" s="647"/>
      <c r="AY148" s="647"/>
      <c r="AZ148" s="647"/>
      <c r="BA148" s="647"/>
      <c r="BB148" s="847"/>
      <c r="BC148" s="647"/>
      <c r="BD148" s="647"/>
      <c r="BE148" s="647"/>
      <c r="BF148" s="647"/>
      <c r="BG148" s="850"/>
      <c r="BH148" s="648"/>
      <c r="BI148" s="649"/>
      <c r="BJ148" s="649"/>
      <c r="BK148" s="649"/>
      <c r="BL148" s="218"/>
      <c r="BM148" s="648"/>
      <c r="BN148" s="648"/>
      <c r="BO148" s="648"/>
      <c r="BP148" s="648"/>
      <c r="BQ148" s="648"/>
      <c r="BR148" s="648"/>
      <c r="BS148" s="648"/>
      <c r="BT148" s="648"/>
      <c r="BU148" s="648"/>
      <c r="BV148" s="650"/>
      <c r="BW148" s="647"/>
    </row>
    <row r="149" spans="2:75" customFormat="1" ht="18.75">
      <c r="B149" s="353" t="s">
        <v>1523</v>
      </c>
      <c r="C149" s="354">
        <v>16565016000181</v>
      </c>
      <c r="D149" s="355" t="s">
        <v>11</v>
      </c>
      <c r="E149" s="355" t="s">
        <v>1417</v>
      </c>
      <c r="F149" s="355" t="s">
        <v>1417</v>
      </c>
      <c r="G149" s="356" t="s">
        <v>1417</v>
      </c>
      <c r="H149" s="356" t="s">
        <v>34</v>
      </c>
      <c r="I149" s="356" t="s">
        <v>1417</v>
      </c>
      <c r="J149" s="356" t="s">
        <v>1417</v>
      </c>
      <c r="K149" s="357" t="s">
        <v>1417</v>
      </c>
      <c r="L149" s="358"/>
      <c r="M149" s="358" t="s">
        <v>1417</v>
      </c>
      <c r="N149" s="357">
        <v>311715</v>
      </c>
      <c r="O149" s="357" t="s">
        <v>1320</v>
      </c>
      <c r="P149" s="361">
        <v>41140</v>
      </c>
      <c r="Q149" s="362">
        <v>2409.025686</v>
      </c>
      <c r="R149" s="362">
        <v>2074.9498032868532</v>
      </c>
      <c r="S149" s="841">
        <v>0</v>
      </c>
      <c r="T149" s="359">
        <v>0.10300551518699042</v>
      </c>
      <c r="U149" s="664">
        <v>1.0299226099285759</v>
      </c>
      <c r="V149" s="359">
        <v>0.11821753481385056</v>
      </c>
      <c r="W149" s="664">
        <v>1.0287409048154663</v>
      </c>
      <c r="X149" s="359">
        <v>0.15701172868439017</v>
      </c>
      <c r="Y149" s="664">
        <v>1.0326272203996421</v>
      </c>
      <c r="Z149" s="359">
        <v>0.17304598442809982</v>
      </c>
      <c r="AA149" s="664">
        <v>0.91396297808101445</v>
      </c>
      <c r="AB149" s="359">
        <v>1.3695886820349547E-3</v>
      </c>
      <c r="AC149" s="363">
        <v>2.4114939024165247</v>
      </c>
      <c r="AD149" s="865">
        <v>16157572000119</v>
      </c>
      <c r="AE149" s="360" t="s">
        <v>1763</v>
      </c>
      <c r="AF149" s="844" t="s">
        <v>1760</v>
      </c>
      <c r="AG149" s="364" t="s">
        <v>1435</v>
      </c>
      <c r="AH149" s="364" t="s">
        <v>1747</v>
      </c>
      <c r="AI149" s="364">
        <v>500</v>
      </c>
      <c r="AJ149" s="364">
        <v>100</v>
      </c>
      <c r="AK149" s="364">
        <v>100</v>
      </c>
      <c r="AL149" s="359">
        <v>1.5E-3</v>
      </c>
      <c r="AM149" s="359">
        <v>0</v>
      </c>
      <c r="AN149" s="664" t="s">
        <v>2161</v>
      </c>
      <c r="AO149" s="357" t="s">
        <v>1323</v>
      </c>
      <c r="AP149" s="360" t="s">
        <v>1749</v>
      </c>
      <c r="AQ149" s="366" t="s">
        <v>669</v>
      </c>
      <c r="AR149" s="359">
        <v>0</v>
      </c>
      <c r="AS149" s="359">
        <v>0</v>
      </c>
      <c r="AT149" s="359" t="s">
        <v>1417</v>
      </c>
      <c r="AW149" s="198"/>
      <c r="AX149" s="198"/>
      <c r="AY149" s="184"/>
      <c r="AZ149" s="184"/>
      <c r="BA149" s="184"/>
      <c r="BB149" s="184"/>
      <c r="BC149" s="184"/>
      <c r="BD149" s="184"/>
      <c r="BE149" s="184"/>
      <c r="BF149" s="184"/>
      <c r="BG149" s="848"/>
      <c r="BH149" s="186"/>
      <c r="BI149" s="199"/>
      <c r="BJ149" s="199"/>
      <c r="BK149" s="199"/>
      <c r="BL149" s="218"/>
      <c r="BM149" s="186"/>
      <c r="BN149" s="186"/>
      <c r="BO149" s="186"/>
      <c r="BP149" s="186"/>
      <c r="BQ149" s="186"/>
      <c r="BR149" s="186"/>
      <c r="BS149" s="186"/>
      <c r="BT149" s="186"/>
      <c r="BU149" s="186"/>
      <c r="BV149" s="189"/>
      <c r="BW149" s="184"/>
    </row>
    <row r="150" spans="2:75" customFormat="1" ht="18.75">
      <c r="B150" s="353" t="s">
        <v>1582</v>
      </c>
      <c r="C150" s="354">
        <v>832453000184</v>
      </c>
      <c r="D150" s="355" t="s">
        <v>11</v>
      </c>
      <c r="E150" s="355" t="s">
        <v>1417</v>
      </c>
      <c r="F150" s="355" t="s">
        <v>1417</v>
      </c>
      <c r="G150" s="356" t="s">
        <v>1417</v>
      </c>
      <c r="H150" s="356" t="s">
        <v>34</v>
      </c>
      <c r="I150" s="356" t="s">
        <v>1417</v>
      </c>
      <c r="J150" s="356" t="s">
        <v>1417</v>
      </c>
      <c r="K150" s="357" t="s">
        <v>1417</v>
      </c>
      <c r="L150" s="358"/>
      <c r="M150" s="358" t="s">
        <v>1417</v>
      </c>
      <c r="N150" s="357">
        <v>21369</v>
      </c>
      <c r="O150" s="357" t="s">
        <v>1320</v>
      </c>
      <c r="P150" s="361">
        <v>34976</v>
      </c>
      <c r="Q150" s="362">
        <v>4.6858430000000002</v>
      </c>
      <c r="R150" s="362">
        <v>4.7756726972111565</v>
      </c>
      <c r="S150" s="841">
        <v>0</v>
      </c>
      <c r="T150" s="359">
        <v>8.8695679765362856E-2</v>
      </c>
      <c r="U150" s="664">
        <v>0.88684266883671814</v>
      </c>
      <c r="V150" s="359">
        <v>0.10128718982249785</v>
      </c>
      <c r="W150" s="664">
        <v>0.88141133604491551</v>
      </c>
      <c r="X150" s="359">
        <v>0.12459091033783465</v>
      </c>
      <c r="Y150" s="664">
        <v>0.8194035344189543</v>
      </c>
      <c r="Z150" s="359">
        <v>0.14823468540614693</v>
      </c>
      <c r="AA150" s="664">
        <v>0.78291914704901089</v>
      </c>
      <c r="AB150" s="359">
        <v>1.1964342179903371E-3</v>
      </c>
      <c r="AC150" s="363">
        <v>-11.390170918629471</v>
      </c>
      <c r="AD150" s="865">
        <v>0</v>
      </c>
      <c r="AE150" s="360" t="s">
        <v>1745</v>
      </c>
      <c r="AF150" s="844" t="s">
        <v>1746</v>
      </c>
      <c r="AG150" s="364" t="s">
        <v>59</v>
      </c>
      <c r="AH150" s="364" t="s">
        <v>1747</v>
      </c>
      <c r="AI150" s="364">
        <v>1</v>
      </c>
      <c r="AJ150" s="364">
        <v>1</v>
      </c>
      <c r="AK150" s="364">
        <v>1</v>
      </c>
      <c r="AL150" s="359">
        <v>5.0000000000000001E-3</v>
      </c>
      <c r="AM150" s="359">
        <v>0</v>
      </c>
      <c r="AN150" s="664" t="s">
        <v>64</v>
      </c>
      <c r="AO150" s="357" t="s">
        <v>1323</v>
      </c>
      <c r="AP150" s="360" t="s">
        <v>1749</v>
      </c>
      <c r="AQ150" s="366" t="s">
        <v>662</v>
      </c>
      <c r="AR150" s="359">
        <v>0</v>
      </c>
      <c r="AS150" s="359">
        <v>0</v>
      </c>
      <c r="AT150" s="359" t="s">
        <v>1417</v>
      </c>
      <c r="AW150" s="198"/>
      <c r="AX150" s="198"/>
      <c r="AY150" s="184"/>
      <c r="AZ150" s="184"/>
      <c r="BA150" s="184"/>
      <c r="BB150" s="848"/>
      <c r="BC150" s="184"/>
      <c r="BD150" s="184"/>
      <c r="BE150" s="184"/>
      <c r="BF150" s="184"/>
      <c r="BG150" s="848"/>
      <c r="BH150" s="186"/>
      <c r="BI150" s="199"/>
      <c r="BJ150" s="199"/>
      <c r="BK150" s="199"/>
      <c r="BL150" s="186"/>
      <c r="BM150" s="186"/>
      <c r="BN150" s="186"/>
      <c r="BO150" s="186"/>
      <c r="BP150" s="186"/>
      <c r="BQ150" s="186"/>
      <c r="BR150" s="186"/>
      <c r="BS150" s="186"/>
      <c r="BT150" s="187"/>
      <c r="BU150" s="188"/>
      <c r="BV150" s="189"/>
      <c r="BW150" s="185"/>
    </row>
    <row r="151" spans="2:75" customFormat="1" ht="18.75">
      <c r="B151" s="353" t="s">
        <v>473</v>
      </c>
      <c r="C151" s="354">
        <v>2733791000194</v>
      </c>
      <c r="D151" s="355" t="s">
        <v>11</v>
      </c>
      <c r="E151" s="355" t="s">
        <v>620</v>
      </c>
      <c r="F151" s="355" t="s">
        <v>663</v>
      </c>
      <c r="G151" s="356" t="s">
        <v>866</v>
      </c>
      <c r="H151" s="356" t="s">
        <v>34</v>
      </c>
      <c r="I151" s="356" t="s">
        <v>1303</v>
      </c>
      <c r="J151" s="356" t="s">
        <v>608</v>
      </c>
      <c r="K151" s="357" t="s">
        <v>48</v>
      </c>
      <c r="L151" s="358"/>
      <c r="M151" s="358" t="s">
        <v>34</v>
      </c>
      <c r="N151" s="357">
        <v>59447</v>
      </c>
      <c r="O151" s="357" t="s">
        <v>1320</v>
      </c>
      <c r="P151" s="361">
        <v>36059</v>
      </c>
      <c r="Q151" s="362">
        <v>0</v>
      </c>
      <c r="R151" s="362">
        <v>0</v>
      </c>
      <c r="S151" s="841">
        <v>0</v>
      </c>
      <c r="T151" s="359"/>
      <c r="U151" s="664"/>
      <c r="V151" s="359"/>
      <c r="W151" s="664"/>
      <c r="X151" s="359"/>
      <c r="Y151" s="664"/>
      <c r="Z151" s="359"/>
      <c r="AA151" s="664"/>
      <c r="AB151" s="359"/>
      <c r="AC151" s="363"/>
      <c r="AD151" s="865">
        <v>0</v>
      </c>
      <c r="AE151" s="360" t="s">
        <v>1806</v>
      </c>
      <c r="AF151" s="844" t="s">
        <v>1806</v>
      </c>
      <c r="AG151" s="364" t="s">
        <v>719</v>
      </c>
      <c r="AH151" s="364" t="s">
        <v>1747</v>
      </c>
      <c r="AI151" s="364">
        <v>1000</v>
      </c>
      <c r="AJ151" s="364">
        <v>100</v>
      </c>
      <c r="AK151" s="364">
        <v>100</v>
      </c>
      <c r="AL151" s="359">
        <v>5.0000000000000001E-3</v>
      </c>
      <c r="AM151" s="359">
        <v>0</v>
      </c>
      <c r="AN151" s="664" t="s">
        <v>64</v>
      </c>
      <c r="AO151" s="357" t="s">
        <v>1323</v>
      </c>
      <c r="AP151" s="360" t="s">
        <v>1749</v>
      </c>
      <c r="AQ151" s="366" t="s">
        <v>1371</v>
      </c>
      <c r="AR151" s="359">
        <v>1.3335E-3</v>
      </c>
      <c r="AS151" s="359">
        <v>1.3335E-3</v>
      </c>
      <c r="AT151" s="359" t="s">
        <v>1417</v>
      </c>
      <c r="AW151" s="198"/>
      <c r="AX151" s="198"/>
      <c r="AY151" s="184"/>
      <c r="AZ151" s="184"/>
      <c r="BA151" s="184"/>
      <c r="BB151" s="848"/>
      <c r="BC151" s="184"/>
      <c r="BD151" s="184"/>
      <c r="BE151" s="184"/>
      <c r="BF151" s="184"/>
      <c r="BG151" s="848"/>
      <c r="BH151" s="186"/>
      <c r="BI151" s="199"/>
      <c r="BJ151" s="199"/>
      <c r="BK151" s="199"/>
      <c r="BL151" s="186"/>
      <c r="BM151" s="186"/>
      <c r="BN151" s="186"/>
      <c r="BO151" s="186"/>
      <c r="BP151" s="186"/>
      <c r="BQ151" s="186"/>
      <c r="BR151" s="186"/>
      <c r="BS151" s="186"/>
      <c r="BT151" s="187"/>
      <c r="BU151" s="188"/>
      <c r="BV151" s="189"/>
      <c r="BW151" s="185"/>
    </row>
    <row r="152" spans="2:75" customFormat="1" ht="18.75">
      <c r="B152" s="353" t="s">
        <v>474</v>
      </c>
      <c r="C152" s="354">
        <v>9636619000161</v>
      </c>
      <c r="D152" s="355" t="s">
        <v>11</v>
      </c>
      <c r="E152" s="355" t="s">
        <v>620</v>
      </c>
      <c r="F152" s="355" t="s">
        <v>663</v>
      </c>
      <c r="G152" s="356" t="s">
        <v>738</v>
      </c>
      <c r="H152" s="356" t="s">
        <v>34</v>
      </c>
      <c r="I152" s="356" t="s">
        <v>1303</v>
      </c>
      <c r="J152" s="356" t="s">
        <v>608</v>
      </c>
      <c r="K152" s="357" t="s">
        <v>48</v>
      </c>
      <c r="L152" s="358"/>
      <c r="M152" s="358" t="s">
        <v>1414</v>
      </c>
      <c r="N152" s="357">
        <v>218111</v>
      </c>
      <c r="O152" s="357" t="s">
        <v>1320</v>
      </c>
      <c r="P152" s="361">
        <v>39733</v>
      </c>
      <c r="Q152" s="362">
        <v>627.91375500000004</v>
      </c>
      <c r="R152" s="362">
        <v>641.37098293227075</v>
      </c>
      <c r="S152" s="841">
        <v>0</v>
      </c>
      <c r="T152" s="359">
        <v>9.8607487850060904E-2</v>
      </c>
      <c r="U152" s="664">
        <v>0.98594799570364977</v>
      </c>
      <c r="V152" s="359">
        <v>0.11284261274217311</v>
      </c>
      <c r="W152" s="664">
        <v>0.9819677911311312</v>
      </c>
      <c r="X152" s="359">
        <v>0.14885030446919134</v>
      </c>
      <c r="Y152" s="664">
        <v>0.97895155634282705</v>
      </c>
      <c r="Z152" s="359">
        <v>0.17967982401268667</v>
      </c>
      <c r="AA152" s="664">
        <v>0.94900039199661967</v>
      </c>
      <c r="AB152" s="359">
        <v>1.2445189102303945E-3</v>
      </c>
      <c r="AC152" s="363">
        <v>-1.6650348171470155</v>
      </c>
      <c r="AD152" s="865">
        <v>14167491000174</v>
      </c>
      <c r="AE152" s="360" t="s">
        <v>1768</v>
      </c>
      <c r="AF152" s="844" t="s">
        <v>1754</v>
      </c>
      <c r="AG152" s="364" t="s">
        <v>728</v>
      </c>
      <c r="AH152" s="364" t="s">
        <v>1747</v>
      </c>
      <c r="AI152" s="364">
        <v>300</v>
      </c>
      <c r="AJ152" s="364">
        <v>100</v>
      </c>
      <c r="AK152" s="364">
        <v>0</v>
      </c>
      <c r="AL152" s="359">
        <v>2.2000000000000001E-3</v>
      </c>
      <c r="AM152" s="359">
        <v>0</v>
      </c>
      <c r="AN152" s="664" t="s">
        <v>64</v>
      </c>
      <c r="AO152" s="357" t="s">
        <v>1323</v>
      </c>
      <c r="AP152" s="360" t="s">
        <v>1749</v>
      </c>
      <c r="AQ152" s="366" t="s">
        <v>684</v>
      </c>
      <c r="AR152" s="359">
        <v>5.8666666666666698E-4</v>
      </c>
      <c r="AS152" s="359">
        <v>5.8666666666666698E-4</v>
      </c>
      <c r="AT152" s="359" t="s">
        <v>1417</v>
      </c>
      <c r="AW152" s="198"/>
      <c r="AX152" s="198"/>
      <c r="AY152" s="184"/>
      <c r="AZ152" s="184"/>
      <c r="BA152" s="184"/>
      <c r="BB152" s="848"/>
      <c r="BC152" s="184"/>
      <c r="BD152" s="184"/>
      <c r="BE152" s="184"/>
      <c r="BF152" s="184"/>
      <c r="BG152" s="848"/>
      <c r="BH152" s="186"/>
      <c r="BI152" s="199"/>
      <c r="BJ152" s="199"/>
      <c r="BK152" s="199"/>
      <c r="BL152" s="186"/>
      <c r="BM152" s="186"/>
      <c r="BN152" s="186"/>
      <c r="BO152" s="186"/>
      <c r="BP152" s="186"/>
      <c r="BQ152" s="186"/>
      <c r="BR152" s="186"/>
      <c r="BS152" s="186"/>
      <c r="BT152" s="187"/>
      <c r="BU152" s="188"/>
      <c r="BV152" s="189"/>
      <c r="BW152" s="185"/>
    </row>
    <row r="153" spans="2:75" customFormat="1" ht="18.75">
      <c r="B153" s="353" t="s">
        <v>148</v>
      </c>
      <c r="C153" s="354">
        <v>4501865000192</v>
      </c>
      <c r="D153" s="355" t="s">
        <v>11</v>
      </c>
      <c r="E153" s="355" t="s">
        <v>620</v>
      </c>
      <c r="F153" s="355" t="s">
        <v>663</v>
      </c>
      <c r="G153" s="356" t="s">
        <v>738</v>
      </c>
      <c r="H153" s="356" t="s">
        <v>34</v>
      </c>
      <c r="I153" s="356" t="s">
        <v>1303</v>
      </c>
      <c r="J153" s="356" t="s">
        <v>608</v>
      </c>
      <c r="K153" s="357" t="s">
        <v>48</v>
      </c>
      <c r="L153" s="358"/>
      <c r="M153" s="358" t="s">
        <v>1414</v>
      </c>
      <c r="N153" s="357">
        <v>91367</v>
      </c>
      <c r="O153" s="357" t="s">
        <v>1320</v>
      </c>
      <c r="P153" s="361">
        <v>37076</v>
      </c>
      <c r="Q153" s="362">
        <v>1018.99249</v>
      </c>
      <c r="R153" s="362">
        <v>865.90019042629478</v>
      </c>
      <c r="S153" s="841">
        <v>0</v>
      </c>
      <c r="T153" s="359">
        <v>0.10361819959945207</v>
      </c>
      <c r="U153" s="664">
        <v>1.0360486656839356</v>
      </c>
      <c r="V153" s="359">
        <v>0.11918963132583094</v>
      </c>
      <c r="W153" s="664">
        <v>1.0372001866544704</v>
      </c>
      <c r="X153" s="359">
        <v>0.16076259708940799</v>
      </c>
      <c r="Y153" s="664">
        <v>1.0572957521559161</v>
      </c>
      <c r="Z153" s="359">
        <v>0.15350199747463011</v>
      </c>
      <c r="AA153" s="664">
        <v>0.81073908312266896</v>
      </c>
      <c r="AB153" s="359">
        <v>1.267916582863854E-3</v>
      </c>
      <c r="AC153" s="363">
        <v>3.3715556096527388</v>
      </c>
      <c r="AD153" s="865">
        <v>0</v>
      </c>
      <c r="AE153" s="360" t="s">
        <v>1763</v>
      </c>
      <c r="AF153" s="844" t="s">
        <v>1760</v>
      </c>
      <c r="AG153" s="364" t="s">
        <v>1435</v>
      </c>
      <c r="AH153" s="364" t="s">
        <v>1747</v>
      </c>
      <c r="AI153" s="364">
        <v>500</v>
      </c>
      <c r="AJ153" s="364">
        <v>100</v>
      </c>
      <c r="AK153" s="364">
        <v>100</v>
      </c>
      <c r="AL153" s="359">
        <v>2.5000000000000001E-3</v>
      </c>
      <c r="AM153" s="359">
        <v>0</v>
      </c>
      <c r="AN153" s="664" t="s">
        <v>2161</v>
      </c>
      <c r="AO153" s="357" t="s">
        <v>1323</v>
      </c>
      <c r="AP153" s="360" t="s">
        <v>1749</v>
      </c>
      <c r="AQ153" s="366" t="s">
        <v>669</v>
      </c>
      <c r="AR153" s="359">
        <v>8.7500000000000002E-4</v>
      </c>
      <c r="AS153" s="359">
        <v>8.7500000000000002E-4</v>
      </c>
      <c r="AT153" s="359" t="s">
        <v>1417</v>
      </c>
      <c r="AW153" s="198"/>
      <c r="AX153" s="198"/>
      <c r="AY153" s="184"/>
      <c r="AZ153" s="184"/>
      <c r="BA153" s="184"/>
      <c r="BB153" s="848"/>
      <c r="BC153" s="184"/>
      <c r="BD153" s="184"/>
      <c r="BE153" s="184"/>
      <c r="BF153" s="184"/>
      <c r="BG153" s="848"/>
      <c r="BH153" s="186"/>
      <c r="BI153" s="199"/>
      <c r="BJ153" s="199"/>
      <c r="BK153" s="199"/>
      <c r="BL153" s="186"/>
      <c r="BM153" s="186"/>
      <c r="BN153" s="186"/>
      <c r="BO153" s="186"/>
      <c r="BP153" s="186"/>
      <c r="BQ153" s="186"/>
      <c r="BR153" s="186"/>
      <c r="BS153" s="186"/>
      <c r="BT153" s="187"/>
      <c r="BU153" s="188"/>
      <c r="BV153" s="189"/>
      <c r="BW153" s="185"/>
    </row>
    <row r="154" spans="2:75" customFormat="1" ht="18.75">
      <c r="B154" s="353" t="s">
        <v>35</v>
      </c>
      <c r="C154" s="354">
        <v>27717359000130</v>
      </c>
      <c r="D154" s="355" t="s">
        <v>11</v>
      </c>
      <c r="E154" s="355" t="s">
        <v>620</v>
      </c>
      <c r="F154" s="355" t="s">
        <v>663</v>
      </c>
      <c r="G154" s="356" t="s">
        <v>738</v>
      </c>
      <c r="H154" s="356" t="s">
        <v>34</v>
      </c>
      <c r="I154" s="356" t="s">
        <v>1303</v>
      </c>
      <c r="J154" s="356" t="s">
        <v>608</v>
      </c>
      <c r="K154" s="357" t="s">
        <v>48</v>
      </c>
      <c r="L154" s="358"/>
      <c r="M154" s="358" t="s">
        <v>34</v>
      </c>
      <c r="N154" s="357">
        <v>453420</v>
      </c>
      <c r="O154" s="357" t="s">
        <v>1320</v>
      </c>
      <c r="P154" s="361">
        <v>43061</v>
      </c>
      <c r="Q154" s="362">
        <v>4928.3661876100005</v>
      </c>
      <c r="R154" s="362">
        <v>137924304.00659484</v>
      </c>
      <c r="S154" s="841">
        <v>0</v>
      </c>
      <c r="T154" s="359">
        <v>0.10423690018359788</v>
      </c>
      <c r="U154" s="664">
        <v>1.0422348754148518</v>
      </c>
      <c r="V154" s="359">
        <v>0.1201724678347329</v>
      </c>
      <c r="W154" s="664">
        <v>1.0457529290293268</v>
      </c>
      <c r="X154" s="359">
        <v>0.1638017399763072</v>
      </c>
      <c r="Y154" s="664">
        <v>1.077283441597922</v>
      </c>
      <c r="Z154" s="359">
        <v>0.17345942666403458</v>
      </c>
      <c r="AA154" s="664">
        <v>0.91614662249477086</v>
      </c>
      <c r="AB154" s="359">
        <v>1.3537743779951639E-3</v>
      </c>
      <c r="AC154" s="363">
        <v>3.8837252808806695</v>
      </c>
      <c r="AD154" s="865">
        <v>0</v>
      </c>
      <c r="AE154" s="360" t="s">
        <v>1763</v>
      </c>
      <c r="AF154" s="844" t="s">
        <v>1760</v>
      </c>
      <c r="AG154" s="364" t="s">
        <v>1435</v>
      </c>
      <c r="AH154" s="364" t="s">
        <v>1747</v>
      </c>
      <c r="AI154" s="364">
        <v>500</v>
      </c>
      <c r="AJ154" s="364">
        <v>100</v>
      </c>
      <c r="AK154" s="364">
        <v>100</v>
      </c>
      <c r="AL154" s="359">
        <v>3.0000000000000001E-3</v>
      </c>
      <c r="AM154" s="359">
        <v>0</v>
      </c>
      <c r="AN154" s="664" t="s">
        <v>64</v>
      </c>
      <c r="AO154" s="357" t="s">
        <v>1323</v>
      </c>
      <c r="AP154" s="360" t="s">
        <v>1749</v>
      </c>
      <c r="AQ154" s="366" t="s">
        <v>669</v>
      </c>
      <c r="AR154" s="359">
        <v>1.0499999999999999E-3</v>
      </c>
      <c r="AS154" s="359">
        <v>1.0499999999999999E-3</v>
      </c>
      <c r="AT154" s="359" t="s">
        <v>1417</v>
      </c>
      <c r="AW154" s="198"/>
      <c r="AX154" s="198"/>
      <c r="AY154" s="184"/>
      <c r="AZ154" s="184"/>
      <c r="BA154" s="184"/>
      <c r="BB154" s="848"/>
      <c r="BC154" s="184"/>
      <c r="BD154" s="184"/>
      <c r="BE154" s="184"/>
      <c r="BF154" s="184"/>
      <c r="BG154" s="848"/>
      <c r="BH154" s="186"/>
      <c r="BI154" s="199"/>
      <c r="BJ154" s="199"/>
      <c r="BK154" s="199"/>
      <c r="BL154" s="186"/>
      <c r="BM154" s="186"/>
      <c r="BN154" s="186"/>
      <c r="BO154" s="186"/>
      <c r="BP154" s="186"/>
      <c r="BQ154" s="186"/>
      <c r="BR154" s="186"/>
      <c r="BS154" s="186"/>
      <c r="BT154" s="187"/>
      <c r="BU154" s="188"/>
      <c r="BV154" s="189"/>
      <c r="BW154" s="185"/>
    </row>
    <row r="155" spans="2:75" customFormat="1" ht="18.75">
      <c r="B155" s="353" t="s">
        <v>479</v>
      </c>
      <c r="C155" s="354">
        <v>6866051000187</v>
      </c>
      <c r="D155" s="355" t="s">
        <v>11</v>
      </c>
      <c r="E155" s="355" t="s">
        <v>620</v>
      </c>
      <c r="F155" s="355" t="s">
        <v>663</v>
      </c>
      <c r="G155" s="356" t="s">
        <v>738</v>
      </c>
      <c r="H155" s="356" t="s">
        <v>34</v>
      </c>
      <c r="I155" s="356" t="s">
        <v>1417</v>
      </c>
      <c r="J155" s="356" t="s">
        <v>608</v>
      </c>
      <c r="K155" s="357" t="s">
        <v>48</v>
      </c>
      <c r="L155" s="358"/>
      <c r="M155" s="358" t="s">
        <v>1414</v>
      </c>
      <c r="N155" s="357">
        <v>142468</v>
      </c>
      <c r="O155" s="357" t="s">
        <v>1320</v>
      </c>
      <c r="P155" s="361">
        <v>38408</v>
      </c>
      <c r="Q155" s="362">
        <v>1215.3551520000001</v>
      </c>
      <c r="R155" s="362">
        <v>1050.7690053027886</v>
      </c>
      <c r="S155" s="841">
        <v>0</v>
      </c>
      <c r="T155" s="359">
        <v>0.11068864699348535</v>
      </c>
      <c r="U155" s="664">
        <v>1.1067440417539072</v>
      </c>
      <c r="V155" s="359">
        <v>0.12804291019117087</v>
      </c>
      <c r="W155" s="664">
        <v>1.1142423117914462</v>
      </c>
      <c r="X155" s="359">
        <v>0.18502342192132515</v>
      </c>
      <c r="Y155" s="664">
        <v>1.2168531834427414</v>
      </c>
      <c r="Z155" s="359">
        <v>0.21556804878121683</v>
      </c>
      <c r="AA155" s="664">
        <v>1.1385483257200697</v>
      </c>
      <c r="AB155" s="359">
        <v>1.3524114031190282E-3</v>
      </c>
      <c r="AC155" s="363">
        <v>9.7072015975236923</v>
      </c>
      <c r="AD155" s="865">
        <v>0</v>
      </c>
      <c r="AE155" s="360" t="s">
        <v>1771</v>
      </c>
      <c r="AF155" s="844" t="s">
        <v>1771</v>
      </c>
      <c r="AG155" s="364" t="s">
        <v>469</v>
      </c>
      <c r="AH155" s="364" t="s">
        <v>1747</v>
      </c>
      <c r="AI155" s="364">
        <v>1000</v>
      </c>
      <c r="AJ155" s="364">
        <v>1000</v>
      </c>
      <c r="AK155" s="364">
        <v>1000</v>
      </c>
      <c r="AL155" s="359">
        <v>2E-3</v>
      </c>
      <c r="AM155" s="359">
        <v>0</v>
      </c>
      <c r="AN155" s="664" t="s">
        <v>64</v>
      </c>
      <c r="AO155" s="357" t="s">
        <v>1323</v>
      </c>
      <c r="AP155" s="360" t="s">
        <v>1749</v>
      </c>
      <c r="AQ155" s="366" t="s">
        <v>669</v>
      </c>
      <c r="AR155" s="359">
        <v>2.6659999999999998E-4</v>
      </c>
      <c r="AS155" s="359">
        <v>2.6659999999999998E-4</v>
      </c>
      <c r="AT155" s="359" t="s">
        <v>1417</v>
      </c>
      <c r="AW155" s="198"/>
      <c r="AX155" s="198"/>
      <c r="AY155" s="184"/>
      <c r="AZ155" s="184"/>
      <c r="BA155" s="184"/>
      <c r="BB155" s="848"/>
      <c r="BC155" s="184"/>
      <c r="BD155" s="184"/>
      <c r="BE155" s="184"/>
      <c r="BF155" s="184"/>
      <c r="BG155" s="848"/>
      <c r="BH155" s="186"/>
      <c r="BI155" s="199"/>
      <c r="BJ155" s="199"/>
      <c r="BK155" s="199"/>
      <c r="BL155" s="186"/>
      <c r="BM155" s="186"/>
      <c r="BN155" s="186"/>
      <c r="BO155" s="186"/>
      <c r="BP155" s="186"/>
      <c r="BQ155" s="186"/>
      <c r="BR155" s="186"/>
      <c r="BS155" s="186"/>
      <c r="BT155" s="187"/>
      <c r="BU155" s="188"/>
      <c r="BV155" s="189"/>
      <c r="BW155" s="185"/>
    </row>
    <row r="156" spans="2:75" customFormat="1" ht="18.75">
      <c r="B156" s="353" t="s">
        <v>475</v>
      </c>
      <c r="C156" s="354">
        <v>9238487000110</v>
      </c>
      <c r="D156" s="355" t="s">
        <v>11</v>
      </c>
      <c r="E156" s="355" t="s">
        <v>620</v>
      </c>
      <c r="F156" s="355" t="s">
        <v>663</v>
      </c>
      <c r="G156" s="356" t="s">
        <v>738</v>
      </c>
      <c r="H156" s="356" t="s">
        <v>34</v>
      </c>
      <c r="I156" s="356" t="s">
        <v>1303</v>
      </c>
      <c r="J156" s="356" t="s">
        <v>608</v>
      </c>
      <c r="K156" s="357" t="s">
        <v>48</v>
      </c>
      <c r="L156" s="358"/>
      <c r="M156" s="358" t="s">
        <v>1414</v>
      </c>
      <c r="N156" s="357">
        <v>208401</v>
      </c>
      <c r="O156" s="357" t="s">
        <v>1320</v>
      </c>
      <c r="P156" s="361">
        <v>39570</v>
      </c>
      <c r="Q156" s="362">
        <v>2338.9584989999998</v>
      </c>
      <c r="R156" s="362">
        <v>2053.4860389721111</v>
      </c>
      <c r="S156" s="841">
        <v>0</v>
      </c>
      <c r="T156" s="359">
        <v>0.10036860168669759</v>
      </c>
      <c r="U156" s="664">
        <v>1.0035568679637175</v>
      </c>
      <c r="V156" s="359">
        <v>0.11522644888004341</v>
      </c>
      <c r="W156" s="664">
        <v>1.0027121735044064</v>
      </c>
      <c r="X156" s="359">
        <v>0.15258194786390122</v>
      </c>
      <c r="Y156" s="664">
        <v>1.0034936499716902</v>
      </c>
      <c r="Z156" s="359">
        <v>0.18104739568011596</v>
      </c>
      <c r="AA156" s="664">
        <v>0.95622338464816103</v>
      </c>
      <c r="AB156" s="359">
        <v>1.281175123688927E-3</v>
      </c>
      <c r="AC156" s="363">
        <v>0.24326793111735823</v>
      </c>
      <c r="AD156" s="865">
        <v>0</v>
      </c>
      <c r="AE156" s="360" t="s">
        <v>1771</v>
      </c>
      <c r="AF156" s="844" t="s">
        <v>1771</v>
      </c>
      <c r="AG156" s="364" t="s">
        <v>469</v>
      </c>
      <c r="AH156" s="364" t="s">
        <v>1747</v>
      </c>
      <c r="AI156" s="364">
        <v>10000</v>
      </c>
      <c r="AJ156" s="364">
        <v>10000</v>
      </c>
      <c r="AK156" s="364">
        <v>10000</v>
      </c>
      <c r="AL156" s="359">
        <v>1.5E-3</v>
      </c>
      <c r="AM156" s="359">
        <v>0</v>
      </c>
      <c r="AN156" s="664" t="s">
        <v>64</v>
      </c>
      <c r="AO156" s="357" t="s">
        <v>1323</v>
      </c>
      <c r="AP156" s="360" t="s">
        <v>1749</v>
      </c>
      <c r="AQ156" s="366" t="s">
        <v>680</v>
      </c>
      <c r="AR156" s="359">
        <v>1.9995000000000001E-4</v>
      </c>
      <c r="AS156" s="359">
        <v>1.9995000000000001E-4</v>
      </c>
      <c r="AT156" s="359" t="s">
        <v>1417</v>
      </c>
      <c r="AW156" s="198"/>
      <c r="AX156" s="198"/>
      <c r="AY156" s="184"/>
      <c r="AZ156" s="184"/>
      <c r="BA156" s="184"/>
      <c r="BB156" s="848"/>
      <c r="BC156" s="184"/>
      <c r="BD156" s="184"/>
      <c r="BE156" s="184"/>
      <c r="BF156" s="184"/>
      <c r="BG156" s="848"/>
      <c r="BH156" s="186"/>
      <c r="BI156" s="199"/>
      <c r="BJ156" s="199"/>
      <c r="BK156" s="199"/>
      <c r="BL156" s="186"/>
      <c r="BM156" s="186"/>
      <c r="BN156" s="186"/>
      <c r="BO156" s="186"/>
      <c r="BP156" s="186"/>
      <c r="BQ156" s="186"/>
      <c r="BR156" s="186"/>
      <c r="BS156" s="186"/>
      <c r="BT156" s="187"/>
      <c r="BU156" s="188"/>
      <c r="BV156" s="189"/>
      <c r="BW156" s="185"/>
    </row>
    <row r="157" spans="2:75" customFormat="1" ht="18.75">
      <c r="B157" s="353" t="s">
        <v>476</v>
      </c>
      <c r="C157" s="354">
        <v>807777000162</v>
      </c>
      <c r="D157" s="355" t="s">
        <v>11</v>
      </c>
      <c r="E157" s="355" t="s">
        <v>620</v>
      </c>
      <c r="F157" s="355" t="s">
        <v>663</v>
      </c>
      <c r="G157" s="356" t="s">
        <v>738</v>
      </c>
      <c r="H157" s="356" t="s">
        <v>34</v>
      </c>
      <c r="I157" s="356" t="s">
        <v>1303</v>
      </c>
      <c r="J157" s="356" t="s">
        <v>608</v>
      </c>
      <c r="K157" s="357" t="s">
        <v>48</v>
      </c>
      <c r="L157" s="358"/>
      <c r="M157" s="358" t="s">
        <v>1414</v>
      </c>
      <c r="N157" s="357">
        <v>19119</v>
      </c>
      <c r="O157" s="357" t="s">
        <v>1320</v>
      </c>
      <c r="P157" s="361">
        <v>34974</v>
      </c>
      <c r="Q157" s="362">
        <v>572.80189800000005</v>
      </c>
      <c r="R157" s="362">
        <v>409.98579266135465</v>
      </c>
      <c r="S157" s="841">
        <v>0</v>
      </c>
      <c r="T157" s="359">
        <v>0.10085392892080125</v>
      </c>
      <c r="U157" s="664">
        <v>1.0084095158118453</v>
      </c>
      <c r="V157" s="359">
        <v>0.1163589326380694</v>
      </c>
      <c r="W157" s="664">
        <v>1.0125671613262637</v>
      </c>
      <c r="X157" s="359">
        <v>0.15851202737767855</v>
      </c>
      <c r="Y157" s="664">
        <v>1.0424943130200521</v>
      </c>
      <c r="Z157" s="359">
        <v>0.18662002535475652</v>
      </c>
      <c r="AA157" s="664">
        <v>0.98565589202479598</v>
      </c>
      <c r="AB157" s="359">
        <v>1.1731452536007561E-3</v>
      </c>
      <c r="AC157" s="363">
        <v>1.2310091826500256</v>
      </c>
      <c r="AD157" s="865">
        <v>0</v>
      </c>
      <c r="AE157" s="360" t="s">
        <v>1756</v>
      </c>
      <c r="AF157" s="844" t="s">
        <v>1757</v>
      </c>
      <c r="AG157" s="364" t="s">
        <v>741</v>
      </c>
      <c r="AH157" s="364" t="s">
        <v>1747</v>
      </c>
      <c r="AI157" s="364">
        <v>1</v>
      </c>
      <c r="AJ157" s="364">
        <v>1</v>
      </c>
      <c r="AK157" s="364">
        <v>1</v>
      </c>
      <c r="AL157" s="359">
        <v>2.5000000000000001E-3</v>
      </c>
      <c r="AM157" s="359">
        <v>0</v>
      </c>
      <c r="AN157" s="664" t="s">
        <v>64</v>
      </c>
      <c r="AO157" s="357" t="s">
        <v>1323</v>
      </c>
      <c r="AP157" s="360" t="s">
        <v>1749</v>
      </c>
      <c r="AQ157" s="366" t="s">
        <v>662</v>
      </c>
      <c r="AR157" s="359">
        <v>3.33333333333333E-4</v>
      </c>
      <c r="AS157" s="359">
        <v>3.33333333333333E-4</v>
      </c>
      <c r="AT157" s="359" t="s">
        <v>1417</v>
      </c>
      <c r="AW157" s="198"/>
      <c r="AX157" s="198"/>
      <c r="AY157" s="184"/>
      <c r="AZ157" s="184"/>
      <c r="BA157" s="184"/>
      <c r="BB157" s="848"/>
      <c r="BC157" s="184"/>
      <c r="BD157" s="184"/>
      <c r="BE157" s="184"/>
      <c r="BF157" s="184"/>
      <c r="BG157" s="848"/>
      <c r="BH157" s="186"/>
      <c r="BI157" s="199"/>
      <c r="BJ157" s="199"/>
      <c r="BK157" s="199"/>
      <c r="BL157" s="186"/>
      <c r="BM157" s="186"/>
      <c r="BN157" s="186"/>
      <c r="BO157" s="186"/>
      <c r="BP157" s="186"/>
      <c r="BQ157" s="186"/>
      <c r="BR157" s="186"/>
      <c r="BS157" s="186"/>
      <c r="BT157" s="187"/>
      <c r="BU157" s="188"/>
      <c r="BV157" s="189"/>
      <c r="BW157" s="185"/>
    </row>
    <row r="158" spans="2:75" customFormat="1" ht="18.75">
      <c r="B158" s="353" t="s">
        <v>193</v>
      </c>
      <c r="C158" s="354">
        <v>40054275000122</v>
      </c>
      <c r="D158" s="355" t="s">
        <v>11</v>
      </c>
      <c r="E158" s="355" t="s">
        <v>620</v>
      </c>
      <c r="F158" s="355" t="s">
        <v>663</v>
      </c>
      <c r="G158" s="356" t="s">
        <v>738</v>
      </c>
      <c r="H158" s="356" t="s">
        <v>34</v>
      </c>
      <c r="I158" s="356" t="s">
        <v>1303</v>
      </c>
      <c r="J158" s="356" t="s">
        <v>608</v>
      </c>
      <c r="K158" s="357" t="s">
        <v>48</v>
      </c>
      <c r="L158" s="358"/>
      <c r="M158" s="358" t="s">
        <v>1414</v>
      </c>
      <c r="N158" s="357">
        <v>567833</v>
      </c>
      <c r="O158" s="357" t="s">
        <v>1320</v>
      </c>
      <c r="P158" s="361">
        <v>44193</v>
      </c>
      <c r="Q158" s="362">
        <v>0</v>
      </c>
      <c r="R158" s="362">
        <v>0</v>
      </c>
      <c r="S158" s="841">
        <v>0</v>
      </c>
      <c r="T158" s="359"/>
      <c r="U158" s="664"/>
      <c r="V158" s="359"/>
      <c r="W158" s="664"/>
      <c r="X158" s="359"/>
      <c r="Y158" s="664"/>
      <c r="Z158" s="359"/>
      <c r="AA158" s="664"/>
      <c r="AB158" s="359"/>
      <c r="AC158" s="363"/>
      <c r="AD158" s="865">
        <v>0</v>
      </c>
      <c r="AE158" s="360" t="s">
        <v>1979</v>
      </c>
      <c r="AF158" s="844" t="s">
        <v>1760</v>
      </c>
      <c r="AG158" s="364" t="s">
        <v>1435</v>
      </c>
      <c r="AH158" s="364" t="s">
        <v>1747</v>
      </c>
      <c r="AI158" s="364">
        <v>100</v>
      </c>
      <c r="AJ158" s="364">
        <v>100</v>
      </c>
      <c r="AK158" s="364">
        <v>100</v>
      </c>
      <c r="AL158" s="359">
        <v>2.5000000000000001E-3</v>
      </c>
      <c r="AM158" s="359">
        <v>0</v>
      </c>
      <c r="AN158" s="664" t="s">
        <v>34</v>
      </c>
      <c r="AO158" s="357" t="s">
        <v>1323</v>
      </c>
      <c r="AP158" s="360" t="s">
        <v>1749</v>
      </c>
      <c r="AQ158" s="366" t="s">
        <v>669</v>
      </c>
      <c r="AR158" s="359">
        <v>3.33333333333333E-4</v>
      </c>
      <c r="AS158" s="359">
        <v>3.33333333333333E-4</v>
      </c>
      <c r="AT158" s="359" t="s">
        <v>1417</v>
      </c>
      <c r="AW158" s="198"/>
      <c r="AX158" s="198"/>
      <c r="AY158" s="184"/>
      <c r="AZ158" s="184"/>
      <c r="BA158" s="184"/>
      <c r="BB158" s="848"/>
      <c r="BC158" s="184"/>
      <c r="BD158" s="184"/>
      <c r="BE158" s="184"/>
      <c r="BF158" s="184"/>
      <c r="BG158" s="848"/>
      <c r="BH158" s="186"/>
      <c r="BI158" s="199"/>
      <c r="BJ158" s="199"/>
      <c r="BK158" s="199"/>
      <c r="BL158" s="186"/>
      <c r="BM158" s="186"/>
      <c r="BN158" s="186"/>
      <c r="BO158" s="186"/>
      <c r="BP158" s="186"/>
      <c r="BQ158" s="186"/>
      <c r="BR158" s="186"/>
      <c r="BS158" s="186"/>
      <c r="BT158" s="187"/>
      <c r="BU158" s="188"/>
      <c r="BV158" s="189"/>
      <c r="BW158" s="185"/>
    </row>
    <row r="159" spans="2:75" customFormat="1" ht="18.75">
      <c r="B159" s="353" t="s">
        <v>1057</v>
      </c>
      <c r="C159" s="354">
        <v>26374829000148</v>
      </c>
      <c r="D159" s="355" t="s">
        <v>11</v>
      </c>
      <c r="E159" s="355" t="s">
        <v>620</v>
      </c>
      <c r="F159" s="355" t="s">
        <v>663</v>
      </c>
      <c r="G159" s="356" t="s">
        <v>738</v>
      </c>
      <c r="H159" s="356" t="s">
        <v>34</v>
      </c>
      <c r="I159" s="356" t="s">
        <v>1303</v>
      </c>
      <c r="J159" s="356" t="s">
        <v>608</v>
      </c>
      <c r="K159" s="357" t="s">
        <v>48</v>
      </c>
      <c r="L159" s="358"/>
      <c r="M159" s="358" t="s">
        <v>1414</v>
      </c>
      <c r="N159" s="357">
        <v>442984</v>
      </c>
      <c r="O159" s="357" t="s">
        <v>1320</v>
      </c>
      <c r="P159" s="361">
        <v>42834</v>
      </c>
      <c r="Q159" s="362">
        <v>242.76633200000001</v>
      </c>
      <c r="R159" s="362">
        <v>132.1978250358566</v>
      </c>
      <c r="S159" s="841">
        <v>0</v>
      </c>
      <c r="T159" s="359">
        <v>9.8340653589363169E-2</v>
      </c>
      <c r="U159" s="664">
        <v>0.9832799964446074</v>
      </c>
      <c r="V159" s="359">
        <v>0.11289311268034496</v>
      </c>
      <c r="W159" s="664">
        <v>0.98240724668372614</v>
      </c>
      <c r="X159" s="359">
        <v>0.14729813151123095</v>
      </c>
      <c r="Y159" s="664">
        <v>0.96874329954196114</v>
      </c>
      <c r="Z159" s="359">
        <v>0.17239728109245056</v>
      </c>
      <c r="AA159" s="664">
        <v>0.9105367741474153</v>
      </c>
      <c r="AB159" s="359">
        <v>1.420912613949904E-3</v>
      </c>
      <c r="AC159" s="363">
        <v>-1.4227950108344165</v>
      </c>
      <c r="AD159" s="865">
        <v>0</v>
      </c>
      <c r="AE159" s="360" t="s">
        <v>1968</v>
      </c>
      <c r="AF159" s="844" t="s">
        <v>1760</v>
      </c>
      <c r="AG159" s="364" t="s">
        <v>1435</v>
      </c>
      <c r="AH159" s="364" t="s">
        <v>1742</v>
      </c>
      <c r="AI159" s="364">
        <v>0</v>
      </c>
      <c r="AJ159" s="364">
        <v>0</v>
      </c>
      <c r="AK159" s="364">
        <v>0</v>
      </c>
      <c r="AL159" s="359">
        <v>3.0000000000000001E-3</v>
      </c>
      <c r="AM159" s="359">
        <v>0</v>
      </c>
      <c r="AN159" s="664" t="s">
        <v>64</v>
      </c>
      <c r="AO159" s="357" t="s">
        <v>1323</v>
      </c>
      <c r="AP159" s="360" t="s">
        <v>1749</v>
      </c>
      <c r="AQ159" s="366" t="s">
        <v>680</v>
      </c>
      <c r="AR159" s="359">
        <v>8.0009999999999999E-4</v>
      </c>
      <c r="AS159" s="359">
        <v>8.0009999999999999E-4</v>
      </c>
      <c r="AT159" s="359" t="s">
        <v>1417</v>
      </c>
      <c r="AW159" s="198"/>
      <c r="AX159" s="198"/>
      <c r="AY159" s="184"/>
      <c r="AZ159" s="184"/>
      <c r="BA159" s="184"/>
      <c r="BB159" s="848"/>
      <c r="BC159" s="184"/>
      <c r="BD159" s="184"/>
      <c r="BE159" s="184"/>
      <c r="BF159" s="184"/>
      <c r="BG159" s="848"/>
      <c r="BH159" s="186"/>
      <c r="BI159" s="199"/>
      <c r="BJ159" s="199"/>
      <c r="BK159" s="199"/>
      <c r="BL159" s="186"/>
      <c r="BM159" s="186"/>
      <c r="BN159" s="186"/>
      <c r="BO159" s="186"/>
      <c r="BP159" s="186"/>
      <c r="BQ159" s="186"/>
      <c r="BR159" s="186"/>
      <c r="BS159" s="186"/>
      <c r="BT159" s="187"/>
      <c r="BU159" s="188"/>
      <c r="BV159" s="189"/>
      <c r="BW159" s="185"/>
    </row>
    <row r="160" spans="2:75" customFormat="1" ht="18.75">
      <c r="B160" s="353" t="s">
        <v>1058</v>
      </c>
      <c r="C160" s="354">
        <v>11435287000107</v>
      </c>
      <c r="D160" s="355" t="s">
        <v>11</v>
      </c>
      <c r="E160" s="355" t="s">
        <v>620</v>
      </c>
      <c r="F160" s="355" t="s">
        <v>663</v>
      </c>
      <c r="G160" s="356" t="s">
        <v>738</v>
      </c>
      <c r="H160" s="356" t="s">
        <v>34</v>
      </c>
      <c r="I160" s="356" t="s">
        <v>1303</v>
      </c>
      <c r="J160" s="356" t="s">
        <v>608</v>
      </c>
      <c r="K160" s="357" t="s">
        <v>48</v>
      </c>
      <c r="L160" s="358"/>
      <c r="M160" s="358" t="s">
        <v>34</v>
      </c>
      <c r="N160" s="357">
        <v>256765</v>
      </c>
      <c r="O160" s="357" t="s">
        <v>1320</v>
      </c>
      <c r="P160" s="361">
        <v>40227</v>
      </c>
      <c r="Q160" s="362">
        <v>642.05244400000004</v>
      </c>
      <c r="R160" s="362">
        <v>481.37133532270929</v>
      </c>
      <c r="S160" s="841">
        <v>0</v>
      </c>
      <c r="T160" s="359">
        <v>0.10068650938681989</v>
      </c>
      <c r="U160" s="664">
        <v>1.0067355358984584</v>
      </c>
      <c r="V160" s="359">
        <v>0.11685681220148303</v>
      </c>
      <c r="W160" s="664">
        <v>1.0168997594756142</v>
      </c>
      <c r="X160" s="359">
        <v>0.16301469003110314</v>
      </c>
      <c r="Y160" s="664">
        <v>1.0721072091976953</v>
      </c>
      <c r="Z160" s="359">
        <v>0.18265909292258842</v>
      </c>
      <c r="AA160" s="664">
        <v>0.96473575560183156</v>
      </c>
      <c r="AB160" s="359">
        <v>1.5278742726087949E-3</v>
      </c>
      <c r="AC160" s="363">
        <v>1.2710680309201723</v>
      </c>
      <c r="AD160" s="865">
        <v>0</v>
      </c>
      <c r="AE160" s="360" t="s">
        <v>1846</v>
      </c>
      <c r="AF160" s="844" t="s">
        <v>1785</v>
      </c>
      <c r="AG160" s="364" t="s">
        <v>719</v>
      </c>
      <c r="AH160" s="364" t="s">
        <v>1747</v>
      </c>
      <c r="AI160" s="364">
        <v>1000</v>
      </c>
      <c r="AJ160" s="364">
        <v>500</v>
      </c>
      <c r="AK160" s="364">
        <v>0</v>
      </c>
      <c r="AL160" s="359">
        <v>3.0000000000000001E-3</v>
      </c>
      <c r="AM160" s="359">
        <v>0</v>
      </c>
      <c r="AN160" s="664" t="s">
        <v>64</v>
      </c>
      <c r="AO160" s="357" t="s">
        <v>1323</v>
      </c>
      <c r="AP160" s="360" t="s">
        <v>1749</v>
      </c>
      <c r="AQ160" s="366" t="s">
        <v>669</v>
      </c>
      <c r="AR160" s="359">
        <v>1.1999999999999999E-3</v>
      </c>
      <c r="AS160" s="359">
        <v>1.1999999999999999E-3</v>
      </c>
      <c r="AT160" s="359" t="s">
        <v>1417</v>
      </c>
      <c r="AW160" s="198"/>
      <c r="AX160" s="198"/>
      <c r="AY160" s="184"/>
      <c r="AZ160" s="184"/>
      <c r="BA160" s="184"/>
      <c r="BB160" s="848"/>
      <c r="BC160" s="184"/>
      <c r="BD160" s="184"/>
      <c r="BE160" s="184"/>
      <c r="BF160" s="184"/>
      <c r="BG160" s="848"/>
      <c r="BH160" s="186"/>
      <c r="BI160" s="199"/>
      <c r="BJ160" s="199"/>
      <c r="BK160" s="199"/>
      <c r="BL160" s="186"/>
      <c r="BM160" s="186"/>
      <c r="BN160" s="186"/>
      <c r="BO160" s="186"/>
      <c r="BP160" s="186"/>
      <c r="BQ160" s="186"/>
      <c r="BR160" s="186"/>
      <c r="BS160" s="186"/>
      <c r="BT160" s="187"/>
      <c r="BU160" s="188"/>
      <c r="BV160" s="189"/>
      <c r="BW160" s="185"/>
    </row>
    <row r="161" spans="2:75" customFormat="1" ht="18.75">
      <c r="B161" s="353" t="s">
        <v>1067</v>
      </c>
      <c r="C161" s="354">
        <v>8610270000126</v>
      </c>
      <c r="D161" s="355" t="s">
        <v>11</v>
      </c>
      <c r="E161" s="355" t="s">
        <v>620</v>
      </c>
      <c r="F161" s="355" t="s">
        <v>663</v>
      </c>
      <c r="G161" s="356" t="s">
        <v>738</v>
      </c>
      <c r="H161" s="356" t="s">
        <v>34</v>
      </c>
      <c r="I161" s="356" t="s">
        <v>1303</v>
      </c>
      <c r="J161" s="356" t="s">
        <v>608</v>
      </c>
      <c r="K161" s="357" t="s">
        <v>48</v>
      </c>
      <c r="L161" s="358"/>
      <c r="M161" s="358" t="s">
        <v>34</v>
      </c>
      <c r="N161" s="357">
        <v>180203</v>
      </c>
      <c r="O161" s="357" t="s">
        <v>1320</v>
      </c>
      <c r="P161" s="361">
        <v>39143</v>
      </c>
      <c r="Q161" s="362">
        <v>113.218958</v>
      </c>
      <c r="R161" s="362">
        <v>105.60917422709167</v>
      </c>
      <c r="S161" s="841">
        <v>0</v>
      </c>
      <c r="T161" s="359">
        <v>9.710220815832038E-2</v>
      </c>
      <c r="U161" s="664">
        <v>0.97089713569896441</v>
      </c>
      <c r="V161" s="359">
        <v>0.1158799127418384</v>
      </c>
      <c r="W161" s="664">
        <v>1.0083986819018766</v>
      </c>
      <c r="X161" s="359">
        <v>0.1419639776232573</v>
      </c>
      <c r="Y161" s="664">
        <v>0.93366189161991853</v>
      </c>
      <c r="Z161" s="359">
        <v>0.16960911725947003</v>
      </c>
      <c r="AA161" s="664">
        <v>0.89581075476828631</v>
      </c>
      <c r="AB161" s="359">
        <v>6.0799707614741776E-3</v>
      </c>
      <c r="AC161" s="363">
        <v>0.15873969158690654</v>
      </c>
      <c r="AD161" s="865">
        <v>0</v>
      </c>
      <c r="AE161" s="360" t="s">
        <v>1792</v>
      </c>
      <c r="AF161" s="844" t="s">
        <v>1741</v>
      </c>
      <c r="AG161" s="364" t="s">
        <v>1436</v>
      </c>
      <c r="AH161" s="364" t="s">
        <v>1747</v>
      </c>
      <c r="AI161" s="364">
        <v>100</v>
      </c>
      <c r="AJ161" s="364">
        <v>0</v>
      </c>
      <c r="AK161" s="364">
        <v>0</v>
      </c>
      <c r="AL161" s="359">
        <v>4.5000000000000005E-3</v>
      </c>
      <c r="AM161" s="359">
        <v>0</v>
      </c>
      <c r="AN161" s="664" t="s">
        <v>34</v>
      </c>
      <c r="AO161" s="357" t="s">
        <v>1323</v>
      </c>
      <c r="AP161" s="360" t="s">
        <v>1749</v>
      </c>
      <c r="AQ161" s="366" t="s">
        <v>675</v>
      </c>
      <c r="AR161" s="359">
        <v>1.5E-3</v>
      </c>
      <c r="AS161" s="359">
        <v>1.5E-3</v>
      </c>
      <c r="AT161" s="359" t="s">
        <v>1417</v>
      </c>
      <c r="AW161" s="198"/>
      <c r="AX161" s="198"/>
      <c r="AY161" s="184"/>
      <c r="AZ161" s="184"/>
      <c r="BA161" s="184"/>
      <c r="BB161" s="848"/>
      <c r="BC161" s="184"/>
      <c r="BD161" s="184"/>
      <c r="BE161" s="184"/>
      <c r="BF161" s="184"/>
      <c r="BG161" s="848"/>
      <c r="BH161" s="186"/>
      <c r="BI161" s="199"/>
      <c r="BJ161" s="199"/>
      <c r="BK161" s="199"/>
      <c r="BL161" s="186"/>
      <c r="BM161" s="186"/>
      <c r="BN161" s="186"/>
      <c r="BO161" s="186"/>
      <c r="BP161" s="186"/>
      <c r="BQ161" s="186"/>
      <c r="BR161" s="186"/>
      <c r="BS161" s="186"/>
      <c r="BT161" s="187"/>
      <c r="BU161" s="188"/>
      <c r="BV161" s="189"/>
      <c r="BW161" s="185"/>
    </row>
    <row r="162" spans="2:75" customFormat="1" ht="18.75">
      <c r="B162" s="353" t="s">
        <v>310</v>
      </c>
      <c r="C162" s="354">
        <v>35726805000100</v>
      </c>
      <c r="D162" s="355" t="s">
        <v>11</v>
      </c>
      <c r="E162" s="355" t="s">
        <v>620</v>
      </c>
      <c r="F162" s="355" t="s">
        <v>663</v>
      </c>
      <c r="G162" s="356" t="s">
        <v>738</v>
      </c>
      <c r="H162" s="356" t="s">
        <v>34</v>
      </c>
      <c r="I162" s="356" t="s">
        <v>1303</v>
      </c>
      <c r="J162" s="356" t="s">
        <v>608</v>
      </c>
      <c r="K162" s="357" t="s">
        <v>48</v>
      </c>
      <c r="L162" s="358"/>
      <c r="M162" s="358" t="s">
        <v>1414</v>
      </c>
      <c r="N162" s="357">
        <v>522929</v>
      </c>
      <c r="O162" s="357" t="s">
        <v>1320</v>
      </c>
      <c r="P162" s="361">
        <v>43837</v>
      </c>
      <c r="Q162" s="362">
        <v>108.64010671</v>
      </c>
      <c r="R162" s="362">
        <v>92.583577208167313</v>
      </c>
      <c r="S162" s="841">
        <v>0</v>
      </c>
      <c r="T162" s="359">
        <v>0.10008963090214906</v>
      </c>
      <c r="U162" s="664">
        <v>1.0007675190827914</v>
      </c>
      <c r="V162" s="359">
        <v>0.1147346452054534</v>
      </c>
      <c r="W162" s="664">
        <v>0.99843244835207634</v>
      </c>
      <c r="X162" s="359">
        <v>0.15167387706225832</v>
      </c>
      <c r="Y162" s="664">
        <v>0.99752149339661378</v>
      </c>
      <c r="Z162" s="359"/>
      <c r="AA162" s="664"/>
      <c r="AB162" s="359">
        <v>1.3087140807856352E-3</v>
      </c>
      <c r="AC162" s="363">
        <v>-0.13764263370883892</v>
      </c>
      <c r="AD162" s="865">
        <v>0</v>
      </c>
      <c r="AE162" s="360" t="s">
        <v>2015</v>
      </c>
      <c r="AF162" s="844" t="s">
        <v>1760</v>
      </c>
      <c r="AG162" s="364" t="s">
        <v>1435</v>
      </c>
      <c r="AH162" s="364" t="s">
        <v>1747</v>
      </c>
      <c r="AI162" s="364">
        <v>30</v>
      </c>
      <c r="AJ162" s="364">
        <v>30</v>
      </c>
      <c r="AK162" s="364">
        <v>30</v>
      </c>
      <c r="AL162" s="359">
        <v>2.2000000000000001E-3</v>
      </c>
      <c r="AM162" s="359">
        <v>0</v>
      </c>
      <c r="AN162" s="664" t="s">
        <v>64</v>
      </c>
      <c r="AO162" s="357" t="s">
        <v>1323</v>
      </c>
      <c r="AP162" s="360" t="s">
        <v>1749</v>
      </c>
      <c r="AQ162" s="366" t="s">
        <v>669</v>
      </c>
      <c r="AR162" s="359">
        <v>0</v>
      </c>
      <c r="AS162" s="359">
        <v>0</v>
      </c>
      <c r="AT162" s="359" t="s">
        <v>1417</v>
      </c>
      <c r="AW162" s="198"/>
      <c r="AX162" s="198"/>
      <c r="AY162" s="184"/>
      <c r="AZ162" s="184"/>
      <c r="BA162" s="184"/>
      <c r="BB162" s="848"/>
      <c r="BC162" s="184"/>
      <c r="BD162" s="184"/>
      <c r="BE162" s="184"/>
      <c r="BF162" s="184"/>
      <c r="BG162" s="848"/>
      <c r="BH162" s="186"/>
      <c r="BI162" s="199"/>
      <c r="BJ162" s="199"/>
      <c r="BK162" s="199"/>
      <c r="BL162" s="186"/>
      <c r="BM162" s="186"/>
      <c r="BN162" s="186"/>
      <c r="BO162" s="186"/>
      <c r="BP162" s="186"/>
      <c r="BQ162" s="186"/>
      <c r="BR162" s="186"/>
      <c r="BS162" s="186"/>
      <c r="BT162" s="187"/>
      <c r="BU162" s="188"/>
      <c r="BV162" s="189"/>
      <c r="BW162" s="185"/>
    </row>
    <row r="163" spans="2:75" customFormat="1" ht="18.75">
      <c r="B163" s="353" t="s">
        <v>1195</v>
      </c>
      <c r="C163" s="354">
        <v>12923387000137</v>
      </c>
      <c r="D163" s="355" t="s">
        <v>11</v>
      </c>
      <c r="E163" s="355" t="s">
        <v>620</v>
      </c>
      <c r="F163" s="355" t="s">
        <v>663</v>
      </c>
      <c r="G163" s="356" t="s">
        <v>738</v>
      </c>
      <c r="H163" s="356" t="s">
        <v>34</v>
      </c>
      <c r="I163" s="356" t="s">
        <v>1303</v>
      </c>
      <c r="J163" s="356" t="s">
        <v>608</v>
      </c>
      <c r="K163" s="357" t="s">
        <v>48</v>
      </c>
      <c r="L163" s="358"/>
      <c r="M163" s="358" t="s">
        <v>1414</v>
      </c>
      <c r="N163" s="357">
        <v>389651</v>
      </c>
      <c r="O163" s="357" t="s">
        <v>1320</v>
      </c>
      <c r="P163" s="361">
        <v>40542</v>
      </c>
      <c r="Q163" s="362">
        <v>0</v>
      </c>
      <c r="R163" s="362">
        <v>0</v>
      </c>
      <c r="S163" s="841">
        <v>0</v>
      </c>
      <c r="T163" s="359"/>
      <c r="U163" s="664"/>
      <c r="V163" s="359"/>
      <c r="W163" s="664"/>
      <c r="X163" s="359"/>
      <c r="Y163" s="664"/>
      <c r="Z163" s="359"/>
      <c r="AA163" s="664"/>
      <c r="AB163" s="359"/>
      <c r="AC163" s="363"/>
      <c r="AD163" s="865">
        <v>0</v>
      </c>
      <c r="AE163" s="360" t="s">
        <v>1797</v>
      </c>
      <c r="AF163" s="844" t="s">
        <v>1741</v>
      </c>
      <c r="AG163" s="364" t="s">
        <v>1436</v>
      </c>
      <c r="AH163" s="364" t="s">
        <v>1747</v>
      </c>
      <c r="AI163" s="364">
        <v>500</v>
      </c>
      <c r="AJ163" s="364">
        <v>100</v>
      </c>
      <c r="AK163" s="364">
        <v>100</v>
      </c>
      <c r="AL163" s="359">
        <v>3.0000000000000001E-3</v>
      </c>
      <c r="AM163" s="359">
        <v>0</v>
      </c>
      <c r="AN163" s="664" t="s">
        <v>64</v>
      </c>
      <c r="AO163" s="357" t="s">
        <v>1323</v>
      </c>
      <c r="AP163" s="360" t="s">
        <v>1749</v>
      </c>
      <c r="AQ163" s="366" t="s">
        <v>662</v>
      </c>
      <c r="AR163" s="359">
        <v>7.5000000000000002E-4</v>
      </c>
      <c r="AS163" s="359">
        <v>7.5000000000000002E-4</v>
      </c>
      <c r="AT163" s="359" t="s">
        <v>1417</v>
      </c>
      <c r="AW163" s="198"/>
      <c r="AX163" s="198"/>
      <c r="AY163" s="184"/>
      <c r="AZ163" s="184"/>
      <c r="BA163" s="184"/>
      <c r="BB163" s="848"/>
      <c r="BC163" s="184"/>
      <c r="BD163" s="184"/>
      <c r="BE163" s="184"/>
      <c r="BF163" s="184"/>
      <c r="BG163" s="848"/>
      <c r="BH163" s="186"/>
      <c r="BI163" s="199"/>
      <c r="BJ163" s="199"/>
      <c r="BK163" s="199"/>
      <c r="BL163" s="186"/>
      <c r="BM163" s="186"/>
      <c r="BN163" s="186"/>
      <c r="BO163" s="186"/>
      <c r="BP163" s="186"/>
      <c r="BQ163" s="186"/>
      <c r="BR163" s="186"/>
      <c r="BS163" s="186"/>
      <c r="BT163" s="187"/>
      <c r="BU163" s="188"/>
      <c r="BV163" s="189"/>
      <c r="BW163" s="185"/>
    </row>
    <row r="164" spans="2:75" customFormat="1" ht="18.75">
      <c r="B164" s="353" t="s">
        <v>416</v>
      </c>
      <c r="C164" s="354">
        <v>30509221000150</v>
      </c>
      <c r="D164" s="355" t="s">
        <v>11</v>
      </c>
      <c r="E164" s="355" t="s">
        <v>620</v>
      </c>
      <c r="F164" s="355" t="s">
        <v>663</v>
      </c>
      <c r="G164" s="356" t="s">
        <v>738</v>
      </c>
      <c r="H164" s="356" t="s">
        <v>34</v>
      </c>
      <c r="I164" s="356" t="s">
        <v>1303</v>
      </c>
      <c r="J164" s="356" t="s">
        <v>608</v>
      </c>
      <c r="K164" s="357" t="s">
        <v>48</v>
      </c>
      <c r="L164" s="358"/>
      <c r="M164" s="358" t="s">
        <v>1414</v>
      </c>
      <c r="N164" s="357">
        <v>497606</v>
      </c>
      <c r="O164" s="357" t="s">
        <v>1320</v>
      </c>
      <c r="P164" s="361">
        <v>43203</v>
      </c>
      <c r="Q164" s="362">
        <v>1305.3292812</v>
      </c>
      <c r="R164" s="362">
        <v>733.8062295469723</v>
      </c>
      <c r="S164" s="841">
        <v>0</v>
      </c>
      <c r="T164" s="359">
        <v>0.10158834334784017</v>
      </c>
      <c r="U164" s="664">
        <v>1.0157527150773606</v>
      </c>
      <c r="V164" s="359">
        <v>0.11683823859404474</v>
      </c>
      <c r="W164" s="664">
        <v>1.016738130071382</v>
      </c>
      <c r="X164" s="359">
        <v>0.15928166491377493</v>
      </c>
      <c r="Y164" s="664">
        <v>1.0475560283216649</v>
      </c>
      <c r="Z164" s="359">
        <v>0.20054115543547835</v>
      </c>
      <c r="AA164" s="664">
        <v>1.0591819986771942</v>
      </c>
      <c r="AB164" s="359">
        <v>1.88047405986198E-3</v>
      </c>
      <c r="AC164" s="363">
        <v>1.0228583189716205</v>
      </c>
      <c r="AD164" s="865">
        <v>0</v>
      </c>
      <c r="AE164" s="360" t="s">
        <v>1995</v>
      </c>
      <c r="AF164" s="844" t="s">
        <v>1799</v>
      </c>
      <c r="AG164" s="364" t="s">
        <v>736</v>
      </c>
      <c r="AH164" s="364" t="s">
        <v>1747</v>
      </c>
      <c r="AI164" s="364">
        <v>100</v>
      </c>
      <c r="AJ164" s="364">
        <v>100</v>
      </c>
      <c r="AK164" s="364">
        <v>100</v>
      </c>
      <c r="AL164" s="359">
        <v>6.0000000000000001E-3</v>
      </c>
      <c r="AM164" s="359">
        <v>0</v>
      </c>
      <c r="AN164" s="664" t="s">
        <v>64</v>
      </c>
      <c r="AO164" s="357" t="s">
        <v>1323</v>
      </c>
      <c r="AP164" s="360" t="s">
        <v>1749</v>
      </c>
      <c r="AQ164" s="366" t="s">
        <v>675</v>
      </c>
      <c r="AR164" s="359">
        <v>8.0000000000000004E-4</v>
      </c>
      <c r="AS164" s="359">
        <v>8.0000000000000004E-4</v>
      </c>
      <c r="AT164" s="359" t="s">
        <v>1417</v>
      </c>
      <c r="AW164" s="198"/>
      <c r="AX164" s="198"/>
      <c r="AY164" s="184"/>
      <c r="AZ164" s="184"/>
      <c r="BA164" s="184"/>
      <c r="BB164" s="848"/>
      <c r="BC164" s="184"/>
      <c r="BD164" s="184"/>
      <c r="BE164" s="184"/>
      <c r="BF164" s="184"/>
      <c r="BG164" s="848"/>
      <c r="BH164" s="186"/>
      <c r="BI164" s="199"/>
      <c r="BJ164" s="199"/>
      <c r="BK164" s="199"/>
      <c r="BL164" s="186"/>
      <c r="BM164" s="186"/>
      <c r="BN164" s="186"/>
      <c r="BO164" s="186"/>
      <c r="BP164" s="186"/>
      <c r="BQ164" s="186"/>
      <c r="BR164" s="186"/>
      <c r="BS164" s="186"/>
      <c r="BT164" s="187"/>
      <c r="BU164" s="188"/>
      <c r="BV164" s="189"/>
      <c r="BW164" s="185"/>
    </row>
    <row r="165" spans="2:75" customFormat="1" ht="18.75">
      <c r="B165" s="353" t="s">
        <v>1250</v>
      </c>
      <c r="C165" s="354">
        <v>44839845000140</v>
      </c>
      <c r="D165" s="355" t="s">
        <v>11</v>
      </c>
      <c r="E165" s="355" t="s">
        <v>620</v>
      </c>
      <c r="F165" s="355" t="s">
        <v>663</v>
      </c>
      <c r="G165" s="356" t="s">
        <v>738</v>
      </c>
      <c r="H165" s="356" t="s">
        <v>34</v>
      </c>
      <c r="I165" s="356" t="s">
        <v>1417</v>
      </c>
      <c r="J165" s="356" t="s">
        <v>1417</v>
      </c>
      <c r="K165" s="357" t="s">
        <v>48</v>
      </c>
      <c r="L165" s="358"/>
      <c r="M165" s="358" t="s">
        <v>1414</v>
      </c>
      <c r="N165" s="357">
        <v>640948</v>
      </c>
      <c r="O165" s="357" t="s">
        <v>1320</v>
      </c>
      <c r="P165" s="361">
        <v>44634</v>
      </c>
      <c r="Q165" s="362"/>
      <c r="R165" s="362"/>
      <c r="S165" s="841">
        <v>0</v>
      </c>
      <c r="T165" s="359"/>
      <c r="U165" s="664"/>
      <c r="V165" s="359"/>
      <c r="W165" s="664"/>
      <c r="X165" s="359"/>
      <c r="Y165" s="664"/>
      <c r="Z165" s="359"/>
      <c r="AA165" s="664"/>
      <c r="AB165" s="359"/>
      <c r="AC165" s="363"/>
      <c r="AD165" s="865">
        <v>0</v>
      </c>
      <c r="AE165" s="360" t="s">
        <v>2033</v>
      </c>
      <c r="AF165" s="844" t="s">
        <v>1760</v>
      </c>
      <c r="AG165" s="364" t="s">
        <v>1435</v>
      </c>
      <c r="AH165" s="364" t="s">
        <v>1747</v>
      </c>
      <c r="AI165" s="364">
        <v>1000</v>
      </c>
      <c r="AJ165" s="364">
        <v>100</v>
      </c>
      <c r="AK165" s="364">
        <v>1000</v>
      </c>
      <c r="AL165" s="359">
        <v>1.4000000000000002E-3</v>
      </c>
      <c r="AM165" s="359">
        <v>0</v>
      </c>
      <c r="AN165" s="664" t="s">
        <v>2161</v>
      </c>
      <c r="AO165" s="357" t="s">
        <v>1323</v>
      </c>
      <c r="AP165" s="360" t="s">
        <v>1749</v>
      </c>
      <c r="AQ165" s="366" t="s">
        <v>669</v>
      </c>
      <c r="AR165" s="359">
        <v>9.3333333333333105E-4</v>
      </c>
      <c r="AS165" s="359">
        <v>9.3333333333333105E-4</v>
      </c>
      <c r="AT165" s="359" t="s">
        <v>1417</v>
      </c>
      <c r="AW165" s="198"/>
      <c r="AX165" s="198"/>
      <c r="AY165" s="184"/>
      <c r="AZ165" s="184"/>
      <c r="BA165" s="184"/>
      <c r="BB165" s="184"/>
      <c r="BC165" s="184"/>
      <c r="BD165" s="184"/>
      <c r="BE165" s="184"/>
      <c r="BF165" s="184"/>
      <c r="BG165" s="848"/>
      <c r="BH165" s="186"/>
      <c r="BI165" s="199"/>
      <c r="BJ165" s="199"/>
      <c r="BK165" s="199"/>
      <c r="BL165" s="218"/>
      <c r="BM165" s="186"/>
      <c r="BN165" s="186"/>
      <c r="BO165" s="186"/>
      <c r="BP165" s="186"/>
      <c r="BQ165" s="186"/>
      <c r="BR165" s="186"/>
      <c r="BS165" s="186"/>
      <c r="BT165" s="186"/>
      <c r="BU165" s="186"/>
      <c r="BV165" s="189"/>
      <c r="BW165" s="184"/>
    </row>
    <row r="166" spans="2:75" customFormat="1" ht="18.75">
      <c r="B166" s="353" t="s">
        <v>90</v>
      </c>
      <c r="C166" s="354">
        <v>24773832000109</v>
      </c>
      <c r="D166" s="355" t="s">
        <v>11</v>
      </c>
      <c r="E166" s="355" t="s">
        <v>620</v>
      </c>
      <c r="F166" s="355" t="s">
        <v>685</v>
      </c>
      <c r="G166" s="356" t="s">
        <v>738</v>
      </c>
      <c r="H166" s="356" t="s">
        <v>34</v>
      </c>
      <c r="I166" s="356" t="s">
        <v>1303</v>
      </c>
      <c r="J166" s="356" t="s">
        <v>608</v>
      </c>
      <c r="K166" s="357" t="s">
        <v>48</v>
      </c>
      <c r="L166" s="358"/>
      <c r="M166" s="358" t="s">
        <v>34</v>
      </c>
      <c r="N166" s="357">
        <v>420530</v>
      </c>
      <c r="O166" s="357" t="s">
        <v>1320</v>
      </c>
      <c r="P166" s="361">
        <v>42534</v>
      </c>
      <c r="Q166" s="362">
        <v>0</v>
      </c>
      <c r="R166" s="362">
        <v>0</v>
      </c>
      <c r="S166" s="841">
        <v>0</v>
      </c>
      <c r="T166" s="359"/>
      <c r="U166" s="664"/>
      <c r="V166" s="359"/>
      <c r="W166" s="664"/>
      <c r="X166" s="359"/>
      <c r="Y166" s="664"/>
      <c r="Z166" s="359"/>
      <c r="AA166" s="664"/>
      <c r="AB166" s="359"/>
      <c r="AC166" s="363"/>
      <c r="AD166" s="865">
        <v>0</v>
      </c>
      <c r="AE166" s="360" t="s">
        <v>1827</v>
      </c>
      <c r="AF166" s="844" t="s">
        <v>1878</v>
      </c>
      <c r="AG166" s="364" t="s">
        <v>1437</v>
      </c>
      <c r="AH166" s="364" t="s">
        <v>1747</v>
      </c>
      <c r="AI166" s="364">
        <v>1000</v>
      </c>
      <c r="AJ166" s="364">
        <v>1000</v>
      </c>
      <c r="AK166" s="364">
        <v>1000</v>
      </c>
      <c r="AL166" s="359">
        <v>5.0000000000000001E-3</v>
      </c>
      <c r="AM166" s="359">
        <v>0</v>
      </c>
      <c r="AN166" s="664" t="s">
        <v>64</v>
      </c>
      <c r="AO166" s="357" t="s">
        <v>1323</v>
      </c>
      <c r="AP166" s="360" t="s">
        <v>1749</v>
      </c>
      <c r="AQ166" s="366" t="s">
        <v>669</v>
      </c>
      <c r="AR166" s="359">
        <v>1.33333333333333E-3</v>
      </c>
      <c r="AS166" s="359">
        <v>1.33333333333333E-3</v>
      </c>
      <c r="AT166" s="359" t="s">
        <v>1417</v>
      </c>
      <c r="AW166" s="198"/>
      <c r="AX166" s="198"/>
      <c r="AY166" s="184"/>
      <c r="AZ166" s="184"/>
      <c r="BA166" s="184"/>
      <c r="BB166" s="848"/>
      <c r="BC166" s="184"/>
      <c r="BD166" s="184"/>
      <c r="BE166" s="184"/>
      <c r="BF166" s="184"/>
      <c r="BG166" s="848"/>
      <c r="BH166" s="186"/>
      <c r="BI166" s="199"/>
      <c r="BJ166" s="199"/>
      <c r="BK166" s="199"/>
      <c r="BL166" s="186"/>
      <c r="BM166" s="186"/>
      <c r="BN166" s="186"/>
      <c r="BO166" s="186"/>
      <c r="BP166" s="186"/>
      <c r="BQ166" s="186"/>
      <c r="BR166" s="186"/>
      <c r="BS166" s="186"/>
      <c r="BT166" s="187"/>
      <c r="BU166" s="188"/>
      <c r="BV166" s="189"/>
      <c r="BW166" s="185"/>
    </row>
    <row r="167" spans="2:75" customFormat="1" ht="18.75">
      <c r="B167" s="353" t="s">
        <v>487</v>
      </c>
      <c r="C167" s="354">
        <v>34867354000150</v>
      </c>
      <c r="D167" s="355" t="s">
        <v>11</v>
      </c>
      <c r="E167" s="355" t="s">
        <v>620</v>
      </c>
      <c r="F167" s="355" t="s">
        <v>685</v>
      </c>
      <c r="G167" s="356" t="s">
        <v>738</v>
      </c>
      <c r="H167" s="356" t="s">
        <v>34</v>
      </c>
      <c r="I167" s="356" t="s">
        <v>1318</v>
      </c>
      <c r="J167" s="356" t="s">
        <v>608</v>
      </c>
      <c r="K167" s="357" t="s">
        <v>48</v>
      </c>
      <c r="L167" s="358"/>
      <c r="M167" s="358" t="s">
        <v>34</v>
      </c>
      <c r="N167" s="357">
        <v>523453</v>
      </c>
      <c r="O167" s="357" t="s">
        <v>1320</v>
      </c>
      <c r="P167" s="361">
        <v>43714</v>
      </c>
      <c r="Q167" s="362">
        <v>353.56475465</v>
      </c>
      <c r="R167" s="362">
        <v>222.46612559896411</v>
      </c>
      <c r="S167" s="841">
        <v>0</v>
      </c>
      <c r="T167" s="359">
        <v>0.17861920157539357</v>
      </c>
      <c r="U167" s="664">
        <v>1.7859621781991957</v>
      </c>
      <c r="V167" s="359">
        <v>0.2015221172492796</v>
      </c>
      <c r="W167" s="664">
        <v>1.7536657786494727</v>
      </c>
      <c r="X167" s="359">
        <v>0.31583427807735309</v>
      </c>
      <c r="Y167" s="664">
        <v>2.0771637597438213</v>
      </c>
      <c r="Z167" s="359">
        <v>0.67960481798999872</v>
      </c>
      <c r="AA167" s="664">
        <v>3.589413793224566</v>
      </c>
      <c r="AB167" s="359">
        <v>0.11713023472650473</v>
      </c>
      <c r="AC167" s="363">
        <v>0.73941060045854357</v>
      </c>
      <c r="AD167" s="865">
        <v>0</v>
      </c>
      <c r="AE167" s="360" t="s">
        <v>1969</v>
      </c>
      <c r="AF167" s="844" t="s">
        <v>1970</v>
      </c>
      <c r="AG167" s="364" t="s">
        <v>976</v>
      </c>
      <c r="AH167" s="364" t="s">
        <v>1817</v>
      </c>
      <c r="AI167" s="364">
        <v>1000</v>
      </c>
      <c r="AJ167" s="364">
        <v>1000</v>
      </c>
      <c r="AK167" s="364">
        <v>1000</v>
      </c>
      <c r="AL167" s="359">
        <v>0.02</v>
      </c>
      <c r="AM167" s="359">
        <v>0.3</v>
      </c>
      <c r="AN167" s="664" t="s">
        <v>1748</v>
      </c>
      <c r="AO167" s="357" t="s">
        <v>1323</v>
      </c>
      <c r="AP167" s="360" t="s">
        <v>1762</v>
      </c>
      <c r="AQ167" s="366" t="s">
        <v>1872</v>
      </c>
      <c r="AR167" s="359">
        <v>2E-3</v>
      </c>
      <c r="AS167" s="359">
        <v>2E-3</v>
      </c>
      <c r="AT167" s="359" t="s">
        <v>1417</v>
      </c>
      <c r="AW167" s="198"/>
      <c r="AX167" s="198"/>
      <c r="AY167" s="184"/>
      <c r="AZ167" s="184"/>
      <c r="BA167" s="184"/>
      <c r="BB167" s="848"/>
      <c r="BC167" s="184"/>
      <c r="BD167" s="184"/>
      <c r="BE167" s="184"/>
      <c r="BF167" s="184"/>
      <c r="BG167" s="848"/>
      <c r="BH167" s="186"/>
      <c r="BI167" s="199"/>
      <c r="BJ167" s="199"/>
      <c r="BK167" s="199"/>
      <c r="BL167" s="186"/>
      <c r="BM167" s="186"/>
      <c r="BN167" s="186"/>
      <c r="BO167" s="186"/>
      <c r="BP167" s="186"/>
      <c r="BQ167" s="186"/>
      <c r="BR167" s="186"/>
      <c r="BS167" s="186"/>
      <c r="BT167" s="187"/>
      <c r="BU167" s="188"/>
      <c r="BV167" s="189"/>
      <c r="BW167" s="185"/>
    </row>
    <row r="168" spans="2:75" customFormat="1" ht="18.75">
      <c r="B168" s="353" t="s">
        <v>810</v>
      </c>
      <c r="C168" s="354">
        <v>9636393000107</v>
      </c>
      <c r="D168" s="355" t="s">
        <v>11</v>
      </c>
      <c r="E168" s="355" t="s">
        <v>620</v>
      </c>
      <c r="F168" s="355" t="s">
        <v>672</v>
      </c>
      <c r="G168" s="356" t="s">
        <v>738</v>
      </c>
      <c r="H168" s="356" t="s">
        <v>34</v>
      </c>
      <c r="I168" s="356" t="s">
        <v>1417</v>
      </c>
      <c r="J168" s="356" t="s">
        <v>608</v>
      </c>
      <c r="K168" s="357" t="s">
        <v>48</v>
      </c>
      <c r="L168" s="358"/>
      <c r="M168" s="358" t="s">
        <v>34</v>
      </c>
      <c r="N168" s="357">
        <v>217018</v>
      </c>
      <c r="O168" s="357" t="s">
        <v>1320</v>
      </c>
      <c r="P168" s="361">
        <v>39708</v>
      </c>
      <c r="Q168" s="362">
        <v>3493.687371</v>
      </c>
      <c r="R168" s="362">
        <v>1610.5616704501992</v>
      </c>
      <c r="S168" s="841">
        <v>0</v>
      </c>
      <c r="T168" s="359">
        <v>0.1059258258982736</v>
      </c>
      <c r="U168" s="664">
        <v>1.0591219593430916</v>
      </c>
      <c r="V168" s="359">
        <v>0.12341616681451817</v>
      </c>
      <c r="W168" s="664">
        <v>1.0739799245310326</v>
      </c>
      <c r="X168" s="359">
        <v>0.16950823577346719</v>
      </c>
      <c r="Y168" s="664">
        <v>1.1148136499627281</v>
      </c>
      <c r="Z168" s="359">
        <v>0.19022460586113876</v>
      </c>
      <c r="AA168" s="664">
        <v>1.0046939133070218</v>
      </c>
      <c r="AB168" s="359">
        <v>1.2842491823950909E-3</v>
      </c>
      <c r="AC168" s="363">
        <v>6.6197330492815487</v>
      </c>
      <c r="AD168" s="865">
        <v>0</v>
      </c>
      <c r="AE168" s="360" t="s">
        <v>1768</v>
      </c>
      <c r="AF168" s="844" t="s">
        <v>1754</v>
      </c>
      <c r="AG168" s="364" t="s">
        <v>728</v>
      </c>
      <c r="AH168" s="364" t="s">
        <v>1747</v>
      </c>
      <c r="AI168" s="364">
        <v>100</v>
      </c>
      <c r="AJ168" s="364">
        <v>100</v>
      </c>
      <c r="AK168" s="364">
        <v>100</v>
      </c>
      <c r="AL168" s="359">
        <v>3.4999999999999996E-3</v>
      </c>
      <c r="AM168" s="359">
        <v>0</v>
      </c>
      <c r="AN168" s="664" t="s">
        <v>64</v>
      </c>
      <c r="AO168" s="357" t="s">
        <v>1323</v>
      </c>
      <c r="AP168" s="360" t="s">
        <v>1749</v>
      </c>
      <c r="AQ168" s="366" t="s">
        <v>662</v>
      </c>
      <c r="AR168" s="359">
        <v>1.16666666666667E-3</v>
      </c>
      <c r="AS168" s="359">
        <v>1.16666666666667E-3</v>
      </c>
      <c r="AT168" s="359" t="s">
        <v>1417</v>
      </c>
      <c r="AW168" s="198"/>
      <c r="AX168" s="198"/>
      <c r="AY168" s="184"/>
      <c r="AZ168" s="184"/>
      <c r="BA168" s="184"/>
      <c r="BB168" s="848"/>
      <c r="BC168" s="184"/>
      <c r="BD168" s="184"/>
      <c r="BE168" s="184"/>
      <c r="BF168" s="184"/>
      <c r="BG168" s="848"/>
      <c r="BH168" s="186"/>
      <c r="BI168" s="199"/>
      <c r="BJ168" s="199"/>
      <c r="BK168" s="199"/>
      <c r="BL168" s="186"/>
      <c r="BM168" s="186"/>
      <c r="BN168" s="186"/>
      <c r="BO168" s="186"/>
      <c r="BP168" s="186"/>
      <c r="BQ168" s="186"/>
      <c r="BR168" s="186"/>
      <c r="BS168" s="186"/>
      <c r="BT168" s="187"/>
      <c r="BU168" s="188"/>
      <c r="BV168" s="189"/>
      <c r="BW168" s="185"/>
    </row>
    <row r="169" spans="2:75" customFormat="1" ht="18.75">
      <c r="B169" s="353" t="s">
        <v>1514</v>
      </c>
      <c r="C169" s="354">
        <v>17898543000170</v>
      </c>
      <c r="D169" s="355" t="s">
        <v>11</v>
      </c>
      <c r="E169" s="355" t="s">
        <v>620</v>
      </c>
      <c r="F169" s="355" t="s">
        <v>672</v>
      </c>
      <c r="G169" s="356" t="s">
        <v>738</v>
      </c>
      <c r="H169" s="356" t="s">
        <v>34</v>
      </c>
      <c r="I169" s="356" t="s">
        <v>1417</v>
      </c>
      <c r="J169" s="356" t="s">
        <v>608</v>
      </c>
      <c r="K169" s="357" t="s">
        <v>48</v>
      </c>
      <c r="L169" s="358"/>
      <c r="M169" s="358" t="s">
        <v>1417</v>
      </c>
      <c r="N169" s="357">
        <v>339423</v>
      </c>
      <c r="O169" s="357" t="s">
        <v>1320</v>
      </c>
      <c r="P169" s="361">
        <v>41411</v>
      </c>
      <c r="Q169" s="362">
        <v>2298.5581969999998</v>
      </c>
      <c r="R169" s="362">
        <v>10949906.531032478</v>
      </c>
      <c r="S169" s="841">
        <v>0</v>
      </c>
      <c r="T169" s="359">
        <v>9.8345408958062208E-2</v>
      </c>
      <c r="U169" s="664">
        <v>0.98332754401264577</v>
      </c>
      <c r="V169" s="359">
        <v>0.11295511682284176</v>
      </c>
      <c r="W169" s="664">
        <v>0.98294681298203301</v>
      </c>
      <c r="X169" s="359">
        <v>0.14823395172367038</v>
      </c>
      <c r="Y169" s="664">
        <v>0.97489795711348315</v>
      </c>
      <c r="Z169" s="359">
        <v>0.17368946498788151</v>
      </c>
      <c r="AA169" s="664">
        <v>0.91736159730178968</v>
      </c>
      <c r="AB169" s="359">
        <v>1.2371179650630944E-3</v>
      </c>
      <c r="AC169" s="363">
        <v>-1.584055272661788</v>
      </c>
      <c r="AD169" s="865">
        <v>0</v>
      </c>
      <c r="AE169" s="360" t="s">
        <v>1770</v>
      </c>
      <c r="AF169" s="844" t="s">
        <v>1741</v>
      </c>
      <c r="AG169" s="364" t="s">
        <v>1436</v>
      </c>
      <c r="AH169" s="364" t="s">
        <v>1747</v>
      </c>
      <c r="AI169" s="364">
        <v>0</v>
      </c>
      <c r="AJ169" s="364">
        <v>0</v>
      </c>
      <c r="AK169" s="364">
        <v>0</v>
      </c>
      <c r="AL169" s="359">
        <v>2E-3</v>
      </c>
      <c r="AM169" s="359">
        <v>0</v>
      </c>
      <c r="AN169" s="664" t="s">
        <v>64</v>
      </c>
      <c r="AO169" s="357" t="s">
        <v>1323</v>
      </c>
      <c r="AP169" s="360" t="s">
        <v>1749</v>
      </c>
      <c r="AQ169" s="366" t="s">
        <v>1515</v>
      </c>
      <c r="AR169" s="359">
        <v>0</v>
      </c>
      <c r="AS169" s="359">
        <v>0</v>
      </c>
      <c r="AT169" s="359" t="s">
        <v>1417</v>
      </c>
      <c r="AW169" s="198"/>
      <c r="AX169" s="198"/>
      <c r="AY169" s="184"/>
      <c r="AZ169" s="184"/>
      <c r="BA169" s="184"/>
      <c r="BB169" s="848"/>
      <c r="BC169" s="184"/>
      <c r="BD169" s="184"/>
      <c r="BE169" s="184"/>
      <c r="BF169" s="184"/>
      <c r="BG169" s="848"/>
      <c r="BH169" s="186"/>
      <c r="BI169" s="199"/>
      <c r="BJ169" s="199"/>
      <c r="BK169" s="199"/>
      <c r="BL169" s="186"/>
      <c r="BM169" s="186"/>
      <c r="BN169" s="186"/>
      <c r="BO169" s="186"/>
      <c r="BP169" s="186"/>
      <c r="BQ169" s="186"/>
      <c r="BR169" s="186"/>
      <c r="BS169" s="186"/>
      <c r="BT169" s="187"/>
      <c r="BU169" s="188"/>
      <c r="BV169" s="189"/>
      <c r="BW169" s="185"/>
    </row>
    <row r="170" spans="2:75" customFormat="1" ht="18.75">
      <c r="B170" s="353" t="s">
        <v>815</v>
      </c>
      <c r="C170" s="354">
        <v>32158410000151</v>
      </c>
      <c r="D170" s="355" t="s">
        <v>11</v>
      </c>
      <c r="E170" s="355" t="s">
        <v>620</v>
      </c>
      <c r="F170" s="355" t="s">
        <v>672</v>
      </c>
      <c r="G170" s="356" t="s">
        <v>738</v>
      </c>
      <c r="H170" s="356" t="s">
        <v>34</v>
      </c>
      <c r="I170" s="356" t="s">
        <v>1303</v>
      </c>
      <c r="J170" s="356" t="s">
        <v>608</v>
      </c>
      <c r="K170" s="357" t="s">
        <v>48</v>
      </c>
      <c r="L170" s="358"/>
      <c r="M170" s="358" t="s">
        <v>1414</v>
      </c>
      <c r="N170" s="357">
        <v>484040</v>
      </c>
      <c r="O170" s="357" t="s">
        <v>1320</v>
      </c>
      <c r="P170" s="361">
        <v>43464</v>
      </c>
      <c r="Q170" s="362">
        <v>34.799958400000001</v>
      </c>
      <c r="R170" s="362">
        <v>34.124195805776885</v>
      </c>
      <c r="S170" s="841">
        <v>0</v>
      </c>
      <c r="T170" s="359">
        <v>0.10056393955777909</v>
      </c>
      <c r="U170" s="664">
        <v>1.0055099953242956</v>
      </c>
      <c r="V170" s="359">
        <v>0.11497624674357687</v>
      </c>
      <c r="W170" s="664">
        <v>1.000534889291361</v>
      </c>
      <c r="X170" s="359">
        <v>0.15310875335511898</v>
      </c>
      <c r="Y170" s="664">
        <v>1.0069583191059364</v>
      </c>
      <c r="Z170" s="359">
        <v>0.18203357406238974</v>
      </c>
      <c r="AA170" s="664">
        <v>0.961432003236803</v>
      </c>
      <c r="AB170" s="359">
        <v>1.9017337147650749E-3</v>
      </c>
      <c r="AC170" s="363">
        <v>3.2321394312497892E-2</v>
      </c>
      <c r="AD170" s="865">
        <v>32312120000110</v>
      </c>
      <c r="AE170" s="360" t="s">
        <v>1750</v>
      </c>
      <c r="AF170" s="844" t="s">
        <v>1785</v>
      </c>
      <c r="AG170" s="364" t="s">
        <v>719</v>
      </c>
      <c r="AH170" s="364" t="s">
        <v>1747</v>
      </c>
      <c r="AI170" s="364">
        <v>30</v>
      </c>
      <c r="AJ170" s="364">
        <v>30</v>
      </c>
      <c r="AK170" s="364">
        <v>30</v>
      </c>
      <c r="AL170" s="359">
        <v>2.5000000000000001E-3</v>
      </c>
      <c r="AM170" s="359">
        <v>0</v>
      </c>
      <c r="AN170" s="664" t="s">
        <v>64</v>
      </c>
      <c r="AO170" s="357" t="s">
        <v>1323</v>
      </c>
      <c r="AP170" s="360" t="s">
        <v>1749</v>
      </c>
      <c r="AQ170" s="366" t="s">
        <v>669</v>
      </c>
      <c r="AR170" s="359">
        <v>6.6666666666666697E-4</v>
      </c>
      <c r="AS170" s="359">
        <v>6.6666666666666697E-4</v>
      </c>
      <c r="AT170" s="359" t="s">
        <v>1417</v>
      </c>
      <c r="AW170" s="198"/>
      <c r="AX170" s="198"/>
      <c r="AY170" s="184"/>
      <c r="AZ170" s="184"/>
      <c r="BA170" s="184"/>
      <c r="BB170" s="848"/>
      <c r="BC170" s="184"/>
      <c r="BD170" s="184"/>
      <c r="BE170" s="184"/>
      <c r="BF170" s="184"/>
      <c r="BG170" s="848"/>
      <c r="BH170" s="186"/>
      <c r="BI170" s="199"/>
      <c r="BJ170" s="199"/>
      <c r="BK170" s="199"/>
      <c r="BL170" s="186"/>
      <c r="BM170" s="186"/>
      <c r="BN170" s="186"/>
      <c r="BO170" s="186"/>
      <c r="BP170" s="186"/>
      <c r="BQ170" s="186"/>
      <c r="BR170" s="186"/>
      <c r="BS170" s="186"/>
      <c r="BT170" s="187"/>
      <c r="BU170" s="188"/>
      <c r="BV170" s="189"/>
      <c r="BW170" s="185"/>
    </row>
    <row r="171" spans="2:75" customFormat="1" ht="18.75">
      <c r="B171" s="353" t="s">
        <v>829</v>
      </c>
      <c r="C171" s="354">
        <v>11616354000181</v>
      </c>
      <c r="D171" s="355" t="s">
        <v>11</v>
      </c>
      <c r="E171" s="355" t="s">
        <v>620</v>
      </c>
      <c r="F171" s="355" t="s">
        <v>672</v>
      </c>
      <c r="G171" s="356" t="s">
        <v>738</v>
      </c>
      <c r="H171" s="356" t="s">
        <v>34</v>
      </c>
      <c r="I171" s="356" t="s">
        <v>1303</v>
      </c>
      <c r="J171" s="356" t="s">
        <v>608</v>
      </c>
      <c r="K171" s="357" t="s">
        <v>48</v>
      </c>
      <c r="L171" s="358"/>
      <c r="M171" s="358" t="s">
        <v>1414</v>
      </c>
      <c r="N171" s="357">
        <v>245062</v>
      </c>
      <c r="O171" s="357" t="s">
        <v>1320</v>
      </c>
      <c r="P171" s="361">
        <v>40261</v>
      </c>
      <c r="Q171" s="362">
        <v>265.70923199999999</v>
      </c>
      <c r="R171" s="362">
        <v>262.4461350756971</v>
      </c>
      <c r="S171" s="841">
        <v>0</v>
      </c>
      <c r="T171" s="359">
        <v>9.894088424184555E-2</v>
      </c>
      <c r="U171" s="664">
        <v>0.98928153062500102</v>
      </c>
      <c r="V171" s="359">
        <v>0.11331923226255558</v>
      </c>
      <c r="W171" s="664">
        <v>0.98611538224291551</v>
      </c>
      <c r="X171" s="359">
        <v>0.14985668162598076</v>
      </c>
      <c r="Y171" s="664">
        <v>0.98557024944809235</v>
      </c>
      <c r="Z171" s="359">
        <v>0.17873972909291469</v>
      </c>
      <c r="AA171" s="664">
        <v>0.94403516870413329</v>
      </c>
      <c r="AB171" s="359">
        <v>1.2519991192738807E-3</v>
      </c>
      <c r="AC171" s="363">
        <v>-1.2744000943661715</v>
      </c>
      <c r="AD171" s="865">
        <v>0</v>
      </c>
      <c r="AE171" s="360" t="s">
        <v>1842</v>
      </c>
      <c r="AF171" s="844" t="s">
        <v>1741</v>
      </c>
      <c r="AG171" s="364" t="s">
        <v>1436</v>
      </c>
      <c r="AH171" s="364" t="s">
        <v>1747</v>
      </c>
      <c r="AI171" s="364">
        <v>3000</v>
      </c>
      <c r="AJ171" s="364">
        <v>0</v>
      </c>
      <c r="AK171" s="364">
        <v>0</v>
      </c>
      <c r="AL171" s="359">
        <v>2.5000000000000001E-3</v>
      </c>
      <c r="AM171" s="359">
        <v>0</v>
      </c>
      <c r="AN171" s="664" t="s">
        <v>64</v>
      </c>
      <c r="AO171" s="357" t="s">
        <v>1323</v>
      </c>
      <c r="AP171" s="360" t="s">
        <v>1749</v>
      </c>
      <c r="AQ171" s="366" t="s">
        <v>662</v>
      </c>
      <c r="AR171" s="359">
        <v>3.7500000000000001E-4</v>
      </c>
      <c r="AS171" s="359">
        <v>3.7500000000000001E-4</v>
      </c>
      <c r="AT171" s="359" t="s">
        <v>1417</v>
      </c>
      <c r="AW171" s="198"/>
      <c r="AX171" s="198"/>
      <c r="AY171" s="184"/>
      <c r="AZ171" s="184"/>
      <c r="BA171" s="184"/>
      <c r="BB171" s="848"/>
      <c r="BC171" s="184"/>
      <c r="BD171" s="184"/>
      <c r="BE171" s="184"/>
      <c r="BF171" s="184"/>
      <c r="BG171" s="848"/>
      <c r="BH171" s="186"/>
      <c r="BI171" s="199"/>
      <c r="BJ171" s="199"/>
      <c r="BK171" s="199"/>
      <c r="BL171" s="186"/>
      <c r="BM171" s="186"/>
      <c r="BN171" s="186"/>
      <c r="BO171" s="186"/>
      <c r="BP171" s="186"/>
      <c r="BQ171" s="186"/>
      <c r="BR171" s="186"/>
      <c r="BS171" s="186"/>
      <c r="BT171" s="187"/>
      <c r="BU171" s="188"/>
      <c r="BV171" s="189"/>
      <c r="BW171" s="185"/>
    </row>
    <row r="172" spans="2:75" customFormat="1" ht="18.75">
      <c r="B172" s="353" t="s">
        <v>1532</v>
      </c>
      <c r="C172" s="354">
        <v>37953612000109</v>
      </c>
      <c r="D172" s="355" t="s">
        <v>11</v>
      </c>
      <c r="E172" s="355" t="s">
        <v>620</v>
      </c>
      <c r="F172" s="355" t="s">
        <v>672</v>
      </c>
      <c r="G172" s="356" t="s">
        <v>738</v>
      </c>
      <c r="H172" s="356" t="s">
        <v>34</v>
      </c>
      <c r="I172" s="356" t="s">
        <v>1303</v>
      </c>
      <c r="J172" s="356" t="s">
        <v>608</v>
      </c>
      <c r="K172" s="357" t="s">
        <v>48</v>
      </c>
      <c r="L172" s="358"/>
      <c r="M172" s="358" t="s">
        <v>1417</v>
      </c>
      <c r="N172" s="357">
        <v>548065</v>
      </c>
      <c r="O172" s="357" t="s">
        <v>1320</v>
      </c>
      <c r="P172" s="361">
        <v>44057</v>
      </c>
      <c r="Q172" s="362">
        <v>109.56654983999999</v>
      </c>
      <c r="R172" s="362">
        <v>59.633076678964144</v>
      </c>
      <c r="S172" s="841">
        <v>0</v>
      </c>
      <c r="T172" s="359">
        <v>0.10155127565061384</v>
      </c>
      <c r="U172" s="664">
        <v>1.0153820858018108</v>
      </c>
      <c r="V172" s="359">
        <v>0.11658500479948186</v>
      </c>
      <c r="W172" s="664">
        <v>1.0145344640639773</v>
      </c>
      <c r="X172" s="359">
        <v>0.15528285874029635</v>
      </c>
      <c r="Y172" s="664">
        <v>1.0212568713196017</v>
      </c>
      <c r="Z172" s="359"/>
      <c r="AA172" s="664"/>
      <c r="AB172" s="359">
        <v>1.4108777772199701E-3</v>
      </c>
      <c r="AC172" s="363">
        <v>1.183819582493062</v>
      </c>
      <c r="AD172" s="865">
        <v>0</v>
      </c>
      <c r="AE172" s="360" t="s">
        <v>1763</v>
      </c>
      <c r="AF172" s="844" t="s">
        <v>1760</v>
      </c>
      <c r="AG172" s="364" t="s">
        <v>1435</v>
      </c>
      <c r="AH172" s="364" t="s">
        <v>1747</v>
      </c>
      <c r="AI172" s="364">
        <v>0</v>
      </c>
      <c r="AJ172" s="364">
        <v>50</v>
      </c>
      <c r="AK172" s="364">
        <v>1</v>
      </c>
      <c r="AL172" s="359">
        <v>0</v>
      </c>
      <c r="AM172" s="359">
        <v>0</v>
      </c>
      <c r="AN172" s="664" t="s">
        <v>64</v>
      </c>
      <c r="AO172" s="357" t="s">
        <v>1323</v>
      </c>
      <c r="AP172" s="360" t="s">
        <v>1749</v>
      </c>
      <c r="AQ172" s="366" t="s">
        <v>684</v>
      </c>
      <c r="AR172" s="359">
        <v>0</v>
      </c>
      <c r="AS172" s="359">
        <v>0</v>
      </c>
      <c r="AT172" s="359" t="s">
        <v>1417</v>
      </c>
      <c r="AW172" s="198"/>
      <c r="AX172" s="198"/>
      <c r="AY172" s="184"/>
      <c r="AZ172" s="184"/>
      <c r="BA172" s="184"/>
      <c r="BB172" s="848"/>
      <c r="BC172" s="184"/>
      <c r="BD172" s="184"/>
      <c r="BE172" s="184"/>
      <c r="BF172" s="184"/>
      <c r="BG172" s="848"/>
      <c r="BH172" s="186"/>
      <c r="BI172" s="199"/>
      <c r="BJ172" s="199"/>
      <c r="BK172" s="199"/>
      <c r="BL172" s="186"/>
      <c r="BM172" s="186"/>
      <c r="BN172" s="186"/>
      <c r="BO172" s="186"/>
      <c r="BP172" s="186"/>
      <c r="BQ172" s="186"/>
      <c r="BR172" s="186"/>
      <c r="BS172" s="186"/>
      <c r="BT172" s="187"/>
      <c r="BU172" s="188"/>
      <c r="BV172" s="189"/>
      <c r="BW172" s="185"/>
    </row>
    <row r="173" spans="2:75" customFormat="1" ht="18.75">
      <c r="B173" s="353" t="s">
        <v>1533</v>
      </c>
      <c r="C173" s="354">
        <v>11110904000196</v>
      </c>
      <c r="D173" s="355" t="s">
        <v>11</v>
      </c>
      <c r="E173" s="355" t="s">
        <v>620</v>
      </c>
      <c r="F173" s="355" t="s">
        <v>672</v>
      </c>
      <c r="G173" s="356" t="s">
        <v>738</v>
      </c>
      <c r="H173" s="356" t="s">
        <v>34</v>
      </c>
      <c r="I173" s="356" t="s">
        <v>1303</v>
      </c>
      <c r="J173" s="356" t="s">
        <v>608</v>
      </c>
      <c r="K173" s="357" t="s">
        <v>48</v>
      </c>
      <c r="L173" s="358"/>
      <c r="M173" s="358" t="s">
        <v>1417</v>
      </c>
      <c r="N173" s="357">
        <v>236977</v>
      </c>
      <c r="O173" s="357" t="s">
        <v>1320</v>
      </c>
      <c r="P173" s="361">
        <v>40123</v>
      </c>
      <c r="Q173" s="362">
        <v>830.93255099999999</v>
      </c>
      <c r="R173" s="362">
        <v>505.76929094023927</v>
      </c>
      <c r="S173" s="841">
        <v>0</v>
      </c>
      <c r="T173" s="359">
        <v>9.5722817282814399E-2</v>
      </c>
      <c r="U173" s="664">
        <v>0.95710500186968561</v>
      </c>
      <c r="V173" s="359">
        <v>0.10941370029943909</v>
      </c>
      <c r="W173" s="664">
        <v>0.95212904940448573</v>
      </c>
      <c r="X173" s="359">
        <v>0.14162681683445433</v>
      </c>
      <c r="Y173" s="664">
        <v>0.9314444686854243</v>
      </c>
      <c r="Z173" s="359">
        <v>0.17129503893740194</v>
      </c>
      <c r="AA173" s="664">
        <v>0.90471515091862986</v>
      </c>
      <c r="AB173" s="359">
        <v>1.2452892462728902E-3</v>
      </c>
      <c r="AC173" s="363">
        <v>-4.4175116546858826</v>
      </c>
      <c r="AD173" s="865">
        <v>0</v>
      </c>
      <c r="AE173" s="360" t="s">
        <v>1763</v>
      </c>
      <c r="AF173" s="844" t="s">
        <v>1760</v>
      </c>
      <c r="AG173" s="364" t="s">
        <v>1435</v>
      </c>
      <c r="AH173" s="364" t="s">
        <v>1817</v>
      </c>
      <c r="AI173" s="364">
        <v>3000</v>
      </c>
      <c r="AJ173" s="364">
        <v>1000</v>
      </c>
      <c r="AK173" s="364">
        <v>1000</v>
      </c>
      <c r="AL173" s="359">
        <v>5.0000000000000001E-3</v>
      </c>
      <c r="AM173" s="359">
        <v>0</v>
      </c>
      <c r="AN173" s="664" t="s">
        <v>64</v>
      </c>
      <c r="AO173" s="357" t="s">
        <v>1323</v>
      </c>
      <c r="AP173" s="360" t="s">
        <v>1749</v>
      </c>
      <c r="AQ173" s="366" t="s">
        <v>669</v>
      </c>
      <c r="AR173" s="359">
        <v>1.75E-3</v>
      </c>
      <c r="AS173" s="359">
        <v>1.75E-3</v>
      </c>
      <c r="AT173" s="359" t="s">
        <v>1417</v>
      </c>
      <c r="AW173" s="198"/>
      <c r="AX173" s="198"/>
      <c r="AY173" s="184"/>
      <c r="AZ173" s="184"/>
      <c r="BA173" s="184"/>
      <c r="BB173" s="848"/>
      <c r="BC173" s="184"/>
      <c r="BD173" s="184"/>
      <c r="BE173" s="184"/>
      <c r="BF173" s="184"/>
      <c r="BG173" s="848"/>
      <c r="BH173" s="186"/>
      <c r="BI173" s="199"/>
      <c r="BJ173" s="199"/>
      <c r="BK173" s="199"/>
      <c r="BL173" s="186"/>
      <c r="BM173" s="186"/>
      <c r="BN173" s="186"/>
      <c r="BO173" s="186"/>
      <c r="BP173" s="186"/>
      <c r="BQ173" s="186"/>
      <c r="BR173" s="186"/>
      <c r="BS173" s="186"/>
      <c r="BT173" s="187"/>
      <c r="BU173" s="188"/>
      <c r="BV173" s="189"/>
      <c r="BW173" s="185"/>
    </row>
    <row r="174" spans="2:75" customFormat="1" ht="18.75">
      <c r="B174" s="353" t="s">
        <v>1538</v>
      </c>
      <c r="C174" s="354">
        <v>9215250000113</v>
      </c>
      <c r="D174" s="355" t="s">
        <v>11</v>
      </c>
      <c r="E174" s="355" t="s">
        <v>620</v>
      </c>
      <c r="F174" s="355" t="s">
        <v>672</v>
      </c>
      <c r="G174" s="356" t="s">
        <v>738</v>
      </c>
      <c r="H174" s="356" t="s">
        <v>34</v>
      </c>
      <c r="I174" s="356" t="s">
        <v>1303</v>
      </c>
      <c r="J174" s="356" t="s">
        <v>608</v>
      </c>
      <c r="K174" s="357" t="s">
        <v>48</v>
      </c>
      <c r="L174" s="358"/>
      <c r="M174" s="358" t="s">
        <v>1417</v>
      </c>
      <c r="N174" s="357">
        <v>204102</v>
      </c>
      <c r="O174" s="357" t="s">
        <v>1320</v>
      </c>
      <c r="P174" s="361">
        <v>39494</v>
      </c>
      <c r="Q174" s="362">
        <v>10754.6746035</v>
      </c>
      <c r="R174" s="362">
        <v>390418329.33079857</v>
      </c>
      <c r="S174" s="841">
        <v>0</v>
      </c>
      <c r="T174" s="359">
        <v>9.8881577993081615E-2</v>
      </c>
      <c r="U174" s="664">
        <v>0.98868854444944387</v>
      </c>
      <c r="V174" s="359">
        <v>0.11354563555714625</v>
      </c>
      <c r="W174" s="664">
        <v>0.98808556653492563</v>
      </c>
      <c r="X174" s="359">
        <v>0.14976104523834244</v>
      </c>
      <c r="Y174" s="664">
        <v>0.98494127263238873</v>
      </c>
      <c r="Z174" s="359">
        <v>0.17703328851084033</v>
      </c>
      <c r="AA174" s="664">
        <v>0.93502239951757637</v>
      </c>
      <c r="AB174" s="359">
        <v>1.1891949378265881E-3</v>
      </c>
      <c r="AC174" s="363">
        <v>-1.1513204922151952</v>
      </c>
      <c r="AD174" s="865">
        <v>0</v>
      </c>
      <c r="AE174" s="360" t="s">
        <v>1763</v>
      </c>
      <c r="AF174" s="844" t="s">
        <v>1760</v>
      </c>
      <c r="AG174" s="364" t="s">
        <v>1435</v>
      </c>
      <c r="AH174" s="364" t="s">
        <v>1747</v>
      </c>
      <c r="AI174" s="364">
        <v>1000</v>
      </c>
      <c r="AJ174" s="364">
        <v>100</v>
      </c>
      <c r="AK174" s="364">
        <v>1000</v>
      </c>
      <c r="AL174" s="359">
        <v>2E-3</v>
      </c>
      <c r="AM174" s="359">
        <v>0</v>
      </c>
      <c r="AN174" s="664" t="s">
        <v>64</v>
      </c>
      <c r="AO174" s="357" t="s">
        <v>1323</v>
      </c>
      <c r="AP174" s="360" t="s">
        <v>1749</v>
      </c>
      <c r="AQ174" s="366" t="s">
        <v>669</v>
      </c>
      <c r="AR174" s="359">
        <v>6.9999999999999999E-4</v>
      </c>
      <c r="AS174" s="359">
        <v>6.9999999999999999E-4</v>
      </c>
      <c r="AT174" s="359" t="s">
        <v>1417</v>
      </c>
      <c r="AW174" s="198"/>
      <c r="AX174" s="198"/>
      <c r="AY174" s="184"/>
      <c r="AZ174" s="184"/>
      <c r="BA174" s="184"/>
      <c r="BB174" s="848"/>
      <c r="BC174" s="184"/>
      <c r="BD174" s="184"/>
      <c r="BE174" s="184"/>
      <c r="BF174" s="184"/>
      <c r="BG174" s="848"/>
      <c r="BH174" s="186"/>
      <c r="BI174" s="199"/>
      <c r="BJ174" s="199"/>
      <c r="BK174" s="199"/>
      <c r="BL174" s="186"/>
      <c r="BM174" s="186"/>
      <c r="BN174" s="186"/>
      <c r="BO174" s="186"/>
      <c r="BP174" s="186"/>
      <c r="BQ174" s="186"/>
      <c r="BR174" s="186"/>
      <c r="BS174" s="186"/>
      <c r="BT174" s="187"/>
      <c r="BU174" s="188"/>
      <c r="BV174" s="189"/>
      <c r="BW174" s="185"/>
    </row>
    <row r="175" spans="2:75" customFormat="1" ht="18.75">
      <c r="B175" s="353" t="s">
        <v>1539</v>
      </c>
      <c r="C175" s="354">
        <v>37927707000158</v>
      </c>
      <c r="D175" s="355" t="s">
        <v>11</v>
      </c>
      <c r="E175" s="355" t="s">
        <v>620</v>
      </c>
      <c r="F175" s="355" t="s">
        <v>672</v>
      </c>
      <c r="G175" s="356" t="s">
        <v>738</v>
      </c>
      <c r="H175" s="356" t="s">
        <v>34</v>
      </c>
      <c r="I175" s="356" t="s">
        <v>1303</v>
      </c>
      <c r="J175" s="356" t="s">
        <v>608</v>
      </c>
      <c r="K175" s="357" t="s">
        <v>48</v>
      </c>
      <c r="L175" s="358"/>
      <c r="M175" s="358" t="s">
        <v>1417</v>
      </c>
      <c r="N175" s="357">
        <v>547999</v>
      </c>
      <c r="O175" s="357" t="s">
        <v>1320</v>
      </c>
      <c r="P175" s="361">
        <v>44056</v>
      </c>
      <c r="Q175" s="362">
        <v>428.71796395000001</v>
      </c>
      <c r="R175" s="362">
        <v>434.38575657247009</v>
      </c>
      <c r="S175" s="841">
        <v>0</v>
      </c>
      <c r="T175" s="359">
        <v>9.9788674948232625E-2</v>
      </c>
      <c r="U175" s="664">
        <v>0.99775834679751652</v>
      </c>
      <c r="V175" s="359">
        <v>0.11463712559173911</v>
      </c>
      <c r="W175" s="664">
        <v>0.99758382284311387</v>
      </c>
      <c r="X175" s="359">
        <v>0.15176575266501313</v>
      </c>
      <c r="Y175" s="664">
        <v>0.99812573646234004</v>
      </c>
      <c r="Z175" s="359"/>
      <c r="AA175" s="664"/>
      <c r="AB175" s="359">
        <v>1.1903212164819299E-3</v>
      </c>
      <c r="AC175" s="363">
        <v>-0.23326011728673915</v>
      </c>
      <c r="AD175" s="865">
        <v>0</v>
      </c>
      <c r="AE175" s="360" t="s">
        <v>1763</v>
      </c>
      <c r="AF175" s="844" t="s">
        <v>1760</v>
      </c>
      <c r="AG175" s="364" t="s">
        <v>1435</v>
      </c>
      <c r="AH175" s="364" t="s">
        <v>1747</v>
      </c>
      <c r="AI175" s="364">
        <v>1000</v>
      </c>
      <c r="AJ175" s="364">
        <v>1000</v>
      </c>
      <c r="AK175" s="364">
        <v>1000</v>
      </c>
      <c r="AL175" s="359">
        <v>8.0000000000000004E-4</v>
      </c>
      <c r="AM175" s="359">
        <v>0</v>
      </c>
      <c r="AN175" s="664" t="s">
        <v>64</v>
      </c>
      <c r="AO175" s="357" t="s">
        <v>1320</v>
      </c>
      <c r="AP175" s="360" t="s">
        <v>1749</v>
      </c>
      <c r="AQ175" s="366" t="s">
        <v>684</v>
      </c>
      <c r="AR175" s="359">
        <v>0</v>
      </c>
      <c r="AS175" s="359">
        <v>0</v>
      </c>
      <c r="AT175" s="359" t="s">
        <v>1417</v>
      </c>
      <c r="AW175" s="198"/>
      <c r="AX175" s="198"/>
      <c r="AY175" s="184"/>
      <c r="AZ175" s="184"/>
      <c r="BA175" s="184"/>
      <c r="BB175" s="184"/>
      <c r="BC175" s="184"/>
      <c r="BD175" s="184"/>
      <c r="BE175" s="184"/>
      <c r="BF175" s="184"/>
      <c r="BG175" s="848"/>
      <c r="BH175" s="186"/>
      <c r="BI175" s="199"/>
      <c r="BJ175" s="199"/>
      <c r="BK175" s="199"/>
      <c r="BL175" s="218"/>
      <c r="BM175" s="186"/>
      <c r="BN175" s="186"/>
      <c r="BO175" s="186"/>
      <c r="BP175" s="186"/>
      <c r="BQ175" s="186"/>
      <c r="BR175" s="186"/>
      <c r="BS175" s="186"/>
      <c r="BT175" s="186"/>
      <c r="BU175" s="186"/>
      <c r="BV175" s="189"/>
      <c r="BW175" s="184"/>
    </row>
    <row r="176" spans="2:75" customFormat="1" ht="18.75">
      <c r="B176" s="353" t="s">
        <v>868</v>
      </c>
      <c r="C176" s="354">
        <v>840011000180</v>
      </c>
      <c r="D176" s="355" t="s">
        <v>11</v>
      </c>
      <c r="E176" s="355" t="s">
        <v>620</v>
      </c>
      <c r="F176" s="355" t="s">
        <v>672</v>
      </c>
      <c r="G176" s="356" t="s">
        <v>738</v>
      </c>
      <c r="H176" s="356" t="s">
        <v>34</v>
      </c>
      <c r="I176" s="356" t="s">
        <v>1417</v>
      </c>
      <c r="J176" s="356" t="s">
        <v>608</v>
      </c>
      <c r="K176" s="357" t="s">
        <v>48</v>
      </c>
      <c r="L176" s="358"/>
      <c r="M176" s="358" t="s">
        <v>34</v>
      </c>
      <c r="N176" s="357">
        <v>108766</v>
      </c>
      <c r="O176" s="357" t="s">
        <v>1320</v>
      </c>
      <c r="P176" s="361">
        <v>34974</v>
      </c>
      <c r="Q176" s="362">
        <v>4057.2415424000001</v>
      </c>
      <c r="R176" s="362">
        <v>3096.2735787557754</v>
      </c>
      <c r="S176" s="841">
        <v>0</v>
      </c>
      <c r="T176" s="359">
        <v>0.10457739082147599</v>
      </c>
      <c r="U176" s="664">
        <v>1.0456393436686444</v>
      </c>
      <c r="V176" s="359">
        <v>0.12043509854174728</v>
      </c>
      <c r="W176" s="664">
        <v>1.048038367916136</v>
      </c>
      <c r="X176" s="359">
        <v>0.16433777936883764</v>
      </c>
      <c r="Y176" s="664">
        <v>1.080808839812256</v>
      </c>
      <c r="Z176" s="359">
        <v>0.1407864478314147</v>
      </c>
      <c r="AA176" s="664">
        <v>0.74358039314637037</v>
      </c>
      <c r="AB176" s="359">
        <v>1.3616909907687453E-3</v>
      </c>
      <c r="AC176" s="363">
        <v>4.0540170426817559</v>
      </c>
      <c r="AD176" s="865">
        <v>0</v>
      </c>
      <c r="AE176" s="360" t="s">
        <v>1763</v>
      </c>
      <c r="AF176" s="844" t="s">
        <v>1760</v>
      </c>
      <c r="AG176" s="364" t="s">
        <v>1435</v>
      </c>
      <c r="AH176" s="364" t="s">
        <v>1747</v>
      </c>
      <c r="AI176" s="364">
        <v>500</v>
      </c>
      <c r="AJ176" s="364">
        <v>100</v>
      </c>
      <c r="AK176" s="364">
        <v>100</v>
      </c>
      <c r="AL176" s="359">
        <v>3.0000000000000001E-3</v>
      </c>
      <c r="AM176" s="359">
        <v>0</v>
      </c>
      <c r="AN176" s="664" t="s">
        <v>64</v>
      </c>
      <c r="AO176" s="357" t="s">
        <v>1323</v>
      </c>
      <c r="AP176" s="360" t="s">
        <v>1749</v>
      </c>
      <c r="AQ176" s="366" t="s">
        <v>669</v>
      </c>
      <c r="AR176" s="359">
        <v>1.0499999999999999E-3</v>
      </c>
      <c r="AS176" s="359">
        <v>1.0499999999999999E-3</v>
      </c>
      <c r="AT176" s="359" t="s">
        <v>1417</v>
      </c>
      <c r="AW176" s="198"/>
      <c r="AX176" s="198"/>
      <c r="AY176" s="184"/>
      <c r="AZ176" s="184"/>
      <c r="BA176" s="184"/>
      <c r="BB176" s="848"/>
      <c r="BC176" s="184"/>
      <c r="BD176" s="184"/>
      <c r="BE176" s="184"/>
      <c r="BF176" s="184"/>
      <c r="BG176" s="848"/>
      <c r="BH176" s="186"/>
      <c r="BI176" s="199"/>
      <c r="BJ176" s="199"/>
      <c r="BK176" s="199"/>
      <c r="BL176" s="186"/>
      <c r="BM176" s="186"/>
      <c r="BN176" s="186"/>
      <c r="BO176" s="186"/>
      <c r="BP176" s="186"/>
      <c r="BQ176" s="186"/>
      <c r="BR176" s="186"/>
      <c r="BS176" s="186"/>
      <c r="BT176" s="187"/>
      <c r="BU176" s="188"/>
      <c r="BV176" s="189"/>
      <c r="BW176" s="185"/>
    </row>
    <row r="177" spans="2:75" customFormat="1" ht="18.75">
      <c r="B177" s="353" t="s">
        <v>885</v>
      </c>
      <c r="C177" s="354">
        <v>8669394000187</v>
      </c>
      <c r="D177" s="355" t="s">
        <v>11</v>
      </c>
      <c r="E177" s="355" t="s">
        <v>620</v>
      </c>
      <c r="F177" s="355" t="s">
        <v>672</v>
      </c>
      <c r="G177" s="356" t="s">
        <v>738</v>
      </c>
      <c r="H177" s="356" t="s">
        <v>34</v>
      </c>
      <c r="I177" s="356" t="s">
        <v>1303</v>
      </c>
      <c r="J177" s="356" t="s">
        <v>608</v>
      </c>
      <c r="K177" s="357" t="s">
        <v>48</v>
      </c>
      <c r="L177" s="358"/>
      <c r="M177" s="358" t="s">
        <v>1414</v>
      </c>
      <c r="N177" s="357">
        <v>204285</v>
      </c>
      <c r="O177" s="357" t="s">
        <v>1320</v>
      </c>
      <c r="P177" s="361">
        <v>39340</v>
      </c>
      <c r="Q177" s="362">
        <v>454.990229</v>
      </c>
      <c r="R177" s="362">
        <v>761.23159302390422</v>
      </c>
      <c r="S177" s="841">
        <v>0</v>
      </c>
      <c r="T177" s="359">
        <v>0.10046976227181936</v>
      </c>
      <c r="U177" s="664">
        <v>1.0045683436469504</v>
      </c>
      <c r="V177" s="359">
        <v>0.115327531466344</v>
      </c>
      <c r="W177" s="664">
        <v>1.0035918043599787</v>
      </c>
      <c r="X177" s="359">
        <v>0.15129572687704829</v>
      </c>
      <c r="Y177" s="664">
        <v>0.99503449336216432</v>
      </c>
      <c r="Z177" s="359">
        <v>0.17922003233177963</v>
      </c>
      <c r="AA177" s="664">
        <v>0.94657194746860884</v>
      </c>
      <c r="AB177" s="359">
        <v>1.3431389025253633E-3</v>
      </c>
      <c r="AC177" s="363">
        <v>0.3073035910607394</v>
      </c>
      <c r="AD177" s="865">
        <v>10347582000130</v>
      </c>
      <c r="AE177" s="360" t="s">
        <v>1771</v>
      </c>
      <c r="AF177" s="844" t="s">
        <v>1771</v>
      </c>
      <c r="AG177" s="364" t="s">
        <v>469</v>
      </c>
      <c r="AH177" s="364" t="s">
        <v>1747</v>
      </c>
      <c r="AI177" s="364">
        <v>100</v>
      </c>
      <c r="AJ177" s="364">
        <v>100</v>
      </c>
      <c r="AK177" s="364">
        <v>100</v>
      </c>
      <c r="AL177" s="359">
        <v>5.0000000000000001E-4</v>
      </c>
      <c r="AM177" s="359">
        <v>0</v>
      </c>
      <c r="AN177" s="664" t="s">
        <v>64</v>
      </c>
      <c r="AO177" s="357" t="s">
        <v>1323</v>
      </c>
      <c r="AP177" s="360" t="s">
        <v>1749</v>
      </c>
      <c r="AQ177" s="366" t="s">
        <v>662</v>
      </c>
      <c r="AR177" s="359">
        <v>1.4999999999999999E-4</v>
      </c>
      <c r="AS177" s="359">
        <v>1.4999999999999999E-4</v>
      </c>
      <c r="AT177" s="359" t="s">
        <v>1417</v>
      </c>
      <c r="AW177" s="198"/>
      <c r="AX177" s="198"/>
      <c r="AY177" s="184"/>
      <c r="AZ177" s="184"/>
      <c r="BA177" s="184"/>
      <c r="BB177" s="848"/>
      <c r="BC177" s="184"/>
      <c r="BD177" s="184"/>
      <c r="BE177" s="184"/>
      <c r="BF177" s="184"/>
      <c r="BG177" s="848"/>
      <c r="BH177" s="186"/>
      <c r="BI177" s="199"/>
      <c r="BJ177" s="199"/>
      <c r="BK177" s="199"/>
      <c r="BL177" s="186"/>
      <c r="BM177" s="186"/>
      <c r="BN177" s="186"/>
      <c r="BO177" s="186"/>
      <c r="BP177" s="186"/>
      <c r="BQ177" s="186"/>
      <c r="BR177" s="186"/>
      <c r="BS177" s="186"/>
      <c r="BT177" s="187"/>
      <c r="BU177" s="188"/>
      <c r="BV177" s="189"/>
      <c r="BW177" s="185"/>
    </row>
    <row r="178" spans="2:75" customFormat="1" ht="18.75">
      <c r="B178" s="353" t="s">
        <v>890</v>
      </c>
      <c r="C178" s="354">
        <v>2546749000164</v>
      </c>
      <c r="D178" s="355" t="s">
        <v>11</v>
      </c>
      <c r="E178" s="355" t="s">
        <v>620</v>
      </c>
      <c r="F178" s="355" t="s">
        <v>672</v>
      </c>
      <c r="G178" s="356" t="s">
        <v>738</v>
      </c>
      <c r="H178" s="356" t="s">
        <v>34</v>
      </c>
      <c r="I178" s="356" t="s">
        <v>1303</v>
      </c>
      <c r="J178" s="356" t="s">
        <v>608</v>
      </c>
      <c r="K178" s="357" t="s">
        <v>48</v>
      </c>
      <c r="L178" s="358"/>
      <c r="M178" s="358" t="s">
        <v>1414</v>
      </c>
      <c r="N178" s="357">
        <v>62812</v>
      </c>
      <c r="O178" s="357" t="s">
        <v>1320</v>
      </c>
      <c r="P178" s="361">
        <v>36131</v>
      </c>
      <c r="Q178" s="362">
        <v>0</v>
      </c>
      <c r="R178" s="362">
        <v>0</v>
      </c>
      <c r="S178" s="841">
        <v>0</v>
      </c>
      <c r="T178" s="359"/>
      <c r="U178" s="664"/>
      <c r="V178" s="359"/>
      <c r="W178" s="664"/>
      <c r="X178" s="359"/>
      <c r="Y178" s="664"/>
      <c r="Z178" s="359"/>
      <c r="AA178" s="664"/>
      <c r="AB178" s="359"/>
      <c r="AC178" s="363"/>
      <c r="AD178" s="865">
        <v>2536364000116</v>
      </c>
      <c r="AE178" s="360" t="s">
        <v>1862</v>
      </c>
      <c r="AF178" s="844" t="s">
        <v>1862</v>
      </c>
      <c r="AG178" s="364" t="s">
        <v>719</v>
      </c>
      <c r="AH178" s="364" t="s">
        <v>1747</v>
      </c>
      <c r="AI178" s="364">
        <v>1000</v>
      </c>
      <c r="AJ178" s="364">
        <v>1000</v>
      </c>
      <c r="AK178" s="364">
        <v>1000</v>
      </c>
      <c r="AL178" s="359">
        <v>3.4999999999999996E-3</v>
      </c>
      <c r="AM178" s="359">
        <v>0</v>
      </c>
      <c r="AN178" s="664" t="s">
        <v>64</v>
      </c>
      <c r="AO178" s="357" t="s">
        <v>1323</v>
      </c>
      <c r="AP178" s="360" t="s">
        <v>1749</v>
      </c>
      <c r="AQ178" s="366" t="s">
        <v>662</v>
      </c>
      <c r="AR178" s="359">
        <v>8.1666666666666704E-4</v>
      </c>
      <c r="AS178" s="359">
        <v>8.1666666666666704E-4</v>
      </c>
      <c r="AT178" s="359" t="s">
        <v>1417</v>
      </c>
      <c r="AW178" s="198"/>
      <c r="AX178" s="198"/>
      <c r="AY178" s="184"/>
      <c r="AZ178" s="184"/>
      <c r="BA178" s="184"/>
      <c r="BB178" s="848"/>
      <c r="BC178" s="184"/>
      <c r="BD178" s="184"/>
      <c r="BE178" s="184"/>
      <c r="BF178" s="184"/>
      <c r="BG178" s="848"/>
      <c r="BH178" s="186"/>
      <c r="BI178" s="199"/>
      <c r="BJ178" s="199"/>
      <c r="BK178" s="199"/>
      <c r="BL178" s="186"/>
      <c r="BM178" s="186"/>
      <c r="BN178" s="186"/>
      <c r="BO178" s="186"/>
      <c r="BP178" s="186"/>
      <c r="BQ178" s="186"/>
      <c r="BR178" s="186"/>
      <c r="BS178" s="186"/>
      <c r="BT178" s="187"/>
      <c r="BU178" s="188"/>
      <c r="BV178" s="189"/>
      <c r="BW178" s="185"/>
    </row>
    <row r="179" spans="2:75" customFormat="1" ht="18.75">
      <c r="B179" s="353" t="s">
        <v>1583</v>
      </c>
      <c r="C179" s="354">
        <v>826901000137</v>
      </c>
      <c r="D179" s="355" t="s">
        <v>11</v>
      </c>
      <c r="E179" s="355" t="s">
        <v>620</v>
      </c>
      <c r="F179" s="355" t="s">
        <v>672</v>
      </c>
      <c r="G179" s="356" t="s">
        <v>738</v>
      </c>
      <c r="H179" s="356" t="s">
        <v>34</v>
      </c>
      <c r="I179" s="356" t="s">
        <v>1303</v>
      </c>
      <c r="J179" s="356" t="s">
        <v>608</v>
      </c>
      <c r="K179" s="357" t="s">
        <v>48</v>
      </c>
      <c r="L179" s="358"/>
      <c r="M179" s="358" t="s">
        <v>1417</v>
      </c>
      <c r="N179" s="357">
        <v>7552</v>
      </c>
      <c r="O179" s="357" t="s">
        <v>1320</v>
      </c>
      <c r="P179" s="361">
        <v>34976</v>
      </c>
      <c r="Q179" s="362">
        <v>30.677064000000001</v>
      </c>
      <c r="R179" s="362">
        <v>34.095888131687232</v>
      </c>
      <c r="S179" s="841">
        <v>0</v>
      </c>
      <c r="T179" s="359">
        <v>9.1598691152176892E-2</v>
      </c>
      <c r="U179" s="664">
        <v>0.91586904726638019</v>
      </c>
      <c r="V179" s="359">
        <v>0.10519744229127848</v>
      </c>
      <c r="W179" s="664">
        <v>0.91543874719948304</v>
      </c>
      <c r="X179" s="359">
        <v>0.13741370726995883</v>
      </c>
      <c r="Y179" s="664">
        <v>0.90373589140092581</v>
      </c>
      <c r="Z179" s="359">
        <v>0.15324286219806194</v>
      </c>
      <c r="AA179" s="664">
        <v>0.8093704292941456</v>
      </c>
      <c r="AB179" s="359">
        <v>1.2974523492923482E-3</v>
      </c>
      <c r="AC179" s="363">
        <v>-7.4895527163876938</v>
      </c>
      <c r="AD179" s="865">
        <v>9329721000114</v>
      </c>
      <c r="AE179" s="360" t="s">
        <v>1745</v>
      </c>
      <c r="AF179" s="844" t="s">
        <v>1746</v>
      </c>
      <c r="AG179" s="364" t="s">
        <v>59</v>
      </c>
      <c r="AH179" s="364" t="s">
        <v>1747</v>
      </c>
      <c r="AI179" s="364">
        <v>1</v>
      </c>
      <c r="AJ179" s="364">
        <v>1</v>
      </c>
      <c r="AK179" s="364">
        <v>1</v>
      </c>
      <c r="AL179" s="359">
        <v>1.4999999999999999E-2</v>
      </c>
      <c r="AM179" s="359">
        <v>0</v>
      </c>
      <c r="AN179" s="664" t="s">
        <v>64</v>
      </c>
      <c r="AO179" s="357" t="s">
        <v>1323</v>
      </c>
      <c r="AP179" s="360" t="s">
        <v>1749</v>
      </c>
      <c r="AQ179" s="366" t="s">
        <v>662</v>
      </c>
      <c r="AR179" s="359">
        <v>0</v>
      </c>
      <c r="AS179" s="359">
        <v>0</v>
      </c>
      <c r="AT179" s="359" t="s">
        <v>1417</v>
      </c>
      <c r="AW179" s="198"/>
      <c r="AX179" s="198"/>
      <c r="AY179" s="184"/>
      <c r="AZ179" s="184"/>
      <c r="BA179" s="184"/>
      <c r="BB179" s="848"/>
      <c r="BC179" s="184"/>
      <c r="BD179" s="184"/>
      <c r="BE179" s="184"/>
      <c r="BF179" s="184"/>
      <c r="BG179" s="848"/>
      <c r="BH179" s="186"/>
      <c r="BI179" s="199"/>
      <c r="BJ179" s="199"/>
      <c r="BK179" s="199"/>
      <c r="BL179" s="186"/>
      <c r="BM179" s="186"/>
      <c r="BN179" s="186"/>
      <c r="BO179" s="186"/>
      <c r="BP179" s="186"/>
      <c r="BQ179" s="186"/>
      <c r="BR179" s="186"/>
      <c r="BS179" s="186"/>
      <c r="BT179" s="187"/>
      <c r="BU179" s="188"/>
      <c r="BV179" s="189"/>
      <c r="BW179" s="185"/>
    </row>
    <row r="180" spans="2:75" customFormat="1" ht="18.75">
      <c r="B180" s="353" t="s">
        <v>1590</v>
      </c>
      <c r="C180" s="354">
        <v>4299610000199</v>
      </c>
      <c r="D180" s="355" t="s">
        <v>11</v>
      </c>
      <c r="E180" s="355" t="s">
        <v>620</v>
      </c>
      <c r="F180" s="355" t="s">
        <v>672</v>
      </c>
      <c r="G180" s="356" t="s">
        <v>738</v>
      </c>
      <c r="H180" s="356" t="s">
        <v>34</v>
      </c>
      <c r="I180" s="356" t="s">
        <v>1303</v>
      </c>
      <c r="J180" s="356" t="s">
        <v>608</v>
      </c>
      <c r="K180" s="357" t="s">
        <v>48</v>
      </c>
      <c r="L180" s="358"/>
      <c r="M180" s="358" t="s">
        <v>1417</v>
      </c>
      <c r="N180" s="357">
        <v>89796</v>
      </c>
      <c r="O180" s="357" t="s">
        <v>1320</v>
      </c>
      <c r="P180" s="361">
        <v>37022</v>
      </c>
      <c r="Q180" s="362">
        <v>2484.0996682999998</v>
      </c>
      <c r="R180" s="362">
        <v>3386.1332331784847</v>
      </c>
      <c r="S180" s="841">
        <v>0</v>
      </c>
      <c r="T180" s="359">
        <v>0.10220408927369595</v>
      </c>
      <c r="U180" s="664">
        <v>1.0219093820272713</v>
      </c>
      <c r="V180" s="359">
        <v>0.11722367319535976</v>
      </c>
      <c r="W180" s="664">
        <v>1.0200922208255867</v>
      </c>
      <c r="X180" s="359">
        <v>0.15803017388875529</v>
      </c>
      <c r="Y180" s="664">
        <v>1.0393252820624548</v>
      </c>
      <c r="Z180" s="359">
        <v>0.1827584196321892</v>
      </c>
      <c r="AA180" s="664">
        <v>0.96526036144928729</v>
      </c>
      <c r="AB180" s="359">
        <v>1.2919311825031711E-3</v>
      </c>
      <c r="AC180" s="363">
        <v>1.7871641836073664</v>
      </c>
      <c r="AD180" s="865">
        <v>9329721000114</v>
      </c>
      <c r="AE180" s="360" t="s">
        <v>1745</v>
      </c>
      <c r="AF180" s="844" t="s">
        <v>1746</v>
      </c>
      <c r="AG180" s="364" t="s">
        <v>59</v>
      </c>
      <c r="AH180" s="364" t="s">
        <v>1747</v>
      </c>
      <c r="AI180" s="364">
        <v>1</v>
      </c>
      <c r="AJ180" s="364">
        <v>1</v>
      </c>
      <c r="AK180" s="364">
        <v>1</v>
      </c>
      <c r="AL180" s="359">
        <v>9.0000000000000011E-3</v>
      </c>
      <c r="AM180" s="359">
        <v>0</v>
      </c>
      <c r="AN180" s="664" t="s">
        <v>64</v>
      </c>
      <c r="AO180" s="357" t="s">
        <v>1323</v>
      </c>
      <c r="AP180" s="360" t="s">
        <v>1749</v>
      </c>
      <c r="AQ180" s="366" t="s">
        <v>662</v>
      </c>
      <c r="AR180" s="359">
        <v>0</v>
      </c>
      <c r="AS180" s="359">
        <v>0</v>
      </c>
      <c r="AT180" s="359" t="s">
        <v>1417</v>
      </c>
      <c r="AW180" s="198"/>
      <c r="AX180" s="198"/>
      <c r="AY180" s="184"/>
      <c r="AZ180" s="184"/>
      <c r="BA180" s="184"/>
      <c r="BB180" s="848"/>
      <c r="BC180" s="184"/>
      <c r="BD180" s="184"/>
      <c r="BE180" s="184"/>
      <c r="BF180" s="184"/>
      <c r="BG180" s="848"/>
      <c r="BH180" s="186"/>
      <c r="BI180" s="199"/>
      <c r="BJ180" s="199"/>
      <c r="BK180" s="199"/>
      <c r="BL180" s="186"/>
      <c r="BM180" s="186"/>
      <c r="BN180" s="186"/>
      <c r="BO180" s="186"/>
      <c r="BP180" s="186"/>
      <c r="BQ180" s="186"/>
      <c r="BR180" s="186"/>
      <c r="BS180" s="186"/>
      <c r="BT180" s="187"/>
      <c r="BU180" s="188"/>
      <c r="BV180" s="189"/>
      <c r="BW180" s="185"/>
    </row>
    <row r="181" spans="2:75" customFormat="1" ht="18.75">
      <c r="B181" s="353" t="s">
        <v>1592</v>
      </c>
      <c r="C181" s="354">
        <v>9639909000169</v>
      </c>
      <c r="D181" s="355" t="s">
        <v>11</v>
      </c>
      <c r="E181" s="355" t="s">
        <v>620</v>
      </c>
      <c r="F181" s="355" t="s">
        <v>672</v>
      </c>
      <c r="G181" s="356" t="s">
        <v>738</v>
      </c>
      <c r="H181" s="356" t="s">
        <v>34</v>
      </c>
      <c r="I181" s="356" t="s">
        <v>1303</v>
      </c>
      <c r="J181" s="356" t="s">
        <v>608</v>
      </c>
      <c r="K181" s="357" t="s">
        <v>48</v>
      </c>
      <c r="L181" s="358"/>
      <c r="M181" s="358" t="s">
        <v>1417</v>
      </c>
      <c r="N181" s="357">
        <v>219746</v>
      </c>
      <c r="O181" s="357" t="s">
        <v>1320</v>
      </c>
      <c r="P181" s="361">
        <v>39761</v>
      </c>
      <c r="Q181" s="362">
        <v>807.32652700000006</v>
      </c>
      <c r="R181" s="362">
        <v>303.71368807171314</v>
      </c>
      <c r="S181" s="841">
        <v>0</v>
      </c>
      <c r="T181" s="359">
        <v>9.7493350927032818E-2</v>
      </c>
      <c r="U181" s="664">
        <v>0.97480806008467036</v>
      </c>
      <c r="V181" s="359">
        <v>0.11166707286489697</v>
      </c>
      <c r="W181" s="664">
        <v>0.97173812461930642</v>
      </c>
      <c r="X181" s="359">
        <v>0.14580156895981577</v>
      </c>
      <c r="Y181" s="664">
        <v>0.95890077860055789</v>
      </c>
      <c r="Z181" s="359">
        <v>0.17085128023505503</v>
      </c>
      <c r="AA181" s="664">
        <v>0.90237138647655535</v>
      </c>
      <c r="AB181" s="359">
        <v>1.3077330122168644E-3</v>
      </c>
      <c r="AC181" s="363">
        <v>-2.4834634922170467</v>
      </c>
      <c r="AD181" s="865">
        <v>9639924000107</v>
      </c>
      <c r="AE181" s="360" t="s">
        <v>1745</v>
      </c>
      <c r="AF181" s="844" t="s">
        <v>1746</v>
      </c>
      <c r="AG181" s="364" t="s">
        <v>59</v>
      </c>
      <c r="AH181" s="364" t="s">
        <v>1747</v>
      </c>
      <c r="AI181" s="364">
        <v>100</v>
      </c>
      <c r="AJ181" s="364">
        <v>1</v>
      </c>
      <c r="AK181" s="364">
        <v>100</v>
      </c>
      <c r="AL181" s="359">
        <v>4.0000000000000001E-3</v>
      </c>
      <c r="AM181" s="359">
        <v>0</v>
      </c>
      <c r="AN181" s="664" t="s">
        <v>64</v>
      </c>
      <c r="AO181" s="357" t="s">
        <v>1323</v>
      </c>
      <c r="AP181" s="360" t="s">
        <v>1749</v>
      </c>
      <c r="AQ181" s="366" t="s">
        <v>662</v>
      </c>
      <c r="AR181" s="359">
        <v>0</v>
      </c>
      <c r="AS181" s="359">
        <v>0</v>
      </c>
      <c r="AT181" s="359" t="s">
        <v>1417</v>
      </c>
      <c r="AW181" s="198"/>
      <c r="AX181" s="198"/>
      <c r="AY181" s="184"/>
      <c r="AZ181" s="184"/>
      <c r="BA181" s="184"/>
      <c r="BB181" s="848"/>
      <c r="BC181" s="184"/>
      <c r="BD181" s="184"/>
      <c r="BE181" s="184"/>
      <c r="BF181" s="184"/>
      <c r="BG181" s="848"/>
      <c r="BH181" s="186"/>
      <c r="BI181" s="199"/>
      <c r="BJ181" s="199"/>
      <c r="BK181" s="199"/>
      <c r="BL181" s="186"/>
      <c r="BM181" s="186"/>
      <c r="BN181" s="186"/>
      <c r="BO181" s="186"/>
      <c r="BP181" s="186"/>
      <c r="BQ181" s="186"/>
      <c r="BR181" s="186"/>
      <c r="BS181" s="186"/>
      <c r="BT181" s="187"/>
      <c r="BU181" s="188"/>
      <c r="BV181" s="189"/>
      <c r="BW181" s="185"/>
    </row>
    <row r="182" spans="2:75" customFormat="1" ht="18.75">
      <c r="B182" s="353" t="s">
        <v>918</v>
      </c>
      <c r="C182" s="354">
        <v>12265822000183</v>
      </c>
      <c r="D182" s="355" t="s">
        <v>11</v>
      </c>
      <c r="E182" s="355" t="s">
        <v>661</v>
      </c>
      <c r="F182" s="355" t="s">
        <v>672</v>
      </c>
      <c r="G182" s="356" t="s">
        <v>738</v>
      </c>
      <c r="H182" s="356" t="s">
        <v>34</v>
      </c>
      <c r="I182" s="356" t="s">
        <v>1303</v>
      </c>
      <c r="J182" s="356" t="s">
        <v>608</v>
      </c>
      <c r="K182" s="357" t="s">
        <v>48</v>
      </c>
      <c r="L182" s="358"/>
      <c r="M182" s="358" t="s">
        <v>1414</v>
      </c>
      <c r="N182" s="357">
        <v>259640</v>
      </c>
      <c r="O182" s="357" t="s">
        <v>1320</v>
      </c>
      <c r="P182" s="361">
        <v>40371</v>
      </c>
      <c r="Q182" s="362">
        <v>50.736227</v>
      </c>
      <c r="R182" s="362">
        <v>40.427264868525882</v>
      </c>
      <c r="S182" s="841">
        <v>0</v>
      </c>
      <c r="T182" s="359">
        <v>9.4920895356608748E-2</v>
      </c>
      <c r="U182" s="664">
        <v>0.94908681447751198</v>
      </c>
      <c r="V182" s="359">
        <v>0.11220228056923798</v>
      </c>
      <c r="W182" s="664">
        <v>0.97639555601385342</v>
      </c>
      <c r="X182" s="359">
        <v>0.12952136128112746</v>
      </c>
      <c r="Y182" s="664">
        <v>0.85182988814137794</v>
      </c>
      <c r="Z182" s="359">
        <v>0.1673298727782695</v>
      </c>
      <c r="AA182" s="664">
        <v>0.88377265356242851</v>
      </c>
      <c r="AB182" s="359">
        <v>4.931170420929846E-3</v>
      </c>
      <c r="AC182" s="363">
        <v>-0.55007214464819032</v>
      </c>
      <c r="AD182" s="865">
        <v>0</v>
      </c>
      <c r="AE182" s="360" t="s">
        <v>1756</v>
      </c>
      <c r="AF182" s="844" t="s">
        <v>1757</v>
      </c>
      <c r="AG182" s="364" t="s">
        <v>741</v>
      </c>
      <c r="AH182" s="364" t="s">
        <v>1747</v>
      </c>
      <c r="AI182" s="364">
        <v>500</v>
      </c>
      <c r="AJ182" s="364">
        <v>500</v>
      </c>
      <c r="AK182" s="364">
        <v>500</v>
      </c>
      <c r="AL182" s="359">
        <v>3.4999999999999996E-3</v>
      </c>
      <c r="AM182" s="359">
        <v>0</v>
      </c>
      <c r="AN182" s="664" t="s">
        <v>64</v>
      </c>
      <c r="AO182" s="357" t="s">
        <v>1323</v>
      </c>
      <c r="AP182" s="360" t="s">
        <v>1749</v>
      </c>
      <c r="AQ182" s="366" t="s">
        <v>676</v>
      </c>
      <c r="AR182" s="359">
        <v>4.6666666666666699E-4</v>
      </c>
      <c r="AS182" s="359">
        <v>4.6666666666666699E-4</v>
      </c>
      <c r="AT182" s="359" t="s">
        <v>1417</v>
      </c>
      <c r="AW182" s="198"/>
      <c r="AX182" s="198"/>
      <c r="AY182" s="184"/>
      <c r="AZ182" s="184"/>
      <c r="BA182" s="184"/>
      <c r="BB182" s="848"/>
      <c r="BC182" s="184"/>
      <c r="BD182" s="184"/>
      <c r="BE182" s="184"/>
      <c r="BF182" s="184"/>
      <c r="BG182" s="848"/>
      <c r="BH182" s="186"/>
      <c r="BI182" s="199"/>
      <c r="BJ182" s="199"/>
      <c r="BK182" s="199"/>
      <c r="BL182" s="186"/>
      <c r="BM182" s="186"/>
      <c r="BN182" s="186"/>
      <c r="BO182" s="186"/>
      <c r="BP182" s="186"/>
      <c r="BQ182" s="186"/>
      <c r="BR182" s="186"/>
      <c r="BS182" s="186"/>
      <c r="BT182" s="187"/>
      <c r="BU182" s="188"/>
      <c r="BV182" s="189"/>
      <c r="BW182" s="185"/>
    </row>
    <row r="183" spans="2:75" customFormat="1" ht="18.75">
      <c r="B183" s="353" t="s">
        <v>1004</v>
      </c>
      <c r="C183" s="354">
        <v>41745741000189</v>
      </c>
      <c r="D183" s="355" t="s">
        <v>11</v>
      </c>
      <c r="E183" s="355" t="s">
        <v>620</v>
      </c>
      <c r="F183" s="355" t="s">
        <v>672</v>
      </c>
      <c r="G183" s="356" t="s">
        <v>738</v>
      </c>
      <c r="H183" s="356" t="s">
        <v>34</v>
      </c>
      <c r="I183" s="356" t="s">
        <v>1303</v>
      </c>
      <c r="J183" s="356" t="s">
        <v>1417</v>
      </c>
      <c r="K183" s="357" t="s">
        <v>48</v>
      </c>
      <c r="L183" s="358"/>
      <c r="M183" s="358" t="s">
        <v>1414</v>
      </c>
      <c r="N183" s="357">
        <v>627402</v>
      </c>
      <c r="O183" s="357" t="s">
        <v>1320</v>
      </c>
      <c r="P183" s="361">
        <v>44495</v>
      </c>
      <c r="Q183" s="362">
        <v>201.99</v>
      </c>
      <c r="R183" s="362">
        <v>145.25582222222224</v>
      </c>
      <c r="S183" s="841">
        <v>0</v>
      </c>
      <c r="T183" s="359">
        <v>0.10355029585798747</v>
      </c>
      <c r="U183" s="664">
        <v>1.0353697156441617</v>
      </c>
      <c r="V183" s="359">
        <v>0.11232604373757393</v>
      </c>
      <c r="W183" s="664">
        <v>0.97747255558060342</v>
      </c>
      <c r="X183" s="359"/>
      <c r="Y183" s="664"/>
      <c r="Z183" s="359"/>
      <c r="AA183" s="664"/>
      <c r="AB183" s="359">
        <v>7.6264822069884875E-3</v>
      </c>
      <c r="AC183" s="363">
        <v>-0.33944041964176741</v>
      </c>
      <c r="AD183" s="865">
        <v>0</v>
      </c>
      <c r="AE183" s="360" t="s">
        <v>2064</v>
      </c>
      <c r="AF183" s="844" t="s">
        <v>1783</v>
      </c>
      <c r="AG183" s="364" t="s">
        <v>59</v>
      </c>
      <c r="AH183" s="364" t="s">
        <v>1747</v>
      </c>
      <c r="AI183" s="364">
        <v>1</v>
      </c>
      <c r="AJ183" s="364">
        <v>1</v>
      </c>
      <c r="AK183" s="364">
        <v>1</v>
      </c>
      <c r="AL183" s="359">
        <v>0</v>
      </c>
      <c r="AM183" s="359">
        <v>0</v>
      </c>
      <c r="AN183" s="664" t="s">
        <v>64</v>
      </c>
      <c r="AO183" s="357" t="s">
        <v>1323</v>
      </c>
      <c r="AP183" s="360" t="s">
        <v>1749</v>
      </c>
      <c r="AQ183" s="366" t="s">
        <v>662</v>
      </c>
      <c r="AR183" s="359">
        <v>6.9999999999999999E-4</v>
      </c>
      <c r="AS183" s="359">
        <v>6.9999999999999999E-4</v>
      </c>
      <c r="AT183" s="359" t="s">
        <v>1417</v>
      </c>
      <c r="AW183" s="198"/>
      <c r="AX183" s="198"/>
      <c r="AY183" s="184"/>
      <c r="AZ183" s="184"/>
      <c r="BA183" s="184"/>
      <c r="BB183" s="848"/>
      <c r="BC183" s="184"/>
      <c r="BD183" s="184"/>
      <c r="BE183" s="184"/>
      <c r="BF183" s="184"/>
      <c r="BG183" s="848"/>
      <c r="BH183" s="186"/>
      <c r="BI183" s="199"/>
      <c r="BJ183" s="199"/>
      <c r="BK183" s="199"/>
      <c r="BL183" s="186"/>
      <c r="BM183" s="186"/>
      <c r="BN183" s="186"/>
      <c r="BO183" s="186"/>
      <c r="BP183" s="186"/>
      <c r="BQ183" s="186"/>
      <c r="BR183" s="186"/>
      <c r="BS183" s="186"/>
      <c r="BT183" s="187"/>
      <c r="BU183" s="188"/>
      <c r="BV183" s="189"/>
      <c r="BW183" s="185"/>
    </row>
    <row r="184" spans="2:75" customFormat="1" ht="18.75">
      <c r="B184" s="353" t="s">
        <v>1611</v>
      </c>
      <c r="C184" s="354">
        <v>10388050000141</v>
      </c>
      <c r="D184" s="355" t="s">
        <v>11</v>
      </c>
      <c r="E184" s="355" t="s">
        <v>620</v>
      </c>
      <c r="F184" s="355" t="s">
        <v>672</v>
      </c>
      <c r="G184" s="356" t="s">
        <v>738</v>
      </c>
      <c r="H184" s="356" t="s">
        <v>34</v>
      </c>
      <c r="I184" s="356" t="s">
        <v>1303</v>
      </c>
      <c r="J184" s="356" t="s">
        <v>608</v>
      </c>
      <c r="K184" s="357" t="s">
        <v>48</v>
      </c>
      <c r="L184" s="358"/>
      <c r="M184" s="358" t="s">
        <v>1417</v>
      </c>
      <c r="N184" s="357">
        <v>222585</v>
      </c>
      <c r="O184" s="357" t="s">
        <v>1320</v>
      </c>
      <c r="P184" s="361">
        <v>39831</v>
      </c>
      <c r="Q184" s="362">
        <v>46.102116000000002</v>
      </c>
      <c r="R184" s="362">
        <v>53.695094398406326</v>
      </c>
      <c r="S184" s="841">
        <v>0</v>
      </c>
      <c r="T184" s="359">
        <v>9.7660423321220602E-2</v>
      </c>
      <c r="U184" s="664">
        <v>0.97647856904680241</v>
      </c>
      <c r="V184" s="359">
        <v>0.11207562642266211</v>
      </c>
      <c r="W184" s="664">
        <v>0.97529339886303612</v>
      </c>
      <c r="X184" s="359">
        <v>0.14674053082381233</v>
      </c>
      <c r="Y184" s="664">
        <v>0.96507609803563665</v>
      </c>
      <c r="Z184" s="359">
        <v>0.17897518415755576</v>
      </c>
      <c r="AA184" s="664">
        <v>0.94527875267283856</v>
      </c>
      <c r="AB184" s="359">
        <v>1.2246958810959274E-3</v>
      </c>
      <c r="AC184" s="363">
        <v>-2.3182519672572348</v>
      </c>
      <c r="AD184" s="865">
        <v>35823433000121</v>
      </c>
      <c r="AE184" s="360" t="s">
        <v>1831</v>
      </c>
      <c r="AF184" s="844" t="s">
        <v>1831</v>
      </c>
      <c r="AG184" s="364" t="s">
        <v>59</v>
      </c>
      <c r="AH184" s="364" t="s">
        <v>1747</v>
      </c>
      <c r="AI184" s="364">
        <v>1000</v>
      </c>
      <c r="AJ184" s="364">
        <v>1000</v>
      </c>
      <c r="AK184" s="364">
        <v>1000</v>
      </c>
      <c r="AL184" s="359">
        <v>3.0000000000000001E-3</v>
      </c>
      <c r="AM184" s="359">
        <v>0</v>
      </c>
      <c r="AN184" s="664" t="s">
        <v>64</v>
      </c>
      <c r="AO184" s="357" t="s">
        <v>1323</v>
      </c>
      <c r="AP184" s="360" t="s">
        <v>1749</v>
      </c>
      <c r="AQ184" s="366" t="s">
        <v>1515</v>
      </c>
      <c r="AR184" s="359">
        <v>0</v>
      </c>
      <c r="AS184" s="359">
        <v>0</v>
      </c>
      <c r="AT184" s="359" t="s">
        <v>1417</v>
      </c>
      <c r="AW184" s="198"/>
      <c r="AX184" s="198"/>
      <c r="AY184" s="184"/>
      <c r="AZ184" s="184"/>
      <c r="BA184" s="184"/>
      <c r="BB184" s="848"/>
      <c r="BC184" s="184"/>
      <c r="BD184" s="184"/>
      <c r="BE184" s="184"/>
      <c r="BF184" s="184"/>
      <c r="BG184" s="848"/>
      <c r="BH184" s="186"/>
      <c r="BI184" s="199"/>
      <c r="BJ184" s="199"/>
      <c r="BK184" s="199"/>
      <c r="BL184" s="186"/>
      <c r="BM184" s="186"/>
      <c r="BN184" s="186"/>
      <c r="BO184" s="186"/>
      <c r="BP184" s="186"/>
      <c r="BQ184" s="186"/>
      <c r="BR184" s="186"/>
      <c r="BS184" s="186"/>
      <c r="BT184" s="187"/>
      <c r="BU184" s="188"/>
      <c r="BV184" s="189"/>
      <c r="BW184" s="185"/>
    </row>
    <row r="185" spans="2:75" customFormat="1" ht="18.75">
      <c r="B185" s="353" t="s">
        <v>1170</v>
      </c>
      <c r="C185" s="354">
        <v>3593195000119</v>
      </c>
      <c r="D185" s="355" t="s">
        <v>11</v>
      </c>
      <c r="E185" s="355" t="s">
        <v>620</v>
      </c>
      <c r="F185" s="355" t="s">
        <v>672</v>
      </c>
      <c r="G185" s="356" t="s">
        <v>738</v>
      </c>
      <c r="H185" s="356" t="s">
        <v>34</v>
      </c>
      <c r="I185" s="356" t="s">
        <v>1303</v>
      </c>
      <c r="J185" s="356" t="s">
        <v>608</v>
      </c>
      <c r="K185" s="357" t="s">
        <v>48</v>
      </c>
      <c r="L185" s="358"/>
      <c r="M185" s="358" t="s">
        <v>34</v>
      </c>
      <c r="N185" s="357">
        <v>137057</v>
      </c>
      <c r="O185" s="357" t="s">
        <v>1320</v>
      </c>
      <c r="P185" s="361">
        <v>36556</v>
      </c>
      <c r="Q185" s="362">
        <v>0</v>
      </c>
      <c r="R185" s="362">
        <v>0</v>
      </c>
      <c r="S185" s="841">
        <v>0</v>
      </c>
      <c r="T185" s="359"/>
      <c r="U185" s="664"/>
      <c r="V185" s="359"/>
      <c r="W185" s="664"/>
      <c r="X185" s="359"/>
      <c r="Y185" s="664"/>
      <c r="Z185" s="359"/>
      <c r="AA185" s="664"/>
      <c r="AB185" s="359"/>
      <c r="AC185" s="363"/>
      <c r="AD185" s="865">
        <v>10347228000106</v>
      </c>
      <c r="AE185" s="360" t="s">
        <v>1829</v>
      </c>
      <c r="AF185" s="844" t="s">
        <v>1830</v>
      </c>
      <c r="AG185" s="364" t="s">
        <v>1439</v>
      </c>
      <c r="AH185" s="364" t="s">
        <v>1747</v>
      </c>
      <c r="AI185" s="364">
        <v>1000</v>
      </c>
      <c r="AJ185" s="364">
        <v>100</v>
      </c>
      <c r="AK185" s="364">
        <v>100</v>
      </c>
      <c r="AL185" s="359">
        <v>4.5000000000000005E-3</v>
      </c>
      <c r="AM185" s="359">
        <v>0</v>
      </c>
      <c r="AN185" s="664" t="s">
        <v>64</v>
      </c>
      <c r="AO185" s="357" t="s">
        <v>1323</v>
      </c>
      <c r="AP185" s="360" t="s">
        <v>1749</v>
      </c>
      <c r="AQ185" s="366" t="s">
        <v>662</v>
      </c>
      <c r="AR185" s="359">
        <v>1.5E-3</v>
      </c>
      <c r="AS185" s="359">
        <v>1.5E-3</v>
      </c>
      <c r="AT185" s="359" t="s">
        <v>1417</v>
      </c>
      <c r="AW185" s="198"/>
      <c r="AX185" s="198"/>
      <c r="AY185" s="184"/>
      <c r="AZ185" s="184"/>
      <c r="BA185" s="184"/>
      <c r="BB185" s="848"/>
      <c r="BC185" s="184"/>
      <c r="BD185" s="184"/>
      <c r="BE185" s="184"/>
      <c r="BF185" s="184"/>
      <c r="BG185" s="848"/>
      <c r="BH185" s="186"/>
      <c r="BI185" s="199"/>
      <c r="BJ185" s="199"/>
      <c r="BK185" s="199"/>
      <c r="BL185" s="186"/>
      <c r="BM185" s="186"/>
      <c r="BN185" s="186"/>
      <c r="BO185" s="186"/>
      <c r="BP185" s="186"/>
      <c r="BQ185" s="186"/>
      <c r="BR185" s="186"/>
      <c r="BS185" s="186"/>
      <c r="BT185" s="187"/>
      <c r="BU185" s="188"/>
      <c r="BV185" s="189"/>
      <c r="BW185" s="185"/>
    </row>
    <row r="186" spans="2:75" customFormat="1" ht="18.75">
      <c r="B186" s="353" t="s">
        <v>1708</v>
      </c>
      <c r="C186" s="354">
        <v>4839017000198</v>
      </c>
      <c r="D186" s="355" t="s">
        <v>11</v>
      </c>
      <c r="E186" s="355" t="s">
        <v>620</v>
      </c>
      <c r="F186" s="355" t="s">
        <v>672</v>
      </c>
      <c r="G186" s="356" t="s">
        <v>738</v>
      </c>
      <c r="H186" s="356" t="s">
        <v>34</v>
      </c>
      <c r="I186" s="356" t="s">
        <v>1303</v>
      </c>
      <c r="J186" s="356" t="s">
        <v>608</v>
      </c>
      <c r="K186" s="357" t="s">
        <v>48</v>
      </c>
      <c r="L186" s="358"/>
      <c r="M186" s="358" t="s">
        <v>1417</v>
      </c>
      <c r="N186" s="357">
        <v>104019</v>
      </c>
      <c r="O186" s="357" t="s">
        <v>1323</v>
      </c>
      <c r="P186" s="361">
        <v>37295</v>
      </c>
      <c r="Q186" s="362">
        <v>2085.2217679999999</v>
      </c>
      <c r="R186" s="362">
        <v>1569.5087276774195</v>
      </c>
      <c r="S186" s="841">
        <v>0</v>
      </c>
      <c r="T186" s="359">
        <v>0.10019674755476049</v>
      </c>
      <c r="U186" s="664">
        <v>1.0018385477769745</v>
      </c>
      <c r="V186" s="359">
        <v>0.11509006473964178</v>
      </c>
      <c r="W186" s="664">
        <v>1.0015253449664898</v>
      </c>
      <c r="X186" s="359">
        <v>0.15260169778434785</v>
      </c>
      <c r="Y186" s="664">
        <v>1.0036235403029716</v>
      </c>
      <c r="Z186" s="359">
        <v>0.18400559589887</v>
      </c>
      <c r="AA186" s="664">
        <v>0.97184747145160666</v>
      </c>
      <c r="AB186" s="359">
        <v>1.8454067046594939E-3</v>
      </c>
      <c r="AC186" s="363">
        <v>9.4984309363690858E-2</v>
      </c>
      <c r="AD186" s="865">
        <v>0</v>
      </c>
      <c r="AE186" s="360" t="s">
        <v>1775</v>
      </c>
      <c r="AF186" s="844" t="s">
        <v>1776</v>
      </c>
      <c r="AG186" s="364" t="s">
        <v>719</v>
      </c>
      <c r="AH186" s="364" t="s">
        <v>1747</v>
      </c>
      <c r="AI186" s="364">
        <v>1000</v>
      </c>
      <c r="AJ186" s="364">
        <v>1000</v>
      </c>
      <c r="AK186" s="364">
        <v>1000</v>
      </c>
      <c r="AL186" s="359">
        <v>1.5E-3</v>
      </c>
      <c r="AM186" s="359">
        <v>0</v>
      </c>
      <c r="AN186" s="664" t="s">
        <v>64</v>
      </c>
      <c r="AO186" s="357" t="s">
        <v>1323</v>
      </c>
      <c r="AP186" s="360" t="s">
        <v>1749</v>
      </c>
      <c r="AQ186" s="366" t="s">
        <v>1515</v>
      </c>
      <c r="AR186" s="359">
        <v>0</v>
      </c>
      <c r="AS186" s="359">
        <v>0</v>
      </c>
      <c r="AT186" s="359" t="s">
        <v>1417</v>
      </c>
      <c r="AW186" s="198"/>
      <c r="AX186" s="198"/>
      <c r="AY186" s="184"/>
      <c r="AZ186" s="184"/>
      <c r="BA186" s="184"/>
      <c r="BB186" s="848"/>
      <c r="BC186" s="184"/>
      <c r="BD186" s="184"/>
      <c r="BE186" s="184"/>
      <c r="BF186" s="184"/>
      <c r="BG186" s="848"/>
      <c r="BH186" s="186"/>
      <c r="BI186" s="199"/>
      <c r="BJ186" s="199"/>
      <c r="BK186" s="199"/>
      <c r="BL186" s="218"/>
      <c r="BM186" s="186"/>
      <c r="BN186" s="186"/>
      <c r="BO186" s="186"/>
      <c r="BP186" s="186"/>
      <c r="BQ186" s="186"/>
      <c r="BR186" s="186"/>
      <c r="BS186" s="186"/>
      <c r="BT186" s="187"/>
      <c r="BU186" s="188"/>
      <c r="BV186" s="189"/>
      <c r="BW186" s="185"/>
    </row>
    <row r="187" spans="2:75" customFormat="1" ht="18.75">
      <c r="B187" s="353" t="s">
        <v>1711</v>
      </c>
      <c r="C187" s="354">
        <v>27036105000157</v>
      </c>
      <c r="D187" s="355" t="s">
        <v>11</v>
      </c>
      <c r="E187" s="355" t="s">
        <v>620</v>
      </c>
      <c r="F187" s="355" t="s">
        <v>672</v>
      </c>
      <c r="G187" s="356" t="s">
        <v>738</v>
      </c>
      <c r="H187" s="356" t="s">
        <v>34</v>
      </c>
      <c r="I187" s="356" t="s">
        <v>1303</v>
      </c>
      <c r="J187" s="356" t="s">
        <v>608</v>
      </c>
      <c r="K187" s="357" t="s">
        <v>48</v>
      </c>
      <c r="L187" s="358"/>
      <c r="M187" s="358" t="s">
        <v>1417</v>
      </c>
      <c r="N187" s="357">
        <v>436410</v>
      </c>
      <c r="O187" s="357" t="s">
        <v>1323</v>
      </c>
      <c r="P187" s="361">
        <v>42783</v>
      </c>
      <c r="Q187" s="362">
        <v>4.7171019999999997</v>
      </c>
      <c r="R187" s="362">
        <v>6.4718420916334667</v>
      </c>
      <c r="S187" s="841">
        <v>0</v>
      </c>
      <c r="T187" s="359">
        <v>9.8566190297104228E-2</v>
      </c>
      <c r="U187" s="664">
        <v>0.98553507331354673</v>
      </c>
      <c r="V187" s="359">
        <v>0.11305848526080009</v>
      </c>
      <c r="W187" s="664">
        <v>0.98384633554915513</v>
      </c>
      <c r="X187" s="359">
        <v>0.14967140461714612</v>
      </c>
      <c r="Y187" s="664">
        <v>0.98435172848637831</v>
      </c>
      <c r="Z187" s="359">
        <v>0.17327770372211404</v>
      </c>
      <c r="AA187" s="664">
        <v>0.91518683113219035</v>
      </c>
      <c r="AB187" s="359">
        <v>1.1925247224786261E-3</v>
      </c>
      <c r="AC187" s="363">
        <v>-1.5566090685702814</v>
      </c>
      <c r="AD187" s="865">
        <v>0</v>
      </c>
      <c r="AE187" s="360" t="s">
        <v>1763</v>
      </c>
      <c r="AF187" s="844" t="s">
        <v>1760</v>
      </c>
      <c r="AG187" s="364" t="s">
        <v>1435</v>
      </c>
      <c r="AH187" s="364" t="s">
        <v>1747</v>
      </c>
      <c r="AI187" s="364">
        <v>0</v>
      </c>
      <c r="AJ187" s="364">
        <v>0</v>
      </c>
      <c r="AK187" s="364">
        <v>0</v>
      </c>
      <c r="AL187" s="359">
        <v>0</v>
      </c>
      <c r="AM187" s="359">
        <v>0</v>
      </c>
      <c r="AN187" s="664" t="s">
        <v>34</v>
      </c>
      <c r="AO187" s="357" t="s">
        <v>1323</v>
      </c>
      <c r="AP187" s="360" t="s">
        <v>1749</v>
      </c>
      <c r="AQ187" s="366" t="s">
        <v>684</v>
      </c>
      <c r="AR187" s="359">
        <v>0</v>
      </c>
      <c r="AS187" s="359">
        <v>0</v>
      </c>
      <c r="AT187" s="359" t="s">
        <v>1417</v>
      </c>
      <c r="AW187" s="198"/>
      <c r="AX187" s="198"/>
      <c r="AY187" s="184"/>
      <c r="AZ187" s="184"/>
      <c r="BA187" s="184"/>
      <c r="BB187" s="848"/>
      <c r="BC187" s="184"/>
      <c r="BD187" s="184"/>
      <c r="BE187" s="184"/>
      <c r="BF187" s="184"/>
      <c r="BG187" s="848"/>
      <c r="BH187" s="186"/>
      <c r="BI187" s="199"/>
      <c r="BJ187" s="199"/>
      <c r="BK187" s="199"/>
      <c r="BL187" s="186"/>
      <c r="BM187" s="186"/>
      <c r="BN187" s="186"/>
      <c r="BO187" s="186"/>
      <c r="BP187" s="186"/>
      <c r="BQ187" s="186"/>
      <c r="BR187" s="186"/>
      <c r="BS187" s="186"/>
      <c r="BT187" s="187"/>
      <c r="BU187" s="188"/>
      <c r="BV187" s="189"/>
      <c r="BW187" s="185"/>
    </row>
    <row r="188" spans="2:75" customFormat="1" ht="18.75">
      <c r="B188" s="353" t="s">
        <v>1519</v>
      </c>
      <c r="C188" s="354">
        <v>42870660000173</v>
      </c>
      <c r="D188" s="355" t="s">
        <v>14</v>
      </c>
      <c r="E188" s="355" t="s">
        <v>607</v>
      </c>
      <c r="F188" s="355" t="s">
        <v>1417</v>
      </c>
      <c r="G188" s="356" t="s">
        <v>1417</v>
      </c>
      <c r="H188" s="356" t="s">
        <v>34</v>
      </c>
      <c r="I188" s="356" t="s">
        <v>34</v>
      </c>
      <c r="J188" s="356" t="s">
        <v>608</v>
      </c>
      <c r="K188" s="357" t="s">
        <v>48</v>
      </c>
      <c r="L188" s="358"/>
      <c r="M188" s="358" t="s">
        <v>1417</v>
      </c>
      <c r="N188" s="357">
        <v>617539</v>
      </c>
      <c r="O188" s="357" t="s">
        <v>1320</v>
      </c>
      <c r="P188" s="361">
        <v>44453</v>
      </c>
      <c r="Q188" s="362">
        <v>345</v>
      </c>
      <c r="R188" s="362">
        <v>8246710.4375298815</v>
      </c>
      <c r="S188" s="841">
        <v>1</v>
      </c>
      <c r="T188" s="359">
        <v>-4.0671050600105008E-2</v>
      </c>
      <c r="U188" s="664">
        <v>-0.40665817268673565</v>
      </c>
      <c r="V188" s="359">
        <v>-3.9982047664291143E-2</v>
      </c>
      <c r="W188" s="664">
        <v>-0.34792780914696403</v>
      </c>
      <c r="X188" s="359"/>
      <c r="Y188" s="664"/>
      <c r="Z188" s="359"/>
      <c r="AA188" s="664"/>
      <c r="AB188" s="359">
        <v>4.1799010093505361E-2</v>
      </c>
      <c r="AC188" s="363">
        <v>-3.7057534945465909</v>
      </c>
      <c r="AD188" s="865">
        <v>0</v>
      </c>
      <c r="AE188" s="360" t="s">
        <v>1826</v>
      </c>
      <c r="AF188" s="844" t="s">
        <v>1741</v>
      </c>
      <c r="AG188" s="364" t="s">
        <v>1436</v>
      </c>
      <c r="AH188" s="364" t="s">
        <v>1817</v>
      </c>
      <c r="AI188" s="364">
        <v>0</v>
      </c>
      <c r="AJ188" s="364">
        <v>0</v>
      </c>
      <c r="AK188" s="364">
        <v>0</v>
      </c>
      <c r="AL188" s="359">
        <v>0</v>
      </c>
      <c r="AM188" s="359">
        <v>0</v>
      </c>
      <c r="AN188" s="664" t="s">
        <v>1761</v>
      </c>
      <c r="AO188" s="357" t="s">
        <v>1323</v>
      </c>
      <c r="AP188" s="360" t="s">
        <v>1744</v>
      </c>
      <c r="AQ188" s="366" t="s">
        <v>716</v>
      </c>
      <c r="AR188" s="359">
        <v>0</v>
      </c>
      <c r="AS188" s="359">
        <v>0</v>
      </c>
      <c r="AT188" s="359" t="s">
        <v>1417</v>
      </c>
      <c r="AW188" s="198"/>
      <c r="AX188" s="198"/>
      <c r="AY188" s="184"/>
      <c r="AZ188" s="184"/>
      <c r="BA188" s="184"/>
      <c r="BB188" s="848"/>
      <c r="BC188" s="184"/>
      <c r="BD188" s="184"/>
      <c r="BE188" s="184"/>
      <c r="BF188" s="184"/>
      <c r="BG188" s="848"/>
      <c r="BH188" s="186"/>
      <c r="BI188" s="199"/>
      <c r="BJ188" s="199"/>
      <c r="BK188" s="199"/>
      <c r="BL188" s="186"/>
      <c r="BM188" s="186"/>
      <c r="BN188" s="186"/>
      <c r="BO188" s="186"/>
      <c r="BP188" s="186"/>
      <c r="BQ188" s="186"/>
      <c r="BR188" s="186"/>
      <c r="BS188" s="186"/>
      <c r="BT188" s="187"/>
      <c r="BU188" s="188"/>
      <c r="BV188" s="189"/>
      <c r="BW188" s="185"/>
    </row>
    <row r="189" spans="2:75" customFormat="1" ht="18.75">
      <c r="B189" s="353" t="s">
        <v>2806</v>
      </c>
      <c r="C189" s="354">
        <v>29078039000103</v>
      </c>
      <c r="D189" s="355" t="s">
        <v>11</v>
      </c>
      <c r="E189" s="355" t="s">
        <v>1417</v>
      </c>
      <c r="F189" s="355" t="s">
        <v>1417</v>
      </c>
      <c r="G189" s="356" t="s">
        <v>1417</v>
      </c>
      <c r="H189" s="356" t="s">
        <v>1417</v>
      </c>
      <c r="I189" s="356" t="s">
        <v>1417</v>
      </c>
      <c r="J189" s="356" t="s">
        <v>608</v>
      </c>
      <c r="K189" s="357" t="s">
        <v>48</v>
      </c>
      <c r="L189" s="358"/>
      <c r="M189" s="358" t="s">
        <v>1417</v>
      </c>
      <c r="N189" s="357">
        <v>465127</v>
      </c>
      <c r="O189" s="357" t="s">
        <v>1320</v>
      </c>
      <c r="P189" s="361">
        <v>43229</v>
      </c>
      <c r="Q189" s="362"/>
      <c r="R189" s="362"/>
      <c r="S189" s="841">
        <v>1</v>
      </c>
      <c r="T189" s="359"/>
      <c r="U189" s="664"/>
      <c r="V189" s="359"/>
      <c r="W189" s="664"/>
      <c r="X189" s="359"/>
      <c r="Y189" s="664"/>
      <c r="Z189" s="359"/>
      <c r="AA189" s="664"/>
      <c r="AB189" s="359"/>
      <c r="AC189" s="363"/>
      <c r="AD189" s="865">
        <v>0</v>
      </c>
      <c r="AE189" s="360" t="s">
        <v>1763</v>
      </c>
      <c r="AF189" s="844" t="s">
        <v>1760</v>
      </c>
      <c r="AG189" s="364" t="s">
        <v>1435</v>
      </c>
      <c r="AH189" s="364" t="s">
        <v>2153</v>
      </c>
      <c r="AI189" s="364">
        <v>500</v>
      </c>
      <c r="AJ189" s="364">
        <v>0</v>
      </c>
      <c r="AK189" s="364">
        <v>500</v>
      </c>
      <c r="AL189" s="359">
        <v>0</v>
      </c>
      <c r="AM189" s="359">
        <v>0</v>
      </c>
      <c r="AN189" s="664" t="s">
        <v>64</v>
      </c>
      <c r="AO189" s="357"/>
      <c r="AP189" s="360" t="s">
        <v>1749</v>
      </c>
      <c r="AQ189" s="366" t="s">
        <v>2807</v>
      </c>
      <c r="AR189" s="359">
        <v>0</v>
      </c>
      <c r="AS189" s="359">
        <v>0</v>
      </c>
      <c r="AT189" s="359" t="s">
        <v>1417</v>
      </c>
      <c r="AW189" s="198"/>
      <c r="AX189" s="198"/>
      <c r="AY189" s="184"/>
      <c r="AZ189" s="184"/>
      <c r="BA189" s="184"/>
      <c r="BB189" s="848"/>
      <c r="BC189" s="184"/>
      <c r="BD189" s="184"/>
      <c r="BE189" s="184"/>
      <c r="BF189" s="184"/>
      <c r="BG189" s="848"/>
      <c r="BH189" s="186"/>
      <c r="BI189" s="199"/>
      <c r="BJ189" s="199"/>
      <c r="BK189" s="199"/>
      <c r="BL189" s="218"/>
      <c r="BM189" s="186"/>
      <c r="BN189" s="186"/>
      <c r="BO189" s="186"/>
      <c r="BP189" s="186"/>
      <c r="BQ189" s="186"/>
      <c r="BR189" s="186"/>
      <c r="BS189" s="186"/>
      <c r="BT189" s="187"/>
      <c r="BU189" s="188"/>
      <c r="BV189" s="189"/>
      <c r="BW189" s="185"/>
    </row>
    <row r="190" spans="2:75" customFormat="1" ht="18.75">
      <c r="B190" s="353" t="s">
        <v>2803</v>
      </c>
      <c r="C190" s="354">
        <v>27762397000105</v>
      </c>
      <c r="D190" s="355" t="s">
        <v>11</v>
      </c>
      <c r="E190" s="355" t="s">
        <v>1417</v>
      </c>
      <c r="F190" s="355" t="s">
        <v>1417</v>
      </c>
      <c r="G190" s="356" t="s">
        <v>1417</v>
      </c>
      <c r="H190" s="356" t="s">
        <v>1417</v>
      </c>
      <c r="I190" s="356" t="s">
        <v>1417</v>
      </c>
      <c r="J190" s="356" t="s">
        <v>608</v>
      </c>
      <c r="K190" s="357" t="s">
        <v>48</v>
      </c>
      <c r="L190" s="358"/>
      <c r="M190" s="358" t="s">
        <v>1417</v>
      </c>
      <c r="N190" s="357">
        <v>458163</v>
      </c>
      <c r="O190" s="357" t="s">
        <v>1320</v>
      </c>
      <c r="P190" s="361">
        <v>43038</v>
      </c>
      <c r="Q190" s="362"/>
      <c r="R190" s="362"/>
      <c r="S190" s="841">
        <v>1</v>
      </c>
      <c r="T190" s="359"/>
      <c r="U190" s="664"/>
      <c r="V190" s="359"/>
      <c r="W190" s="664"/>
      <c r="X190" s="359"/>
      <c r="Y190" s="664"/>
      <c r="Z190" s="359"/>
      <c r="AA190" s="664"/>
      <c r="AB190" s="359"/>
      <c r="AC190" s="363"/>
      <c r="AD190" s="865">
        <v>27729636000125</v>
      </c>
      <c r="AE190" s="360" t="s">
        <v>1763</v>
      </c>
      <c r="AF190" s="844" t="s">
        <v>1760</v>
      </c>
      <c r="AG190" s="364" t="s">
        <v>1435</v>
      </c>
      <c r="AH190" s="364" t="s">
        <v>2153</v>
      </c>
      <c r="AI190" s="364">
        <v>0</v>
      </c>
      <c r="AJ190" s="364">
        <v>0</v>
      </c>
      <c r="AK190" s="364">
        <v>0</v>
      </c>
      <c r="AL190" s="359">
        <v>0</v>
      </c>
      <c r="AM190" s="359">
        <v>0</v>
      </c>
      <c r="AN190" s="664" t="s">
        <v>2156</v>
      </c>
      <c r="AO190" s="357"/>
      <c r="AP190" s="360" t="s">
        <v>1749</v>
      </c>
      <c r="AQ190" s="366" t="s">
        <v>2798</v>
      </c>
      <c r="AR190" s="359">
        <v>0</v>
      </c>
      <c r="AS190" s="359">
        <v>0</v>
      </c>
      <c r="AT190" s="359" t="s">
        <v>1417</v>
      </c>
      <c r="AW190" s="198"/>
      <c r="AX190" s="198"/>
      <c r="AY190" s="184"/>
      <c r="AZ190" s="184"/>
      <c r="BA190" s="184"/>
      <c r="BB190" s="848"/>
      <c r="BC190" s="184"/>
      <c r="BD190" s="184"/>
      <c r="BE190" s="184"/>
      <c r="BF190" s="184"/>
      <c r="BG190" s="848"/>
      <c r="BH190" s="186"/>
      <c r="BI190" s="199"/>
      <c r="BJ190" s="199"/>
      <c r="BK190" s="199"/>
      <c r="BL190" s="186"/>
      <c r="BM190" s="186"/>
      <c r="BN190" s="186"/>
      <c r="BO190" s="186"/>
      <c r="BP190" s="186"/>
      <c r="BQ190" s="186"/>
      <c r="BR190" s="186"/>
      <c r="BS190" s="186"/>
      <c r="BT190" s="187"/>
      <c r="BU190" s="188"/>
      <c r="BV190" s="189"/>
      <c r="BW190" s="185"/>
    </row>
    <row r="191" spans="2:75" customFormat="1" ht="18.75">
      <c r="B191" s="353" t="s">
        <v>1549</v>
      </c>
      <c r="C191" s="354">
        <v>19729259000104</v>
      </c>
      <c r="D191" s="355" t="s">
        <v>13</v>
      </c>
      <c r="E191" s="355" t="s">
        <v>1417</v>
      </c>
      <c r="F191" s="355" t="s">
        <v>1417</v>
      </c>
      <c r="G191" s="356" t="s">
        <v>1417</v>
      </c>
      <c r="H191" s="356" t="s">
        <v>1337</v>
      </c>
      <c r="I191" s="356" t="s">
        <v>1417</v>
      </c>
      <c r="J191" s="356" t="s">
        <v>1417</v>
      </c>
      <c r="K191" s="357" t="s">
        <v>48</v>
      </c>
      <c r="L191" s="358"/>
      <c r="M191" s="358" t="s">
        <v>1417</v>
      </c>
      <c r="N191" s="357">
        <v>367745</v>
      </c>
      <c r="O191" s="357" t="s">
        <v>1323</v>
      </c>
      <c r="P191" s="361">
        <v>41781</v>
      </c>
      <c r="Q191" s="362">
        <v>20757013.440000001</v>
      </c>
      <c r="R191" s="362">
        <v>19713704.009203188</v>
      </c>
      <c r="S191" s="841">
        <v>1</v>
      </c>
      <c r="T191" s="359">
        <v>9.3426192607187986E-2</v>
      </c>
      <c r="U191" s="664">
        <v>0.93414171028618531</v>
      </c>
      <c r="V191" s="359">
        <v>0.11448121450108228</v>
      </c>
      <c r="W191" s="664">
        <v>0.99622706881567091</v>
      </c>
      <c r="X191" s="359">
        <v>0.15679223723259939</v>
      </c>
      <c r="Y191" s="664">
        <v>1.0311836795274834</v>
      </c>
      <c r="Z191" s="359">
        <v>0.21394959436108563</v>
      </c>
      <c r="AA191" s="664">
        <v>1.1300002659277544</v>
      </c>
      <c r="AB191" s="359">
        <v>4.1854109059320022E-2</v>
      </c>
      <c r="AC191" s="363">
        <v>-1.0358972319965012E-2</v>
      </c>
      <c r="AD191" s="865">
        <v>0</v>
      </c>
      <c r="AE191" s="360" t="s">
        <v>1911</v>
      </c>
      <c r="AF191" s="844" t="s">
        <v>1760</v>
      </c>
      <c r="AG191" s="364" t="s">
        <v>1435</v>
      </c>
      <c r="AH191" s="364" t="s">
        <v>1817</v>
      </c>
      <c r="AI191" s="364">
        <v>1000000</v>
      </c>
      <c r="AJ191" s="364">
        <v>0</v>
      </c>
      <c r="AK191" s="364">
        <v>1000000</v>
      </c>
      <c r="AL191" s="359">
        <v>3.0000000000000001E-3</v>
      </c>
      <c r="AM191" s="359">
        <v>0.1</v>
      </c>
      <c r="AN191" s="664" t="s">
        <v>1748</v>
      </c>
      <c r="AO191" s="357" t="s">
        <v>1323</v>
      </c>
      <c r="AP191" s="360" t="s">
        <v>1762</v>
      </c>
      <c r="AQ191" s="366" t="s">
        <v>679</v>
      </c>
      <c r="AR191" s="359">
        <v>0</v>
      </c>
      <c r="AS191" s="359">
        <v>0</v>
      </c>
      <c r="AT191" s="359" t="s">
        <v>1417</v>
      </c>
      <c r="AW191" s="198"/>
      <c r="AX191" s="198"/>
      <c r="AY191" s="184"/>
      <c r="AZ191" s="184"/>
      <c r="BA191" s="184"/>
      <c r="BB191" s="848"/>
      <c r="BC191" s="184"/>
      <c r="BD191" s="184"/>
      <c r="BE191" s="184"/>
      <c r="BF191" s="184"/>
      <c r="BG191" s="848"/>
      <c r="BH191" s="186"/>
      <c r="BI191" s="199"/>
      <c r="BJ191" s="199"/>
      <c r="BK191" s="199"/>
      <c r="BL191" s="186"/>
      <c r="BM191" s="186"/>
      <c r="BN191" s="186"/>
      <c r="BO191" s="186"/>
      <c r="BP191" s="186"/>
      <c r="BQ191" s="186"/>
      <c r="BR191" s="186"/>
      <c r="BS191" s="186"/>
      <c r="BT191" s="187"/>
      <c r="BU191" s="188"/>
      <c r="BV191" s="189"/>
      <c r="BW191" s="185"/>
    </row>
    <row r="192" spans="2:75" customFormat="1" ht="18.75">
      <c r="B192" s="353" t="s">
        <v>1589</v>
      </c>
      <c r="C192" s="354">
        <v>25247292000192</v>
      </c>
      <c r="D192" s="355" t="s">
        <v>11</v>
      </c>
      <c r="E192" s="355" t="s">
        <v>1417</v>
      </c>
      <c r="F192" s="355" t="s">
        <v>1417</v>
      </c>
      <c r="G192" s="356" t="s">
        <v>1417</v>
      </c>
      <c r="H192" s="356" t="s">
        <v>34</v>
      </c>
      <c r="I192" s="356" t="s">
        <v>1417</v>
      </c>
      <c r="J192" s="356" t="s">
        <v>1417</v>
      </c>
      <c r="K192" s="357" t="s">
        <v>1417</v>
      </c>
      <c r="L192" s="358"/>
      <c r="M192" s="358" t="s">
        <v>1417</v>
      </c>
      <c r="N192" s="357">
        <v>423637</v>
      </c>
      <c r="O192" s="357" t="s">
        <v>1320</v>
      </c>
      <c r="P192" s="361">
        <v>42624</v>
      </c>
      <c r="Q192" s="362">
        <v>4.611726</v>
      </c>
      <c r="R192" s="362">
        <v>7.92251086</v>
      </c>
      <c r="S192" s="841">
        <v>1</v>
      </c>
      <c r="T192" s="359">
        <v>4.1428446428605215E-2</v>
      </c>
      <c r="U192" s="664">
        <v>0.41423115639563585</v>
      </c>
      <c r="V192" s="359">
        <v>0.11605097879607706</v>
      </c>
      <c r="W192" s="664">
        <v>1.0098873159500981</v>
      </c>
      <c r="X192" s="359">
        <v>1.544538447667998E-2</v>
      </c>
      <c r="Y192" s="664">
        <v>0.10158046519070954</v>
      </c>
      <c r="Z192" s="359">
        <v>6.8578090745099685E-2</v>
      </c>
      <c r="AA192" s="664">
        <v>0.36220335453403052</v>
      </c>
      <c r="AB192" s="359">
        <v>6.4198174709157632E-2</v>
      </c>
      <c r="AC192" s="363">
        <v>1.7698302839915671E-2</v>
      </c>
      <c r="AD192" s="865">
        <v>31552347000170</v>
      </c>
      <c r="AE192" s="360" t="s">
        <v>1745</v>
      </c>
      <c r="AF192" s="844" t="s">
        <v>1746</v>
      </c>
      <c r="AG192" s="364" t="s">
        <v>59</v>
      </c>
      <c r="AH192" s="364" t="s">
        <v>1742</v>
      </c>
      <c r="AI192" s="364">
        <v>100000</v>
      </c>
      <c r="AJ192" s="364">
        <v>50000</v>
      </c>
      <c r="AK192" s="364">
        <v>100000</v>
      </c>
      <c r="AL192" s="359">
        <v>5.0000000000000001E-3</v>
      </c>
      <c r="AM192" s="359">
        <v>0.2</v>
      </c>
      <c r="AN192" s="664" t="s">
        <v>2156</v>
      </c>
      <c r="AO192" s="357" t="s">
        <v>1323</v>
      </c>
      <c r="AP192" s="360" t="s">
        <v>1749</v>
      </c>
      <c r="AQ192" s="366" t="s">
        <v>675</v>
      </c>
      <c r="AR192" s="359">
        <v>0</v>
      </c>
      <c r="AS192" s="359">
        <v>0</v>
      </c>
      <c r="AT192" s="359" t="s">
        <v>1417</v>
      </c>
      <c r="AW192" s="198"/>
      <c r="AX192" s="198"/>
      <c r="AY192" s="184"/>
      <c r="AZ192" s="184"/>
      <c r="BA192" s="184"/>
      <c r="BB192" s="848"/>
      <c r="BC192" s="184"/>
      <c r="BD192" s="184"/>
      <c r="BE192" s="184"/>
      <c r="BF192" s="184"/>
      <c r="BG192" s="848"/>
      <c r="BH192" s="186"/>
      <c r="BI192" s="199"/>
      <c r="BJ192" s="199"/>
      <c r="BK192" s="199"/>
      <c r="BL192" s="186"/>
      <c r="BM192" s="186"/>
      <c r="BN192" s="186"/>
      <c r="BO192" s="186"/>
      <c r="BP192" s="186"/>
      <c r="BQ192" s="186"/>
      <c r="BR192" s="186"/>
      <c r="BS192" s="186"/>
      <c r="BT192" s="187"/>
      <c r="BU192" s="188"/>
      <c r="BV192" s="189"/>
      <c r="BW192" s="185"/>
    </row>
    <row r="193" spans="2:75" customFormat="1" ht="18.75">
      <c r="B193" s="353" t="s">
        <v>2820</v>
      </c>
      <c r="C193" s="354">
        <v>34143959000106</v>
      </c>
      <c r="D193" s="355" t="s">
        <v>13</v>
      </c>
      <c r="E193" s="355" t="s">
        <v>1417</v>
      </c>
      <c r="F193" s="355" t="s">
        <v>1417</v>
      </c>
      <c r="G193" s="356" t="s">
        <v>1417</v>
      </c>
      <c r="H193" s="356" t="s">
        <v>1417</v>
      </c>
      <c r="I193" s="356" t="s">
        <v>1417</v>
      </c>
      <c r="J193" s="356" t="s">
        <v>608</v>
      </c>
      <c r="K193" s="357" t="s">
        <v>48</v>
      </c>
      <c r="L193" s="358"/>
      <c r="M193" s="358" t="s">
        <v>1417</v>
      </c>
      <c r="N193" s="357">
        <v>538760</v>
      </c>
      <c r="O193" s="357" t="s">
        <v>1320</v>
      </c>
      <c r="P193" s="361">
        <v>43955</v>
      </c>
      <c r="Q193" s="362"/>
      <c r="R193" s="362"/>
      <c r="S193" s="841">
        <v>1</v>
      </c>
      <c r="T193" s="359"/>
      <c r="U193" s="664"/>
      <c r="V193" s="359"/>
      <c r="W193" s="664"/>
      <c r="X193" s="359"/>
      <c r="Y193" s="664"/>
      <c r="Z193" s="359"/>
      <c r="AA193" s="664"/>
      <c r="AB193" s="359"/>
      <c r="AC193" s="363"/>
      <c r="AD193" s="865">
        <v>26218634000109</v>
      </c>
      <c r="AE193" s="360" t="s">
        <v>1933</v>
      </c>
      <c r="AF193" s="844" t="s">
        <v>1783</v>
      </c>
      <c r="AG193" s="364" t="s">
        <v>59</v>
      </c>
      <c r="AH193" s="364" t="s">
        <v>2153</v>
      </c>
      <c r="AI193" s="364">
        <v>50000</v>
      </c>
      <c r="AJ193" s="364">
        <v>0</v>
      </c>
      <c r="AK193" s="364">
        <v>0</v>
      </c>
      <c r="AL193" s="359">
        <v>1.4999999999999999E-2</v>
      </c>
      <c r="AM193" s="359">
        <v>0.2</v>
      </c>
      <c r="AN193" s="664" t="s">
        <v>64</v>
      </c>
      <c r="AO193" s="357"/>
      <c r="AP193" s="360" t="s">
        <v>1762</v>
      </c>
      <c r="AQ193" s="366" t="s">
        <v>2211</v>
      </c>
      <c r="AR193" s="359">
        <v>0</v>
      </c>
      <c r="AS193" s="359">
        <v>0</v>
      </c>
      <c r="AT193" s="359" t="s">
        <v>1417</v>
      </c>
      <c r="AW193" s="198"/>
      <c r="AX193" s="198"/>
      <c r="AY193" s="184"/>
      <c r="AZ193" s="184"/>
      <c r="BA193" s="184"/>
      <c r="BB193" s="848"/>
      <c r="BC193" s="184"/>
      <c r="BD193" s="184"/>
      <c r="BE193" s="184"/>
      <c r="BF193" s="184"/>
      <c r="BG193" s="848"/>
      <c r="BH193" s="186"/>
      <c r="BI193" s="199"/>
      <c r="BJ193" s="199"/>
      <c r="BK193" s="199"/>
      <c r="BL193" s="186"/>
      <c r="BM193" s="186"/>
      <c r="BN193" s="186"/>
      <c r="BO193" s="186"/>
      <c r="BP193" s="186"/>
      <c r="BQ193" s="186"/>
      <c r="BR193" s="186"/>
      <c r="BS193" s="186"/>
      <c r="BT193" s="187"/>
      <c r="BU193" s="188"/>
      <c r="BV193" s="189"/>
      <c r="BW193" s="185"/>
    </row>
    <row r="194" spans="2:75" customFormat="1" ht="18.75">
      <c r="B194" s="353" t="s">
        <v>1697</v>
      </c>
      <c r="C194" s="354">
        <v>31964487000156</v>
      </c>
      <c r="D194" s="355" t="s">
        <v>1417</v>
      </c>
      <c r="E194" s="355" t="s">
        <v>1417</v>
      </c>
      <c r="F194" s="355" t="s">
        <v>1417</v>
      </c>
      <c r="G194" s="356" t="s">
        <v>1417</v>
      </c>
      <c r="H194" s="356" t="s">
        <v>34</v>
      </c>
      <c r="I194" s="356" t="s">
        <v>1417</v>
      </c>
      <c r="J194" s="356" t="s">
        <v>1417</v>
      </c>
      <c r="K194" s="357" t="s">
        <v>1417</v>
      </c>
      <c r="L194" s="358"/>
      <c r="M194" s="358" t="s">
        <v>1417</v>
      </c>
      <c r="N194" s="357">
        <v>482765</v>
      </c>
      <c r="O194" s="357" t="s">
        <v>1320</v>
      </c>
      <c r="P194" s="361">
        <v>43463</v>
      </c>
      <c r="Q194" s="362">
        <v>146.88524465</v>
      </c>
      <c r="R194" s="362">
        <v>147.47049634904371</v>
      </c>
      <c r="S194" s="841">
        <v>1</v>
      </c>
      <c r="T194" s="359">
        <v>0.11296110545547133</v>
      </c>
      <c r="U194" s="664">
        <v>1.1294657022967833</v>
      </c>
      <c r="V194" s="359">
        <v>0.15550758587239555</v>
      </c>
      <c r="W194" s="664">
        <v>1.3532426881337223</v>
      </c>
      <c r="X194" s="359">
        <v>0.54578467282096033</v>
      </c>
      <c r="Y194" s="664">
        <v>3.5894905072009924</v>
      </c>
      <c r="Z194" s="359">
        <v>0.11175536963160337</v>
      </c>
      <c r="AA194" s="664">
        <v>0.59024929577307705</v>
      </c>
      <c r="AB194" s="359">
        <v>9.2624492319242968E-2</v>
      </c>
      <c r="AC194" s="363">
        <v>0.438251317741989</v>
      </c>
      <c r="AD194" s="865">
        <v>0</v>
      </c>
      <c r="AE194" s="360" t="s">
        <v>1813</v>
      </c>
      <c r="AF194" s="844" t="s">
        <v>1760</v>
      </c>
      <c r="AG194" s="364" t="s">
        <v>1435</v>
      </c>
      <c r="AH194" s="364" t="s">
        <v>1747</v>
      </c>
      <c r="AI194" s="364">
        <v>0</v>
      </c>
      <c r="AJ194" s="364">
        <v>0</v>
      </c>
      <c r="AK194" s="364">
        <v>0</v>
      </c>
      <c r="AL194" s="359">
        <v>1E-3</v>
      </c>
      <c r="AM194" s="359">
        <v>0.1</v>
      </c>
      <c r="AN194" s="664" t="s">
        <v>34</v>
      </c>
      <c r="AO194" s="357" t="s">
        <v>1323</v>
      </c>
      <c r="AP194" s="360" t="s">
        <v>1762</v>
      </c>
      <c r="AQ194" s="366" t="s">
        <v>668</v>
      </c>
      <c r="AR194" s="359">
        <v>0</v>
      </c>
      <c r="AS194" s="359">
        <v>0</v>
      </c>
      <c r="AT194" s="359" t="s">
        <v>1417</v>
      </c>
      <c r="AW194" s="198"/>
      <c r="AX194" s="198"/>
      <c r="AY194" s="184"/>
      <c r="AZ194" s="184"/>
      <c r="BA194" s="184"/>
      <c r="BB194" s="848"/>
      <c r="BC194" s="184"/>
      <c r="BD194" s="184"/>
      <c r="BE194" s="184"/>
      <c r="BF194" s="184"/>
      <c r="BG194" s="848"/>
      <c r="BH194" s="186"/>
      <c r="BI194" s="199"/>
      <c r="BJ194" s="199"/>
      <c r="BK194" s="199"/>
      <c r="BL194" s="186"/>
      <c r="BM194" s="186"/>
      <c r="BN194" s="186"/>
      <c r="BO194" s="186"/>
      <c r="BP194" s="186"/>
      <c r="BQ194" s="186"/>
      <c r="BR194" s="186"/>
      <c r="BS194" s="186"/>
      <c r="BT194" s="187"/>
      <c r="BU194" s="188"/>
      <c r="BV194" s="189"/>
      <c r="BW194" s="185"/>
    </row>
    <row r="195" spans="2:75" customFormat="1" ht="18.75">
      <c r="B195" s="353" t="s">
        <v>1698</v>
      </c>
      <c r="C195" s="354">
        <v>27249854000162</v>
      </c>
      <c r="D195" s="355" t="s">
        <v>13</v>
      </c>
      <c r="E195" s="355" t="s">
        <v>1417</v>
      </c>
      <c r="F195" s="355" t="s">
        <v>1417</v>
      </c>
      <c r="G195" s="356" t="s">
        <v>1417</v>
      </c>
      <c r="H195" s="356" t="s">
        <v>1337</v>
      </c>
      <c r="I195" s="356" t="s">
        <v>1417</v>
      </c>
      <c r="J195" s="356" t="s">
        <v>1417</v>
      </c>
      <c r="K195" s="357" t="s">
        <v>1417</v>
      </c>
      <c r="L195" s="358"/>
      <c r="M195" s="358" t="s">
        <v>1417</v>
      </c>
      <c r="N195" s="357">
        <v>446750</v>
      </c>
      <c r="O195" s="357" t="s">
        <v>1320</v>
      </c>
      <c r="P195" s="361">
        <v>42868</v>
      </c>
      <c r="Q195" s="362">
        <v>22137255.140000001</v>
      </c>
      <c r="R195" s="362">
        <v>5936739.4995959206</v>
      </c>
      <c r="S195" s="841">
        <v>1</v>
      </c>
      <c r="T195" s="359">
        <v>2.2748017739250947E-2</v>
      </c>
      <c r="U195" s="664">
        <v>0.22745090647019955</v>
      </c>
      <c r="V195" s="359">
        <v>9.0742591824830576E-3</v>
      </c>
      <c r="W195" s="664">
        <v>7.8965118132576423E-2</v>
      </c>
      <c r="X195" s="359">
        <v>-7.0222311067059007E-2</v>
      </c>
      <c r="Y195" s="664">
        <v>-0.46183473358844257</v>
      </c>
      <c r="Z195" s="359">
        <v>-2.3620076920179978E-2</v>
      </c>
      <c r="AA195" s="664">
        <v>-0.12475224961628645</v>
      </c>
      <c r="AB195" s="359">
        <v>9.1280756494453913E-2</v>
      </c>
      <c r="AC195" s="363">
        <v>-1.1595052992604442</v>
      </c>
      <c r="AD195" s="865">
        <v>0</v>
      </c>
      <c r="AE195" s="360" t="s">
        <v>1911</v>
      </c>
      <c r="AF195" s="844" t="s">
        <v>1760</v>
      </c>
      <c r="AG195" s="364" t="s">
        <v>1435</v>
      </c>
      <c r="AH195" s="364" t="s">
        <v>1817</v>
      </c>
      <c r="AI195" s="364">
        <v>0</v>
      </c>
      <c r="AJ195" s="364">
        <v>0</v>
      </c>
      <c r="AK195" s="364">
        <v>0</v>
      </c>
      <c r="AL195" s="359">
        <v>5.5000000000000005E-3</v>
      </c>
      <c r="AM195" s="359">
        <v>0.15</v>
      </c>
      <c r="AN195" s="664" t="s">
        <v>2161</v>
      </c>
      <c r="AO195" s="357" t="s">
        <v>1323</v>
      </c>
      <c r="AP195" s="360" t="s">
        <v>1762</v>
      </c>
      <c r="AQ195" s="366" t="s">
        <v>679</v>
      </c>
      <c r="AR195" s="359">
        <v>0</v>
      </c>
      <c r="AS195" s="359">
        <v>0</v>
      </c>
      <c r="AT195" s="359" t="s">
        <v>1417</v>
      </c>
      <c r="AW195" s="198"/>
      <c r="AX195" s="198"/>
      <c r="AY195" s="184"/>
      <c r="AZ195" s="184"/>
      <c r="BA195" s="184"/>
      <c r="BB195" s="848"/>
      <c r="BC195" s="184"/>
      <c r="BD195" s="184"/>
      <c r="BE195" s="184"/>
      <c r="BF195" s="184"/>
      <c r="BG195" s="848"/>
      <c r="BH195" s="186"/>
      <c r="BI195" s="199"/>
      <c r="BJ195" s="199"/>
      <c r="BK195" s="199"/>
      <c r="BL195" s="186"/>
      <c r="BM195" s="186"/>
      <c r="BN195" s="186"/>
      <c r="BO195" s="186"/>
      <c r="BP195" s="186"/>
      <c r="BQ195" s="186"/>
      <c r="BR195" s="186"/>
      <c r="BS195" s="186"/>
      <c r="BT195" s="187"/>
      <c r="BU195" s="188"/>
      <c r="BV195" s="189"/>
      <c r="BW195" s="185"/>
    </row>
    <row r="196" spans="2:75" customFormat="1" ht="18.75">
      <c r="B196" s="353" t="s">
        <v>353</v>
      </c>
      <c r="C196" s="354">
        <v>7967080000106</v>
      </c>
      <c r="D196" s="355" t="s">
        <v>13</v>
      </c>
      <c r="E196" s="355" t="s">
        <v>616</v>
      </c>
      <c r="F196" s="355" t="s">
        <v>618</v>
      </c>
      <c r="G196" s="356" t="s">
        <v>34</v>
      </c>
      <c r="H196" s="356" t="s">
        <v>1336</v>
      </c>
      <c r="I196" s="356" t="s">
        <v>34</v>
      </c>
      <c r="J196" s="356" t="s">
        <v>1417</v>
      </c>
      <c r="K196" s="357" t="s">
        <v>1417</v>
      </c>
      <c r="L196" s="358"/>
      <c r="M196" s="358" t="s">
        <v>34</v>
      </c>
      <c r="N196" s="357">
        <v>159824</v>
      </c>
      <c r="O196" s="357" t="s">
        <v>1320</v>
      </c>
      <c r="P196" s="361">
        <v>38863</v>
      </c>
      <c r="Q196" s="362">
        <v>16.465122999999998</v>
      </c>
      <c r="R196" s="362">
        <v>21.290791426294824</v>
      </c>
      <c r="S196" s="841">
        <v>1</v>
      </c>
      <c r="T196" s="359">
        <v>4.4967860502290291E-2</v>
      </c>
      <c r="U196" s="664">
        <v>0.4496207428053553</v>
      </c>
      <c r="V196" s="359">
        <v>5.5348052204339915E-2</v>
      </c>
      <c r="W196" s="664">
        <v>0.48164432961763359</v>
      </c>
      <c r="X196" s="359">
        <v>7.90742188894622E-2</v>
      </c>
      <c r="Y196" s="664">
        <v>0.52005153717676467</v>
      </c>
      <c r="Z196" s="359">
        <v>0.13172147824326341</v>
      </c>
      <c r="AA196" s="664">
        <v>0.69570267654761864</v>
      </c>
      <c r="AB196" s="359">
        <v>4.5461277977752984E-2</v>
      </c>
      <c r="AC196" s="363">
        <v>-1.3102739408934863</v>
      </c>
      <c r="AD196" s="865">
        <v>0</v>
      </c>
      <c r="AE196" s="360" t="s">
        <v>1796</v>
      </c>
      <c r="AF196" s="844" t="s">
        <v>1785</v>
      </c>
      <c r="AG196" s="364" t="s">
        <v>719</v>
      </c>
      <c r="AH196" s="364" t="s">
        <v>1747</v>
      </c>
      <c r="AI196" s="364">
        <v>10000</v>
      </c>
      <c r="AJ196" s="364">
        <v>1000</v>
      </c>
      <c r="AK196" s="364">
        <v>5000</v>
      </c>
      <c r="AL196" s="359">
        <v>0.02</v>
      </c>
      <c r="AM196" s="359">
        <v>0.2</v>
      </c>
      <c r="AN196" s="664" t="s">
        <v>64</v>
      </c>
      <c r="AO196" s="357" t="s">
        <v>1323</v>
      </c>
      <c r="AP196" s="360" t="s">
        <v>1762</v>
      </c>
      <c r="AQ196" s="366" t="s">
        <v>678</v>
      </c>
      <c r="AR196" s="359">
        <v>5.4000000000000003E-3</v>
      </c>
      <c r="AS196" s="359">
        <v>5.4000000000000003E-3</v>
      </c>
      <c r="AT196" s="359" t="s">
        <v>1417</v>
      </c>
      <c r="AW196" s="198"/>
      <c r="AX196" s="198"/>
      <c r="AY196" s="184"/>
      <c r="AZ196" s="184"/>
      <c r="BA196" s="184"/>
      <c r="BB196" s="848"/>
      <c r="BC196" s="184"/>
      <c r="BD196" s="184"/>
      <c r="BE196" s="184"/>
      <c r="BF196" s="184"/>
      <c r="BG196" s="848"/>
      <c r="BH196" s="186"/>
      <c r="BI196" s="199"/>
      <c r="BJ196" s="199"/>
      <c r="BK196" s="199"/>
      <c r="BL196" s="186"/>
      <c r="BM196" s="186"/>
      <c r="BN196" s="186"/>
      <c r="BO196" s="186"/>
      <c r="BP196" s="186"/>
      <c r="BQ196" s="186"/>
      <c r="BR196" s="186"/>
      <c r="BS196" s="186"/>
      <c r="BT196" s="187"/>
      <c r="BU196" s="188"/>
      <c r="BV196" s="189"/>
      <c r="BW196" s="185"/>
    </row>
    <row r="197" spans="2:75" customFormat="1" ht="18.75">
      <c r="B197" s="353" t="s">
        <v>849</v>
      </c>
      <c r="C197" s="354">
        <v>33144687000198</v>
      </c>
      <c r="D197" s="355" t="s">
        <v>14</v>
      </c>
      <c r="E197" s="355" t="s">
        <v>15</v>
      </c>
      <c r="F197" s="355" t="s">
        <v>17</v>
      </c>
      <c r="G197" s="356" t="s">
        <v>1417</v>
      </c>
      <c r="H197" s="356" t="s">
        <v>34</v>
      </c>
      <c r="I197" s="356" t="s">
        <v>34</v>
      </c>
      <c r="J197" s="356" t="s">
        <v>611</v>
      </c>
      <c r="K197" s="357" t="s">
        <v>49</v>
      </c>
      <c r="L197" s="358"/>
      <c r="M197" s="358" t="s">
        <v>1414</v>
      </c>
      <c r="N197" s="357">
        <v>494828</v>
      </c>
      <c r="O197" s="357" t="s">
        <v>1320</v>
      </c>
      <c r="P197" s="361">
        <v>43594</v>
      </c>
      <c r="Q197" s="362">
        <v>227.55179396</v>
      </c>
      <c r="R197" s="362">
        <v>234.89989020250985</v>
      </c>
      <c r="S197" s="841">
        <v>1</v>
      </c>
      <c r="T197" s="359">
        <v>-3.3416143581430302E-2</v>
      </c>
      <c r="U197" s="664">
        <v>-0.334118437723046</v>
      </c>
      <c r="V197" s="359">
        <v>-3.8572547690284176E-2</v>
      </c>
      <c r="W197" s="664">
        <v>-0.33566219828914551</v>
      </c>
      <c r="X197" s="359">
        <v>-5.7665585982425882E-2</v>
      </c>
      <c r="Y197" s="664">
        <v>-0.37925226519507177</v>
      </c>
      <c r="Z197" s="359">
        <v>0.35690783351455035</v>
      </c>
      <c r="AA197" s="664">
        <v>1.885051233621297</v>
      </c>
      <c r="AB197" s="359">
        <v>0.17467115722341628</v>
      </c>
      <c r="AC197" s="363">
        <v>-0.87872165152182524</v>
      </c>
      <c r="AD197" s="865">
        <v>0</v>
      </c>
      <c r="AE197" s="360" t="s">
        <v>1763</v>
      </c>
      <c r="AF197" s="844" t="s">
        <v>1760</v>
      </c>
      <c r="AG197" s="364" t="s">
        <v>1435</v>
      </c>
      <c r="AH197" s="364" t="s">
        <v>1747</v>
      </c>
      <c r="AI197" s="364">
        <v>500</v>
      </c>
      <c r="AJ197" s="364">
        <v>500</v>
      </c>
      <c r="AK197" s="364">
        <v>500</v>
      </c>
      <c r="AL197" s="359">
        <v>1E-3</v>
      </c>
      <c r="AM197" s="359">
        <v>0</v>
      </c>
      <c r="AN197" s="664" t="s">
        <v>34</v>
      </c>
      <c r="AO197" s="357" t="s">
        <v>1323</v>
      </c>
      <c r="AP197" s="360" t="s">
        <v>1755</v>
      </c>
      <c r="AQ197" s="366" t="s">
        <v>17</v>
      </c>
      <c r="AR197" s="359">
        <v>3.5E-4</v>
      </c>
      <c r="AS197" s="359">
        <v>3.5E-4</v>
      </c>
      <c r="AT197" s="359" t="s">
        <v>1417</v>
      </c>
      <c r="AW197" s="198"/>
      <c r="AX197" s="198"/>
      <c r="AY197" s="184"/>
      <c r="AZ197" s="184"/>
      <c r="BA197" s="184"/>
      <c r="BB197" s="848"/>
      <c r="BC197" s="184"/>
      <c r="BD197" s="184"/>
      <c r="BE197" s="184"/>
      <c r="BF197" s="184"/>
      <c r="BG197" s="848"/>
      <c r="BH197" s="186"/>
      <c r="BI197" s="199"/>
      <c r="BJ197" s="199"/>
      <c r="BK197" s="199"/>
      <c r="BL197" s="186"/>
      <c r="BM197" s="186"/>
      <c r="BN197" s="186"/>
      <c r="BO197" s="186"/>
      <c r="BP197" s="186"/>
      <c r="BQ197" s="186"/>
      <c r="BR197" s="186"/>
      <c r="BS197" s="186"/>
      <c r="BT197" s="187"/>
      <c r="BU197" s="188"/>
      <c r="BV197" s="189"/>
      <c r="BW197" s="185"/>
    </row>
    <row r="198" spans="2:75" customFormat="1" ht="18.75">
      <c r="B198" s="353" t="s">
        <v>883</v>
      </c>
      <c r="C198" s="354">
        <v>3319016000150</v>
      </c>
      <c r="D198" s="355" t="s">
        <v>14</v>
      </c>
      <c r="E198" s="355" t="s">
        <v>15</v>
      </c>
      <c r="F198" s="355" t="s">
        <v>17</v>
      </c>
      <c r="G198" s="356" t="s">
        <v>1417</v>
      </c>
      <c r="H198" s="356" t="s">
        <v>34</v>
      </c>
      <c r="I198" s="356" t="s">
        <v>34</v>
      </c>
      <c r="J198" s="356" t="s">
        <v>611</v>
      </c>
      <c r="K198" s="357" t="s">
        <v>49</v>
      </c>
      <c r="L198" s="358"/>
      <c r="M198" s="358" t="s">
        <v>1414</v>
      </c>
      <c r="N198" s="357">
        <v>72176</v>
      </c>
      <c r="O198" s="357" t="s">
        <v>1320</v>
      </c>
      <c r="P198" s="361">
        <v>36411</v>
      </c>
      <c r="Q198" s="362">
        <v>258.26938899999999</v>
      </c>
      <c r="R198" s="362">
        <v>243.32159109561741</v>
      </c>
      <c r="S198" s="841">
        <v>1</v>
      </c>
      <c r="T198" s="359">
        <v>-4.072657687655723E-2</v>
      </c>
      <c r="U198" s="664">
        <v>-0.40721336400304015</v>
      </c>
      <c r="V198" s="359">
        <v>-4.6831470918470397E-2</v>
      </c>
      <c r="W198" s="664">
        <v>-0.4075321807578573</v>
      </c>
      <c r="X198" s="359">
        <v>-7.2737893587493607E-2</v>
      </c>
      <c r="Y198" s="664">
        <v>-0.47837909627732084</v>
      </c>
      <c r="Z198" s="359">
        <v>0.33135625257005508</v>
      </c>
      <c r="AA198" s="664">
        <v>1.7500975154411897</v>
      </c>
      <c r="AB198" s="359">
        <v>0.1745172203628455</v>
      </c>
      <c r="AC198" s="363">
        <v>-0.92682115060325898</v>
      </c>
      <c r="AD198" s="865">
        <v>9352825000140</v>
      </c>
      <c r="AE198" s="360" t="s">
        <v>1771</v>
      </c>
      <c r="AF198" s="844" t="s">
        <v>1771</v>
      </c>
      <c r="AG198" s="364" t="s">
        <v>469</v>
      </c>
      <c r="AH198" s="364" t="s">
        <v>1747</v>
      </c>
      <c r="AI198" s="364">
        <v>100</v>
      </c>
      <c r="AJ198" s="364">
        <v>100</v>
      </c>
      <c r="AK198" s="364">
        <v>100</v>
      </c>
      <c r="AL198" s="359">
        <v>8.5000000000000006E-3</v>
      </c>
      <c r="AM198" s="359">
        <v>0</v>
      </c>
      <c r="AN198" s="664" t="s">
        <v>2228</v>
      </c>
      <c r="AO198" s="357" t="s">
        <v>1323</v>
      </c>
      <c r="AP198" s="360" t="s">
        <v>1755</v>
      </c>
      <c r="AQ198" s="366" t="s">
        <v>17</v>
      </c>
      <c r="AR198" s="359">
        <v>3.1166666666666699E-3</v>
      </c>
      <c r="AS198" s="359">
        <v>3.1166666666666699E-3</v>
      </c>
      <c r="AT198" s="359" t="s">
        <v>1417</v>
      </c>
      <c r="AW198" s="198"/>
      <c r="AX198" s="198"/>
      <c r="AY198" s="184"/>
      <c r="AZ198" s="184"/>
      <c r="BA198" s="184"/>
      <c r="BB198" s="848"/>
      <c r="BC198" s="184"/>
      <c r="BD198" s="184"/>
      <c r="BE198" s="184"/>
      <c r="BF198" s="184"/>
      <c r="BG198" s="848"/>
      <c r="BH198" s="186"/>
      <c r="BI198" s="199"/>
      <c r="BJ198" s="199"/>
      <c r="BK198" s="199"/>
      <c r="BL198" s="186"/>
      <c r="BM198" s="186"/>
      <c r="BN198" s="186"/>
      <c r="BO198" s="186"/>
      <c r="BP198" s="186"/>
      <c r="BQ198" s="186"/>
      <c r="BR198" s="186"/>
      <c r="BS198" s="186"/>
      <c r="BT198" s="187"/>
      <c r="BU198" s="188"/>
      <c r="BV198" s="189"/>
      <c r="BW198" s="185"/>
    </row>
    <row r="199" spans="2:75" customFormat="1" ht="18.75">
      <c r="B199" s="353" t="s">
        <v>888</v>
      </c>
      <c r="C199" s="354">
        <v>32471624000183</v>
      </c>
      <c r="D199" s="355" t="s">
        <v>14</v>
      </c>
      <c r="E199" s="355" t="s">
        <v>15</v>
      </c>
      <c r="F199" s="355" t="s">
        <v>17</v>
      </c>
      <c r="G199" s="356" t="s">
        <v>1417</v>
      </c>
      <c r="H199" s="356" t="s">
        <v>34</v>
      </c>
      <c r="I199" s="356" t="s">
        <v>34</v>
      </c>
      <c r="J199" s="356" t="s">
        <v>611</v>
      </c>
      <c r="K199" s="357" t="s">
        <v>49</v>
      </c>
      <c r="L199" s="358"/>
      <c r="M199" s="358" t="s">
        <v>1414</v>
      </c>
      <c r="N199" s="357">
        <v>551201</v>
      </c>
      <c r="O199" s="357" t="s">
        <v>1320</v>
      </c>
      <c r="P199" s="361">
        <v>44057</v>
      </c>
      <c r="Q199" s="362">
        <v>4.7126209799999996</v>
      </c>
      <c r="R199" s="362">
        <v>5.152695154541834</v>
      </c>
      <c r="S199" s="841">
        <v>1</v>
      </c>
      <c r="T199" s="359">
        <v>0.19929530236309545</v>
      </c>
      <c r="U199" s="664">
        <v>1.9926965811848887</v>
      </c>
      <c r="V199" s="359">
        <v>0.23033237933693917</v>
      </c>
      <c r="W199" s="664">
        <v>2.0043755835417767</v>
      </c>
      <c r="X199" s="359">
        <v>0.29749415768307474</v>
      </c>
      <c r="Y199" s="664">
        <v>1.9565453339534349</v>
      </c>
      <c r="Z199" s="359"/>
      <c r="AA199" s="664"/>
      <c r="AB199" s="359">
        <v>0.17294652812102615</v>
      </c>
      <c r="AC199" s="363">
        <v>0.66736002470004241</v>
      </c>
      <c r="AD199" s="865">
        <v>32485602000172</v>
      </c>
      <c r="AE199" s="360" t="s">
        <v>1771</v>
      </c>
      <c r="AF199" s="844" t="s">
        <v>1771</v>
      </c>
      <c r="AG199" s="364" t="s">
        <v>469</v>
      </c>
      <c r="AH199" s="364" t="s">
        <v>1747</v>
      </c>
      <c r="AI199" s="364">
        <v>100</v>
      </c>
      <c r="AJ199" s="364">
        <v>100</v>
      </c>
      <c r="AK199" s="364">
        <v>100</v>
      </c>
      <c r="AL199" s="359">
        <v>0.01</v>
      </c>
      <c r="AM199" s="359">
        <v>0</v>
      </c>
      <c r="AN199" s="664" t="s">
        <v>2228</v>
      </c>
      <c r="AO199" s="357" t="s">
        <v>1323</v>
      </c>
      <c r="AP199" s="360" t="s">
        <v>1755</v>
      </c>
      <c r="AQ199" s="366" t="s">
        <v>17</v>
      </c>
      <c r="AR199" s="359">
        <v>2.2666666666666699E-3</v>
      </c>
      <c r="AS199" s="359">
        <v>2.2666666666666699E-3</v>
      </c>
      <c r="AT199" s="359" t="s">
        <v>1417</v>
      </c>
      <c r="AW199" s="198"/>
      <c r="AX199" s="198"/>
      <c r="AY199" s="184"/>
      <c r="AZ199" s="184"/>
      <c r="BA199" s="184"/>
      <c r="BB199" s="184"/>
      <c r="BC199" s="184"/>
      <c r="BD199" s="184"/>
      <c r="BE199" s="184"/>
      <c r="BF199" s="184"/>
      <c r="BG199" s="848"/>
      <c r="BH199" s="186"/>
      <c r="BI199" s="199"/>
      <c r="BJ199" s="199"/>
      <c r="BK199" s="199"/>
      <c r="BL199" s="218"/>
      <c r="BM199" s="186"/>
      <c r="BN199" s="186"/>
      <c r="BO199" s="186"/>
      <c r="BP199" s="186"/>
      <c r="BQ199" s="186"/>
      <c r="BR199" s="186"/>
      <c r="BS199" s="186"/>
      <c r="BT199" s="186"/>
      <c r="BU199" s="186"/>
      <c r="BV199" s="189"/>
      <c r="BW199" s="184"/>
    </row>
    <row r="200" spans="2:75" customFormat="1" ht="18.75">
      <c r="B200" s="353" t="s">
        <v>979</v>
      </c>
      <c r="C200" s="354">
        <v>32745560000161</v>
      </c>
      <c r="D200" s="355" t="s">
        <v>14</v>
      </c>
      <c r="E200" s="355" t="s">
        <v>15</v>
      </c>
      <c r="F200" s="355" t="s">
        <v>17</v>
      </c>
      <c r="G200" s="356" t="s">
        <v>1417</v>
      </c>
      <c r="H200" s="356" t="s">
        <v>34</v>
      </c>
      <c r="I200" s="356" t="s">
        <v>34</v>
      </c>
      <c r="J200" s="356" t="s">
        <v>611</v>
      </c>
      <c r="K200" s="357" t="s">
        <v>49</v>
      </c>
      <c r="L200" s="358"/>
      <c r="M200" s="358" t="s">
        <v>1414</v>
      </c>
      <c r="N200" s="357">
        <v>494976</v>
      </c>
      <c r="O200" s="357" t="s">
        <v>1320</v>
      </c>
      <c r="P200" s="361">
        <v>43587</v>
      </c>
      <c r="Q200" s="362">
        <v>3.0654383599999999</v>
      </c>
      <c r="R200" s="362">
        <v>7.8913804194000026</v>
      </c>
      <c r="S200" s="841">
        <v>1</v>
      </c>
      <c r="T200" s="359">
        <v>-3.2495425186447657E-2</v>
      </c>
      <c r="U200" s="664">
        <v>-0.32491243850399115</v>
      </c>
      <c r="V200" s="359">
        <v>-3.7113478196473038E-2</v>
      </c>
      <c r="W200" s="664">
        <v>-0.32296522847315801</v>
      </c>
      <c r="X200" s="359">
        <v>-4.7771014568357417E-2</v>
      </c>
      <c r="Y200" s="664">
        <v>-0.31417812161377717</v>
      </c>
      <c r="Z200" s="359">
        <v>0.34904278521050225</v>
      </c>
      <c r="AA200" s="664">
        <v>1.84351104420589</v>
      </c>
      <c r="AB200" s="359">
        <v>0.16941122833316297</v>
      </c>
      <c r="AC200" s="363">
        <v>-0.89739186564304863</v>
      </c>
      <c r="AD200" s="865">
        <v>0</v>
      </c>
      <c r="AE200" s="360" t="s">
        <v>1791</v>
      </c>
      <c r="AF200" s="844" t="s">
        <v>1785</v>
      </c>
      <c r="AG200" s="364" t="s">
        <v>719</v>
      </c>
      <c r="AH200" s="364" t="s">
        <v>1747</v>
      </c>
      <c r="AI200" s="364">
        <v>500</v>
      </c>
      <c r="AJ200" s="364">
        <v>500</v>
      </c>
      <c r="AK200" s="364">
        <v>500</v>
      </c>
      <c r="AL200" s="359">
        <v>2.2000000000000001E-3</v>
      </c>
      <c r="AM200" s="359">
        <v>0</v>
      </c>
      <c r="AN200" s="664" t="s">
        <v>2228</v>
      </c>
      <c r="AO200" s="357" t="s">
        <v>1323</v>
      </c>
      <c r="AP200" s="360" t="s">
        <v>1755</v>
      </c>
      <c r="AQ200" s="366" t="s">
        <v>17</v>
      </c>
      <c r="AR200" s="359">
        <v>1.4866666666666701E-4</v>
      </c>
      <c r="AS200" s="359">
        <v>1.4866666666666701E-4</v>
      </c>
      <c r="AT200" s="359" t="s">
        <v>1417</v>
      </c>
      <c r="AW200" s="198"/>
      <c r="AX200" s="198"/>
      <c r="AY200" s="184"/>
      <c r="AZ200" s="184"/>
      <c r="BA200" s="184"/>
      <c r="BB200" s="184"/>
      <c r="BC200" s="184"/>
      <c r="BD200" s="184"/>
      <c r="BE200" s="184"/>
      <c r="BF200" s="184"/>
      <c r="BG200" s="848"/>
      <c r="BH200" s="186"/>
      <c r="BI200" s="199"/>
      <c r="BJ200" s="199"/>
      <c r="BK200" s="199"/>
      <c r="BL200" s="218"/>
      <c r="BM200" s="186"/>
      <c r="BN200" s="186"/>
      <c r="BO200" s="186"/>
      <c r="BP200" s="186"/>
      <c r="BQ200" s="186"/>
      <c r="BR200" s="186"/>
      <c r="BS200" s="186"/>
      <c r="BT200" s="186"/>
      <c r="BU200" s="186"/>
      <c r="BV200" s="189"/>
      <c r="BW200" s="184"/>
    </row>
    <row r="201" spans="2:75" customFormat="1" ht="18.75">
      <c r="B201" s="353" t="s">
        <v>693</v>
      </c>
      <c r="C201" s="354">
        <v>23711486000171</v>
      </c>
      <c r="D201" s="355" t="s">
        <v>14</v>
      </c>
      <c r="E201" s="355" t="s">
        <v>15</v>
      </c>
      <c r="F201" s="355" t="s">
        <v>17</v>
      </c>
      <c r="G201" s="356" t="s">
        <v>1417</v>
      </c>
      <c r="H201" s="356" t="s">
        <v>34</v>
      </c>
      <c r="I201" s="356" t="s">
        <v>34</v>
      </c>
      <c r="J201" s="356" t="s">
        <v>611</v>
      </c>
      <c r="K201" s="357" t="s">
        <v>49</v>
      </c>
      <c r="L201" s="358"/>
      <c r="M201" s="358" t="s">
        <v>1414</v>
      </c>
      <c r="N201" s="357">
        <v>412831</v>
      </c>
      <c r="O201" s="357" t="s">
        <v>1320</v>
      </c>
      <c r="P201" s="361">
        <v>42417</v>
      </c>
      <c r="Q201" s="362">
        <v>64.942666000000003</v>
      </c>
      <c r="R201" s="362">
        <v>72.239745059760892</v>
      </c>
      <c r="S201" s="841">
        <v>1</v>
      </c>
      <c r="T201" s="359">
        <v>-3.6928439794522205E-2</v>
      </c>
      <c r="U201" s="664">
        <v>-0.36923688042063413</v>
      </c>
      <c r="V201" s="359">
        <v>-4.2495637642696149E-2</v>
      </c>
      <c r="W201" s="664">
        <v>-0.36980132252034975</v>
      </c>
      <c r="X201" s="359">
        <v>-6.7231326175893225E-2</v>
      </c>
      <c r="Y201" s="664">
        <v>-0.44216376734725049</v>
      </c>
      <c r="Z201" s="359">
        <v>0.3423807305123725</v>
      </c>
      <c r="AA201" s="664">
        <v>1.8083246088074356</v>
      </c>
      <c r="AB201" s="359">
        <v>0.1727751373619707</v>
      </c>
      <c r="AC201" s="363">
        <v>-0.91107100306463495</v>
      </c>
      <c r="AD201" s="865">
        <v>0</v>
      </c>
      <c r="AE201" s="360" t="s">
        <v>1841</v>
      </c>
      <c r="AF201" s="844" t="s">
        <v>1741</v>
      </c>
      <c r="AG201" s="364" t="s">
        <v>1436</v>
      </c>
      <c r="AH201" s="364" t="s">
        <v>1747</v>
      </c>
      <c r="AI201" s="364">
        <v>5000</v>
      </c>
      <c r="AJ201" s="364">
        <v>0</v>
      </c>
      <c r="AK201" s="364">
        <v>0</v>
      </c>
      <c r="AL201" s="359">
        <v>7.4999999999999997E-3</v>
      </c>
      <c r="AM201" s="359">
        <v>0</v>
      </c>
      <c r="AN201" s="664" t="s">
        <v>34</v>
      </c>
      <c r="AO201" s="357" t="s">
        <v>1323</v>
      </c>
      <c r="AP201" s="360" t="s">
        <v>1755</v>
      </c>
      <c r="AQ201" s="366" t="s">
        <v>17</v>
      </c>
      <c r="AR201" s="359">
        <v>1.75E-3</v>
      </c>
      <c r="AS201" s="359">
        <v>1.75E-3</v>
      </c>
      <c r="AT201" s="359" t="s">
        <v>1417</v>
      </c>
      <c r="AW201" s="198"/>
      <c r="AX201" s="198"/>
      <c r="AY201" s="184"/>
      <c r="AZ201" s="184"/>
      <c r="BA201" s="184"/>
      <c r="BB201" s="848"/>
      <c r="BC201" s="184"/>
      <c r="BD201" s="184"/>
      <c r="BE201" s="184"/>
      <c r="BF201" s="184"/>
      <c r="BG201" s="848"/>
      <c r="BH201" s="186"/>
      <c r="BI201" s="199"/>
      <c r="BJ201" s="199"/>
      <c r="BK201" s="199"/>
      <c r="BL201" s="186"/>
      <c r="BM201" s="186"/>
      <c r="BN201" s="186"/>
      <c r="BO201" s="186"/>
      <c r="BP201" s="186"/>
      <c r="BQ201" s="186"/>
      <c r="BR201" s="186"/>
      <c r="BS201" s="186"/>
      <c r="BT201" s="187"/>
      <c r="BU201" s="188"/>
      <c r="BV201" s="189"/>
      <c r="BW201" s="185"/>
    </row>
    <row r="202" spans="2:75" customFormat="1" ht="18.75">
      <c r="B202" s="353" t="s">
        <v>1278</v>
      </c>
      <c r="C202" s="354">
        <v>819889000133</v>
      </c>
      <c r="D202" s="355" t="s">
        <v>14</v>
      </c>
      <c r="E202" s="355" t="s">
        <v>15</v>
      </c>
      <c r="F202" s="355" t="s">
        <v>17</v>
      </c>
      <c r="G202" s="356" t="s">
        <v>1417</v>
      </c>
      <c r="H202" s="356" t="s">
        <v>34</v>
      </c>
      <c r="I202" s="356" t="s">
        <v>34</v>
      </c>
      <c r="J202" s="356" t="s">
        <v>611</v>
      </c>
      <c r="K202" s="357" t="s">
        <v>49</v>
      </c>
      <c r="L202" s="358"/>
      <c r="M202" s="358" t="s">
        <v>1414</v>
      </c>
      <c r="N202" s="357">
        <v>17973</v>
      </c>
      <c r="O202" s="357" t="s">
        <v>1320</v>
      </c>
      <c r="P202" s="361">
        <v>34976</v>
      </c>
      <c r="Q202" s="362">
        <v>78.085964000000004</v>
      </c>
      <c r="R202" s="362">
        <v>88.19051539840639</v>
      </c>
      <c r="S202" s="841">
        <v>1</v>
      </c>
      <c r="T202" s="359">
        <v>-3.4687893739330233E-2</v>
      </c>
      <c r="U202" s="664">
        <v>-0.34683430288253408</v>
      </c>
      <c r="V202" s="359">
        <v>-4.0756535819291062E-2</v>
      </c>
      <c r="W202" s="664">
        <v>-0.35466748314370289</v>
      </c>
      <c r="X202" s="359">
        <v>-6.4763633936259501E-2</v>
      </c>
      <c r="Y202" s="664">
        <v>-0.42593436716443422</v>
      </c>
      <c r="Z202" s="359">
        <v>0.32034848357973256</v>
      </c>
      <c r="AA202" s="664">
        <v>1.6919586723950908</v>
      </c>
      <c r="AB202" s="359">
        <v>0.17062770792502663</v>
      </c>
      <c r="AC202" s="363">
        <v>-0.91234488097324273</v>
      </c>
      <c r="AD202" s="865">
        <v>0</v>
      </c>
      <c r="AE202" s="360" t="s">
        <v>1753</v>
      </c>
      <c r="AF202" s="844" t="s">
        <v>1754</v>
      </c>
      <c r="AG202" s="364" t="s">
        <v>728</v>
      </c>
      <c r="AH202" s="364" t="s">
        <v>1747</v>
      </c>
      <c r="AI202" s="364">
        <v>5000</v>
      </c>
      <c r="AJ202" s="364">
        <v>100</v>
      </c>
      <c r="AK202" s="364">
        <v>1000</v>
      </c>
      <c r="AL202" s="359">
        <v>0.01</v>
      </c>
      <c r="AM202" s="359">
        <v>0</v>
      </c>
      <c r="AN202" s="664" t="s">
        <v>2228</v>
      </c>
      <c r="AO202" s="357" t="s">
        <v>1323</v>
      </c>
      <c r="AP202" s="360" t="s">
        <v>1755</v>
      </c>
      <c r="AQ202" s="366" t="s">
        <v>17</v>
      </c>
      <c r="AR202" s="359">
        <v>2.66666666666667E-3</v>
      </c>
      <c r="AS202" s="359">
        <v>2.66666666666667E-3</v>
      </c>
      <c r="AT202" s="359" t="s">
        <v>1417</v>
      </c>
      <c r="AW202" s="198"/>
      <c r="AX202" s="198"/>
      <c r="AY202" s="184"/>
      <c r="AZ202" s="184"/>
      <c r="BA202" s="184"/>
      <c r="BB202" s="848"/>
      <c r="BC202" s="184"/>
      <c r="BD202" s="184"/>
      <c r="BE202" s="184"/>
      <c r="BF202" s="184"/>
      <c r="BG202" s="848"/>
      <c r="BH202" s="186"/>
      <c r="BI202" s="199"/>
      <c r="BJ202" s="199"/>
      <c r="BK202" s="199"/>
      <c r="BL202" s="186"/>
      <c r="BM202" s="186"/>
      <c r="BN202" s="186"/>
      <c r="BO202" s="186"/>
      <c r="BP202" s="186"/>
      <c r="BQ202" s="186"/>
      <c r="BR202" s="186"/>
      <c r="BS202" s="186"/>
      <c r="BT202" s="187"/>
      <c r="BU202" s="188"/>
      <c r="BV202" s="189"/>
      <c r="BW202" s="185"/>
    </row>
    <row r="203" spans="2:75" customFormat="1" ht="18.75">
      <c r="B203" s="353" t="s">
        <v>737</v>
      </c>
      <c r="C203" s="354">
        <v>9720734000110</v>
      </c>
      <c r="D203" s="355" t="s">
        <v>11</v>
      </c>
      <c r="E203" s="355" t="s">
        <v>620</v>
      </c>
      <c r="F203" s="355" t="s">
        <v>663</v>
      </c>
      <c r="G203" s="356" t="s">
        <v>738</v>
      </c>
      <c r="H203" s="356" t="s">
        <v>34</v>
      </c>
      <c r="I203" s="356" t="s">
        <v>1417</v>
      </c>
      <c r="J203" s="356" t="s">
        <v>608</v>
      </c>
      <c r="K203" s="357" t="s">
        <v>48</v>
      </c>
      <c r="L203" s="358"/>
      <c r="M203" s="358" t="s">
        <v>34</v>
      </c>
      <c r="N203" s="357">
        <v>216658</v>
      </c>
      <c r="O203" s="357" t="s">
        <v>1320</v>
      </c>
      <c r="P203" s="361">
        <v>39702</v>
      </c>
      <c r="Q203" s="362">
        <v>726.62564499999996</v>
      </c>
      <c r="R203" s="362">
        <v>662.2280640956177</v>
      </c>
      <c r="S203" s="841">
        <v>1</v>
      </c>
      <c r="T203" s="359">
        <v>0.11154194324292677</v>
      </c>
      <c r="U203" s="664">
        <v>1.1152759062727302</v>
      </c>
      <c r="V203" s="359">
        <v>0.12966744131349661</v>
      </c>
      <c r="W203" s="664">
        <v>1.1283791453780527</v>
      </c>
      <c r="X203" s="359">
        <v>0.17865938690332617</v>
      </c>
      <c r="Y203" s="664">
        <v>1.1749985026094896</v>
      </c>
      <c r="Z203" s="359">
        <v>0.16874139015540601</v>
      </c>
      <c r="AA203" s="664">
        <v>0.89122775071411542</v>
      </c>
      <c r="AB203" s="359">
        <v>4.8857048098821104E-3</v>
      </c>
      <c r="AC203" s="363">
        <v>3.0195564057313584</v>
      </c>
      <c r="AD203" s="865">
        <v>0</v>
      </c>
      <c r="AE203" s="360" t="s">
        <v>1823</v>
      </c>
      <c r="AF203" s="844" t="s">
        <v>1760</v>
      </c>
      <c r="AG203" s="364" t="s">
        <v>1435</v>
      </c>
      <c r="AH203" s="364" t="s">
        <v>1747</v>
      </c>
      <c r="AI203" s="364">
        <v>1000</v>
      </c>
      <c r="AJ203" s="364">
        <v>1000</v>
      </c>
      <c r="AK203" s="364">
        <v>500</v>
      </c>
      <c r="AL203" s="359">
        <v>4.0000000000000001E-3</v>
      </c>
      <c r="AM203" s="359">
        <v>0</v>
      </c>
      <c r="AN203" s="664" t="s">
        <v>64</v>
      </c>
      <c r="AO203" s="357" t="s">
        <v>1323</v>
      </c>
      <c r="AP203" s="360" t="s">
        <v>1749</v>
      </c>
      <c r="AQ203" s="366" t="s">
        <v>669</v>
      </c>
      <c r="AR203" s="359">
        <v>1.06666666666667E-3</v>
      </c>
      <c r="AS203" s="359">
        <v>1.06666666666667E-3</v>
      </c>
      <c r="AT203" s="359" t="s">
        <v>1417</v>
      </c>
      <c r="AW203" s="198"/>
      <c r="AX203" s="198"/>
      <c r="AY203" s="184"/>
      <c r="AZ203" s="184"/>
      <c r="BA203" s="184"/>
      <c r="BB203" s="848"/>
      <c r="BC203" s="184"/>
      <c r="BD203" s="184"/>
      <c r="BE203" s="184"/>
      <c r="BF203" s="184"/>
      <c r="BG203" s="848"/>
      <c r="BH203" s="186"/>
      <c r="BI203" s="199"/>
      <c r="BJ203" s="199"/>
      <c r="BK203" s="199"/>
      <c r="BL203" s="186"/>
      <c r="BM203" s="186"/>
      <c r="BN203" s="186"/>
      <c r="BO203" s="186"/>
      <c r="BP203" s="186"/>
      <c r="BQ203" s="186"/>
      <c r="BR203" s="186"/>
      <c r="BS203" s="186"/>
      <c r="BT203" s="187"/>
      <c r="BU203" s="188"/>
      <c r="BV203" s="189"/>
      <c r="BW203" s="185"/>
    </row>
    <row r="204" spans="2:75" customFormat="1" ht="18.75">
      <c r="B204" s="353" t="s">
        <v>80</v>
      </c>
      <c r="C204" s="354">
        <v>28504521000103</v>
      </c>
      <c r="D204" s="355" t="s">
        <v>11</v>
      </c>
      <c r="E204" s="355" t="s">
        <v>620</v>
      </c>
      <c r="F204" s="355" t="s">
        <v>663</v>
      </c>
      <c r="G204" s="356" t="s">
        <v>738</v>
      </c>
      <c r="H204" s="356" t="s">
        <v>34</v>
      </c>
      <c r="I204" s="356" t="s">
        <v>1417</v>
      </c>
      <c r="J204" s="356" t="s">
        <v>608</v>
      </c>
      <c r="K204" s="357" t="s">
        <v>48</v>
      </c>
      <c r="L204" s="358"/>
      <c r="M204" s="358" t="s">
        <v>1414</v>
      </c>
      <c r="N204" s="357">
        <v>475696</v>
      </c>
      <c r="O204" s="357" t="s">
        <v>1320</v>
      </c>
      <c r="P204" s="361">
        <v>43368</v>
      </c>
      <c r="Q204" s="362">
        <v>0</v>
      </c>
      <c r="R204" s="362">
        <v>0</v>
      </c>
      <c r="S204" s="841">
        <v>1</v>
      </c>
      <c r="T204" s="359"/>
      <c r="U204" s="664"/>
      <c r="V204" s="359"/>
      <c r="W204" s="664"/>
      <c r="X204" s="359"/>
      <c r="Y204" s="664"/>
      <c r="Z204" s="359"/>
      <c r="AA204" s="664"/>
      <c r="AB204" s="359"/>
      <c r="AC204" s="363"/>
      <c r="AD204" s="865">
        <v>0</v>
      </c>
      <c r="AE204" s="360" t="s">
        <v>1806</v>
      </c>
      <c r="AF204" s="844" t="s">
        <v>1806</v>
      </c>
      <c r="AG204" s="364" t="s">
        <v>719</v>
      </c>
      <c r="AH204" s="364" t="s">
        <v>1747</v>
      </c>
      <c r="AI204" s="364">
        <v>1000</v>
      </c>
      <c r="AJ204" s="364">
        <v>0</v>
      </c>
      <c r="AK204" s="364">
        <v>0</v>
      </c>
      <c r="AL204" s="359">
        <v>4.0000000000000001E-3</v>
      </c>
      <c r="AM204" s="359">
        <v>0</v>
      </c>
      <c r="AN204" s="664" t="s">
        <v>64</v>
      </c>
      <c r="AO204" s="357" t="s">
        <v>1323</v>
      </c>
      <c r="AP204" s="360" t="s">
        <v>1749</v>
      </c>
      <c r="AQ204" s="366" t="s">
        <v>1371</v>
      </c>
      <c r="AR204" s="359">
        <v>8.0000000000000004E-4</v>
      </c>
      <c r="AS204" s="359">
        <v>8.0000000000000004E-4</v>
      </c>
      <c r="AT204" s="359" t="s">
        <v>1417</v>
      </c>
      <c r="AW204" s="198"/>
      <c r="AX204" s="198"/>
      <c r="AY204" s="184"/>
      <c r="AZ204" s="184"/>
      <c r="BA204" s="184"/>
      <c r="BB204" s="848"/>
      <c r="BC204" s="184"/>
      <c r="BD204" s="184"/>
      <c r="BE204" s="184"/>
      <c r="BF204" s="184"/>
      <c r="BG204" s="848"/>
      <c r="BH204" s="186"/>
      <c r="BI204" s="199"/>
      <c r="BJ204" s="199"/>
      <c r="BK204" s="199"/>
      <c r="BL204" s="218"/>
      <c r="BM204" s="186"/>
      <c r="BN204" s="186"/>
      <c r="BO204" s="186"/>
      <c r="BP204" s="186"/>
      <c r="BQ204" s="186"/>
      <c r="BR204" s="186"/>
      <c r="BS204" s="186"/>
      <c r="BT204" s="187"/>
      <c r="BU204" s="188"/>
      <c r="BV204" s="189"/>
      <c r="BW204" s="185"/>
    </row>
    <row r="205" spans="2:75" customFormat="1" ht="18.75">
      <c r="B205" s="353" t="s">
        <v>760</v>
      </c>
      <c r="C205" s="354">
        <v>8815380000124</v>
      </c>
      <c r="D205" s="355" t="s">
        <v>11</v>
      </c>
      <c r="E205" s="355" t="s">
        <v>620</v>
      </c>
      <c r="F205" s="355" t="s">
        <v>663</v>
      </c>
      <c r="G205" s="356" t="s">
        <v>738</v>
      </c>
      <c r="H205" s="356" t="s">
        <v>34</v>
      </c>
      <c r="I205" s="356" t="s">
        <v>1417</v>
      </c>
      <c r="J205" s="356" t="s">
        <v>608</v>
      </c>
      <c r="K205" s="357" t="s">
        <v>48</v>
      </c>
      <c r="L205" s="358"/>
      <c r="M205" s="358" t="s">
        <v>1414</v>
      </c>
      <c r="N205" s="357">
        <v>187941</v>
      </c>
      <c r="O205" s="357" t="s">
        <v>1320</v>
      </c>
      <c r="P205" s="361">
        <v>39265</v>
      </c>
      <c r="Q205" s="362">
        <v>0</v>
      </c>
      <c r="R205" s="362">
        <v>0</v>
      </c>
      <c r="S205" s="841">
        <v>1</v>
      </c>
      <c r="T205" s="359"/>
      <c r="U205" s="664"/>
      <c r="V205" s="359"/>
      <c r="W205" s="664"/>
      <c r="X205" s="359"/>
      <c r="Y205" s="664"/>
      <c r="Z205" s="359"/>
      <c r="AA205" s="664"/>
      <c r="AB205" s="359"/>
      <c r="AC205" s="363"/>
      <c r="AD205" s="865">
        <v>0</v>
      </c>
      <c r="AE205" s="360" t="s">
        <v>1908</v>
      </c>
      <c r="AF205" s="844" t="s">
        <v>1878</v>
      </c>
      <c r="AG205" s="364" t="s">
        <v>761</v>
      </c>
      <c r="AH205" s="364" t="s">
        <v>1747</v>
      </c>
      <c r="AI205" s="364">
        <v>1000</v>
      </c>
      <c r="AJ205" s="364">
        <v>1000</v>
      </c>
      <c r="AK205" s="364">
        <v>1000</v>
      </c>
      <c r="AL205" s="359">
        <v>1.2500000000000001E-2</v>
      </c>
      <c r="AM205" s="359">
        <v>0.2</v>
      </c>
      <c r="AN205" s="664" t="s">
        <v>64</v>
      </c>
      <c r="AO205" s="357" t="s">
        <v>1323</v>
      </c>
      <c r="AP205" s="360" t="s">
        <v>1762</v>
      </c>
      <c r="AQ205" s="366" t="s">
        <v>668</v>
      </c>
      <c r="AR205" s="359">
        <v>0</v>
      </c>
      <c r="AS205" s="359">
        <v>0</v>
      </c>
      <c r="AT205" s="359" t="s">
        <v>1417</v>
      </c>
      <c r="AW205" s="198"/>
      <c r="AX205" s="198"/>
      <c r="AY205" s="184"/>
      <c r="AZ205" s="184"/>
      <c r="BA205" s="184"/>
      <c r="BB205" s="848"/>
      <c r="BC205" s="184"/>
      <c r="BD205" s="184"/>
      <c r="BE205" s="184"/>
      <c r="BF205" s="184"/>
      <c r="BG205" s="848"/>
      <c r="BH205" s="186"/>
      <c r="BI205" s="199"/>
      <c r="BJ205" s="199"/>
      <c r="BK205" s="199"/>
      <c r="BL205" s="218"/>
      <c r="BM205" s="186"/>
      <c r="BN205" s="186"/>
      <c r="BO205" s="186"/>
      <c r="BP205" s="186"/>
      <c r="BQ205" s="186"/>
      <c r="BR205" s="186"/>
      <c r="BS205" s="186"/>
      <c r="BT205" s="187"/>
      <c r="BU205" s="188"/>
      <c r="BV205" s="189"/>
      <c r="BW205" s="185"/>
    </row>
    <row r="206" spans="2:75" customFormat="1" ht="18.75">
      <c r="B206" s="353" t="s">
        <v>781</v>
      </c>
      <c r="C206" s="354">
        <v>17627210000107</v>
      </c>
      <c r="D206" s="355" t="s">
        <v>11</v>
      </c>
      <c r="E206" s="355" t="s">
        <v>620</v>
      </c>
      <c r="F206" s="355" t="s">
        <v>663</v>
      </c>
      <c r="G206" s="356" t="s">
        <v>738</v>
      </c>
      <c r="H206" s="356" t="s">
        <v>34</v>
      </c>
      <c r="I206" s="356" t="s">
        <v>1417</v>
      </c>
      <c r="J206" s="356" t="s">
        <v>608</v>
      </c>
      <c r="K206" s="357" t="s">
        <v>48</v>
      </c>
      <c r="L206" s="358"/>
      <c r="M206" s="358" t="s">
        <v>1414</v>
      </c>
      <c r="N206" s="357">
        <v>375322</v>
      </c>
      <c r="O206" s="357" t="s">
        <v>1320</v>
      </c>
      <c r="P206" s="361">
        <v>41462</v>
      </c>
      <c r="Q206" s="362">
        <v>168.63208800000001</v>
      </c>
      <c r="R206" s="362">
        <v>171.36520190799993</v>
      </c>
      <c r="S206" s="841">
        <v>1</v>
      </c>
      <c r="T206" s="359">
        <v>0.10515765162997415</v>
      </c>
      <c r="U206" s="664">
        <v>1.0514412051053141</v>
      </c>
      <c r="V206" s="359">
        <v>0.12142215033568915</v>
      </c>
      <c r="W206" s="664">
        <v>1.0566277921263296</v>
      </c>
      <c r="X206" s="359">
        <v>0.17170776960254419</v>
      </c>
      <c r="Y206" s="664">
        <v>1.1292794387488658</v>
      </c>
      <c r="Z206" s="359">
        <v>0.20757917823578986</v>
      </c>
      <c r="AA206" s="664">
        <v>1.0963541543884843</v>
      </c>
      <c r="AB206" s="359">
        <v>1.456802600741324E-3</v>
      </c>
      <c r="AC206" s="363">
        <v>4.46688540648758</v>
      </c>
      <c r="AD206" s="865">
        <v>23225882000199</v>
      </c>
      <c r="AE206" s="360" t="s">
        <v>1914</v>
      </c>
      <c r="AF206" s="844" t="s">
        <v>1760</v>
      </c>
      <c r="AG206" s="364" t="s">
        <v>1435</v>
      </c>
      <c r="AH206" s="364" t="s">
        <v>1742</v>
      </c>
      <c r="AI206" s="364">
        <v>1000</v>
      </c>
      <c r="AJ206" s="364">
        <v>1000</v>
      </c>
      <c r="AK206" s="364">
        <v>1000</v>
      </c>
      <c r="AL206" s="359">
        <v>5.0000000000000001E-3</v>
      </c>
      <c r="AM206" s="359">
        <v>0.15</v>
      </c>
      <c r="AN206" s="664" t="s">
        <v>34</v>
      </c>
      <c r="AO206" s="357" t="s">
        <v>1323</v>
      </c>
      <c r="AP206" s="360" t="s">
        <v>1749</v>
      </c>
      <c r="AQ206" s="366" t="s">
        <v>675</v>
      </c>
      <c r="AR206" s="359">
        <v>0</v>
      </c>
      <c r="AS206" s="359">
        <v>0</v>
      </c>
      <c r="AT206" s="359" t="s">
        <v>1417</v>
      </c>
      <c r="AW206" s="198"/>
      <c r="AX206" s="198"/>
      <c r="AY206" s="184"/>
      <c r="AZ206" s="184"/>
      <c r="BA206" s="184"/>
      <c r="BB206" s="848"/>
      <c r="BC206" s="184"/>
      <c r="BD206" s="184"/>
      <c r="BE206" s="184"/>
      <c r="BF206" s="184"/>
      <c r="BG206" s="848"/>
      <c r="BH206" s="186"/>
      <c r="BI206" s="199"/>
      <c r="BJ206" s="199"/>
      <c r="BK206" s="199"/>
      <c r="BL206" s="218"/>
      <c r="BM206" s="186"/>
      <c r="BN206" s="186"/>
      <c r="BO206" s="186"/>
      <c r="BP206" s="186"/>
      <c r="BQ206" s="186"/>
      <c r="BR206" s="186"/>
      <c r="BS206" s="186"/>
      <c r="BT206" s="187"/>
      <c r="BU206" s="188"/>
      <c r="BV206" s="189"/>
      <c r="BW206" s="185"/>
    </row>
    <row r="207" spans="2:75" customFormat="1" ht="18.75">
      <c r="B207" s="353" t="s">
        <v>787</v>
      </c>
      <c r="C207" s="354">
        <v>23556185000110</v>
      </c>
      <c r="D207" s="355" t="s">
        <v>11</v>
      </c>
      <c r="E207" s="355" t="s">
        <v>620</v>
      </c>
      <c r="F207" s="355" t="s">
        <v>663</v>
      </c>
      <c r="G207" s="356" t="s">
        <v>738</v>
      </c>
      <c r="H207" s="356" t="s">
        <v>34</v>
      </c>
      <c r="I207" s="356" t="s">
        <v>1417</v>
      </c>
      <c r="J207" s="356" t="s">
        <v>608</v>
      </c>
      <c r="K207" s="357" t="s">
        <v>48</v>
      </c>
      <c r="L207" s="358"/>
      <c r="M207" s="358" t="s">
        <v>34</v>
      </c>
      <c r="N207" s="357">
        <v>412449</v>
      </c>
      <c r="O207" s="357" t="s">
        <v>1320</v>
      </c>
      <c r="P207" s="361">
        <v>42351</v>
      </c>
      <c r="Q207" s="362">
        <v>3007.8852809999998</v>
      </c>
      <c r="R207" s="362">
        <v>2663.0181178366543</v>
      </c>
      <c r="S207" s="841">
        <v>1</v>
      </c>
      <c r="T207" s="359">
        <v>0.10929025836943618</v>
      </c>
      <c r="U207" s="664">
        <v>1.0927619548844747</v>
      </c>
      <c r="V207" s="359">
        <v>0.12525001561057136</v>
      </c>
      <c r="W207" s="664">
        <v>1.0899382616145894</v>
      </c>
      <c r="X207" s="359">
        <v>0.19177918167736974</v>
      </c>
      <c r="Y207" s="664">
        <v>1.2612841407796607</v>
      </c>
      <c r="Z207" s="359">
        <v>0.18972022174332581</v>
      </c>
      <c r="AA207" s="664">
        <v>1.0020299485121344</v>
      </c>
      <c r="AB207" s="359">
        <v>1.6160396488074571E-3</v>
      </c>
      <c r="AC207" s="363">
        <v>6.3954096422656379</v>
      </c>
      <c r="AD207" s="865">
        <v>23556204000109</v>
      </c>
      <c r="AE207" s="360" t="s">
        <v>1899</v>
      </c>
      <c r="AF207" s="844" t="s">
        <v>1741</v>
      </c>
      <c r="AG207" s="364" t="s">
        <v>1436</v>
      </c>
      <c r="AH207" s="364" t="s">
        <v>1747</v>
      </c>
      <c r="AI207" s="364">
        <v>5000</v>
      </c>
      <c r="AJ207" s="364">
        <v>2500</v>
      </c>
      <c r="AK207" s="364">
        <v>5000</v>
      </c>
      <c r="AL207" s="359">
        <v>8.0000000000000002E-3</v>
      </c>
      <c r="AM207" s="359">
        <v>0</v>
      </c>
      <c r="AN207" s="664" t="s">
        <v>64</v>
      </c>
      <c r="AO207" s="357" t="s">
        <v>1323</v>
      </c>
      <c r="AP207" s="360" t="s">
        <v>1749</v>
      </c>
      <c r="AQ207" s="366" t="s">
        <v>669</v>
      </c>
      <c r="AR207" s="359">
        <v>1.08E-3</v>
      </c>
      <c r="AS207" s="359">
        <v>1.08E-3</v>
      </c>
      <c r="AT207" s="359" t="s">
        <v>1417</v>
      </c>
      <c r="AW207" s="198"/>
      <c r="AX207" s="198"/>
      <c r="AY207" s="184"/>
      <c r="AZ207" s="184"/>
      <c r="BA207" s="184"/>
      <c r="BB207" s="848"/>
      <c r="BC207" s="184"/>
      <c r="BD207" s="184"/>
      <c r="BE207" s="184"/>
      <c r="BF207" s="184"/>
      <c r="BG207" s="848"/>
      <c r="BH207" s="186"/>
      <c r="BI207" s="199"/>
      <c r="BJ207" s="199"/>
      <c r="BK207" s="199"/>
      <c r="BL207" s="218"/>
      <c r="BM207" s="186"/>
      <c r="BN207" s="186"/>
      <c r="BO207" s="186"/>
      <c r="BP207" s="186"/>
      <c r="BQ207" s="186"/>
      <c r="BR207" s="186"/>
      <c r="BS207" s="186"/>
      <c r="BT207" s="187"/>
      <c r="BU207" s="188"/>
      <c r="BV207" s="189"/>
      <c r="BW207" s="185"/>
    </row>
    <row r="208" spans="2:75" customFormat="1" ht="18.75">
      <c r="B208" s="353" t="s">
        <v>1376</v>
      </c>
      <c r="C208" s="354">
        <v>16599968000116</v>
      </c>
      <c r="D208" s="355" t="s">
        <v>11</v>
      </c>
      <c r="E208" s="355" t="s">
        <v>620</v>
      </c>
      <c r="F208" s="355" t="s">
        <v>663</v>
      </c>
      <c r="G208" s="356" t="s">
        <v>738</v>
      </c>
      <c r="H208" s="356" t="s">
        <v>34</v>
      </c>
      <c r="I208" s="356" t="s">
        <v>1417</v>
      </c>
      <c r="J208" s="356" t="s">
        <v>608</v>
      </c>
      <c r="K208" s="357" t="s">
        <v>48</v>
      </c>
      <c r="L208" s="358"/>
      <c r="M208" s="358" t="s">
        <v>34</v>
      </c>
      <c r="N208" s="357">
        <v>314331</v>
      </c>
      <c r="O208" s="357" t="s">
        <v>1320</v>
      </c>
      <c r="P208" s="361">
        <v>41174</v>
      </c>
      <c r="Q208" s="362">
        <v>26.700780000000002</v>
      </c>
      <c r="R208" s="362">
        <v>48.509621183266908</v>
      </c>
      <c r="S208" s="841">
        <v>1</v>
      </c>
      <c r="T208" s="359">
        <v>7.8508356992714301E-2</v>
      </c>
      <c r="U208" s="664">
        <v>0.78498254960772207</v>
      </c>
      <c r="V208" s="359">
        <v>9.9516393071108933E-2</v>
      </c>
      <c r="W208" s="664">
        <v>0.86600168420996038</v>
      </c>
      <c r="X208" s="359">
        <v>9.3246354380434715E-2</v>
      </c>
      <c r="Y208" s="664">
        <v>0.61325815939405759</v>
      </c>
      <c r="Z208" s="359">
        <v>0.12524171268995787</v>
      </c>
      <c r="AA208" s="664">
        <v>0.66147902297982031</v>
      </c>
      <c r="AB208" s="359">
        <v>1.2250874807966333E-2</v>
      </c>
      <c r="AC208" s="363">
        <v>-1.2569214222304019</v>
      </c>
      <c r="AD208" s="865">
        <v>16802143000157</v>
      </c>
      <c r="AE208" s="360" t="s">
        <v>1788</v>
      </c>
      <c r="AF208" s="844" t="s">
        <v>1785</v>
      </c>
      <c r="AG208" s="364" t="s">
        <v>719</v>
      </c>
      <c r="AH208" s="364" t="s">
        <v>1747</v>
      </c>
      <c r="AI208" s="364">
        <v>1000</v>
      </c>
      <c r="AJ208" s="364">
        <v>1000</v>
      </c>
      <c r="AK208" s="364">
        <v>1000</v>
      </c>
      <c r="AL208" s="359">
        <v>1.4999999999999999E-2</v>
      </c>
      <c r="AM208" s="359">
        <v>0.2</v>
      </c>
      <c r="AN208" s="664" t="s">
        <v>64</v>
      </c>
      <c r="AO208" s="357" t="s">
        <v>1323</v>
      </c>
      <c r="AP208" s="360" t="s">
        <v>1749</v>
      </c>
      <c r="AQ208" s="366" t="s">
        <v>669</v>
      </c>
      <c r="AR208" s="359">
        <v>2.5000000000000001E-3</v>
      </c>
      <c r="AS208" s="359">
        <v>2.5000000000000001E-3</v>
      </c>
      <c r="AT208" s="359" t="s">
        <v>1417</v>
      </c>
      <c r="AW208" s="198"/>
      <c r="AX208" s="198"/>
      <c r="AY208" s="184"/>
      <c r="AZ208" s="184"/>
      <c r="BA208" s="184"/>
      <c r="BB208" s="848"/>
      <c r="BC208" s="184"/>
      <c r="BD208" s="184"/>
      <c r="BE208" s="184"/>
      <c r="BF208" s="184"/>
      <c r="BG208" s="848"/>
      <c r="BH208" s="186"/>
      <c r="BI208" s="199"/>
      <c r="BJ208" s="199"/>
      <c r="BK208" s="199"/>
      <c r="BL208" s="218"/>
      <c r="BM208" s="186"/>
      <c r="BN208" s="186"/>
      <c r="BO208" s="186"/>
      <c r="BP208" s="186"/>
      <c r="BQ208" s="186"/>
      <c r="BR208" s="186"/>
      <c r="BS208" s="186"/>
      <c r="BT208" s="187"/>
      <c r="BU208" s="188"/>
      <c r="BV208" s="189"/>
      <c r="BW208" s="185"/>
    </row>
    <row r="209" spans="2:75" customFormat="1" ht="18.75">
      <c r="B209" s="353" t="s">
        <v>811</v>
      </c>
      <c r="C209" s="354">
        <v>2539921000152</v>
      </c>
      <c r="D209" s="355" t="s">
        <v>11</v>
      </c>
      <c r="E209" s="355" t="s">
        <v>620</v>
      </c>
      <c r="F209" s="355" t="s">
        <v>663</v>
      </c>
      <c r="G209" s="356" t="s">
        <v>738</v>
      </c>
      <c r="H209" s="356" t="s">
        <v>34</v>
      </c>
      <c r="I209" s="356" t="s">
        <v>1303</v>
      </c>
      <c r="J209" s="356" t="s">
        <v>608</v>
      </c>
      <c r="K209" s="357" t="s">
        <v>48</v>
      </c>
      <c r="L209" s="358"/>
      <c r="M209" s="358" t="s">
        <v>34</v>
      </c>
      <c r="N209" s="357">
        <v>56448</v>
      </c>
      <c r="O209" s="357" t="s">
        <v>1320</v>
      </c>
      <c r="P209" s="361">
        <v>35973</v>
      </c>
      <c r="Q209" s="362">
        <v>214.211883</v>
      </c>
      <c r="R209" s="362">
        <v>225.10997601593633</v>
      </c>
      <c r="S209" s="841">
        <v>1</v>
      </c>
      <c r="T209" s="359">
        <v>0.10147344542667902</v>
      </c>
      <c r="U209" s="664">
        <v>1.0146038837101972</v>
      </c>
      <c r="V209" s="359">
        <v>0.12032407726950001</v>
      </c>
      <c r="W209" s="664">
        <v>1.0470722496135911</v>
      </c>
      <c r="X209" s="359">
        <v>0.1530950452206874</v>
      </c>
      <c r="Y209" s="664">
        <v>1.0068681641036727</v>
      </c>
      <c r="Z209" s="359">
        <v>0.18822083264283429</v>
      </c>
      <c r="AA209" s="664">
        <v>0.99411074638724006</v>
      </c>
      <c r="AB209" s="359">
        <v>6.8210188023590575E-3</v>
      </c>
      <c r="AC209" s="363">
        <v>0.79303361681463447</v>
      </c>
      <c r="AD209" s="865">
        <v>0</v>
      </c>
      <c r="AE209" s="360" t="s">
        <v>1768</v>
      </c>
      <c r="AF209" s="844" t="s">
        <v>1754</v>
      </c>
      <c r="AG209" s="364" t="s">
        <v>728</v>
      </c>
      <c r="AH209" s="364" t="s">
        <v>1747</v>
      </c>
      <c r="AI209" s="364">
        <v>300</v>
      </c>
      <c r="AJ209" s="364">
        <v>100</v>
      </c>
      <c r="AK209" s="364">
        <v>100</v>
      </c>
      <c r="AL209" s="359">
        <v>5.1999999999999998E-3</v>
      </c>
      <c r="AM209" s="359">
        <v>0</v>
      </c>
      <c r="AN209" s="664" t="s">
        <v>34</v>
      </c>
      <c r="AO209" s="357" t="s">
        <v>1323</v>
      </c>
      <c r="AP209" s="360" t="s">
        <v>1749</v>
      </c>
      <c r="AQ209" s="366" t="s">
        <v>662</v>
      </c>
      <c r="AR209" s="359">
        <v>1.6639999999999999E-3</v>
      </c>
      <c r="AS209" s="359">
        <v>1.6639999999999999E-3</v>
      </c>
      <c r="AT209" s="359" t="s">
        <v>1417</v>
      </c>
      <c r="AW209" s="198"/>
      <c r="AX209" s="198"/>
      <c r="AY209" s="184"/>
      <c r="AZ209" s="184"/>
      <c r="BA209" s="184"/>
      <c r="BB209" s="848"/>
      <c r="BC209" s="184"/>
      <c r="BD209" s="184"/>
      <c r="BE209" s="184"/>
      <c r="BF209" s="184"/>
      <c r="BG209" s="848"/>
      <c r="BH209" s="186"/>
      <c r="BI209" s="199"/>
      <c r="BJ209" s="199"/>
      <c r="BK209" s="199"/>
      <c r="BL209" s="218"/>
      <c r="BM209" s="186"/>
      <c r="BN209" s="186"/>
      <c r="BO209" s="186"/>
      <c r="BP209" s="186"/>
      <c r="BQ209" s="186"/>
      <c r="BR209" s="186"/>
      <c r="BS209" s="186"/>
      <c r="BT209" s="187"/>
      <c r="BU209" s="188"/>
      <c r="BV209" s="189"/>
      <c r="BW209" s="185"/>
    </row>
    <row r="210" spans="2:75" customFormat="1" ht="18.75">
      <c r="B210" s="353" t="s">
        <v>813</v>
      </c>
      <c r="C210" s="354">
        <v>5862906000139</v>
      </c>
      <c r="D210" s="355" t="s">
        <v>11</v>
      </c>
      <c r="E210" s="355" t="s">
        <v>620</v>
      </c>
      <c r="F210" s="355" t="s">
        <v>663</v>
      </c>
      <c r="G210" s="356" t="s">
        <v>738</v>
      </c>
      <c r="H210" s="356" t="s">
        <v>34</v>
      </c>
      <c r="I210" s="356" t="s">
        <v>1417</v>
      </c>
      <c r="J210" s="356" t="s">
        <v>608</v>
      </c>
      <c r="K210" s="357" t="s">
        <v>48</v>
      </c>
      <c r="L210" s="358"/>
      <c r="M210" s="358" t="s">
        <v>34</v>
      </c>
      <c r="N210" s="357">
        <v>143529</v>
      </c>
      <c r="O210" s="357" t="s">
        <v>1320</v>
      </c>
      <c r="P210" s="361">
        <v>38504</v>
      </c>
      <c r="Q210" s="362">
        <v>458.186173</v>
      </c>
      <c r="R210" s="362">
        <v>456.63809580478062</v>
      </c>
      <c r="S210" s="841">
        <v>1</v>
      </c>
      <c r="T210" s="359">
        <v>0.10694022923769997</v>
      </c>
      <c r="U210" s="664">
        <v>1.0692646874578502</v>
      </c>
      <c r="V210" s="359">
        <v>0.12413763775599906</v>
      </c>
      <c r="W210" s="664">
        <v>1.0802582373913527</v>
      </c>
      <c r="X210" s="359">
        <v>0.17422561468259867</v>
      </c>
      <c r="Y210" s="664">
        <v>1.145838681731534</v>
      </c>
      <c r="Z210" s="359">
        <v>0.19730642889688155</v>
      </c>
      <c r="AA210" s="664">
        <v>1.0420974051787417</v>
      </c>
      <c r="AB210" s="359">
        <v>1.2921872468914038E-3</v>
      </c>
      <c r="AC210" s="363">
        <v>7.13740034184812</v>
      </c>
      <c r="AD210" s="865">
        <v>0</v>
      </c>
      <c r="AE210" s="360" t="s">
        <v>1768</v>
      </c>
      <c r="AF210" s="844" t="s">
        <v>1754</v>
      </c>
      <c r="AG210" s="364" t="s">
        <v>728</v>
      </c>
      <c r="AH210" s="364" t="s">
        <v>1747</v>
      </c>
      <c r="AI210" s="364">
        <v>5000</v>
      </c>
      <c r="AJ210" s="364">
        <v>200</v>
      </c>
      <c r="AK210" s="364">
        <v>0</v>
      </c>
      <c r="AL210" s="359">
        <v>3.4000000000000002E-3</v>
      </c>
      <c r="AM210" s="359">
        <v>0</v>
      </c>
      <c r="AN210" s="664" t="s">
        <v>34</v>
      </c>
      <c r="AO210" s="357" t="s">
        <v>1323</v>
      </c>
      <c r="AP210" s="360" t="s">
        <v>1749</v>
      </c>
      <c r="AQ210" s="366" t="s">
        <v>662</v>
      </c>
      <c r="AR210" s="359">
        <v>1.088E-3</v>
      </c>
      <c r="AS210" s="359">
        <v>1.088E-3</v>
      </c>
      <c r="AT210" s="359" t="s">
        <v>1417</v>
      </c>
      <c r="AW210" s="198"/>
      <c r="AX210" s="198"/>
      <c r="AY210" s="184"/>
      <c r="AZ210" s="184"/>
      <c r="BA210" s="184"/>
      <c r="BB210" s="848"/>
      <c r="BC210" s="184"/>
      <c r="BD210" s="184"/>
      <c r="BE210" s="184"/>
      <c r="BF210" s="184"/>
      <c r="BG210" s="848"/>
      <c r="BH210" s="186"/>
      <c r="BI210" s="199"/>
      <c r="BJ210" s="199"/>
      <c r="BK210" s="199"/>
      <c r="BL210" s="186"/>
      <c r="BM210" s="186"/>
      <c r="BN210" s="186"/>
      <c r="BO210" s="186"/>
      <c r="BP210" s="186"/>
      <c r="BQ210" s="186"/>
      <c r="BR210" s="186"/>
      <c r="BS210" s="186"/>
      <c r="BT210" s="187"/>
      <c r="BU210" s="188"/>
      <c r="BV210" s="189"/>
      <c r="BW210" s="185"/>
    </row>
    <row r="211" spans="2:75" customFormat="1" ht="18.75">
      <c r="B211" s="353" t="s">
        <v>138</v>
      </c>
      <c r="C211" s="354">
        <v>15350679000116</v>
      </c>
      <c r="D211" s="355" t="s">
        <v>11</v>
      </c>
      <c r="E211" s="355" t="s">
        <v>620</v>
      </c>
      <c r="F211" s="355" t="s">
        <v>663</v>
      </c>
      <c r="G211" s="356" t="s">
        <v>738</v>
      </c>
      <c r="H211" s="356" t="s">
        <v>34</v>
      </c>
      <c r="I211" s="356" t="s">
        <v>1303</v>
      </c>
      <c r="J211" s="356" t="s">
        <v>608</v>
      </c>
      <c r="K211" s="357" t="s">
        <v>48</v>
      </c>
      <c r="L211" s="358"/>
      <c r="M211" s="358" t="s">
        <v>1414</v>
      </c>
      <c r="N211" s="357">
        <v>305121</v>
      </c>
      <c r="O211" s="357" t="s">
        <v>1320</v>
      </c>
      <c r="P211" s="361">
        <v>41060</v>
      </c>
      <c r="Q211" s="362">
        <v>239.820965</v>
      </c>
      <c r="R211" s="362">
        <v>225.13556592828689</v>
      </c>
      <c r="S211" s="841">
        <v>1</v>
      </c>
      <c r="T211" s="359">
        <v>0.10360597512199354</v>
      </c>
      <c r="U211" s="664">
        <v>1.0359264366391485</v>
      </c>
      <c r="V211" s="359">
        <v>0.11858516368965333</v>
      </c>
      <c r="W211" s="664">
        <v>1.0319400483513652</v>
      </c>
      <c r="X211" s="359">
        <v>0.16525506862445494</v>
      </c>
      <c r="Y211" s="664">
        <v>1.086841623874105</v>
      </c>
      <c r="Z211" s="359">
        <v>0.17767336236270181</v>
      </c>
      <c r="AA211" s="664">
        <v>0.9384030258047017</v>
      </c>
      <c r="AB211" s="359">
        <v>1.326021916654219E-3</v>
      </c>
      <c r="AC211" s="363">
        <v>2.767966038306334</v>
      </c>
      <c r="AD211" s="865">
        <v>0</v>
      </c>
      <c r="AE211" s="360" t="s">
        <v>1842</v>
      </c>
      <c r="AF211" s="844" t="s">
        <v>1741</v>
      </c>
      <c r="AG211" s="364" t="s">
        <v>1436</v>
      </c>
      <c r="AH211" s="364" t="s">
        <v>1747</v>
      </c>
      <c r="AI211" s="364">
        <v>3000</v>
      </c>
      <c r="AJ211" s="364">
        <v>100</v>
      </c>
      <c r="AK211" s="364">
        <v>100</v>
      </c>
      <c r="AL211" s="359">
        <v>3.4999999999999996E-3</v>
      </c>
      <c r="AM211" s="359">
        <v>0</v>
      </c>
      <c r="AN211" s="664" t="s">
        <v>64</v>
      </c>
      <c r="AO211" s="357" t="s">
        <v>1323</v>
      </c>
      <c r="AP211" s="360" t="s">
        <v>1749</v>
      </c>
      <c r="AQ211" s="366" t="s">
        <v>669</v>
      </c>
      <c r="AR211" s="359">
        <v>6.2500000000000001E-4</v>
      </c>
      <c r="AS211" s="359">
        <v>6.2500000000000001E-4</v>
      </c>
      <c r="AT211" s="359" t="s">
        <v>1417</v>
      </c>
      <c r="AW211" s="198"/>
      <c r="AX211" s="198"/>
      <c r="AY211" s="184"/>
      <c r="AZ211" s="184"/>
      <c r="BA211" s="184"/>
      <c r="BB211" s="848"/>
      <c r="BC211" s="184"/>
      <c r="BD211" s="184"/>
      <c r="BE211" s="184"/>
      <c r="BF211" s="184"/>
      <c r="BG211" s="848"/>
      <c r="BH211" s="186"/>
      <c r="BI211" s="199"/>
      <c r="BJ211" s="199"/>
      <c r="BK211" s="199"/>
      <c r="BL211" s="186"/>
      <c r="BM211" s="186"/>
      <c r="BN211" s="186"/>
      <c r="BO211" s="186"/>
      <c r="BP211" s="186"/>
      <c r="BQ211" s="186"/>
      <c r="BR211" s="186"/>
      <c r="BS211" s="186"/>
      <c r="BT211" s="187"/>
      <c r="BU211" s="188"/>
      <c r="BV211" s="189"/>
      <c r="BW211" s="185"/>
    </row>
    <row r="212" spans="2:75" customFormat="1" ht="18.75">
      <c r="B212" s="353" t="s">
        <v>845</v>
      </c>
      <c r="C212" s="354">
        <v>44347394000124</v>
      </c>
      <c r="D212" s="355" t="s">
        <v>11</v>
      </c>
      <c r="E212" s="355" t="s">
        <v>621</v>
      </c>
      <c r="F212" s="355" t="s">
        <v>663</v>
      </c>
      <c r="G212" s="356" t="s">
        <v>865</v>
      </c>
      <c r="H212" s="356" t="s">
        <v>34</v>
      </c>
      <c r="I212" s="356" t="s">
        <v>1417</v>
      </c>
      <c r="J212" s="356" t="s">
        <v>608</v>
      </c>
      <c r="K212" s="357" t="s">
        <v>48</v>
      </c>
      <c r="L212" s="358"/>
      <c r="M212" s="358" t="s">
        <v>1414</v>
      </c>
      <c r="N212" s="357">
        <v>634778</v>
      </c>
      <c r="O212" s="357" t="s">
        <v>1320</v>
      </c>
      <c r="P212" s="361">
        <v>44581</v>
      </c>
      <c r="Q212" s="362">
        <v>80.574352649999994</v>
      </c>
      <c r="R212" s="362">
        <v>55.004494437812468</v>
      </c>
      <c r="S212" s="841">
        <v>1</v>
      </c>
      <c r="T212" s="359"/>
      <c r="U212" s="664"/>
      <c r="V212" s="359"/>
      <c r="W212" s="664"/>
      <c r="X212" s="359"/>
      <c r="Y212" s="664"/>
      <c r="Z212" s="359"/>
      <c r="AA212" s="664"/>
      <c r="AB212" s="359">
        <v>2.9725793606114565E-2</v>
      </c>
      <c r="AC212" s="363"/>
      <c r="AD212" s="865">
        <v>0</v>
      </c>
      <c r="AE212" s="360" t="s">
        <v>1763</v>
      </c>
      <c r="AF212" s="844" t="s">
        <v>1760</v>
      </c>
      <c r="AG212" s="364" t="s">
        <v>1435</v>
      </c>
      <c r="AH212" s="364" t="s">
        <v>1747</v>
      </c>
      <c r="AI212" s="364">
        <v>1000</v>
      </c>
      <c r="AJ212" s="364">
        <v>1000</v>
      </c>
      <c r="AK212" s="364">
        <v>1000</v>
      </c>
      <c r="AL212" s="359">
        <v>0</v>
      </c>
      <c r="AM212" s="359">
        <v>0</v>
      </c>
      <c r="AN212" s="664" t="s">
        <v>2161</v>
      </c>
      <c r="AO212" s="357" t="s">
        <v>1323</v>
      </c>
      <c r="AP212" s="360" t="s">
        <v>1749</v>
      </c>
      <c r="AQ212" s="366" t="s">
        <v>675</v>
      </c>
      <c r="AR212" s="359">
        <v>0</v>
      </c>
      <c r="AS212" s="359">
        <v>0</v>
      </c>
      <c r="AT212" s="359" t="s">
        <v>1417</v>
      </c>
      <c r="AW212" s="198"/>
      <c r="AX212" s="198"/>
      <c r="AY212" s="184"/>
      <c r="AZ212" s="184"/>
      <c r="BA212" s="184"/>
      <c r="BB212" s="848"/>
      <c r="BC212" s="184"/>
      <c r="BD212" s="184"/>
      <c r="BE212" s="184"/>
      <c r="BF212" s="184"/>
      <c r="BG212" s="848"/>
      <c r="BH212" s="186"/>
      <c r="BI212" s="199"/>
      <c r="BJ212" s="199"/>
      <c r="BK212" s="199"/>
      <c r="BL212" s="186"/>
      <c r="BM212" s="186"/>
      <c r="BN212" s="186"/>
      <c r="BO212" s="186"/>
      <c r="BP212" s="186"/>
      <c r="BQ212" s="186"/>
      <c r="BR212" s="186"/>
      <c r="BS212" s="186"/>
      <c r="BT212" s="187"/>
      <c r="BU212" s="188"/>
      <c r="BV212" s="189"/>
      <c r="BW212" s="185"/>
    </row>
    <row r="213" spans="2:75" customFormat="1" ht="18.75">
      <c r="B213" s="353" t="s">
        <v>881</v>
      </c>
      <c r="C213" s="354">
        <v>22344843000148</v>
      </c>
      <c r="D213" s="355" t="s">
        <v>11</v>
      </c>
      <c r="E213" s="355" t="s">
        <v>620</v>
      </c>
      <c r="F213" s="355" t="s">
        <v>663</v>
      </c>
      <c r="G213" s="356" t="s">
        <v>738</v>
      </c>
      <c r="H213" s="356" t="s">
        <v>34</v>
      </c>
      <c r="I213" s="356" t="s">
        <v>1417</v>
      </c>
      <c r="J213" s="356" t="s">
        <v>608</v>
      </c>
      <c r="K213" s="357" t="s">
        <v>48</v>
      </c>
      <c r="L213" s="358"/>
      <c r="M213" s="358" t="s">
        <v>34</v>
      </c>
      <c r="N213" s="357">
        <v>412570</v>
      </c>
      <c r="O213" s="357" t="s">
        <v>1320</v>
      </c>
      <c r="P213" s="361">
        <v>42331</v>
      </c>
      <c r="Q213" s="362">
        <v>153.63539700000001</v>
      </c>
      <c r="R213" s="362">
        <v>107.22127003585649</v>
      </c>
      <c r="S213" s="841">
        <v>1</v>
      </c>
      <c r="T213" s="359">
        <v>0.11503272069684889</v>
      </c>
      <c r="U213" s="664">
        <v>1.1501791890677993</v>
      </c>
      <c r="V213" s="359">
        <v>0.13577801544736667</v>
      </c>
      <c r="W213" s="664">
        <v>1.1815539774646626</v>
      </c>
      <c r="X213" s="359">
        <v>0.18199288256227941</v>
      </c>
      <c r="Y213" s="664">
        <v>1.1969220772708351</v>
      </c>
      <c r="Z213" s="359">
        <v>0.18558761797335799</v>
      </c>
      <c r="AA213" s="664">
        <v>0.98020310947098943</v>
      </c>
      <c r="AB213" s="359">
        <v>5.7371863004531077E-3</v>
      </c>
      <c r="AC213" s="363">
        <v>3.6364925760584721</v>
      </c>
      <c r="AD213" s="865">
        <v>23225888000166</v>
      </c>
      <c r="AE213" s="360" t="s">
        <v>1938</v>
      </c>
      <c r="AF213" s="844" t="s">
        <v>1760</v>
      </c>
      <c r="AG213" s="364" t="s">
        <v>1435</v>
      </c>
      <c r="AH213" s="364" t="s">
        <v>1747</v>
      </c>
      <c r="AI213" s="364">
        <v>100</v>
      </c>
      <c r="AJ213" s="364">
        <v>0</v>
      </c>
      <c r="AK213" s="364">
        <v>0</v>
      </c>
      <c r="AL213" s="359">
        <v>5.0000000000000001E-3</v>
      </c>
      <c r="AM213" s="359">
        <v>0</v>
      </c>
      <c r="AN213" s="664" t="s">
        <v>34</v>
      </c>
      <c r="AO213" s="357" t="s">
        <v>1323</v>
      </c>
      <c r="AP213" s="360" t="s">
        <v>1749</v>
      </c>
      <c r="AQ213" s="366" t="s">
        <v>669</v>
      </c>
      <c r="AR213" s="359">
        <v>1.16666666666667E-3</v>
      </c>
      <c r="AS213" s="359">
        <v>1.16666666666667E-3</v>
      </c>
      <c r="AT213" s="359" t="s">
        <v>1417</v>
      </c>
      <c r="AW213" s="198"/>
      <c r="AX213" s="198"/>
      <c r="AY213" s="184"/>
      <c r="AZ213" s="184"/>
      <c r="BA213" s="184"/>
      <c r="BB213" s="848"/>
      <c r="BC213" s="184"/>
      <c r="BD213" s="184"/>
      <c r="BE213" s="184"/>
      <c r="BF213" s="184"/>
      <c r="BG213" s="848"/>
      <c r="BH213" s="186"/>
      <c r="BI213" s="199"/>
      <c r="BJ213" s="199"/>
      <c r="BK213" s="199"/>
      <c r="BL213" s="186"/>
      <c r="BM213" s="186"/>
      <c r="BN213" s="186"/>
      <c r="BO213" s="186"/>
      <c r="BP213" s="186"/>
      <c r="BQ213" s="186"/>
      <c r="BR213" s="186"/>
      <c r="BS213" s="186"/>
      <c r="BT213" s="187"/>
      <c r="BU213" s="188"/>
      <c r="BV213" s="189"/>
      <c r="BW213" s="185"/>
    </row>
    <row r="214" spans="2:75" customFormat="1" ht="18.75">
      <c r="B214" s="353" t="s">
        <v>1387</v>
      </c>
      <c r="C214" s="354">
        <v>836263000135</v>
      </c>
      <c r="D214" s="355" t="s">
        <v>11</v>
      </c>
      <c r="E214" s="355" t="s">
        <v>620</v>
      </c>
      <c r="F214" s="355" t="s">
        <v>663</v>
      </c>
      <c r="G214" s="356" t="s">
        <v>738</v>
      </c>
      <c r="H214" s="356" t="s">
        <v>34</v>
      </c>
      <c r="I214" s="356" t="s">
        <v>1303</v>
      </c>
      <c r="J214" s="356" t="s">
        <v>608</v>
      </c>
      <c r="K214" s="357" t="s">
        <v>48</v>
      </c>
      <c r="L214" s="358"/>
      <c r="M214" s="358" t="s">
        <v>34</v>
      </c>
      <c r="N214" s="357">
        <v>180734</v>
      </c>
      <c r="O214" s="357" t="s">
        <v>1320</v>
      </c>
      <c r="P214" s="361">
        <v>34990</v>
      </c>
      <c r="Q214" s="362">
        <v>131.331661</v>
      </c>
      <c r="R214" s="362">
        <v>161.2286329003984</v>
      </c>
      <c r="S214" s="841">
        <v>1</v>
      </c>
      <c r="T214" s="359">
        <v>9.6186364341176223E-2</v>
      </c>
      <c r="U214" s="664">
        <v>0.96173987598595057</v>
      </c>
      <c r="V214" s="359">
        <v>0.1133894219477285</v>
      </c>
      <c r="W214" s="664">
        <v>0.9867261799587298</v>
      </c>
      <c r="X214" s="359">
        <v>0.15756949893729222</v>
      </c>
      <c r="Y214" s="664">
        <v>1.0362955370961202</v>
      </c>
      <c r="Z214" s="359">
        <v>0.1786866584987914</v>
      </c>
      <c r="AA214" s="664">
        <v>0.94375487004008884</v>
      </c>
      <c r="AB214" s="359">
        <v>7.9963564025845833E-3</v>
      </c>
      <c r="AC214" s="363">
        <v>-0.19075664387383409</v>
      </c>
      <c r="AD214" s="865">
        <v>0</v>
      </c>
      <c r="AE214" s="360" t="s">
        <v>1771</v>
      </c>
      <c r="AF214" s="844" t="s">
        <v>1771</v>
      </c>
      <c r="AG214" s="364" t="s">
        <v>469</v>
      </c>
      <c r="AH214" s="364" t="s">
        <v>1747</v>
      </c>
      <c r="AI214" s="364">
        <v>1000</v>
      </c>
      <c r="AJ214" s="364">
        <v>1000</v>
      </c>
      <c r="AK214" s="364">
        <v>1000</v>
      </c>
      <c r="AL214" s="359">
        <v>5.0000000000000001E-3</v>
      </c>
      <c r="AM214" s="359">
        <v>0.2</v>
      </c>
      <c r="AN214" s="664" t="s">
        <v>64</v>
      </c>
      <c r="AO214" s="357" t="s">
        <v>1323</v>
      </c>
      <c r="AP214" s="360" t="s">
        <v>1749</v>
      </c>
      <c r="AQ214" s="366" t="s">
        <v>669</v>
      </c>
      <c r="AR214" s="359">
        <v>1.5E-3</v>
      </c>
      <c r="AS214" s="359">
        <v>1.5E-3</v>
      </c>
      <c r="AT214" s="359" t="s">
        <v>1417</v>
      </c>
      <c r="AW214" s="198"/>
      <c r="AX214" s="198"/>
      <c r="AY214" s="184"/>
      <c r="AZ214" s="184"/>
      <c r="BA214" s="184"/>
      <c r="BB214" s="848"/>
      <c r="BC214" s="184"/>
      <c r="BD214" s="184"/>
      <c r="BE214" s="184"/>
      <c r="BF214" s="184"/>
      <c r="BG214" s="848"/>
      <c r="BH214" s="186"/>
      <c r="BI214" s="199"/>
      <c r="BJ214" s="199"/>
      <c r="BK214" s="199"/>
      <c r="BL214" s="186"/>
      <c r="BM214" s="186"/>
      <c r="BN214" s="186"/>
      <c r="BO214" s="186"/>
      <c r="BP214" s="186"/>
      <c r="BQ214" s="186"/>
      <c r="BR214" s="186"/>
      <c r="BS214" s="186"/>
      <c r="BT214" s="187"/>
      <c r="BU214" s="188"/>
      <c r="BV214" s="189"/>
      <c r="BW214" s="185"/>
    </row>
    <row r="215" spans="2:75" customFormat="1" ht="18.75">
      <c r="B215" s="353" t="s">
        <v>904</v>
      </c>
      <c r="C215" s="354">
        <v>10705335000169</v>
      </c>
      <c r="D215" s="355" t="s">
        <v>11</v>
      </c>
      <c r="E215" s="355" t="s">
        <v>620</v>
      </c>
      <c r="F215" s="355" t="s">
        <v>663</v>
      </c>
      <c r="G215" s="356" t="s">
        <v>738</v>
      </c>
      <c r="H215" s="356" t="s">
        <v>34</v>
      </c>
      <c r="I215" s="356" t="s">
        <v>1417</v>
      </c>
      <c r="J215" s="356" t="s">
        <v>608</v>
      </c>
      <c r="K215" s="357" t="s">
        <v>48</v>
      </c>
      <c r="L215" s="358"/>
      <c r="M215" s="358" t="s">
        <v>34</v>
      </c>
      <c r="N215" s="357">
        <v>230065</v>
      </c>
      <c r="O215" s="357" t="s">
        <v>1320</v>
      </c>
      <c r="P215" s="361">
        <v>39988</v>
      </c>
      <c r="Q215" s="362">
        <v>49.319062000000002</v>
      </c>
      <c r="R215" s="362">
        <v>494.64601893172716</v>
      </c>
      <c r="S215" s="841">
        <v>1</v>
      </c>
      <c r="T215" s="359">
        <v>9.8643491389212246E-2</v>
      </c>
      <c r="U215" s="664">
        <v>0.98630798476775083</v>
      </c>
      <c r="V215" s="359">
        <v>0.11370387765190726</v>
      </c>
      <c r="W215" s="664">
        <v>0.98946260519505902</v>
      </c>
      <c r="X215" s="359">
        <v>0.141346143604274</v>
      </c>
      <c r="Y215" s="664">
        <v>0.92959855042218231</v>
      </c>
      <c r="Z215" s="359">
        <v>0.17994683367888609</v>
      </c>
      <c r="AA215" s="664">
        <v>0.95041063535189052</v>
      </c>
      <c r="AB215" s="359">
        <v>6.9018958144995771E-3</v>
      </c>
      <c r="AC215" s="363">
        <v>-0.17544489788638096</v>
      </c>
      <c r="AD215" s="865">
        <v>41888721000167</v>
      </c>
      <c r="AE215" s="360" t="s">
        <v>1778</v>
      </c>
      <c r="AF215" s="844" t="s">
        <v>1741</v>
      </c>
      <c r="AG215" s="364" t="s">
        <v>1436</v>
      </c>
      <c r="AH215" s="364" t="s">
        <v>1747</v>
      </c>
      <c r="AI215" s="364">
        <v>1000</v>
      </c>
      <c r="AJ215" s="364">
        <v>1000</v>
      </c>
      <c r="AK215" s="364">
        <v>1000</v>
      </c>
      <c r="AL215" s="359">
        <v>0.02</v>
      </c>
      <c r="AM215" s="359">
        <v>0.2</v>
      </c>
      <c r="AN215" s="664" t="s">
        <v>64</v>
      </c>
      <c r="AO215" s="357" t="s">
        <v>1323</v>
      </c>
      <c r="AP215" s="360" t="s">
        <v>1762</v>
      </c>
      <c r="AQ215" s="366" t="s">
        <v>668</v>
      </c>
      <c r="AR215" s="359">
        <v>3.3333333333333301E-3</v>
      </c>
      <c r="AS215" s="359">
        <v>3.3333333333333301E-3</v>
      </c>
      <c r="AT215" s="359" t="s">
        <v>1417</v>
      </c>
      <c r="AW215" s="198"/>
      <c r="AX215" s="198"/>
      <c r="AY215" s="184"/>
      <c r="AZ215" s="184"/>
      <c r="BA215" s="184"/>
      <c r="BB215" s="848"/>
      <c r="BC215" s="184"/>
      <c r="BD215" s="184"/>
      <c r="BE215" s="184"/>
      <c r="BF215" s="184"/>
      <c r="BG215" s="848"/>
      <c r="BH215" s="186"/>
      <c r="BI215" s="199"/>
      <c r="BJ215" s="199"/>
      <c r="BK215" s="199"/>
      <c r="BL215" s="186"/>
      <c r="BM215" s="186"/>
      <c r="BN215" s="186"/>
      <c r="BO215" s="186"/>
      <c r="BP215" s="186"/>
      <c r="BQ215" s="186"/>
      <c r="BR215" s="186"/>
      <c r="BS215" s="186"/>
      <c r="BT215" s="187"/>
      <c r="BU215" s="188"/>
      <c r="BV215" s="189"/>
      <c r="BW215" s="185"/>
    </row>
    <row r="216" spans="2:75" customFormat="1" ht="18.75">
      <c r="B216" s="353" t="s">
        <v>906</v>
      </c>
      <c r="C216" s="354">
        <v>35408329000170</v>
      </c>
      <c r="D216" s="355" t="s">
        <v>11</v>
      </c>
      <c r="E216" s="355" t="s">
        <v>620</v>
      </c>
      <c r="F216" s="355" t="s">
        <v>663</v>
      </c>
      <c r="G216" s="356" t="s">
        <v>738</v>
      </c>
      <c r="H216" s="356" t="s">
        <v>34</v>
      </c>
      <c r="I216" s="356" t="s">
        <v>1417</v>
      </c>
      <c r="J216" s="356" t="s">
        <v>608</v>
      </c>
      <c r="K216" s="357" t="s">
        <v>48</v>
      </c>
      <c r="L216" s="358"/>
      <c r="M216" s="358" t="s">
        <v>34</v>
      </c>
      <c r="N216" s="357">
        <v>520901</v>
      </c>
      <c r="O216" s="357" t="s">
        <v>1320</v>
      </c>
      <c r="P216" s="361">
        <v>43826</v>
      </c>
      <c r="Q216" s="362">
        <v>0</v>
      </c>
      <c r="R216" s="362">
        <v>0</v>
      </c>
      <c r="S216" s="841">
        <v>1</v>
      </c>
      <c r="T216" s="359"/>
      <c r="U216" s="664"/>
      <c r="V216" s="359"/>
      <c r="W216" s="664"/>
      <c r="X216" s="359"/>
      <c r="Y216" s="664"/>
      <c r="Z216" s="359"/>
      <c r="AA216" s="664"/>
      <c r="AB216" s="359"/>
      <c r="AC216" s="363"/>
      <c r="AD216" s="865">
        <v>35399404000184</v>
      </c>
      <c r="AE216" s="360" t="s">
        <v>2053</v>
      </c>
      <c r="AF216" s="844" t="s">
        <v>1741</v>
      </c>
      <c r="AG216" s="364" t="s">
        <v>1436</v>
      </c>
      <c r="AH216" s="364" t="s">
        <v>1747</v>
      </c>
      <c r="AI216" s="364">
        <v>500</v>
      </c>
      <c r="AJ216" s="364">
        <v>500</v>
      </c>
      <c r="AK216" s="364">
        <v>0</v>
      </c>
      <c r="AL216" s="359">
        <v>3.4999999999999996E-3</v>
      </c>
      <c r="AM216" s="359">
        <v>0</v>
      </c>
      <c r="AN216" s="664" t="s">
        <v>64</v>
      </c>
      <c r="AO216" s="357" t="s">
        <v>1323</v>
      </c>
      <c r="AP216" s="360" t="s">
        <v>1749</v>
      </c>
      <c r="AQ216" s="366" t="s">
        <v>675</v>
      </c>
      <c r="AR216" s="359">
        <v>1.08E-3</v>
      </c>
      <c r="AS216" s="359">
        <v>1.08E-3</v>
      </c>
      <c r="AT216" s="359" t="s">
        <v>1417</v>
      </c>
      <c r="AW216" s="198"/>
      <c r="AX216" s="198"/>
      <c r="AY216" s="184"/>
      <c r="AZ216" s="184"/>
      <c r="BA216" s="184"/>
      <c r="BB216" s="848"/>
      <c r="BC216" s="184"/>
      <c r="BD216" s="184"/>
      <c r="BE216" s="184"/>
      <c r="BF216" s="184"/>
      <c r="BG216" s="848"/>
      <c r="BH216" s="186"/>
      <c r="BI216" s="199"/>
      <c r="BJ216" s="199"/>
      <c r="BK216" s="199"/>
      <c r="BL216" s="186"/>
      <c r="BM216" s="186"/>
      <c r="BN216" s="186"/>
      <c r="BO216" s="186"/>
      <c r="BP216" s="186"/>
      <c r="BQ216" s="186"/>
      <c r="BR216" s="186"/>
      <c r="BS216" s="186"/>
      <c r="BT216" s="187"/>
      <c r="BU216" s="188"/>
      <c r="BV216" s="189"/>
      <c r="BW216" s="185"/>
    </row>
    <row r="217" spans="2:75" customFormat="1" ht="18.75">
      <c r="B217" s="353" t="s">
        <v>485</v>
      </c>
      <c r="C217" s="354">
        <v>42887856000170</v>
      </c>
      <c r="D217" s="355" t="s">
        <v>11</v>
      </c>
      <c r="E217" s="355" t="s">
        <v>620</v>
      </c>
      <c r="F217" s="355" t="s">
        <v>663</v>
      </c>
      <c r="G217" s="356" t="s">
        <v>738</v>
      </c>
      <c r="H217" s="356" t="s">
        <v>34</v>
      </c>
      <c r="I217" s="356" t="s">
        <v>1417</v>
      </c>
      <c r="J217" s="356" t="s">
        <v>611</v>
      </c>
      <c r="K217" s="357" t="s">
        <v>48</v>
      </c>
      <c r="L217" s="358"/>
      <c r="M217" s="358" t="s">
        <v>34</v>
      </c>
      <c r="N217" s="357">
        <v>609323</v>
      </c>
      <c r="O217" s="357" t="s">
        <v>1320</v>
      </c>
      <c r="P217" s="361">
        <v>44434</v>
      </c>
      <c r="Q217" s="362">
        <v>419.00590267000001</v>
      </c>
      <c r="R217" s="362">
        <v>113.24529541000004</v>
      </c>
      <c r="S217" s="841">
        <v>1</v>
      </c>
      <c r="T217" s="359">
        <v>0.11754090984266385</v>
      </c>
      <c r="U217" s="664">
        <v>1.1752578531234354</v>
      </c>
      <c r="V217" s="359">
        <v>0.13575964982027156</v>
      </c>
      <c r="W217" s="664">
        <v>1.1813941579263423</v>
      </c>
      <c r="X217" s="359"/>
      <c r="Y217" s="664"/>
      <c r="Z217" s="359"/>
      <c r="AA217" s="664"/>
      <c r="AB217" s="359">
        <v>1.6279694483482868E-3</v>
      </c>
      <c r="AC217" s="363">
        <v>12.804214343896851</v>
      </c>
      <c r="AD217" s="865">
        <v>0</v>
      </c>
      <c r="AE217" s="360" t="s">
        <v>2004</v>
      </c>
      <c r="AF217" s="844" t="s">
        <v>1760</v>
      </c>
      <c r="AG217" s="364" t="s">
        <v>1435</v>
      </c>
      <c r="AH217" s="364" t="s">
        <v>1817</v>
      </c>
      <c r="AI217" s="364">
        <v>100</v>
      </c>
      <c r="AJ217" s="364">
        <v>100</v>
      </c>
      <c r="AK217" s="364">
        <v>100</v>
      </c>
      <c r="AL217" s="359">
        <v>0</v>
      </c>
      <c r="AM217" s="359">
        <v>0</v>
      </c>
      <c r="AN217" s="664" t="s">
        <v>34</v>
      </c>
      <c r="AO217" s="357" t="s">
        <v>1323</v>
      </c>
      <c r="AP217" s="360" t="s">
        <v>1749</v>
      </c>
      <c r="AQ217" s="366" t="s">
        <v>675</v>
      </c>
      <c r="AR217" s="359">
        <v>9.9989999999999996E-4</v>
      </c>
      <c r="AS217" s="359">
        <v>9.9989999999999996E-4</v>
      </c>
      <c r="AT217" s="359" t="s">
        <v>1417</v>
      </c>
      <c r="AW217" s="198"/>
      <c r="AX217" s="198"/>
      <c r="AY217" s="184"/>
      <c r="AZ217" s="184"/>
      <c r="BA217" s="184"/>
      <c r="BB217" s="848"/>
      <c r="BC217" s="184"/>
      <c r="BD217" s="184"/>
      <c r="BE217" s="184"/>
      <c r="BF217" s="184"/>
      <c r="BG217" s="848"/>
      <c r="BH217" s="186"/>
      <c r="BI217" s="199"/>
      <c r="BJ217" s="199"/>
      <c r="BK217" s="199"/>
      <c r="BL217" s="186"/>
      <c r="BM217" s="186"/>
      <c r="BN217" s="186"/>
      <c r="BO217" s="186"/>
      <c r="BP217" s="186"/>
      <c r="BQ217" s="186"/>
      <c r="BR217" s="186"/>
      <c r="BS217" s="186"/>
      <c r="BT217" s="187"/>
      <c r="BU217" s="188"/>
      <c r="BV217" s="189"/>
      <c r="BW217" s="185"/>
    </row>
    <row r="218" spans="2:75" customFormat="1" ht="18.75">
      <c r="B218" s="353" t="s">
        <v>958</v>
      </c>
      <c r="C218" s="354">
        <v>26434293000109</v>
      </c>
      <c r="D218" s="355" t="s">
        <v>11</v>
      </c>
      <c r="E218" s="355" t="s">
        <v>620</v>
      </c>
      <c r="F218" s="355" t="s">
        <v>663</v>
      </c>
      <c r="G218" s="356" t="s">
        <v>738</v>
      </c>
      <c r="H218" s="356" t="s">
        <v>34</v>
      </c>
      <c r="I218" s="356" t="s">
        <v>1303</v>
      </c>
      <c r="J218" s="356" t="s">
        <v>608</v>
      </c>
      <c r="K218" s="357" t="s">
        <v>48</v>
      </c>
      <c r="L218" s="358"/>
      <c r="M218" s="358" t="s">
        <v>34</v>
      </c>
      <c r="N218" s="357">
        <v>436070</v>
      </c>
      <c r="O218" s="357" t="s">
        <v>1320</v>
      </c>
      <c r="P218" s="361">
        <v>42761</v>
      </c>
      <c r="Q218" s="362">
        <v>41.515490999999997</v>
      </c>
      <c r="R218" s="362">
        <v>53.90515064143424</v>
      </c>
      <c r="S218" s="841">
        <v>1</v>
      </c>
      <c r="T218" s="359">
        <v>0.1025197986429196</v>
      </c>
      <c r="U218" s="664">
        <v>1.0250660694817195</v>
      </c>
      <c r="V218" s="359">
        <v>0.11175064979618798</v>
      </c>
      <c r="W218" s="664">
        <v>0.97246541950033583</v>
      </c>
      <c r="X218" s="359">
        <v>0.17027064079072418</v>
      </c>
      <c r="Y218" s="664">
        <v>1.1198277987806891</v>
      </c>
      <c r="Z218" s="359">
        <v>0.13667324060534569</v>
      </c>
      <c r="AA218" s="664">
        <v>0.72185599926212873</v>
      </c>
      <c r="AB218" s="359">
        <v>3.6941228335377304E-3</v>
      </c>
      <c r="AC218" s="363">
        <v>-0.8565308747696454</v>
      </c>
      <c r="AD218" s="865">
        <v>25682025000143</v>
      </c>
      <c r="AE218" s="360" t="s">
        <v>1918</v>
      </c>
      <c r="AF218" s="844" t="s">
        <v>1741</v>
      </c>
      <c r="AG218" s="364" t="s">
        <v>1436</v>
      </c>
      <c r="AH218" s="364" t="s">
        <v>1747</v>
      </c>
      <c r="AI218" s="364">
        <v>1000</v>
      </c>
      <c r="AJ218" s="364">
        <v>500</v>
      </c>
      <c r="AK218" s="364">
        <v>1000</v>
      </c>
      <c r="AL218" s="359">
        <v>4.5000000000000005E-3</v>
      </c>
      <c r="AM218" s="359">
        <v>0</v>
      </c>
      <c r="AN218" s="664" t="s">
        <v>64</v>
      </c>
      <c r="AO218" s="357" t="s">
        <v>1323</v>
      </c>
      <c r="AP218" s="360" t="s">
        <v>1749</v>
      </c>
      <c r="AQ218" s="366" t="s">
        <v>669</v>
      </c>
      <c r="AR218" s="359">
        <v>1.3500000000000001E-3</v>
      </c>
      <c r="AS218" s="359">
        <v>1.3500000000000001E-3</v>
      </c>
      <c r="AT218" s="359" t="s">
        <v>1417</v>
      </c>
      <c r="AW218" s="198"/>
      <c r="AX218" s="198"/>
      <c r="AY218" s="184"/>
      <c r="AZ218" s="184"/>
      <c r="BA218" s="184"/>
      <c r="BB218" s="848"/>
      <c r="BC218" s="184"/>
      <c r="BD218" s="184"/>
      <c r="BE218" s="184"/>
      <c r="BF218" s="184"/>
      <c r="BG218" s="848"/>
      <c r="BH218" s="186"/>
      <c r="BI218" s="199"/>
      <c r="BJ218" s="199"/>
      <c r="BK218" s="199"/>
      <c r="BL218" s="218"/>
      <c r="BM218" s="186"/>
      <c r="BN218" s="186"/>
      <c r="BO218" s="186"/>
      <c r="BP218" s="186"/>
      <c r="BQ218" s="186"/>
      <c r="BR218" s="186"/>
      <c r="BS218" s="186"/>
      <c r="BT218" s="187"/>
      <c r="BU218" s="188"/>
      <c r="BV218" s="189"/>
      <c r="BW218" s="185"/>
    </row>
    <row r="219" spans="2:75" customFormat="1" ht="18.75">
      <c r="B219" s="353" t="s">
        <v>985</v>
      </c>
      <c r="C219" s="354">
        <v>20879578000177</v>
      </c>
      <c r="D219" s="355" t="s">
        <v>11</v>
      </c>
      <c r="E219" s="355" t="s">
        <v>620</v>
      </c>
      <c r="F219" s="355" t="s">
        <v>663</v>
      </c>
      <c r="G219" s="356" t="s">
        <v>738</v>
      </c>
      <c r="H219" s="356" t="s">
        <v>34</v>
      </c>
      <c r="I219" s="356" t="s">
        <v>1417</v>
      </c>
      <c r="J219" s="356" t="s">
        <v>608</v>
      </c>
      <c r="K219" s="357" t="s">
        <v>48</v>
      </c>
      <c r="L219" s="358"/>
      <c r="M219" s="358" t="s">
        <v>34</v>
      </c>
      <c r="N219" s="357">
        <v>387444</v>
      </c>
      <c r="O219" s="357" t="s">
        <v>1320</v>
      </c>
      <c r="P219" s="361">
        <v>41992</v>
      </c>
      <c r="Q219" s="362">
        <v>1593.8606930000001</v>
      </c>
      <c r="R219" s="362">
        <v>729.73068020717108</v>
      </c>
      <c r="S219" s="841">
        <v>1</v>
      </c>
      <c r="T219" s="359">
        <v>0.11157209245801858</v>
      </c>
      <c r="U219" s="664">
        <v>1.1155773596292644</v>
      </c>
      <c r="V219" s="359">
        <v>0.12878448524948949</v>
      </c>
      <c r="W219" s="664">
        <v>1.1206955727030745</v>
      </c>
      <c r="X219" s="359">
        <v>0.1815827440001061</v>
      </c>
      <c r="Y219" s="664">
        <v>1.1942246976101918</v>
      </c>
      <c r="Z219" s="359">
        <v>0.17504108720988332</v>
      </c>
      <c r="AA219" s="664">
        <v>0.9245003510575841</v>
      </c>
      <c r="AB219" s="359">
        <v>2.109036417078576E-3</v>
      </c>
      <c r="AC219" s="363">
        <v>6.5763232340943354</v>
      </c>
      <c r="AD219" s="865">
        <v>0</v>
      </c>
      <c r="AE219" s="360" t="s">
        <v>1824</v>
      </c>
      <c r="AF219" s="844" t="s">
        <v>1760</v>
      </c>
      <c r="AG219" s="364" t="s">
        <v>1435</v>
      </c>
      <c r="AH219" s="364" t="s">
        <v>1747</v>
      </c>
      <c r="AI219" s="364">
        <v>500</v>
      </c>
      <c r="AJ219" s="364">
        <v>100</v>
      </c>
      <c r="AK219" s="364">
        <v>500</v>
      </c>
      <c r="AL219" s="359">
        <v>5.0000000000000001E-3</v>
      </c>
      <c r="AM219" s="359">
        <v>0</v>
      </c>
      <c r="AN219" s="664" t="s">
        <v>64</v>
      </c>
      <c r="AO219" s="357" t="s">
        <v>1323</v>
      </c>
      <c r="AP219" s="360" t="s">
        <v>1749</v>
      </c>
      <c r="AQ219" s="366" t="s">
        <v>675</v>
      </c>
      <c r="AR219" s="359">
        <v>1.5E-3</v>
      </c>
      <c r="AS219" s="359">
        <v>1.5E-3</v>
      </c>
      <c r="AT219" s="359" t="s">
        <v>1417</v>
      </c>
      <c r="AW219" s="198"/>
      <c r="AX219" s="198"/>
      <c r="AY219" s="184"/>
      <c r="AZ219" s="184"/>
      <c r="BA219" s="184"/>
      <c r="BB219" s="848"/>
      <c r="BC219" s="184"/>
      <c r="BD219" s="184"/>
      <c r="BE219" s="184"/>
      <c r="BF219" s="184"/>
      <c r="BG219" s="848"/>
      <c r="BH219" s="186"/>
      <c r="BI219" s="199"/>
      <c r="BJ219" s="199"/>
      <c r="BK219" s="199"/>
      <c r="BL219" s="186"/>
      <c r="BM219" s="186"/>
      <c r="BN219" s="186"/>
      <c r="BO219" s="186"/>
      <c r="BP219" s="186"/>
      <c r="BQ219" s="186"/>
      <c r="BR219" s="186"/>
      <c r="BS219" s="186"/>
      <c r="BT219" s="187"/>
      <c r="BU219" s="188"/>
      <c r="BV219" s="189"/>
      <c r="BW219" s="185"/>
    </row>
    <row r="220" spans="2:75" customFormat="1" ht="18.75">
      <c r="B220" s="353" t="s">
        <v>986</v>
      </c>
      <c r="C220" s="354">
        <v>9720710000160</v>
      </c>
      <c r="D220" s="355" t="s">
        <v>11</v>
      </c>
      <c r="E220" s="355" t="s">
        <v>620</v>
      </c>
      <c r="F220" s="355" t="s">
        <v>663</v>
      </c>
      <c r="G220" s="356" t="s">
        <v>738</v>
      </c>
      <c r="H220" s="356" t="s">
        <v>34</v>
      </c>
      <c r="I220" s="356" t="s">
        <v>1417</v>
      </c>
      <c r="J220" s="356" t="s">
        <v>608</v>
      </c>
      <c r="K220" s="357" t="s">
        <v>48</v>
      </c>
      <c r="L220" s="358"/>
      <c r="M220" s="358" t="s">
        <v>34</v>
      </c>
      <c r="N220" s="357">
        <v>217913</v>
      </c>
      <c r="O220" s="357" t="s">
        <v>1320</v>
      </c>
      <c r="P220" s="361">
        <v>39630</v>
      </c>
      <c r="Q220" s="362">
        <v>333.588505</v>
      </c>
      <c r="R220" s="362">
        <v>215.73601598804782</v>
      </c>
      <c r="S220" s="841">
        <v>1</v>
      </c>
      <c r="T220" s="359">
        <v>0.10754852211986465</v>
      </c>
      <c r="U220" s="664">
        <v>1.0753468335610246</v>
      </c>
      <c r="V220" s="359">
        <v>0.12339209192864753</v>
      </c>
      <c r="W220" s="664">
        <v>1.0737704224473283</v>
      </c>
      <c r="X220" s="359">
        <v>0.16857836420446493</v>
      </c>
      <c r="Y220" s="664">
        <v>1.1086981151445772</v>
      </c>
      <c r="Z220" s="359">
        <v>0.18516794958328209</v>
      </c>
      <c r="AA220" s="664">
        <v>0.97798658088254597</v>
      </c>
      <c r="AB220" s="359">
        <v>2.2604065426219521E-3</v>
      </c>
      <c r="AC220" s="363">
        <v>3.7503483158873352</v>
      </c>
      <c r="AD220" s="865">
        <v>0</v>
      </c>
      <c r="AE220" s="360" t="s">
        <v>1824</v>
      </c>
      <c r="AF220" s="844" t="s">
        <v>1760</v>
      </c>
      <c r="AG220" s="364" t="s">
        <v>1435</v>
      </c>
      <c r="AH220" s="364" t="s">
        <v>1747</v>
      </c>
      <c r="AI220" s="364">
        <v>1</v>
      </c>
      <c r="AJ220" s="364">
        <v>1</v>
      </c>
      <c r="AK220" s="364">
        <v>1</v>
      </c>
      <c r="AL220" s="359">
        <v>8.0000000000000002E-3</v>
      </c>
      <c r="AM220" s="359">
        <v>0.2</v>
      </c>
      <c r="AN220" s="664" t="s">
        <v>64</v>
      </c>
      <c r="AO220" s="357" t="s">
        <v>1323</v>
      </c>
      <c r="AP220" s="360" t="s">
        <v>1749</v>
      </c>
      <c r="AQ220" s="366" t="s">
        <v>675</v>
      </c>
      <c r="AR220" s="359">
        <v>2.3999999999999998E-3</v>
      </c>
      <c r="AS220" s="359">
        <v>2.3999999999999998E-3</v>
      </c>
      <c r="AT220" s="359" t="s">
        <v>1417</v>
      </c>
      <c r="AW220" s="198"/>
      <c r="AX220" s="198"/>
      <c r="AY220" s="184"/>
      <c r="AZ220" s="184"/>
      <c r="BA220" s="184"/>
      <c r="BB220" s="848"/>
      <c r="BC220" s="184"/>
      <c r="BD220" s="184"/>
      <c r="BE220" s="184"/>
      <c r="BF220" s="184"/>
      <c r="BG220" s="848"/>
      <c r="BH220" s="186"/>
      <c r="BI220" s="199"/>
      <c r="BJ220" s="199"/>
      <c r="BK220" s="199"/>
      <c r="BL220" s="186"/>
      <c r="BM220" s="186"/>
      <c r="BN220" s="186"/>
      <c r="BO220" s="186"/>
      <c r="BP220" s="186"/>
      <c r="BQ220" s="186"/>
      <c r="BR220" s="186"/>
      <c r="BS220" s="186"/>
      <c r="BT220" s="187"/>
      <c r="BU220" s="188"/>
      <c r="BV220" s="189"/>
      <c r="BW220" s="185"/>
    </row>
    <row r="221" spans="2:75" customFormat="1" ht="18.75">
      <c r="B221" s="353" t="s">
        <v>239</v>
      </c>
      <c r="C221" s="354">
        <v>26978438000132</v>
      </c>
      <c r="D221" s="355" t="s">
        <v>11</v>
      </c>
      <c r="E221" s="355" t="s">
        <v>620</v>
      </c>
      <c r="F221" s="355" t="s">
        <v>663</v>
      </c>
      <c r="G221" s="356" t="s">
        <v>738</v>
      </c>
      <c r="H221" s="356" t="s">
        <v>34</v>
      </c>
      <c r="I221" s="356" t="s">
        <v>1417</v>
      </c>
      <c r="J221" s="356" t="s">
        <v>608</v>
      </c>
      <c r="K221" s="357" t="s">
        <v>48</v>
      </c>
      <c r="L221" s="358"/>
      <c r="M221" s="358" t="s">
        <v>34</v>
      </c>
      <c r="N221" s="357">
        <v>456497</v>
      </c>
      <c r="O221" s="357" t="s">
        <v>1320</v>
      </c>
      <c r="P221" s="361">
        <v>43034</v>
      </c>
      <c r="Q221" s="362">
        <v>3000.0762193300002</v>
      </c>
      <c r="R221" s="362">
        <v>1451.7528059566532</v>
      </c>
      <c r="S221" s="841">
        <v>1</v>
      </c>
      <c r="T221" s="359">
        <v>0.11290404057659331</v>
      </c>
      <c r="U221" s="664">
        <v>1.1288951269360115</v>
      </c>
      <c r="V221" s="359">
        <v>0.13019257055683986</v>
      </c>
      <c r="W221" s="664">
        <v>1.1329488729890425</v>
      </c>
      <c r="X221" s="359">
        <v>0.19729540281593372</v>
      </c>
      <c r="Y221" s="664">
        <v>1.2975629598790608</v>
      </c>
      <c r="Z221" s="359">
        <v>0.18627235595340119</v>
      </c>
      <c r="AA221" s="664">
        <v>0.98381963467100353</v>
      </c>
      <c r="AB221" s="359">
        <v>1.8193354837664939E-3</v>
      </c>
      <c r="AC221" s="363">
        <v>8.3974564531145806</v>
      </c>
      <c r="AD221" s="865">
        <v>0</v>
      </c>
      <c r="AE221" s="360" t="s">
        <v>1965</v>
      </c>
      <c r="AF221" s="844" t="s">
        <v>1741</v>
      </c>
      <c r="AG221" s="364" t="s">
        <v>1436</v>
      </c>
      <c r="AH221" s="364" t="s">
        <v>1747</v>
      </c>
      <c r="AI221" s="364">
        <v>500</v>
      </c>
      <c r="AJ221" s="364">
        <v>100</v>
      </c>
      <c r="AK221" s="364">
        <v>500</v>
      </c>
      <c r="AL221" s="359">
        <v>4.0000000000000001E-3</v>
      </c>
      <c r="AM221" s="359">
        <v>0.1</v>
      </c>
      <c r="AN221" s="664" t="s">
        <v>64</v>
      </c>
      <c r="AO221" s="357" t="s">
        <v>1323</v>
      </c>
      <c r="AP221" s="360" t="s">
        <v>1749</v>
      </c>
      <c r="AQ221" s="366" t="s">
        <v>669</v>
      </c>
      <c r="AR221" s="359">
        <v>1.4E-3</v>
      </c>
      <c r="AS221" s="359">
        <v>1.4E-3</v>
      </c>
      <c r="AT221" s="359" t="s">
        <v>1417</v>
      </c>
      <c r="AW221" s="198"/>
      <c r="AX221" s="198"/>
      <c r="AY221" s="184"/>
      <c r="AZ221" s="184"/>
      <c r="BA221" s="184"/>
      <c r="BB221" s="848"/>
      <c r="BC221" s="184"/>
      <c r="BD221" s="184"/>
      <c r="BE221" s="184"/>
      <c r="BF221" s="184"/>
      <c r="BG221" s="848"/>
      <c r="BH221" s="186"/>
      <c r="BI221" s="199"/>
      <c r="BJ221" s="199"/>
      <c r="BK221" s="199"/>
      <c r="BL221" s="186"/>
      <c r="BM221" s="186"/>
      <c r="BN221" s="186"/>
      <c r="BO221" s="186"/>
      <c r="BP221" s="186"/>
      <c r="BQ221" s="186"/>
      <c r="BR221" s="186"/>
      <c r="BS221" s="186"/>
      <c r="BT221" s="187"/>
      <c r="BU221" s="188"/>
      <c r="BV221" s="189"/>
      <c r="BW221" s="185"/>
    </row>
    <row r="222" spans="2:75" customFormat="1" ht="18.75">
      <c r="B222" s="353" t="s">
        <v>477</v>
      </c>
      <c r="C222" s="354">
        <v>41993440000174</v>
      </c>
      <c r="D222" s="355" t="s">
        <v>11</v>
      </c>
      <c r="E222" s="355" t="s">
        <v>620</v>
      </c>
      <c r="F222" s="355" t="s">
        <v>663</v>
      </c>
      <c r="G222" s="356" t="s">
        <v>738</v>
      </c>
      <c r="H222" s="356" t="s">
        <v>34</v>
      </c>
      <c r="I222" s="356" t="s">
        <v>1417</v>
      </c>
      <c r="J222" s="356" t="s">
        <v>608</v>
      </c>
      <c r="K222" s="357" t="s">
        <v>48</v>
      </c>
      <c r="L222" s="358"/>
      <c r="M222" s="358" t="s">
        <v>34</v>
      </c>
      <c r="N222" s="357">
        <v>627372</v>
      </c>
      <c r="O222" s="357" t="s">
        <v>1320</v>
      </c>
      <c r="P222" s="361">
        <v>44441</v>
      </c>
      <c r="Q222" s="362">
        <v>88.35</v>
      </c>
      <c r="R222" s="362">
        <v>65.194577777777781</v>
      </c>
      <c r="S222" s="841">
        <v>1</v>
      </c>
      <c r="T222" s="359">
        <v>8.3172147001932872E-2</v>
      </c>
      <c r="U222" s="664">
        <v>0.83161444858646594</v>
      </c>
      <c r="V222" s="359">
        <v>8.1081081081080253E-2</v>
      </c>
      <c r="W222" s="664">
        <v>0.70557574090941089</v>
      </c>
      <c r="X222" s="359"/>
      <c r="Y222" s="664"/>
      <c r="Z222" s="359"/>
      <c r="AA222" s="664"/>
      <c r="AB222" s="359">
        <v>1.8950151079166914E-2</v>
      </c>
      <c r="AC222" s="363">
        <v>-1.7854052369228774</v>
      </c>
      <c r="AD222" s="865">
        <v>29197090000134</v>
      </c>
      <c r="AE222" s="360" t="s">
        <v>1831</v>
      </c>
      <c r="AF222" s="844" t="s">
        <v>1783</v>
      </c>
      <c r="AG222" s="364" t="s">
        <v>59</v>
      </c>
      <c r="AH222" s="364" t="s">
        <v>1747</v>
      </c>
      <c r="AI222" s="364">
        <v>100</v>
      </c>
      <c r="AJ222" s="364">
        <v>1</v>
      </c>
      <c r="AK222" s="364">
        <v>100</v>
      </c>
      <c r="AL222" s="359">
        <v>0</v>
      </c>
      <c r="AM222" s="359">
        <v>0</v>
      </c>
      <c r="AN222" s="664" t="s">
        <v>64</v>
      </c>
      <c r="AO222" s="357" t="s">
        <v>1323</v>
      </c>
      <c r="AP222" s="360" t="s">
        <v>1749</v>
      </c>
      <c r="AQ222" s="366" t="s">
        <v>669</v>
      </c>
      <c r="AR222" s="359">
        <v>2.0996999999999999E-3</v>
      </c>
      <c r="AS222" s="359">
        <v>2.0996999999999999E-3</v>
      </c>
      <c r="AT222" s="359" t="s">
        <v>1417</v>
      </c>
      <c r="AW222" s="198"/>
      <c r="AX222" s="198"/>
      <c r="AY222" s="184"/>
      <c r="AZ222" s="184"/>
      <c r="BA222" s="184"/>
      <c r="BB222" s="848"/>
      <c r="BC222" s="184"/>
      <c r="BD222" s="184"/>
      <c r="BE222" s="184"/>
      <c r="BF222" s="184"/>
      <c r="BG222" s="848"/>
      <c r="BH222" s="186"/>
      <c r="BI222" s="199"/>
      <c r="BJ222" s="199"/>
      <c r="BK222" s="199"/>
      <c r="BL222" s="186"/>
      <c r="BM222" s="186"/>
      <c r="BN222" s="186"/>
      <c r="BO222" s="186"/>
      <c r="BP222" s="186"/>
      <c r="BQ222" s="186"/>
      <c r="BR222" s="186"/>
      <c r="BS222" s="186"/>
      <c r="BT222" s="187"/>
      <c r="BU222" s="188"/>
      <c r="BV222" s="189"/>
      <c r="BW222" s="185"/>
    </row>
    <row r="223" spans="2:75" customFormat="1" ht="18.75">
      <c r="B223" s="353" t="s">
        <v>1034</v>
      </c>
      <c r="C223" s="354">
        <v>27945264000174</v>
      </c>
      <c r="D223" s="355" t="s">
        <v>11</v>
      </c>
      <c r="E223" s="355" t="s">
        <v>620</v>
      </c>
      <c r="F223" s="355" t="s">
        <v>663</v>
      </c>
      <c r="G223" s="356" t="s">
        <v>738</v>
      </c>
      <c r="H223" s="356" t="s">
        <v>34</v>
      </c>
      <c r="I223" s="356" t="s">
        <v>1417</v>
      </c>
      <c r="J223" s="356" t="s">
        <v>608</v>
      </c>
      <c r="K223" s="357" t="s">
        <v>48</v>
      </c>
      <c r="L223" s="358"/>
      <c r="M223" s="358" t="s">
        <v>34</v>
      </c>
      <c r="N223" s="357">
        <v>467286</v>
      </c>
      <c r="O223" s="357" t="s">
        <v>1320</v>
      </c>
      <c r="P223" s="361">
        <v>43129</v>
      </c>
      <c r="Q223" s="362">
        <v>3859.43092157</v>
      </c>
      <c r="R223" s="362">
        <v>4104.8871057754195</v>
      </c>
      <c r="S223" s="841">
        <v>1</v>
      </c>
      <c r="T223" s="359">
        <v>0.10852343866562131</v>
      </c>
      <c r="U223" s="664">
        <v>1.0850947445485624</v>
      </c>
      <c r="V223" s="359">
        <v>0.12351206085602762</v>
      </c>
      <c r="W223" s="664">
        <v>1.0748144041468035</v>
      </c>
      <c r="X223" s="359">
        <v>0.16275525185243112</v>
      </c>
      <c r="Y223" s="664">
        <v>1.070400948604602</v>
      </c>
      <c r="Z223" s="359">
        <v>0.18480235344569618</v>
      </c>
      <c r="AA223" s="664">
        <v>0.976055641336117</v>
      </c>
      <c r="AB223" s="359">
        <v>8.0088508260702327E-3</v>
      </c>
      <c r="AC223" s="363">
        <v>1.0734724599610923</v>
      </c>
      <c r="AD223" s="865">
        <v>0</v>
      </c>
      <c r="AE223" s="360" t="s">
        <v>1933</v>
      </c>
      <c r="AF223" s="844" t="s">
        <v>1783</v>
      </c>
      <c r="AG223" s="364" t="s">
        <v>59</v>
      </c>
      <c r="AH223" s="364" t="s">
        <v>1747</v>
      </c>
      <c r="AI223" s="364">
        <v>1</v>
      </c>
      <c r="AJ223" s="364">
        <v>1</v>
      </c>
      <c r="AK223" s="364">
        <v>1</v>
      </c>
      <c r="AL223" s="359">
        <v>9.0000000000000011E-3</v>
      </c>
      <c r="AM223" s="359">
        <v>0.2</v>
      </c>
      <c r="AN223" s="664" t="s">
        <v>64</v>
      </c>
      <c r="AO223" s="357" t="s">
        <v>1323</v>
      </c>
      <c r="AP223" s="360" t="s">
        <v>1749</v>
      </c>
      <c r="AQ223" s="366" t="s">
        <v>675</v>
      </c>
      <c r="AR223" s="359">
        <v>1.92586666666667E-3</v>
      </c>
      <c r="AS223" s="359">
        <v>1.92586666666667E-3</v>
      </c>
      <c r="AT223" s="359" t="s">
        <v>1417</v>
      </c>
      <c r="AW223" s="198"/>
      <c r="AX223" s="198"/>
      <c r="AY223" s="184"/>
      <c r="AZ223" s="184"/>
      <c r="BA223" s="184"/>
      <c r="BB223" s="848"/>
      <c r="BC223" s="184"/>
      <c r="BD223" s="184"/>
      <c r="BE223" s="184"/>
      <c r="BF223" s="184"/>
      <c r="BG223" s="848"/>
      <c r="BH223" s="186"/>
      <c r="BI223" s="199"/>
      <c r="BJ223" s="199"/>
      <c r="BK223" s="199"/>
      <c r="BL223" s="186"/>
      <c r="BM223" s="186"/>
      <c r="BN223" s="186"/>
      <c r="BO223" s="186"/>
      <c r="BP223" s="186"/>
      <c r="BQ223" s="186"/>
      <c r="BR223" s="186"/>
      <c r="BS223" s="186"/>
      <c r="BT223" s="187"/>
      <c r="BU223" s="188"/>
      <c r="BV223" s="189"/>
      <c r="BW223" s="185"/>
    </row>
    <row r="224" spans="2:75" customFormat="1" ht="18.75">
      <c r="B224" s="353" t="s">
        <v>1059</v>
      </c>
      <c r="C224" s="354">
        <v>19488768000184</v>
      </c>
      <c r="D224" s="355" t="s">
        <v>11</v>
      </c>
      <c r="E224" s="355" t="s">
        <v>620</v>
      </c>
      <c r="F224" s="355" t="s">
        <v>663</v>
      </c>
      <c r="G224" s="356" t="s">
        <v>738</v>
      </c>
      <c r="H224" s="356" t="s">
        <v>34</v>
      </c>
      <c r="I224" s="356" t="s">
        <v>1417</v>
      </c>
      <c r="J224" s="356" t="s">
        <v>608</v>
      </c>
      <c r="K224" s="357" t="s">
        <v>48</v>
      </c>
      <c r="L224" s="358"/>
      <c r="M224" s="358" t="s">
        <v>34</v>
      </c>
      <c r="N224" s="357">
        <v>378615</v>
      </c>
      <c r="O224" s="357" t="s">
        <v>1320</v>
      </c>
      <c r="P224" s="361">
        <v>41907</v>
      </c>
      <c r="Q224" s="362">
        <v>1267.034234</v>
      </c>
      <c r="R224" s="362">
        <v>917.30627170281127</v>
      </c>
      <c r="S224" s="841">
        <v>1</v>
      </c>
      <c r="T224" s="359">
        <v>0.10977929640698392</v>
      </c>
      <c r="U224" s="664">
        <v>1.0976517059921815</v>
      </c>
      <c r="V224" s="359">
        <v>0.12678520502637669</v>
      </c>
      <c r="W224" s="664">
        <v>1.1032976346650047</v>
      </c>
      <c r="X224" s="359">
        <v>0.19121450947182805</v>
      </c>
      <c r="Y224" s="664">
        <v>1.2575704316514877</v>
      </c>
      <c r="Z224" s="359">
        <v>0.18661050092334297</v>
      </c>
      <c r="AA224" s="664">
        <v>0.98560558760584038</v>
      </c>
      <c r="AB224" s="359">
        <v>1.7493481628434227E-3</v>
      </c>
      <c r="AC224" s="363">
        <v>6.7856274812543349</v>
      </c>
      <c r="AD224" s="865">
        <v>0</v>
      </c>
      <c r="AE224" s="360" t="s">
        <v>1846</v>
      </c>
      <c r="AF224" s="844" t="s">
        <v>1785</v>
      </c>
      <c r="AG224" s="364" t="s">
        <v>719</v>
      </c>
      <c r="AH224" s="364" t="s">
        <v>1747</v>
      </c>
      <c r="AI224" s="364">
        <v>1000</v>
      </c>
      <c r="AJ224" s="364">
        <v>0</v>
      </c>
      <c r="AK224" s="364">
        <v>0</v>
      </c>
      <c r="AL224" s="359">
        <v>4.5000000000000005E-3</v>
      </c>
      <c r="AM224" s="359">
        <v>0</v>
      </c>
      <c r="AN224" s="664" t="s">
        <v>64</v>
      </c>
      <c r="AO224" s="357" t="s">
        <v>1323</v>
      </c>
      <c r="AP224" s="360" t="s">
        <v>1749</v>
      </c>
      <c r="AQ224" s="366" t="s">
        <v>669</v>
      </c>
      <c r="AR224" s="359">
        <v>1.6199999999999999E-3</v>
      </c>
      <c r="AS224" s="359">
        <v>1.6199999999999999E-3</v>
      </c>
      <c r="AT224" s="359" t="s">
        <v>1417</v>
      </c>
      <c r="AW224" s="198"/>
      <c r="AX224" s="198"/>
      <c r="AY224" s="184"/>
      <c r="AZ224" s="184"/>
      <c r="BA224" s="184"/>
      <c r="BB224" s="848"/>
      <c r="BC224" s="184"/>
      <c r="BD224" s="184"/>
      <c r="BE224" s="184"/>
      <c r="BF224" s="184"/>
      <c r="BG224" s="848"/>
      <c r="BH224" s="186"/>
      <c r="BI224" s="199"/>
      <c r="BJ224" s="199"/>
      <c r="BK224" s="199"/>
      <c r="BL224" s="186"/>
      <c r="BM224" s="186"/>
      <c r="BN224" s="186"/>
      <c r="BO224" s="186"/>
      <c r="BP224" s="186"/>
      <c r="BQ224" s="186"/>
      <c r="BR224" s="186"/>
      <c r="BS224" s="186"/>
      <c r="BT224" s="187"/>
      <c r="BU224" s="188"/>
      <c r="BV224" s="189"/>
      <c r="BW224" s="185"/>
    </row>
    <row r="225" spans="2:75" customFormat="1" ht="18.75">
      <c r="B225" s="353" t="s">
        <v>1135</v>
      </c>
      <c r="C225" s="354">
        <v>2603461000184</v>
      </c>
      <c r="D225" s="355" t="s">
        <v>11</v>
      </c>
      <c r="E225" s="355" t="s">
        <v>620</v>
      </c>
      <c r="F225" s="355" t="s">
        <v>663</v>
      </c>
      <c r="G225" s="356" t="s">
        <v>738</v>
      </c>
      <c r="H225" s="356" t="s">
        <v>34</v>
      </c>
      <c r="I225" s="356" t="s">
        <v>1417</v>
      </c>
      <c r="J225" s="356" t="s">
        <v>608</v>
      </c>
      <c r="K225" s="357" t="s">
        <v>48</v>
      </c>
      <c r="L225" s="358"/>
      <c r="M225" s="358" t="s">
        <v>34</v>
      </c>
      <c r="N225" s="357">
        <v>143367</v>
      </c>
      <c r="O225" s="357" t="s">
        <v>1320</v>
      </c>
      <c r="P225" s="361">
        <v>35973</v>
      </c>
      <c r="Q225" s="362">
        <v>413.27276699999999</v>
      </c>
      <c r="R225" s="362">
        <v>655.2205323784857</v>
      </c>
      <c r="S225" s="841">
        <v>1</v>
      </c>
      <c r="T225" s="359">
        <v>9.2055379633708023E-2</v>
      </c>
      <c r="U225" s="664">
        <v>0.92043534443958508</v>
      </c>
      <c r="V225" s="359">
        <v>0.11054338875705949</v>
      </c>
      <c r="W225" s="664">
        <v>0.96195971224043453</v>
      </c>
      <c r="X225" s="359">
        <v>0.1338486519106068</v>
      </c>
      <c r="Y225" s="664">
        <v>0.88028940598773431</v>
      </c>
      <c r="Z225" s="359">
        <v>0.1667639137508401</v>
      </c>
      <c r="AA225" s="664">
        <v>0.88078347354827946</v>
      </c>
      <c r="AB225" s="359">
        <v>1.0406637080524412E-2</v>
      </c>
      <c r="AC225" s="363">
        <v>-0.42005801369070167</v>
      </c>
      <c r="AD225" s="865">
        <v>14284014000199</v>
      </c>
      <c r="AE225" s="360" t="s">
        <v>1787</v>
      </c>
      <c r="AF225" s="844" t="s">
        <v>1783</v>
      </c>
      <c r="AG225" s="364" t="s">
        <v>59</v>
      </c>
      <c r="AH225" s="364" t="s">
        <v>1747</v>
      </c>
      <c r="AI225" s="364">
        <v>20000</v>
      </c>
      <c r="AJ225" s="364">
        <v>100</v>
      </c>
      <c r="AK225" s="364">
        <v>1000</v>
      </c>
      <c r="AL225" s="359">
        <v>5.0000000000000001E-3</v>
      </c>
      <c r="AM225" s="359">
        <v>0.2</v>
      </c>
      <c r="AN225" s="664" t="s">
        <v>64</v>
      </c>
      <c r="AO225" s="357" t="s">
        <v>1323</v>
      </c>
      <c r="AP225" s="360" t="s">
        <v>1749</v>
      </c>
      <c r="AQ225" s="366" t="s">
        <v>669</v>
      </c>
      <c r="AR225" s="359">
        <v>1.33333333333333E-3</v>
      </c>
      <c r="AS225" s="359">
        <v>1.33333333333333E-3</v>
      </c>
      <c r="AT225" s="359" t="s">
        <v>1417</v>
      </c>
      <c r="AW225" s="198"/>
      <c r="AX225" s="198"/>
      <c r="AY225" s="184"/>
      <c r="AZ225" s="184"/>
      <c r="BA225" s="184"/>
      <c r="BB225" s="848"/>
      <c r="BC225" s="184"/>
      <c r="BD225" s="184"/>
      <c r="BE225" s="184"/>
      <c r="BF225" s="184"/>
      <c r="BG225" s="848"/>
      <c r="BH225" s="186"/>
      <c r="BI225" s="199"/>
      <c r="BJ225" s="199"/>
      <c r="BK225" s="199"/>
      <c r="BL225" s="186"/>
      <c r="BM225" s="186"/>
      <c r="BN225" s="186"/>
      <c r="BO225" s="186"/>
      <c r="BP225" s="186"/>
      <c r="BQ225" s="186"/>
      <c r="BR225" s="186"/>
      <c r="BS225" s="186"/>
      <c r="BT225" s="187"/>
      <c r="BU225" s="188"/>
      <c r="BV225" s="189"/>
      <c r="BW225" s="185"/>
    </row>
    <row r="226" spans="2:75" customFormat="1" ht="18.75">
      <c r="B226" s="353" t="s">
        <v>346</v>
      </c>
      <c r="C226" s="354">
        <v>29206196000157</v>
      </c>
      <c r="D226" s="355" t="s">
        <v>11</v>
      </c>
      <c r="E226" s="355" t="s">
        <v>620</v>
      </c>
      <c r="F226" s="355" t="s">
        <v>663</v>
      </c>
      <c r="G226" s="356" t="s">
        <v>738</v>
      </c>
      <c r="H226" s="356" t="s">
        <v>34</v>
      </c>
      <c r="I226" s="356" t="s">
        <v>1417</v>
      </c>
      <c r="J226" s="356" t="s">
        <v>608</v>
      </c>
      <c r="K226" s="357" t="s">
        <v>48</v>
      </c>
      <c r="L226" s="358"/>
      <c r="M226" s="358" t="s">
        <v>34</v>
      </c>
      <c r="N226" s="357">
        <v>471501</v>
      </c>
      <c r="O226" s="357" t="s">
        <v>1320</v>
      </c>
      <c r="P226" s="361">
        <v>43109</v>
      </c>
      <c r="Q226" s="362">
        <v>1035.7934633499999</v>
      </c>
      <c r="R226" s="362">
        <v>1017.6833982167727</v>
      </c>
      <c r="S226" s="841">
        <v>1</v>
      </c>
      <c r="T226" s="359">
        <v>0.10929677452460163</v>
      </c>
      <c r="U226" s="664">
        <v>1.0928271080514922</v>
      </c>
      <c r="V226" s="359">
        <v>0.12532207082076985</v>
      </c>
      <c r="W226" s="664">
        <v>1.0905652933172296</v>
      </c>
      <c r="X226" s="359">
        <v>0.1886351900048886</v>
      </c>
      <c r="Y226" s="664">
        <v>1.240606886864192</v>
      </c>
      <c r="Z226" s="359">
        <v>0.17752825064750133</v>
      </c>
      <c r="AA226" s="664">
        <v>0.9376366009967676</v>
      </c>
      <c r="AB226" s="359">
        <v>1.5560671216012254E-3</v>
      </c>
      <c r="AC226" s="363">
        <v>6.6882016964383597</v>
      </c>
      <c r="AD226" s="865">
        <v>0</v>
      </c>
      <c r="AE226" s="360" t="s">
        <v>1898</v>
      </c>
      <c r="AF226" s="844" t="s">
        <v>1741</v>
      </c>
      <c r="AG226" s="364" t="s">
        <v>1436</v>
      </c>
      <c r="AH226" s="364" t="s">
        <v>1747</v>
      </c>
      <c r="AI226" s="364">
        <v>500</v>
      </c>
      <c r="AJ226" s="364">
        <v>100</v>
      </c>
      <c r="AK226" s="364">
        <v>100</v>
      </c>
      <c r="AL226" s="359">
        <v>6.0000000000000001E-3</v>
      </c>
      <c r="AM226" s="359">
        <v>0</v>
      </c>
      <c r="AN226" s="664" t="s">
        <v>64</v>
      </c>
      <c r="AO226" s="357" t="s">
        <v>1323</v>
      </c>
      <c r="AP226" s="360" t="s">
        <v>1749</v>
      </c>
      <c r="AQ226" s="366" t="s">
        <v>662</v>
      </c>
      <c r="AR226" s="359">
        <v>1.1199999999999999E-3</v>
      </c>
      <c r="AS226" s="359">
        <v>1.1199999999999999E-3</v>
      </c>
      <c r="AT226" s="359" t="s">
        <v>1417</v>
      </c>
      <c r="AW226" s="198"/>
      <c r="AX226" s="198"/>
      <c r="AY226" s="184"/>
      <c r="AZ226" s="184"/>
      <c r="BA226" s="184"/>
      <c r="BB226" s="848"/>
      <c r="BC226" s="184"/>
      <c r="BD226" s="184"/>
      <c r="BE226" s="184"/>
      <c r="BF226" s="184"/>
      <c r="BG226" s="848"/>
      <c r="BH226" s="186"/>
      <c r="BI226" s="199"/>
      <c r="BJ226" s="199"/>
      <c r="BK226" s="199"/>
      <c r="BL226" s="186"/>
      <c r="BM226" s="186"/>
      <c r="BN226" s="186"/>
      <c r="BO226" s="186"/>
      <c r="BP226" s="186"/>
      <c r="BQ226" s="186"/>
      <c r="BR226" s="186"/>
      <c r="BS226" s="186"/>
      <c r="BT226" s="187"/>
      <c r="BU226" s="188"/>
      <c r="BV226" s="189"/>
      <c r="BW226" s="185"/>
    </row>
    <row r="227" spans="2:75" customFormat="1" ht="18.75">
      <c r="B227" s="353" t="s">
        <v>1157</v>
      </c>
      <c r="C227" s="354">
        <v>9543255000175</v>
      </c>
      <c r="D227" s="355" t="s">
        <v>11</v>
      </c>
      <c r="E227" s="355" t="s">
        <v>620</v>
      </c>
      <c r="F227" s="355" t="s">
        <v>663</v>
      </c>
      <c r="G227" s="356" t="s">
        <v>738</v>
      </c>
      <c r="H227" s="356" t="s">
        <v>34</v>
      </c>
      <c r="I227" s="356" t="s">
        <v>1417</v>
      </c>
      <c r="J227" s="356" t="s">
        <v>608</v>
      </c>
      <c r="K227" s="357" t="s">
        <v>48</v>
      </c>
      <c r="L227" s="358"/>
      <c r="M227" s="358" t="s">
        <v>34</v>
      </c>
      <c r="N227" s="357">
        <v>215740</v>
      </c>
      <c r="O227" s="357" t="s">
        <v>1320</v>
      </c>
      <c r="P227" s="361">
        <v>39676</v>
      </c>
      <c r="Q227" s="362">
        <v>359.98073799999997</v>
      </c>
      <c r="R227" s="362">
        <v>226.30450544223115</v>
      </c>
      <c r="S227" s="841">
        <v>1</v>
      </c>
      <c r="T227" s="359">
        <v>0.10962238337802122</v>
      </c>
      <c r="U227" s="664">
        <v>1.0960827776097772</v>
      </c>
      <c r="V227" s="359">
        <v>0.12616108497799861</v>
      </c>
      <c r="W227" s="664">
        <v>1.0978664790898782</v>
      </c>
      <c r="X227" s="359">
        <v>0.1779463072655485</v>
      </c>
      <c r="Y227" s="664">
        <v>1.170308754585875</v>
      </c>
      <c r="Z227" s="359">
        <v>0.18083675271907285</v>
      </c>
      <c r="AA227" s="664">
        <v>0.95511084875995167</v>
      </c>
      <c r="AB227" s="359">
        <v>2.5684435000529769E-2</v>
      </c>
      <c r="AC227" s="363">
        <v>0.43786460241239727</v>
      </c>
      <c r="AD227" s="865">
        <v>0</v>
      </c>
      <c r="AE227" s="360" t="s">
        <v>1784</v>
      </c>
      <c r="AF227" s="844" t="s">
        <v>1785</v>
      </c>
      <c r="AG227" s="364" t="s">
        <v>719</v>
      </c>
      <c r="AH227" s="364" t="s">
        <v>1747</v>
      </c>
      <c r="AI227" s="364">
        <v>1000</v>
      </c>
      <c r="AJ227" s="364">
        <v>100</v>
      </c>
      <c r="AK227" s="364">
        <v>1000</v>
      </c>
      <c r="AL227" s="359">
        <v>4.5000000000000005E-3</v>
      </c>
      <c r="AM227" s="359">
        <v>0</v>
      </c>
      <c r="AN227" s="664" t="s">
        <v>64</v>
      </c>
      <c r="AO227" s="357" t="s">
        <v>1323</v>
      </c>
      <c r="AP227" s="360" t="s">
        <v>1749</v>
      </c>
      <c r="AQ227" s="366" t="s">
        <v>669</v>
      </c>
      <c r="AR227" s="359">
        <v>1.0399999999999999E-3</v>
      </c>
      <c r="AS227" s="359">
        <v>1.0399999999999999E-3</v>
      </c>
      <c r="AT227" s="359" t="s">
        <v>1417</v>
      </c>
      <c r="AW227" s="198"/>
      <c r="AX227" s="198"/>
      <c r="AY227" s="184"/>
      <c r="AZ227" s="184"/>
      <c r="BA227" s="184"/>
      <c r="BB227" s="848"/>
      <c r="BC227" s="184"/>
      <c r="BD227" s="184"/>
      <c r="BE227" s="184"/>
      <c r="BF227" s="184"/>
      <c r="BG227" s="848"/>
      <c r="BH227" s="186"/>
      <c r="BI227" s="199"/>
      <c r="BJ227" s="199"/>
      <c r="BK227" s="199"/>
      <c r="BL227" s="186"/>
      <c r="BM227" s="186"/>
      <c r="BN227" s="186"/>
      <c r="BO227" s="186"/>
      <c r="BP227" s="186"/>
      <c r="BQ227" s="186"/>
      <c r="BR227" s="186"/>
      <c r="BS227" s="186"/>
      <c r="BT227" s="187"/>
      <c r="BU227" s="188"/>
      <c r="BV227" s="189"/>
      <c r="BW227" s="185"/>
    </row>
    <row r="228" spans="2:75" customFormat="1" ht="18.75">
      <c r="B228" s="353" t="s">
        <v>1161</v>
      </c>
      <c r="C228" s="354">
        <v>36248893000136</v>
      </c>
      <c r="D228" s="355" t="s">
        <v>11</v>
      </c>
      <c r="E228" s="355" t="s">
        <v>620</v>
      </c>
      <c r="F228" s="355" t="s">
        <v>663</v>
      </c>
      <c r="G228" s="356" t="s">
        <v>738</v>
      </c>
      <c r="H228" s="356" t="s">
        <v>34</v>
      </c>
      <c r="I228" s="356" t="s">
        <v>1303</v>
      </c>
      <c r="J228" s="356" t="s">
        <v>608</v>
      </c>
      <c r="K228" s="357" t="s">
        <v>48</v>
      </c>
      <c r="L228" s="358"/>
      <c r="M228" s="358" t="s">
        <v>34</v>
      </c>
      <c r="N228" s="357">
        <v>531154</v>
      </c>
      <c r="O228" s="357" t="s">
        <v>1320</v>
      </c>
      <c r="P228" s="361">
        <v>43895</v>
      </c>
      <c r="Q228" s="362">
        <v>12.42269196</v>
      </c>
      <c r="R228" s="362">
        <v>13.132874761274893</v>
      </c>
      <c r="S228" s="841">
        <v>1</v>
      </c>
      <c r="T228" s="359">
        <v>0.27565509623577178</v>
      </c>
      <c r="U228" s="664">
        <v>2.7561962642473707</v>
      </c>
      <c r="V228" s="359">
        <v>0.30340626540985149</v>
      </c>
      <c r="W228" s="664">
        <v>2.640271906328425</v>
      </c>
      <c r="X228" s="359">
        <v>0.37590130156798951</v>
      </c>
      <c r="Y228" s="664">
        <v>2.472209684175978</v>
      </c>
      <c r="Z228" s="359"/>
      <c r="AA228" s="664"/>
      <c r="AB228" s="359">
        <v>0.11962444500568527</v>
      </c>
      <c r="AC228" s="363">
        <v>1.5756937082766711</v>
      </c>
      <c r="AD228" s="865">
        <v>0</v>
      </c>
      <c r="AE228" s="360" t="s">
        <v>2019</v>
      </c>
      <c r="AF228" s="844" t="s">
        <v>1760</v>
      </c>
      <c r="AG228" s="364" t="s">
        <v>1435</v>
      </c>
      <c r="AH228" s="364" t="s">
        <v>1817</v>
      </c>
      <c r="AI228" s="364">
        <v>0</v>
      </c>
      <c r="AJ228" s="364">
        <v>0</v>
      </c>
      <c r="AK228" s="364">
        <v>0</v>
      </c>
      <c r="AL228" s="359">
        <v>9.300000000000001E-3</v>
      </c>
      <c r="AM228" s="359">
        <v>0.2</v>
      </c>
      <c r="AN228" s="664" t="s">
        <v>34</v>
      </c>
      <c r="AO228" s="357" t="s">
        <v>1323</v>
      </c>
      <c r="AP228" s="360" t="s">
        <v>1762</v>
      </c>
      <c r="AQ228" s="366" t="s">
        <v>679</v>
      </c>
      <c r="AR228" s="359">
        <v>2.48E-3</v>
      </c>
      <c r="AS228" s="359">
        <v>2.48E-3</v>
      </c>
      <c r="AT228" s="359" t="s">
        <v>1417</v>
      </c>
      <c r="AW228" s="198"/>
      <c r="AX228" s="198"/>
      <c r="AY228" s="184"/>
      <c r="AZ228" s="184"/>
      <c r="BA228" s="184"/>
      <c r="BB228" s="848"/>
      <c r="BC228" s="184"/>
      <c r="BD228" s="184"/>
      <c r="BE228" s="184"/>
      <c r="BF228" s="184"/>
      <c r="BG228" s="848"/>
      <c r="BH228" s="186"/>
      <c r="BI228" s="199"/>
      <c r="BJ228" s="199"/>
      <c r="BK228" s="199"/>
      <c r="BL228" s="186"/>
      <c r="BM228" s="186"/>
      <c r="BN228" s="186"/>
      <c r="BO228" s="186"/>
      <c r="BP228" s="186"/>
      <c r="BQ228" s="186"/>
      <c r="BR228" s="186"/>
      <c r="BS228" s="186"/>
      <c r="BT228" s="187"/>
      <c r="BU228" s="188"/>
      <c r="BV228" s="189"/>
      <c r="BW228" s="185"/>
    </row>
    <row r="229" spans="2:75" customFormat="1" ht="18.75">
      <c r="B229" s="353" t="s">
        <v>400</v>
      </c>
      <c r="C229" s="354">
        <v>24769058000162</v>
      </c>
      <c r="D229" s="355" t="s">
        <v>11</v>
      </c>
      <c r="E229" s="355" t="s">
        <v>620</v>
      </c>
      <c r="F229" s="355" t="s">
        <v>663</v>
      </c>
      <c r="G229" s="356" t="s">
        <v>738</v>
      </c>
      <c r="H229" s="356" t="s">
        <v>34</v>
      </c>
      <c r="I229" s="356" t="s">
        <v>1417</v>
      </c>
      <c r="J229" s="356" t="s">
        <v>608</v>
      </c>
      <c r="K229" s="357" t="s">
        <v>48</v>
      </c>
      <c r="L229" s="358"/>
      <c r="M229" s="358" t="s">
        <v>1414</v>
      </c>
      <c r="N229" s="357">
        <v>427128</v>
      </c>
      <c r="O229" s="357" t="s">
        <v>1320</v>
      </c>
      <c r="P229" s="361">
        <v>42473</v>
      </c>
      <c r="Q229" s="362">
        <v>35.473492</v>
      </c>
      <c r="R229" s="362">
        <v>48.001046811999963</v>
      </c>
      <c r="S229" s="841">
        <v>1</v>
      </c>
      <c r="T229" s="359">
        <v>0.104853594154666</v>
      </c>
      <c r="U229" s="664">
        <v>1.0484010215969923</v>
      </c>
      <c r="V229" s="359">
        <v>0.12075189663468855</v>
      </c>
      <c r="W229" s="664">
        <v>1.0507951768556001</v>
      </c>
      <c r="X229" s="359">
        <v>0.16792420621372517</v>
      </c>
      <c r="Y229" s="664">
        <v>1.1043958801883744</v>
      </c>
      <c r="Z229" s="359">
        <v>0.20443011001923916</v>
      </c>
      <c r="AA229" s="664">
        <v>1.0797219755205902</v>
      </c>
      <c r="AB229" s="359">
        <v>2.1514961402956077E-3</v>
      </c>
      <c r="AC229" s="363">
        <v>2.713049987429665</v>
      </c>
      <c r="AD229" s="865">
        <v>0</v>
      </c>
      <c r="AE229" s="360" t="s">
        <v>1953</v>
      </c>
      <c r="AF229" s="844" t="s">
        <v>1954</v>
      </c>
      <c r="AG229" s="364" t="s">
        <v>1435</v>
      </c>
      <c r="AH229" s="364" t="s">
        <v>1747</v>
      </c>
      <c r="AI229" s="364">
        <v>100</v>
      </c>
      <c r="AJ229" s="364">
        <v>0</v>
      </c>
      <c r="AK229" s="364">
        <v>100</v>
      </c>
      <c r="AL229" s="359">
        <v>3.4999999999999996E-3</v>
      </c>
      <c r="AM229" s="359">
        <v>0</v>
      </c>
      <c r="AN229" s="664" t="s">
        <v>64</v>
      </c>
      <c r="AO229" s="357" t="s">
        <v>1323</v>
      </c>
      <c r="AP229" s="360" t="s">
        <v>1749</v>
      </c>
      <c r="AQ229" s="366" t="s">
        <v>676</v>
      </c>
      <c r="AR229" s="359">
        <v>8.1666666666666704E-4</v>
      </c>
      <c r="AS229" s="359">
        <v>8.1666666666666704E-4</v>
      </c>
      <c r="AT229" s="359" t="s">
        <v>1417</v>
      </c>
      <c r="AW229" s="198"/>
      <c r="AX229" s="198"/>
      <c r="AY229" s="184"/>
      <c r="AZ229" s="184"/>
      <c r="BA229" s="184"/>
      <c r="BB229" s="848"/>
      <c r="BC229" s="184"/>
      <c r="BD229" s="184"/>
      <c r="BE229" s="184"/>
      <c r="BF229" s="184"/>
      <c r="BG229" s="848"/>
      <c r="BH229" s="186"/>
      <c r="BI229" s="199"/>
      <c r="BJ229" s="199"/>
      <c r="BK229" s="199"/>
      <c r="BL229" s="186"/>
      <c r="BM229" s="186"/>
      <c r="BN229" s="186"/>
      <c r="BO229" s="186"/>
      <c r="BP229" s="186"/>
      <c r="BQ229" s="186"/>
      <c r="BR229" s="186"/>
      <c r="BS229" s="186"/>
      <c r="BT229" s="187"/>
      <c r="BU229" s="188"/>
      <c r="BV229" s="189"/>
      <c r="BW229" s="185"/>
    </row>
    <row r="230" spans="2:75" customFormat="1" ht="18.75">
      <c r="B230" s="353" t="s">
        <v>421</v>
      </c>
      <c r="C230" s="354">
        <v>37240631000198</v>
      </c>
      <c r="D230" s="355" t="s">
        <v>11</v>
      </c>
      <c r="E230" s="355" t="s">
        <v>620</v>
      </c>
      <c r="F230" s="355" t="s">
        <v>663</v>
      </c>
      <c r="G230" s="356" t="s">
        <v>738</v>
      </c>
      <c r="H230" s="356" t="s">
        <v>34</v>
      </c>
      <c r="I230" s="356" t="s">
        <v>1303</v>
      </c>
      <c r="J230" s="356" t="s">
        <v>608</v>
      </c>
      <c r="K230" s="357" t="s">
        <v>48</v>
      </c>
      <c r="L230" s="358"/>
      <c r="M230" s="358" t="s">
        <v>1414</v>
      </c>
      <c r="N230" s="357">
        <v>539937</v>
      </c>
      <c r="O230" s="357" t="s">
        <v>1320</v>
      </c>
      <c r="P230" s="361">
        <v>43998</v>
      </c>
      <c r="Q230" s="362">
        <v>33.04019443</v>
      </c>
      <c r="R230" s="362">
        <v>22.304373534741043</v>
      </c>
      <c r="S230" s="841">
        <v>1</v>
      </c>
      <c r="T230" s="359">
        <v>9.3283156133374456E-2</v>
      </c>
      <c r="U230" s="664">
        <v>0.93271152959966985</v>
      </c>
      <c r="V230" s="359">
        <v>0.10492001572410481</v>
      </c>
      <c r="W230" s="664">
        <v>0.91302455324607767</v>
      </c>
      <c r="X230" s="359">
        <v>0.15027868804776823</v>
      </c>
      <c r="Y230" s="664">
        <v>0.98834568107968168</v>
      </c>
      <c r="Z230" s="359"/>
      <c r="AA230" s="664"/>
      <c r="AB230" s="359">
        <v>6.564423580139052E-3</v>
      </c>
      <c r="AC230" s="363">
        <v>-1.5225654183010617</v>
      </c>
      <c r="AD230" s="865">
        <v>0</v>
      </c>
      <c r="AE230" s="360" t="s">
        <v>2035</v>
      </c>
      <c r="AF230" s="844" t="s">
        <v>1760</v>
      </c>
      <c r="AG230" s="364" t="s">
        <v>1435</v>
      </c>
      <c r="AH230" s="364" t="s">
        <v>1747</v>
      </c>
      <c r="AI230" s="364">
        <v>1000</v>
      </c>
      <c r="AJ230" s="364">
        <v>100</v>
      </c>
      <c r="AK230" s="364">
        <v>500</v>
      </c>
      <c r="AL230" s="359">
        <v>5.5000000000000005E-3</v>
      </c>
      <c r="AM230" s="359">
        <v>0</v>
      </c>
      <c r="AN230" s="664" t="s">
        <v>64</v>
      </c>
      <c r="AO230" s="357" t="s">
        <v>1323</v>
      </c>
      <c r="AP230" s="360" t="s">
        <v>1749</v>
      </c>
      <c r="AQ230" s="366" t="s">
        <v>675</v>
      </c>
      <c r="AR230" s="359">
        <v>7.3333333333333302E-4</v>
      </c>
      <c r="AS230" s="359">
        <v>7.3333333333333302E-4</v>
      </c>
      <c r="AT230" s="359" t="s">
        <v>1417</v>
      </c>
      <c r="AW230" s="198"/>
      <c r="AX230" s="198"/>
      <c r="AY230" s="184"/>
      <c r="AZ230" s="184"/>
      <c r="BA230" s="184"/>
      <c r="BB230" s="848"/>
      <c r="BC230" s="184"/>
      <c r="BD230" s="184"/>
      <c r="BE230" s="184"/>
      <c r="BF230" s="184"/>
      <c r="BG230" s="848"/>
      <c r="BH230" s="186"/>
      <c r="BI230" s="199"/>
      <c r="BJ230" s="199"/>
      <c r="BK230" s="199"/>
      <c r="BL230" s="218"/>
      <c r="BM230" s="186"/>
      <c r="BN230" s="186"/>
      <c r="BO230" s="186"/>
      <c r="BP230" s="186"/>
      <c r="BQ230" s="186"/>
      <c r="BR230" s="186"/>
      <c r="BS230" s="186"/>
      <c r="BT230" s="187"/>
      <c r="BU230" s="188"/>
      <c r="BV230" s="189"/>
      <c r="BW230" s="185"/>
    </row>
    <row r="231" spans="2:75" customFormat="1" ht="18.75">
      <c r="B231" s="353" t="s">
        <v>1271</v>
      </c>
      <c r="C231" s="354">
        <v>14491665000150</v>
      </c>
      <c r="D231" s="355" t="s">
        <v>11</v>
      </c>
      <c r="E231" s="355" t="s">
        <v>620</v>
      </c>
      <c r="F231" s="355" t="s">
        <v>663</v>
      </c>
      <c r="G231" s="356" t="s">
        <v>738</v>
      </c>
      <c r="H231" s="356" t="s">
        <v>34</v>
      </c>
      <c r="I231" s="356" t="s">
        <v>1417</v>
      </c>
      <c r="J231" s="356" t="s">
        <v>608</v>
      </c>
      <c r="K231" s="357" t="s">
        <v>48</v>
      </c>
      <c r="L231" s="358"/>
      <c r="M231" s="358" t="s">
        <v>34</v>
      </c>
      <c r="N231" s="357">
        <v>419958</v>
      </c>
      <c r="O231" s="357" t="s">
        <v>1320</v>
      </c>
      <c r="P231" s="361">
        <v>42501</v>
      </c>
      <c r="Q231" s="362">
        <v>391.05812400000002</v>
      </c>
      <c r="R231" s="362">
        <v>343.19994319123504</v>
      </c>
      <c r="S231" s="841">
        <v>1</v>
      </c>
      <c r="T231" s="359">
        <v>0.11049222646501966</v>
      </c>
      <c r="U231" s="664">
        <v>1.1047800892125923</v>
      </c>
      <c r="V231" s="359">
        <v>0.12756824088154795</v>
      </c>
      <c r="W231" s="664">
        <v>1.1101116916102816</v>
      </c>
      <c r="X231" s="359">
        <v>0.18202432397615653</v>
      </c>
      <c r="Y231" s="664">
        <v>1.1971288596563896</v>
      </c>
      <c r="Z231" s="359">
        <v>0.20051234626638736</v>
      </c>
      <c r="AA231" s="664">
        <v>1.0590298396192106</v>
      </c>
      <c r="AB231" s="359">
        <v>1.3741335046272432E-3</v>
      </c>
      <c r="AC231" s="363">
        <v>9.2083198471140051</v>
      </c>
      <c r="AD231" s="865">
        <v>0</v>
      </c>
      <c r="AE231" s="360" t="s">
        <v>1771</v>
      </c>
      <c r="AF231" s="844" t="s">
        <v>1771</v>
      </c>
      <c r="AG231" s="364" t="s">
        <v>469</v>
      </c>
      <c r="AH231" s="364" t="s">
        <v>1747</v>
      </c>
      <c r="AI231" s="364">
        <v>500</v>
      </c>
      <c r="AJ231" s="364">
        <v>100</v>
      </c>
      <c r="AK231" s="364">
        <v>500</v>
      </c>
      <c r="AL231" s="359">
        <v>4.0000000000000001E-3</v>
      </c>
      <c r="AM231" s="359">
        <v>0.2</v>
      </c>
      <c r="AN231" s="664" t="s">
        <v>64</v>
      </c>
      <c r="AO231" s="357" t="s">
        <v>1323</v>
      </c>
      <c r="AP231" s="360" t="s">
        <v>1749</v>
      </c>
      <c r="AQ231" s="366" t="s">
        <v>675</v>
      </c>
      <c r="AR231" s="359">
        <v>1.06666666666667E-3</v>
      </c>
      <c r="AS231" s="359">
        <v>1.06666666666667E-3</v>
      </c>
      <c r="AT231" s="359" t="s">
        <v>1417</v>
      </c>
      <c r="AW231" s="198"/>
      <c r="AX231" s="198"/>
      <c r="AY231" s="184"/>
      <c r="AZ231" s="184"/>
      <c r="BA231" s="184"/>
      <c r="BB231" s="848"/>
      <c r="BC231" s="184"/>
      <c r="BD231" s="184"/>
      <c r="BE231" s="184"/>
      <c r="BF231" s="184"/>
      <c r="BG231" s="848"/>
      <c r="BH231" s="186"/>
      <c r="BI231" s="199"/>
      <c r="BJ231" s="199"/>
      <c r="BK231" s="199"/>
      <c r="BL231" s="186"/>
      <c r="BM231" s="186"/>
      <c r="BN231" s="186"/>
      <c r="BO231" s="186"/>
      <c r="BP231" s="186"/>
      <c r="BQ231" s="186"/>
      <c r="BR231" s="186"/>
      <c r="BS231" s="186"/>
      <c r="BT231" s="187"/>
      <c r="BU231" s="188"/>
      <c r="BV231" s="189"/>
      <c r="BW231" s="185"/>
    </row>
    <row r="232" spans="2:75" customFormat="1" ht="18.75">
      <c r="B232" s="353" t="s">
        <v>1273</v>
      </c>
      <c r="C232" s="354">
        <v>817677000117</v>
      </c>
      <c r="D232" s="355" t="s">
        <v>11</v>
      </c>
      <c r="E232" s="355" t="s">
        <v>620</v>
      </c>
      <c r="F232" s="355" t="s">
        <v>663</v>
      </c>
      <c r="G232" s="356" t="s">
        <v>738</v>
      </c>
      <c r="H232" s="356" t="s">
        <v>34</v>
      </c>
      <c r="I232" s="356" t="s">
        <v>1417</v>
      </c>
      <c r="J232" s="356" t="s">
        <v>608</v>
      </c>
      <c r="K232" s="357" t="s">
        <v>48</v>
      </c>
      <c r="L232" s="358"/>
      <c r="M232" s="358" t="s">
        <v>34</v>
      </c>
      <c r="N232" s="357">
        <v>17949</v>
      </c>
      <c r="O232" s="357" t="s">
        <v>1320</v>
      </c>
      <c r="P232" s="361">
        <v>34976</v>
      </c>
      <c r="Q232" s="362">
        <v>449.339808</v>
      </c>
      <c r="R232" s="362">
        <v>344.57778858167325</v>
      </c>
      <c r="S232" s="841">
        <v>1</v>
      </c>
      <c r="T232" s="359">
        <v>0.11198907015384485</v>
      </c>
      <c r="U232" s="664">
        <v>1.119746600043118</v>
      </c>
      <c r="V232" s="359">
        <v>0.1291443857016632</v>
      </c>
      <c r="W232" s="664">
        <v>1.1238274627174931</v>
      </c>
      <c r="X232" s="359">
        <v>0.1986605629540128</v>
      </c>
      <c r="Y232" s="664">
        <v>1.3065412797192215</v>
      </c>
      <c r="Z232" s="359">
        <v>0.21686438589700052</v>
      </c>
      <c r="AA232" s="664">
        <v>1.1453950846024228</v>
      </c>
      <c r="AB232" s="359">
        <v>3.7238110867038243E-3</v>
      </c>
      <c r="AC232" s="363">
        <v>3.8212479935318435</v>
      </c>
      <c r="AD232" s="865">
        <v>0</v>
      </c>
      <c r="AE232" s="360" t="s">
        <v>1753</v>
      </c>
      <c r="AF232" s="844" t="s">
        <v>1754</v>
      </c>
      <c r="AG232" s="364" t="s">
        <v>728</v>
      </c>
      <c r="AH232" s="364" t="s">
        <v>1747</v>
      </c>
      <c r="AI232" s="364">
        <v>0</v>
      </c>
      <c r="AJ232" s="364">
        <v>0</v>
      </c>
      <c r="AK232" s="364">
        <v>0</v>
      </c>
      <c r="AL232" s="359">
        <v>4.5000000000000005E-3</v>
      </c>
      <c r="AM232" s="359">
        <v>0</v>
      </c>
      <c r="AN232" s="664" t="s">
        <v>64</v>
      </c>
      <c r="AO232" s="357" t="s">
        <v>1323</v>
      </c>
      <c r="AP232" s="360" t="s">
        <v>1749</v>
      </c>
      <c r="AQ232" s="366" t="s">
        <v>662</v>
      </c>
      <c r="AR232" s="359">
        <v>1.1999999999999999E-3</v>
      </c>
      <c r="AS232" s="359">
        <v>1.1999999999999999E-3</v>
      </c>
      <c r="AT232" s="359" t="s">
        <v>1417</v>
      </c>
      <c r="AW232" s="198"/>
      <c r="AX232" s="198"/>
      <c r="AY232" s="184"/>
      <c r="AZ232" s="184"/>
      <c r="BA232" s="184"/>
      <c r="BB232" s="848"/>
      <c r="BC232" s="184"/>
      <c r="BD232" s="184"/>
      <c r="BE232" s="184"/>
      <c r="BF232" s="184"/>
      <c r="BG232" s="848"/>
      <c r="BH232" s="186"/>
      <c r="BI232" s="199"/>
      <c r="BJ232" s="199"/>
      <c r="BK232" s="199"/>
      <c r="BL232" s="186"/>
      <c r="BM232" s="186"/>
      <c r="BN232" s="186"/>
      <c r="BO232" s="186"/>
      <c r="BP232" s="186"/>
      <c r="BQ232" s="186"/>
      <c r="BR232" s="186"/>
      <c r="BS232" s="186"/>
      <c r="BT232" s="187"/>
      <c r="BU232" s="188"/>
      <c r="BV232" s="189"/>
      <c r="BW232" s="185"/>
    </row>
    <row r="233" spans="2:75" customFormat="1" ht="18.75">
      <c r="B233" s="353" t="s">
        <v>1274</v>
      </c>
      <c r="C233" s="354">
        <v>4192419000143</v>
      </c>
      <c r="D233" s="355" t="s">
        <v>11</v>
      </c>
      <c r="E233" s="355" t="s">
        <v>620</v>
      </c>
      <c r="F233" s="355" t="s">
        <v>663</v>
      </c>
      <c r="G233" s="356" t="s">
        <v>738</v>
      </c>
      <c r="H233" s="356" t="s">
        <v>34</v>
      </c>
      <c r="I233" s="356" t="s">
        <v>1417</v>
      </c>
      <c r="J233" s="356" t="s">
        <v>608</v>
      </c>
      <c r="K233" s="357" t="s">
        <v>48</v>
      </c>
      <c r="L233" s="358"/>
      <c r="M233" s="358" t="s">
        <v>34</v>
      </c>
      <c r="N233" s="357">
        <v>184764</v>
      </c>
      <c r="O233" s="357" t="s">
        <v>1320</v>
      </c>
      <c r="P233" s="361">
        <v>38263</v>
      </c>
      <c r="Q233" s="362">
        <v>117.105724</v>
      </c>
      <c r="R233" s="362">
        <v>203.56527619123509</v>
      </c>
      <c r="S233" s="841">
        <v>1</v>
      </c>
      <c r="T233" s="359">
        <v>6.6957236363998973E-2</v>
      </c>
      <c r="U233" s="664">
        <v>0.66948620667958281</v>
      </c>
      <c r="V233" s="359">
        <v>8.1755930832610346E-2</v>
      </c>
      <c r="W233" s="664">
        <v>0.71144835147515095</v>
      </c>
      <c r="X233" s="359">
        <v>5.3698407107856116E-2</v>
      </c>
      <c r="Y233" s="664">
        <v>0.35316111309834031</v>
      </c>
      <c r="Z233" s="359">
        <v>0.10144022168611455</v>
      </c>
      <c r="AA233" s="664">
        <v>0.53576861327262648</v>
      </c>
      <c r="AB233" s="359">
        <v>2.4732264278063642E-2</v>
      </c>
      <c r="AC233" s="363">
        <v>-1.3407122313141613</v>
      </c>
      <c r="AD233" s="865">
        <v>0</v>
      </c>
      <c r="AE233" s="360" t="s">
        <v>1753</v>
      </c>
      <c r="AF233" s="844" t="s">
        <v>1754</v>
      </c>
      <c r="AG233" s="364" t="s">
        <v>728</v>
      </c>
      <c r="AH233" s="364" t="s">
        <v>1747</v>
      </c>
      <c r="AI233" s="364">
        <v>1000</v>
      </c>
      <c r="AJ233" s="364">
        <v>100</v>
      </c>
      <c r="AK233" s="364">
        <v>500</v>
      </c>
      <c r="AL233" s="359">
        <v>8.0000000000000002E-3</v>
      </c>
      <c r="AM233" s="359">
        <v>0</v>
      </c>
      <c r="AN233" s="664" t="s">
        <v>34</v>
      </c>
      <c r="AO233" s="357" t="s">
        <v>1323</v>
      </c>
      <c r="AP233" s="360" t="s">
        <v>1749</v>
      </c>
      <c r="AQ233" s="366" t="s">
        <v>680</v>
      </c>
      <c r="AR233" s="359">
        <v>2.13333333333333E-3</v>
      </c>
      <c r="AS233" s="359">
        <v>2.13333333333333E-3</v>
      </c>
      <c r="AT233" s="359" t="s">
        <v>1417</v>
      </c>
      <c r="AW233" s="198"/>
      <c r="AX233" s="198"/>
      <c r="AY233" s="184"/>
      <c r="AZ233" s="184"/>
      <c r="BA233" s="184"/>
      <c r="BB233" s="848"/>
      <c r="BC233" s="184"/>
      <c r="BD233" s="184"/>
      <c r="BE233" s="184"/>
      <c r="BF233" s="184"/>
      <c r="BG233" s="848"/>
      <c r="BH233" s="186"/>
      <c r="BI233" s="199"/>
      <c r="BJ233" s="199"/>
      <c r="BK233" s="199"/>
      <c r="BL233" s="186"/>
      <c r="BM233" s="186"/>
      <c r="BN233" s="186"/>
      <c r="BO233" s="186"/>
      <c r="BP233" s="186"/>
      <c r="BQ233" s="186"/>
      <c r="BR233" s="186"/>
      <c r="BS233" s="186"/>
      <c r="BT233" s="187"/>
      <c r="BU233" s="188"/>
      <c r="BV233" s="189"/>
      <c r="BW233" s="185"/>
    </row>
    <row r="234" spans="2:75" customFormat="1" ht="18.75">
      <c r="B234" s="353" t="s">
        <v>1281</v>
      </c>
      <c r="C234" s="354">
        <v>3499367000190</v>
      </c>
      <c r="D234" s="355" t="s">
        <v>11</v>
      </c>
      <c r="E234" s="355" t="s">
        <v>620</v>
      </c>
      <c r="F234" s="355" t="s">
        <v>663</v>
      </c>
      <c r="G234" s="356" t="s">
        <v>738</v>
      </c>
      <c r="H234" s="356" t="s">
        <v>34</v>
      </c>
      <c r="I234" s="356" t="s">
        <v>1303</v>
      </c>
      <c r="J234" s="356" t="s">
        <v>608</v>
      </c>
      <c r="K234" s="357" t="s">
        <v>48</v>
      </c>
      <c r="L234" s="358"/>
      <c r="M234" s="358" t="s">
        <v>34</v>
      </c>
      <c r="N234" s="357">
        <v>75124</v>
      </c>
      <c r="O234" s="357" t="s">
        <v>1320</v>
      </c>
      <c r="P234" s="361">
        <v>36608</v>
      </c>
      <c r="Q234" s="362">
        <v>730.55458899999996</v>
      </c>
      <c r="R234" s="362">
        <v>857.09215027091693</v>
      </c>
      <c r="S234" s="841">
        <v>1</v>
      </c>
      <c r="T234" s="359">
        <v>9.8997980862857382E-2</v>
      </c>
      <c r="U234" s="664">
        <v>0.989852423366267</v>
      </c>
      <c r="V234" s="359">
        <v>0.11561596098104188</v>
      </c>
      <c r="W234" s="664">
        <v>1.0061017470718869</v>
      </c>
      <c r="X234" s="359">
        <v>0.14728384958561769</v>
      </c>
      <c r="Y234" s="664">
        <v>0.96864937085732372</v>
      </c>
      <c r="Z234" s="359">
        <v>0.1854913476446709</v>
      </c>
      <c r="AA234" s="664">
        <v>0.97969464626337166</v>
      </c>
      <c r="AB234" s="359">
        <v>9.358165877173686E-3</v>
      </c>
      <c r="AC234" s="363">
        <v>7.4927173971943595E-2</v>
      </c>
      <c r="AD234" s="865">
        <v>0</v>
      </c>
      <c r="AE234" s="360" t="s">
        <v>1753</v>
      </c>
      <c r="AF234" s="844" t="s">
        <v>1754</v>
      </c>
      <c r="AG234" s="364" t="s">
        <v>728</v>
      </c>
      <c r="AH234" s="364" t="s">
        <v>1747</v>
      </c>
      <c r="AI234" s="364">
        <v>1000</v>
      </c>
      <c r="AJ234" s="364">
        <v>100</v>
      </c>
      <c r="AK234" s="364">
        <v>500</v>
      </c>
      <c r="AL234" s="359">
        <v>4.0000000000000001E-3</v>
      </c>
      <c r="AM234" s="359">
        <v>0</v>
      </c>
      <c r="AN234" s="664" t="s">
        <v>34</v>
      </c>
      <c r="AO234" s="357" t="s">
        <v>1323</v>
      </c>
      <c r="AP234" s="360" t="s">
        <v>1749</v>
      </c>
      <c r="AQ234" s="366" t="s">
        <v>669</v>
      </c>
      <c r="AR234" s="359">
        <v>1.06666666666667E-3</v>
      </c>
      <c r="AS234" s="359">
        <v>1.06666666666667E-3</v>
      </c>
      <c r="AT234" s="359" t="s">
        <v>1417</v>
      </c>
      <c r="AW234" s="198"/>
      <c r="AX234" s="198"/>
      <c r="AY234" s="184"/>
      <c r="AZ234" s="184"/>
      <c r="BA234" s="184"/>
      <c r="BB234" s="848"/>
      <c r="BC234" s="184"/>
      <c r="BD234" s="184"/>
      <c r="BE234" s="184"/>
      <c r="BF234" s="184"/>
      <c r="BG234" s="848"/>
      <c r="BH234" s="186"/>
      <c r="BI234" s="199"/>
      <c r="BJ234" s="199"/>
      <c r="BK234" s="199"/>
      <c r="BL234" s="186"/>
      <c r="BM234" s="186"/>
      <c r="BN234" s="186"/>
      <c r="BO234" s="186"/>
      <c r="BP234" s="186"/>
      <c r="BQ234" s="186"/>
      <c r="BR234" s="186"/>
      <c r="BS234" s="186"/>
      <c r="BT234" s="187"/>
      <c r="BU234" s="188"/>
      <c r="BV234" s="189"/>
      <c r="BW234" s="185"/>
    </row>
    <row r="235" spans="2:75" customFormat="1" ht="18.75">
      <c r="B235" s="353" t="s">
        <v>441</v>
      </c>
      <c r="C235" s="354">
        <v>21646712000152</v>
      </c>
      <c r="D235" s="355" t="s">
        <v>11</v>
      </c>
      <c r="E235" s="355" t="s">
        <v>620</v>
      </c>
      <c r="F235" s="355" t="s">
        <v>663</v>
      </c>
      <c r="G235" s="356" t="s">
        <v>738</v>
      </c>
      <c r="H235" s="356" t="s">
        <v>34</v>
      </c>
      <c r="I235" s="356" t="s">
        <v>34</v>
      </c>
      <c r="J235" s="356" t="s">
        <v>608</v>
      </c>
      <c r="K235" s="357" t="s">
        <v>48</v>
      </c>
      <c r="L235" s="358"/>
      <c r="M235" s="358" t="s">
        <v>1414</v>
      </c>
      <c r="N235" s="357">
        <v>388343</v>
      </c>
      <c r="O235" s="357" t="s">
        <v>1320</v>
      </c>
      <c r="P235" s="361">
        <v>42025</v>
      </c>
      <c r="Q235" s="362">
        <v>0</v>
      </c>
      <c r="R235" s="362">
        <v>0</v>
      </c>
      <c r="S235" s="841">
        <v>1</v>
      </c>
      <c r="T235" s="359"/>
      <c r="U235" s="664"/>
      <c r="V235" s="359"/>
      <c r="W235" s="664"/>
      <c r="X235" s="359"/>
      <c r="Y235" s="664"/>
      <c r="Z235" s="359"/>
      <c r="AA235" s="664"/>
      <c r="AB235" s="359"/>
      <c r="AC235" s="363"/>
      <c r="AD235" s="865">
        <v>0</v>
      </c>
      <c r="AE235" s="360" t="s">
        <v>1923</v>
      </c>
      <c r="AF235" s="844" t="s">
        <v>1760</v>
      </c>
      <c r="AG235" s="364" t="s">
        <v>1435</v>
      </c>
      <c r="AH235" s="364" t="s">
        <v>1747</v>
      </c>
      <c r="AI235" s="364">
        <v>1000</v>
      </c>
      <c r="AJ235" s="364">
        <v>1000</v>
      </c>
      <c r="AK235" s="364">
        <v>1000</v>
      </c>
      <c r="AL235" s="359">
        <v>5.0000000000000001E-3</v>
      </c>
      <c r="AM235" s="359">
        <v>0</v>
      </c>
      <c r="AN235" s="664" t="s">
        <v>64</v>
      </c>
      <c r="AO235" s="357" t="s">
        <v>1323</v>
      </c>
      <c r="AP235" s="360" t="s">
        <v>1749</v>
      </c>
      <c r="AQ235" s="366" t="s">
        <v>675</v>
      </c>
      <c r="AR235" s="359">
        <v>0</v>
      </c>
      <c r="AS235" s="359">
        <v>0</v>
      </c>
      <c r="AT235" s="359" t="s">
        <v>1417</v>
      </c>
      <c r="AW235" s="198"/>
      <c r="AX235" s="198"/>
      <c r="AY235" s="184"/>
      <c r="AZ235" s="184"/>
      <c r="BA235" s="184"/>
      <c r="BB235" s="848"/>
      <c r="BC235" s="184"/>
      <c r="BD235" s="184"/>
      <c r="BE235" s="184"/>
      <c r="BF235" s="184"/>
      <c r="BG235" s="848"/>
      <c r="BH235" s="186"/>
      <c r="BI235" s="199"/>
      <c r="BJ235" s="199"/>
      <c r="BK235" s="199"/>
      <c r="BL235" s="218"/>
      <c r="BM235" s="186"/>
      <c r="BN235" s="186"/>
      <c r="BO235" s="186"/>
      <c r="BP235" s="186"/>
      <c r="BQ235" s="186"/>
      <c r="BR235" s="186"/>
      <c r="BS235" s="186"/>
      <c r="BT235" s="187"/>
      <c r="BU235" s="188"/>
      <c r="BV235" s="189"/>
      <c r="BW235" s="185"/>
    </row>
    <row r="236" spans="2:75" customFormat="1" ht="18.75">
      <c r="B236" s="353" t="s">
        <v>808</v>
      </c>
      <c r="C236" s="354">
        <v>38443033000189</v>
      </c>
      <c r="D236" s="355" t="s">
        <v>11</v>
      </c>
      <c r="E236" s="355" t="s">
        <v>621</v>
      </c>
      <c r="F236" s="355" t="s">
        <v>692</v>
      </c>
      <c r="G236" s="356" t="s">
        <v>738</v>
      </c>
      <c r="H236" s="356" t="s">
        <v>34</v>
      </c>
      <c r="I236" s="356" t="s">
        <v>1417</v>
      </c>
      <c r="J236" s="356" t="s">
        <v>608</v>
      </c>
      <c r="K236" s="357" t="s">
        <v>48</v>
      </c>
      <c r="L236" s="358"/>
      <c r="M236" s="358" t="s">
        <v>1414</v>
      </c>
      <c r="N236" s="357">
        <v>576859</v>
      </c>
      <c r="O236" s="357" t="s">
        <v>1320</v>
      </c>
      <c r="P236" s="361">
        <v>44246</v>
      </c>
      <c r="Q236" s="362">
        <v>282.55768647999997</v>
      </c>
      <c r="R236" s="362">
        <v>370.06656898260019</v>
      </c>
      <c r="S236" s="841">
        <v>1</v>
      </c>
      <c r="T236" s="359">
        <v>6.2733016018178711E-2</v>
      </c>
      <c r="U236" s="664">
        <v>0.62724943872028738</v>
      </c>
      <c r="V236" s="359">
        <v>0.10243414636094328</v>
      </c>
      <c r="W236" s="664">
        <v>0.89139226746090472</v>
      </c>
      <c r="X236" s="359"/>
      <c r="Y236" s="664"/>
      <c r="Z236" s="359"/>
      <c r="AA236" s="664"/>
      <c r="AB236" s="359">
        <v>3.4648854046219237E-2</v>
      </c>
      <c r="AC236" s="363">
        <v>-0.36020336143622456</v>
      </c>
      <c r="AD236" s="865">
        <v>25108905000100</v>
      </c>
      <c r="AE236" s="360" t="s">
        <v>1768</v>
      </c>
      <c r="AF236" s="844" t="s">
        <v>1754</v>
      </c>
      <c r="AG236" s="364" t="s">
        <v>728</v>
      </c>
      <c r="AH236" s="364" t="s">
        <v>1747</v>
      </c>
      <c r="AI236" s="364">
        <v>1000</v>
      </c>
      <c r="AJ236" s="364">
        <v>1000</v>
      </c>
      <c r="AK236" s="364">
        <v>1000</v>
      </c>
      <c r="AL236" s="359">
        <v>0.01</v>
      </c>
      <c r="AM236" s="359">
        <v>0</v>
      </c>
      <c r="AN236" s="664" t="s">
        <v>34</v>
      </c>
      <c r="AO236" s="357" t="s">
        <v>1323</v>
      </c>
      <c r="AP236" s="360" t="s">
        <v>1749</v>
      </c>
      <c r="AQ236" s="366" t="s">
        <v>675</v>
      </c>
      <c r="AR236" s="359">
        <v>0</v>
      </c>
      <c r="AS236" s="359">
        <v>0</v>
      </c>
      <c r="AT236" s="359" t="s">
        <v>1417</v>
      </c>
      <c r="AW236" s="198"/>
      <c r="AX236" s="198"/>
      <c r="AY236" s="184"/>
      <c r="AZ236" s="184"/>
      <c r="BA236" s="184"/>
      <c r="BB236" s="848"/>
      <c r="BC236" s="184"/>
      <c r="BD236" s="184"/>
      <c r="BE236" s="184"/>
      <c r="BF236" s="184"/>
      <c r="BG236" s="848"/>
      <c r="BH236" s="186"/>
      <c r="BI236" s="199"/>
      <c r="BJ236" s="199"/>
      <c r="BK236" s="199"/>
      <c r="BL236" s="186"/>
      <c r="BM236" s="186"/>
      <c r="BN236" s="186"/>
      <c r="BO236" s="186"/>
      <c r="BP236" s="186"/>
      <c r="BQ236" s="186"/>
      <c r="BR236" s="186"/>
      <c r="BS236" s="186"/>
      <c r="BT236" s="187"/>
      <c r="BU236" s="188"/>
      <c r="BV236" s="189"/>
      <c r="BW236" s="185"/>
    </row>
    <row r="237" spans="2:75" customFormat="1" ht="18.75">
      <c r="B237" s="353" t="s">
        <v>879</v>
      </c>
      <c r="C237" s="354">
        <v>23186354000178</v>
      </c>
      <c r="D237" s="355" t="s">
        <v>11</v>
      </c>
      <c r="E237" s="355" t="s">
        <v>621</v>
      </c>
      <c r="F237" s="355" t="s">
        <v>692</v>
      </c>
      <c r="G237" s="356" t="s">
        <v>738</v>
      </c>
      <c r="H237" s="356" t="s">
        <v>34</v>
      </c>
      <c r="I237" s="356" t="s">
        <v>1417</v>
      </c>
      <c r="J237" s="356" t="s">
        <v>608</v>
      </c>
      <c r="K237" s="357" t="s">
        <v>48</v>
      </c>
      <c r="L237" s="358"/>
      <c r="M237" s="358" t="s">
        <v>34</v>
      </c>
      <c r="N237" s="357">
        <v>411051</v>
      </c>
      <c r="O237" s="357" t="s">
        <v>1320</v>
      </c>
      <c r="P237" s="361">
        <v>42303</v>
      </c>
      <c r="Q237" s="362">
        <v>54.790135999999997</v>
      </c>
      <c r="R237" s="362">
        <v>58.006829988095227</v>
      </c>
      <c r="S237" s="841">
        <v>1</v>
      </c>
      <c r="T237" s="359">
        <v>0.40968004160418459</v>
      </c>
      <c r="U237" s="664">
        <v>4.0962732618604498</v>
      </c>
      <c r="V237" s="359">
        <v>0.40968004160418459</v>
      </c>
      <c r="W237" s="664">
        <v>3.5650770196516435</v>
      </c>
      <c r="X237" s="359">
        <v>0.40968004160418459</v>
      </c>
      <c r="Y237" s="664">
        <v>2.6943640845156644</v>
      </c>
      <c r="Z237" s="359">
        <v>0.40968004160418459</v>
      </c>
      <c r="AA237" s="664">
        <v>2.1637739362885369</v>
      </c>
      <c r="AB237" s="359">
        <v>0.71558260681893682</v>
      </c>
      <c r="AC237" s="363">
        <v>0.41192345752537857</v>
      </c>
      <c r="AD237" s="865">
        <v>0</v>
      </c>
      <c r="AE237" s="360" t="s">
        <v>1938</v>
      </c>
      <c r="AF237" s="844" t="s">
        <v>1760</v>
      </c>
      <c r="AG237" s="364" t="s">
        <v>1435</v>
      </c>
      <c r="AH237" s="364" t="s">
        <v>1747</v>
      </c>
      <c r="AI237" s="364">
        <v>100</v>
      </c>
      <c r="AJ237" s="364">
        <v>0</v>
      </c>
      <c r="AK237" s="364">
        <v>0</v>
      </c>
      <c r="AL237" s="359">
        <v>0.01</v>
      </c>
      <c r="AM237" s="359">
        <v>0.2</v>
      </c>
      <c r="AN237" s="664" t="s">
        <v>34</v>
      </c>
      <c r="AO237" s="357" t="s">
        <v>1323</v>
      </c>
      <c r="AP237" s="360" t="s">
        <v>1749</v>
      </c>
      <c r="AQ237" s="366" t="s">
        <v>675</v>
      </c>
      <c r="AR237" s="359">
        <v>2.3333333333333301E-3</v>
      </c>
      <c r="AS237" s="359">
        <v>2.3333333333333301E-3</v>
      </c>
      <c r="AT237" s="359" t="s">
        <v>1417</v>
      </c>
      <c r="AW237" s="198"/>
      <c r="AX237" s="198"/>
      <c r="AY237" s="184"/>
      <c r="AZ237" s="184"/>
      <c r="BA237" s="184"/>
      <c r="BB237" s="848"/>
      <c r="BC237" s="184"/>
      <c r="BD237" s="184"/>
      <c r="BE237" s="184"/>
      <c r="BF237" s="184"/>
      <c r="BG237" s="848"/>
      <c r="BH237" s="186"/>
      <c r="BI237" s="199"/>
      <c r="BJ237" s="199"/>
      <c r="BK237" s="199"/>
      <c r="BL237" s="186"/>
      <c r="BM237" s="186"/>
      <c r="BN237" s="186"/>
      <c r="BO237" s="186"/>
      <c r="BP237" s="186"/>
      <c r="BQ237" s="186"/>
      <c r="BR237" s="186"/>
      <c r="BS237" s="186"/>
      <c r="BT237" s="187"/>
      <c r="BU237" s="188"/>
      <c r="BV237" s="189"/>
      <c r="BW237" s="185"/>
    </row>
    <row r="238" spans="2:75" customFormat="1" ht="18.75">
      <c r="B238" s="353" t="s">
        <v>887</v>
      </c>
      <c r="C238" s="354">
        <v>32485590000186</v>
      </c>
      <c r="D238" s="355" t="s">
        <v>11</v>
      </c>
      <c r="E238" s="355" t="s">
        <v>621</v>
      </c>
      <c r="F238" s="355" t="s">
        <v>692</v>
      </c>
      <c r="G238" s="356" t="s">
        <v>738</v>
      </c>
      <c r="H238" s="356" t="s">
        <v>34</v>
      </c>
      <c r="I238" s="356" t="s">
        <v>1417</v>
      </c>
      <c r="J238" s="356" t="s">
        <v>608</v>
      </c>
      <c r="K238" s="357" t="s">
        <v>48</v>
      </c>
      <c r="L238" s="358"/>
      <c r="M238" s="358" t="s">
        <v>34</v>
      </c>
      <c r="N238" s="357">
        <v>501646</v>
      </c>
      <c r="O238" s="357" t="s">
        <v>1320</v>
      </c>
      <c r="P238" s="361">
        <v>43663</v>
      </c>
      <c r="Q238" s="362">
        <v>61.192536500000003</v>
      </c>
      <c r="R238" s="362">
        <v>79.666485734223116</v>
      </c>
      <c r="S238" s="841">
        <v>1</v>
      </c>
      <c r="T238" s="359">
        <v>6.5395211271770837E-2</v>
      </c>
      <c r="U238" s="664">
        <v>0.65386796568694205</v>
      </c>
      <c r="V238" s="359">
        <v>0.10892583994638971</v>
      </c>
      <c r="W238" s="664">
        <v>0.9478836394337069</v>
      </c>
      <c r="X238" s="359">
        <v>0.15596127966417983</v>
      </c>
      <c r="Y238" s="664">
        <v>1.0257186775729354</v>
      </c>
      <c r="Z238" s="359">
        <v>0.2025683195674528</v>
      </c>
      <c r="AA238" s="664">
        <v>1.069888707493591</v>
      </c>
      <c r="AB238" s="359">
        <v>4.3240524540904525E-2</v>
      </c>
      <c r="AC238" s="363">
        <v>-0.13850294776719158</v>
      </c>
      <c r="AD238" s="865">
        <v>0</v>
      </c>
      <c r="AE238" s="360" t="s">
        <v>1771</v>
      </c>
      <c r="AF238" s="844" t="s">
        <v>1771</v>
      </c>
      <c r="AG238" s="364" t="s">
        <v>469</v>
      </c>
      <c r="AH238" s="364" t="s">
        <v>1747</v>
      </c>
      <c r="AI238" s="364">
        <v>1000</v>
      </c>
      <c r="AJ238" s="364">
        <v>1000</v>
      </c>
      <c r="AK238" s="364">
        <v>1000</v>
      </c>
      <c r="AL238" s="359">
        <v>6.0000000000000001E-3</v>
      </c>
      <c r="AM238" s="359">
        <v>0</v>
      </c>
      <c r="AN238" s="664" t="s">
        <v>636</v>
      </c>
      <c r="AO238" s="357" t="s">
        <v>1323</v>
      </c>
      <c r="AP238" s="360" t="s">
        <v>1749</v>
      </c>
      <c r="AQ238" s="366" t="s">
        <v>675</v>
      </c>
      <c r="AR238" s="359">
        <v>2.2001999999999998E-3</v>
      </c>
      <c r="AS238" s="359">
        <v>2.2001999999999998E-3</v>
      </c>
      <c r="AT238" s="359" t="s">
        <v>1417</v>
      </c>
      <c r="AW238" s="198"/>
      <c r="AX238" s="198"/>
      <c r="AY238" s="184"/>
      <c r="AZ238" s="184"/>
      <c r="BA238" s="184"/>
      <c r="BB238" s="848"/>
      <c r="BC238" s="184"/>
      <c r="BD238" s="184"/>
      <c r="BE238" s="184"/>
      <c r="BF238" s="184"/>
      <c r="BG238" s="848"/>
      <c r="BH238" s="186"/>
      <c r="BI238" s="199"/>
      <c r="BJ238" s="199"/>
      <c r="BK238" s="199"/>
      <c r="BL238" s="186"/>
      <c r="BM238" s="186"/>
      <c r="BN238" s="186"/>
      <c r="BO238" s="186"/>
      <c r="BP238" s="186"/>
      <c r="BQ238" s="186"/>
      <c r="BR238" s="186"/>
      <c r="BS238" s="186"/>
      <c r="BT238" s="187"/>
      <c r="BU238" s="188"/>
      <c r="BV238" s="189"/>
      <c r="BW238" s="185"/>
    </row>
    <row r="239" spans="2:75" customFormat="1" ht="18.75">
      <c r="B239" s="353" t="s">
        <v>998</v>
      </c>
      <c r="C239" s="354">
        <v>42826922000100</v>
      </c>
      <c r="D239" s="355" t="s">
        <v>11</v>
      </c>
      <c r="E239" s="355" t="s">
        <v>621</v>
      </c>
      <c r="F239" s="355" t="s">
        <v>692</v>
      </c>
      <c r="G239" s="356" t="s">
        <v>865</v>
      </c>
      <c r="H239" s="356" t="s">
        <v>34</v>
      </c>
      <c r="I239" s="356" t="s">
        <v>1417</v>
      </c>
      <c r="J239" s="356" t="s">
        <v>608</v>
      </c>
      <c r="K239" s="357" t="s">
        <v>48</v>
      </c>
      <c r="L239" s="358"/>
      <c r="M239" s="358" t="s">
        <v>34</v>
      </c>
      <c r="N239" s="357">
        <v>645923</v>
      </c>
      <c r="O239" s="357" t="s">
        <v>1320</v>
      </c>
      <c r="P239" s="361">
        <v>44659</v>
      </c>
      <c r="Q239" s="362"/>
      <c r="R239" s="362"/>
      <c r="S239" s="841">
        <v>1</v>
      </c>
      <c r="T239" s="359"/>
      <c r="U239" s="664"/>
      <c r="V239" s="359"/>
      <c r="W239" s="664"/>
      <c r="X239" s="359"/>
      <c r="Y239" s="664"/>
      <c r="Z239" s="359"/>
      <c r="AA239" s="664"/>
      <c r="AB239" s="359"/>
      <c r="AC239" s="363"/>
      <c r="AD239" s="865">
        <v>42378579000170</v>
      </c>
      <c r="AE239" s="360" t="s">
        <v>2064</v>
      </c>
      <c r="AF239" s="844" t="s">
        <v>1783</v>
      </c>
      <c r="AG239" s="364" t="s">
        <v>59</v>
      </c>
      <c r="AH239" s="364" t="s">
        <v>1747</v>
      </c>
      <c r="AI239" s="364">
        <v>0</v>
      </c>
      <c r="AJ239" s="364">
        <v>0</v>
      </c>
      <c r="AK239" s="364">
        <v>0</v>
      </c>
      <c r="AL239" s="359">
        <v>8.5000000000000006E-3</v>
      </c>
      <c r="AM239" s="359">
        <v>0.2</v>
      </c>
      <c r="AN239" s="664" t="s">
        <v>635</v>
      </c>
      <c r="AO239" s="357" t="s">
        <v>1323</v>
      </c>
      <c r="AP239" s="360" t="s">
        <v>1749</v>
      </c>
      <c r="AQ239" s="366" t="s">
        <v>675</v>
      </c>
      <c r="AR239" s="359">
        <v>1.98333333333333E-3</v>
      </c>
      <c r="AS239" s="359">
        <v>1.98333333333333E-3</v>
      </c>
      <c r="AT239" s="359" t="s">
        <v>1417</v>
      </c>
      <c r="AW239" s="198"/>
      <c r="AX239" s="198"/>
      <c r="AY239" s="184"/>
      <c r="AZ239" s="184"/>
      <c r="BA239" s="184"/>
      <c r="BB239" s="848"/>
      <c r="BC239" s="184"/>
      <c r="BD239" s="184"/>
      <c r="BE239" s="184"/>
      <c r="BF239" s="184"/>
      <c r="BG239" s="848"/>
      <c r="BH239" s="186"/>
      <c r="BI239" s="199"/>
      <c r="BJ239" s="199"/>
      <c r="BK239" s="199"/>
      <c r="BL239" s="186"/>
      <c r="BM239" s="186"/>
      <c r="BN239" s="186"/>
      <c r="BO239" s="186"/>
      <c r="BP239" s="186"/>
      <c r="BQ239" s="186"/>
      <c r="BR239" s="186"/>
      <c r="BS239" s="186"/>
      <c r="BT239" s="187"/>
      <c r="BU239" s="188"/>
      <c r="BV239" s="189"/>
      <c r="BW239" s="185"/>
    </row>
    <row r="240" spans="2:75" customFormat="1" ht="18.75">
      <c r="B240" s="353" t="s">
        <v>471</v>
      </c>
      <c r="C240" s="354">
        <v>41088594000111</v>
      </c>
      <c r="D240" s="355" t="s">
        <v>11</v>
      </c>
      <c r="E240" s="355" t="s">
        <v>621</v>
      </c>
      <c r="F240" s="355" t="s">
        <v>692</v>
      </c>
      <c r="G240" s="356" t="s">
        <v>738</v>
      </c>
      <c r="H240" s="356" t="s">
        <v>34</v>
      </c>
      <c r="I240" s="356" t="s">
        <v>1417</v>
      </c>
      <c r="J240" s="356" t="s">
        <v>608</v>
      </c>
      <c r="K240" s="357" t="s">
        <v>48</v>
      </c>
      <c r="L240" s="358"/>
      <c r="M240" s="358" t="s">
        <v>34</v>
      </c>
      <c r="N240" s="357">
        <v>635685</v>
      </c>
      <c r="O240" s="357" t="s">
        <v>1320</v>
      </c>
      <c r="P240" s="361">
        <v>44287</v>
      </c>
      <c r="Q240" s="362"/>
      <c r="R240" s="362"/>
      <c r="S240" s="841">
        <v>1</v>
      </c>
      <c r="T240" s="359"/>
      <c r="U240" s="664"/>
      <c r="V240" s="359"/>
      <c r="W240" s="664"/>
      <c r="X240" s="359"/>
      <c r="Y240" s="664"/>
      <c r="Z240" s="359"/>
      <c r="AA240" s="664"/>
      <c r="AB240" s="359"/>
      <c r="AC240" s="363"/>
      <c r="AD240" s="865">
        <v>34706691000165</v>
      </c>
      <c r="AE240" s="360" t="s">
        <v>2683</v>
      </c>
      <c r="AF240" s="844" t="s">
        <v>1760</v>
      </c>
      <c r="AG240" s="364" t="s">
        <v>1435</v>
      </c>
      <c r="AH240" s="364" t="s">
        <v>1747</v>
      </c>
      <c r="AI240" s="364">
        <v>500</v>
      </c>
      <c r="AJ240" s="364">
        <v>100</v>
      </c>
      <c r="AK240" s="364">
        <v>100</v>
      </c>
      <c r="AL240" s="359">
        <v>8.0000000000000002E-3</v>
      </c>
      <c r="AM240" s="359">
        <v>0.2</v>
      </c>
      <c r="AN240" s="664" t="s">
        <v>34</v>
      </c>
      <c r="AO240" s="357" t="s">
        <v>1323</v>
      </c>
      <c r="AP240" s="360" t="s">
        <v>1749</v>
      </c>
      <c r="AQ240" s="366" t="s">
        <v>675</v>
      </c>
      <c r="AR240" s="359">
        <v>1.8664E-3</v>
      </c>
      <c r="AS240" s="359">
        <v>1.8664E-3</v>
      </c>
      <c r="AT240" s="359" t="s">
        <v>1417</v>
      </c>
      <c r="AW240" s="198"/>
      <c r="AX240" s="198"/>
      <c r="AY240" s="184"/>
      <c r="AZ240" s="184"/>
      <c r="BA240" s="184"/>
      <c r="BB240" s="848"/>
      <c r="BC240" s="184"/>
      <c r="BD240" s="184"/>
      <c r="BE240" s="184"/>
      <c r="BF240" s="184"/>
      <c r="BG240" s="848"/>
      <c r="BH240" s="186"/>
      <c r="BI240" s="199"/>
      <c r="BJ240" s="199"/>
      <c r="BK240" s="199"/>
      <c r="BL240" s="218"/>
      <c r="BM240" s="186"/>
      <c r="BN240" s="186"/>
      <c r="BO240" s="186"/>
      <c r="BP240" s="186"/>
      <c r="BQ240" s="186"/>
      <c r="BR240" s="186"/>
      <c r="BS240" s="186"/>
      <c r="BT240" s="187"/>
      <c r="BU240" s="188"/>
      <c r="BV240" s="189"/>
      <c r="BW240" s="185"/>
    </row>
    <row r="241" spans="2:75" customFormat="1" ht="18.75">
      <c r="B241" s="353" t="s">
        <v>1110</v>
      </c>
      <c r="C241" s="354">
        <v>24552346000160</v>
      </c>
      <c r="D241" s="355" t="s">
        <v>11</v>
      </c>
      <c r="E241" s="355" t="s">
        <v>621</v>
      </c>
      <c r="F241" s="355" t="s">
        <v>692</v>
      </c>
      <c r="G241" s="356" t="s">
        <v>738</v>
      </c>
      <c r="H241" s="356" t="s">
        <v>34</v>
      </c>
      <c r="I241" s="356" t="s">
        <v>1417</v>
      </c>
      <c r="J241" s="356" t="s">
        <v>608</v>
      </c>
      <c r="K241" s="357" t="s">
        <v>48</v>
      </c>
      <c r="L241" s="358"/>
      <c r="M241" s="358" t="s">
        <v>34</v>
      </c>
      <c r="N241" s="357">
        <v>426911</v>
      </c>
      <c r="O241" s="357" t="s">
        <v>1320</v>
      </c>
      <c r="P241" s="361">
        <v>42641</v>
      </c>
      <c r="Q241" s="362">
        <v>37.885959</v>
      </c>
      <c r="R241" s="362">
        <v>49.466916119521898</v>
      </c>
      <c r="S241" s="841">
        <v>1</v>
      </c>
      <c r="T241" s="359">
        <v>6.0658875533123435E-2</v>
      </c>
      <c r="U241" s="664">
        <v>0.60651070276184171</v>
      </c>
      <c r="V241" s="359">
        <v>9.4148671080049429E-2</v>
      </c>
      <c r="W241" s="664">
        <v>0.81929122635296348</v>
      </c>
      <c r="X241" s="359">
        <v>0.16186254927507648</v>
      </c>
      <c r="Y241" s="664">
        <v>1.0645298650312831</v>
      </c>
      <c r="Z241" s="359">
        <v>0.18206863317984046</v>
      </c>
      <c r="AA241" s="664">
        <v>0.96161717214147335</v>
      </c>
      <c r="AB241" s="359">
        <v>3.3910305390972596E-2</v>
      </c>
      <c r="AC241" s="363">
        <v>-0.61238342559378367</v>
      </c>
      <c r="AD241" s="865">
        <v>0</v>
      </c>
      <c r="AE241" s="360" t="s">
        <v>1867</v>
      </c>
      <c r="AF241" s="844" t="s">
        <v>1760</v>
      </c>
      <c r="AG241" s="364" t="s">
        <v>1435</v>
      </c>
      <c r="AH241" s="364" t="s">
        <v>1747</v>
      </c>
      <c r="AI241" s="364">
        <v>0</v>
      </c>
      <c r="AJ241" s="364">
        <v>0</v>
      </c>
      <c r="AK241" s="364">
        <v>0</v>
      </c>
      <c r="AL241" s="359">
        <v>9.0000000000000011E-3</v>
      </c>
      <c r="AM241" s="359">
        <v>0.2</v>
      </c>
      <c r="AN241" s="664" t="s">
        <v>2161</v>
      </c>
      <c r="AO241" s="357" t="s">
        <v>1323</v>
      </c>
      <c r="AP241" s="360" t="s">
        <v>1749</v>
      </c>
      <c r="AQ241" s="366" t="s">
        <v>675</v>
      </c>
      <c r="AR241" s="359">
        <v>1.8E-3</v>
      </c>
      <c r="AS241" s="359">
        <v>1.8E-3</v>
      </c>
      <c r="AT241" s="359" t="s">
        <v>1417</v>
      </c>
      <c r="AW241" s="198"/>
      <c r="AX241" s="198"/>
      <c r="AY241" s="184"/>
      <c r="AZ241" s="184"/>
      <c r="BA241" s="184"/>
      <c r="BB241" s="848"/>
      <c r="BC241" s="184"/>
      <c r="BD241" s="184"/>
      <c r="BE241" s="184"/>
      <c r="BF241" s="184"/>
      <c r="BG241" s="848"/>
      <c r="BH241" s="186"/>
      <c r="BI241" s="199"/>
      <c r="BJ241" s="199"/>
      <c r="BK241" s="199"/>
      <c r="BL241" s="186"/>
      <c r="BM241" s="186"/>
      <c r="BN241" s="186"/>
      <c r="BO241" s="186"/>
      <c r="BP241" s="186"/>
      <c r="BQ241" s="186"/>
      <c r="BR241" s="186"/>
      <c r="BS241" s="186"/>
      <c r="BT241" s="187"/>
      <c r="BU241" s="188"/>
      <c r="BV241" s="189"/>
      <c r="BW241" s="185"/>
    </row>
    <row r="242" spans="2:75" customFormat="1" ht="18.75">
      <c r="B242" s="353" t="s">
        <v>1205</v>
      </c>
      <c r="C242" s="354">
        <v>22759995000101</v>
      </c>
      <c r="D242" s="355" t="s">
        <v>11</v>
      </c>
      <c r="E242" s="355" t="s">
        <v>621</v>
      </c>
      <c r="F242" s="355" t="s">
        <v>692</v>
      </c>
      <c r="G242" s="356" t="s">
        <v>738</v>
      </c>
      <c r="H242" s="356" t="s">
        <v>34</v>
      </c>
      <c r="I242" s="356" t="s">
        <v>1417</v>
      </c>
      <c r="J242" s="356" t="s">
        <v>608</v>
      </c>
      <c r="K242" s="357" t="s">
        <v>48</v>
      </c>
      <c r="L242" s="358"/>
      <c r="M242" s="358" t="s">
        <v>34</v>
      </c>
      <c r="N242" s="357">
        <v>440779</v>
      </c>
      <c r="O242" s="357" t="s">
        <v>1320</v>
      </c>
      <c r="P242" s="361">
        <v>42867</v>
      </c>
      <c r="Q242" s="362">
        <v>63.271737000000002</v>
      </c>
      <c r="R242" s="362">
        <v>65.593757976095574</v>
      </c>
      <c r="S242" s="841">
        <v>1</v>
      </c>
      <c r="T242" s="359">
        <v>6.3144847079322108E-2</v>
      </c>
      <c r="U242" s="664">
        <v>0.63136721940972396</v>
      </c>
      <c r="V242" s="359">
        <v>9.8739919465323123E-2</v>
      </c>
      <c r="W242" s="664">
        <v>0.85924473262034018</v>
      </c>
      <c r="X242" s="359">
        <v>0.17157766383620987</v>
      </c>
      <c r="Y242" s="664">
        <v>1.1284237653735487</v>
      </c>
      <c r="Z242" s="359">
        <v>0.2165611003801633</v>
      </c>
      <c r="AA242" s="664">
        <v>1.1437932460212301</v>
      </c>
      <c r="AB242" s="359">
        <v>3.2449544194174826E-2</v>
      </c>
      <c r="AC242" s="363">
        <v>-0.49846187349174176</v>
      </c>
      <c r="AD242" s="865">
        <v>0</v>
      </c>
      <c r="AE242" s="360" t="s">
        <v>1775</v>
      </c>
      <c r="AF242" s="844" t="s">
        <v>1776</v>
      </c>
      <c r="AG242" s="364" t="s">
        <v>719</v>
      </c>
      <c r="AH242" s="364" t="s">
        <v>1747</v>
      </c>
      <c r="AI242" s="364">
        <v>1000</v>
      </c>
      <c r="AJ242" s="364">
        <v>1000</v>
      </c>
      <c r="AK242" s="364">
        <v>1000</v>
      </c>
      <c r="AL242" s="359">
        <v>8.0000000000000002E-3</v>
      </c>
      <c r="AM242" s="359">
        <v>0</v>
      </c>
      <c r="AN242" s="664" t="s">
        <v>636</v>
      </c>
      <c r="AO242" s="357" t="s">
        <v>1323</v>
      </c>
      <c r="AP242" s="360" t="s">
        <v>1749</v>
      </c>
      <c r="AQ242" s="366" t="s">
        <v>675</v>
      </c>
      <c r="AR242" s="359">
        <v>3.3600000000000001E-3</v>
      </c>
      <c r="AS242" s="359">
        <v>3.3600000000000001E-3</v>
      </c>
      <c r="AT242" s="359" t="s">
        <v>1417</v>
      </c>
      <c r="AW242" s="198"/>
      <c r="AX242" s="198"/>
      <c r="AY242" s="184"/>
      <c r="AZ242" s="184"/>
      <c r="BA242" s="184"/>
      <c r="BB242" s="848"/>
      <c r="BC242" s="184"/>
      <c r="BD242" s="184"/>
      <c r="BE242" s="184"/>
      <c r="BF242" s="184"/>
      <c r="BG242" s="848"/>
      <c r="BH242" s="186"/>
      <c r="BI242" s="199"/>
      <c r="BJ242" s="199"/>
      <c r="BK242" s="199"/>
      <c r="BL242" s="186"/>
      <c r="BM242" s="186"/>
      <c r="BN242" s="186"/>
      <c r="BO242" s="186"/>
      <c r="BP242" s="186"/>
      <c r="BQ242" s="186"/>
      <c r="BR242" s="186"/>
      <c r="BS242" s="186"/>
      <c r="BT242" s="187"/>
      <c r="BU242" s="188"/>
      <c r="BV242" s="189"/>
      <c r="BW242" s="185"/>
    </row>
    <row r="243" spans="2:75" customFormat="1" ht="18.75">
      <c r="B243" s="353" t="s">
        <v>151</v>
      </c>
      <c r="C243" s="354">
        <v>888897000131</v>
      </c>
      <c r="D243" s="355" t="s">
        <v>13</v>
      </c>
      <c r="E243" s="355" t="s">
        <v>616</v>
      </c>
      <c r="F243" s="355" t="s">
        <v>617</v>
      </c>
      <c r="G243" s="356" t="s">
        <v>34</v>
      </c>
      <c r="H243" s="356" t="s">
        <v>1336</v>
      </c>
      <c r="I243" s="356" t="s">
        <v>34</v>
      </c>
      <c r="J243" s="356" t="s">
        <v>608</v>
      </c>
      <c r="K243" s="357" t="s">
        <v>48</v>
      </c>
      <c r="L243" s="358"/>
      <c r="M243" s="358" t="s">
        <v>34</v>
      </c>
      <c r="N243" s="357">
        <v>22780</v>
      </c>
      <c r="O243" s="357" t="s">
        <v>1320</v>
      </c>
      <c r="P243" s="361">
        <v>35005</v>
      </c>
      <c r="Q243" s="362">
        <v>69.804394000000002</v>
      </c>
      <c r="R243" s="362">
        <v>37.601622745019924</v>
      </c>
      <c r="S243" s="841">
        <v>1</v>
      </c>
      <c r="T243" s="359">
        <v>0.14095541930396904</v>
      </c>
      <c r="U243" s="664">
        <v>1.4093728192085768</v>
      </c>
      <c r="V243" s="359">
        <v>0.15734844325403174</v>
      </c>
      <c r="W243" s="664">
        <v>1.3692620146355194</v>
      </c>
      <c r="X243" s="359">
        <v>0.20440458439162423</v>
      </c>
      <c r="Y243" s="664">
        <v>1.3443182849196382</v>
      </c>
      <c r="Z243" s="359">
        <v>0.23014731821155032</v>
      </c>
      <c r="AA243" s="664">
        <v>1.2155504737377232</v>
      </c>
      <c r="AB243" s="359">
        <v>1.6125363091262064E-2</v>
      </c>
      <c r="AC243" s="363">
        <v>2.6314857504648015</v>
      </c>
      <c r="AD243" s="865">
        <v>0</v>
      </c>
      <c r="AE243" s="360" t="s">
        <v>1763</v>
      </c>
      <c r="AF243" s="844" t="s">
        <v>1760</v>
      </c>
      <c r="AG243" s="364" t="s">
        <v>1435</v>
      </c>
      <c r="AH243" s="364" t="s">
        <v>1747</v>
      </c>
      <c r="AI243" s="364">
        <v>1000</v>
      </c>
      <c r="AJ243" s="364">
        <v>1000</v>
      </c>
      <c r="AK243" s="364">
        <v>1000</v>
      </c>
      <c r="AL243" s="359">
        <v>1.4999999999999999E-2</v>
      </c>
      <c r="AM243" s="359">
        <v>0.2</v>
      </c>
      <c r="AN243" s="664" t="s">
        <v>2161</v>
      </c>
      <c r="AO243" s="357" t="s">
        <v>1323</v>
      </c>
      <c r="AP243" s="360" t="s">
        <v>1762</v>
      </c>
      <c r="AQ243" s="366" t="s">
        <v>664</v>
      </c>
      <c r="AR243" s="359">
        <v>5.2500000000000003E-3</v>
      </c>
      <c r="AS243" s="359">
        <v>5.2500000000000003E-3</v>
      </c>
      <c r="AT243" s="359" t="s">
        <v>1417</v>
      </c>
      <c r="AW243" s="198"/>
      <c r="AX243" s="198"/>
      <c r="AY243" s="184"/>
      <c r="AZ243" s="184"/>
      <c r="BA243" s="184"/>
      <c r="BB243" s="848"/>
      <c r="BC243" s="184"/>
      <c r="BD243" s="184"/>
      <c r="BE243" s="184"/>
      <c r="BF243" s="184"/>
      <c r="BG243" s="848"/>
      <c r="BH243" s="186"/>
      <c r="BI243" s="199"/>
      <c r="BJ243" s="199"/>
      <c r="BK243" s="199"/>
      <c r="BL243" s="186"/>
      <c r="BM243" s="186"/>
      <c r="BN243" s="186"/>
      <c r="BO243" s="186"/>
      <c r="BP243" s="186"/>
      <c r="BQ243" s="186"/>
      <c r="BR243" s="186"/>
      <c r="BS243" s="186"/>
      <c r="BT243" s="187"/>
      <c r="BU243" s="188"/>
      <c r="BV243" s="189"/>
      <c r="BW243" s="185"/>
    </row>
    <row r="244" spans="2:75" customFormat="1" ht="18.75">
      <c r="B244" s="353" t="s">
        <v>107</v>
      </c>
      <c r="C244" s="354">
        <v>10320188000109</v>
      </c>
      <c r="D244" s="355" t="s">
        <v>13</v>
      </c>
      <c r="E244" s="355" t="s">
        <v>615</v>
      </c>
      <c r="F244" s="355" t="s">
        <v>619</v>
      </c>
      <c r="G244" s="356" t="s">
        <v>34</v>
      </c>
      <c r="H244" s="356" t="s">
        <v>1336</v>
      </c>
      <c r="I244" s="356" t="s">
        <v>34</v>
      </c>
      <c r="J244" s="356" t="s">
        <v>1417</v>
      </c>
      <c r="K244" s="357" t="s">
        <v>48</v>
      </c>
      <c r="L244" s="358"/>
      <c r="M244" s="358" t="s">
        <v>1414</v>
      </c>
      <c r="N244" s="357">
        <v>221260</v>
      </c>
      <c r="O244" s="357" t="s">
        <v>1320</v>
      </c>
      <c r="P244" s="361">
        <v>39782</v>
      </c>
      <c r="Q244" s="362">
        <v>482.60490600000003</v>
      </c>
      <c r="R244" s="362">
        <v>245.63976909960166</v>
      </c>
      <c r="S244" s="841">
        <v>1</v>
      </c>
      <c r="T244" s="359">
        <v>0.12214909636262106</v>
      </c>
      <c r="U244" s="664">
        <v>1.2213337887571367</v>
      </c>
      <c r="V244" s="359">
        <v>0.1469039822118039</v>
      </c>
      <c r="W244" s="664">
        <v>1.2783732617968626</v>
      </c>
      <c r="X244" s="359">
        <v>0.17885796390776965</v>
      </c>
      <c r="Y244" s="664">
        <v>1.1763044943455971</v>
      </c>
      <c r="Z244" s="359">
        <v>0.19651273869945074</v>
      </c>
      <c r="AA244" s="664">
        <v>1.0379054358654118</v>
      </c>
      <c r="AB244" s="359">
        <v>1.4349608351644781E-2</v>
      </c>
      <c r="AC244" s="363">
        <v>2.2292735362239102</v>
      </c>
      <c r="AD244" s="865">
        <v>0</v>
      </c>
      <c r="AE244" s="360" t="s">
        <v>1788</v>
      </c>
      <c r="AF244" s="844" t="s">
        <v>1760</v>
      </c>
      <c r="AG244" s="364" t="s">
        <v>1435</v>
      </c>
      <c r="AH244" s="364" t="s">
        <v>1747</v>
      </c>
      <c r="AI244" s="364">
        <v>500</v>
      </c>
      <c r="AJ244" s="364">
        <v>300</v>
      </c>
      <c r="AK244" s="364">
        <v>300</v>
      </c>
      <c r="AL244" s="359">
        <v>8.5000000000000006E-3</v>
      </c>
      <c r="AM244" s="359">
        <v>0.2</v>
      </c>
      <c r="AN244" s="664" t="s">
        <v>34</v>
      </c>
      <c r="AO244" s="357" t="s">
        <v>1323</v>
      </c>
      <c r="AP244" s="360" t="s">
        <v>1762</v>
      </c>
      <c r="AQ244" s="366" t="s">
        <v>686</v>
      </c>
      <c r="AR244" s="359">
        <v>2.5500000000000002E-3</v>
      </c>
      <c r="AS244" s="359">
        <v>2.5500000000000002E-3</v>
      </c>
      <c r="AT244" s="359" t="s">
        <v>1417</v>
      </c>
      <c r="AW244" s="198"/>
      <c r="AX244" s="198"/>
      <c r="AY244" s="184"/>
      <c r="AZ244" s="184"/>
      <c r="BA244" s="184"/>
      <c r="BB244" s="848"/>
      <c r="BC244" s="184"/>
      <c r="BD244" s="184"/>
      <c r="BE244" s="184"/>
      <c r="BF244" s="184"/>
      <c r="BG244" s="848"/>
      <c r="BH244" s="186"/>
      <c r="BI244" s="199"/>
      <c r="BJ244" s="199"/>
      <c r="BK244" s="199"/>
      <c r="BL244" s="186"/>
      <c r="BM244" s="186"/>
      <c r="BN244" s="186"/>
      <c r="BO244" s="186"/>
      <c r="BP244" s="186"/>
      <c r="BQ244" s="186"/>
      <c r="BR244" s="186"/>
      <c r="BS244" s="186"/>
      <c r="BT244" s="187"/>
      <c r="BU244" s="188"/>
      <c r="BV244" s="189"/>
      <c r="BW244" s="185"/>
    </row>
    <row r="245" spans="2:75" customFormat="1" ht="18.75">
      <c r="B245" s="353" t="s">
        <v>108</v>
      </c>
      <c r="C245" s="354">
        <v>4455632000109</v>
      </c>
      <c r="D245" s="355" t="s">
        <v>13</v>
      </c>
      <c r="E245" s="355" t="s">
        <v>615</v>
      </c>
      <c r="F245" s="355" t="s">
        <v>619</v>
      </c>
      <c r="G245" s="356" t="s">
        <v>34</v>
      </c>
      <c r="H245" s="356" t="s">
        <v>1336</v>
      </c>
      <c r="I245" s="356" t="s">
        <v>34</v>
      </c>
      <c r="J245" s="356" t="s">
        <v>1417</v>
      </c>
      <c r="K245" s="357" t="s">
        <v>48</v>
      </c>
      <c r="L245" s="358"/>
      <c r="M245" s="358" t="s">
        <v>34</v>
      </c>
      <c r="N245" s="357">
        <v>350631</v>
      </c>
      <c r="O245" s="357" t="s">
        <v>1320</v>
      </c>
      <c r="P245" s="361">
        <v>37041</v>
      </c>
      <c r="Q245" s="362">
        <v>224.322081</v>
      </c>
      <c r="R245" s="362">
        <v>213.77359637848613</v>
      </c>
      <c r="S245" s="841">
        <v>1</v>
      </c>
      <c r="T245" s="359">
        <v>0.12510092317369081</v>
      </c>
      <c r="U245" s="664">
        <v>1.250848258616301</v>
      </c>
      <c r="V245" s="359">
        <v>0.14002300223836728</v>
      </c>
      <c r="W245" s="664">
        <v>1.2184942804339309</v>
      </c>
      <c r="X245" s="359">
        <v>0.13975126290890549</v>
      </c>
      <c r="Y245" s="664">
        <v>0.91910941541852986</v>
      </c>
      <c r="Z245" s="359">
        <v>0.16906826037875078</v>
      </c>
      <c r="AA245" s="664">
        <v>0.89295415473187711</v>
      </c>
      <c r="AB245" s="359">
        <v>3.0883683921025591E-2</v>
      </c>
      <c r="AC245" s="363">
        <v>0.8129931080847852</v>
      </c>
      <c r="AD245" s="865">
        <v>0</v>
      </c>
      <c r="AE245" s="360" t="s">
        <v>1899</v>
      </c>
      <c r="AF245" s="844" t="s">
        <v>1741</v>
      </c>
      <c r="AG245" s="364" t="s">
        <v>1436</v>
      </c>
      <c r="AH245" s="364" t="s">
        <v>1747</v>
      </c>
      <c r="AI245" s="364">
        <v>1000</v>
      </c>
      <c r="AJ245" s="364">
        <v>500</v>
      </c>
      <c r="AK245" s="364">
        <v>500</v>
      </c>
      <c r="AL245" s="359">
        <v>2.5000000000000001E-2</v>
      </c>
      <c r="AM245" s="359">
        <v>0.2</v>
      </c>
      <c r="AN245" s="664" t="s">
        <v>64</v>
      </c>
      <c r="AO245" s="357" t="s">
        <v>1323</v>
      </c>
      <c r="AP245" s="360" t="s">
        <v>1762</v>
      </c>
      <c r="AQ245" s="366" t="s">
        <v>664</v>
      </c>
      <c r="AR245" s="359">
        <v>4.0000000000000001E-3</v>
      </c>
      <c r="AS245" s="359">
        <v>4.0000000000000001E-3</v>
      </c>
      <c r="AT245" s="359" t="s">
        <v>1417</v>
      </c>
      <c r="AW245" s="198"/>
      <c r="AX245" s="198"/>
      <c r="AY245" s="184"/>
      <c r="AZ245" s="184"/>
      <c r="BA245" s="184"/>
      <c r="BB245" s="848"/>
      <c r="BC245" s="184"/>
      <c r="BD245" s="184"/>
      <c r="BE245" s="184"/>
      <c r="BF245" s="184"/>
      <c r="BG245" s="848"/>
      <c r="BH245" s="186"/>
      <c r="BI245" s="199"/>
      <c r="BJ245" s="199"/>
      <c r="BK245" s="199"/>
      <c r="BL245" s="186"/>
      <c r="BM245" s="186"/>
      <c r="BN245" s="186"/>
      <c r="BO245" s="186"/>
      <c r="BP245" s="186"/>
      <c r="BQ245" s="186"/>
      <c r="BR245" s="186"/>
      <c r="BS245" s="186"/>
      <c r="BT245" s="187"/>
      <c r="BU245" s="188"/>
      <c r="BV245" s="189"/>
      <c r="BW245" s="185"/>
    </row>
    <row r="246" spans="2:75" customFormat="1" ht="18.75">
      <c r="B246" s="353" t="s">
        <v>1510</v>
      </c>
      <c r="C246" s="354">
        <v>6015368000100</v>
      </c>
      <c r="D246" s="355" t="s">
        <v>13</v>
      </c>
      <c r="E246" s="355" t="s">
        <v>615</v>
      </c>
      <c r="F246" s="355" t="s">
        <v>619</v>
      </c>
      <c r="G246" s="356" t="s">
        <v>34</v>
      </c>
      <c r="H246" s="356" t="s">
        <v>1336</v>
      </c>
      <c r="I246" s="356" t="s">
        <v>1417</v>
      </c>
      <c r="J246" s="356" t="s">
        <v>608</v>
      </c>
      <c r="K246" s="357" t="s">
        <v>48</v>
      </c>
      <c r="L246" s="358"/>
      <c r="M246" s="358" t="s">
        <v>1417</v>
      </c>
      <c r="N246" s="357">
        <v>158666</v>
      </c>
      <c r="O246" s="357" t="s">
        <v>1320</v>
      </c>
      <c r="P246" s="361">
        <v>38899</v>
      </c>
      <c r="Q246" s="362">
        <v>18775.558258000001</v>
      </c>
      <c r="R246" s="362">
        <v>17154.244147414342</v>
      </c>
      <c r="S246" s="841">
        <v>1</v>
      </c>
      <c r="T246" s="359">
        <v>9.2964177819054639E-2</v>
      </c>
      <c r="U246" s="664">
        <v>0.92952215690056239</v>
      </c>
      <c r="V246" s="359">
        <v>0.10857878214423811</v>
      </c>
      <c r="W246" s="664">
        <v>0.9448635074543783</v>
      </c>
      <c r="X246" s="359">
        <v>0.14910099928992815</v>
      </c>
      <c r="Y246" s="664">
        <v>0.98060031403803338</v>
      </c>
      <c r="Z246" s="359">
        <v>0.19798036296452493</v>
      </c>
      <c r="AA246" s="664">
        <v>1.0456568682285736</v>
      </c>
      <c r="AB246" s="359">
        <v>4.3867776423419267E-3</v>
      </c>
      <c r="AC246" s="363">
        <v>-1.4443398846821727</v>
      </c>
      <c r="AD246" s="865">
        <v>12013309000103</v>
      </c>
      <c r="AE246" s="360" t="s">
        <v>1795</v>
      </c>
      <c r="AF246" s="844" t="s">
        <v>1795</v>
      </c>
      <c r="AG246" s="364" t="s">
        <v>1438</v>
      </c>
      <c r="AH246" s="364" t="s">
        <v>1747</v>
      </c>
      <c r="AI246" s="364">
        <v>0</v>
      </c>
      <c r="AJ246" s="364">
        <v>0</v>
      </c>
      <c r="AK246" s="364">
        <v>0</v>
      </c>
      <c r="AL246" s="359">
        <v>0.01</v>
      </c>
      <c r="AM246" s="359">
        <v>0.2</v>
      </c>
      <c r="AN246" s="664" t="s">
        <v>64</v>
      </c>
      <c r="AO246" s="357" t="s">
        <v>1323</v>
      </c>
      <c r="AP246" s="360" t="s">
        <v>1762</v>
      </c>
      <c r="AQ246" s="366" t="s">
        <v>688</v>
      </c>
      <c r="AR246" s="359">
        <v>0</v>
      </c>
      <c r="AS246" s="359">
        <v>0</v>
      </c>
      <c r="AT246" s="359" t="s">
        <v>1417</v>
      </c>
      <c r="AW246" s="198"/>
      <c r="AX246" s="198"/>
      <c r="AY246" s="184"/>
      <c r="AZ246" s="184"/>
      <c r="BA246" s="184"/>
      <c r="BB246" s="848"/>
      <c r="BC246" s="184"/>
      <c r="BD246" s="184"/>
      <c r="BE246" s="184"/>
      <c r="BF246" s="184"/>
      <c r="BG246" s="848"/>
      <c r="BH246" s="186"/>
      <c r="BI246" s="199"/>
      <c r="BJ246" s="199"/>
      <c r="BK246" s="199"/>
      <c r="BL246" s="186"/>
      <c r="BM246" s="186"/>
      <c r="BN246" s="186"/>
      <c r="BO246" s="186"/>
      <c r="BP246" s="186"/>
      <c r="BQ246" s="186"/>
      <c r="BR246" s="186"/>
      <c r="BS246" s="186"/>
      <c r="BT246" s="187"/>
      <c r="BU246" s="188"/>
      <c r="BV246" s="189"/>
      <c r="BW246" s="185"/>
    </row>
    <row r="247" spans="2:75" customFormat="1" ht="18.75">
      <c r="B247" s="353" t="s">
        <v>1511</v>
      </c>
      <c r="C247" s="354">
        <v>12013309000103</v>
      </c>
      <c r="D247" s="355" t="s">
        <v>13</v>
      </c>
      <c r="E247" s="355" t="s">
        <v>615</v>
      </c>
      <c r="F247" s="355" t="s">
        <v>619</v>
      </c>
      <c r="G247" s="356" t="s">
        <v>34</v>
      </c>
      <c r="H247" s="356" t="s">
        <v>1336</v>
      </c>
      <c r="I247" s="356" t="s">
        <v>1417</v>
      </c>
      <c r="J247" s="356" t="s">
        <v>608</v>
      </c>
      <c r="K247" s="357" t="s">
        <v>48</v>
      </c>
      <c r="L247" s="358"/>
      <c r="M247" s="358" t="s">
        <v>1417</v>
      </c>
      <c r="N247" s="357">
        <v>254843</v>
      </c>
      <c r="O247" s="357" t="s">
        <v>1320</v>
      </c>
      <c r="P247" s="361">
        <v>40419</v>
      </c>
      <c r="Q247" s="362">
        <v>19118.466899999999</v>
      </c>
      <c r="R247" s="362">
        <v>17844.470515003974</v>
      </c>
      <c r="S247" s="841">
        <v>1</v>
      </c>
      <c r="T247" s="359">
        <v>9.7512124147958179E-2</v>
      </c>
      <c r="U247" s="664">
        <v>0.97499576813755584</v>
      </c>
      <c r="V247" s="359">
        <v>0.11415782952420206</v>
      </c>
      <c r="W247" s="664">
        <v>0.99341294014818227</v>
      </c>
      <c r="X247" s="359">
        <v>0.1621482296913439</v>
      </c>
      <c r="Y247" s="664">
        <v>1.0664087143162675</v>
      </c>
      <c r="Z247" s="359">
        <v>0.22059597723239799</v>
      </c>
      <c r="AA247" s="664">
        <v>1.1651039287062179</v>
      </c>
      <c r="AB247" s="359">
        <v>4.4677689546837283E-3</v>
      </c>
      <c r="AC247" s="363">
        <v>-0.16942472669921282</v>
      </c>
      <c r="AD247" s="865">
        <v>0</v>
      </c>
      <c r="AE247" s="360" t="s">
        <v>1795</v>
      </c>
      <c r="AF247" s="844" t="s">
        <v>1795</v>
      </c>
      <c r="AG247" s="364" t="s">
        <v>1438</v>
      </c>
      <c r="AH247" s="364" t="s">
        <v>1747</v>
      </c>
      <c r="AI247" s="364">
        <v>0</v>
      </c>
      <c r="AJ247" s="364">
        <v>0</v>
      </c>
      <c r="AK247" s="364">
        <v>0</v>
      </c>
      <c r="AL247" s="359">
        <v>5.0000000000000001E-3</v>
      </c>
      <c r="AM247" s="359">
        <v>0</v>
      </c>
      <c r="AN247" s="664" t="s">
        <v>64</v>
      </c>
      <c r="AO247" s="357" t="s">
        <v>1323</v>
      </c>
      <c r="AP247" s="360" t="s">
        <v>1762</v>
      </c>
      <c r="AQ247" s="366" t="s">
        <v>688</v>
      </c>
      <c r="AR247" s="359">
        <v>0</v>
      </c>
      <c r="AS247" s="359">
        <v>0</v>
      </c>
      <c r="AT247" s="359" t="s">
        <v>1417</v>
      </c>
      <c r="AW247" s="198"/>
      <c r="AX247" s="198"/>
      <c r="AY247" s="184"/>
      <c r="AZ247" s="184"/>
      <c r="BA247" s="184"/>
      <c r="BB247" s="848"/>
      <c r="BC247" s="184"/>
      <c r="BD247" s="184"/>
      <c r="BE247" s="184"/>
      <c r="BF247" s="184"/>
      <c r="BG247" s="848"/>
      <c r="BH247" s="186"/>
      <c r="BI247" s="199"/>
      <c r="BJ247" s="199"/>
      <c r="BK247" s="199"/>
      <c r="BL247" s="186"/>
      <c r="BM247" s="186"/>
      <c r="BN247" s="186"/>
      <c r="BO247" s="186"/>
      <c r="BP247" s="186"/>
      <c r="BQ247" s="186"/>
      <c r="BR247" s="186"/>
      <c r="BS247" s="186"/>
      <c r="BT247" s="187"/>
      <c r="BU247" s="188"/>
      <c r="BV247" s="189"/>
      <c r="BW247" s="185"/>
    </row>
    <row r="248" spans="2:75" customFormat="1" ht="18.75">
      <c r="B248" s="353" t="s">
        <v>1530</v>
      </c>
      <c r="C248" s="354">
        <v>33598974000178</v>
      </c>
      <c r="D248" s="355" t="s">
        <v>13</v>
      </c>
      <c r="E248" s="355" t="s">
        <v>615</v>
      </c>
      <c r="F248" s="355" t="s">
        <v>619</v>
      </c>
      <c r="G248" s="356" t="s">
        <v>1417</v>
      </c>
      <c r="H248" s="356" t="s">
        <v>1336</v>
      </c>
      <c r="I248" s="356" t="s">
        <v>1417</v>
      </c>
      <c r="J248" s="356" t="s">
        <v>611</v>
      </c>
      <c r="K248" s="357" t="s">
        <v>48</v>
      </c>
      <c r="L248" s="358"/>
      <c r="M248" s="358" t="s">
        <v>1417</v>
      </c>
      <c r="N248" s="357">
        <v>503576</v>
      </c>
      <c r="O248" s="357" t="s">
        <v>1320</v>
      </c>
      <c r="P248" s="361">
        <v>43679</v>
      </c>
      <c r="Q248" s="362">
        <v>33.667539310000002</v>
      </c>
      <c r="R248" s="362">
        <v>50.537736576095611</v>
      </c>
      <c r="S248" s="841">
        <v>1</v>
      </c>
      <c r="T248" s="359">
        <v>0.19371058268735042</v>
      </c>
      <c r="U248" s="664">
        <v>1.9368565705435046</v>
      </c>
      <c r="V248" s="359">
        <v>0.22275667226623486</v>
      </c>
      <c r="W248" s="664">
        <v>1.9384510169467695</v>
      </c>
      <c r="X248" s="359">
        <v>0.19580893385706211</v>
      </c>
      <c r="Y248" s="664">
        <v>1.2877868219938751</v>
      </c>
      <c r="Z248" s="359">
        <v>0.19846331622052871</v>
      </c>
      <c r="AA248" s="664">
        <v>1.0482076433742087</v>
      </c>
      <c r="AB248" s="359">
        <v>3.1410168619412017E-2</v>
      </c>
      <c r="AC248" s="363">
        <v>3.4333433072142809</v>
      </c>
      <c r="AD248" s="865">
        <v>0</v>
      </c>
      <c r="AE248" s="360" t="s">
        <v>1763</v>
      </c>
      <c r="AF248" s="844" t="s">
        <v>1760</v>
      </c>
      <c r="AG248" s="364" t="s">
        <v>1435</v>
      </c>
      <c r="AH248" s="364" t="s">
        <v>1742</v>
      </c>
      <c r="AI248" s="364">
        <v>25000</v>
      </c>
      <c r="AJ248" s="364">
        <v>10000</v>
      </c>
      <c r="AK248" s="364">
        <v>25000</v>
      </c>
      <c r="AL248" s="359">
        <v>0</v>
      </c>
      <c r="AM248" s="359">
        <v>0</v>
      </c>
      <c r="AN248" s="664" t="s">
        <v>34</v>
      </c>
      <c r="AO248" s="357" t="s">
        <v>1323</v>
      </c>
      <c r="AP248" s="360" t="s">
        <v>1762</v>
      </c>
      <c r="AQ248" s="366" t="s">
        <v>668</v>
      </c>
      <c r="AR248" s="359">
        <v>0</v>
      </c>
      <c r="AS248" s="359">
        <v>0</v>
      </c>
      <c r="AT248" s="359" t="s">
        <v>1417</v>
      </c>
      <c r="AW248" s="198"/>
      <c r="AX248" s="198"/>
      <c r="AY248" s="184"/>
      <c r="AZ248" s="184"/>
      <c r="BA248" s="184"/>
      <c r="BB248" s="848"/>
      <c r="BC248" s="184"/>
      <c r="BD248" s="184"/>
      <c r="BE248" s="184"/>
      <c r="BF248" s="184"/>
      <c r="BG248" s="848"/>
      <c r="BH248" s="186"/>
      <c r="BI248" s="199"/>
      <c r="BJ248" s="199"/>
      <c r="BK248" s="199"/>
      <c r="BL248" s="186"/>
      <c r="BM248" s="186"/>
      <c r="BN248" s="186"/>
      <c r="BO248" s="186"/>
      <c r="BP248" s="186"/>
      <c r="BQ248" s="186"/>
      <c r="BR248" s="186"/>
      <c r="BS248" s="186"/>
      <c r="BT248" s="187"/>
      <c r="BU248" s="188"/>
      <c r="BV248" s="189"/>
      <c r="BW248" s="185"/>
    </row>
    <row r="249" spans="2:75" customFormat="1" ht="18.75">
      <c r="B249" s="353" t="s">
        <v>856</v>
      </c>
      <c r="C249" s="354">
        <v>9083998000100</v>
      </c>
      <c r="D249" s="355" t="s">
        <v>13</v>
      </c>
      <c r="E249" s="355" t="s">
        <v>615</v>
      </c>
      <c r="F249" s="355" t="s">
        <v>619</v>
      </c>
      <c r="G249" s="356" t="s">
        <v>34</v>
      </c>
      <c r="H249" s="356" t="s">
        <v>1336</v>
      </c>
      <c r="I249" s="356" t="s">
        <v>34</v>
      </c>
      <c r="J249" s="356" t="s">
        <v>608</v>
      </c>
      <c r="K249" s="357" t="s">
        <v>48</v>
      </c>
      <c r="L249" s="358"/>
      <c r="M249" s="358" t="s">
        <v>1414</v>
      </c>
      <c r="N249" s="357">
        <v>208728</v>
      </c>
      <c r="O249" s="357" t="s">
        <v>1320</v>
      </c>
      <c r="P249" s="361">
        <v>39569</v>
      </c>
      <c r="Q249" s="362">
        <v>2.765082</v>
      </c>
      <c r="R249" s="362">
        <v>3.679222537848605</v>
      </c>
      <c r="S249" s="841">
        <v>1</v>
      </c>
      <c r="T249" s="359">
        <v>0.10854149886259368</v>
      </c>
      <c r="U249" s="664">
        <v>1.0852753232793986</v>
      </c>
      <c r="V249" s="359">
        <v>0.13853911683266751</v>
      </c>
      <c r="W249" s="664">
        <v>1.2055813600511318</v>
      </c>
      <c r="X249" s="359">
        <v>0.11442882984814173</v>
      </c>
      <c r="Y249" s="664">
        <v>0.7525700499558774</v>
      </c>
      <c r="Z249" s="359">
        <v>0.10625337000209578</v>
      </c>
      <c r="AA249" s="664">
        <v>0.56118982939248174</v>
      </c>
      <c r="AB249" s="359">
        <v>2.0844119290988571E-2</v>
      </c>
      <c r="AC249" s="363">
        <v>1.1333813841957965</v>
      </c>
      <c r="AD249" s="865">
        <v>0</v>
      </c>
      <c r="AE249" s="360" t="s">
        <v>1813</v>
      </c>
      <c r="AF249" s="844" t="s">
        <v>1760</v>
      </c>
      <c r="AG249" s="364" t="s">
        <v>1435</v>
      </c>
      <c r="AH249" s="364" t="s">
        <v>1742</v>
      </c>
      <c r="AI249" s="364">
        <v>0</v>
      </c>
      <c r="AJ249" s="364">
        <v>0</v>
      </c>
      <c r="AK249" s="364">
        <v>0</v>
      </c>
      <c r="AL249" s="359">
        <v>1.5E-3</v>
      </c>
      <c r="AM249" s="359">
        <v>0</v>
      </c>
      <c r="AN249" s="664" t="s">
        <v>34</v>
      </c>
      <c r="AO249" s="357" t="s">
        <v>1323</v>
      </c>
      <c r="AP249" s="360" t="s">
        <v>1762</v>
      </c>
      <c r="AQ249" s="366" t="s">
        <v>668</v>
      </c>
      <c r="AR249" s="359">
        <v>1.6000000000000001E-3</v>
      </c>
      <c r="AS249" s="359">
        <v>1.6000000000000001E-3</v>
      </c>
      <c r="AT249" s="359" t="s">
        <v>1417</v>
      </c>
      <c r="AW249" s="198"/>
      <c r="AX249" s="198"/>
      <c r="AY249" s="184"/>
      <c r="AZ249" s="184"/>
      <c r="BA249" s="184"/>
      <c r="BB249" s="848"/>
      <c r="BC249" s="184"/>
      <c r="BD249" s="184"/>
      <c r="BE249" s="184"/>
      <c r="BF249" s="184"/>
      <c r="BG249" s="848"/>
      <c r="BH249" s="186"/>
      <c r="BI249" s="199"/>
      <c r="BJ249" s="199"/>
      <c r="BK249" s="199"/>
      <c r="BL249" s="186"/>
      <c r="BM249" s="186"/>
      <c r="BN249" s="186"/>
      <c r="BO249" s="186"/>
      <c r="BP249" s="186"/>
      <c r="BQ249" s="186"/>
      <c r="BR249" s="186"/>
      <c r="BS249" s="186"/>
      <c r="BT249" s="187"/>
      <c r="BU249" s="188"/>
      <c r="BV249" s="189"/>
      <c r="BW249" s="185"/>
    </row>
    <row r="250" spans="2:75" customFormat="1" ht="18.75">
      <c r="B250" s="353" t="s">
        <v>1597</v>
      </c>
      <c r="C250" s="354">
        <v>1221890000124</v>
      </c>
      <c r="D250" s="355" t="s">
        <v>13</v>
      </c>
      <c r="E250" s="355" t="s">
        <v>615</v>
      </c>
      <c r="F250" s="355" t="s">
        <v>619</v>
      </c>
      <c r="G250" s="356" t="s">
        <v>34</v>
      </c>
      <c r="H250" s="356" t="s">
        <v>1337</v>
      </c>
      <c r="I250" s="356" t="s">
        <v>34</v>
      </c>
      <c r="J250" s="356" t="s">
        <v>611</v>
      </c>
      <c r="K250" s="357" t="s">
        <v>48</v>
      </c>
      <c r="L250" s="358"/>
      <c r="M250" s="358" t="s">
        <v>1417</v>
      </c>
      <c r="N250" s="357">
        <v>40177</v>
      </c>
      <c r="O250" s="357" t="s">
        <v>1323</v>
      </c>
      <c r="P250" s="361">
        <v>35252</v>
      </c>
      <c r="Q250" s="362">
        <v>842.49118299999998</v>
      </c>
      <c r="R250" s="362">
        <v>890.97882300000003</v>
      </c>
      <c r="S250" s="841">
        <v>1</v>
      </c>
      <c r="T250" s="359">
        <v>0.14074749617319759</v>
      </c>
      <c r="U250" s="664">
        <v>1.4072938554451326</v>
      </c>
      <c r="V250" s="359">
        <v>0.16232427567152508</v>
      </c>
      <c r="W250" s="664">
        <v>1.4125622099190915</v>
      </c>
      <c r="X250" s="359">
        <v>0.18399225780050688</v>
      </c>
      <c r="Y250" s="664">
        <v>1.2100714726191073</v>
      </c>
      <c r="Z250" s="359">
        <v>0.19401364473425264</v>
      </c>
      <c r="AA250" s="664">
        <v>1.0247061734237817</v>
      </c>
      <c r="AB250" s="359">
        <v>7.986045236366783E-2</v>
      </c>
      <c r="AC250" s="363">
        <v>0.59365423322832622</v>
      </c>
      <c r="AD250" s="865">
        <v>7455507000189</v>
      </c>
      <c r="AE250" s="360" t="s">
        <v>1765</v>
      </c>
      <c r="AF250" s="844" t="s">
        <v>1746</v>
      </c>
      <c r="AG250" s="364" t="s">
        <v>59</v>
      </c>
      <c r="AH250" s="364" t="s">
        <v>1747</v>
      </c>
      <c r="AI250" s="364">
        <v>5000</v>
      </c>
      <c r="AJ250" s="364">
        <v>2000</v>
      </c>
      <c r="AK250" s="364">
        <v>5000</v>
      </c>
      <c r="AL250" s="359">
        <v>0.02</v>
      </c>
      <c r="AM250" s="359">
        <v>0.2</v>
      </c>
      <c r="AN250" s="664" t="s">
        <v>64</v>
      </c>
      <c r="AO250" s="357" t="s">
        <v>1323</v>
      </c>
      <c r="AP250" s="360" t="s">
        <v>1762</v>
      </c>
      <c r="AQ250" s="366" t="s">
        <v>664</v>
      </c>
      <c r="AR250" s="359">
        <v>0</v>
      </c>
      <c r="AS250" s="359">
        <v>0</v>
      </c>
      <c r="AT250" s="359" t="s">
        <v>1417</v>
      </c>
      <c r="AW250" s="198"/>
      <c r="AX250" s="198"/>
      <c r="AY250" s="184"/>
      <c r="AZ250" s="184"/>
      <c r="BA250" s="184"/>
      <c r="BB250" s="848"/>
      <c r="BC250" s="184"/>
      <c r="BD250" s="184"/>
      <c r="BE250" s="184"/>
      <c r="BF250" s="184"/>
      <c r="BG250" s="848"/>
      <c r="BH250" s="186"/>
      <c r="BI250" s="199"/>
      <c r="BJ250" s="199"/>
      <c r="BK250" s="199"/>
      <c r="BL250" s="186"/>
      <c r="BM250" s="186"/>
      <c r="BN250" s="186"/>
      <c r="BO250" s="186"/>
      <c r="BP250" s="186"/>
      <c r="BQ250" s="186"/>
      <c r="BR250" s="186"/>
      <c r="BS250" s="186"/>
      <c r="BT250" s="187"/>
      <c r="BU250" s="188"/>
      <c r="BV250" s="189"/>
      <c r="BW250" s="185"/>
    </row>
    <row r="251" spans="2:75" customFormat="1" ht="18.75">
      <c r="B251" s="353" t="s">
        <v>186</v>
      </c>
      <c r="C251" s="354">
        <v>9274058000106</v>
      </c>
      <c r="D251" s="355" t="s">
        <v>13</v>
      </c>
      <c r="E251" s="355" t="s">
        <v>615</v>
      </c>
      <c r="F251" s="355" t="s">
        <v>619</v>
      </c>
      <c r="G251" s="356" t="s">
        <v>34</v>
      </c>
      <c r="H251" s="356" t="s">
        <v>1336</v>
      </c>
      <c r="I251" s="356" t="s">
        <v>34</v>
      </c>
      <c r="J251" s="356" t="s">
        <v>1417</v>
      </c>
      <c r="K251" s="357" t="s">
        <v>48</v>
      </c>
      <c r="L251" s="358"/>
      <c r="M251" s="358" t="s">
        <v>1414</v>
      </c>
      <c r="N251" s="357">
        <v>223131</v>
      </c>
      <c r="O251" s="357" t="s">
        <v>1320</v>
      </c>
      <c r="P251" s="361">
        <v>39393</v>
      </c>
      <c r="Q251" s="362">
        <v>98.126272</v>
      </c>
      <c r="R251" s="362">
        <v>104.78890645418326</v>
      </c>
      <c r="S251" s="841">
        <v>1</v>
      </c>
      <c r="T251" s="359">
        <v>0.10066102980089009</v>
      </c>
      <c r="U251" s="664">
        <v>1.0064807728249172</v>
      </c>
      <c r="V251" s="359">
        <v>0.111275252452258</v>
      </c>
      <c r="W251" s="664">
        <v>0.96832846389124194</v>
      </c>
      <c r="X251" s="359">
        <v>0.12774570668511287</v>
      </c>
      <c r="Y251" s="664">
        <v>0.8401518480023632</v>
      </c>
      <c r="Z251" s="359">
        <v>0.17052406148371047</v>
      </c>
      <c r="AA251" s="664">
        <v>0.90064314166665005</v>
      </c>
      <c r="AB251" s="359">
        <v>1.3412522584040239E-2</v>
      </c>
      <c r="AC251" s="363">
        <v>-0.27135295267851445</v>
      </c>
      <c r="AD251" s="865">
        <v>0</v>
      </c>
      <c r="AE251" s="360" t="s">
        <v>1756</v>
      </c>
      <c r="AF251" s="844" t="s">
        <v>1757</v>
      </c>
      <c r="AG251" s="364" t="s">
        <v>741</v>
      </c>
      <c r="AH251" s="364" t="s">
        <v>1747</v>
      </c>
      <c r="AI251" s="364">
        <v>500</v>
      </c>
      <c r="AJ251" s="364">
        <v>0</v>
      </c>
      <c r="AK251" s="364">
        <v>0</v>
      </c>
      <c r="AL251" s="359">
        <v>1.4999999999999999E-2</v>
      </c>
      <c r="AM251" s="359">
        <v>0.2</v>
      </c>
      <c r="AN251" s="664" t="s">
        <v>64</v>
      </c>
      <c r="AO251" s="357" t="s">
        <v>1323</v>
      </c>
      <c r="AP251" s="360" t="s">
        <v>1762</v>
      </c>
      <c r="AQ251" s="366" t="s">
        <v>678</v>
      </c>
      <c r="AR251" s="359">
        <v>1.33333333333333E-3</v>
      </c>
      <c r="AS251" s="359">
        <v>1.33333333333333E-3</v>
      </c>
      <c r="AT251" s="359" t="s">
        <v>1417</v>
      </c>
      <c r="AW251" s="198"/>
      <c r="AX251" s="198"/>
      <c r="AY251" s="184"/>
      <c r="AZ251" s="184"/>
      <c r="BA251" s="184"/>
      <c r="BB251" s="184"/>
      <c r="BC251" s="184"/>
      <c r="BD251" s="184"/>
      <c r="BE251" s="184"/>
      <c r="BF251" s="184"/>
      <c r="BG251" s="848"/>
      <c r="BH251" s="186"/>
      <c r="BI251" s="199"/>
      <c r="BJ251" s="199"/>
      <c r="BK251" s="199"/>
      <c r="BL251" s="218"/>
      <c r="BM251" s="186"/>
      <c r="BN251" s="186"/>
      <c r="BO251" s="186"/>
      <c r="BP251" s="186"/>
      <c r="BQ251" s="186"/>
      <c r="BR251" s="186"/>
      <c r="BS251" s="186"/>
      <c r="BT251" s="186"/>
      <c r="BU251" s="186"/>
      <c r="BV251" s="189"/>
      <c r="BW251" s="184"/>
    </row>
    <row r="252" spans="2:75" customFormat="1" ht="18.75">
      <c r="B252" s="353" t="s">
        <v>950</v>
      </c>
      <c r="C252" s="354">
        <v>3804917000137</v>
      </c>
      <c r="D252" s="355" t="s">
        <v>13</v>
      </c>
      <c r="E252" s="355" t="s">
        <v>615</v>
      </c>
      <c r="F252" s="355" t="s">
        <v>619</v>
      </c>
      <c r="G252" s="356" t="s">
        <v>34</v>
      </c>
      <c r="H252" s="356" t="s">
        <v>1337</v>
      </c>
      <c r="I252" s="356" t="s">
        <v>34</v>
      </c>
      <c r="J252" s="356" t="s">
        <v>1417</v>
      </c>
      <c r="K252" s="357" t="s">
        <v>48</v>
      </c>
      <c r="L252" s="358"/>
      <c r="M252" s="358" t="s">
        <v>34</v>
      </c>
      <c r="N252" s="357">
        <v>99589</v>
      </c>
      <c r="O252" s="357" t="s">
        <v>1323</v>
      </c>
      <c r="P252" s="361">
        <v>36667</v>
      </c>
      <c r="Q252" s="362">
        <v>131.32875300000001</v>
      </c>
      <c r="R252" s="362">
        <v>132.49153409561751</v>
      </c>
      <c r="S252" s="841">
        <v>1</v>
      </c>
      <c r="T252" s="359">
        <v>0.1909373155348093</v>
      </c>
      <c r="U252" s="664">
        <v>1.9091274675086889</v>
      </c>
      <c r="V252" s="359">
        <v>0.25538272960903741</v>
      </c>
      <c r="W252" s="664">
        <v>2.2223662567988494</v>
      </c>
      <c r="X252" s="359">
        <v>0.32348137945605138</v>
      </c>
      <c r="Y252" s="664">
        <v>2.127456849992337</v>
      </c>
      <c r="Z252" s="359">
        <v>0.42788090193869643</v>
      </c>
      <c r="AA252" s="664">
        <v>2.259903948030467</v>
      </c>
      <c r="AB252" s="359">
        <v>8.0630033863775763E-2</v>
      </c>
      <c r="AC252" s="363">
        <v>1.742129363210402</v>
      </c>
      <c r="AD252" s="865">
        <v>17891926000117</v>
      </c>
      <c r="AE252" s="360" t="s">
        <v>1774</v>
      </c>
      <c r="AF252" s="844" t="s">
        <v>1760</v>
      </c>
      <c r="AG252" s="364" t="s">
        <v>1435</v>
      </c>
      <c r="AH252" s="364" t="s">
        <v>1747</v>
      </c>
      <c r="AI252" s="364">
        <v>5000</v>
      </c>
      <c r="AJ252" s="364">
        <v>1000</v>
      </c>
      <c r="AK252" s="364">
        <v>1000</v>
      </c>
      <c r="AL252" s="359">
        <v>1.95E-2</v>
      </c>
      <c r="AM252" s="359">
        <v>0.2</v>
      </c>
      <c r="AN252" s="664" t="s">
        <v>64</v>
      </c>
      <c r="AO252" s="357" t="s">
        <v>1323</v>
      </c>
      <c r="AP252" s="360" t="s">
        <v>1762</v>
      </c>
      <c r="AQ252" s="366" t="s">
        <v>668</v>
      </c>
      <c r="AR252" s="359">
        <v>3.8999999999999998E-3</v>
      </c>
      <c r="AS252" s="359">
        <v>3.8999999999999998E-3</v>
      </c>
      <c r="AT252" s="359" t="s">
        <v>1417</v>
      </c>
      <c r="AW252" s="198"/>
      <c r="AX252" s="198"/>
      <c r="AY252" s="184"/>
      <c r="AZ252" s="184"/>
      <c r="BA252" s="184"/>
      <c r="BB252" s="184"/>
      <c r="BC252" s="184"/>
      <c r="BD252" s="184"/>
      <c r="BE252" s="184"/>
      <c r="BF252" s="184"/>
      <c r="BG252" s="848"/>
      <c r="BH252" s="186"/>
      <c r="BI252" s="199"/>
      <c r="BJ252" s="199"/>
      <c r="BK252" s="199"/>
      <c r="BL252" s="218"/>
      <c r="BM252" s="186"/>
      <c r="BN252" s="186"/>
      <c r="BO252" s="186"/>
      <c r="BP252" s="186"/>
      <c r="BQ252" s="186"/>
      <c r="BR252" s="186"/>
      <c r="BS252" s="186"/>
      <c r="BT252" s="186"/>
      <c r="BU252" s="186"/>
      <c r="BV252" s="189"/>
      <c r="BW252" s="184"/>
    </row>
    <row r="253" spans="2:75" customFormat="1" ht="18.75">
      <c r="B253" s="353" t="s">
        <v>1294</v>
      </c>
      <c r="C253" s="354">
        <v>39773639000145</v>
      </c>
      <c r="D253" s="355" t="s">
        <v>11</v>
      </c>
      <c r="E253" s="355" t="s">
        <v>620</v>
      </c>
      <c r="F253" s="355" t="s">
        <v>619</v>
      </c>
      <c r="G253" s="356" t="s">
        <v>738</v>
      </c>
      <c r="H253" s="356" t="s">
        <v>34</v>
      </c>
      <c r="I253" s="356" t="s">
        <v>1417</v>
      </c>
      <c r="J253" s="356" t="s">
        <v>608</v>
      </c>
      <c r="K253" s="357" t="s">
        <v>48</v>
      </c>
      <c r="L253" s="358"/>
      <c r="M253" s="358" t="s">
        <v>34</v>
      </c>
      <c r="N253" s="357">
        <v>657638</v>
      </c>
      <c r="O253" s="357" t="s">
        <v>1320</v>
      </c>
      <c r="P253" s="361">
        <v>44712</v>
      </c>
      <c r="Q253" s="362"/>
      <c r="R253" s="362"/>
      <c r="S253" s="841">
        <v>1</v>
      </c>
      <c r="T253" s="359"/>
      <c r="U253" s="664"/>
      <c r="V253" s="359"/>
      <c r="W253" s="664"/>
      <c r="X253" s="359"/>
      <c r="Y253" s="664"/>
      <c r="Z253" s="359"/>
      <c r="AA253" s="664"/>
      <c r="AB253" s="359"/>
      <c r="AC253" s="363"/>
      <c r="AD253" s="865">
        <v>0</v>
      </c>
      <c r="AE253" s="360" t="s">
        <v>1831</v>
      </c>
      <c r="AF253" s="844" t="s">
        <v>1783</v>
      </c>
      <c r="AG253" s="364" t="s">
        <v>59</v>
      </c>
      <c r="AH253" s="364" t="s">
        <v>1747</v>
      </c>
      <c r="AI253" s="364">
        <v>100</v>
      </c>
      <c r="AJ253" s="364">
        <v>1</v>
      </c>
      <c r="AK253" s="364">
        <v>100</v>
      </c>
      <c r="AL253" s="359">
        <v>9.0000000000000011E-3</v>
      </c>
      <c r="AM253" s="359">
        <v>0.2</v>
      </c>
      <c r="AN253" s="664" t="s">
        <v>64</v>
      </c>
      <c r="AO253" s="357" t="s">
        <v>1323</v>
      </c>
      <c r="AP253" s="360" t="s">
        <v>1749</v>
      </c>
      <c r="AQ253" s="366" t="s">
        <v>669</v>
      </c>
      <c r="AR253" s="359">
        <v>2.0999999999999999E-3</v>
      </c>
      <c r="AS253" s="359">
        <v>2.0999999999999999E-3</v>
      </c>
      <c r="AT253" s="359" t="s">
        <v>1417</v>
      </c>
      <c r="AW253" s="198"/>
      <c r="AX253" s="198"/>
      <c r="AY253" s="184"/>
      <c r="AZ253" s="184"/>
      <c r="BA253" s="184"/>
      <c r="BB253" s="848"/>
      <c r="BC253" s="184"/>
      <c r="BD253" s="184"/>
      <c r="BE253" s="184"/>
      <c r="BF253" s="184"/>
      <c r="BG253" s="848"/>
      <c r="BH253" s="186"/>
      <c r="BI253" s="199"/>
      <c r="BJ253" s="199"/>
      <c r="BK253" s="199"/>
      <c r="BL253" s="186"/>
      <c r="BM253" s="186"/>
      <c r="BN253" s="186"/>
      <c r="BO253" s="186"/>
      <c r="BP253" s="186"/>
      <c r="BQ253" s="186"/>
      <c r="BR253" s="186"/>
      <c r="BS253" s="186"/>
      <c r="BT253" s="187"/>
      <c r="BU253" s="188"/>
      <c r="BV253" s="189"/>
      <c r="BW253" s="185"/>
    </row>
    <row r="254" spans="2:75" customFormat="1" ht="18.75">
      <c r="B254" s="353" t="s">
        <v>246</v>
      </c>
      <c r="C254" s="354">
        <v>3119883000141</v>
      </c>
      <c r="D254" s="355" t="s">
        <v>13</v>
      </c>
      <c r="E254" s="355" t="s">
        <v>615</v>
      </c>
      <c r="F254" s="355" t="s">
        <v>619</v>
      </c>
      <c r="G254" s="356" t="s">
        <v>34</v>
      </c>
      <c r="H254" s="356" t="s">
        <v>1336</v>
      </c>
      <c r="I254" s="356" t="s">
        <v>34</v>
      </c>
      <c r="J254" s="356" t="s">
        <v>611</v>
      </c>
      <c r="K254" s="357" t="s">
        <v>48</v>
      </c>
      <c r="L254" s="358"/>
      <c r="M254" s="358" t="s">
        <v>1414</v>
      </c>
      <c r="N254" s="357">
        <v>73652</v>
      </c>
      <c r="O254" s="357" t="s">
        <v>1320</v>
      </c>
      <c r="P254" s="361">
        <v>36344</v>
      </c>
      <c r="Q254" s="362">
        <v>56.639797000000002</v>
      </c>
      <c r="R254" s="362">
        <v>53.076700247011949</v>
      </c>
      <c r="S254" s="841">
        <v>1</v>
      </c>
      <c r="T254" s="359">
        <v>0.1075486165289854</v>
      </c>
      <c r="U254" s="664">
        <v>1.0753477775307514</v>
      </c>
      <c r="V254" s="359">
        <v>0.12364698972203714</v>
      </c>
      <c r="W254" s="664">
        <v>1.0759885687402619</v>
      </c>
      <c r="X254" s="359">
        <v>0.13688078220747668</v>
      </c>
      <c r="Y254" s="664">
        <v>0.9002309753633575</v>
      </c>
      <c r="Z254" s="359">
        <v>0.19865949060177912</v>
      </c>
      <c r="AA254" s="664">
        <v>1.0492437617349055</v>
      </c>
      <c r="AB254" s="359">
        <v>8.7141197156573209E-3</v>
      </c>
      <c r="AC254" s="363">
        <v>1.0020759352253028</v>
      </c>
      <c r="AD254" s="865">
        <v>10841389000151</v>
      </c>
      <c r="AE254" s="360" t="s">
        <v>1772</v>
      </c>
      <c r="AF254" s="844" t="s">
        <v>1741</v>
      </c>
      <c r="AG254" s="364" t="s">
        <v>1436</v>
      </c>
      <c r="AH254" s="364" t="s">
        <v>1747</v>
      </c>
      <c r="AI254" s="364">
        <v>50000</v>
      </c>
      <c r="AJ254" s="364">
        <v>10000</v>
      </c>
      <c r="AK254" s="364">
        <v>50000</v>
      </c>
      <c r="AL254" s="359">
        <v>0.02</v>
      </c>
      <c r="AM254" s="359">
        <v>0.2</v>
      </c>
      <c r="AN254" s="664" t="s">
        <v>64</v>
      </c>
      <c r="AO254" s="357" t="s">
        <v>1323</v>
      </c>
      <c r="AP254" s="360" t="s">
        <v>1762</v>
      </c>
      <c r="AQ254" s="366" t="s">
        <v>668</v>
      </c>
      <c r="AR254" s="359">
        <v>2.7000000000000001E-3</v>
      </c>
      <c r="AS254" s="359">
        <v>2.7000000000000001E-3</v>
      </c>
      <c r="AT254" s="359" t="s">
        <v>1417</v>
      </c>
      <c r="AW254" s="198"/>
      <c r="AX254" s="198"/>
      <c r="AY254" s="184"/>
      <c r="AZ254" s="184"/>
      <c r="BA254" s="184"/>
      <c r="BB254" s="848"/>
      <c r="BC254" s="184"/>
      <c r="BD254" s="184"/>
      <c r="BE254" s="184"/>
      <c r="BF254" s="184"/>
      <c r="BG254" s="848"/>
      <c r="BH254" s="186"/>
      <c r="BI254" s="199"/>
      <c r="BJ254" s="199"/>
      <c r="BK254" s="199"/>
      <c r="BL254" s="186"/>
      <c r="BM254" s="186"/>
      <c r="BN254" s="186"/>
      <c r="BO254" s="186"/>
      <c r="BP254" s="186"/>
      <c r="BQ254" s="186"/>
      <c r="BR254" s="186"/>
      <c r="BS254" s="186"/>
      <c r="BT254" s="187"/>
      <c r="BU254" s="188"/>
      <c r="BV254" s="189"/>
      <c r="BW254" s="185"/>
    </row>
    <row r="255" spans="2:75" customFormat="1" ht="18.75">
      <c r="B255" s="353" t="s">
        <v>520</v>
      </c>
      <c r="C255" s="354">
        <v>34687662000101</v>
      </c>
      <c r="D255" s="355" t="s">
        <v>13</v>
      </c>
      <c r="E255" s="355" t="s">
        <v>615</v>
      </c>
      <c r="F255" s="355" t="s">
        <v>619</v>
      </c>
      <c r="G255" s="356" t="s">
        <v>34</v>
      </c>
      <c r="H255" s="356" t="s">
        <v>1336</v>
      </c>
      <c r="I255" s="356" t="s">
        <v>34</v>
      </c>
      <c r="J255" s="356" t="s">
        <v>611</v>
      </c>
      <c r="K255" s="357" t="s">
        <v>48</v>
      </c>
      <c r="L255" s="358"/>
      <c r="M255" s="358" t="s">
        <v>1414</v>
      </c>
      <c r="N255" s="357">
        <v>523771</v>
      </c>
      <c r="O255" s="357" t="s">
        <v>1320</v>
      </c>
      <c r="P255" s="361">
        <v>43735</v>
      </c>
      <c r="Q255" s="362">
        <v>1015.00716363</v>
      </c>
      <c r="R255" s="362">
        <v>771.2721724847413</v>
      </c>
      <c r="S255" s="841">
        <v>1</v>
      </c>
      <c r="T255" s="359">
        <v>0.10798647734148559</v>
      </c>
      <c r="U255" s="664">
        <v>1.0797258222400758</v>
      </c>
      <c r="V255" s="359">
        <v>0.1221628042462708</v>
      </c>
      <c r="W255" s="664">
        <v>1.063073037117495</v>
      </c>
      <c r="X255" s="359">
        <v>0.17562114278949292</v>
      </c>
      <c r="Y255" s="664">
        <v>1.1550167241751559</v>
      </c>
      <c r="Z255" s="359">
        <v>0.18767219999999929</v>
      </c>
      <c r="AA255" s="664">
        <v>0.9912130777370538</v>
      </c>
      <c r="AB255" s="359">
        <v>6.2560545620976918E-3</v>
      </c>
      <c r="AC255" s="363">
        <v>1.1585615368315958</v>
      </c>
      <c r="AD255" s="865">
        <v>34687633000131</v>
      </c>
      <c r="AE255" s="360" t="s">
        <v>1933</v>
      </c>
      <c r="AF255" s="844" t="s">
        <v>1783</v>
      </c>
      <c r="AG255" s="364" t="s">
        <v>59</v>
      </c>
      <c r="AH255" s="364" t="s">
        <v>1747</v>
      </c>
      <c r="AI255" s="364">
        <v>1</v>
      </c>
      <c r="AJ255" s="364">
        <v>1</v>
      </c>
      <c r="AK255" s="364">
        <v>1</v>
      </c>
      <c r="AL255" s="359">
        <v>0</v>
      </c>
      <c r="AM255" s="359">
        <v>0</v>
      </c>
      <c r="AN255" s="664" t="s">
        <v>64</v>
      </c>
      <c r="AO255" s="357" t="s">
        <v>1323</v>
      </c>
      <c r="AP255" s="360" t="s">
        <v>1762</v>
      </c>
      <c r="AQ255" s="366" t="s">
        <v>664</v>
      </c>
      <c r="AR255" s="359">
        <v>2.13333333333333E-3</v>
      </c>
      <c r="AS255" s="359">
        <v>2.13333333333333E-3</v>
      </c>
      <c r="AT255" s="359" t="s">
        <v>1417</v>
      </c>
      <c r="AW255" s="198"/>
      <c r="AX255" s="198"/>
      <c r="AY255" s="184"/>
      <c r="AZ255" s="184"/>
      <c r="BA255" s="184"/>
      <c r="BB255" s="848"/>
      <c r="BC255" s="184"/>
      <c r="BD255" s="184"/>
      <c r="BE255" s="184"/>
      <c r="BF255" s="184"/>
      <c r="BG255" s="848"/>
      <c r="BH255" s="186"/>
      <c r="BI255" s="199"/>
      <c r="BJ255" s="199"/>
      <c r="BK255" s="199"/>
      <c r="BL255" s="186"/>
      <c r="BM255" s="186"/>
      <c r="BN255" s="186"/>
      <c r="BO255" s="186"/>
      <c r="BP255" s="186"/>
      <c r="BQ255" s="186"/>
      <c r="BR255" s="186"/>
      <c r="BS255" s="186"/>
      <c r="BT255" s="187"/>
      <c r="BU255" s="188"/>
      <c r="BV255" s="189"/>
      <c r="BW255" s="185"/>
    </row>
    <row r="256" spans="2:75" customFormat="1" ht="18.75">
      <c r="B256" s="353" t="s">
        <v>1061</v>
      </c>
      <c r="C256" s="354">
        <v>18683208000118</v>
      </c>
      <c r="D256" s="355" t="s">
        <v>13</v>
      </c>
      <c r="E256" s="355" t="s">
        <v>615</v>
      </c>
      <c r="F256" s="355" t="s">
        <v>619</v>
      </c>
      <c r="G256" s="356" t="s">
        <v>34</v>
      </c>
      <c r="H256" s="356" t="s">
        <v>1336</v>
      </c>
      <c r="I256" s="356" t="s">
        <v>34</v>
      </c>
      <c r="J256" s="356" t="s">
        <v>1417</v>
      </c>
      <c r="K256" s="357" t="s">
        <v>48</v>
      </c>
      <c r="L256" s="358"/>
      <c r="M256" s="358" t="s">
        <v>1414</v>
      </c>
      <c r="N256" s="357">
        <v>382485</v>
      </c>
      <c r="O256" s="357" t="s">
        <v>1320</v>
      </c>
      <c r="P256" s="361">
        <v>41941</v>
      </c>
      <c r="Q256" s="362">
        <v>90.844682000000006</v>
      </c>
      <c r="R256" s="362">
        <v>86.70197698785428</v>
      </c>
      <c r="S256" s="841">
        <v>1</v>
      </c>
      <c r="T256" s="359">
        <v>7.7858631131725753E-2</v>
      </c>
      <c r="U256" s="664">
        <v>0.77848612703003139</v>
      </c>
      <c r="V256" s="359">
        <v>9.9455985433877014E-2</v>
      </c>
      <c r="W256" s="664">
        <v>0.86547601086140358</v>
      </c>
      <c r="X256" s="359">
        <v>0.13370635615818727</v>
      </c>
      <c r="Y256" s="664">
        <v>0.87935356209551774</v>
      </c>
      <c r="Z256" s="359">
        <v>0.11602673605314373</v>
      </c>
      <c r="AA256" s="664">
        <v>0.6128090262863749</v>
      </c>
      <c r="AB256" s="359">
        <v>2.4007673107743727E-2</v>
      </c>
      <c r="AC256" s="363">
        <v>-0.64391057621662195</v>
      </c>
      <c r="AD256" s="865">
        <v>0</v>
      </c>
      <c r="AE256" s="360" t="s">
        <v>1846</v>
      </c>
      <c r="AF256" s="844" t="s">
        <v>1741</v>
      </c>
      <c r="AG256" s="364" t="s">
        <v>1436</v>
      </c>
      <c r="AH256" s="364" t="s">
        <v>1747</v>
      </c>
      <c r="AI256" s="364">
        <v>1000</v>
      </c>
      <c r="AJ256" s="364">
        <v>0</v>
      </c>
      <c r="AK256" s="364">
        <v>500</v>
      </c>
      <c r="AL256" s="359">
        <v>9.0000000000000011E-3</v>
      </c>
      <c r="AM256" s="359">
        <v>0.15</v>
      </c>
      <c r="AN256" s="664" t="s">
        <v>64</v>
      </c>
      <c r="AO256" s="357" t="s">
        <v>1323</v>
      </c>
      <c r="AP256" s="360" t="s">
        <v>1762</v>
      </c>
      <c r="AQ256" s="366" t="s">
        <v>668</v>
      </c>
      <c r="AR256" s="359">
        <v>8.0009999999999999E-4</v>
      </c>
      <c r="AS256" s="359">
        <v>8.0009999999999999E-4</v>
      </c>
      <c r="AT256" s="359" t="s">
        <v>1417</v>
      </c>
      <c r="AW256" s="198"/>
      <c r="AX256" s="198"/>
      <c r="AY256" s="184"/>
      <c r="AZ256" s="184"/>
      <c r="BA256" s="184"/>
      <c r="BB256" s="848"/>
      <c r="BC256" s="184"/>
      <c r="BD256" s="184"/>
      <c r="BE256" s="184"/>
      <c r="BF256" s="184"/>
      <c r="BG256" s="848"/>
      <c r="BH256" s="186"/>
      <c r="BI256" s="199"/>
      <c r="BJ256" s="199"/>
      <c r="BK256" s="199"/>
      <c r="BL256" s="186"/>
      <c r="BM256" s="186"/>
      <c r="BN256" s="186"/>
      <c r="BO256" s="186"/>
      <c r="BP256" s="186"/>
      <c r="BQ256" s="186"/>
      <c r="BR256" s="186"/>
      <c r="BS256" s="186"/>
      <c r="BT256" s="187"/>
      <c r="BU256" s="188"/>
      <c r="BV256" s="189"/>
      <c r="BW256" s="185"/>
    </row>
    <row r="257" spans="2:75" customFormat="1" ht="18.75">
      <c r="B257" s="353" t="s">
        <v>1095</v>
      </c>
      <c r="C257" s="354">
        <v>6301947000119</v>
      </c>
      <c r="D257" s="355" t="s">
        <v>13</v>
      </c>
      <c r="E257" s="355" t="s">
        <v>615</v>
      </c>
      <c r="F257" s="355" t="s">
        <v>619</v>
      </c>
      <c r="G257" s="356" t="s">
        <v>34</v>
      </c>
      <c r="H257" s="356" t="s">
        <v>1336</v>
      </c>
      <c r="I257" s="356" t="s">
        <v>34</v>
      </c>
      <c r="J257" s="356" t="s">
        <v>1417</v>
      </c>
      <c r="K257" s="357" t="s">
        <v>48</v>
      </c>
      <c r="L257" s="358"/>
      <c r="M257" s="358" t="s">
        <v>1414</v>
      </c>
      <c r="N257" s="357">
        <v>133825</v>
      </c>
      <c r="O257" s="357" t="s">
        <v>1320</v>
      </c>
      <c r="P257" s="361">
        <v>38149</v>
      </c>
      <c r="Q257" s="362">
        <v>249.362684</v>
      </c>
      <c r="R257" s="362">
        <v>268.67356403984047</v>
      </c>
      <c r="S257" s="841">
        <v>1</v>
      </c>
      <c r="T257" s="359">
        <v>0.13659692991642358</v>
      </c>
      <c r="U257" s="664">
        <v>1.3657935336021905</v>
      </c>
      <c r="V257" s="359">
        <v>0.14886634809214727</v>
      </c>
      <c r="W257" s="664">
        <v>1.2954499675030193</v>
      </c>
      <c r="X257" s="359">
        <v>0.17907469523333397</v>
      </c>
      <c r="Y257" s="664">
        <v>1.1777298825517284</v>
      </c>
      <c r="Z257" s="359">
        <v>0.22459752811597911</v>
      </c>
      <c r="AA257" s="664">
        <v>1.1862385963183411</v>
      </c>
      <c r="AB257" s="359">
        <v>1.5894402829110487E-2</v>
      </c>
      <c r="AC257" s="363">
        <v>2.1360706909768661</v>
      </c>
      <c r="AD257" s="865">
        <v>28087314000192</v>
      </c>
      <c r="AE257" s="360" t="s">
        <v>1782</v>
      </c>
      <c r="AF257" s="844" t="s">
        <v>1783</v>
      </c>
      <c r="AG257" s="364" t="s">
        <v>59</v>
      </c>
      <c r="AH257" s="364" t="s">
        <v>1747</v>
      </c>
      <c r="AI257" s="364">
        <v>1000</v>
      </c>
      <c r="AJ257" s="364">
        <v>1000</v>
      </c>
      <c r="AK257" s="364">
        <v>1000</v>
      </c>
      <c r="AL257" s="359">
        <v>0.01</v>
      </c>
      <c r="AM257" s="359">
        <v>0.2</v>
      </c>
      <c r="AN257" s="664" t="s">
        <v>64</v>
      </c>
      <c r="AO257" s="357" t="s">
        <v>1323</v>
      </c>
      <c r="AP257" s="360" t="s">
        <v>1762</v>
      </c>
      <c r="AQ257" s="366" t="s">
        <v>664</v>
      </c>
      <c r="AR257" s="359">
        <v>1.9997999999999999E-3</v>
      </c>
      <c r="AS257" s="359">
        <v>1.9997999999999999E-3</v>
      </c>
      <c r="AT257" s="359" t="s">
        <v>1417</v>
      </c>
      <c r="AW257" s="198"/>
      <c r="AX257" s="198"/>
      <c r="AY257" s="184"/>
      <c r="AZ257" s="184"/>
      <c r="BA257" s="184"/>
      <c r="BB257" s="184"/>
      <c r="BC257" s="184"/>
      <c r="BD257" s="184"/>
      <c r="BE257" s="184"/>
      <c r="BF257" s="184"/>
      <c r="BG257" s="848"/>
      <c r="BH257" s="186"/>
      <c r="BI257" s="199"/>
      <c r="BJ257" s="199"/>
      <c r="BK257" s="199"/>
      <c r="BL257" s="218"/>
      <c r="BM257" s="186"/>
      <c r="BN257" s="186"/>
      <c r="BO257" s="186"/>
      <c r="BP257" s="186"/>
      <c r="BQ257" s="186"/>
      <c r="BR257" s="186"/>
      <c r="BS257" s="186"/>
      <c r="BT257" s="186"/>
      <c r="BU257" s="186"/>
      <c r="BV257" s="189"/>
      <c r="BW257" s="184"/>
    </row>
    <row r="258" spans="2:75" customFormat="1" ht="18.75">
      <c r="B258" s="353" t="s">
        <v>1100</v>
      </c>
      <c r="C258" s="354">
        <v>15578417000103</v>
      </c>
      <c r="D258" s="355" t="s">
        <v>13</v>
      </c>
      <c r="E258" s="355" t="s">
        <v>615</v>
      </c>
      <c r="F258" s="355" t="s">
        <v>619</v>
      </c>
      <c r="G258" s="356" t="s">
        <v>34</v>
      </c>
      <c r="H258" s="356" t="s">
        <v>1336</v>
      </c>
      <c r="I258" s="356" t="s">
        <v>34</v>
      </c>
      <c r="J258" s="356" t="s">
        <v>611</v>
      </c>
      <c r="K258" s="357" t="s">
        <v>48</v>
      </c>
      <c r="L258" s="358"/>
      <c r="M258" s="358" t="s">
        <v>1414</v>
      </c>
      <c r="N258" s="357">
        <v>307998</v>
      </c>
      <c r="O258" s="357" t="s">
        <v>1320</v>
      </c>
      <c r="P258" s="361">
        <v>41098</v>
      </c>
      <c r="Q258" s="362">
        <v>526.52097400000002</v>
      </c>
      <c r="R258" s="362">
        <v>842.94610392828633</v>
      </c>
      <c r="S258" s="841">
        <v>1</v>
      </c>
      <c r="T258" s="359">
        <v>8.9509586979080291E-2</v>
      </c>
      <c r="U258" s="664">
        <v>0.89498069368198807</v>
      </c>
      <c r="V258" s="359">
        <v>9.8099121304360271E-2</v>
      </c>
      <c r="W258" s="664">
        <v>0.85366844242827156</v>
      </c>
      <c r="X258" s="359">
        <v>0.13577996228844036</v>
      </c>
      <c r="Y258" s="664">
        <v>0.89299115562071907</v>
      </c>
      <c r="Z258" s="359">
        <v>0.17022322602707129</v>
      </c>
      <c r="AA258" s="664">
        <v>0.89905424337021755</v>
      </c>
      <c r="AB258" s="359">
        <v>9.2213794410266701E-3</v>
      </c>
      <c r="AC258" s="363">
        <v>-1.8235513310655094</v>
      </c>
      <c r="AD258" s="865">
        <v>11616552000145</v>
      </c>
      <c r="AE258" s="360" t="s">
        <v>1841</v>
      </c>
      <c r="AF258" s="844" t="s">
        <v>1741</v>
      </c>
      <c r="AG258" s="364" t="s">
        <v>1436</v>
      </c>
      <c r="AH258" s="364" t="s">
        <v>1747</v>
      </c>
      <c r="AI258" s="364">
        <v>1000</v>
      </c>
      <c r="AJ258" s="364">
        <v>0</v>
      </c>
      <c r="AK258" s="364">
        <v>0</v>
      </c>
      <c r="AL258" s="359">
        <v>0.02</v>
      </c>
      <c r="AM258" s="359">
        <v>0.2</v>
      </c>
      <c r="AN258" s="664" t="s">
        <v>64</v>
      </c>
      <c r="AO258" s="357" t="s">
        <v>1323</v>
      </c>
      <c r="AP258" s="360" t="s">
        <v>1762</v>
      </c>
      <c r="AQ258" s="366" t="s">
        <v>668</v>
      </c>
      <c r="AR258" s="359">
        <v>2.5000000000000001E-3</v>
      </c>
      <c r="AS258" s="359">
        <v>2.5000000000000001E-3</v>
      </c>
      <c r="AT258" s="359" t="s">
        <v>1417</v>
      </c>
      <c r="AW258" s="198"/>
      <c r="AX258" s="198"/>
      <c r="AY258" s="184"/>
      <c r="AZ258" s="184"/>
      <c r="BA258" s="184"/>
      <c r="BB258" s="848"/>
      <c r="BC258" s="184"/>
      <c r="BD258" s="184"/>
      <c r="BE258" s="184"/>
      <c r="BF258" s="184"/>
      <c r="BG258" s="848"/>
      <c r="BH258" s="186"/>
      <c r="BI258" s="199"/>
      <c r="BJ258" s="199"/>
      <c r="BK258" s="199"/>
      <c r="BL258" s="186"/>
      <c r="BM258" s="186"/>
      <c r="BN258" s="186"/>
      <c r="BO258" s="186"/>
      <c r="BP258" s="186"/>
      <c r="BQ258" s="186"/>
      <c r="BR258" s="186"/>
      <c r="BS258" s="186"/>
      <c r="BT258" s="187"/>
      <c r="BU258" s="188"/>
      <c r="BV258" s="189"/>
      <c r="BW258" s="185"/>
    </row>
    <row r="259" spans="2:75" customFormat="1" ht="18.75">
      <c r="B259" s="353" t="s">
        <v>1692</v>
      </c>
      <c r="C259" s="354">
        <v>11628865000113</v>
      </c>
      <c r="D259" s="355" t="s">
        <v>13</v>
      </c>
      <c r="E259" s="355" t="s">
        <v>615</v>
      </c>
      <c r="F259" s="355" t="s">
        <v>619</v>
      </c>
      <c r="G259" s="356" t="s">
        <v>34</v>
      </c>
      <c r="H259" s="356" t="s">
        <v>1337</v>
      </c>
      <c r="I259" s="356" t="s">
        <v>34</v>
      </c>
      <c r="J259" s="356" t="s">
        <v>611</v>
      </c>
      <c r="K259" s="357" t="s">
        <v>48</v>
      </c>
      <c r="L259" s="358"/>
      <c r="M259" s="358" t="s">
        <v>1417</v>
      </c>
      <c r="N259" s="357">
        <v>246972</v>
      </c>
      <c r="O259" s="357" t="s">
        <v>1323</v>
      </c>
      <c r="P259" s="361">
        <v>40271</v>
      </c>
      <c r="Q259" s="362">
        <v>0</v>
      </c>
      <c r="R259" s="362">
        <v>7.0312068546255473</v>
      </c>
      <c r="S259" s="841">
        <v>1</v>
      </c>
      <c r="T259" s="359">
        <v>7.5449836677714766E-2</v>
      </c>
      <c r="U259" s="664">
        <v>0.75440128199670642</v>
      </c>
      <c r="V259" s="359">
        <v>8.3930121379228728E-2</v>
      </c>
      <c r="W259" s="664">
        <v>0.73036837678012267</v>
      </c>
      <c r="X259" s="359">
        <v>0.12242543626792135</v>
      </c>
      <c r="Y259" s="664">
        <v>0.80516174822630038</v>
      </c>
      <c r="Z259" s="359">
        <v>0.15837236972963331</v>
      </c>
      <c r="AA259" s="664">
        <v>0.8364625342923514</v>
      </c>
      <c r="AB259" s="359">
        <v>9.361461130889908E-3</v>
      </c>
      <c r="AC259" s="363">
        <v>-3.3098101082571523</v>
      </c>
      <c r="AD259" s="865">
        <v>11616552000145</v>
      </c>
      <c r="AE259" s="360" t="s">
        <v>1841</v>
      </c>
      <c r="AF259" s="844" t="s">
        <v>1741</v>
      </c>
      <c r="AG259" s="364" t="s">
        <v>1436</v>
      </c>
      <c r="AH259" s="364" t="s">
        <v>1747</v>
      </c>
      <c r="AI259" s="364">
        <v>30000</v>
      </c>
      <c r="AJ259" s="364">
        <v>0</v>
      </c>
      <c r="AK259" s="364">
        <v>0</v>
      </c>
      <c r="AL259" s="359">
        <v>7.4999999999999997E-3</v>
      </c>
      <c r="AM259" s="359">
        <v>0.2</v>
      </c>
      <c r="AN259" s="664" t="s">
        <v>64</v>
      </c>
      <c r="AO259" s="357" t="s">
        <v>1323</v>
      </c>
      <c r="AP259" s="360" t="s">
        <v>1762</v>
      </c>
      <c r="AQ259" s="366" t="s">
        <v>668</v>
      </c>
      <c r="AR259" s="359">
        <v>1.8749999999999999E-3</v>
      </c>
      <c r="AS259" s="359">
        <v>1.8749999999999999E-3</v>
      </c>
      <c r="AT259" s="359" t="s">
        <v>1417</v>
      </c>
      <c r="AW259" s="198"/>
      <c r="AX259" s="198"/>
      <c r="AY259" s="184"/>
      <c r="AZ259" s="184"/>
      <c r="BA259" s="184"/>
      <c r="BB259" s="848"/>
      <c r="BC259" s="184"/>
      <c r="BD259" s="184"/>
      <c r="BE259" s="184"/>
      <c r="BF259" s="184"/>
      <c r="BG259" s="848"/>
      <c r="BH259" s="186"/>
      <c r="BI259" s="199"/>
      <c r="BJ259" s="199"/>
      <c r="BK259" s="199"/>
      <c r="BL259" s="218"/>
      <c r="BM259" s="186"/>
      <c r="BN259" s="186"/>
      <c r="BO259" s="186"/>
      <c r="BP259" s="186"/>
      <c r="BQ259" s="186"/>
      <c r="BR259" s="186"/>
      <c r="BS259" s="186"/>
      <c r="BT259" s="187"/>
      <c r="BU259" s="188"/>
      <c r="BV259" s="189"/>
      <c r="BW259" s="185"/>
    </row>
    <row r="260" spans="2:75" customFormat="1" ht="18.75">
      <c r="B260" s="353" t="s">
        <v>320</v>
      </c>
      <c r="C260" s="354">
        <v>947958000194</v>
      </c>
      <c r="D260" s="355" t="s">
        <v>13</v>
      </c>
      <c r="E260" s="355" t="s">
        <v>615</v>
      </c>
      <c r="F260" s="355" t="s">
        <v>619</v>
      </c>
      <c r="G260" s="356" t="s">
        <v>34</v>
      </c>
      <c r="H260" s="356" t="s">
        <v>1336</v>
      </c>
      <c r="I260" s="356" t="s">
        <v>34</v>
      </c>
      <c r="J260" s="356" t="s">
        <v>611</v>
      </c>
      <c r="K260" s="357" t="s">
        <v>48</v>
      </c>
      <c r="L260" s="358"/>
      <c r="M260" s="358" t="s">
        <v>34</v>
      </c>
      <c r="N260" s="357">
        <v>42651</v>
      </c>
      <c r="O260" s="357" t="s">
        <v>1320</v>
      </c>
      <c r="P260" s="361">
        <v>35221</v>
      </c>
      <c r="Q260" s="362">
        <v>82.229701000000006</v>
      </c>
      <c r="R260" s="362">
        <v>110.39401283665346</v>
      </c>
      <c r="S260" s="841">
        <v>1</v>
      </c>
      <c r="T260" s="359">
        <v>9.9048842643080004E-2</v>
      </c>
      <c r="U260" s="664">
        <v>0.99036097572229764</v>
      </c>
      <c r="V260" s="359">
        <v>0.11389875858246046</v>
      </c>
      <c r="W260" s="664">
        <v>0.99115847869761731</v>
      </c>
      <c r="X260" s="359">
        <v>0.16399386590328802</v>
      </c>
      <c r="Y260" s="664">
        <v>1.0785470061966134</v>
      </c>
      <c r="Z260" s="359">
        <v>0.17419992331012346</v>
      </c>
      <c r="AA260" s="664">
        <v>0.92005764373086085</v>
      </c>
      <c r="AB260" s="359">
        <v>1.1025046117531443E-2</v>
      </c>
      <c r="AC260" s="363">
        <v>-9.2155757446537714E-2</v>
      </c>
      <c r="AD260" s="865">
        <v>0</v>
      </c>
      <c r="AE260" s="360" t="s">
        <v>1766</v>
      </c>
      <c r="AF260" s="844" t="s">
        <v>1741</v>
      </c>
      <c r="AG260" s="364" t="s">
        <v>1436</v>
      </c>
      <c r="AH260" s="364" t="s">
        <v>1747</v>
      </c>
      <c r="AI260" s="364">
        <v>50000</v>
      </c>
      <c r="AJ260" s="364">
        <v>5000</v>
      </c>
      <c r="AK260" s="364">
        <v>25000</v>
      </c>
      <c r="AL260" s="359">
        <v>1.4999999999999999E-2</v>
      </c>
      <c r="AM260" s="359">
        <v>0.2</v>
      </c>
      <c r="AN260" s="664" t="s">
        <v>64</v>
      </c>
      <c r="AO260" s="357" t="s">
        <v>1323</v>
      </c>
      <c r="AP260" s="360" t="s">
        <v>1762</v>
      </c>
      <c r="AQ260" s="366" t="s">
        <v>664</v>
      </c>
      <c r="AR260" s="359">
        <v>4.0000000000000001E-3</v>
      </c>
      <c r="AS260" s="359">
        <v>4.0000000000000001E-3</v>
      </c>
      <c r="AT260" s="359" t="s">
        <v>1417</v>
      </c>
      <c r="AW260" s="198"/>
      <c r="AX260" s="198"/>
      <c r="AY260" s="184"/>
      <c r="AZ260" s="184"/>
      <c r="BA260" s="184"/>
      <c r="BB260" s="848"/>
      <c r="BC260" s="184"/>
      <c r="BD260" s="184"/>
      <c r="BE260" s="184"/>
      <c r="BF260" s="184"/>
      <c r="BG260" s="848"/>
      <c r="BH260" s="186"/>
      <c r="BI260" s="199"/>
      <c r="BJ260" s="199"/>
      <c r="BK260" s="199"/>
      <c r="BL260" s="186"/>
      <c r="BM260" s="186"/>
      <c r="BN260" s="186"/>
      <c r="BO260" s="186"/>
      <c r="BP260" s="186"/>
      <c r="BQ260" s="186"/>
      <c r="BR260" s="186"/>
      <c r="BS260" s="186"/>
      <c r="BT260" s="187"/>
      <c r="BU260" s="188"/>
      <c r="BV260" s="189"/>
      <c r="BW260" s="185"/>
    </row>
    <row r="261" spans="2:75" customFormat="1" ht="18.75">
      <c r="B261" s="353" t="s">
        <v>1199</v>
      </c>
      <c r="C261" s="354">
        <v>12839769000187</v>
      </c>
      <c r="D261" s="355" t="s">
        <v>13</v>
      </c>
      <c r="E261" s="355" t="s">
        <v>615</v>
      </c>
      <c r="F261" s="355" t="s">
        <v>619</v>
      </c>
      <c r="G261" s="356" t="s">
        <v>34</v>
      </c>
      <c r="H261" s="356" t="s">
        <v>1336</v>
      </c>
      <c r="I261" s="356" t="s">
        <v>34</v>
      </c>
      <c r="J261" s="356" t="s">
        <v>1417</v>
      </c>
      <c r="K261" s="357" t="s">
        <v>48</v>
      </c>
      <c r="L261" s="358"/>
      <c r="M261" s="358" t="s">
        <v>1414</v>
      </c>
      <c r="N261" s="357">
        <v>268471</v>
      </c>
      <c r="O261" s="357" t="s">
        <v>1320</v>
      </c>
      <c r="P261" s="361">
        <v>40599</v>
      </c>
      <c r="Q261" s="362">
        <v>22.198408000000001</v>
      </c>
      <c r="R261" s="362">
        <v>24.787858899999982</v>
      </c>
      <c r="S261" s="841">
        <v>1</v>
      </c>
      <c r="T261" s="359">
        <v>0.1011134346396616</v>
      </c>
      <c r="U261" s="664">
        <v>1.0110042390824865</v>
      </c>
      <c r="V261" s="359">
        <v>0.11503918455784756</v>
      </c>
      <c r="W261" s="664">
        <v>1.0010825804955625</v>
      </c>
      <c r="X261" s="359">
        <v>0.12171278921462081</v>
      </c>
      <c r="Y261" s="664">
        <v>0.80047484520356527</v>
      </c>
      <c r="Z261" s="359">
        <v>9.1957740056452186E-2</v>
      </c>
      <c r="AA261" s="664">
        <v>0.48568575709721667</v>
      </c>
      <c r="AB261" s="359">
        <v>9.2943254835445143E-3</v>
      </c>
      <c r="AC261" s="363">
        <v>1.3384994937313259E-2</v>
      </c>
      <c r="AD261" s="865">
        <v>0</v>
      </c>
      <c r="AE261" s="360" t="s">
        <v>1775</v>
      </c>
      <c r="AF261" s="844" t="s">
        <v>1785</v>
      </c>
      <c r="AG261" s="364" t="s">
        <v>719</v>
      </c>
      <c r="AH261" s="364" t="s">
        <v>1747</v>
      </c>
      <c r="AI261" s="364">
        <v>5000</v>
      </c>
      <c r="AJ261" s="364">
        <v>2500</v>
      </c>
      <c r="AK261" s="364">
        <v>2500</v>
      </c>
      <c r="AL261" s="359">
        <v>0.01</v>
      </c>
      <c r="AM261" s="359">
        <v>0.2</v>
      </c>
      <c r="AN261" s="664" t="s">
        <v>64</v>
      </c>
      <c r="AO261" s="357" t="s">
        <v>1323</v>
      </c>
      <c r="AP261" s="360" t="s">
        <v>1762</v>
      </c>
      <c r="AQ261" s="366" t="s">
        <v>664</v>
      </c>
      <c r="AR261" s="359">
        <v>3.5999999999999999E-3</v>
      </c>
      <c r="AS261" s="359">
        <v>3.5999999999999999E-3</v>
      </c>
      <c r="AT261" s="359" t="s">
        <v>1417</v>
      </c>
      <c r="AW261" s="198"/>
      <c r="AX261" s="198"/>
      <c r="AY261" s="184"/>
      <c r="AZ261" s="184"/>
      <c r="BA261" s="184"/>
      <c r="BB261" s="848"/>
      <c r="BC261" s="184"/>
      <c r="BD261" s="184"/>
      <c r="BE261" s="184"/>
      <c r="BF261" s="184"/>
      <c r="BG261" s="848"/>
      <c r="BH261" s="186"/>
      <c r="BI261" s="199"/>
      <c r="BJ261" s="199"/>
      <c r="BK261" s="199"/>
      <c r="BL261" s="186"/>
      <c r="BM261" s="186"/>
      <c r="BN261" s="186"/>
      <c r="BO261" s="186"/>
      <c r="BP261" s="186"/>
      <c r="BQ261" s="186"/>
      <c r="BR261" s="186"/>
      <c r="BS261" s="186"/>
      <c r="BT261" s="187"/>
      <c r="BU261" s="188"/>
      <c r="BV261" s="189"/>
      <c r="BW261" s="185"/>
    </row>
    <row r="262" spans="2:75" customFormat="1" ht="18.75">
      <c r="B262" s="353" t="s">
        <v>1203</v>
      </c>
      <c r="C262" s="354">
        <v>7381653000107</v>
      </c>
      <c r="D262" s="355" t="s">
        <v>11</v>
      </c>
      <c r="E262" s="355" t="s">
        <v>620</v>
      </c>
      <c r="F262" s="355" t="s">
        <v>619</v>
      </c>
      <c r="G262" s="356" t="s">
        <v>738</v>
      </c>
      <c r="H262" s="356" t="s">
        <v>34</v>
      </c>
      <c r="I262" s="356" t="s">
        <v>34</v>
      </c>
      <c r="J262" s="356" t="s">
        <v>608</v>
      </c>
      <c r="K262" s="357" t="s">
        <v>48</v>
      </c>
      <c r="L262" s="358"/>
      <c r="M262" s="358" t="s">
        <v>34</v>
      </c>
      <c r="N262" s="357">
        <v>284701</v>
      </c>
      <c r="O262" s="357" t="s">
        <v>1320</v>
      </c>
      <c r="P262" s="361">
        <v>38499</v>
      </c>
      <c r="Q262" s="362">
        <v>72.305318999999997</v>
      </c>
      <c r="R262" s="362">
        <v>77.268591201612963</v>
      </c>
      <c r="S262" s="841">
        <v>1</v>
      </c>
      <c r="T262" s="359">
        <v>0.10314504960774173</v>
      </c>
      <c r="U262" s="664">
        <v>1.0313177745907223</v>
      </c>
      <c r="V262" s="359">
        <v>0.11497754910182523</v>
      </c>
      <c r="W262" s="664">
        <v>1.000546222544122</v>
      </c>
      <c r="X262" s="359">
        <v>0.12736561830311821</v>
      </c>
      <c r="Y262" s="664">
        <v>0.83765210092809028</v>
      </c>
      <c r="Z262" s="359">
        <v>0.13262385293762313</v>
      </c>
      <c r="AA262" s="664">
        <v>0.70046867597677398</v>
      </c>
      <c r="AB262" s="359">
        <v>6.1543795777976454E-3</v>
      </c>
      <c r="AC262" s="363">
        <v>1.0199085501175995E-2</v>
      </c>
      <c r="AD262" s="865">
        <v>0</v>
      </c>
      <c r="AE262" s="360" t="s">
        <v>1775</v>
      </c>
      <c r="AF262" s="844" t="s">
        <v>1785</v>
      </c>
      <c r="AG262" s="364" t="s">
        <v>719</v>
      </c>
      <c r="AH262" s="364" t="s">
        <v>1747</v>
      </c>
      <c r="AI262" s="364">
        <v>500</v>
      </c>
      <c r="AJ262" s="364">
        <v>500</v>
      </c>
      <c r="AK262" s="364">
        <v>500</v>
      </c>
      <c r="AL262" s="359">
        <v>5.0000000000000001E-3</v>
      </c>
      <c r="AM262" s="359">
        <v>0.2</v>
      </c>
      <c r="AN262" s="664" t="s">
        <v>64</v>
      </c>
      <c r="AO262" s="357" t="s">
        <v>1323</v>
      </c>
      <c r="AP262" s="360" t="s">
        <v>1749</v>
      </c>
      <c r="AQ262" s="366" t="s">
        <v>669</v>
      </c>
      <c r="AR262" s="359">
        <v>1.8E-3</v>
      </c>
      <c r="AS262" s="359">
        <v>1.8E-3</v>
      </c>
      <c r="AT262" s="359" t="s">
        <v>1417</v>
      </c>
      <c r="AW262" s="198"/>
      <c r="AX262" s="198"/>
      <c r="AY262" s="184"/>
      <c r="AZ262" s="184"/>
      <c r="BA262" s="184"/>
      <c r="BB262" s="848"/>
      <c r="BC262" s="184"/>
      <c r="BD262" s="184"/>
      <c r="BE262" s="184"/>
      <c r="BF262" s="184"/>
      <c r="BG262" s="848"/>
      <c r="BH262" s="186"/>
      <c r="BI262" s="199"/>
      <c r="BJ262" s="199"/>
      <c r="BK262" s="199"/>
      <c r="BL262" s="186"/>
      <c r="BM262" s="186"/>
      <c r="BN262" s="186"/>
      <c r="BO262" s="186"/>
      <c r="BP262" s="186"/>
      <c r="BQ262" s="186"/>
      <c r="BR262" s="186"/>
      <c r="BS262" s="186"/>
      <c r="BT262" s="187"/>
      <c r="BU262" s="188"/>
      <c r="BV262" s="189"/>
      <c r="BW262" s="185"/>
    </row>
    <row r="263" spans="2:75" customFormat="1" ht="18.75">
      <c r="B263" s="353" t="s">
        <v>394</v>
      </c>
      <c r="C263" s="354">
        <v>12120451000141</v>
      </c>
      <c r="D263" s="355" t="s">
        <v>13</v>
      </c>
      <c r="E263" s="355" t="s">
        <v>615</v>
      </c>
      <c r="F263" s="355" t="s">
        <v>619</v>
      </c>
      <c r="G263" s="356" t="s">
        <v>34</v>
      </c>
      <c r="H263" s="356" t="s">
        <v>1336</v>
      </c>
      <c r="I263" s="356" t="s">
        <v>34</v>
      </c>
      <c r="J263" s="356" t="s">
        <v>1417</v>
      </c>
      <c r="K263" s="357" t="s">
        <v>48</v>
      </c>
      <c r="L263" s="358"/>
      <c r="M263" s="358" t="s">
        <v>34</v>
      </c>
      <c r="N263" s="357">
        <v>406619</v>
      </c>
      <c r="O263" s="357" t="s">
        <v>1323</v>
      </c>
      <c r="P263" s="361">
        <v>40384</v>
      </c>
      <c r="Q263" s="362">
        <v>11.989337000000001</v>
      </c>
      <c r="R263" s="362">
        <v>22.693649792828698</v>
      </c>
      <c r="S263" s="841">
        <v>1</v>
      </c>
      <c r="T263" s="359">
        <v>9.6413251523197463E-2</v>
      </c>
      <c r="U263" s="664">
        <v>0.96400845585997441</v>
      </c>
      <c r="V263" s="359">
        <v>0.10707226304396866</v>
      </c>
      <c r="W263" s="664">
        <v>0.93175362637985437</v>
      </c>
      <c r="X263" s="359">
        <v>0.12671470440234622</v>
      </c>
      <c r="Y263" s="664">
        <v>0.83337120154747935</v>
      </c>
      <c r="Z263" s="359">
        <v>0.2015644975931683</v>
      </c>
      <c r="AA263" s="664">
        <v>1.0645869021722347</v>
      </c>
      <c r="AB263" s="359">
        <v>2.0331822399854597E-2</v>
      </c>
      <c r="AC263" s="363">
        <v>-0.38572622070474116</v>
      </c>
      <c r="AD263" s="865">
        <v>0</v>
      </c>
      <c r="AE263" s="360" t="s">
        <v>1881</v>
      </c>
      <c r="AF263" s="844" t="s">
        <v>1760</v>
      </c>
      <c r="AG263" s="364" t="s">
        <v>1435</v>
      </c>
      <c r="AH263" s="364" t="s">
        <v>1747</v>
      </c>
      <c r="AI263" s="364">
        <v>1000</v>
      </c>
      <c r="AJ263" s="364">
        <v>1000</v>
      </c>
      <c r="AK263" s="364">
        <v>1000</v>
      </c>
      <c r="AL263" s="359">
        <v>0.02</v>
      </c>
      <c r="AM263" s="359">
        <v>0.2</v>
      </c>
      <c r="AN263" s="664" t="s">
        <v>64</v>
      </c>
      <c r="AO263" s="357" t="s">
        <v>1323</v>
      </c>
      <c r="AP263" s="360" t="s">
        <v>1762</v>
      </c>
      <c r="AQ263" s="366" t="s">
        <v>668</v>
      </c>
      <c r="AR263" s="359">
        <v>4.0000000000000001E-3</v>
      </c>
      <c r="AS263" s="359">
        <v>4.0000000000000001E-3</v>
      </c>
      <c r="AT263" s="359" t="s">
        <v>1417</v>
      </c>
      <c r="AW263" s="198"/>
      <c r="AX263" s="198"/>
      <c r="AY263" s="184"/>
      <c r="AZ263" s="184"/>
      <c r="BA263" s="184"/>
      <c r="BB263" s="184"/>
      <c r="BC263" s="184"/>
      <c r="BD263" s="184"/>
      <c r="BE263" s="184"/>
      <c r="BF263" s="184"/>
      <c r="BG263" s="848"/>
      <c r="BH263" s="186"/>
      <c r="BI263" s="199"/>
      <c r="BJ263" s="199"/>
      <c r="BK263" s="199"/>
      <c r="BL263" s="218"/>
      <c r="BM263" s="186"/>
      <c r="BN263" s="186"/>
      <c r="BO263" s="186"/>
      <c r="BP263" s="186"/>
      <c r="BQ263" s="186"/>
      <c r="BR263" s="186"/>
      <c r="BS263" s="186"/>
      <c r="BT263" s="186"/>
      <c r="BU263" s="186"/>
      <c r="BV263" s="189"/>
      <c r="BW263" s="184"/>
    </row>
    <row r="264" spans="2:75" customFormat="1" ht="18.75">
      <c r="B264" s="353" t="s">
        <v>543</v>
      </c>
      <c r="C264" s="354">
        <v>22187946000141</v>
      </c>
      <c r="D264" s="355" t="s">
        <v>13</v>
      </c>
      <c r="E264" s="355" t="s">
        <v>615</v>
      </c>
      <c r="F264" s="355" t="s">
        <v>619</v>
      </c>
      <c r="G264" s="356" t="s">
        <v>34</v>
      </c>
      <c r="H264" s="356" t="s">
        <v>1337</v>
      </c>
      <c r="I264" s="356" t="s">
        <v>34</v>
      </c>
      <c r="J264" s="356" t="s">
        <v>611</v>
      </c>
      <c r="K264" s="357" t="s">
        <v>48</v>
      </c>
      <c r="L264" s="358"/>
      <c r="M264" s="358" t="s">
        <v>1414</v>
      </c>
      <c r="N264" s="357">
        <v>396052</v>
      </c>
      <c r="O264" s="357" t="s">
        <v>1323</v>
      </c>
      <c r="P264" s="361">
        <v>42147</v>
      </c>
      <c r="Q264" s="362">
        <v>1306.1803190000001</v>
      </c>
      <c r="R264" s="362">
        <v>1301.1579043227098</v>
      </c>
      <c r="S264" s="841">
        <v>1</v>
      </c>
      <c r="T264" s="359">
        <v>0.14083840146745641</v>
      </c>
      <c r="U264" s="664">
        <v>1.4082027914156912</v>
      </c>
      <c r="V264" s="359">
        <v>0.16242724420713128</v>
      </c>
      <c r="W264" s="664">
        <v>1.4134582524956336</v>
      </c>
      <c r="X264" s="359">
        <v>0.18417776776330963</v>
      </c>
      <c r="Y264" s="664">
        <v>1.2112915256613264</v>
      </c>
      <c r="Z264" s="359">
        <v>0.19426927259380822</v>
      </c>
      <c r="AA264" s="664">
        <v>1.0260563024115881</v>
      </c>
      <c r="AB264" s="359">
        <v>7.99061304371739E-2</v>
      </c>
      <c r="AC264" s="363">
        <v>0.59460349148283842</v>
      </c>
      <c r="AD264" s="865">
        <v>7455507000189</v>
      </c>
      <c r="AE264" s="360" t="s">
        <v>1765</v>
      </c>
      <c r="AF264" s="844" t="s">
        <v>1783</v>
      </c>
      <c r="AG264" s="364" t="s">
        <v>59</v>
      </c>
      <c r="AH264" s="364" t="s">
        <v>1747</v>
      </c>
      <c r="AI264" s="364">
        <v>5000</v>
      </c>
      <c r="AJ264" s="364">
        <v>2000</v>
      </c>
      <c r="AK264" s="364">
        <v>5000</v>
      </c>
      <c r="AL264" s="359">
        <v>0</v>
      </c>
      <c r="AM264" s="359">
        <v>0</v>
      </c>
      <c r="AN264" s="664" t="s">
        <v>64</v>
      </c>
      <c r="AO264" s="357" t="s">
        <v>1323</v>
      </c>
      <c r="AP264" s="360" t="s">
        <v>1762</v>
      </c>
      <c r="AQ264" s="366" t="s">
        <v>664</v>
      </c>
      <c r="AR264" s="359">
        <v>0</v>
      </c>
      <c r="AS264" s="359">
        <v>0</v>
      </c>
      <c r="AT264" s="359" t="s">
        <v>1417</v>
      </c>
      <c r="AW264" s="198"/>
      <c r="AX264" s="198"/>
      <c r="AY264" s="184"/>
      <c r="AZ264" s="184"/>
      <c r="BA264" s="184"/>
      <c r="BB264" s="848"/>
      <c r="BC264" s="184"/>
      <c r="BD264" s="184"/>
      <c r="BE264" s="184"/>
      <c r="BF264" s="184"/>
      <c r="BG264" s="848"/>
      <c r="BH264" s="186"/>
      <c r="BI264" s="199"/>
      <c r="BJ264" s="199"/>
      <c r="BK264" s="199"/>
      <c r="BL264" s="186"/>
      <c r="BM264" s="186"/>
      <c r="BN264" s="186"/>
      <c r="BO264" s="186"/>
      <c r="BP264" s="186"/>
      <c r="BQ264" s="186"/>
      <c r="BR264" s="186"/>
      <c r="BS264" s="186"/>
      <c r="BT264" s="187"/>
      <c r="BU264" s="188"/>
      <c r="BV264" s="189"/>
      <c r="BW264" s="185"/>
    </row>
    <row r="265" spans="2:75" customFormat="1" ht="18.75">
      <c r="B265" s="353" t="s">
        <v>429</v>
      </c>
      <c r="C265" s="354">
        <v>30887013000195</v>
      </c>
      <c r="D265" s="355" t="s">
        <v>13</v>
      </c>
      <c r="E265" s="355" t="s">
        <v>615</v>
      </c>
      <c r="F265" s="355" t="s">
        <v>619</v>
      </c>
      <c r="G265" s="356" t="s">
        <v>34</v>
      </c>
      <c r="H265" s="356" t="s">
        <v>1337</v>
      </c>
      <c r="I265" s="356" t="s">
        <v>34</v>
      </c>
      <c r="J265" s="356" t="s">
        <v>1417</v>
      </c>
      <c r="K265" s="357" t="s">
        <v>48</v>
      </c>
      <c r="L265" s="358"/>
      <c r="M265" s="358" t="s">
        <v>1414</v>
      </c>
      <c r="N265" s="357">
        <v>473677</v>
      </c>
      <c r="O265" s="357" t="s">
        <v>1320</v>
      </c>
      <c r="P265" s="361">
        <v>43328</v>
      </c>
      <c r="Q265" s="362">
        <v>24.947572600000001</v>
      </c>
      <c r="R265" s="362">
        <v>30.261648200517953</v>
      </c>
      <c r="S265" s="841">
        <v>1</v>
      </c>
      <c r="T265" s="359">
        <v>-0.19712551738909867</v>
      </c>
      <c r="U265" s="664">
        <v>-1.9710015234071978</v>
      </c>
      <c r="V265" s="359">
        <v>3.180126015078022E-2</v>
      </c>
      <c r="W265" s="664">
        <v>0.2767377715437922</v>
      </c>
      <c r="X265" s="359">
        <v>-0.37227442413964285</v>
      </c>
      <c r="Y265" s="664">
        <v>-2.448356610339105</v>
      </c>
      <c r="Z265" s="359">
        <v>-0.29636224583947823</v>
      </c>
      <c r="AA265" s="664">
        <v>-1.565272500794554</v>
      </c>
      <c r="AB265" s="359">
        <v>0.51921951342448547</v>
      </c>
      <c r="AC265" s="363">
        <v>-0.16007395284386258</v>
      </c>
      <c r="AD265" s="865">
        <v>0</v>
      </c>
      <c r="AE265" s="360" t="s">
        <v>1900</v>
      </c>
      <c r="AF265" s="844" t="s">
        <v>1741</v>
      </c>
      <c r="AG265" s="364" t="s">
        <v>1436</v>
      </c>
      <c r="AH265" s="364" t="s">
        <v>1747</v>
      </c>
      <c r="AI265" s="364">
        <v>500</v>
      </c>
      <c r="AJ265" s="364">
        <v>100</v>
      </c>
      <c r="AK265" s="364">
        <v>500</v>
      </c>
      <c r="AL265" s="359">
        <v>0.01</v>
      </c>
      <c r="AM265" s="359">
        <v>0.15</v>
      </c>
      <c r="AN265" s="664" t="s">
        <v>64</v>
      </c>
      <c r="AO265" s="357" t="s">
        <v>1323</v>
      </c>
      <c r="AP265" s="360" t="s">
        <v>1762</v>
      </c>
      <c r="AQ265" s="366" t="s">
        <v>664</v>
      </c>
      <c r="AR265" s="359">
        <v>2E-3</v>
      </c>
      <c r="AS265" s="359">
        <v>2E-3</v>
      </c>
      <c r="AT265" s="359" t="s">
        <v>1417</v>
      </c>
      <c r="AW265" s="198"/>
      <c r="AX265" s="198"/>
      <c r="AY265" s="184"/>
      <c r="AZ265" s="184"/>
      <c r="BA265" s="184"/>
      <c r="BB265" s="848"/>
      <c r="BC265" s="184"/>
      <c r="BD265" s="184"/>
      <c r="BE265" s="184"/>
      <c r="BF265" s="184"/>
      <c r="BG265" s="848"/>
      <c r="BH265" s="186"/>
      <c r="BI265" s="199"/>
      <c r="BJ265" s="199"/>
      <c r="BK265" s="199"/>
      <c r="BL265" s="186"/>
      <c r="BM265" s="186"/>
      <c r="BN265" s="186"/>
      <c r="BO265" s="186"/>
      <c r="BP265" s="186"/>
      <c r="BQ265" s="186"/>
      <c r="BR265" s="186"/>
      <c r="BS265" s="186"/>
      <c r="BT265" s="187"/>
      <c r="BU265" s="188"/>
      <c r="BV265" s="189"/>
      <c r="BW265" s="185"/>
    </row>
    <row r="266" spans="2:75" customFormat="1" ht="18.75">
      <c r="B266" s="353" t="s">
        <v>432</v>
      </c>
      <c r="C266" s="354">
        <v>12440825000106</v>
      </c>
      <c r="D266" s="355" t="s">
        <v>13</v>
      </c>
      <c r="E266" s="355" t="s">
        <v>615</v>
      </c>
      <c r="F266" s="355" t="s">
        <v>619</v>
      </c>
      <c r="G266" s="356" t="s">
        <v>34</v>
      </c>
      <c r="H266" s="356" t="s">
        <v>1336</v>
      </c>
      <c r="I266" s="356" t="s">
        <v>34</v>
      </c>
      <c r="J266" s="356" t="s">
        <v>1417</v>
      </c>
      <c r="K266" s="357" t="s">
        <v>48</v>
      </c>
      <c r="L266" s="358"/>
      <c r="M266" s="358" t="s">
        <v>1414</v>
      </c>
      <c r="N266" s="357">
        <v>270679</v>
      </c>
      <c r="O266" s="357" t="s">
        <v>1320</v>
      </c>
      <c r="P266" s="361">
        <v>40635</v>
      </c>
      <c r="Q266" s="362">
        <v>539.42214000000001</v>
      </c>
      <c r="R266" s="362">
        <v>561.40045812350616</v>
      </c>
      <c r="S266" s="841">
        <v>1</v>
      </c>
      <c r="T266" s="359">
        <v>9.8709053067183472E-2</v>
      </c>
      <c r="U266" s="664">
        <v>0.98696351718623199</v>
      </c>
      <c r="V266" s="359">
        <v>0.11280444794528721</v>
      </c>
      <c r="W266" s="664">
        <v>0.98163567722144496</v>
      </c>
      <c r="X266" s="359">
        <v>0.13715357712923804</v>
      </c>
      <c r="Y266" s="664">
        <v>0.90202507994495729</v>
      </c>
      <c r="Z266" s="359">
        <v>0.17419236173077279</v>
      </c>
      <c r="AA266" s="664">
        <v>0.92001770634886859</v>
      </c>
      <c r="AB266" s="359">
        <v>7.0978608644029243E-3</v>
      </c>
      <c r="AC266" s="363">
        <v>-0.29731945347098432</v>
      </c>
      <c r="AD266" s="865">
        <v>0</v>
      </c>
      <c r="AE266" s="360" t="s">
        <v>1856</v>
      </c>
      <c r="AF266" s="844" t="s">
        <v>1785</v>
      </c>
      <c r="AG266" s="364" t="s">
        <v>719</v>
      </c>
      <c r="AH266" s="364" t="s">
        <v>1747</v>
      </c>
      <c r="AI266" s="364">
        <v>500</v>
      </c>
      <c r="AJ266" s="364">
        <v>0</v>
      </c>
      <c r="AK266" s="364">
        <v>500</v>
      </c>
      <c r="AL266" s="359">
        <v>0.02</v>
      </c>
      <c r="AM266" s="359">
        <v>0.2</v>
      </c>
      <c r="AN266" s="664" t="s">
        <v>64</v>
      </c>
      <c r="AO266" s="357" t="s">
        <v>1323</v>
      </c>
      <c r="AP266" s="360" t="s">
        <v>1762</v>
      </c>
      <c r="AQ266" s="366" t="s">
        <v>688</v>
      </c>
      <c r="AR266" s="359">
        <v>1.92E-3</v>
      </c>
      <c r="AS266" s="359">
        <v>1.92E-3</v>
      </c>
      <c r="AT266" s="359" t="s">
        <v>1417</v>
      </c>
      <c r="AW266" s="198"/>
      <c r="AX266" s="198"/>
      <c r="AY266" s="184"/>
      <c r="AZ266" s="184"/>
      <c r="BA266" s="184"/>
      <c r="BB266" s="848"/>
      <c r="BC266" s="184"/>
      <c r="BD266" s="184"/>
      <c r="BE266" s="184"/>
      <c r="BF266" s="184"/>
      <c r="BG266" s="848"/>
      <c r="BH266" s="186"/>
      <c r="BI266" s="199"/>
      <c r="BJ266" s="199"/>
      <c r="BK266" s="199"/>
      <c r="BL266" s="186"/>
      <c r="BM266" s="186"/>
      <c r="BN266" s="186"/>
      <c r="BO266" s="186"/>
      <c r="BP266" s="186"/>
      <c r="BQ266" s="186"/>
      <c r="BR266" s="186"/>
      <c r="BS266" s="186"/>
      <c r="BT266" s="187"/>
      <c r="BU266" s="188"/>
      <c r="BV266" s="189"/>
      <c r="BW266" s="185"/>
    </row>
    <row r="267" spans="2:75" customFormat="1" ht="18.75">
      <c r="B267" s="353" t="s">
        <v>1280</v>
      </c>
      <c r="C267" s="354">
        <v>5024659000100</v>
      </c>
      <c r="D267" s="355" t="s">
        <v>13</v>
      </c>
      <c r="E267" s="355" t="s">
        <v>615</v>
      </c>
      <c r="F267" s="355" t="s">
        <v>619</v>
      </c>
      <c r="G267" s="356" t="s">
        <v>34</v>
      </c>
      <c r="H267" s="356" t="s">
        <v>1336</v>
      </c>
      <c r="I267" s="356" t="s">
        <v>34</v>
      </c>
      <c r="J267" s="356" t="s">
        <v>1417</v>
      </c>
      <c r="K267" s="357" t="s">
        <v>48</v>
      </c>
      <c r="L267" s="358"/>
      <c r="M267" s="358" t="s">
        <v>1414</v>
      </c>
      <c r="N267" s="357">
        <v>122041</v>
      </c>
      <c r="O267" s="357" t="s">
        <v>1320</v>
      </c>
      <c r="P267" s="361">
        <v>37637</v>
      </c>
      <c r="Q267" s="362">
        <v>20.385217000000001</v>
      </c>
      <c r="R267" s="362">
        <v>25.029690501992025</v>
      </c>
      <c r="S267" s="841">
        <v>1</v>
      </c>
      <c r="T267" s="359">
        <v>2.8376105991034128E-2</v>
      </c>
      <c r="U267" s="664">
        <v>0.28372454706762057</v>
      </c>
      <c r="V267" s="359">
        <v>3.8705771196709593E-2</v>
      </c>
      <c r="W267" s="664">
        <v>0.33682152267159504</v>
      </c>
      <c r="X267" s="359">
        <v>4.8260929034093847E-2</v>
      </c>
      <c r="Y267" s="664">
        <v>0.31740016761776646</v>
      </c>
      <c r="Z267" s="359">
        <v>7.156041110727096E-2</v>
      </c>
      <c r="AA267" s="664">
        <v>0.37795483474785913</v>
      </c>
      <c r="AB267" s="359">
        <v>3.5855176811498586E-2</v>
      </c>
      <c r="AC267" s="363">
        <v>-2.1254673840335134</v>
      </c>
      <c r="AD267" s="865">
        <v>0</v>
      </c>
      <c r="AE267" s="360" t="s">
        <v>1753</v>
      </c>
      <c r="AF267" s="844" t="s">
        <v>1754</v>
      </c>
      <c r="AG267" s="364" t="s">
        <v>728</v>
      </c>
      <c r="AH267" s="364" t="s">
        <v>1747</v>
      </c>
      <c r="AI267" s="364">
        <v>5000</v>
      </c>
      <c r="AJ267" s="364">
        <v>100</v>
      </c>
      <c r="AK267" s="364">
        <v>1000</v>
      </c>
      <c r="AL267" s="359">
        <v>1.1000000000000001E-2</v>
      </c>
      <c r="AM267" s="359">
        <v>0</v>
      </c>
      <c r="AN267" s="664" t="s">
        <v>2161</v>
      </c>
      <c r="AO267" s="357" t="s">
        <v>1323</v>
      </c>
      <c r="AP267" s="360" t="s">
        <v>1762</v>
      </c>
      <c r="AQ267" s="366" t="s">
        <v>664</v>
      </c>
      <c r="AR267" s="359">
        <v>2.9333333333333299E-3</v>
      </c>
      <c r="AS267" s="359">
        <v>2.9333333333333299E-3</v>
      </c>
      <c r="AT267" s="359" t="s">
        <v>1417</v>
      </c>
      <c r="AW267" s="198"/>
      <c r="AX267" s="198"/>
      <c r="AY267" s="184"/>
      <c r="AZ267" s="184"/>
      <c r="BA267" s="184"/>
      <c r="BB267" s="848"/>
      <c r="BC267" s="184"/>
      <c r="BD267" s="184"/>
      <c r="BE267" s="184"/>
      <c r="BF267" s="184"/>
      <c r="BG267" s="848"/>
      <c r="BH267" s="186"/>
      <c r="BI267" s="199"/>
      <c r="BJ267" s="199"/>
      <c r="BK267" s="199"/>
      <c r="BL267" s="186"/>
      <c r="BM267" s="186"/>
      <c r="BN267" s="186"/>
      <c r="BO267" s="186"/>
      <c r="BP267" s="186"/>
      <c r="BQ267" s="186"/>
      <c r="BR267" s="186"/>
      <c r="BS267" s="186"/>
      <c r="BT267" s="187"/>
      <c r="BU267" s="188"/>
      <c r="BV267" s="189"/>
      <c r="BW267" s="185"/>
    </row>
    <row r="268" spans="2:75" customFormat="1" ht="18.75">
      <c r="B268" s="353" t="s">
        <v>1555</v>
      </c>
      <c r="C268" s="354">
        <v>36348364000104</v>
      </c>
      <c r="D268" s="355" t="s">
        <v>14</v>
      </c>
      <c r="E268" s="355" t="s">
        <v>15</v>
      </c>
      <c r="F268" s="355" t="s">
        <v>1325</v>
      </c>
      <c r="G268" s="356" t="s">
        <v>1417</v>
      </c>
      <c r="H268" s="356" t="s">
        <v>34</v>
      </c>
      <c r="I268" s="356" t="s">
        <v>1417</v>
      </c>
      <c r="J268" s="356" t="s">
        <v>608</v>
      </c>
      <c r="K268" s="357" t="s">
        <v>48</v>
      </c>
      <c r="L268" s="358"/>
      <c r="M268" s="358" t="s">
        <v>1417</v>
      </c>
      <c r="N268" s="357">
        <v>549576</v>
      </c>
      <c r="O268" s="357" t="s">
        <v>1323</v>
      </c>
      <c r="P268" s="361">
        <v>44062</v>
      </c>
      <c r="Q268" s="362">
        <v>406.99227685</v>
      </c>
      <c r="R268" s="362">
        <v>362.25573555072236</v>
      </c>
      <c r="S268" s="841">
        <v>1</v>
      </c>
      <c r="T268" s="359">
        <v>0.17340967432565146</v>
      </c>
      <c r="U268" s="664">
        <v>1.7338736090404632</v>
      </c>
      <c r="V268" s="359">
        <v>0.21740002561981608</v>
      </c>
      <c r="W268" s="664">
        <v>1.8918369378552813</v>
      </c>
      <c r="X268" s="359">
        <v>0.22558451996785034</v>
      </c>
      <c r="Y268" s="664">
        <v>1.4836134712447617</v>
      </c>
      <c r="Z268" s="359"/>
      <c r="AA268" s="664"/>
      <c r="AB268" s="359">
        <v>0.10131985802861726</v>
      </c>
      <c r="AC268" s="363">
        <v>1.0115020644083916</v>
      </c>
      <c r="AD268" s="865">
        <v>0</v>
      </c>
      <c r="AE268" s="360" t="s">
        <v>2042</v>
      </c>
      <c r="AF268" s="844" t="s">
        <v>1831</v>
      </c>
      <c r="AG268" s="364" t="s">
        <v>59</v>
      </c>
      <c r="AH268" s="364" t="s">
        <v>1817</v>
      </c>
      <c r="AI268" s="364">
        <v>0</v>
      </c>
      <c r="AJ268" s="364">
        <v>0</v>
      </c>
      <c r="AK268" s="364">
        <v>0</v>
      </c>
      <c r="AL268" s="359">
        <v>0</v>
      </c>
      <c r="AM268" s="359">
        <v>0</v>
      </c>
      <c r="AN268" s="664" t="s">
        <v>1752</v>
      </c>
      <c r="AO268" s="357" t="s">
        <v>1323</v>
      </c>
      <c r="AP268" s="360" t="s">
        <v>1762</v>
      </c>
      <c r="AQ268" s="366" t="s">
        <v>1743</v>
      </c>
      <c r="AR268" s="359">
        <v>0</v>
      </c>
      <c r="AS268" s="359">
        <v>0</v>
      </c>
      <c r="AT268" s="359" t="s">
        <v>1417</v>
      </c>
      <c r="AW268" s="198"/>
      <c r="AX268" s="198"/>
      <c r="AY268" s="184"/>
      <c r="AZ268" s="184"/>
      <c r="BA268" s="184"/>
      <c r="BB268" s="848"/>
      <c r="BC268" s="184"/>
      <c r="BD268" s="184"/>
      <c r="BE268" s="184"/>
      <c r="BF268" s="184"/>
      <c r="BG268" s="848"/>
      <c r="BH268" s="186"/>
      <c r="BI268" s="199"/>
      <c r="BJ268" s="199"/>
      <c r="BK268" s="199"/>
      <c r="BL268" s="186"/>
      <c r="BM268" s="186"/>
      <c r="BN268" s="186"/>
      <c r="BO268" s="186"/>
      <c r="BP268" s="186"/>
      <c r="BQ268" s="186"/>
      <c r="BR268" s="186"/>
      <c r="BS268" s="186"/>
      <c r="BT268" s="187"/>
      <c r="BU268" s="188"/>
      <c r="BV268" s="189"/>
      <c r="BW268" s="185"/>
    </row>
    <row r="269" spans="2:75" customFormat="1" ht="18.75">
      <c r="B269" s="353" t="s">
        <v>1024</v>
      </c>
      <c r="C269" s="354">
        <v>8773805000180</v>
      </c>
      <c r="D269" s="355" t="s">
        <v>13</v>
      </c>
      <c r="E269" s="355" t="s">
        <v>616</v>
      </c>
      <c r="F269" s="355" t="s">
        <v>610</v>
      </c>
      <c r="G269" s="356" t="s">
        <v>34</v>
      </c>
      <c r="H269" s="356" t="s">
        <v>1336</v>
      </c>
      <c r="I269" s="356" t="s">
        <v>34</v>
      </c>
      <c r="J269" s="356" t="s">
        <v>1417</v>
      </c>
      <c r="K269" s="357" t="s">
        <v>48</v>
      </c>
      <c r="L269" s="358"/>
      <c r="M269" s="358" t="s">
        <v>34</v>
      </c>
      <c r="N269" s="357">
        <v>184519</v>
      </c>
      <c r="O269" s="357" t="s">
        <v>1323</v>
      </c>
      <c r="P269" s="361">
        <v>39190</v>
      </c>
      <c r="Q269" s="362">
        <v>20.792584999999999</v>
      </c>
      <c r="R269" s="362">
        <v>37.796597800796796</v>
      </c>
      <c r="S269" s="841">
        <v>1</v>
      </c>
      <c r="T269" s="359">
        <v>3.0152297157430841E-2</v>
      </c>
      <c r="U269" s="664">
        <v>0.30148417322459381</v>
      </c>
      <c r="V269" s="359">
        <v>3.6336432385076112E-2</v>
      </c>
      <c r="W269" s="664">
        <v>0.31620329749262899</v>
      </c>
      <c r="X269" s="359">
        <v>8.2654011825550988E-2</v>
      </c>
      <c r="Y269" s="664">
        <v>0.54359494797908869</v>
      </c>
      <c r="Z269" s="359">
        <v>0.1328163948373271</v>
      </c>
      <c r="AA269" s="664">
        <v>0.7014856089535223</v>
      </c>
      <c r="AB269" s="359">
        <v>3.1987710049115686E-2</v>
      </c>
      <c r="AC269" s="363">
        <v>-2.4565168170079996</v>
      </c>
      <c r="AD269" s="865">
        <v>9412694000149</v>
      </c>
      <c r="AE269" s="360" t="s">
        <v>1802</v>
      </c>
      <c r="AF269" s="844" t="s">
        <v>1741</v>
      </c>
      <c r="AG269" s="364" t="s">
        <v>1436</v>
      </c>
      <c r="AH269" s="364" t="s">
        <v>1747</v>
      </c>
      <c r="AI269" s="364">
        <v>50000</v>
      </c>
      <c r="AJ269" s="364">
        <v>5000</v>
      </c>
      <c r="AK269" s="364">
        <v>25000</v>
      </c>
      <c r="AL269" s="359">
        <v>0.02</v>
      </c>
      <c r="AM269" s="359">
        <v>0.2</v>
      </c>
      <c r="AN269" s="664" t="s">
        <v>64</v>
      </c>
      <c r="AO269" s="357" t="s">
        <v>1323</v>
      </c>
      <c r="AP269" s="360" t="s">
        <v>1762</v>
      </c>
      <c r="AQ269" s="366" t="s">
        <v>668</v>
      </c>
      <c r="AR269" s="359">
        <v>5.3333333333333297E-3</v>
      </c>
      <c r="AS269" s="359">
        <v>5.3333333333333297E-3</v>
      </c>
      <c r="AT269" s="359" t="s">
        <v>1417</v>
      </c>
      <c r="AW269" s="198"/>
      <c r="AX269" s="198"/>
      <c r="AY269" s="184"/>
      <c r="AZ269" s="184"/>
      <c r="BA269" s="184"/>
      <c r="BB269" s="848"/>
      <c r="BC269" s="184"/>
      <c r="BD269" s="184"/>
      <c r="BE269" s="184"/>
      <c r="BF269" s="184"/>
      <c r="BG269" s="848"/>
      <c r="BH269" s="186"/>
      <c r="BI269" s="199"/>
      <c r="BJ269" s="199"/>
      <c r="BK269" s="199"/>
      <c r="BL269" s="186"/>
      <c r="BM269" s="186"/>
      <c r="BN269" s="186"/>
      <c r="BO269" s="186"/>
      <c r="BP269" s="186"/>
      <c r="BQ269" s="186"/>
      <c r="BR269" s="186"/>
      <c r="BS269" s="186"/>
      <c r="BT269" s="187"/>
      <c r="BU269" s="188"/>
      <c r="BV269" s="189"/>
      <c r="BW269" s="185"/>
    </row>
    <row r="270" spans="2:75" customFormat="1" ht="18.75">
      <c r="B270" s="353" t="s">
        <v>809</v>
      </c>
      <c r="C270" s="354">
        <v>5104498000156</v>
      </c>
      <c r="D270" s="355" t="s">
        <v>11</v>
      </c>
      <c r="E270" s="355" t="s">
        <v>621</v>
      </c>
      <c r="F270" s="355" t="s">
        <v>672</v>
      </c>
      <c r="G270" s="356" t="s">
        <v>865</v>
      </c>
      <c r="H270" s="356" t="s">
        <v>34</v>
      </c>
      <c r="I270" s="356" t="s">
        <v>1417</v>
      </c>
      <c r="J270" s="356" t="s">
        <v>608</v>
      </c>
      <c r="K270" s="357" t="s">
        <v>48</v>
      </c>
      <c r="L270" s="358"/>
      <c r="M270" s="358" t="s">
        <v>1414</v>
      </c>
      <c r="N270" s="357">
        <v>107816</v>
      </c>
      <c r="O270" s="357" t="s">
        <v>1320</v>
      </c>
      <c r="P270" s="361">
        <v>37538</v>
      </c>
      <c r="Q270" s="362">
        <v>79.800650000000005</v>
      </c>
      <c r="R270" s="362">
        <v>107.22507347011948</v>
      </c>
      <c r="S270" s="841">
        <v>1</v>
      </c>
      <c r="T270" s="359">
        <v>6.0484144143141405E-2</v>
      </c>
      <c r="U270" s="664">
        <v>0.60476361369694986</v>
      </c>
      <c r="V270" s="359">
        <v>9.8238402217013965E-2</v>
      </c>
      <c r="W270" s="664">
        <v>0.8548804789703337</v>
      </c>
      <c r="X270" s="359">
        <v>0.10000551632912891</v>
      </c>
      <c r="Y270" s="664">
        <v>0.6577114921087176</v>
      </c>
      <c r="Z270" s="359">
        <v>8.2384461749623661E-2</v>
      </c>
      <c r="AA270" s="664">
        <v>0.43512334745665771</v>
      </c>
      <c r="AB270" s="359">
        <v>5.3242363948759676E-2</v>
      </c>
      <c r="AC270" s="363">
        <v>-0.31321633008894795</v>
      </c>
      <c r="AD270" s="865">
        <v>14951623000154</v>
      </c>
      <c r="AE270" s="360" t="s">
        <v>1768</v>
      </c>
      <c r="AF270" s="844" t="s">
        <v>1754</v>
      </c>
      <c r="AG270" s="364" t="s">
        <v>728</v>
      </c>
      <c r="AH270" s="364" t="s">
        <v>1747</v>
      </c>
      <c r="AI270" s="364">
        <v>1000</v>
      </c>
      <c r="AJ270" s="364">
        <v>1000</v>
      </c>
      <c r="AK270" s="364">
        <v>1000</v>
      </c>
      <c r="AL270" s="359">
        <v>5.0000000000000001E-3</v>
      </c>
      <c r="AM270" s="359">
        <v>0</v>
      </c>
      <c r="AN270" s="664" t="s">
        <v>34</v>
      </c>
      <c r="AO270" s="357" t="s">
        <v>1323</v>
      </c>
      <c r="AP270" s="360" t="s">
        <v>1749</v>
      </c>
      <c r="AQ270" s="366" t="s">
        <v>673</v>
      </c>
      <c r="AR270" s="359">
        <v>1.6000000000000001E-3</v>
      </c>
      <c r="AS270" s="359">
        <v>1.6000000000000001E-3</v>
      </c>
      <c r="AT270" s="359" t="s">
        <v>1417</v>
      </c>
      <c r="AW270" s="198"/>
      <c r="AX270" s="198"/>
      <c r="AY270" s="184"/>
      <c r="AZ270" s="184"/>
      <c r="BA270" s="184"/>
      <c r="BB270" s="848"/>
      <c r="BC270" s="184"/>
      <c r="BD270" s="184"/>
      <c r="BE270" s="184"/>
      <c r="BF270" s="184"/>
      <c r="BG270" s="848"/>
      <c r="BH270" s="186"/>
      <c r="BI270" s="199"/>
      <c r="BJ270" s="199"/>
      <c r="BK270" s="199"/>
      <c r="BL270" s="186"/>
      <c r="BM270" s="186"/>
      <c r="BN270" s="186"/>
      <c r="BO270" s="186"/>
      <c r="BP270" s="186"/>
      <c r="BQ270" s="186"/>
      <c r="BR270" s="186"/>
      <c r="BS270" s="186"/>
      <c r="BT270" s="187"/>
      <c r="BU270" s="188"/>
      <c r="BV270" s="189"/>
      <c r="BW270" s="185"/>
    </row>
    <row r="271" spans="2:75" customFormat="1" ht="18.75">
      <c r="B271" s="353" t="s">
        <v>1531</v>
      </c>
      <c r="C271" s="354">
        <v>9290807000180</v>
      </c>
      <c r="D271" s="355" t="s">
        <v>14</v>
      </c>
      <c r="E271" s="355" t="s">
        <v>607</v>
      </c>
      <c r="F271" s="355" t="s">
        <v>672</v>
      </c>
      <c r="G271" s="356" t="s">
        <v>1417</v>
      </c>
      <c r="H271" s="356" t="s">
        <v>34</v>
      </c>
      <c r="I271" s="356" t="s">
        <v>1417</v>
      </c>
      <c r="J271" s="356" t="s">
        <v>608</v>
      </c>
      <c r="K271" s="357" t="s">
        <v>48</v>
      </c>
      <c r="L271" s="358"/>
      <c r="M271" s="358" t="s">
        <v>1417</v>
      </c>
      <c r="N271" s="357">
        <v>204579</v>
      </c>
      <c r="O271" s="357" t="s">
        <v>1320</v>
      </c>
      <c r="P271" s="361">
        <v>39509</v>
      </c>
      <c r="Q271" s="362">
        <v>5.5603850000000001</v>
      </c>
      <c r="R271" s="362">
        <v>11.228364199203192</v>
      </c>
      <c r="S271" s="841">
        <v>1</v>
      </c>
      <c r="T271" s="359">
        <v>9.6115298506406877E-2</v>
      </c>
      <c r="U271" s="664">
        <v>0.9610293090819404</v>
      </c>
      <c r="V271" s="359">
        <v>0.10851097813075583</v>
      </c>
      <c r="W271" s="664">
        <v>0.94427347009410245</v>
      </c>
      <c r="X271" s="359">
        <v>0.18812486884426938</v>
      </c>
      <c r="Y271" s="664">
        <v>1.2372506310862519</v>
      </c>
      <c r="Z271" s="359">
        <v>5.2394814161811354E-2</v>
      </c>
      <c r="AA271" s="664">
        <v>0.27672945168645224</v>
      </c>
      <c r="AB271" s="359">
        <v>0.20733779208509542</v>
      </c>
      <c r="AC271" s="363">
        <v>-3.0885840266498561E-2</v>
      </c>
      <c r="AD271" s="865">
        <v>0</v>
      </c>
      <c r="AE271" s="360" t="s">
        <v>1763</v>
      </c>
      <c r="AF271" s="844" t="s">
        <v>1760</v>
      </c>
      <c r="AG271" s="364" t="s">
        <v>1435</v>
      </c>
      <c r="AH271" s="364" t="s">
        <v>1742</v>
      </c>
      <c r="AI271" s="364">
        <v>50000</v>
      </c>
      <c r="AJ271" s="364">
        <v>50000</v>
      </c>
      <c r="AK271" s="364">
        <v>50000</v>
      </c>
      <c r="AL271" s="359">
        <v>0.01</v>
      </c>
      <c r="AM271" s="359">
        <v>0</v>
      </c>
      <c r="AN271" s="664" t="s">
        <v>2161</v>
      </c>
      <c r="AO271" s="357" t="s">
        <v>1323</v>
      </c>
      <c r="AP271" s="360" t="s">
        <v>1762</v>
      </c>
      <c r="AQ271" s="366" t="s">
        <v>671</v>
      </c>
      <c r="AR271" s="359">
        <v>3.5000000000000001E-3</v>
      </c>
      <c r="AS271" s="359">
        <v>3.5000000000000001E-3</v>
      </c>
      <c r="AT271" s="359" t="s">
        <v>1417</v>
      </c>
      <c r="AW271" s="198"/>
      <c r="AX271" s="198"/>
      <c r="AY271" s="184"/>
      <c r="AZ271" s="184"/>
      <c r="BA271" s="184"/>
      <c r="BB271" s="848"/>
      <c r="BC271" s="184"/>
      <c r="BD271" s="184"/>
      <c r="BE271" s="184"/>
      <c r="BF271" s="184"/>
      <c r="BG271" s="848"/>
      <c r="BH271" s="186"/>
      <c r="BI271" s="199"/>
      <c r="BJ271" s="199"/>
      <c r="BK271" s="199"/>
      <c r="BL271" s="186"/>
      <c r="BM271" s="186"/>
      <c r="BN271" s="186"/>
      <c r="BO271" s="186"/>
      <c r="BP271" s="186"/>
      <c r="BQ271" s="186"/>
      <c r="BR271" s="186"/>
      <c r="BS271" s="186"/>
      <c r="BT271" s="187"/>
      <c r="BU271" s="188"/>
      <c r="BV271" s="189"/>
      <c r="BW271" s="185"/>
    </row>
    <row r="272" spans="2:75" customFormat="1" ht="18.75">
      <c r="B272" s="353" t="s">
        <v>1534</v>
      </c>
      <c r="C272" s="354">
        <v>20997959000150</v>
      </c>
      <c r="D272" s="355" t="s">
        <v>11</v>
      </c>
      <c r="E272" s="355" t="s">
        <v>620</v>
      </c>
      <c r="F272" s="355" t="s">
        <v>672</v>
      </c>
      <c r="G272" s="356" t="s">
        <v>738</v>
      </c>
      <c r="H272" s="356" t="s">
        <v>34</v>
      </c>
      <c r="I272" s="356" t="s">
        <v>1303</v>
      </c>
      <c r="J272" s="356" t="s">
        <v>608</v>
      </c>
      <c r="K272" s="357" t="s">
        <v>48</v>
      </c>
      <c r="L272" s="358"/>
      <c r="M272" s="358" t="s">
        <v>1417</v>
      </c>
      <c r="N272" s="357">
        <v>387150</v>
      </c>
      <c r="O272" s="357" t="s">
        <v>1320</v>
      </c>
      <c r="P272" s="361">
        <v>42013</v>
      </c>
      <c r="Q272" s="362">
        <v>586.16516300000001</v>
      </c>
      <c r="R272" s="362">
        <v>421.0466535577691</v>
      </c>
      <c r="S272" s="841">
        <v>1</v>
      </c>
      <c r="T272" s="359">
        <v>0.10501895268847439</v>
      </c>
      <c r="U272" s="664">
        <v>1.0500543941606335</v>
      </c>
      <c r="V272" s="359">
        <v>0.11931949144357401</v>
      </c>
      <c r="W272" s="664">
        <v>1.0383302424895615</v>
      </c>
      <c r="X272" s="359">
        <v>0.18107604382303055</v>
      </c>
      <c r="Y272" s="664">
        <v>1.1908922561434701</v>
      </c>
      <c r="Z272" s="359">
        <v>0.17608912879035676</v>
      </c>
      <c r="AA272" s="664">
        <v>0.93003570749597775</v>
      </c>
      <c r="AB272" s="359">
        <v>1.9362764039332625E-3</v>
      </c>
      <c r="AC272" s="363">
        <v>2.2748360597288206</v>
      </c>
      <c r="AD272" s="865">
        <v>0</v>
      </c>
      <c r="AE272" s="360" t="s">
        <v>1763</v>
      </c>
      <c r="AF272" s="844" t="s">
        <v>1760</v>
      </c>
      <c r="AG272" s="364" t="s">
        <v>1435</v>
      </c>
      <c r="AH272" s="364" t="s">
        <v>1817</v>
      </c>
      <c r="AI272" s="364">
        <v>1000</v>
      </c>
      <c r="AJ272" s="364">
        <v>0</v>
      </c>
      <c r="AK272" s="364">
        <v>0</v>
      </c>
      <c r="AL272" s="359">
        <v>7.4999999999999997E-3</v>
      </c>
      <c r="AM272" s="359">
        <v>0</v>
      </c>
      <c r="AN272" s="664" t="s">
        <v>34</v>
      </c>
      <c r="AO272" s="357" t="s">
        <v>1320</v>
      </c>
      <c r="AP272" s="360" t="s">
        <v>1762</v>
      </c>
      <c r="AQ272" s="366" t="s">
        <v>2211</v>
      </c>
      <c r="AR272" s="359">
        <v>0</v>
      </c>
      <c r="AS272" s="359">
        <v>0</v>
      </c>
      <c r="AT272" s="359" t="s">
        <v>1417</v>
      </c>
      <c r="AW272" s="198"/>
      <c r="AX272" s="198"/>
      <c r="AY272" s="184"/>
      <c r="AZ272" s="184"/>
      <c r="BA272" s="184"/>
      <c r="BB272" s="848"/>
      <c r="BC272" s="184"/>
      <c r="BD272" s="184"/>
      <c r="BE272" s="184"/>
      <c r="BF272" s="184"/>
      <c r="BG272" s="848"/>
      <c r="BH272" s="186"/>
      <c r="BI272" s="199"/>
      <c r="BJ272" s="199"/>
      <c r="BK272" s="199"/>
      <c r="BL272" s="186"/>
      <c r="BM272" s="186"/>
      <c r="BN272" s="186"/>
      <c r="BO272" s="186"/>
      <c r="BP272" s="186"/>
      <c r="BQ272" s="186"/>
      <c r="BR272" s="186"/>
      <c r="BS272" s="186"/>
      <c r="BT272" s="187"/>
      <c r="BU272" s="188"/>
      <c r="BV272" s="189"/>
      <c r="BW272" s="185"/>
    </row>
    <row r="273" spans="2:75" customFormat="1" ht="18.75">
      <c r="B273" s="353" t="s">
        <v>886</v>
      </c>
      <c r="C273" s="354">
        <v>9344799000108</v>
      </c>
      <c r="D273" s="355" t="s">
        <v>11</v>
      </c>
      <c r="E273" s="355" t="s">
        <v>621</v>
      </c>
      <c r="F273" s="355" t="s">
        <v>672</v>
      </c>
      <c r="G273" s="356" t="s">
        <v>738</v>
      </c>
      <c r="H273" s="356" t="s">
        <v>34</v>
      </c>
      <c r="I273" s="356" t="s">
        <v>1417</v>
      </c>
      <c r="J273" s="356" t="s">
        <v>608</v>
      </c>
      <c r="K273" s="357" t="s">
        <v>48</v>
      </c>
      <c r="L273" s="358"/>
      <c r="M273" s="358" t="s">
        <v>34</v>
      </c>
      <c r="N273" s="357">
        <v>213403</v>
      </c>
      <c r="O273" s="357" t="s">
        <v>1320</v>
      </c>
      <c r="P273" s="361">
        <v>39648</v>
      </c>
      <c r="Q273" s="362">
        <v>115.135938</v>
      </c>
      <c r="R273" s="362">
        <v>164.01055812350592</v>
      </c>
      <c r="S273" s="841">
        <v>1</v>
      </c>
      <c r="T273" s="359">
        <v>8.1501686318032229E-2</v>
      </c>
      <c r="U273" s="664">
        <v>0.81491199120617108</v>
      </c>
      <c r="V273" s="359">
        <v>0.11687146951326066</v>
      </c>
      <c r="W273" s="664">
        <v>1.0170273088802269</v>
      </c>
      <c r="X273" s="359">
        <v>0.15500597378768344</v>
      </c>
      <c r="Y273" s="664">
        <v>1.0194358676189044</v>
      </c>
      <c r="Z273" s="359">
        <v>0.21150382666000911</v>
      </c>
      <c r="AA273" s="664">
        <v>1.117082652501717</v>
      </c>
      <c r="AB273" s="359">
        <v>2.5457981101204476E-2</v>
      </c>
      <c r="AC273" s="363">
        <v>7.6859568996361177E-2</v>
      </c>
      <c r="AD273" s="865">
        <v>10347453000142</v>
      </c>
      <c r="AE273" s="360" t="s">
        <v>1771</v>
      </c>
      <c r="AF273" s="844" t="s">
        <v>1771</v>
      </c>
      <c r="AG273" s="364" t="s">
        <v>469</v>
      </c>
      <c r="AH273" s="364" t="s">
        <v>1747</v>
      </c>
      <c r="AI273" s="364">
        <v>100</v>
      </c>
      <c r="AJ273" s="364">
        <v>100</v>
      </c>
      <c r="AK273" s="364">
        <v>100</v>
      </c>
      <c r="AL273" s="359">
        <v>3.4999999999999996E-3</v>
      </c>
      <c r="AM273" s="359">
        <v>0</v>
      </c>
      <c r="AN273" s="664" t="s">
        <v>2156</v>
      </c>
      <c r="AO273" s="357" t="s">
        <v>1323</v>
      </c>
      <c r="AP273" s="360" t="s">
        <v>1749</v>
      </c>
      <c r="AQ273" s="366" t="s">
        <v>676</v>
      </c>
      <c r="AR273" s="359">
        <v>1.5166666666666701E-3</v>
      </c>
      <c r="AS273" s="359">
        <v>1.5166666666666701E-3</v>
      </c>
      <c r="AT273" s="359" t="s">
        <v>1417</v>
      </c>
      <c r="AW273" s="198"/>
      <c r="AX273" s="198"/>
      <c r="AY273" s="184"/>
      <c r="AZ273" s="184"/>
      <c r="BA273" s="184"/>
      <c r="BB273" s="848"/>
      <c r="BC273" s="184"/>
      <c r="BD273" s="184"/>
      <c r="BE273" s="184"/>
      <c r="BF273" s="184"/>
      <c r="BG273" s="848"/>
      <c r="BH273" s="186"/>
      <c r="BI273" s="199"/>
      <c r="BJ273" s="199"/>
      <c r="BK273" s="199"/>
      <c r="BL273" s="186"/>
      <c r="BM273" s="186"/>
      <c r="BN273" s="186"/>
      <c r="BO273" s="186"/>
      <c r="BP273" s="186"/>
      <c r="BQ273" s="186"/>
      <c r="BR273" s="186"/>
      <c r="BS273" s="186"/>
      <c r="BT273" s="187"/>
      <c r="BU273" s="188"/>
      <c r="BV273" s="189"/>
      <c r="BW273" s="185"/>
    </row>
    <row r="274" spans="2:75" customFormat="1" ht="18.75">
      <c r="B274" s="353" t="s">
        <v>1584</v>
      </c>
      <c r="C274" s="354">
        <v>13703754000150</v>
      </c>
      <c r="D274" s="355" t="s">
        <v>11</v>
      </c>
      <c r="E274" s="355" t="s">
        <v>621</v>
      </c>
      <c r="F274" s="355" t="s">
        <v>672</v>
      </c>
      <c r="G274" s="356" t="s">
        <v>738</v>
      </c>
      <c r="H274" s="356" t="s">
        <v>34</v>
      </c>
      <c r="I274" s="356" t="s">
        <v>1417</v>
      </c>
      <c r="J274" s="356" t="s">
        <v>1417</v>
      </c>
      <c r="K274" s="357" t="s">
        <v>1417</v>
      </c>
      <c r="L274" s="358"/>
      <c r="M274" s="358" t="s">
        <v>1417</v>
      </c>
      <c r="N274" s="357">
        <v>286109</v>
      </c>
      <c r="O274" s="357" t="s">
        <v>1320</v>
      </c>
      <c r="P274" s="361">
        <v>40803</v>
      </c>
      <c r="Q274" s="362">
        <v>198.15033</v>
      </c>
      <c r="R274" s="362">
        <v>203.14254653784863</v>
      </c>
      <c r="S274" s="841">
        <v>1</v>
      </c>
      <c r="T274" s="359">
        <v>8.2783521684650196E-2</v>
      </c>
      <c r="U274" s="664">
        <v>0.82772869547573691</v>
      </c>
      <c r="V274" s="359">
        <v>0.11670380341270126</v>
      </c>
      <c r="W274" s="664">
        <v>1.0155682615716533</v>
      </c>
      <c r="X274" s="359">
        <v>0.16092708748689821</v>
      </c>
      <c r="Y274" s="664">
        <v>1.0583775647272826</v>
      </c>
      <c r="Z274" s="359">
        <v>0.22589163326657435</v>
      </c>
      <c r="AA274" s="664">
        <v>1.1930735668107042</v>
      </c>
      <c r="AB274" s="359">
        <v>2.5345494351194479E-2</v>
      </c>
      <c r="AC274" s="363">
        <v>7.0585459080318408E-2</v>
      </c>
      <c r="AD274" s="865">
        <v>31552311000197</v>
      </c>
      <c r="AE274" s="360" t="s">
        <v>1745</v>
      </c>
      <c r="AF274" s="844" t="s">
        <v>1746</v>
      </c>
      <c r="AG274" s="364" t="s">
        <v>59</v>
      </c>
      <c r="AH274" s="364" t="s">
        <v>1742</v>
      </c>
      <c r="AI274" s="364">
        <v>100000</v>
      </c>
      <c r="AJ274" s="364">
        <v>50000</v>
      </c>
      <c r="AK274" s="364">
        <v>100000</v>
      </c>
      <c r="AL274" s="359">
        <v>4.0000000000000001E-3</v>
      </c>
      <c r="AM274" s="359">
        <v>0</v>
      </c>
      <c r="AN274" s="664" t="s">
        <v>636</v>
      </c>
      <c r="AO274" s="357" t="s">
        <v>1323</v>
      </c>
      <c r="AP274" s="360" t="s">
        <v>1749</v>
      </c>
      <c r="AQ274" s="366" t="s">
        <v>662</v>
      </c>
      <c r="AR274" s="359">
        <v>0</v>
      </c>
      <c r="AS274" s="359">
        <v>0</v>
      </c>
      <c r="AT274" s="359" t="s">
        <v>1417</v>
      </c>
      <c r="AW274" s="198"/>
      <c r="AX274" s="198"/>
      <c r="AY274" s="184"/>
      <c r="AZ274" s="184"/>
      <c r="BA274" s="184"/>
      <c r="BB274" s="848"/>
      <c r="BC274" s="184"/>
      <c r="BD274" s="184"/>
      <c r="BE274" s="184"/>
      <c r="BF274" s="184"/>
      <c r="BG274" s="848"/>
      <c r="BH274" s="186"/>
      <c r="BI274" s="199"/>
      <c r="BJ274" s="199"/>
      <c r="BK274" s="199"/>
      <c r="BL274" s="186"/>
      <c r="BM274" s="186"/>
      <c r="BN274" s="186"/>
      <c r="BO274" s="186"/>
      <c r="BP274" s="186"/>
      <c r="BQ274" s="186"/>
      <c r="BR274" s="186"/>
      <c r="BS274" s="186"/>
      <c r="BT274" s="187"/>
      <c r="BU274" s="188"/>
      <c r="BV274" s="189"/>
      <c r="BW274" s="185"/>
    </row>
    <row r="275" spans="2:75" customFormat="1" ht="18.75">
      <c r="B275" s="353" t="s">
        <v>1585</v>
      </c>
      <c r="C275" s="354">
        <v>9463987000155</v>
      </c>
      <c r="D275" s="355" t="s">
        <v>11</v>
      </c>
      <c r="E275" s="355" t="s">
        <v>621</v>
      </c>
      <c r="F275" s="355" t="s">
        <v>672</v>
      </c>
      <c r="G275" s="356" t="s">
        <v>865</v>
      </c>
      <c r="H275" s="356" t="s">
        <v>34</v>
      </c>
      <c r="I275" s="356" t="s">
        <v>1417</v>
      </c>
      <c r="J275" s="356" t="s">
        <v>1417</v>
      </c>
      <c r="K275" s="357" t="s">
        <v>1417</v>
      </c>
      <c r="L275" s="358"/>
      <c r="M275" s="358" t="s">
        <v>1417</v>
      </c>
      <c r="N275" s="357">
        <v>210587</v>
      </c>
      <c r="O275" s="357" t="s">
        <v>1320</v>
      </c>
      <c r="P275" s="361">
        <v>39597</v>
      </c>
      <c r="Q275" s="362">
        <v>114.943031</v>
      </c>
      <c r="R275" s="362">
        <v>92.061217501991976</v>
      </c>
      <c r="S275" s="841">
        <v>1</v>
      </c>
      <c r="T275" s="359">
        <v>6.4294493758499938E-2</v>
      </c>
      <c r="U275" s="664">
        <v>0.64286220689816187</v>
      </c>
      <c r="V275" s="359">
        <v>9.9005984874270814E-2</v>
      </c>
      <c r="W275" s="664">
        <v>0.86156006062960677</v>
      </c>
      <c r="X275" s="359">
        <v>0.11782702347316598</v>
      </c>
      <c r="Y275" s="664">
        <v>0.77491912710311506</v>
      </c>
      <c r="Z275" s="359">
        <v>0.11377440113089721</v>
      </c>
      <c r="AA275" s="664">
        <v>0.60091305112130178</v>
      </c>
      <c r="AB275" s="359">
        <v>5.232682670944408E-2</v>
      </c>
      <c r="AC275" s="363">
        <v>-0.30402751675294126</v>
      </c>
      <c r="AD275" s="865">
        <v>31552352000183</v>
      </c>
      <c r="AE275" s="360" t="s">
        <v>1745</v>
      </c>
      <c r="AF275" s="844" t="s">
        <v>1746</v>
      </c>
      <c r="AG275" s="364" t="s">
        <v>59</v>
      </c>
      <c r="AH275" s="364" t="s">
        <v>1742</v>
      </c>
      <c r="AI275" s="364">
        <v>100000</v>
      </c>
      <c r="AJ275" s="364">
        <v>50000</v>
      </c>
      <c r="AK275" s="364">
        <v>100000</v>
      </c>
      <c r="AL275" s="359">
        <v>0</v>
      </c>
      <c r="AM275" s="359">
        <v>0</v>
      </c>
      <c r="AN275" s="664" t="s">
        <v>150</v>
      </c>
      <c r="AO275" s="357" t="s">
        <v>1323</v>
      </c>
      <c r="AP275" s="360" t="s">
        <v>1749</v>
      </c>
      <c r="AQ275" s="366" t="s">
        <v>662</v>
      </c>
      <c r="AR275" s="359">
        <v>0</v>
      </c>
      <c r="AS275" s="359">
        <v>0</v>
      </c>
      <c r="AT275" s="359" t="s">
        <v>1417</v>
      </c>
      <c r="AW275" s="198"/>
      <c r="AX275" s="198"/>
      <c r="AY275" s="184"/>
      <c r="AZ275" s="184"/>
      <c r="BA275" s="184"/>
      <c r="BB275" s="848"/>
      <c r="BC275" s="184"/>
      <c r="BD275" s="184"/>
      <c r="BE275" s="184"/>
      <c r="BF275" s="184"/>
      <c r="BG275" s="848"/>
      <c r="BH275" s="186"/>
      <c r="BI275" s="199"/>
      <c r="BJ275" s="199"/>
      <c r="BK275" s="199"/>
      <c r="BL275" s="186"/>
      <c r="BM275" s="186"/>
      <c r="BN275" s="186"/>
      <c r="BO275" s="186"/>
      <c r="BP275" s="186"/>
      <c r="BQ275" s="186"/>
      <c r="BR275" s="186"/>
      <c r="BS275" s="186"/>
      <c r="BT275" s="187"/>
      <c r="BU275" s="188"/>
      <c r="BV275" s="189"/>
      <c r="BW275" s="185"/>
    </row>
    <row r="276" spans="2:75" customFormat="1" ht="18.75">
      <c r="B276" s="353" t="s">
        <v>982</v>
      </c>
      <c r="C276" s="354">
        <v>19418031000195</v>
      </c>
      <c r="D276" s="355" t="s">
        <v>11</v>
      </c>
      <c r="E276" s="355" t="s">
        <v>661</v>
      </c>
      <c r="F276" s="355" t="s">
        <v>672</v>
      </c>
      <c r="G276" s="356" t="s">
        <v>866</v>
      </c>
      <c r="H276" s="356" t="s">
        <v>34</v>
      </c>
      <c r="I276" s="356" t="s">
        <v>1417</v>
      </c>
      <c r="J276" s="356" t="s">
        <v>608</v>
      </c>
      <c r="K276" s="357" t="s">
        <v>48</v>
      </c>
      <c r="L276" s="358"/>
      <c r="M276" s="358" t="s">
        <v>1414</v>
      </c>
      <c r="N276" s="357">
        <v>366153</v>
      </c>
      <c r="O276" s="357" t="s">
        <v>1320</v>
      </c>
      <c r="P276" s="361">
        <v>41742</v>
      </c>
      <c r="Q276" s="362">
        <v>99.567892000000001</v>
      </c>
      <c r="R276" s="362">
        <v>130.02756758565735</v>
      </c>
      <c r="S276" s="841">
        <v>1</v>
      </c>
      <c r="T276" s="359">
        <v>5.641228578901325E-2</v>
      </c>
      <c r="U276" s="664">
        <v>0.56405026960338234</v>
      </c>
      <c r="V276" s="359">
        <v>0.13331683982411557</v>
      </c>
      <c r="W276" s="664">
        <v>1.1601365790934317</v>
      </c>
      <c r="X276" s="359">
        <v>4.9092443156018017E-3</v>
      </c>
      <c r="Y276" s="664">
        <v>3.2286882988675887E-2</v>
      </c>
      <c r="Z276" s="359">
        <v>3.8185628357068957E-2</v>
      </c>
      <c r="AA276" s="664">
        <v>0.20168194441762702</v>
      </c>
      <c r="AB276" s="359">
        <v>7.9490123478522204E-2</v>
      </c>
      <c r="AC276" s="363">
        <v>0.23150120996834445</v>
      </c>
      <c r="AD276" s="865">
        <v>0</v>
      </c>
      <c r="AE276" s="360" t="s">
        <v>1791</v>
      </c>
      <c r="AF276" s="844" t="s">
        <v>1785</v>
      </c>
      <c r="AG276" s="364" t="s">
        <v>719</v>
      </c>
      <c r="AH276" s="364" t="s">
        <v>1747</v>
      </c>
      <c r="AI276" s="364">
        <v>500</v>
      </c>
      <c r="AJ276" s="364">
        <v>500</v>
      </c>
      <c r="AK276" s="364">
        <v>500</v>
      </c>
      <c r="AL276" s="359">
        <v>3.4999999999999996E-3</v>
      </c>
      <c r="AM276" s="359">
        <v>0.2</v>
      </c>
      <c r="AN276" s="664" t="s">
        <v>633</v>
      </c>
      <c r="AO276" s="357" t="s">
        <v>1323</v>
      </c>
      <c r="AP276" s="360" t="s">
        <v>1749</v>
      </c>
      <c r="AQ276" s="366" t="s">
        <v>673</v>
      </c>
      <c r="AR276" s="359">
        <v>7.5000000000000002E-4</v>
      </c>
      <c r="AS276" s="359">
        <v>7.5000000000000002E-4</v>
      </c>
      <c r="AT276" s="359" t="s">
        <v>1417</v>
      </c>
      <c r="AW276" s="198"/>
      <c r="AX276" s="198"/>
      <c r="AY276" s="184"/>
      <c r="AZ276" s="184"/>
      <c r="BA276" s="184"/>
      <c r="BB276" s="848"/>
      <c r="BC276" s="184"/>
      <c r="BD276" s="184"/>
      <c r="BE276" s="184"/>
      <c r="BF276" s="184"/>
      <c r="BG276" s="848"/>
      <c r="BH276" s="186"/>
      <c r="BI276" s="199"/>
      <c r="BJ276" s="199"/>
      <c r="BK276" s="199"/>
      <c r="BL276" s="218"/>
      <c r="BM276" s="186"/>
      <c r="BN276" s="186"/>
      <c r="BO276" s="186"/>
      <c r="BP276" s="186"/>
      <c r="BQ276" s="186"/>
      <c r="BR276" s="186"/>
      <c r="BS276" s="186"/>
      <c r="BT276" s="187"/>
      <c r="BU276" s="188"/>
      <c r="BV276" s="189"/>
      <c r="BW276" s="185"/>
    </row>
    <row r="277" spans="2:75" customFormat="1" ht="18.75">
      <c r="B277" s="353" t="s">
        <v>1080</v>
      </c>
      <c r="C277" s="354">
        <v>19620324000150</v>
      </c>
      <c r="D277" s="355" t="s">
        <v>11</v>
      </c>
      <c r="E277" s="355" t="s">
        <v>621</v>
      </c>
      <c r="F277" s="355" t="s">
        <v>672</v>
      </c>
      <c r="G277" s="356" t="s">
        <v>738</v>
      </c>
      <c r="H277" s="356" t="s">
        <v>34</v>
      </c>
      <c r="I277" s="356" t="s">
        <v>1417</v>
      </c>
      <c r="J277" s="356" t="s">
        <v>608</v>
      </c>
      <c r="K277" s="357" t="s">
        <v>48</v>
      </c>
      <c r="L277" s="358"/>
      <c r="M277" s="358" t="s">
        <v>34</v>
      </c>
      <c r="N277" s="357">
        <v>379018</v>
      </c>
      <c r="O277" s="357" t="s">
        <v>1320</v>
      </c>
      <c r="P277" s="361">
        <v>41712</v>
      </c>
      <c r="Q277" s="362">
        <v>42.129258</v>
      </c>
      <c r="R277" s="362">
        <v>945.69430080530094</v>
      </c>
      <c r="S277" s="841">
        <v>1</v>
      </c>
      <c r="T277" s="359">
        <v>0.45847165289139902</v>
      </c>
      <c r="U277" s="664">
        <v>4.5841265923187704</v>
      </c>
      <c r="V277" s="359">
        <v>0.45847165289139902</v>
      </c>
      <c r="W277" s="664">
        <v>3.9896665394893782</v>
      </c>
      <c r="X277" s="359">
        <v>0.45847165289139902</v>
      </c>
      <c r="Y277" s="664">
        <v>3.0152544177697629</v>
      </c>
      <c r="Z277" s="359">
        <v>0.45847165289139902</v>
      </c>
      <c r="AA277" s="664">
        <v>2.421472642819126</v>
      </c>
      <c r="AB277" s="359">
        <v>2.0931159045049235</v>
      </c>
      <c r="AC277" s="363">
        <v>0.16413657365732673</v>
      </c>
      <c r="AD277" s="865">
        <v>0</v>
      </c>
      <c r="AE277" s="360" t="s">
        <v>1879</v>
      </c>
      <c r="AF277" s="844" t="s">
        <v>1760</v>
      </c>
      <c r="AG277" s="364" t="s">
        <v>1435</v>
      </c>
      <c r="AH277" s="364" t="s">
        <v>1742</v>
      </c>
      <c r="AI277" s="364">
        <v>5000</v>
      </c>
      <c r="AJ277" s="364">
        <v>0</v>
      </c>
      <c r="AK277" s="364">
        <v>0</v>
      </c>
      <c r="AL277" s="359">
        <v>6.9999999999999993E-3</v>
      </c>
      <c r="AM277" s="359">
        <v>0.2</v>
      </c>
      <c r="AN277" s="664" t="s">
        <v>636</v>
      </c>
      <c r="AO277" s="357" t="s">
        <v>1320</v>
      </c>
      <c r="AP277" s="360" t="s">
        <v>1749</v>
      </c>
      <c r="AQ277" s="366" t="s">
        <v>676</v>
      </c>
      <c r="AR277" s="359">
        <v>2.3333333333333301E-3</v>
      </c>
      <c r="AS277" s="359">
        <v>2.3333333333333301E-3</v>
      </c>
      <c r="AT277" s="359" t="s">
        <v>1417</v>
      </c>
      <c r="AW277" s="198"/>
      <c r="AX277" s="198"/>
      <c r="AY277" s="184"/>
      <c r="AZ277" s="184"/>
      <c r="BA277" s="184"/>
      <c r="BB277" s="848"/>
      <c r="BC277" s="184"/>
      <c r="BD277" s="184"/>
      <c r="BE277" s="184"/>
      <c r="BF277" s="184"/>
      <c r="BG277" s="848"/>
      <c r="BH277" s="186"/>
      <c r="BI277" s="199"/>
      <c r="BJ277" s="199"/>
      <c r="BK277" s="199"/>
      <c r="BL277" s="186"/>
      <c r="BM277" s="186"/>
      <c r="BN277" s="186"/>
      <c r="BO277" s="186"/>
      <c r="BP277" s="186"/>
      <c r="BQ277" s="186"/>
      <c r="BR277" s="186"/>
      <c r="BS277" s="186"/>
      <c r="BT277" s="187"/>
      <c r="BU277" s="188"/>
      <c r="BV277" s="189"/>
      <c r="BW277" s="185"/>
    </row>
    <row r="278" spans="2:75" customFormat="1" ht="18.75">
      <c r="B278" s="353" t="s">
        <v>1384</v>
      </c>
      <c r="C278" s="354">
        <v>13966590000153</v>
      </c>
      <c r="D278" s="355" t="s">
        <v>11</v>
      </c>
      <c r="E278" s="355" t="s">
        <v>621</v>
      </c>
      <c r="F278" s="355" t="s">
        <v>672</v>
      </c>
      <c r="G278" s="356" t="s">
        <v>738</v>
      </c>
      <c r="H278" s="356" t="s">
        <v>34</v>
      </c>
      <c r="I278" s="356" t="s">
        <v>1417</v>
      </c>
      <c r="J278" s="356" t="s">
        <v>608</v>
      </c>
      <c r="K278" s="357" t="s">
        <v>48</v>
      </c>
      <c r="L278" s="358"/>
      <c r="M278" s="358" t="s">
        <v>1414</v>
      </c>
      <c r="N278" s="357">
        <v>291854</v>
      </c>
      <c r="O278" s="357" t="s">
        <v>1320</v>
      </c>
      <c r="P278" s="361">
        <v>40876</v>
      </c>
      <c r="Q278" s="362">
        <v>35.036149000000002</v>
      </c>
      <c r="R278" s="362">
        <v>38.751061832669315</v>
      </c>
      <c r="S278" s="841">
        <v>1</v>
      </c>
      <c r="T278" s="359">
        <v>7.7711404392289518E-2</v>
      </c>
      <c r="U278" s="664">
        <v>0.77701404907909666</v>
      </c>
      <c r="V278" s="359">
        <v>0.117285261915969</v>
      </c>
      <c r="W278" s="664">
        <v>1.0206281720807515</v>
      </c>
      <c r="X278" s="359">
        <v>0.15006028934164561</v>
      </c>
      <c r="Y278" s="664">
        <v>0.98690932692491917</v>
      </c>
      <c r="Z278" s="359">
        <v>0.20018534464006743</v>
      </c>
      <c r="AA278" s="664">
        <v>1.0573027415809844</v>
      </c>
      <c r="AB278" s="359">
        <v>2.9087111987861441E-2</v>
      </c>
      <c r="AC278" s="363">
        <v>8.1495951150243537E-2</v>
      </c>
      <c r="AD278" s="865">
        <v>0</v>
      </c>
      <c r="AE278" s="360" t="s">
        <v>1867</v>
      </c>
      <c r="AF278" s="844" t="s">
        <v>1760</v>
      </c>
      <c r="AG278" s="364" t="s">
        <v>1435</v>
      </c>
      <c r="AH278" s="364" t="s">
        <v>1747</v>
      </c>
      <c r="AI278" s="364">
        <v>0</v>
      </c>
      <c r="AJ278" s="364">
        <v>0</v>
      </c>
      <c r="AK278" s="364">
        <v>0</v>
      </c>
      <c r="AL278" s="359">
        <v>2E-3</v>
      </c>
      <c r="AM278" s="359">
        <v>0</v>
      </c>
      <c r="AN278" s="664" t="s">
        <v>2175</v>
      </c>
      <c r="AO278" s="357" t="s">
        <v>1323</v>
      </c>
      <c r="AP278" s="360" t="s">
        <v>1749</v>
      </c>
      <c r="AQ278" s="366" t="s">
        <v>676</v>
      </c>
      <c r="AR278" s="359">
        <v>4.0000000000000002E-4</v>
      </c>
      <c r="AS278" s="359">
        <v>4.0000000000000002E-4</v>
      </c>
      <c r="AT278" s="359" t="s">
        <v>1417</v>
      </c>
      <c r="AW278" s="198"/>
      <c r="AX278" s="198"/>
      <c r="AY278" s="184"/>
      <c r="AZ278" s="184"/>
      <c r="BA278" s="184"/>
      <c r="BB278" s="848"/>
      <c r="BC278" s="184"/>
      <c r="BD278" s="184"/>
      <c r="BE278" s="184"/>
      <c r="BF278" s="184"/>
      <c r="BG278" s="848"/>
      <c r="BH278" s="186"/>
      <c r="BI278" s="199"/>
      <c r="BJ278" s="199"/>
      <c r="BK278" s="199"/>
      <c r="BL278" s="186"/>
      <c r="BM278" s="186"/>
      <c r="BN278" s="186"/>
      <c r="BO278" s="186"/>
      <c r="BP278" s="186"/>
      <c r="BQ278" s="186"/>
      <c r="BR278" s="186"/>
      <c r="BS278" s="186"/>
      <c r="BT278" s="187"/>
      <c r="BU278" s="188"/>
      <c r="BV278" s="189"/>
      <c r="BW278" s="185"/>
    </row>
    <row r="279" spans="2:75" customFormat="1" ht="18.75">
      <c r="B279" s="353" t="s">
        <v>1385</v>
      </c>
      <c r="C279" s="354">
        <v>16892116000112</v>
      </c>
      <c r="D279" s="355" t="s">
        <v>11</v>
      </c>
      <c r="E279" s="355" t="s">
        <v>621</v>
      </c>
      <c r="F279" s="355" t="s">
        <v>672</v>
      </c>
      <c r="G279" s="356" t="s">
        <v>738</v>
      </c>
      <c r="H279" s="356" t="s">
        <v>34</v>
      </c>
      <c r="I279" s="356" t="s">
        <v>1417</v>
      </c>
      <c r="J279" s="356" t="s">
        <v>608</v>
      </c>
      <c r="K279" s="357" t="s">
        <v>48</v>
      </c>
      <c r="L279" s="358"/>
      <c r="M279" s="358" t="s">
        <v>1414</v>
      </c>
      <c r="N279" s="357">
        <v>329355</v>
      </c>
      <c r="O279" s="357" t="s">
        <v>1320</v>
      </c>
      <c r="P279" s="361">
        <v>41334</v>
      </c>
      <c r="Q279" s="362">
        <v>24.007234</v>
      </c>
      <c r="R279" s="362">
        <v>66.472690438247</v>
      </c>
      <c r="S279" s="841">
        <v>1</v>
      </c>
      <c r="T279" s="359">
        <v>9.4009303762078167E-2</v>
      </c>
      <c r="U279" s="664">
        <v>0.93997207151910322</v>
      </c>
      <c r="V279" s="359">
        <v>0.11721015829364156</v>
      </c>
      <c r="W279" s="664">
        <v>1.0199746127884715</v>
      </c>
      <c r="X279" s="359">
        <v>0.120212098296683</v>
      </c>
      <c r="Y279" s="664">
        <v>0.79060517301885813</v>
      </c>
      <c r="Z279" s="359">
        <v>0.17095989931298039</v>
      </c>
      <c r="AA279" s="664">
        <v>0.90294507107412159</v>
      </c>
      <c r="AB279" s="359">
        <v>3.1191814388153105E-2</v>
      </c>
      <c r="AC279" s="363">
        <v>7.3589122029681903E-2</v>
      </c>
      <c r="AD279" s="865">
        <v>0</v>
      </c>
      <c r="AE279" s="360" t="s">
        <v>1775</v>
      </c>
      <c r="AF279" s="844" t="s">
        <v>1785</v>
      </c>
      <c r="AG279" s="364" t="s">
        <v>719</v>
      </c>
      <c r="AH279" s="364" t="s">
        <v>1747</v>
      </c>
      <c r="AI279" s="364">
        <v>5000</v>
      </c>
      <c r="AJ279" s="364">
        <v>2500</v>
      </c>
      <c r="AK279" s="364">
        <v>2500</v>
      </c>
      <c r="AL279" s="359">
        <v>2.5000000000000001E-3</v>
      </c>
      <c r="AM279" s="359">
        <v>0.2</v>
      </c>
      <c r="AN279" s="664" t="s">
        <v>636</v>
      </c>
      <c r="AO279" s="357" t="s">
        <v>1323</v>
      </c>
      <c r="AP279" s="360" t="s">
        <v>1749</v>
      </c>
      <c r="AQ279" s="366" t="s">
        <v>680</v>
      </c>
      <c r="AR279" s="359">
        <v>8.3333333333333295E-4</v>
      </c>
      <c r="AS279" s="359">
        <v>8.3333333333333295E-4</v>
      </c>
      <c r="AT279" s="359" t="s">
        <v>1417</v>
      </c>
      <c r="AW279" s="198"/>
      <c r="AX279" s="198"/>
      <c r="AY279" s="184"/>
      <c r="AZ279" s="184"/>
      <c r="BA279" s="184"/>
      <c r="BB279" s="848"/>
      <c r="BC279" s="184"/>
      <c r="BD279" s="184"/>
      <c r="BE279" s="184"/>
      <c r="BF279" s="184"/>
      <c r="BG279" s="848"/>
      <c r="BH279" s="186"/>
      <c r="BI279" s="199"/>
      <c r="BJ279" s="199"/>
      <c r="BK279" s="199"/>
      <c r="BL279" s="186"/>
      <c r="BM279" s="186"/>
      <c r="BN279" s="186"/>
      <c r="BO279" s="186"/>
      <c r="BP279" s="186"/>
      <c r="BQ279" s="186"/>
      <c r="BR279" s="186"/>
      <c r="BS279" s="186"/>
      <c r="BT279" s="187"/>
      <c r="BU279" s="188"/>
      <c r="BV279" s="189"/>
      <c r="BW279" s="185"/>
    </row>
    <row r="280" spans="2:75" customFormat="1" ht="18.75">
      <c r="B280" s="353" t="s">
        <v>406</v>
      </c>
      <c r="C280" s="354">
        <v>40938273000104</v>
      </c>
      <c r="D280" s="355" t="s">
        <v>14</v>
      </c>
      <c r="E280" s="355" t="s">
        <v>607</v>
      </c>
      <c r="F280" s="355" t="s">
        <v>672</v>
      </c>
      <c r="G280" s="356" t="s">
        <v>1417</v>
      </c>
      <c r="H280" s="356" t="s">
        <v>34</v>
      </c>
      <c r="I280" s="356" t="s">
        <v>34</v>
      </c>
      <c r="J280" s="356" t="s">
        <v>690</v>
      </c>
      <c r="K280" s="357" t="s">
        <v>1417</v>
      </c>
      <c r="L280" s="358"/>
      <c r="M280" s="358" t="s">
        <v>1414</v>
      </c>
      <c r="N280" s="357">
        <v>582905</v>
      </c>
      <c r="O280" s="357" t="s">
        <v>1320</v>
      </c>
      <c r="P280" s="361">
        <v>44291</v>
      </c>
      <c r="Q280" s="362">
        <v>0</v>
      </c>
      <c r="R280" s="362">
        <v>0</v>
      </c>
      <c r="S280" s="841">
        <v>1</v>
      </c>
      <c r="T280" s="359"/>
      <c r="U280" s="664"/>
      <c r="V280" s="359"/>
      <c r="W280" s="664"/>
      <c r="X280" s="359"/>
      <c r="Y280" s="664"/>
      <c r="Z280" s="359"/>
      <c r="AA280" s="664"/>
      <c r="AB280" s="359"/>
      <c r="AC280" s="363"/>
      <c r="AD280" s="865">
        <v>0</v>
      </c>
      <c r="AE280" s="360" t="s">
        <v>1979</v>
      </c>
      <c r="AF280" s="844" t="s">
        <v>1760</v>
      </c>
      <c r="AG280" s="364" t="s">
        <v>1435</v>
      </c>
      <c r="AH280" s="364" t="s">
        <v>1747</v>
      </c>
      <c r="AI280" s="364">
        <v>500</v>
      </c>
      <c r="AJ280" s="364">
        <v>100</v>
      </c>
      <c r="AK280" s="364">
        <v>100</v>
      </c>
      <c r="AL280" s="359">
        <v>5.0000000000000001E-3</v>
      </c>
      <c r="AM280" s="359">
        <v>0</v>
      </c>
      <c r="AN280" s="664" t="s">
        <v>34</v>
      </c>
      <c r="AO280" s="357" t="s">
        <v>1323</v>
      </c>
      <c r="AP280" s="360" t="s">
        <v>1762</v>
      </c>
      <c r="AQ280" s="366" t="s">
        <v>668</v>
      </c>
      <c r="AR280" s="359">
        <v>6.6649999999999999E-4</v>
      </c>
      <c r="AS280" s="359">
        <v>6.6649999999999999E-4</v>
      </c>
      <c r="AT280" s="359" t="s">
        <v>1417</v>
      </c>
      <c r="AW280" s="198"/>
      <c r="AX280" s="198"/>
      <c r="AY280" s="184"/>
      <c r="AZ280" s="184"/>
      <c r="BA280" s="184"/>
      <c r="BB280" s="848"/>
      <c r="BC280" s="184"/>
      <c r="BD280" s="184"/>
      <c r="BE280" s="184"/>
      <c r="BF280" s="184"/>
      <c r="BG280" s="848"/>
      <c r="BH280" s="186"/>
      <c r="BI280" s="199"/>
      <c r="BJ280" s="199"/>
      <c r="BK280" s="199"/>
      <c r="BL280" s="186"/>
      <c r="BM280" s="186"/>
      <c r="BN280" s="186"/>
      <c r="BO280" s="186"/>
      <c r="BP280" s="186"/>
      <c r="BQ280" s="186"/>
      <c r="BR280" s="186"/>
      <c r="BS280" s="186"/>
      <c r="BT280" s="187"/>
      <c r="BU280" s="188"/>
      <c r="BV280" s="189"/>
      <c r="BW280" s="185"/>
    </row>
    <row r="281" spans="2:75" customFormat="1" ht="18.75">
      <c r="B281" s="353" t="s">
        <v>1270</v>
      </c>
      <c r="C281" s="354">
        <v>13060032000124</v>
      </c>
      <c r="D281" s="355" t="s">
        <v>11</v>
      </c>
      <c r="E281" s="355" t="s">
        <v>661</v>
      </c>
      <c r="F281" s="355" t="s">
        <v>672</v>
      </c>
      <c r="G281" s="356" t="s">
        <v>738</v>
      </c>
      <c r="H281" s="356" t="s">
        <v>34</v>
      </c>
      <c r="I281" s="356" t="s">
        <v>1417</v>
      </c>
      <c r="J281" s="356" t="s">
        <v>608</v>
      </c>
      <c r="K281" s="357" t="s">
        <v>48</v>
      </c>
      <c r="L281" s="358"/>
      <c r="M281" s="358" t="s">
        <v>34</v>
      </c>
      <c r="N281" s="357">
        <v>270148</v>
      </c>
      <c r="O281" s="357" t="s">
        <v>1320</v>
      </c>
      <c r="P281" s="361">
        <v>40625</v>
      </c>
      <c r="Q281" s="362">
        <v>181.04576399999999</v>
      </c>
      <c r="R281" s="362">
        <v>184.02494776095617</v>
      </c>
      <c r="S281" s="841">
        <v>1</v>
      </c>
      <c r="T281" s="359">
        <v>6.2876595118653178E-2</v>
      </c>
      <c r="U281" s="664">
        <v>0.62868504497518951</v>
      </c>
      <c r="V281" s="359">
        <v>0.11061283874937078</v>
      </c>
      <c r="W281" s="664">
        <v>0.9625640730744025</v>
      </c>
      <c r="X281" s="359">
        <v>3.585064463192289E-2</v>
      </c>
      <c r="Y281" s="664">
        <v>0.23578080329408141</v>
      </c>
      <c r="Z281" s="359">
        <v>6.8733340776197416E-2</v>
      </c>
      <c r="AA281" s="664">
        <v>0.36302332606494003</v>
      </c>
      <c r="AB281" s="359">
        <v>4.889745508849333E-2</v>
      </c>
      <c r="AC281" s="363">
        <v>-8.7978838594938297E-2</v>
      </c>
      <c r="AD281" s="865">
        <v>10342116000162</v>
      </c>
      <c r="AE281" s="360" t="s">
        <v>1771</v>
      </c>
      <c r="AF281" s="844" t="s">
        <v>1771</v>
      </c>
      <c r="AG281" s="364" t="s">
        <v>469</v>
      </c>
      <c r="AH281" s="364" t="s">
        <v>1747</v>
      </c>
      <c r="AI281" s="364">
        <v>100</v>
      </c>
      <c r="AJ281" s="364">
        <v>100</v>
      </c>
      <c r="AK281" s="364">
        <v>100</v>
      </c>
      <c r="AL281" s="359">
        <v>3.4999999999999996E-3</v>
      </c>
      <c r="AM281" s="359">
        <v>0</v>
      </c>
      <c r="AN281" s="664" t="s">
        <v>633</v>
      </c>
      <c r="AO281" s="357" t="s">
        <v>1323</v>
      </c>
      <c r="AP281" s="360" t="s">
        <v>1749</v>
      </c>
      <c r="AQ281" s="366" t="s">
        <v>676</v>
      </c>
      <c r="AR281" s="359">
        <v>1.16666666666667E-3</v>
      </c>
      <c r="AS281" s="359">
        <v>1.16666666666667E-3</v>
      </c>
      <c r="AT281" s="359" t="s">
        <v>1417</v>
      </c>
      <c r="AW281" s="198"/>
      <c r="AX281" s="198"/>
      <c r="AY281" s="184"/>
      <c r="AZ281" s="184"/>
      <c r="BA281" s="184"/>
      <c r="BB281" s="848"/>
      <c r="BC281" s="184"/>
      <c r="BD281" s="184"/>
      <c r="BE281" s="184"/>
      <c r="BF281" s="184"/>
      <c r="BG281" s="848"/>
      <c r="BH281" s="186"/>
      <c r="BI281" s="199"/>
      <c r="BJ281" s="199"/>
      <c r="BK281" s="199"/>
      <c r="BL281" s="186"/>
      <c r="BM281" s="186"/>
      <c r="BN281" s="186"/>
      <c r="BO281" s="186"/>
      <c r="BP281" s="186"/>
      <c r="BQ281" s="186"/>
      <c r="BR281" s="186"/>
      <c r="BS281" s="186"/>
      <c r="BT281" s="187"/>
      <c r="BU281" s="188"/>
      <c r="BV281" s="189"/>
      <c r="BW281" s="185"/>
    </row>
    <row r="282" spans="2:75" customFormat="1" ht="18.75">
      <c r="B282" s="353" t="s">
        <v>472</v>
      </c>
      <c r="C282" s="354">
        <v>9087301000179</v>
      </c>
      <c r="D282" s="355" t="s">
        <v>11</v>
      </c>
      <c r="E282" s="355" t="s">
        <v>621</v>
      </c>
      <c r="F282" s="355" t="s">
        <v>672</v>
      </c>
      <c r="G282" s="356" t="s">
        <v>865</v>
      </c>
      <c r="H282" s="356" t="s">
        <v>34</v>
      </c>
      <c r="I282" s="356" t="s">
        <v>1417</v>
      </c>
      <c r="J282" s="356" t="s">
        <v>608</v>
      </c>
      <c r="K282" s="357" t="s">
        <v>48</v>
      </c>
      <c r="L282" s="358"/>
      <c r="M282" s="358" t="s">
        <v>34</v>
      </c>
      <c r="N282" s="357">
        <v>257079</v>
      </c>
      <c r="O282" s="357" t="s">
        <v>1320</v>
      </c>
      <c r="P282" s="361">
        <v>40447</v>
      </c>
      <c r="Q282" s="362">
        <v>263.78753</v>
      </c>
      <c r="R282" s="362">
        <v>303.91017154980085</v>
      </c>
      <c r="S282" s="841">
        <v>1</v>
      </c>
      <c r="T282" s="359">
        <v>5.1711815574970732E-2</v>
      </c>
      <c r="U282" s="664">
        <v>0.5170516157745082</v>
      </c>
      <c r="V282" s="359">
        <v>9.0737134421213117E-2</v>
      </c>
      <c r="W282" s="664">
        <v>0.78960369044935397</v>
      </c>
      <c r="X282" s="359">
        <v>7.459875912343561E-2</v>
      </c>
      <c r="Y282" s="664">
        <v>0.49061754764664406</v>
      </c>
      <c r="Z282" s="359">
        <v>6.4990538493034045E-2</v>
      </c>
      <c r="AA282" s="664">
        <v>0.34325527000519512</v>
      </c>
      <c r="AB282" s="359">
        <v>5.9374999322833577E-2</v>
      </c>
      <c r="AC282" s="363">
        <v>-0.40720245747933126</v>
      </c>
      <c r="AD282" s="865">
        <v>0</v>
      </c>
      <c r="AE282" s="360" t="s">
        <v>1753</v>
      </c>
      <c r="AF282" s="844" t="s">
        <v>1754</v>
      </c>
      <c r="AG282" s="364" t="s">
        <v>728</v>
      </c>
      <c r="AH282" s="364" t="s">
        <v>1747</v>
      </c>
      <c r="AI282" s="364">
        <v>1000</v>
      </c>
      <c r="AJ282" s="364">
        <v>100</v>
      </c>
      <c r="AK282" s="364">
        <v>500</v>
      </c>
      <c r="AL282" s="359">
        <v>5.0000000000000001E-3</v>
      </c>
      <c r="AM282" s="359">
        <v>0</v>
      </c>
      <c r="AN282" s="664" t="s">
        <v>150</v>
      </c>
      <c r="AO282" s="357" t="s">
        <v>1323</v>
      </c>
      <c r="AP282" s="360" t="s">
        <v>1749</v>
      </c>
      <c r="AQ282" s="366" t="s">
        <v>680</v>
      </c>
      <c r="AR282" s="359">
        <v>1.33333333333333E-3</v>
      </c>
      <c r="AS282" s="359">
        <v>1.33333333333333E-3</v>
      </c>
      <c r="AT282" s="359" t="s">
        <v>1417</v>
      </c>
      <c r="AW282" s="198"/>
      <c r="AX282" s="198"/>
      <c r="AY282" s="184"/>
      <c r="AZ282" s="184"/>
      <c r="BA282" s="184"/>
      <c r="BB282" s="848"/>
      <c r="BC282" s="184"/>
      <c r="BD282" s="184"/>
      <c r="BE282" s="184"/>
      <c r="BF282" s="184"/>
      <c r="BG282" s="848"/>
      <c r="BH282" s="186"/>
      <c r="BI282" s="199"/>
      <c r="BJ282" s="199"/>
      <c r="BK282" s="199"/>
      <c r="BL282" s="186"/>
      <c r="BM282" s="186"/>
      <c r="BN282" s="186"/>
      <c r="BO282" s="186"/>
      <c r="BP282" s="186"/>
      <c r="BQ282" s="186"/>
      <c r="BR282" s="186"/>
      <c r="BS282" s="186"/>
      <c r="BT282" s="187"/>
      <c r="BU282" s="188"/>
      <c r="BV282" s="189"/>
      <c r="BW282" s="185"/>
    </row>
    <row r="283" spans="2:75" customFormat="1" ht="18.75">
      <c r="B283" s="353" t="s">
        <v>38</v>
      </c>
      <c r="C283" s="354">
        <v>17517577000178</v>
      </c>
      <c r="D283" s="355" t="s">
        <v>11</v>
      </c>
      <c r="E283" s="355" t="s">
        <v>621</v>
      </c>
      <c r="F283" s="355" t="s">
        <v>672</v>
      </c>
      <c r="G283" s="356" t="s">
        <v>738</v>
      </c>
      <c r="H283" s="356" t="s">
        <v>34</v>
      </c>
      <c r="I283" s="356" t="s">
        <v>1417</v>
      </c>
      <c r="J283" s="356" t="s">
        <v>608</v>
      </c>
      <c r="K283" s="357" t="s">
        <v>48</v>
      </c>
      <c r="L283" s="358"/>
      <c r="M283" s="358" t="s">
        <v>34</v>
      </c>
      <c r="N283" s="357">
        <v>348430</v>
      </c>
      <c r="O283" s="357" t="s">
        <v>1320</v>
      </c>
      <c r="P283" s="361">
        <v>41515</v>
      </c>
      <c r="Q283" s="362">
        <v>477.72437600000001</v>
      </c>
      <c r="R283" s="362">
        <v>677.10025502390431</v>
      </c>
      <c r="S283" s="841">
        <v>1</v>
      </c>
      <c r="T283" s="359">
        <v>7.2743153365989022E-2</v>
      </c>
      <c r="U283" s="664">
        <v>0.72733793169354921</v>
      </c>
      <c r="V283" s="359">
        <v>0.10856374378961586</v>
      </c>
      <c r="W283" s="664">
        <v>0.94473264217652098</v>
      </c>
      <c r="X283" s="359">
        <v>0.12114763681077578</v>
      </c>
      <c r="Y283" s="664">
        <v>0.79675797793017988</v>
      </c>
      <c r="Z283" s="359">
        <v>0.1840076798005823</v>
      </c>
      <c r="AA283" s="664">
        <v>0.97185847782671153</v>
      </c>
      <c r="AB283" s="359">
        <v>3.2403390105753507E-2</v>
      </c>
      <c r="AC283" s="363">
        <v>-0.19599912996637447</v>
      </c>
      <c r="AD283" s="865">
        <v>0</v>
      </c>
      <c r="AE283" s="360" t="s">
        <v>1753</v>
      </c>
      <c r="AF283" s="844" t="s">
        <v>1754</v>
      </c>
      <c r="AG283" s="364" t="s">
        <v>728</v>
      </c>
      <c r="AH283" s="364" t="s">
        <v>1747</v>
      </c>
      <c r="AI283" s="364">
        <v>1000</v>
      </c>
      <c r="AJ283" s="364">
        <v>100</v>
      </c>
      <c r="AK283" s="364">
        <v>500</v>
      </c>
      <c r="AL283" s="359">
        <v>4.0000000000000001E-3</v>
      </c>
      <c r="AM283" s="359">
        <v>0</v>
      </c>
      <c r="AN283" s="664" t="s">
        <v>636</v>
      </c>
      <c r="AO283" s="357" t="s">
        <v>1323</v>
      </c>
      <c r="AP283" s="360" t="s">
        <v>1749</v>
      </c>
      <c r="AQ283" s="366" t="s">
        <v>680</v>
      </c>
      <c r="AR283" s="359">
        <v>1.06666666666667E-3</v>
      </c>
      <c r="AS283" s="359">
        <v>1.06666666666667E-3</v>
      </c>
      <c r="AT283" s="359" t="s">
        <v>1417</v>
      </c>
      <c r="AW283" s="198"/>
      <c r="AX283" s="198"/>
      <c r="AY283" s="184"/>
      <c r="AZ283" s="184"/>
      <c r="BA283" s="184"/>
      <c r="BB283" s="848"/>
      <c r="BC283" s="184"/>
      <c r="BD283" s="184"/>
      <c r="BE283" s="184"/>
      <c r="BF283" s="184"/>
      <c r="BG283" s="848"/>
      <c r="BH283" s="186"/>
      <c r="BI283" s="199"/>
      <c r="BJ283" s="199"/>
      <c r="BK283" s="199"/>
      <c r="BL283" s="186"/>
      <c r="BM283" s="186"/>
      <c r="BN283" s="186"/>
      <c r="BO283" s="186"/>
      <c r="BP283" s="186"/>
      <c r="BQ283" s="186"/>
      <c r="BR283" s="186"/>
      <c r="BS283" s="186"/>
      <c r="BT283" s="187"/>
      <c r="BU283" s="188"/>
      <c r="BV283" s="189"/>
      <c r="BW283" s="185"/>
    </row>
    <row r="284" spans="2:75" customFormat="1" ht="18.75">
      <c r="B284" s="353" t="s">
        <v>2804</v>
      </c>
      <c r="C284" s="354">
        <v>24751504000101</v>
      </c>
      <c r="D284" s="355" t="s">
        <v>13</v>
      </c>
      <c r="E284" s="355" t="s">
        <v>1417</v>
      </c>
      <c r="F284" s="355" t="s">
        <v>1417</v>
      </c>
      <c r="G284" s="356" t="s">
        <v>1417</v>
      </c>
      <c r="H284" s="356" t="s">
        <v>1417</v>
      </c>
      <c r="I284" s="356" t="s">
        <v>1417</v>
      </c>
      <c r="J284" s="356" t="s">
        <v>608</v>
      </c>
      <c r="K284" s="357" t="s">
        <v>48</v>
      </c>
      <c r="L284" s="358"/>
      <c r="M284" s="358" t="s">
        <v>1417</v>
      </c>
      <c r="N284" s="357">
        <v>458953</v>
      </c>
      <c r="O284" s="357" t="s">
        <v>1320</v>
      </c>
      <c r="P284" s="361">
        <v>43151</v>
      </c>
      <c r="Q284" s="362"/>
      <c r="R284" s="362"/>
      <c r="S284" s="841">
        <v>2</v>
      </c>
      <c r="T284" s="359"/>
      <c r="U284" s="664"/>
      <c r="V284" s="359"/>
      <c r="W284" s="664"/>
      <c r="X284" s="359"/>
      <c r="Y284" s="664"/>
      <c r="Z284" s="359"/>
      <c r="AA284" s="664"/>
      <c r="AB284" s="359"/>
      <c r="AC284" s="363"/>
      <c r="AD284" s="865">
        <v>28078776000143</v>
      </c>
      <c r="AE284" s="360" t="s">
        <v>1944</v>
      </c>
      <c r="AF284" s="844" t="s">
        <v>1783</v>
      </c>
      <c r="AG284" s="364" t="s">
        <v>59</v>
      </c>
      <c r="AH284" s="364" t="s">
        <v>2153</v>
      </c>
      <c r="AI284" s="364">
        <v>1</v>
      </c>
      <c r="AJ284" s="364">
        <v>1</v>
      </c>
      <c r="AK284" s="364">
        <v>1</v>
      </c>
      <c r="AL284" s="359">
        <v>0.02</v>
      </c>
      <c r="AM284" s="359">
        <v>0</v>
      </c>
      <c r="AN284" s="664" t="s">
        <v>64</v>
      </c>
      <c r="AO284" s="357"/>
      <c r="AP284" s="360" t="s">
        <v>1762</v>
      </c>
      <c r="AQ284" s="366" t="s">
        <v>2211</v>
      </c>
      <c r="AR284" s="359">
        <v>0</v>
      </c>
      <c r="AS284" s="359">
        <v>0</v>
      </c>
      <c r="AT284" s="359" t="s">
        <v>1417</v>
      </c>
      <c r="AW284" s="198"/>
      <c r="AX284" s="198"/>
      <c r="AY284" s="184"/>
      <c r="AZ284" s="184"/>
      <c r="BA284" s="184"/>
      <c r="BB284" s="848"/>
      <c r="BC284" s="184"/>
      <c r="BD284" s="184"/>
      <c r="BE284" s="184"/>
      <c r="BF284" s="184"/>
      <c r="BG284" s="848"/>
      <c r="BH284" s="186"/>
      <c r="BI284" s="199"/>
      <c r="BJ284" s="199"/>
      <c r="BK284" s="199"/>
      <c r="BL284" s="186"/>
      <c r="BM284" s="186"/>
      <c r="BN284" s="186"/>
      <c r="BO284" s="186"/>
      <c r="BP284" s="186"/>
      <c r="BQ284" s="186"/>
      <c r="BR284" s="186"/>
      <c r="BS284" s="186"/>
      <c r="BT284" s="187"/>
      <c r="BU284" s="188"/>
      <c r="BV284" s="189"/>
      <c r="BW284" s="185"/>
    </row>
    <row r="285" spans="2:75" customFormat="1" ht="18.75">
      <c r="B285" s="353" t="s">
        <v>2811</v>
      </c>
      <c r="C285" s="354">
        <v>31353579000108</v>
      </c>
      <c r="D285" s="355" t="s">
        <v>11</v>
      </c>
      <c r="E285" s="355" t="s">
        <v>1417</v>
      </c>
      <c r="F285" s="355" t="s">
        <v>1417</v>
      </c>
      <c r="G285" s="356" t="s">
        <v>1417</v>
      </c>
      <c r="H285" s="356" t="s">
        <v>1417</v>
      </c>
      <c r="I285" s="356" t="s">
        <v>1417</v>
      </c>
      <c r="J285" s="356" t="s">
        <v>608</v>
      </c>
      <c r="K285" s="357" t="s">
        <v>48</v>
      </c>
      <c r="L285" s="358"/>
      <c r="M285" s="358" t="s">
        <v>1417</v>
      </c>
      <c r="N285" s="357">
        <v>480274</v>
      </c>
      <c r="O285" s="357" t="s">
        <v>1320</v>
      </c>
      <c r="P285" s="361">
        <v>43412</v>
      </c>
      <c r="Q285" s="362">
        <v>0</v>
      </c>
      <c r="R285" s="362">
        <v>0</v>
      </c>
      <c r="S285" s="841">
        <v>2</v>
      </c>
      <c r="T285" s="359"/>
      <c r="U285" s="664"/>
      <c r="V285" s="359"/>
      <c r="W285" s="664"/>
      <c r="X285" s="359"/>
      <c r="Y285" s="664"/>
      <c r="Z285" s="359"/>
      <c r="AA285" s="664"/>
      <c r="AB285" s="359"/>
      <c r="AC285" s="363"/>
      <c r="AD285" s="865">
        <v>31120022000119</v>
      </c>
      <c r="AE285" s="360" t="s">
        <v>1770</v>
      </c>
      <c r="AF285" s="844" t="s">
        <v>1741</v>
      </c>
      <c r="AG285" s="364" t="s">
        <v>1436</v>
      </c>
      <c r="AH285" s="364" t="s">
        <v>2153</v>
      </c>
      <c r="AI285" s="364">
        <v>0</v>
      </c>
      <c r="AJ285" s="364">
        <v>0</v>
      </c>
      <c r="AK285" s="364">
        <v>0</v>
      </c>
      <c r="AL285" s="359">
        <v>0</v>
      </c>
      <c r="AM285" s="359">
        <v>0</v>
      </c>
      <c r="AN285" s="664" t="s">
        <v>64</v>
      </c>
      <c r="AO285" s="357" t="s">
        <v>1320</v>
      </c>
      <c r="AP285" s="360" t="s">
        <v>1749</v>
      </c>
      <c r="AQ285" s="366" t="s">
        <v>2682</v>
      </c>
      <c r="AR285" s="359">
        <v>0</v>
      </c>
      <c r="AS285" s="359">
        <v>0</v>
      </c>
      <c r="AT285" s="359" t="s">
        <v>1417</v>
      </c>
      <c r="AW285" s="198"/>
      <c r="AX285" s="198"/>
      <c r="AY285" s="184"/>
      <c r="AZ285" s="184"/>
      <c r="BA285" s="184"/>
      <c r="BB285" s="184"/>
      <c r="BC285" s="184"/>
      <c r="BD285" s="184"/>
      <c r="BE285" s="184"/>
      <c r="BF285" s="184"/>
      <c r="BG285" s="848"/>
      <c r="BH285" s="186"/>
      <c r="BI285" s="199"/>
      <c r="BJ285" s="199"/>
      <c r="BK285" s="199"/>
      <c r="BL285" s="218"/>
      <c r="BM285" s="186"/>
      <c r="BN285" s="186"/>
      <c r="BO285" s="186"/>
      <c r="BP285" s="186"/>
      <c r="BQ285" s="186"/>
      <c r="BR285" s="186"/>
      <c r="BS285" s="186"/>
      <c r="BT285" s="186"/>
      <c r="BU285" s="186"/>
      <c r="BV285" s="189"/>
      <c r="BW285" s="184"/>
    </row>
    <row r="286" spans="2:75" customFormat="1" ht="18.75">
      <c r="B286" s="353" t="s">
        <v>2796</v>
      </c>
      <c r="C286" s="354">
        <v>22187479000150</v>
      </c>
      <c r="D286" s="355" t="s">
        <v>11</v>
      </c>
      <c r="E286" s="355" t="s">
        <v>1417</v>
      </c>
      <c r="F286" s="355" t="s">
        <v>1417</v>
      </c>
      <c r="G286" s="356" t="s">
        <v>1417</v>
      </c>
      <c r="H286" s="356" t="s">
        <v>1417</v>
      </c>
      <c r="I286" s="356" t="s">
        <v>1417</v>
      </c>
      <c r="J286" s="356" t="s">
        <v>608</v>
      </c>
      <c r="K286" s="357" t="s">
        <v>48</v>
      </c>
      <c r="L286" s="358"/>
      <c r="M286" s="358" t="s">
        <v>1417</v>
      </c>
      <c r="N286" s="357">
        <v>402486</v>
      </c>
      <c r="O286" s="357" t="s">
        <v>1320</v>
      </c>
      <c r="P286" s="361">
        <v>42216</v>
      </c>
      <c r="Q286" s="362"/>
      <c r="R286" s="362"/>
      <c r="S286" s="841">
        <v>2</v>
      </c>
      <c r="T286" s="359"/>
      <c r="U286" s="664"/>
      <c r="V286" s="359"/>
      <c r="W286" s="664"/>
      <c r="X286" s="359"/>
      <c r="Y286" s="664"/>
      <c r="Z286" s="359"/>
      <c r="AA286" s="664"/>
      <c r="AB286" s="359"/>
      <c r="AC286" s="363"/>
      <c r="AD286" s="865">
        <v>22242894000169</v>
      </c>
      <c r="AE286" s="360" t="s">
        <v>1763</v>
      </c>
      <c r="AF286" s="844" t="s">
        <v>1760</v>
      </c>
      <c r="AG286" s="364" t="s">
        <v>1435</v>
      </c>
      <c r="AH286" s="364" t="s">
        <v>2153</v>
      </c>
      <c r="AI286" s="364">
        <v>10000</v>
      </c>
      <c r="AJ286" s="364">
        <v>0</v>
      </c>
      <c r="AK286" s="364">
        <v>0</v>
      </c>
      <c r="AL286" s="359">
        <v>0</v>
      </c>
      <c r="AM286" s="359">
        <v>0</v>
      </c>
      <c r="AN286" s="664" t="s">
        <v>2797</v>
      </c>
      <c r="AO286" s="357"/>
      <c r="AP286" s="360" t="s">
        <v>1749</v>
      </c>
      <c r="AQ286" s="366" t="s">
        <v>2798</v>
      </c>
      <c r="AR286" s="359">
        <v>0</v>
      </c>
      <c r="AS286" s="359">
        <v>0</v>
      </c>
      <c r="AT286" s="359" t="s">
        <v>1417</v>
      </c>
      <c r="AW286" s="198"/>
      <c r="AX286" s="198"/>
      <c r="AY286" s="184"/>
      <c r="AZ286" s="184"/>
      <c r="BA286" s="184"/>
      <c r="BB286" s="848"/>
      <c r="BC286" s="184"/>
      <c r="BD286" s="184"/>
      <c r="BE286" s="184"/>
      <c r="BF286" s="184"/>
      <c r="BG286" s="848"/>
      <c r="BH286" s="186"/>
      <c r="BI286" s="199"/>
      <c r="BJ286" s="199"/>
      <c r="BK286" s="199"/>
      <c r="BL286" s="186"/>
      <c r="BM286" s="186"/>
      <c r="BN286" s="186"/>
      <c r="BO286" s="186"/>
      <c r="BP286" s="186"/>
      <c r="BQ286" s="186"/>
      <c r="BR286" s="186"/>
      <c r="BS286" s="186"/>
      <c r="BT286" s="187"/>
      <c r="BU286" s="188"/>
      <c r="BV286" s="189"/>
      <c r="BW286" s="185"/>
    </row>
    <row r="287" spans="2:75" customFormat="1" ht="18.75">
      <c r="B287" s="353" t="s">
        <v>191</v>
      </c>
      <c r="C287" s="354">
        <v>37532896000160</v>
      </c>
      <c r="D287" s="355" t="s">
        <v>14</v>
      </c>
      <c r="E287" s="355" t="s">
        <v>607</v>
      </c>
      <c r="F287" s="355" t="s">
        <v>1417</v>
      </c>
      <c r="G287" s="356" t="s">
        <v>1417</v>
      </c>
      <c r="H287" s="356" t="s">
        <v>34</v>
      </c>
      <c r="I287" s="356" t="s">
        <v>34</v>
      </c>
      <c r="J287" s="356" t="s">
        <v>608</v>
      </c>
      <c r="K287" s="357" t="s">
        <v>48</v>
      </c>
      <c r="L287" s="358"/>
      <c r="M287" s="358" t="s">
        <v>1414</v>
      </c>
      <c r="N287" s="357">
        <v>547409</v>
      </c>
      <c r="O287" s="357" t="s">
        <v>1320</v>
      </c>
      <c r="P287" s="361">
        <v>44045</v>
      </c>
      <c r="Q287" s="362">
        <v>12.279408</v>
      </c>
      <c r="R287" s="362">
        <v>11.525321434999997</v>
      </c>
      <c r="S287" s="841">
        <v>2</v>
      </c>
      <c r="T287" s="359">
        <v>-0.12967639365375472</v>
      </c>
      <c r="U287" s="664">
        <v>-1.2965970759483048</v>
      </c>
      <c r="V287" s="359">
        <v>-0.20777159639068676</v>
      </c>
      <c r="W287" s="664">
        <v>-1.8080493761139274</v>
      </c>
      <c r="X287" s="359">
        <v>-0.27035374304539894</v>
      </c>
      <c r="Y287" s="664">
        <v>-1.778049554290172</v>
      </c>
      <c r="Z287" s="359"/>
      <c r="AA287" s="664"/>
      <c r="AB287" s="359">
        <v>0.27797347519467025</v>
      </c>
      <c r="AC287" s="363">
        <v>-1.1608531217700098</v>
      </c>
      <c r="AD287" s="865">
        <v>0</v>
      </c>
      <c r="AE287" s="360" t="s">
        <v>2041</v>
      </c>
      <c r="AF287" s="844" t="s">
        <v>1741</v>
      </c>
      <c r="AG287" s="364" t="s">
        <v>1436</v>
      </c>
      <c r="AH287" s="364" t="s">
        <v>1742</v>
      </c>
      <c r="AI287" s="364">
        <v>5000</v>
      </c>
      <c r="AJ287" s="364">
        <v>1000</v>
      </c>
      <c r="AK287" s="364">
        <v>5000</v>
      </c>
      <c r="AL287" s="359">
        <v>0.02</v>
      </c>
      <c r="AM287" s="359">
        <v>0.2</v>
      </c>
      <c r="AN287" s="664" t="s">
        <v>34</v>
      </c>
      <c r="AO287" s="357" t="s">
        <v>1323</v>
      </c>
      <c r="AP287" s="360" t="s">
        <v>1744</v>
      </c>
      <c r="AQ287" s="366" t="s">
        <v>665</v>
      </c>
      <c r="AR287" s="359">
        <v>2.66666666666667E-3</v>
      </c>
      <c r="AS287" s="359">
        <v>2.66666666666667E-3</v>
      </c>
      <c r="AT287" s="359" t="s">
        <v>1417</v>
      </c>
      <c r="AW287" s="198"/>
      <c r="AX287" s="198"/>
      <c r="AY287" s="184"/>
      <c r="AZ287" s="184"/>
      <c r="BA287" s="184"/>
      <c r="BB287" s="848"/>
      <c r="BC287" s="184"/>
      <c r="BD287" s="184"/>
      <c r="BE287" s="184"/>
      <c r="BF287" s="184"/>
      <c r="BG287" s="848"/>
      <c r="BH287" s="186"/>
      <c r="BI287" s="199"/>
      <c r="BJ287" s="199"/>
      <c r="BK287" s="199"/>
      <c r="BL287" s="186"/>
      <c r="BM287" s="186"/>
      <c r="BN287" s="186"/>
      <c r="BO287" s="186"/>
      <c r="BP287" s="186"/>
      <c r="BQ287" s="186"/>
      <c r="BR287" s="186"/>
      <c r="BS287" s="186"/>
      <c r="BT287" s="187"/>
      <c r="BU287" s="188"/>
      <c r="BV287" s="189"/>
      <c r="BW287" s="185"/>
    </row>
    <row r="288" spans="2:75" customFormat="1" ht="18.75">
      <c r="B288" s="353" t="s">
        <v>2792</v>
      </c>
      <c r="C288" s="354">
        <v>4223291000138</v>
      </c>
      <c r="D288" s="355" t="s">
        <v>11</v>
      </c>
      <c r="E288" s="355" t="s">
        <v>1417</v>
      </c>
      <c r="F288" s="355" t="s">
        <v>1417</v>
      </c>
      <c r="G288" s="356" t="s">
        <v>1417</v>
      </c>
      <c r="H288" s="356" t="s">
        <v>1417</v>
      </c>
      <c r="I288" s="356" t="s">
        <v>1417</v>
      </c>
      <c r="J288" s="356" t="s">
        <v>608</v>
      </c>
      <c r="K288" s="357" t="s">
        <v>48</v>
      </c>
      <c r="L288" s="358"/>
      <c r="M288" s="358" t="s">
        <v>1417</v>
      </c>
      <c r="N288" s="357">
        <v>337463</v>
      </c>
      <c r="O288" s="357" t="s">
        <v>1320</v>
      </c>
      <c r="P288" s="361">
        <v>36906</v>
      </c>
      <c r="Q288" s="362"/>
      <c r="R288" s="362"/>
      <c r="S288" s="841">
        <v>2</v>
      </c>
      <c r="T288" s="359"/>
      <c r="U288" s="664"/>
      <c r="V288" s="359"/>
      <c r="W288" s="664"/>
      <c r="X288" s="359"/>
      <c r="Y288" s="664"/>
      <c r="Z288" s="359"/>
      <c r="AA288" s="664"/>
      <c r="AB288" s="359"/>
      <c r="AC288" s="363"/>
      <c r="AD288" s="865">
        <v>17329683000128</v>
      </c>
      <c r="AE288" s="360" t="s">
        <v>1791</v>
      </c>
      <c r="AF288" s="844" t="s">
        <v>1785</v>
      </c>
      <c r="AG288" s="364" t="s">
        <v>719</v>
      </c>
      <c r="AH288" s="364" t="s">
        <v>2153</v>
      </c>
      <c r="AI288" s="364">
        <v>0</v>
      </c>
      <c r="AJ288" s="364">
        <v>0</v>
      </c>
      <c r="AK288" s="364">
        <v>0</v>
      </c>
      <c r="AL288" s="359">
        <v>4.4999999999999997E-3</v>
      </c>
      <c r="AM288" s="359">
        <v>0</v>
      </c>
      <c r="AN288" s="664" t="s">
        <v>64</v>
      </c>
      <c r="AO288" s="357"/>
      <c r="AP288" s="360" t="s">
        <v>1749</v>
      </c>
      <c r="AQ288" s="366" t="s">
        <v>2793</v>
      </c>
      <c r="AR288" s="359">
        <v>0</v>
      </c>
      <c r="AS288" s="359">
        <v>0</v>
      </c>
      <c r="AT288" s="359" t="s">
        <v>1417</v>
      </c>
      <c r="AW288" s="198"/>
      <c r="AX288" s="198"/>
      <c r="AY288" s="184"/>
      <c r="AZ288" s="184"/>
      <c r="BA288" s="184"/>
      <c r="BB288" s="848"/>
      <c r="BC288" s="184"/>
      <c r="BD288" s="184"/>
      <c r="BE288" s="184"/>
      <c r="BF288" s="184"/>
      <c r="BG288" s="848"/>
      <c r="BH288" s="186"/>
      <c r="BI288" s="199"/>
      <c r="BJ288" s="199"/>
      <c r="BK288" s="199"/>
      <c r="BL288" s="218"/>
      <c r="BM288" s="186"/>
      <c r="BN288" s="186"/>
      <c r="BO288" s="186"/>
      <c r="BP288" s="186"/>
      <c r="BQ288" s="186"/>
      <c r="BR288" s="186"/>
      <c r="BS288" s="186"/>
      <c r="BT288" s="187"/>
      <c r="BU288" s="188"/>
      <c r="BV288" s="189"/>
      <c r="BW288" s="185"/>
    </row>
    <row r="289" spans="2:75" customFormat="1" ht="18.75">
      <c r="B289" s="353" t="s">
        <v>1186</v>
      </c>
      <c r="C289" s="354">
        <v>35726822000139</v>
      </c>
      <c r="D289" s="355" t="s">
        <v>14</v>
      </c>
      <c r="E289" s="355" t="s">
        <v>607</v>
      </c>
      <c r="F289" s="355" t="s">
        <v>1417</v>
      </c>
      <c r="G289" s="356" t="s">
        <v>1417</v>
      </c>
      <c r="H289" s="356" t="s">
        <v>34</v>
      </c>
      <c r="I289" s="356" t="s">
        <v>34</v>
      </c>
      <c r="J289" s="356" t="s">
        <v>608</v>
      </c>
      <c r="K289" s="357" t="s">
        <v>48</v>
      </c>
      <c r="L289" s="358"/>
      <c r="M289" s="358" t="s">
        <v>1414</v>
      </c>
      <c r="N289" s="357">
        <v>528854</v>
      </c>
      <c r="O289" s="357" t="s">
        <v>1320</v>
      </c>
      <c r="P289" s="361">
        <v>43845</v>
      </c>
      <c r="Q289" s="362">
        <v>8.8950986400000005</v>
      </c>
      <c r="R289" s="362">
        <v>9.8871385121513917</v>
      </c>
      <c r="S289" s="841">
        <v>2</v>
      </c>
      <c r="T289" s="359">
        <v>0.12358947002114529</v>
      </c>
      <c r="U289" s="664">
        <v>1.2357356719472419</v>
      </c>
      <c r="V289" s="359">
        <v>0.13807834577630174</v>
      </c>
      <c r="W289" s="664">
        <v>1.2015716838708181</v>
      </c>
      <c r="X289" s="359">
        <v>0.21602237359709764</v>
      </c>
      <c r="Y289" s="664">
        <v>1.4207256047737613</v>
      </c>
      <c r="Z289" s="359"/>
      <c r="AA289" s="664"/>
      <c r="AB289" s="359">
        <v>0.19807666948074792</v>
      </c>
      <c r="AC289" s="363">
        <v>0.11694242324812788</v>
      </c>
      <c r="AD289" s="865">
        <v>0</v>
      </c>
      <c r="AE289" s="360" t="s">
        <v>1885</v>
      </c>
      <c r="AF289" s="844" t="s">
        <v>1760</v>
      </c>
      <c r="AG289" s="364" t="s">
        <v>1435</v>
      </c>
      <c r="AH289" s="364" t="s">
        <v>1747</v>
      </c>
      <c r="AI289" s="364">
        <v>500</v>
      </c>
      <c r="AJ289" s="364">
        <v>100</v>
      </c>
      <c r="AK289" s="364">
        <v>100</v>
      </c>
      <c r="AL289" s="359">
        <v>1.4999999999999999E-2</v>
      </c>
      <c r="AM289" s="359">
        <v>0.2</v>
      </c>
      <c r="AN289" s="664" t="s">
        <v>2161</v>
      </c>
      <c r="AO289" s="357" t="s">
        <v>1323</v>
      </c>
      <c r="AP289" s="360" t="s">
        <v>1744</v>
      </c>
      <c r="AQ289" s="366" t="s">
        <v>659</v>
      </c>
      <c r="AR289" s="359">
        <v>1E-3</v>
      </c>
      <c r="AS289" s="359">
        <v>1E-3</v>
      </c>
      <c r="AT289" s="359" t="s">
        <v>1417</v>
      </c>
      <c r="AW289" s="198"/>
      <c r="AX289" s="198"/>
      <c r="AY289" s="184"/>
      <c r="AZ289" s="184"/>
      <c r="BA289" s="184"/>
      <c r="BB289" s="848"/>
      <c r="BC289" s="184"/>
      <c r="BD289" s="184"/>
      <c r="BE289" s="184"/>
      <c r="BF289" s="184"/>
      <c r="BG289" s="848"/>
      <c r="BH289" s="186"/>
      <c r="BI289" s="199"/>
      <c r="BJ289" s="199"/>
      <c r="BK289" s="199"/>
      <c r="BL289" s="218"/>
      <c r="BM289" s="186"/>
      <c r="BN289" s="186"/>
      <c r="BO289" s="186"/>
      <c r="BP289" s="186"/>
      <c r="BQ289" s="186"/>
      <c r="BR289" s="186"/>
      <c r="BS289" s="186"/>
      <c r="BT289" s="187"/>
      <c r="BU289" s="188"/>
      <c r="BV289" s="189"/>
      <c r="BW289" s="185"/>
    </row>
    <row r="290" spans="2:75" customFormat="1" ht="18.75">
      <c r="B290" s="353" t="s">
        <v>2824</v>
      </c>
      <c r="C290" s="354">
        <v>33701820000160</v>
      </c>
      <c r="D290" s="355" t="s">
        <v>11</v>
      </c>
      <c r="E290" s="355" t="s">
        <v>1417</v>
      </c>
      <c r="F290" s="355" t="s">
        <v>1417</v>
      </c>
      <c r="G290" s="356" t="s">
        <v>1417</v>
      </c>
      <c r="H290" s="356" t="s">
        <v>1417</v>
      </c>
      <c r="I290" s="356" t="s">
        <v>1417</v>
      </c>
      <c r="J290" s="356" t="s">
        <v>608</v>
      </c>
      <c r="K290" s="357" t="s">
        <v>48</v>
      </c>
      <c r="L290" s="358"/>
      <c r="M290" s="358" t="s">
        <v>1417</v>
      </c>
      <c r="N290" s="357">
        <v>547077</v>
      </c>
      <c r="O290" s="357" t="s">
        <v>1320</v>
      </c>
      <c r="P290" s="361">
        <v>44047</v>
      </c>
      <c r="Q290" s="362"/>
      <c r="R290" s="362"/>
      <c r="S290" s="841">
        <v>2</v>
      </c>
      <c r="T290" s="359"/>
      <c r="U290" s="664"/>
      <c r="V290" s="359"/>
      <c r="W290" s="664"/>
      <c r="X290" s="359"/>
      <c r="Y290" s="664"/>
      <c r="Z290" s="359"/>
      <c r="AA290" s="664"/>
      <c r="AB290" s="359"/>
      <c r="AC290" s="363"/>
      <c r="AD290" s="865">
        <v>19959517000130</v>
      </c>
      <c r="AE290" s="360" t="s">
        <v>1775</v>
      </c>
      <c r="AF290" s="844" t="s">
        <v>1776</v>
      </c>
      <c r="AG290" s="364" t="s">
        <v>719</v>
      </c>
      <c r="AH290" s="364" t="s">
        <v>2153</v>
      </c>
      <c r="AI290" s="364">
        <v>5000</v>
      </c>
      <c r="AJ290" s="364">
        <v>0</v>
      </c>
      <c r="AK290" s="364">
        <v>0</v>
      </c>
      <c r="AL290" s="359">
        <v>0.01</v>
      </c>
      <c r="AM290" s="359">
        <v>0</v>
      </c>
      <c r="AN290" s="664" t="s">
        <v>64</v>
      </c>
      <c r="AO290" s="357"/>
      <c r="AP290" s="360" t="s">
        <v>1749</v>
      </c>
      <c r="AQ290" s="366" t="s">
        <v>2224</v>
      </c>
      <c r="AR290" s="359">
        <v>0</v>
      </c>
      <c r="AS290" s="359">
        <v>0</v>
      </c>
      <c r="AT290" s="359" t="s">
        <v>1417</v>
      </c>
      <c r="AW290" s="198"/>
      <c r="AX290" s="198"/>
      <c r="AY290" s="184"/>
      <c r="AZ290" s="184"/>
      <c r="BA290" s="184"/>
      <c r="BB290" s="848"/>
      <c r="BC290" s="184"/>
      <c r="BD290" s="184"/>
      <c r="BE290" s="184"/>
      <c r="BF290" s="184"/>
      <c r="BG290" s="848"/>
      <c r="BH290" s="186"/>
      <c r="BI290" s="199"/>
      <c r="BJ290" s="199"/>
      <c r="BK290" s="199"/>
      <c r="BL290" s="218"/>
      <c r="BM290" s="186"/>
      <c r="BN290" s="186"/>
      <c r="BO290" s="186"/>
      <c r="BP290" s="186"/>
      <c r="BQ290" s="186"/>
      <c r="BR290" s="186"/>
      <c r="BS290" s="186"/>
      <c r="BT290" s="187"/>
      <c r="BU290" s="188"/>
      <c r="BV290" s="189"/>
      <c r="BW290" s="185"/>
    </row>
    <row r="291" spans="2:75" customFormat="1" ht="18.75">
      <c r="B291" s="353" t="s">
        <v>1138</v>
      </c>
      <c r="C291" s="354">
        <v>21625026000103</v>
      </c>
      <c r="D291" s="355" t="s">
        <v>11</v>
      </c>
      <c r="E291" s="355" t="s">
        <v>621</v>
      </c>
      <c r="F291" s="355" t="s">
        <v>663</v>
      </c>
      <c r="G291" s="356" t="s">
        <v>865</v>
      </c>
      <c r="H291" s="356" t="s">
        <v>34</v>
      </c>
      <c r="I291" s="356" t="s">
        <v>1417</v>
      </c>
      <c r="J291" s="356" t="s">
        <v>608</v>
      </c>
      <c r="K291" s="357" t="s">
        <v>48</v>
      </c>
      <c r="L291" s="358"/>
      <c r="M291" s="358" t="s">
        <v>34</v>
      </c>
      <c r="N291" s="357">
        <v>392979</v>
      </c>
      <c r="O291" s="357" t="s">
        <v>1320</v>
      </c>
      <c r="P291" s="361">
        <v>42113</v>
      </c>
      <c r="Q291" s="362">
        <v>28.940211000000001</v>
      </c>
      <c r="R291" s="362">
        <v>47.951411003984035</v>
      </c>
      <c r="S291" s="841">
        <v>2</v>
      </c>
      <c r="T291" s="359">
        <v>6.4644461256727848E-2</v>
      </c>
      <c r="U291" s="664">
        <v>0.64636143156113979</v>
      </c>
      <c r="V291" s="359">
        <v>0.10166543933606365</v>
      </c>
      <c r="W291" s="664">
        <v>0.88470290144123687</v>
      </c>
      <c r="X291" s="359">
        <v>0.11398721087308417</v>
      </c>
      <c r="Y291" s="664">
        <v>0.74966563142287668</v>
      </c>
      <c r="Z291" s="359">
        <v>0.10757895614499335</v>
      </c>
      <c r="AA291" s="664">
        <v>0.56819107049535733</v>
      </c>
      <c r="AB291" s="359">
        <v>5.5318645096264836E-2</v>
      </c>
      <c r="AC291" s="363">
        <v>-0.23950949447848172</v>
      </c>
      <c r="AD291" s="865">
        <v>0</v>
      </c>
      <c r="AE291" s="360" t="s">
        <v>1787</v>
      </c>
      <c r="AF291" s="844" t="s">
        <v>1783</v>
      </c>
      <c r="AG291" s="364" t="s">
        <v>59</v>
      </c>
      <c r="AH291" s="364" t="s">
        <v>1747</v>
      </c>
      <c r="AI291" s="364">
        <v>20000</v>
      </c>
      <c r="AJ291" s="364">
        <v>100</v>
      </c>
      <c r="AK291" s="364">
        <v>1000</v>
      </c>
      <c r="AL291" s="359">
        <v>5.0000000000000001E-3</v>
      </c>
      <c r="AM291" s="359">
        <v>0.2</v>
      </c>
      <c r="AN291" s="664" t="s">
        <v>2252</v>
      </c>
      <c r="AO291" s="357" t="s">
        <v>1323</v>
      </c>
      <c r="AP291" s="360" t="s">
        <v>1749</v>
      </c>
      <c r="AQ291" s="366" t="s">
        <v>669</v>
      </c>
      <c r="AR291" s="359">
        <v>1.33333333333333E-3</v>
      </c>
      <c r="AS291" s="359">
        <v>1.33333333333333E-3</v>
      </c>
      <c r="AT291" s="359" t="s">
        <v>1417</v>
      </c>
      <c r="AW291" s="198"/>
      <c r="AX291" s="198"/>
      <c r="AY291" s="184"/>
      <c r="AZ291" s="184"/>
      <c r="BA291" s="184"/>
      <c r="BB291" s="848"/>
      <c r="BC291" s="184"/>
      <c r="BD291" s="184"/>
      <c r="BE291" s="184"/>
      <c r="BF291" s="184"/>
      <c r="BG291" s="848"/>
      <c r="BH291" s="186"/>
      <c r="BI291" s="199"/>
      <c r="BJ291" s="199"/>
      <c r="BK291" s="199"/>
      <c r="BL291" s="218"/>
      <c r="BM291" s="186"/>
      <c r="BN291" s="186"/>
      <c r="BO291" s="186"/>
      <c r="BP291" s="186"/>
      <c r="BQ291" s="186"/>
      <c r="BR291" s="186"/>
      <c r="BS291" s="186"/>
      <c r="BT291" s="187"/>
      <c r="BU291" s="188"/>
      <c r="BV291" s="189"/>
      <c r="BW291" s="185"/>
    </row>
    <row r="292" spans="2:75" customFormat="1" ht="18.75">
      <c r="B292" s="353" t="s">
        <v>1196</v>
      </c>
      <c r="C292" s="354">
        <v>38026926000129</v>
      </c>
      <c r="D292" s="355" t="s">
        <v>11</v>
      </c>
      <c r="E292" s="355" t="s">
        <v>621</v>
      </c>
      <c r="F292" s="355" t="s">
        <v>663</v>
      </c>
      <c r="G292" s="356" t="s">
        <v>738</v>
      </c>
      <c r="H292" s="356" t="s">
        <v>34</v>
      </c>
      <c r="I292" s="356" t="s">
        <v>1417</v>
      </c>
      <c r="J292" s="356" t="s">
        <v>608</v>
      </c>
      <c r="K292" s="357" t="s">
        <v>48</v>
      </c>
      <c r="L292" s="358"/>
      <c r="M292" s="358" t="s">
        <v>34</v>
      </c>
      <c r="N292" s="357">
        <v>553743</v>
      </c>
      <c r="O292" s="357" t="s">
        <v>1320</v>
      </c>
      <c r="P292" s="361">
        <v>44092</v>
      </c>
      <c r="Q292" s="362">
        <v>171.84773207999999</v>
      </c>
      <c r="R292" s="362">
        <v>117.12868446884002</v>
      </c>
      <c r="S292" s="841">
        <v>2</v>
      </c>
      <c r="T292" s="359">
        <v>9.8305407240276255E-2</v>
      </c>
      <c r="U292" s="664">
        <v>0.98292757830683919</v>
      </c>
      <c r="V292" s="359">
        <v>0.13567984414485057</v>
      </c>
      <c r="W292" s="664">
        <v>1.1806996808940535</v>
      </c>
      <c r="X292" s="359">
        <v>0.21935201613646416</v>
      </c>
      <c r="Y292" s="664">
        <v>1.4426238384226739</v>
      </c>
      <c r="Z292" s="359"/>
      <c r="AA292" s="664"/>
      <c r="AB292" s="359">
        <v>2.5813337370084986E-2</v>
      </c>
      <c r="AC292" s="363">
        <v>0.80443159242983342</v>
      </c>
      <c r="AD292" s="865">
        <v>38026869000188</v>
      </c>
      <c r="AE292" s="360" t="s">
        <v>1797</v>
      </c>
      <c r="AF292" s="844" t="s">
        <v>1741</v>
      </c>
      <c r="AG292" s="364" t="s">
        <v>1436</v>
      </c>
      <c r="AH292" s="364" t="s">
        <v>1747</v>
      </c>
      <c r="AI292" s="364">
        <v>1000</v>
      </c>
      <c r="AJ292" s="364">
        <v>100</v>
      </c>
      <c r="AK292" s="364">
        <v>100</v>
      </c>
      <c r="AL292" s="359">
        <v>7.4999999999999997E-3</v>
      </c>
      <c r="AM292" s="359">
        <v>0.2</v>
      </c>
      <c r="AN292" s="664" t="s">
        <v>34</v>
      </c>
      <c r="AO292" s="357" t="s">
        <v>1323</v>
      </c>
      <c r="AP292" s="360" t="s">
        <v>1749</v>
      </c>
      <c r="AQ292" s="366" t="s">
        <v>675</v>
      </c>
      <c r="AR292" s="359">
        <v>1.4E-3</v>
      </c>
      <c r="AS292" s="359">
        <v>1.4E-3</v>
      </c>
      <c r="AT292" s="359" t="s">
        <v>1417</v>
      </c>
      <c r="AW292" s="198"/>
      <c r="AX292" s="198"/>
      <c r="AY292" s="184"/>
      <c r="AZ292" s="184"/>
      <c r="BA292" s="184"/>
      <c r="BB292" s="848"/>
      <c r="BC292" s="184"/>
      <c r="BD292" s="184"/>
      <c r="BE292" s="184"/>
      <c r="BF292" s="184"/>
      <c r="BG292" s="848"/>
      <c r="BH292" s="186"/>
      <c r="BI292" s="199"/>
      <c r="BJ292" s="199"/>
      <c r="BK292" s="199"/>
      <c r="BL292" s="218"/>
      <c r="BM292" s="186"/>
      <c r="BN292" s="186"/>
      <c r="BO292" s="186"/>
      <c r="BP292" s="186"/>
      <c r="BQ292" s="186"/>
      <c r="BR292" s="186"/>
      <c r="BS292" s="186"/>
      <c r="BT292" s="187"/>
      <c r="BU292" s="188"/>
      <c r="BV292" s="189"/>
      <c r="BW292" s="185"/>
    </row>
    <row r="293" spans="2:75" customFormat="1" ht="18.75">
      <c r="B293" s="353" t="s">
        <v>91</v>
      </c>
      <c r="C293" s="354">
        <v>9625909000100</v>
      </c>
      <c r="D293" s="355" t="s">
        <v>11</v>
      </c>
      <c r="E293" s="355" t="s">
        <v>620</v>
      </c>
      <c r="F293" s="355" t="s">
        <v>685</v>
      </c>
      <c r="G293" s="356" t="s">
        <v>738</v>
      </c>
      <c r="H293" s="356" t="s">
        <v>34</v>
      </c>
      <c r="I293" s="356" t="s">
        <v>1303</v>
      </c>
      <c r="J293" s="356" t="s">
        <v>608</v>
      </c>
      <c r="K293" s="357" t="s">
        <v>48</v>
      </c>
      <c r="L293" s="358"/>
      <c r="M293" s="358" t="s">
        <v>34</v>
      </c>
      <c r="N293" s="357">
        <v>221201</v>
      </c>
      <c r="O293" s="357" t="s">
        <v>1320</v>
      </c>
      <c r="P293" s="361">
        <v>39793</v>
      </c>
      <c r="Q293" s="362">
        <v>322.86753299999998</v>
      </c>
      <c r="R293" s="362">
        <v>368.43752347808743</v>
      </c>
      <c r="S293" s="841">
        <v>2</v>
      </c>
      <c r="T293" s="359">
        <v>9.700627290374908E-2</v>
      </c>
      <c r="U293" s="664">
        <v>0.96993790659756274</v>
      </c>
      <c r="V293" s="359">
        <v>0.11092244028863019</v>
      </c>
      <c r="W293" s="664">
        <v>0.9652582568782816</v>
      </c>
      <c r="X293" s="359">
        <v>0.1736869784821129</v>
      </c>
      <c r="Y293" s="664">
        <v>1.1422962049549596</v>
      </c>
      <c r="Z293" s="359">
        <v>0.23147667474612654</v>
      </c>
      <c r="AA293" s="664">
        <v>1.222571628613337</v>
      </c>
      <c r="AB293" s="359">
        <v>7.8229502421110556E-3</v>
      </c>
      <c r="AC293" s="363">
        <v>-0.51033684813480829</v>
      </c>
      <c r="AD293" s="865">
        <v>22099999000100</v>
      </c>
      <c r="AE293" s="360" t="s">
        <v>1827</v>
      </c>
      <c r="AF293" s="844" t="s">
        <v>1760</v>
      </c>
      <c r="AG293" s="364" t="s">
        <v>1435</v>
      </c>
      <c r="AH293" s="364" t="s">
        <v>1747</v>
      </c>
      <c r="AI293" s="364">
        <v>100</v>
      </c>
      <c r="AJ293" s="364">
        <v>100</v>
      </c>
      <c r="AK293" s="364">
        <v>100</v>
      </c>
      <c r="AL293" s="359">
        <v>0.02</v>
      </c>
      <c r="AM293" s="359">
        <v>0.2</v>
      </c>
      <c r="AN293" s="664" t="s">
        <v>64</v>
      </c>
      <c r="AO293" s="357" t="s">
        <v>1323</v>
      </c>
      <c r="AP293" s="360" t="s">
        <v>1762</v>
      </c>
      <c r="AQ293" s="366" t="s">
        <v>668</v>
      </c>
      <c r="AR293" s="359">
        <v>6.6666666666666697E-3</v>
      </c>
      <c r="AS293" s="359">
        <v>6.6666666666666697E-3</v>
      </c>
      <c r="AT293" s="359" t="s">
        <v>1417</v>
      </c>
      <c r="AW293" s="198"/>
      <c r="AX293" s="198"/>
      <c r="AY293" s="184"/>
      <c r="AZ293" s="184"/>
      <c r="BA293" s="184"/>
      <c r="BB293" s="848"/>
      <c r="BC293" s="184"/>
      <c r="BD293" s="184"/>
      <c r="BE293" s="184"/>
      <c r="BF293" s="184"/>
      <c r="BG293" s="848"/>
      <c r="BH293" s="186"/>
      <c r="BI293" s="199"/>
      <c r="BJ293" s="199"/>
      <c r="BK293" s="199"/>
      <c r="BL293" s="218"/>
      <c r="BM293" s="186"/>
      <c r="BN293" s="186"/>
      <c r="BO293" s="186"/>
      <c r="BP293" s="186"/>
      <c r="BQ293" s="186"/>
      <c r="BR293" s="186"/>
      <c r="BS293" s="186"/>
      <c r="BT293" s="187"/>
      <c r="BU293" s="188"/>
      <c r="BV293" s="189"/>
      <c r="BW293" s="185"/>
    </row>
    <row r="294" spans="2:75" customFormat="1" ht="18.75">
      <c r="B294" s="353" t="s">
        <v>1512</v>
      </c>
      <c r="C294" s="354">
        <v>25108905000100</v>
      </c>
      <c r="D294" s="355" t="s">
        <v>11</v>
      </c>
      <c r="E294" s="355" t="s">
        <v>621</v>
      </c>
      <c r="F294" s="355" t="s">
        <v>692</v>
      </c>
      <c r="G294" s="356" t="s">
        <v>738</v>
      </c>
      <c r="H294" s="356" t="s">
        <v>34</v>
      </c>
      <c r="I294" s="356" t="s">
        <v>1417</v>
      </c>
      <c r="J294" s="356" t="s">
        <v>608</v>
      </c>
      <c r="K294" s="357" t="s">
        <v>48</v>
      </c>
      <c r="L294" s="358"/>
      <c r="M294" s="358" t="s">
        <v>1417</v>
      </c>
      <c r="N294" s="357">
        <v>432016</v>
      </c>
      <c r="O294" s="357" t="s">
        <v>1320</v>
      </c>
      <c r="P294" s="361">
        <v>42735</v>
      </c>
      <c r="Q294" s="362">
        <v>490.73326500000002</v>
      </c>
      <c r="R294" s="362">
        <v>529.98584315139419</v>
      </c>
      <c r="S294" s="841">
        <v>2</v>
      </c>
      <c r="T294" s="359">
        <v>7.1315342620181132E-2</v>
      </c>
      <c r="U294" s="664">
        <v>0.7130616614653289</v>
      </c>
      <c r="V294" s="359">
        <v>0.11312158863277499</v>
      </c>
      <c r="W294" s="664">
        <v>0.98439546745318773</v>
      </c>
      <c r="X294" s="359">
        <v>0.18268514364505628</v>
      </c>
      <c r="Y294" s="664">
        <v>1.2014749068185924</v>
      </c>
      <c r="Z294" s="359">
        <v>0.22024923776303118</v>
      </c>
      <c r="AA294" s="664">
        <v>1.1632725828989861</v>
      </c>
      <c r="AB294" s="359">
        <v>3.4500416839027007E-2</v>
      </c>
      <c r="AC294" s="363">
        <v>-5.1975935070474807E-2</v>
      </c>
      <c r="AD294" s="865">
        <v>0</v>
      </c>
      <c r="AE294" s="360" t="s">
        <v>1768</v>
      </c>
      <c r="AF294" s="844" t="s">
        <v>1754</v>
      </c>
      <c r="AG294" s="364" t="s">
        <v>728</v>
      </c>
      <c r="AH294" s="364" t="s">
        <v>1747</v>
      </c>
      <c r="AI294" s="364">
        <v>1000</v>
      </c>
      <c r="AJ294" s="364">
        <v>1000</v>
      </c>
      <c r="AK294" s="364">
        <v>1000</v>
      </c>
      <c r="AL294" s="359">
        <v>2E-3</v>
      </c>
      <c r="AM294" s="359">
        <v>0</v>
      </c>
      <c r="AN294" s="664" t="s">
        <v>34</v>
      </c>
      <c r="AO294" s="357" t="s">
        <v>1323</v>
      </c>
      <c r="AP294" s="360" t="s">
        <v>1749</v>
      </c>
      <c r="AQ294" s="366" t="s">
        <v>675</v>
      </c>
      <c r="AR294" s="359">
        <v>3.3E-3</v>
      </c>
      <c r="AS294" s="359">
        <v>3.3E-3</v>
      </c>
      <c r="AT294" s="359" t="s">
        <v>1417</v>
      </c>
      <c r="AW294" s="198"/>
      <c r="AX294" s="198"/>
      <c r="AY294" s="184"/>
      <c r="AZ294" s="184"/>
      <c r="BA294" s="184"/>
      <c r="BB294" s="848"/>
      <c r="BC294" s="184"/>
      <c r="BD294" s="184"/>
      <c r="BE294" s="184"/>
      <c r="BF294" s="184"/>
      <c r="BG294" s="848"/>
      <c r="BH294" s="186"/>
      <c r="BI294" s="199"/>
      <c r="BJ294" s="199"/>
      <c r="BK294" s="199"/>
      <c r="BL294" s="218"/>
      <c r="BM294" s="186"/>
      <c r="BN294" s="186"/>
      <c r="BO294" s="186"/>
      <c r="BP294" s="186"/>
      <c r="BQ294" s="186"/>
      <c r="BR294" s="186"/>
      <c r="BS294" s="186"/>
      <c r="BT294" s="187"/>
      <c r="BU294" s="188"/>
      <c r="BV294" s="189"/>
      <c r="BW294" s="185"/>
    </row>
    <row r="295" spans="2:75" customFormat="1" ht="18.75">
      <c r="B295" s="353" t="s">
        <v>1289</v>
      </c>
      <c r="C295" s="354">
        <v>44315861000134</v>
      </c>
      <c r="D295" s="355" t="s">
        <v>11</v>
      </c>
      <c r="E295" s="355" t="s">
        <v>621</v>
      </c>
      <c r="F295" s="355" t="s">
        <v>692</v>
      </c>
      <c r="G295" s="356" t="s">
        <v>865</v>
      </c>
      <c r="H295" s="356" t="s">
        <v>34</v>
      </c>
      <c r="I295" s="356" t="s">
        <v>1417</v>
      </c>
      <c r="J295" s="356" t="s">
        <v>608</v>
      </c>
      <c r="K295" s="357" t="s">
        <v>48</v>
      </c>
      <c r="L295" s="358"/>
      <c r="M295" s="358" t="s">
        <v>34</v>
      </c>
      <c r="N295" s="357">
        <v>636797</v>
      </c>
      <c r="O295" s="357" t="s">
        <v>1320</v>
      </c>
      <c r="P295" s="361">
        <v>44560</v>
      </c>
      <c r="Q295" s="362"/>
      <c r="R295" s="362"/>
      <c r="S295" s="841">
        <v>2</v>
      </c>
      <c r="T295" s="359"/>
      <c r="U295" s="664"/>
      <c r="V295" s="359"/>
      <c r="W295" s="664"/>
      <c r="X295" s="359"/>
      <c r="Y295" s="664"/>
      <c r="Z295" s="359"/>
      <c r="AA295" s="664"/>
      <c r="AB295" s="359"/>
      <c r="AC295" s="363"/>
      <c r="AD295" s="865">
        <v>44315864000178</v>
      </c>
      <c r="AE295" s="360" t="s">
        <v>1750</v>
      </c>
      <c r="AF295" s="844" t="s">
        <v>1751</v>
      </c>
      <c r="AG295" s="364" t="s">
        <v>719</v>
      </c>
      <c r="AH295" s="364" t="s">
        <v>1747</v>
      </c>
      <c r="AI295" s="364">
        <v>100</v>
      </c>
      <c r="AJ295" s="364">
        <v>100</v>
      </c>
      <c r="AK295" s="364">
        <v>100</v>
      </c>
      <c r="AL295" s="359">
        <v>5.0000000000000001E-3</v>
      </c>
      <c r="AM295" s="359">
        <v>0.15</v>
      </c>
      <c r="AN295" s="664" t="s">
        <v>636</v>
      </c>
      <c r="AO295" s="357" t="s">
        <v>1323</v>
      </c>
      <c r="AP295" s="360" t="s">
        <v>1762</v>
      </c>
      <c r="AQ295" s="366" t="s">
        <v>671</v>
      </c>
      <c r="AR295" s="359">
        <v>1.33333333333333E-3</v>
      </c>
      <c r="AS295" s="359">
        <v>1.33333333333333E-3</v>
      </c>
      <c r="AT295" s="359" t="s">
        <v>1417</v>
      </c>
      <c r="AW295" s="198"/>
      <c r="AX295" s="198"/>
      <c r="AY295" s="184"/>
      <c r="AZ295" s="184"/>
      <c r="BA295" s="184"/>
      <c r="BB295" s="848"/>
      <c r="BC295" s="184"/>
      <c r="BD295" s="184"/>
      <c r="BE295" s="184"/>
      <c r="BF295" s="184"/>
      <c r="BG295" s="848"/>
      <c r="BH295" s="186"/>
      <c r="BI295" s="199"/>
      <c r="BJ295" s="199"/>
      <c r="BK295" s="199"/>
      <c r="BL295" s="218"/>
      <c r="BM295" s="186"/>
      <c r="BN295" s="186"/>
      <c r="BO295" s="186"/>
      <c r="BP295" s="186"/>
      <c r="BQ295" s="186"/>
      <c r="BR295" s="186"/>
      <c r="BS295" s="186"/>
      <c r="BT295" s="187"/>
      <c r="BU295" s="188"/>
      <c r="BV295" s="189"/>
      <c r="BW295" s="185"/>
    </row>
    <row r="296" spans="2:75" customFormat="1" ht="18.75">
      <c r="B296" s="353" t="s">
        <v>1286</v>
      </c>
      <c r="C296" s="354">
        <v>44315932000107</v>
      </c>
      <c r="D296" s="355" t="s">
        <v>11</v>
      </c>
      <c r="E296" s="355" t="s">
        <v>620</v>
      </c>
      <c r="F296" s="355" t="s">
        <v>619</v>
      </c>
      <c r="G296" s="356" t="s">
        <v>738</v>
      </c>
      <c r="H296" s="356" t="s">
        <v>34</v>
      </c>
      <c r="I296" s="356" t="s">
        <v>1417</v>
      </c>
      <c r="J296" s="356" t="s">
        <v>608</v>
      </c>
      <c r="K296" s="357" t="s">
        <v>48</v>
      </c>
      <c r="L296" s="358"/>
      <c r="M296" s="358" t="s">
        <v>34</v>
      </c>
      <c r="N296" s="357">
        <v>644498</v>
      </c>
      <c r="O296" s="357" t="s">
        <v>1320</v>
      </c>
      <c r="P296" s="361">
        <v>44651</v>
      </c>
      <c r="Q296" s="362"/>
      <c r="R296" s="362"/>
      <c r="S296" s="841">
        <v>2</v>
      </c>
      <c r="T296" s="359"/>
      <c r="U296" s="664"/>
      <c r="V296" s="359"/>
      <c r="W296" s="664"/>
      <c r="X296" s="359"/>
      <c r="Y296" s="664"/>
      <c r="Z296" s="359"/>
      <c r="AA296" s="664"/>
      <c r="AB296" s="359"/>
      <c r="AC296" s="363"/>
      <c r="AD296" s="865">
        <v>0</v>
      </c>
      <c r="AE296" s="360" t="s">
        <v>1795</v>
      </c>
      <c r="AF296" s="844" t="s">
        <v>1795</v>
      </c>
      <c r="AG296" s="364" t="s">
        <v>1438</v>
      </c>
      <c r="AH296" s="364" t="s">
        <v>1747</v>
      </c>
      <c r="AI296" s="364">
        <v>200</v>
      </c>
      <c r="AJ296" s="364">
        <v>200</v>
      </c>
      <c r="AK296" s="364">
        <v>200</v>
      </c>
      <c r="AL296" s="359">
        <v>9.0000000000000011E-3</v>
      </c>
      <c r="AM296" s="359">
        <v>0.2</v>
      </c>
      <c r="AN296" s="664" t="s">
        <v>64</v>
      </c>
      <c r="AO296" s="357" t="s">
        <v>1323</v>
      </c>
      <c r="AP296" s="360" t="s">
        <v>1749</v>
      </c>
      <c r="AQ296" s="366" t="s">
        <v>669</v>
      </c>
      <c r="AR296" s="359">
        <v>3.0000000000000001E-3</v>
      </c>
      <c r="AS296" s="359">
        <v>3.0000000000000001E-3</v>
      </c>
      <c r="AT296" s="359" t="s">
        <v>1417</v>
      </c>
      <c r="AW296" s="198"/>
      <c r="AX296" s="198"/>
      <c r="AY296" s="184"/>
      <c r="AZ296" s="184"/>
      <c r="BA296" s="184"/>
      <c r="BB296" s="848"/>
      <c r="BC296" s="184"/>
      <c r="BD296" s="184"/>
      <c r="BE296" s="184"/>
      <c r="BF296" s="184"/>
      <c r="BG296" s="848"/>
      <c r="BH296" s="186"/>
      <c r="BI296" s="199"/>
      <c r="BJ296" s="199"/>
      <c r="BK296" s="199"/>
      <c r="BL296" s="218"/>
      <c r="BM296" s="186"/>
      <c r="BN296" s="186"/>
      <c r="BO296" s="186"/>
      <c r="BP296" s="186"/>
      <c r="BQ296" s="186"/>
      <c r="BR296" s="186"/>
      <c r="BS296" s="186"/>
      <c r="BT296" s="187"/>
      <c r="BU296" s="188"/>
      <c r="BV296" s="189"/>
      <c r="BW296" s="185"/>
    </row>
    <row r="297" spans="2:75" customFormat="1" ht="18.75">
      <c r="B297" s="353" t="s">
        <v>819</v>
      </c>
      <c r="C297" s="354">
        <v>32158424000175</v>
      </c>
      <c r="D297" s="355" t="s">
        <v>13</v>
      </c>
      <c r="E297" s="355" t="s">
        <v>615</v>
      </c>
      <c r="F297" s="355" t="s">
        <v>619</v>
      </c>
      <c r="G297" s="356" t="s">
        <v>34</v>
      </c>
      <c r="H297" s="356" t="s">
        <v>1336</v>
      </c>
      <c r="I297" s="356" t="s">
        <v>34</v>
      </c>
      <c r="J297" s="356" t="s">
        <v>1417</v>
      </c>
      <c r="K297" s="357" t="s">
        <v>48</v>
      </c>
      <c r="L297" s="358"/>
      <c r="M297" s="358" t="s">
        <v>1414</v>
      </c>
      <c r="N297" s="357">
        <v>483214</v>
      </c>
      <c r="O297" s="357" t="s">
        <v>1320</v>
      </c>
      <c r="P297" s="361">
        <v>43464</v>
      </c>
      <c r="Q297" s="362">
        <v>12.31756981</v>
      </c>
      <c r="R297" s="362">
        <v>12.054792563585664</v>
      </c>
      <c r="S297" s="841">
        <v>2</v>
      </c>
      <c r="T297" s="359">
        <v>8.0475325087933314E-2</v>
      </c>
      <c r="U297" s="664">
        <v>0.80464969957145593</v>
      </c>
      <c r="V297" s="359">
        <v>9.6843029747895049E-2</v>
      </c>
      <c r="W297" s="664">
        <v>0.84273780708416779</v>
      </c>
      <c r="X297" s="359">
        <v>9.9839966721497531E-2</v>
      </c>
      <c r="Y297" s="664">
        <v>0.6566227133748036</v>
      </c>
      <c r="Z297" s="359">
        <v>0.14362486179350076</v>
      </c>
      <c r="AA297" s="664">
        <v>0.75857181456760991</v>
      </c>
      <c r="AB297" s="359">
        <v>1.6455465933703183E-2</v>
      </c>
      <c r="AC297" s="363">
        <v>-1.0982217327189721</v>
      </c>
      <c r="AD297" s="865">
        <v>0</v>
      </c>
      <c r="AE297" s="360" t="s">
        <v>1750</v>
      </c>
      <c r="AF297" s="844" t="s">
        <v>1785</v>
      </c>
      <c r="AG297" s="364" t="s">
        <v>719</v>
      </c>
      <c r="AH297" s="364" t="s">
        <v>1747</v>
      </c>
      <c r="AI297" s="364">
        <v>100</v>
      </c>
      <c r="AJ297" s="364">
        <v>100</v>
      </c>
      <c r="AK297" s="364">
        <v>100</v>
      </c>
      <c r="AL297" s="359">
        <v>0.01</v>
      </c>
      <c r="AM297" s="359">
        <v>0.2</v>
      </c>
      <c r="AN297" s="664" t="s">
        <v>64</v>
      </c>
      <c r="AO297" s="357" t="s">
        <v>1323</v>
      </c>
      <c r="AP297" s="360" t="s">
        <v>1762</v>
      </c>
      <c r="AQ297" s="366" t="s">
        <v>668</v>
      </c>
      <c r="AR297" s="359">
        <v>2.66666666666667E-3</v>
      </c>
      <c r="AS297" s="359">
        <v>2.66666666666667E-3</v>
      </c>
      <c r="AT297" s="359" t="s">
        <v>1417</v>
      </c>
      <c r="AW297" s="198"/>
      <c r="AX297" s="198"/>
      <c r="AY297" s="184"/>
      <c r="AZ297" s="184"/>
      <c r="BA297" s="184"/>
      <c r="BB297" s="848"/>
      <c r="BC297" s="184"/>
      <c r="BD297" s="184"/>
      <c r="BE297" s="184"/>
      <c r="BF297" s="184"/>
      <c r="BG297" s="848"/>
      <c r="BH297" s="186"/>
      <c r="BI297" s="199"/>
      <c r="BJ297" s="199"/>
      <c r="BK297" s="199"/>
      <c r="BL297" s="186"/>
      <c r="BM297" s="186"/>
      <c r="BN297" s="186"/>
      <c r="BO297" s="186"/>
      <c r="BP297" s="186"/>
      <c r="BQ297" s="186"/>
      <c r="BR297" s="186"/>
      <c r="BS297" s="186"/>
      <c r="BT297" s="187"/>
      <c r="BU297" s="188"/>
      <c r="BV297" s="189"/>
      <c r="BW297" s="185"/>
    </row>
    <row r="298" spans="2:75" customFormat="1" ht="18.75">
      <c r="B298" s="353" t="s">
        <v>924</v>
      </c>
      <c r="C298" s="354">
        <v>44489239000142</v>
      </c>
      <c r="D298" s="355" t="s">
        <v>13</v>
      </c>
      <c r="E298" s="355" t="s">
        <v>615</v>
      </c>
      <c r="F298" s="355" t="s">
        <v>619</v>
      </c>
      <c r="G298" s="356" t="s">
        <v>34</v>
      </c>
      <c r="H298" s="356" t="s">
        <v>1337</v>
      </c>
      <c r="I298" s="356" t="s">
        <v>34</v>
      </c>
      <c r="J298" s="356" t="s">
        <v>1417</v>
      </c>
      <c r="K298" s="357" t="s">
        <v>48</v>
      </c>
      <c r="L298" s="358"/>
      <c r="M298" s="358" t="s">
        <v>1414</v>
      </c>
      <c r="N298" s="357">
        <v>644651</v>
      </c>
      <c r="O298" s="357" t="s">
        <v>1320</v>
      </c>
      <c r="P298" s="361">
        <v>44651</v>
      </c>
      <c r="Q298" s="362"/>
      <c r="R298" s="362"/>
      <c r="S298" s="841">
        <v>2</v>
      </c>
      <c r="T298" s="359"/>
      <c r="U298" s="664"/>
      <c r="V298" s="359"/>
      <c r="W298" s="664"/>
      <c r="X298" s="359"/>
      <c r="Y298" s="664"/>
      <c r="Z298" s="359"/>
      <c r="AA298" s="664"/>
      <c r="AB298" s="359"/>
      <c r="AC298" s="363"/>
      <c r="AD298" s="865">
        <v>0</v>
      </c>
      <c r="AE298" s="360" t="s">
        <v>2696</v>
      </c>
      <c r="AF298" s="844" t="s">
        <v>1741</v>
      </c>
      <c r="AG298" s="364" t="s">
        <v>1436</v>
      </c>
      <c r="AH298" s="364" t="s">
        <v>1747</v>
      </c>
      <c r="AI298" s="364">
        <v>5000</v>
      </c>
      <c r="AJ298" s="364">
        <v>0</v>
      </c>
      <c r="AK298" s="364">
        <v>5000</v>
      </c>
      <c r="AL298" s="359">
        <v>0.02</v>
      </c>
      <c r="AM298" s="359">
        <v>0.2</v>
      </c>
      <c r="AN298" s="664" t="s">
        <v>64</v>
      </c>
      <c r="AO298" s="357" t="s">
        <v>1323</v>
      </c>
      <c r="AP298" s="360" t="s">
        <v>1762</v>
      </c>
      <c r="AQ298" s="366" t="s">
        <v>668</v>
      </c>
      <c r="AR298" s="359">
        <v>3.3333333333333301E-3</v>
      </c>
      <c r="AS298" s="359">
        <v>3.3333333333333301E-3</v>
      </c>
      <c r="AT298" s="359" t="s">
        <v>1417</v>
      </c>
      <c r="AW298" s="198"/>
      <c r="AX298" s="198"/>
      <c r="AY298" s="184"/>
      <c r="AZ298" s="184"/>
      <c r="BA298" s="184"/>
      <c r="BB298" s="848"/>
      <c r="BC298" s="184"/>
      <c r="BD298" s="184"/>
      <c r="BE298" s="184"/>
      <c r="BF298" s="184"/>
      <c r="BG298" s="848"/>
      <c r="BH298" s="186"/>
      <c r="BI298" s="199"/>
      <c r="BJ298" s="199"/>
      <c r="BK298" s="199"/>
      <c r="BL298" s="186"/>
      <c r="BM298" s="186"/>
      <c r="BN298" s="186"/>
      <c r="BO298" s="186"/>
      <c r="BP298" s="186"/>
      <c r="BQ298" s="186"/>
      <c r="BR298" s="186"/>
      <c r="BS298" s="186"/>
      <c r="BT298" s="187"/>
      <c r="BU298" s="188"/>
      <c r="BV298" s="189"/>
      <c r="BW298" s="185"/>
    </row>
    <row r="299" spans="2:75" customFormat="1" ht="18.75">
      <c r="B299" s="353" t="s">
        <v>981</v>
      </c>
      <c r="C299" s="354">
        <v>22504092000180</v>
      </c>
      <c r="D299" s="355" t="s">
        <v>13</v>
      </c>
      <c r="E299" s="355" t="s">
        <v>615</v>
      </c>
      <c r="F299" s="355" t="s">
        <v>619</v>
      </c>
      <c r="G299" s="356" t="s">
        <v>34</v>
      </c>
      <c r="H299" s="356" t="s">
        <v>1336</v>
      </c>
      <c r="I299" s="356" t="s">
        <v>34</v>
      </c>
      <c r="J299" s="356" t="s">
        <v>1417</v>
      </c>
      <c r="K299" s="357" t="s">
        <v>48</v>
      </c>
      <c r="L299" s="358"/>
      <c r="M299" s="358" t="s">
        <v>1414</v>
      </c>
      <c r="N299" s="357">
        <v>402354</v>
      </c>
      <c r="O299" s="357" t="s">
        <v>1320</v>
      </c>
      <c r="P299" s="361">
        <v>42239</v>
      </c>
      <c r="Q299" s="362">
        <v>89.009417999999997</v>
      </c>
      <c r="R299" s="362">
        <v>108.76560863745013</v>
      </c>
      <c r="S299" s="841">
        <v>2</v>
      </c>
      <c r="T299" s="359">
        <v>0.1006563273241361</v>
      </c>
      <c r="U299" s="664">
        <v>1.0064337541082709</v>
      </c>
      <c r="V299" s="359">
        <v>0.12409187679489087</v>
      </c>
      <c r="W299" s="664">
        <v>1.0798600208948761</v>
      </c>
      <c r="X299" s="359">
        <v>0.17868510109622515</v>
      </c>
      <c r="Y299" s="664">
        <v>1.175167618482301</v>
      </c>
      <c r="Z299" s="359">
        <v>0.18604923759569814</v>
      </c>
      <c r="AA299" s="664">
        <v>0.98264120848940339</v>
      </c>
      <c r="AB299" s="359">
        <v>2.3393723973431275E-2</v>
      </c>
      <c r="AC299" s="363">
        <v>0.39228883554447774</v>
      </c>
      <c r="AD299" s="865">
        <v>0</v>
      </c>
      <c r="AE299" s="360" t="s">
        <v>1791</v>
      </c>
      <c r="AF299" s="844" t="s">
        <v>1785</v>
      </c>
      <c r="AG299" s="364" t="s">
        <v>719</v>
      </c>
      <c r="AH299" s="364" t="s">
        <v>1747</v>
      </c>
      <c r="AI299" s="364">
        <v>500</v>
      </c>
      <c r="AJ299" s="364">
        <v>500</v>
      </c>
      <c r="AK299" s="364">
        <v>500</v>
      </c>
      <c r="AL299" s="359">
        <v>1.4999999999999999E-2</v>
      </c>
      <c r="AM299" s="359">
        <v>0.2</v>
      </c>
      <c r="AN299" s="664" t="s">
        <v>64</v>
      </c>
      <c r="AO299" s="357" t="s">
        <v>1323</v>
      </c>
      <c r="AP299" s="360" t="s">
        <v>1762</v>
      </c>
      <c r="AQ299" s="366" t="s">
        <v>664</v>
      </c>
      <c r="AR299" s="359">
        <v>3.0000000000000001E-3</v>
      </c>
      <c r="AS299" s="359">
        <v>3.0000000000000001E-3</v>
      </c>
      <c r="AT299" s="359" t="s">
        <v>1417</v>
      </c>
      <c r="AW299" s="198"/>
      <c r="AX299" s="198"/>
      <c r="AY299" s="184"/>
      <c r="AZ299" s="184"/>
      <c r="BA299" s="184"/>
      <c r="BB299" s="848"/>
      <c r="BC299" s="184"/>
      <c r="BD299" s="184"/>
      <c r="BE299" s="184"/>
      <c r="BF299" s="184"/>
      <c r="BG299" s="848"/>
      <c r="BH299" s="186"/>
      <c r="BI299" s="199"/>
      <c r="BJ299" s="199"/>
      <c r="BK299" s="199"/>
      <c r="BL299" s="186"/>
      <c r="BM299" s="186"/>
      <c r="BN299" s="186"/>
      <c r="BO299" s="186"/>
      <c r="BP299" s="186"/>
      <c r="BQ299" s="186"/>
      <c r="BR299" s="186"/>
      <c r="BS299" s="186"/>
      <c r="BT299" s="187"/>
      <c r="BU299" s="188"/>
      <c r="BV299" s="189"/>
      <c r="BW299" s="185"/>
    </row>
    <row r="300" spans="2:75" customFormat="1" ht="18.75">
      <c r="B300" s="353" t="s">
        <v>1075</v>
      </c>
      <c r="C300" s="354">
        <v>18908578000106</v>
      </c>
      <c r="D300" s="355" t="s">
        <v>13</v>
      </c>
      <c r="E300" s="355" t="s">
        <v>615</v>
      </c>
      <c r="F300" s="355" t="s">
        <v>619</v>
      </c>
      <c r="G300" s="356" t="s">
        <v>34</v>
      </c>
      <c r="H300" s="356" t="s">
        <v>1336</v>
      </c>
      <c r="I300" s="356" t="s">
        <v>34</v>
      </c>
      <c r="J300" s="356" t="s">
        <v>1417</v>
      </c>
      <c r="K300" s="357" t="s">
        <v>48</v>
      </c>
      <c r="L300" s="358"/>
      <c r="M300" s="358" t="s">
        <v>34</v>
      </c>
      <c r="N300" s="357">
        <v>354341</v>
      </c>
      <c r="O300" s="357" t="s">
        <v>1320</v>
      </c>
      <c r="P300" s="361">
        <v>41607</v>
      </c>
      <c r="Q300" s="362">
        <v>0</v>
      </c>
      <c r="R300" s="362">
        <v>0</v>
      </c>
      <c r="S300" s="841">
        <v>2</v>
      </c>
      <c r="T300" s="359"/>
      <c r="U300" s="664"/>
      <c r="V300" s="359"/>
      <c r="W300" s="664"/>
      <c r="X300" s="359"/>
      <c r="Y300" s="664"/>
      <c r="Z300" s="359"/>
      <c r="AA300" s="664"/>
      <c r="AB300" s="359"/>
      <c r="AC300" s="363"/>
      <c r="AD300" s="865">
        <v>0</v>
      </c>
      <c r="AE300" s="360" t="s">
        <v>1768</v>
      </c>
      <c r="AF300" s="844" t="s">
        <v>1799</v>
      </c>
      <c r="AG300" s="364" t="s">
        <v>736</v>
      </c>
      <c r="AH300" s="364" t="s">
        <v>1747</v>
      </c>
      <c r="AI300" s="364">
        <v>500</v>
      </c>
      <c r="AJ300" s="364">
        <v>100</v>
      </c>
      <c r="AK300" s="364">
        <v>100</v>
      </c>
      <c r="AL300" s="359">
        <v>1.4999999999999999E-2</v>
      </c>
      <c r="AM300" s="359">
        <v>0.2</v>
      </c>
      <c r="AN300" s="664" t="s">
        <v>64</v>
      </c>
      <c r="AO300" s="357" t="s">
        <v>1323</v>
      </c>
      <c r="AP300" s="360" t="s">
        <v>1762</v>
      </c>
      <c r="AQ300" s="366" t="s">
        <v>664</v>
      </c>
      <c r="AR300" s="359">
        <v>5.2500000000000003E-3</v>
      </c>
      <c r="AS300" s="359">
        <v>5.2500000000000003E-3</v>
      </c>
      <c r="AT300" s="359" t="s">
        <v>1417</v>
      </c>
      <c r="AW300" s="198"/>
      <c r="AX300" s="198"/>
      <c r="AY300" s="184"/>
      <c r="AZ300" s="184"/>
      <c r="BA300" s="184"/>
      <c r="BB300" s="848"/>
      <c r="BC300" s="184"/>
      <c r="BD300" s="184"/>
      <c r="BE300" s="184"/>
      <c r="BF300" s="184"/>
      <c r="BG300" s="848"/>
      <c r="BH300" s="186"/>
      <c r="BI300" s="199"/>
      <c r="BJ300" s="199"/>
      <c r="BK300" s="199"/>
      <c r="BL300" s="186"/>
      <c r="BM300" s="186"/>
      <c r="BN300" s="186"/>
      <c r="BO300" s="186"/>
      <c r="BP300" s="186"/>
      <c r="BQ300" s="186"/>
      <c r="BR300" s="186"/>
      <c r="BS300" s="186"/>
      <c r="BT300" s="187"/>
      <c r="BU300" s="188"/>
      <c r="BV300" s="189"/>
      <c r="BW300" s="185"/>
    </row>
    <row r="301" spans="2:75" customFormat="1" ht="18.75">
      <c r="B301" s="353" t="s">
        <v>863</v>
      </c>
      <c r="C301" s="354">
        <v>32743215000199</v>
      </c>
      <c r="D301" s="355" t="s">
        <v>14</v>
      </c>
      <c r="E301" s="355" t="s">
        <v>607</v>
      </c>
      <c r="F301" s="355" t="s">
        <v>672</v>
      </c>
      <c r="G301" s="356" t="s">
        <v>1417</v>
      </c>
      <c r="H301" s="356" t="s">
        <v>34</v>
      </c>
      <c r="I301" s="356" t="s">
        <v>34</v>
      </c>
      <c r="J301" s="356" t="s">
        <v>608</v>
      </c>
      <c r="K301" s="357" t="s">
        <v>48</v>
      </c>
      <c r="L301" s="358"/>
      <c r="M301" s="358" t="s">
        <v>1414</v>
      </c>
      <c r="N301" s="357">
        <v>490164</v>
      </c>
      <c r="O301" s="357" t="s">
        <v>1320</v>
      </c>
      <c r="P301" s="361">
        <v>43541</v>
      </c>
      <c r="Q301" s="362">
        <v>89.282542719999995</v>
      </c>
      <c r="R301" s="362">
        <v>78.446902322589651</v>
      </c>
      <c r="S301" s="841">
        <v>2</v>
      </c>
      <c r="T301" s="359">
        <v>7.7675393753316335E-2</v>
      </c>
      <c r="U301" s="664">
        <v>0.77665398902591287</v>
      </c>
      <c r="V301" s="359">
        <v>9.6701640312157444E-2</v>
      </c>
      <c r="W301" s="664">
        <v>0.84150742196168071</v>
      </c>
      <c r="X301" s="359">
        <v>0.1820140125326597</v>
      </c>
      <c r="Y301" s="664">
        <v>1.1970610438484517</v>
      </c>
      <c r="Z301" s="359">
        <v>5.2566671297284762E-2</v>
      </c>
      <c r="AA301" s="664">
        <v>0.27763713561717651</v>
      </c>
      <c r="AB301" s="359">
        <v>0.20175082211197121</v>
      </c>
      <c r="AC301" s="363">
        <v>-9.0275417742976469E-2</v>
      </c>
      <c r="AD301" s="865">
        <v>42427783000134</v>
      </c>
      <c r="AE301" s="360" t="s">
        <v>1763</v>
      </c>
      <c r="AF301" s="844" t="s">
        <v>1760</v>
      </c>
      <c r="AG301" s="364" t="s">
        <v>1435</v>
      </c>
      <c r="AH301" s="364" t="s">
        <v>1747</v>
      </c>
      <c r="AI301" s="364">
        <v>500</v>
      </c>
      <c r="AJ301" s="364">
        <v>500</v>
      </c>
      <c r="AK301" s="364">
        <v>500</v>
      </c>
      <c r="AL301" s="359">
        <v>1E-3</v>
      </c>
      <c r="AM301" s="359">
        <v>0</v>
      </c>
      <c r="AN301" s="664" t="s">
        <v>666</v>
      </c>
      <c r="AO301" s="357" t="s">
        <v>1323</v>
      </c>
      <c r="AP301" s="360" t="s">
        <v>1744</v>
      </c>
      <c r="AQ301" s="366" t="s">
        <v>697</v>
      </c>
      <c r="AR301" s="359">
        <v>3.5E-4</v>
      </c>
      <c r="AS301" s="359">
        <v>3.5E-4</v>
      </c>
      <c r="AT301" s="359" t="s">
        <v>1417</v>
      </c>
      <c r="AW301" s="198"/>
      <c r="AX301" s="198"/>
      <c r="AY301" s="184"/>
      <c r="AZ301" s="184"/>
      <c r="BA301" s="184"/>
      <c r="BB301" s="848"/>
      <c r="BC301" s="184"/>
      <c r="BD301" s="184"/>
      <c r="BE301" s="184"/>
      <c r="BF301" s="184"/>
      <c r="BG301" s="848"/>
      <c r="BH301" s="186"/>
      <c r="BI301" s="199"/>
      <c r="BJ301" s="199"/>
      <c r="BK301" s="199"/>
      <c r="BL301" s="186"/>
      <c r="BM301" s="186"/>
      <c r="BN301" s="186"/>
      <c r="BO301" s="186"/>
      <c r="BP301" s="186"/>
      <c r="BQ301" s="186"/>
      <c r="BR301" s="186"/>
      <c r="BS301" s="186"/>
      <c r="BT301" s="187"/>
      <c r="BU301" s="188"/>
      <c r="BV301" s="189"/>
      <c r="BW301" s="185"/>
    </row>
    <row r="302" spans="2:75" customFormat="1" ht="18.75">
      <c r="B302" s="353" t="s">
        <v>154</v>
      </c>
      <c r="C302" s="354">
        <v>36499594000174</v>
      </c>
      <c r="D302" s="355" t="s">
        <v>14</v>
      </c>
      <c r="E302" s="355" t="s">
        <v>607</v>
      </c>
      <c r="F302" s="355" t="s">
        <v>672</v>
      </c>
      <c r="G302" s="356" t="s">
        <v>1417</v>
      </c>
      <c r="H302" s="356" t="s">
        <v>34</v>
      </c>
      <c r="I302" s="356" t="s">
        <v>34</v>
      </c>
      <c r="J302" s="356" t="s">
        <v>611</v>
      </c>
      <c r="K302" s="357" t="s">
        <v>48</v>
      </c>
      <c r="L302" s="358"/>
      <c r="M302" s="358" t="s">
        <v>1414</v>
      </c>
      <c r="N302" s="357">
        <v>533718</v>
      </c>
      <c r="O302" s="357" t="s">
        <v>1320</v>
      </c>
      <c r="P302" s="361">
        <v>43925</v>
      </c>
      <c r="Q302" s="362">
        <v>406.14777862</v>
      </c>
      <c r="R302" s="362">
        <v>402.51486253099631</v>
      </c>
      <c r="S302" s="841">
        <v>2</v>
      </c>
      <c r="T302" s="359">
        <v>-8.3710644222173336E-2</v>
      </c>
      <c r="U302" s="664">
        <v>-0.83699872787969143</v>
      </c>
      <c r="V302" s="359">
        <v>-3.7569179227881722E-2</v>
      </c>
      <c r="W302" s="664">
        <v>-0.32693078478521354</v>
      </c>
      <c r="X302" s="359">
        <v>0.39181382345639348</v>
      </c>
      <c r="Y302" s="664">
        <v>2.5768623963322814</v>
      </c>
      <c r="Z302" s="359"/>
      <c r="AA302" s="664"/>
      <c r="AB302" s="359">
        <v>0.2283051235302348</v>
      </c>
      <c r="AC302" s="363">
        <v>-0.66789547658133308</v>
      </c>
      <c r="AD302" s="865">
        <v>0</v>
      </c>
      <c r="AE302" s="360" t="s">
        <v>1763</v>
      </c>
      <c r="AF302" s="844" t="s">
        <v>1760</v>
      </c>
      <c r="AG302" s="364" t="s">
        <v>1435</v>
      </c>
      <c r="AH302" s="364" t="s">
        <v>1747</v>
      </c>
      <c r="AI302" s="364">
        <v>500</v>
      </c>
      <c r="AJ302" s="364">
        <v>100</v>
      </c>
      <c r="AK302" s="364">
        <v>100</v>
      </c>
      <c r="AL302" s="359">
        <v>2E-3</v>
      </c>
      <c r="AM302" s="359">
        <v>0</v>
      </c>
      <c r="AN302" s="664" t="s">
        <v>2156</v>
      </c>
      <c r="AO302" s="357" t="s">
        <v>1323</v>
      </c>
      <c r="AP302" s="360" t="s">
        <v>1762</v>
      </c>
      <c r="AQ302" s="366" t="s">
        <v>668</v>
      </c>
      <c r="AR302" s="359">
        <v>6.9999999999999999E-4</v>
      </c>
      <c r="AS302" s="359">
        <v>6.9999999999999999E-4</v>
      </c>
      <c r="AT302" s="359" t="s">
        <v>1417</v>
      </c>
      <c r="AW302" s="198"/>
      <c r="AX302" s="198"/>
      <c r="AY302" s="184"/>
      <c r="AZ302" s="184"/>
      <c r="BA302" s="184"/>
      <c r="BB302" s="848"/>
      <c r="BC302" s="184"/>
      <c r="BD302" s="184"/>
      <c r="BE302" s="184"/>
      <c r="BF302" s="184"/>
      <c r="BG302" s="848"/>
      <c r="BH302" s="186"/>
      <c r="BI302" s="199"/>
      <c r="BJ302" s="199"/>
      <c r="BK302" s="199"/>
      <c r="BL302" s="186"/>
      <c r="BM302" s="186"/>
      <c r="BN302" s="186"/>
      <c r="BO302" s="186"/>
      <c r="BP302" s="186"/>
      <c r="BQ302" s="186"/>
      <c r="BR302" s="186"/>
      <c r="BS302" s="186"/>
      <c r="BT302" s="187"/>
      <c r="BU302" s="188"/>
      <c r="BV302" s="189"/>
      <c r="BW302" s="185"/>
    </row>
    <row r="303" spans="2:75" customFormat="1" ht="18.75">
      <c r="B303" s="353" t="s">
        <v>867</v>
      </c>
      <c r="C303" s="354">
        <v>43140671000160</v>
      </c>
      <c r="D303" s="355" t="s">
        <v>11</v>
      </c>
      <c r="E303" s="355" t="s">
        <v>661</v>
      </c>
      <c r="F303" s="355" t="s">
        <v>672</v>
      </c>
      <c r="G303" s="356" t="s">
        <v>865</v>
      </c>
      <c r="H303" s="356" t="s">
        <v>34</v>
      </c>
      <c r="I303" s="356" t="s">
        <v>1417</v>
      </c>
      <c r="J303" s="356" t="s">
        <v>608</v>
      </c>
      <c r="K303" s="357" t="s">
        <v>48</v>
      </c>
      <c r="L303" s="358"/>
      <c r="M303" s="358" t="s">
        <v>1414</v>
      </c>
      <c r="N303" s="357">
        <v>631264</v>
      </c>
      <c r="O303" s="357" t="s">
        <v>1320</v>
      </c>
      <c r="P303" s="361">
        <v>44532</v>
      </c>
      <c r="Q303" s="362">
        <v>163.44741927000001</v>
      </c>
      <c r="R303" s="362">
        <v>103.91097554873792</v>
      </c>
      <c r="S303" s="841">
        <v>2</v>
      </c>
      <c r="T303" s="359">
        <v>6.1853916569921674E-2</v>
      </c>
      <c r="U303" s="664">
        <v>0.6184595754154727</v>
      </c>
      <c r="V303" s="359"/>
      <c r="W303" s="664"/>
      <c r="X303" s="359"/>
      <c r="Y303" s="664"/>
      <c r="Z303" s="359"/>
      <c r="AA303" s="664"/>
      <c r="AB303" s="359">
        <v>4.9168377223646073E-2</v>
      </c>
      <c r="AC303" s="363"/>
      <c r="AD303" s="865">
        <v>0</v>
      </c>
      <c r="AE303" s="360" t="s">
        <v>1763</v>
      </c>
      <c r="AF303" s="844" t="s">
        <v>1760</v>
      </c>
      <c r="AG303" s="364" t="s">
        <v>1435</v>
      </c>
      <c r="AH303" s="364" t="s">
        <v>1747</v>
      </c>
      <c r="AI303" s="364">
        <v>3000</v>
      </c>
      <c r="AJ303" s="364">
        <v>1000</v>
      </c>
      <c r="AK303" s="364">
        <v>1000</v>
      </c>
      <c r="AL303" s="359">
        <v>0</v>
      </c>
      <c r="AM303" s="359">
        <v>0</v>
      </c>
      <c r="AN303" s="664" t="s">
        <v>633</v>
      </c>
      <c r="AO303" s="357" t="s">
        <v>1323</v>
      </c>
      <c r="AP303" s="360" t="s">
        <v>1749</v>
      </c>
      <c r="AQ303" s="366" t="s">
        <v>680</v>
      </c>
      <c r="AR303" s="359">
        <v>6.9999999999999999E-4</v>
      </c>
      <c r="AS303" s="359">
        <v>6.9999999999999999E-4</v>
      </c>
      <c r="AT303" s="359" t="s">
        <v>1417</v>
      </c>
      <c r="AW303" s="198"/>
      <c r="AX303" s="198"/>
      <c r="AY303" s="184"/>
      <c r="AZ303" s="184"/>
      <c r="BA303" s="184"/>
      <c r="BB303" s="848"/>
      <c r="BC303" s="184"/>
      <c r="BD303" s="184"/>
      <c r="BE303" s="184"/>
      <c r="BF303" s="184"/>
      <c r="BG303" s="848"/>
      <c r="BH303" s="186"/>
      <c r="BI303" s="199"/>
      <c r="BJ303" s="199"/>
      <c r="BK303" s="199"/>
      <c r="BL303" s="186"/>
      <c r="BM303" s="186"/>
      <c r="BN303" s="186"/>
      <c r="BO303" s="186"/>
      <c r="BP303" s="186"/>
      <c r="BQ303" s="186"/>
      <c r="BR303" s="186"/>
      <c r="BS303" s="186"/>
      <c r="BT303" s="187"/>
      <c r="BU303" s="188"/>
      <c r="BV303" s="189"/>
      <c r="BW303" s="185"/>
    </row>
    <row r="304" spans="2:75" customFormat="1" ht="18.75">
      <c r="B304" s="353" t="s">
        <v>425</v>
      </c>
      <c r="C304" s="354">
        <v>19941946000180</v>
      </c>
      <c r="D304" s="355" t="s">
        <v>11</v>
      </c>
      <c r="E304" s="355" t="s">
        <v>621</v>
      </c>
      <c r="F304" s="355" t="s">
        <v>672</v>
      </c>
      <c r="G304" s="356" t="s">
        <v>866</v>
      </c>
      <c r="H304" s="356" t="s">
        <v>34</v>
      </c>
      <c r="I304" s="356" t="s">
        <v>1417</v>
      </c>
      <c r="J304" s="356" t="s">
        <v>608</v>
      </c>
      <c r="K304" s="357" t="s">
        <v>48</v>
      </c>
      <c r="L304" s="358"/>
      <c r="M304" s="358" t="s">
        <v>34</v>
      </c>
      <c r="N304" s="357">
        <v>378003</v>
      </c>
      <c r="O304" s="357" t="s">
        <v>1320</v>
      </c>
      <c r="P304" s="361">
        <v>41869</v>
      </c>
      <c r="Q304" s="362">
        <v>154.007825</v>
      </c>
      <c r="R304" s="362">
        <v>150.67163717857139</v>
      </c>
      <c r="S304" s="841">
        <v>2</v>
      </c>
      <c r="T304" s="359">
        <v>0.57876120819415244</v>
      </c>
      <c r="U304" s="664">
        <v>5.7868673632343723</v>
      </c>
      <c r="V304" s="359">
        <v>0.57876120819415244</v>
      </c>
      <c r="W304" s="664">
        <v>5.0364383754683688</v>
      </c>
      <c r="X304" s="359">
        <v>0.57876120819415244</v>
      </c>
      <c r="Y304" s="664">
        <v>3.8063690063179521</v>
      </c>
      <c r="Z304" s="359">
        <v>0.57876120819415244</v>
      </c>
      <c r="AA304" s="664">
        <v>3.056796256712202</v>
      </c>
      <c r="AB304" s="359">
        <v>0.95182044052523063</v>
      </c>
      <c r="AC304" s="363">
        <v>0.48732555888365831</v>
      </c>
      <c r="AD304" s="865">
        <v>0</v>
      </c>
      <c r="AE304" s="360" t="s">
        <v>1803</v>
      </c>
      <c r="AF304" s="844" t="s">
        <v>1783</v>
      </c>
      <c r="AG304" s="364" t="s">
        <v>59</v>
      </c>
      <c r="AH304" s="364" t="s">
        <v>1742</v>
      </c>
      <c r="AI304" s="364">
        <v>20000</v>
      </c>
      <c r="AJ304" s="364">
        <v>10000</v>
      </c>
      <c r="AK304" s="364">
        <v>20000</v>
      </c>
      <c r="AL304" s="359">
        <v>0</v>
      </c>
      <c r="AM304" s="359">
        <v>0</v>
      </c>
      <c r="AN304" s="664" t="s">
        <v>150</v>
      </c>
      <c r="AO304" s="357" t="s">
        <v>1323</v>
      </c>
      <c r="AP304" s="360" t="s">
        <v>1762</v>
      </c>
      <c r="AQ304" s="366" t="s">
        <v>664</v>
      </c>
      <c r="AR304" s="359">
        <v>4.0000000000000001E-3</v>
      </c>
      <c r="AS304" s="359">
        <v>4.0000000000000001E-3</v>
      </c>
      <c r="AT304" s="359" t="s">
        <v>1417</v>
      </c>
      <c r="AW304" s="198"/>
      <c r="AX304" s="198"/>
      <c r="AY304" s="184"/>
      <c r="AZ304" s="184"/>
      <c r="BA304" s="184"/>
      <c r="BB304" s="848"/>
      <c r="BC304" s="184"/>
      <c r="BD304" s="184"/>
      <c r="BE304" s="184"/>
      <c r="BF304" s="184"/>
      <c r="BG304" s="848"/>
      <c r="BH304" s="186"/>
      <c r="BI304" s="199"/>
      <c r="BJ304" s="199"/>
      <c r="BK304" s="199"/>
      <c r="BL304" s="186"/>
      <c r="BM304" s="186"/>
      <c r="BN304" s="186"/>
      <c r="BO304" s="186"/>
      <c r="BP304" s="186"/>
      <c r="BQ304" s="186"/>
      <c r="BR304" s="186"/>
      <c r="BS304" s="186"/>
      <c r="BT304" s="187"/>
      <c r="BU304" s="188"/>
      <c r="BV304" s="189"/>
      <c r="BW304" s="185"/>
    </row>
    <row r="305" spans="2:75" customFormat="1" ht="18.75">
      <c r="B305" s="353" t="s">
        <v>1719</v>
      </c>
      <c r="C305" s="354">
        <v>33796273000143</v>
      </c>
      <c r="D305" s="355" t="s">
        <v>11</v>
      </c>
      <c r="E305" s="355" t="s">
        <v>621</v>
      </c>
      <c r="F305" s="355" t="s">
        <v>672</v>
      </c>
      <c r="G305" s="356" t="s">
        <v>738</v>
      </c>
      <c r="H305" s="356" t="s">
        <v>34</v>
      </c>
      <c r="I305" s="356" t="s">
        <v>34</v>
      </c>
      <c r="J305" s="356" t="s">
        <v>608</v>
      </c>
      <c r="K305" s="357" t="s">
        <v>48</v>
      </c>
      <c r="L305" s="358"/>
      <c r="M305" s="358" t="s">
        <v>1417</v>
      </c>
      <c r="N305" s="357">
        <v>527971</v>
      </c>
      <c r="O305" s="357" t="s">
        <v>1320</v>
      </c>
      <c r="P305" s="361">
        <v>43891</v>
      </c>
      <c r="Q305" s="362">
        <v>199.04855759</v>
      </c>
      <c r="R305" s="362">
        <v>206.69008816892</v>
      </c>
      <c r="S305" s="841">
        <v>2</v>
      </c>
      <c r="T305" s="359">
        <v>9.2182743082348528E-2</v>
      </c>
      <c r="U305" s="664">
        <v>0.92170881504157376</v>
      </c>
      <c r="V305" s="359">
        <v>0.10652233269185163</v>
      </c>
      <c r="W305" s="664">
        <v>0.92696807702025052</v>
      </c>
      <c r="X305" s="359">
        <v>0.15104545097500277</v>
      </c>
      <c r="Y305" s="664">
        <v>0.9933884907913515</v>
      </c>
      <c r="Z305" s="359"/>
      <c r="AA305" s="664"/>
      <c r="AB305" s="359">
        <v>1.8823843928784816E-2</v>
      </c>
      <c r="AC305" s="363">
        <v>-0.44584131690655848</v>
      </c>
      <c r="AD305" s="865">
        <v>0</v>
      </c>
      <c r="AE305" s="360" t="s">
        <v>1880</v>
      </c>
      <c r="AF305" s="844" t="s">
        <v>1741</v>
      </c>
      <c r="AG305" s="364" t="s">
        <v>1436</v>
      </c>
      <c r="AH305" s="364" t="s">
        <v>1817</v>
      </c>
      <c r="AI305" s="364">
        <v>0</v>
      </c>
      <c r="AJ305" s="364">
        <v>0</v>
      </c>
      <c r="AK305" s="364">
        <v>0</v>
      </c>
      <c r="AL305" s="359">
        <v>0.01</v>
      </c>
      <c r="AM305" s="359">
        <v>0.2</v>
      </c>
      <c r="AN305" s="664" t="s">
        <v>635</v>
      </c>
      <c r="AO305" s="357" t="s">
        <v>1320</v>
      </c>
      <c r="AP305" s="360" t="s">
        <v>1762</v>
      </c>
      <c r="AQ305" s="366" t="s">
        <v>2467</v>
      </c>
      <c r="AR305" s="359">
        <v>0</v>
      </c>
      <c r="AS305" s="359">
        <v>0</v>
      </c>
      <c r="AT305" s="359" t="s">
        <v>1417</v>
      </c>
      <c r="AW305" s="198"/>
      <c r="AX305" s="198"/>
      <c r="AY305" s="184"/>
      <c r="AZ305" s="184"/>
      <c r="BA305" s="184"/>
      <c r="BB305" s="848"/>
      <c r="BC305" s="184"/>
      <c r="BD305" s="184"/>
      <c r="BE305" s="184"/>
      <c r="BF305" s="184"/>
      <c r="BG305" s="848"/>
      <c r="BH305" s="186"/>
      <c r="BI305" s="199"/>
      <c r="BJ305" s="199"/>
      <c r="BK305" s="199"/>
      <c r="BL305" s="186"/>
      <c r="BM305" s="186"/>
      <c r="BN305" s="186"/>
      <c r="BO305" s="186"/>
      <c r="BP305" s="186"/>
      <c r="BQ305" s="186"/>
      <c r="BR305" s="186"/>
      <c r="BS305" s="186"/>
      <c r="BT305" s="187"/>
      <c r="BU305" s="188"/>
      <c r="BV305" s="189"/>
      <c r="BW305" s="185"/>
    </row>
    <row r="306" spans="2:75" customFormat="1" ht="18.75">
      <c r="B306" s="353" t="s">
        <v>2809</v>
      </c>
      <c r="C306" s="354">
        <v>29242441000181</v>
      </c>
      <c r="D306" s="355" t="s">
        <v>13</v>
      </c>
      <c r="E306" s="355" t="s">
        <v>1417</v>
      </c>
      <c r="F306" s="355" t="s">
        <v>1417</v>
      </c>
      <c r="G306" s="356" t="s">
        <v>1417</v>
      </c>
      <c r="H306" s="356" t="s">
        <v>1417</v>
      </c>
      <c r="I306" s="356" t="s">
        <v>1417</v>
      </c>
      <c r="J306" s="356" t="s">
        <v>608</v>
      </c>
      <c r="K306" s="357" t="s">
        <v>48</v>
      </c>
      <c r="L306" s="358"/>
      <c r="M306" s="358" t="s">
        <v>1417</v>
      </c>
      <c r="N306" s="357">
        <v>476781</v>
      </c>
      <c r="O306" s="357" t="s">
        <v>1320</v>
      </c>
      <c r="P306" s="361">
        <v>43374</v>
      </c>
      <c r="Q306" s="362"/>
      <c r="R306" s="362"/>
      <c r="S306" s="841">
        <v>3</v>
      </c>
      <c r="T306" s="359"/>
      <c r="U306" s="664"/>
      <c r="V306" s="359"/>
      <c r="W306" s="664"/>
      <c r="X306" s="359"/>
      <c r="Y306" s="664"/>
      <c r="Z306" s="359"/>
      <c r="AA306" s="664"/>
      <c r="AB306" s="359"/>
      <c r="AC306" s="363"/>
      <c r="AD306" s="865">
        <v>28036851000103</v>
      </c>
      <c r="AE306" s="360" t="s">
        <v>1896</v>
      </c>
      <c r="AF306" s="844" t="s">
        <v>1741</v>
      </c>
      <c r="AG306" s="364" t="s">
        <v>1436</v>
      </c>
      <c r="AH306" s="364" t="s">
        <v>2153</v>
      </c>
      <c r="AI306" s="364">
        <v>0</v>
      </c>
      <c r="AJ306" s="364">
        <v>1</v>
      </c>
      <c r="AK306" s="364">
        <v>1</v>
      </c>
      <c r="AL306" s="359">
        <v>1.95E-2</v>
      </c>
      <c r="AM306" s="359">
        <v>0.2</v>
      </c>
      <c r="AN306" s="664" t="s">
        <v>64</v>
      </c>
      <c r="AO306" s="357"/>
      <c r="AP306" s="360" t="s">
        <v>1762</v>
      </c>
      <c r="AQ306" s="366" t="s">
        <v>2211</v>
      </c>
      <c r="AR306" s="359">
        <v>0</v>
      </c>
      <c r="AS306" s="359">
        <v>0</v>
      </c>
      <c r="AT306" s="359" t="s">
        <v>1417</v>
      </c>
      <c r="AW306" s="198"/>
      <c r="AX306" s="198"/>
      <c r="AY306" s="184"/>
      <c r="AZ306" s="184"/>
      <c r="BA306" s="184"/>
      <c r="BB306" s="848"/>
      <c r="BC306" s="184"/>
      <c r="BD306" s="184"/>
      <c r="BE306" s="184"/>
      <c r="BF306" s="184"/>
      <c r="BG306" s="848"/>
      <c r="BH306" s="186"/>
      <c r="BI306" s="199"/>
      <c r="BJ306" s="199"/>
      <c r="BK306" s="199"/>
      <c r="BL306" s="186"/>
      <c r="BM306" s="186"/>
      <c r="BN306" s="186"/>
      <c r="BO306" s="186"/>
      <c r="BP306" s="186"/>
      <c r="BQ306" s="186"/>
      <c r="BR306" s="186"/>
      <c r="BS306" s="186"/>
      <c r="BT306" s="187"/>
      <c r="BU306" s="188"/>
      <c r="BV306" s="189"/>
      <c r="BW306" s="185"/>
    </row>
    <row r="307" spans="2:75" customFormat="1" ht="18.75">
      <c r="B307" s="353" t="s">
        <v>78</v>
      </c>
      <c r="C307" s="354">
        <v>575922000127</v>
      </c>
      <c r="D307" s="355" t="s">
        <v>14</v>
      </c>
      <c r="E307" s="355" t="s">
        <v>607</v>
      </c>
      <c r="F307" s="355" t="s">
        <v>1417</v>
      </c>
      <c r="G307" s="356" t="s">
        <v>1417</v>
      </c>
      <c r="H307" s="356" t="s">
        <v>34</v>
      </c>
      <c r="I307" s="356" t="s">
        <v>34</v>
      </c>
      <c r="J307" s="356" t="s">
        <v>608</v>
      </c>
      <c r="K307" s="357" t="s">
        <v>48</v>
      </c>
      <c r="L307" s="358"/>
      <c r="M307" s="358" t="s">
        <v>34</v>
      </c>
      <c r="N307" s="357">
        <v>190330</v>
      </c>
      <c r="O307" s="357" t="s">
        <v>1320</v>
      </c>
      <c r="P307" s="361">
        <v>34823</v>
      </c>
      <c r="Q307" s="362">
        <v>27.795311000000002</v>
      </c>
      <c r="R307" s="362">
        <v>38.089741596000003</v>
      </c>
      <c r="S307" s="841">
        <v>3</v>
      </c>
      <c r="T307" s="359">
        <v>-0.14213199882823069</v>
      </c>
      <c r="U307" s="664">
        <v>-1.4211371004921205</v>
      </c>
      <c r="V307" s="359">
        <v>-0.21371156395671942</v>
      </c>
      <c r="W307" s="664">
        <v>-1.859739572649298</v>
      </c>
      <c r="X307" s="359">
        <v>-0.19412729396745665</v>
      </c>
      <c r="Y307" s="664">
        <v>-1.2767270932750927</v>
      </c>
      <c r="Z307" s="359">
        <v>-0.32654354560044463</v>
      </c>
      <c r="AA307" s="664">
        <v>-1.7246786303447603</v>
      </c>
      <c r="AB307" s="359">
        <v>0.21934406720683808</v>
      </c>
      <c r="AC307" s="363">
        <v>-1.4982230802948246</v>
      </c>
      <c r="AD307" s="865">
        <v>0</v>
      </c>
      <c r="AE307" s="360" t="s">
        <v>1806</v>
      </c>
      <c r="AF307" s="844" t="s">
        <v>1806</v>
      </c>
      <c r="AG307" s="364" t="s">
        <v>719</v>
      </c>
      <c r="AH307" s="364" t="s">
        <v>1747</v>
      </c>
      <c r="AI307" s="364">
        <v>1000</v>
      </c>
      <c r="AJ307" s="364">
        <v>100</v>
      </c>
      <c r="AK307" s="364">
        <v>100</v>
      </c>
      <c r="AL307" s="359">
        <v>0.02</v>
      </c>
      <c r="AM307" s="359">
        <v>0</v>
      </c>
      <c r="AN307" s="664" t="s">
        <v>666</v>
      </c>
      <c r="AO307" s="357" t="s">
        <v>1323</v>
      </c>
      <c r="AP307" s="360" t="s">
        <v>1744</v>
      </c>
      <c r="AQ307" s="366" t="s">
        <v>670</v>
      </c>
      <c r="AR307" s="359">
        <v>4.0000000000000001E-3</v>
      </c>
      <c r="AS307" s="359">
        <v>4.0000000000000001E-3</v>
      </c>
      <c r="AT307" s="359" t="s">
        <v>1417</v>
      </c>
      <c r="AW307" s="198"/>
      <c r="AX307" s="198"/>
      <c r="AY307" s="184"/>
      <c r="AZ307" s="184"/>
      <c r="BA307" s="184"/>
      <c r="BB307" s="848"/>
      <c r="BC307" s="184"/>
      <c r="BD307" s="184"/>
      <c r="BE307" s="184"/>
      <c r="BF307" s="184"/>
      <c r="BG307" s="848"/>
      <c r="BH307" s="186"/>
      <c r="BI307" s="199"/>
      <c r="BJ307" s="199"/>
      <c r="BK307" s="199"/>
      <c r="BL307" s="186"/>
      <c r="BM307" s="186"/>
      <c r="BN307" s="186"/>
      <c r="BO307" s="186"/>
      <c r="BP307" s="186"/>
      <c r="BQ307" s="186"/>
      <c r="BR307" s="186"/>
      <c r="BS307" s="186"/>
      <c r="BT307" s="187"/>
      <c r="BU307" s="188"/>
      <c r="BV307" s="189"/>
      <c r="BW307" s="185"/>
    </row>
    <row r="308" spans="2:75" customFormat="1" ht="18.75">
      <c r="B308" s="353" t="s">
        <v>1505</v>
      </c>
      <c r="C308" s="354">
        <v>4515848000104</v>
      </c>
      <c r="D308" s="355" t="s">
        <v>14</v>
      </c>
      <c r="E308" s="355" t="s">
        <v>607</v>
      </c>
      <c r="F308" s="355" t="s">
        <v>1417</v>
      </c>
      <c r="G308" s="356" t="s">
        <v>1417</v>
      </c>
      <c r="H308" s="356" t="s">
        <v>34</v>
      </c>
      <c r="I308" s="356" t="s">
        <v>34</v>
      </c>
      <c r="J308" s="356" t="s">
        <v>608</v>
      </c>
      <c r="K308" s="357" t="s">
        <v>48</v>
      </c>
      <c r="L308" s="358"/>
      <c r="M308" s="358" t="s">
        <v>1417</v>
      </c>
      <c r="N308" s="357">
        <v>93386</v>
      </c>
      <c r="O308" s="357" t="s">
        <v>1320</v>
      </c>
      <c r="P308" s="361">
        <v>37092</v>
      </c>
      <c r="Q308" s="362">
        <v>10.466879</v>
      </c>
      <c r="R308" s="362">
        <v>12.930749727848097</v>
      </c>
      <c r="S308" s="841">
        <v>3</v>
      </c>
      <c r="T308" s="359">
        <v>-4.5425873469417843E-2</v>
      </c>
      <c r="U308" s="664">
        <v>-0.45420028313024768</v>
      </c>
      <c r="V308" s="359">
        <v>-5.5129384097464151E-2</v>
      </c>
      <c r="W308" s="664">
        <v>-0.47974145770886067</v>
      </c>
      <c r="X308" s="359">
        <v>-5.8998748021175884E-2</v>
      </c>
      <c r="Y308" s="664">
        <v>-0.38802014146744862</v>
      </c>
      <c r="Z308" s="359">
        <v>-0.13059543429327658</v>
      </c>
      <c r="AA308" s="664">
        <v>-0.6897553413038604</v>
      </c>
      <c r="AB308" s="359">
        <v>0.20235325316102476</v>
      </c>
      <c r="AC308" s="363">
        <v>-0.84033323655268477</v>
      </c>
      <c r="AD308" s="865">
        <v>0</v>
      </c>
      <c r="AE308" s="360" t="s">
        <v>1770</v>
      </c>
      <c r="AF308" s="844" t="s">
        <v>1741</v>
      </c>
      <c r="AG308" s="364" t="s">
        <v>1436</v>
      </c>
      <c r="AH308" s="364" t="s">
        <v>1747</v>
      </c>
      <c r="AI308" s="364">
        <v>500</v>
      </c>
      <c r="AJ308" s="364">
        <v>100</v>
      </c>
      <c r="AK308" s="364">
        <v>100</v>
      </c>
      <c r="AL308" s="359">
        <v>0.04</v>
      </c>
      <c r="AM308" s="359">
        <v>0.2</v>
      </c>
      <c r="AN308" s="664" t="s">
        <v>2161</v>
      </c>
      <c r="AO308" s="357" t="s">
        <v>1323</v>
      </c>
      <c r="AP308" s="360" t="s">
        <v>1744</v>
      </c>
      <c r="AQ308" s="366" t="s">
        <v>670</v>
      </c>
      <c r="AR308" s="359">
        <v>3.5000000000000001E-3</v>
      </c>
      <c r="AS308" s="359">
        <v>3.5000000000000001E-3</v>
      </c>
      <c r="AT308" s="359" t="s">
        <v>1417</v>
      </c>
      <c r="AW308" s="198"/>
      <c r="AX308" s="198"/>
      <c r="AY308" s="184"/>
      <c r="AZ308" s="184"/>
      <c r="BA308" s="184"/>
      <c r="BB308" s="848"/>
      <c r="BC308" s="184"/>
      <c r="BD308" s="184"/>
      <c r="BE308" s="184"/>
      <c r="BF308" s="184"/>
      <c r="BG308" s="848"/>
      <c r="BH308" s="186"/>
      <c r="BI308" s="199"/>
      <c r="BJ308" s="199"/>
      <c r="BK308" s="199"/>
      <c r="BL308" s="186"/>
      <c r="BM308" s="186"/>
      <c r="BN308" s="186"/>
      <c r="BO308" s="186"/>
      <c r="BP308" s="186"/>
      <c r="BQ308" s="186"/>
      <c r="BR308" s="186"/>
      <c r="BS308" s="186"/>
      <c r="BT308" s="187"/>
      <c r="BU308" s="188"/>
      <c r="BV308" s="189"/>
      <c r="BW308" s="185"/>
    </row>
    <row r="309" spans="2:75" customFormat="1" ht="18.75">
      <c r="B309" s="353" t="s">
        <v>784</v>
      </c>
      <c r="C309" s="354">
        <v>7279657000189</v>
      </c>
      <c r="D309" s="355" t="s">
        <v>14</v>
      </c>
      <c r="E309" s="355" t="s">
        <v>607</v>
      </c>
      <c r="F309" s="355" t="s">
        <v>1417</v>
      </c>
      <c r="G309" s="356" t="s">
        <v>1417</v>
      </c>
      <c r="H309" s="356" t="s">
        <v>34</v>
      </c>
      <c r="I309" s="356" t="s">
        <v>34</v>
      </c>
      <c r="J309" s="356" t="s">
        <v>608</v>
      </c>
      <c r="K309" s="357" t="s">
        <v>48</v>
      </c>
      <c r="L309" s="358"/>
      <c r="M309" s="358" t="s">
        <v>34</v>
      </c>
      <c r="N309" s="357">
        <v>145327</v>
      </c>
      <c r="O309" s="357" t="s">
        <v>1320</v>
      </c>
      <c r="P309" s="361">
        <v>38506</v>
      </c>
      <c r="Q309" s="362">
        <v>336.31505299999998</v>
      </c>
      <c r="R309" s="362">
        <v>369.99601151792842</v>
      </c>
      <c r="S309" s="841">
        <v>3</v>
      </c>
      <c r="T309" s="359">
        <v>6.7464320563059177E-2</v>
      </c>
      <c r="U309" s="664">
        <v>0.67455639618158714</v>
      </c>
      <c r="V309" s="359">
        <v>4.4611276377537923E-2</v>
      </c>
      <c r="W309" s="664">
        <v>0.38821182405695243</v>
      </c>
      <c r="X309" s="359">
        <v>1.7765385917858589E-2</v>
      </c>
      <c r="Y309" s="664">
        <v>0.11683853960082592</v>
      </c>
      <c r="Z309" s="359">
        <v>-9.1259611331423907E-2</v>
      </c>
      <c r="AA309" s="664">
        <v>-0.4819985070826065</v>
      </c>
      <c r="AB309" s="359">
        <v>0.18777261762325645</v>
      </c>
      <c r="AC309" s="363">
        <v>-0.37440764564417117</v>
      </c>
      <c r="AD309" s="865">
        <v>11977607000142</v>
      </c>
      <c r="AE309" s="360" t="s">
        <v>1788</v>
      </c>
      <c r="AF309" s="844" t="s">
        <v>1785</v>
      </c>
      <c r="AG309" s="364" t="s">
        <v>719</v>
      </c>
      <c r="AH309" s="364" t="s">
        <v>1747</v>
      </c>
      <c r="AI309" s="364">
        <v>1000</v>
      </c>
      <c r="AJ309" s="364">
        <v>500</v>
      </c>
      <c r="AK309" s="364">
        <v>500</v>
      </c>
      <c r="AL309" s="359">
        <v>0.02</v>
      </c>
      <c r="AM309" s="359">
        <v>0.2</v>
      </c>
      <c r="AN309" s="664" t="s">
        <v>666</v>
      </c>
      <c r="AO309" s="357" t="s">
        <v>1323</v>
      </c>
      <c r="AP309" s="360" t="s">
        <v>1744</v>
      </c>
      <c r="AQ309" s="366" t="s">
        <v>659</v>
      </c>
      <c r="AR309" s="359">
        <v>5.5999999999999999E-3</v>
      </c>
      <c r="AS309" s="359">
        <v>5.5999999999999999E-3</v>
      </c>
      <c r="AT309" s="359" t="s">
        <v>1417</v>
      </c>
      <c r="AW309" s="198"/>
      <c r="AX309" s="198"/>
      <c r="AY309" s="184"/>
      <c r="AZ309" s="184"/>
      <c r="BA309" s="184"/>
      <c r="BB309" s="848"/>
      <c r="BC309" s="184"/>
      <c r="BD309" s="184"/>
      <c r="BE309" s="184"/>
      <c r="BF309" s="184"/>
      <c r="BG309" s="848"/>
      <c r="BH309" s="186"/>
      <c r="BI309" s="199"/>
      <c r="BJ309" s="199"/>
      <c r="BK309" s="199"/>
      <c r="BL309" s="186"/>
      <c r="BM309" s="186"/>
      <c r="BN309" s="186"/>
      <c r="BO309" s="186"/>
      <c r="BP309" s="186"/>
      <c r="BQ309" s="186"/>
      <c r="BR309" s="186"/>
      <c r="BS309" s="186"/>
      <c r="BT309" s="187"/>
      <c r="BU309" s="188"/>
      <c r="BV309" s="189"/>
      <c r="BW309" s="185"/>
    </row>
    <row r="310" spans="2:75" customFormat="1" ht="18.75">
      <c r="B310" s="353" t="s">
        <v>2800</v>
      </c>
      <c r="C310" s="354">
        <v>23883385000188</v>
      </c>
      <c r="D310" s="355" t="s">
        <v>11</v>
      </c>
      <c r="E310" s="355" t="s">
        <v>1417</v>
      </c>
      <c r="F310" s="355" t="s">
        <v>1417</v>
      </c>
      <c r="G310" s="356" t="s">
        <v>1417</v>
      </c>
      <c r="H310" s="356" t="s">
        <v>1417</v>
      </c>
      <c r="I310" s="356" t="s">
        <v>1417</v>
      </c>
      <c r="J310" s="356" t="s">
        <v>608</v>
      </c>
      <c r="K310" s="357" t="s">
        <v>48</v>
      </c>
      <c r="L310" s="358"/>
      <c r="M310" s="358" t="s">
        <v>1417</v>
      </c>
      <c r="N310" s="357">
        <v>423572</v>
      </c>
      <c r="O310" s="357" t="s">
        <v>1320</v>
      </c>
      <c r="P310" s="361">
        <v>42622</v>
      </c>
      <c r="Q310" s="362"/>
      <c r="R310" s="362"/>
      <c r="S310" s="841">
        <v>3</v>
      </c>
      <c r="T310" s="359"/>
      <c r="U310" s="664"/>
      <c r="V310" s="359"/>
      <c r="W310" s="664"/>
      <c r="X310" s="359"/>
      <c r="Y310" s="664"/>
      <c r="Z310" s="359"/>
      <c r="AA310" s="664"/>
      <c r="AB310" s="359"/>
      <c r="AC310" s="363"/>
      <c r="AD310" s="865">
        <v>23738226000190</v>
      </c>
      <c r="AE310" s="360" t="s">
        <v>1899</v>
      </c>
      <c r="AF310" s="844" t="s">
        <v>1741</v>
      </c>
      <c r="AG310" s="364" t="s">
        <v>1436</v>
      </c>
      <c r="AH310" s="364" t="s">
        <v>2153</v>
      </c>
      <c r="AI310" s="364">
        <v>0</v>
      </c>
      <c r="AJ310" s="364">
        <v>0</v>
      </c>
      <c r="AK310" s="364">
        <v>0</v>
      </c>
      <c r="AL310" s="359">
        <v>5.4999999999999997E-3</v>
      </c>
      <c r="AM310" s="359">
        <v>0</v>
      </c>
      <c r="AN310" s="664" t="s">
        <v>64</v>
      </c>
      <c r="AO310" s="357"/>
      <c r="AP310" s="360" t="s">
        <v>1749</v>
      </c>
      <c r="AQ310" s="366" t="s">
        <v>2224</v>
      </c>
      <c r="AR310" s="359">
        <v>0</v>
      </c>
      <c r="AS310" s="359">
        <v>0</v>
      </c>
      <c r="AT310" s="359" t="s">
        <v>1417</v>
      </c>
      <c r="AW310" s="198"/>
      <c r="AX310" s="198"/>
      <c r="AY310" s="184"/>
      <c r="AZ310" s="184"/>
      <c r="BA310" s="184"/>
      <c r="BB310" s="848"/>
      <c r="BC310" s="184"/>
      <c r="BD310" s="184"/>
      <c r="BE310" s="184"/>
      <c r="BF310" s="184"/>
      <c r="BG310" s="848"/>
      <c r="BH310" s="186"/>
      <c r="BI310" s="199"/>
      <c r="BJ310" s="199"/>
      <c r="BK310" s="199"/>
      <c r="BL310" s="218"/>
      <c r="BM310" s="186"/>
      <c r="BN310" s="186"/>
      <c r="BO310" s="186"/>
      <c r="BP310" s="186"/>
      <c r="BQ310" s="186"/>
      <c r="BR310" s="186"/>
      <c r="BS310" s="186"/>
      <c r="BT310" s="187"/>
      <c r="BU310" s="188"/>
      <c r="BV310" s="189"/>
      <c r="BW310" s="185"/>
    </row>
    <row r="311" spans="2:75" customFormat="1" ht="18.75">
      <c r="B311" s="353" t="s">
        <v>794</v>
      </c>
      <c r="C311" s="354">
        <v>33824951000134</v>
      </c>
      <c r="D311" s="355" t="s">
        <v>14</v>
      </c>
      <c r="E311" s="355" t="s">
        <v>607</v>
      </c>
      <c r="F311" s="355" t="s">
        <v>1417</v>
      </c>
      <c r="G311" s="356" t="s">
        <v>1417</v>
      </c>
      <c r="H311" s="356" t="s">
        <v>34</v>
      </c>
      <c r="I311" s="356" t="s">
        <v>34</v>
      </c>
      <c r="J311" s="356" t="s">
        <v>608</v>
      </c>
      <c r="K311" s="357" t="s">
        <v>48</v>
      </c>
      <c r="L311" s="358"/>
      <c r="M311" s="358" t="s">
        <v>34</v>
      </c>
      <c r="N311" s="357">
        <v>505341</v>
      </c>
      <c r="O311" s="357" t="s">
        <v>1320</v>
      </c>
      <c r="P311" s="361">
        <v>43695</v>
      </c>
      <c r="Q311" s="362">
        <v>2.1085908799999999</v>
      </c>
      <c r="R311" s="362">
        <v>2.2249449650597608</v>
      </c>
      <c r="S311" s="841">
        <v>3</v>
      </c>
      <c r="T311" s="359">
        <v>2.0217262752226794E-2</v>
      </c>
      <c r="U311" s="664">
        <v>0.20214661303897877</v>
      </c>
      <c r="V311" s="359">
        <v>-2.4591129698301462E-3</v>
      </c>
      <c r="W311" s="664">
        <v>-2.1399448953237001E-2</v>
      </c>
      <c r="X311" s="359">
        <v>1.9348972884638771E-2</v>
      </c>
      <c r="Y311" s="664">
        <v>0.12725339855097703</v>
      </c>
      <c r="Z311" s="359">
        <v>-5.007123991626794E-2</v>
      </c>
      <c r="AA311" s="664">
        <v>-0.26445721755014623</v>
      </c>
      <c r="AB311" s="359">
        <v>0.17687791211886431</v>
      </c>
      <c r="AC311" s="363">
        <v>-0.6635870563038867</v>
      </c>
      <c r="AD311" s="865">
        <v>30530788000109</v>
      </c>
      <c r="AE311" s="360" t="s">
        <v>1795</v>
      </c>
      <c r="AF311" s="844" t="s">
        <v>1795</v>
      </c>
      <c r="AG311" s="364" t="s">
        <v>1438</v>
      </c>
      <c r="AH311" s="364" t="s">
        <v>1747</v>
      </c>
      <c r="AI311" s="364">
        <v>200</v>
      </c>
      <c r="AJ311" s="364">
        <v>200</v>
      </c>
      <c r="AK311" s="364">
        <v>200</v>
      </c>
      <c r="AL311" s="359">
        <v>1.4999999999999999E-2</v>
      </c>
      <c r="AM311" s="359">
        <v>0.2</v>
      </c>
      <c r="AN311" s="664" t="s">
        <v>666</v>
      </c>
      <c r="AO311" s="357" t="s">
        <v>1323</v>
      </c>
      <c r="AP311" s="360" t="s">
        <v>1744</v>
      </c>
      <c r="AQ311" s="366" t="s">
        <v>659</v>
      </c>
      <c r="AR311" s="359">
        <v>4.9994999999999996E-3</v>
      </c>
      <c r="AS311" s="359">
        <v>4.9994999999999996E-3</v>
      </c>
      <c r="AT311" s="359" t="s">
        <v>1417</v>
      </c>
      <c r="AW311" s="198"/>
      <c r="AX311" s="198"/>
      <c r="AY311" s="184"/>
      <c r="AZ311" s="184"/>
      <c r="BA311" s="184"/>
      <c r="BB311" s="184"/>
      <c r="BC311" s="184"/>
      <c r="BD311" s="184"/>
      <c r="BE311" s="184"/>
      <c r="BF311" s="184"/>
      <c r="BG311" s="848"/>
      <c r="BH311" s="186"/>
      <c r="BI311" s="199"/>
      <c r="BJ311" s="199"/>
      <c r="BK311" s="199"/>
      <c r="BL311" s="218"/>
      <c r="BM311" s="186"/>
      <c r="BN311" s="186"/>
      <c r="BO311" s="186"/>
      <c r="BP311" s="186"/>
      <c r="BQ311" s="186"/>
      <c r="BR311" s="186"/>
      <c r="BS311" s="186"/>
      <c r="BT311" s="186"/>
      <c r="BU311" s="186"/>
      <c r="BV311" s="189"/>
      <c r="BW311" s="184"/>
    </row>
    <row r="312" spans="2:75" customFormat="1" ht="18.75">
      <c r="B312" s="353" t="s">
        <v>124</v>
      </c>
      <c r="C312" s="354">
        <v>37830181000193</v>
      </c>
      <c r="D312" s="355" t="s">
        <v>14</v>
      </c>
      <c r="E312" s="355" t="s">
        <v>607</v>
      </c>
      <c r="F312" s="355" t="s">
        <v>1417</v>
      </c>
      <c r="G312" s="356" t="s">
        <v>1417</v>
      </c>
      <c r="H312" s="356" t="s">
        <v>34</v>
      </c>
      <c r="I312" s="356" t="s">
        <v>34</v>
      </c>
      <c r="J312" s="356" t="s">
        <v>608</v>
      </c>
      <c r="K312" s="357" t="s">
        <v>48</v>
      </c>
      <c r="L312" s="358"/>
      <c r="M312" s="358" t="s">
        <v>34</v>
      </c>
      <c r="N312" s="357">
        <v>548936</v>
      </c>
      <c r="O312" s="357" t="s">
        <v>1320</v>
      </c>
      <c r="P312" s="361">
        <v>44049</v>
      </c>
      <c r="Q312" s="362">
        <v>7.6025227700000002</v>
      </c>
      <c r="R312" s="362">
        <v>7.1039102232800042</v>
      </c>
      <c r="S312" s="841">
        <v>3</v>
      </c>
      <c r="T312" s="359">
        <v>0.16403381768511394</v>
      </c>
      <c r="U312" s="664">
        <v>1.6401271069817249</v>
      </c>
      <c r="V312" s="359">
        <v>0.18290131436836954</v>
      </c>
      <c r="W312" s="664">
        <v>1.5916256749181479</v>
      </c>
      <c r="X312" s="359">
        <v>0.45802021094605716</v>
      </c>
      <c r="Y312" s="664">
        <v>3.0122853959960634</v>
      </c>
      <c r="Z312" s="359"/>
      <c r="AA312" s="664"/>
      <c r="AB312" s="359">
        <v>0.22306459705562862</v>
      </c>
      <c r="AC312" s="363">
        <v>0.30478406348413167</v>
      </c>
      <c r="AD312" s="865">
        <v>37830134000140</v>
      </c>
      <c r="AE312" s="360" t="s">
        <v>2022</v>
      </c>
      <c r="AF312" s="844" t="s">
        <v>1785</v>
      </c>
      <c r="AG312" s="364" t="s">
        <v>719</v>
      </c>
      <c r="AH312" s="364" t="s">
        <v>1747</v>
      </c>
      <c r="AI312" s="364">
        <v>5000</v>
      </c>
      <c r="AJ312" s="364">
        <v>5000</v>
      </c>
      <c r="AK312" s="364">
        <v>5000</v>
      </c>
      <c r="AL312" s="359">
        <v>0.02</v>
      </c>
      <c r="AM312" s="359">
        <v>0</v>
      </c>
      <c r="AN312" s="664" t="s">
        <v>666</v>
      </c>
      <c r="AO312" s="357" t="s">
        <v>1323</v>
      </c>
      <c r="AP312" s="360" t="s">
        <v>1744</v>
      </c>
      <c r="AQ312" s="366" t="s">
        <v>659</v>
      </c>
      <c r="AR312" s="359">
        <v>4.0000000000000001E-3</v>
      </c>
      <c r="AS312" s="359">
        <v>4.0000000000000001E-3</v>
      </c>
      <c r="AT312" s="359" t="s">
        <v>1417</v>
      </c>
      <c r="AW312" s="198"/>
      <c r="AX312" s="198"/>
      <c r="AY312" s="184"/>
      <c r="AZ312" s="184"/>
      <c r="BA312" s="184"/>
      <c r="BB312" s="184"/>
      <c r="BC312" s="184"/>
      <c r="BD312" s="184"/>
      <c r="BE312" s="184"/>
      <c r="BF312" s="184"/>
      <c r="BG312" s="848"/>
      <c r="BH312" s="186"/>
      <c r="BI312" s="199"/>
      <c r="BJ312" s="199"/>
      <c r="BK312" s="199"/>
      <c r="BL312" s="218"/>
      <c r="BM312" s="186"/>
      <c r="BN312" s="186"/>
      <c r="BO312" s="186"/>
      <c r="BP312" s="186"/>
      <c r="BQ312" s="186"/>
      <c r="BR312" s="186"/>
      <c r="BS312" s="186"/>
      <c r="BT312" s="186"/>
      <c r="BU312" s="186"/>
      <c r="BV312" s="189"/>
      <c r="BW312" s="184"/>
    </row>
    <row r="313" spans="2:75" customFormat="1" ht="18.75">
      <c r="B313" s="353" t="s">
        <v>817</v>
      </c>
      <c r="C313" s="354">
        <v>32158441000102</v>
      </c>
      <c r="D313" s="355" t="s">
        <v>14</v>
      </c>
      <c r="E313" s="355" t="s">
        <v>607</v>
      </c>
      <c r="F313" s="355" t="s">
        <v>1417</v>
      </c>
      <c r="G313" s="356" t="s">
        <v>1417</v>
      </c>
      <c r="H313" s="356" t="s">
        <v>34</v>
      </c>
      <c r="I313" s="356" t="s">
        <v>34</v>
      </c>
      <c r="J313" s="356" t="s">
        <v>608</v>
      </c>
      <c r="K313" s="357" t="s">
        <v>48</v>
      </c>
      <c r="L313" s="358"/>
      <c r="M313" s="358" t="s">
        <v>34</v>
      </c>
      <c r="N313" s="357">
        <v>485683</v>
      </c>
      <c r="O313" s="357" t="s">
        <v>1320</v>
      </c>
      <c r="P313" s="361">
        <v>43464</v>
      </c>
      <c r="Q313" s="362">
        <v>11.94948209</v>
      </c>
      <c r="R313" s="362">
        <v>11.074851035498009</v>
      </c>
      <c r="S313" s="841">
        <v>3</v>
      </c>
      <c r="T313" s="359">
        <v>0.13558551828338339</v>
      </c>
      <c r="U313" s="664">
        <v>1.3556807187017272</v>
      </c>
      <c r="V313" s="359">
        <v>0.13141904320923303</v>
      </c>
      <c r="W313" s="664">
        <v>1.143621761644191</v>
      </c>
      <c r="X313" s="359">
        <v>3.9874307341990045E-2</v>
      </c>
      <c r="Y313" s="664">
        <v>0.26224343557599333</v>
      </c>
      <c r="Z313" s="359">
        <v>-4.9737018512894138E-2</v>
      </c>
      <c r="AA313" s="664">
        <v>-0.26269198739946997</v>
      </c>
      <c r="AB313" s="359">
        <v>0.20939188831461852</v>
      </c>
      <c r="AC313" s="363">
        <v>7.8819973800180035E-2</v>
      </c>
      <c r="AD313" s="865">
        <v>24752576000173</v>
      </c>
      <c r="AE313" s="360" t="s">
        <v>1750</v>
      </c>
      <c r="AF313" s="844" t="s">
        <v>1785</v>
      </c>
      <c r="AG313" s="364" t="s">
        <v>719</v>
      </c>
      <c r="AH313" s="364" t="s">
        <v>1747</v>
      </c>
      <c r="AI313" s="364">
        <v>100</v>
      </c>
      <c r="AJ313" s="364">
        <v>100</v>
      </c>
      <c r="AK313" s="364">
        <v>100</v>
      </c>
      <c r="AL313" s="359">
        <v>1.4999999999999999E-2</v>
      </c>
      <c r="AM313" s="359">
        <v>0.2</v>
      </c>
      <c r="AN313" s="664" t="s">
        <v>666</v>
      </c>
      <c r="AO313" s="357" t="s">
        <v>1323</v>
      </c>
      <c r="AP313" s="360" t="s">
        <v>1744</v>
      </c>
      <c r="AQ313" s="366" t="s">
        <v>670</v>
      </c>
      <c r="AR313" s="359">
        <v>4.0000000000000001E-3</v>
      </c>
      <c r="AS313" s="359">
        <v>4.0000000000000001E-3</v>
      </c>
      <c r="AT313" s="359" t="s">
        <v>1417</v>
      </c>
      <c r="AW313" s="198"/>
      <c r="AX313" s="198"/>
      <c r="AY313" s="184"/>
      <c r="AZ313" s="184"/>
      <c r="BA313" s="184"/>
      <c r="BB313" s="184"/>
      <c r="BC313" s="184"/>
      <c r="BD313" s="184"/>
      <c r="BE313" s="184"/>
      <c r="BF313" s="184"/>
      <c r="BG313" s="848"/>
      <c r="BH313" s="186"/>
      <c r="BI313" s="199"/>
      <c r="BJ313" s="199"/>
      <c r="BK313" s="199"/>
      <c r="BL313" s="218"/>
      <c r="BM313" s="186"/>
      <c r="BN313" s="186"/>
      <c r="BO313" s="186"/>
      <c r="BP313" s="186"/>
      <c r="BQ313" s="186"/>
      <c r="BR313" s="186"/>
      <c r="BS313" s="186"/>
      <c r="BT313" s="186"/>
      <c r="BU313" s="186"/>
      <c r="BV313" s="189"/>
      <c r="BW313" s="184"/>
    </row>
    <row r="314" spans="2:75" customFormat="1" ht="18.75">
      <c r="B314" s="353" t="s">
        <v>134</v>
      </c>
      <c r="C314" s="354">
        <v>39345047000122</v>
      </c>
      <c r="D314" s="355" t="s">
        <v>14</v>
      </c>
      <c r="E314" s="355" t="s">
        <v>607</v>
      </c>
      <c r="F314" s="355" t="s">
        <v>1417</v>
      </c>
      <c r="G314" s="356" t="s">
        <v>1417</v>
      </c>
      <c r="H314" s="356" t="s">
        <v>34</v>
      </c>
      <c r="I314" s="356" t="s">
        <v>34</v>
      </c>
      <c r="J314" s="356" t="s">
        <v>611</v>
      </c>
      <c r="K314" s="357" t="s">
        <v>1417</v>
      </c>
      <c r="L314" s="358"/>
      <c r="M314" s="358" t="s">
        <v>1414</v>
      </c>
      <c r="N314" s="357">
        <v>563188</v>
      </c>
      <c r="O314" s="357" t="s">
        <v>1320</v>
      </c>
      <c r="P314" s="361">
        <v>44164</v>
      </c>
      <c r="Q314" s="362">
        <v>12.529613149999999</v>
      </c>
      <c r="R314" s="362">
        <v>13.762985699759037</v>
      </c>
      <c r="S314" s="841">
        <v>3</v>
      </c>
      <c r="T314" s="359">
        <v>-6.8570926535713839E-2</v>
      </c>
      <c r="U314" s="664">
        <v>-0.68562103198725299</v>
      </c>
      <c r="V314" s="359">
        <v>-6.4856501438344538E-2</v>
      </c>
      <c r="W314" s="664">
        <v>-0.56438781334688315</v>
      </c>
      <c r="X314" s="359"/>
      <c r="Y314" s="664"/>
      <c r="Z314" s="359"/>
      <c r="AA314" s="664"/>
      <c r="AB314" s="359">
        <v>0.19331236853968659</v>
      </c>
      <c r="AC314" s="363">
        <v>-0.92995229873117247</v>
      </c>
      <c r="AD314" s="865">
        <v>39152933000130</v>
      </c>
      <c r="AE314" s="360" t="s">
        <v>1750</v>
      </c>
      <c r="AF314" s="844" t="s">
        <v>1785</v>
      </c>
      <c r="AG314" s="364" t="s">
        <v>719</v>
      </c>
      <c r="AH314" s="364" t="s">
        <v>1747</v>
      </c>
      <c r="AI314" s="364">
        <v>100</v>
      </c>
      <c r="AJ314" s="364">
        <v>100</v>
      </c>
      <c r="AK314" s="364">
        <v>100</v>
      </c>
      <c r="AL314" s="359">
        <v>0.01</v>
      </c>
      <c r="AM314" s="359">
        <v>0</v>
      </c>
      <c r="AN314" s="664" t="s">
        <v>2156</v>
      </c>
      <c r="AO314" s="357" t="s">
        <v>1323</v>
      </c>
      <c r="AP314" s="360" t="s">
        <v>1744</v>
      </c>
      <c r="AQ314" s="366" t="s">
        <v>659</v>
      </c>
      <c r="AR314" s="359">
        <v>0</v>
      </c>
      <c r="AS314" s="359">
        <v>0</v>
      </c>
      <c r="AT314" s="359" t="s">
        <v>1417</v>
      </c>
      <c r="AW314" s="198"/>
      <c r="AX314" s="198"/>
      <c r="AY314" s="184"/>
      <c r="AZ314" s="184"/>
      <c r="BA314" s="184"/>
      <c r="BB314" s="184"/>
      <c r="BC314" s="184"/>
      <c r="BD314" s="184"/>
      <c r="BE314" s="184"/>
      <c r="BF314" s="184"/>
      <c r="BG314" s="848"/>
      <c r="BH314" s="186"/>
      <c r="BI314" s="199"/>
      <c r="BJ314" s="199"/>
      <c r="BK314" s="199"/>
      <c r="BL314" s="218"/>
      <c r="BM314" s="186"/>
      <c r="BN314" s="186"/>
      <c r="BO314" s="186"/>
      <c r="BP314" s="186"/>
      <c r="BQ314" s="186"/>
      <c r="BR314" s="186"/>
      <c r="BS314" s="186"/>
      <c r="BT314" s="186"/>
      <c r="BU314" s="186"/>
      <c r="BV314" s="189"/>
      <c r="BW314" s="184"/>
    </row>
    <row r="315" spans="2:75" customFormat="1" ht="18.75">
      <c r="B315" s="353" t="s">
        <v>826</v>
      </c>
      <c r="C315" s="354">
        <v>7187751000108</v>
      </c>
      <c r="D315" s="355" t="s">
        <v>14</v>
      </c>
      <c r="E315" s="355" t="s">
        <v>607</v>
      </c>
      <c r="F315" s="355" t="s">
        <v>1417</v>
      </c>
      <c r="G315" s="356" t="s">
        <v>1417</v>
      </c>
      <c r="H315" s="356" t="s">
        <v>34</v>
      </c>
      <c r="I315" s="356" t="s">
        <v>34</v>
      </c>
      <c r="J315" s="356" t="s">
        <v>608</v>
      </c>
      <c r="K315" s="357" t="s">
        <v>48</v>
      </c>
      <c r="L315" s="358"/>
      <c r="M315" s="358" t="s">
        <v>1414</v>
      </c>
      <c r="N315" s="357">
        <v>198935</v>
      </c>
      <c r="O315" s="357" t="s">
        <v>1320</v>
      </c>
      <c r="P315" s="361">
        <v>39418</v>
      </c>
      <c r="Q315" s="362">
        <v>22.060245999999999</v>
      </c>
      <c r="R315" s="362">
        <v>26.229116227091644</v>
      </c>
      <c r="S315" s="841">
        <v>3</v>
      </c>
      <c r="T315" s="359">
        <v>-1.368499594087258E-2</v>
      </c>
      <c r="U315" s="664">
        <v>-0.13683235029405091</v>
      </c>
      <c r="V315" s="359">
        <v>-3.399330889678287E-2</v>
      </c>
      <c r="W315" s="664">
        <v>-0.29581320069999356</v>
      </c>
      <c r="X315" s="359">
        <v>-2.984683780208941E-2</v>
      </c>
      <c r="Y315" s="664">
        <v>-0.196295253963118</v>
      </c>
      <c r="Z315" s="359">
        <v>-9.2324269695249317E-2</v>
      </c>
      <c r="AA315" s="664">
        <v>-0.48762162704148099</v>
      </c>
      <c r="AB315" s="359">
        <v>0.21521849174456614</v>
      </c>
      <c r="AC315" s="363">
        <v>-0.69189263314706362</v>
      </c>
      <c r="AD315" s="865">
        <v>0</v>
      </c>
      <c r="AE315" s="360" t="s">
        <v>1750</v>
      </c>
      <c r="AF315" s="844" t="s">
        <v>1785</v>
      </c>
      <c r="AG315" s="364" t="s">
        <v>719</v>
      </c>
      <c r="AH315" s="364" t="s">
        <v>1747</v>
      </c>
      <c r="AI315" s="364">
        <v>1000</v>
      </c>
      <c r="AJ315" s="364">
        <v>100</v>
      </c>
      <c r="AK315" s="364">
        <v>100</v>
      </c>
      <c r="AL315" s="359">
        <v>0.01</v>
      </c>
      <c r="AM315" s="359">
        <v>0</v>
      </c>
      <c r="AN315" s="664" t="s">
        <v>2156</v>
      </c>
      <c r="AO315" s="357" t="s">
        <v>1323</v>
      </c>
      <c r="AP315" s="360" t="s">
        <v>1744</v>
      </c>
      <c r="AQ315" s="366" t="s">
        <v>682</v>
      </c>
      <c r="AR315" s="359">
        <v>0</v>
      </c>
      <c r="AS315" s="359">
        <v>0</v>
      </c>
      <c r="AT315" s="359" t="s">
        <v>1417</v>
      </c>
      <c r="AW315" s="198"/>
      <c r="AX315" s="198"/>
      <c r="AY315" s="184"/>
      <c r="AZ315" s="184"/>
      <c r="BA315" s="184"/>
      <c r="BB315" s="184"/>
      <c r="BC315" s="184"/>
      <c r="BD315" s="184"/>
      <c r="BE315" s="184"/>
      <c r="BF315" s="184"/>
      <c r="BG315" s="848"/>
      <c r="BH315" s="186"/>
      <c r="BI315" s="199"/>
      <c r="BJ315" s="199"/>
      <c r="BK315" s="199"/>
      <c r="BL315" s="218"/>
      <c r="BM315" s="186"/>
      <c r="BN315" s="186"/>
      <c r="BO315" s="186"/>
      <c r="BP315" s="186"/>
      <c r="BQ315" s="186"/>
      <c r="BR315" s="186"/>
      <c r="BS315" s="186"/>
      <c r="BT315" s="186"/>
      <c r="BU315" s="186"/>
      <c r="BV315" s="189"/>
      <c r="BW315" s="184"/>
    </row>
    <row r="316" spans="2:75" customFormat="1" ht="18.75">
      <c r="B316" s="353" t="s">
        <v>1521</v>
      </c>
      <c r="C316" s="354">
        <v>8621010000156</v>
      </c>
      <c r="D316" s="355" t="s">
        <v>14</v>
      </c>
      <c r="E316" s="355" t="s">
        <v>607</v>
      </c>
      <c r="F316" s="355" t="s">
        <v>1417</v>
      </c>
      <c r="G316" s="356" t="s">
        <v>1417</v>
      </c>
      <c r="H316" s="356" t="s">
        <v>34</v>
      </c>
      <c r="I316" s="356" t="s">
        <v>34</v>
      </c>
      <c r="J316" s="356" t="s">
        <v>608</v>
      </c>
      <c r="K316" s="357" t="s">
        <v>48</v>
      </c>
      <c r="L316" s="358"/>
      <c r="M316" s="358" t="s">
        <v>1417</v>
      </c>
      <c r="N316" s="357">
        <v>180246</v>
      </c>
      <c r="O316" s="357" t="s">
        <v>1320</v>
      </c>
      <c r="P316" s="361">
        <v>39162</v>
      </c>
      <c r="Q316" s="362">
        <v>79.025312999999997</v>
      </c>
      <c r="R316" s="362">
        <v>109.58937008275863</v>
      </c>
      <c r="S316" s="841">
        <v>3</v>
      </c>
      <c r="T316" s="359">
        <v>-1.8082941215323389E-2</v>
      </c>
      <c r="U316" s="664">
        <v>-0.18080614399978354</v>
      </c>
      <c r="V316" s="359">
        <v>-2.2683861118516391E-2</v>
      </c>
      <c r="W316" s="664">
        <v>-0.19739724608973039</v>
      </c>
      <c r="X316" s="359">
        <v>-1.6668814620948824E-2</v>
      </c>
      <c r="Y316" s="664">
        <v>-0.10962666199279003</v>
      </c>
      <c r="Z316" s="359">
        <v>-0.10685207194499458</v>
      </c>
      <c r="AA316" s="664">
        <v>-0.56435194501465624</v>
      </c>
      <c r="AB316" s="359">
        <v>0.18288134295126676</v>
      </c>
      <c r="AC316" s="363">
        <v>-0.75239299403814808</v>
      </c>
      <c r="AD316" s="865">
        <v>9075535000104</v>
      </c>
      <c r="AE316" s="360" t="s">
        <v>1801</v>
      </c>
      <c r="AF316" s="844" t="s">
        <v>1785</v>
      </c>
      <c r="AG316" s="364" t="s">
        <v>719</v>
      </c>
      <c r="AH316" s="364" t="s">
        <v>1747</v>
      </c>
      <c r="AI316" s="364">
        <v>0</v>
      </c>
      <c r="AJ316" s="364">
        <v>0</v>
      </c>
      <c r="AK316" s="364">
        <v>0</v>
      </c>
      <c r="AL316" s="359">
        <v>1.9799999999999998E-2</v>
      </c>
      <c r="AM316" s="359">
        <v>0.2</v>
      </c>
      <c r="AN316" s="664" t="s">
        <v>2194</v>
      </c>
      <c r="AO316" s="357" t="s">
        <v>1323</v>
      </c>
      <c r="AP316" s="360" t="s">
        <v>1744</v>
      </c>
      <c r="AQ316" s="366" t="s">
        <v>659</v>
      </c>
      <c r="AR316" s="359">
        <v>3.9500000000000004E-3</v>
      </c>
      <c r="AS316" s="359">
        <v>3.9500000000000004E-3</v>
      </c>
      <c r="AT316" s="359" t="s">
        <v>1417</v>
      </c>
      <c r="AW316" s="198"/>
      <c r="AX316" s="198"/>
      <c r="AY316" s="184"/>
      <c r="AZ316" s="184"/>
      <c r="BA316" s="184"/>
      <c r="BB316" s="184"/>
      <c r="BC316" s="184"/>
      <c r="BD316" s="184"/>
      <c r="BE316" s="184"/>
      <c r="BF316" s="184"/>
      <c r="BG316" s="848"/>
      <c r="BH316" s="186"/>
      <c r="BI316" s="199"/>
      <c r="BJ316" s="199"/>
      <c r="BK316" s="199"/>
      <c r="BL316" s="218"/>
      <c r="BM316" s="186"/>
      <c r="BN316" s="186"/>
      <c r="BO316" s="186"/>
      <c r="BP316" s="186"/>
      <c r="BQ316" s="186"/>
      <c r="BR316" s="186"/>
      <c r="BS316" s="186"/>
      <c r="BT316" s="186"/>
      <c r="BU316" s="186"/>
      <c r="BV316" s="189"/>
      <c r="BW316" s="184"/>
    </row>
    <row r="317" spans="2:75" customFormat="1" ht="18.75">
      <c r="B317" s="353" t="s">
        <v>841</v>
      </c>
      <c r="C317" s="354">
        <v>40428039000129</v>
      </c>
      <c r="D317" s="355" t="s">
        <v>14</v>
      </c>
      <c r="E317" s="355" t="s">
        <v>607</v>
      </c>
      <c r="F317" s="355" t="s">
        <v>1417</v>
      </c>
      <c r="G317" s="356" t="s">
        <v>1417</v>
      </c>
      <c r="H317" s="356" t="s">
        <v>34</v>
      </c>
      <c r="I317" s="356" t="s">
        <v>34</v>
      </c>
      <c r="J317" s="356" t="s">
        <v>608</v>
      </c>
      <c r="K317" s="357" t="s">
        <v>48</v>
      </c>
      <c r="L317" s="358"/>
      <c r="M317" s="358" t="s">
        <v>34</v>
      </c>
      <c r="N317" s="357">
        <v>108081</v>
      </c>
      <c r="O317" s="357" t="s">
        <v>1320</v>
      </c>
      <c r="P317" s="361">
        <v>33670</v>
      </c>
      <c r="Q317" s="362">
        <v>11.215002</v>
      </c>
      <c r="R317" s="362">
        <v>13.749180928286846</v>
      </c>
      <c r="S317" s="841">
        <v>3</v>
      </c>
      <c r="T317" s="359">
        <v>9.8762752542478793E-2</v>
      </c>
      <c r="U317" s="664">
        <v>0.98750044284159666</v>
      </c>
      <c r="V317" s="359">
        <v>7.0441418082374474E-2</v>
      </c>
      <c r="W317" s="664">
        <v>0.61298832096823797</v>
      </c>
      <c r="X317" s="359">
        <v>5.2484769051084568E-2</v>
      </c>
      <c r="Y317" s="664">
        <v>0.34517931642852362</v>
      </c>
      <c r="Z317" s="359">
        <v>-2.2366957046996871E-2</v>
      </c>
      <c r="AA317" s="664">
        <v>-0.11813374774828843</v>
      </c>
      <c r="AB317" s="359">
        <v>0.20618122032974923</v>
      </c>
      <c r="AC317" s="363">
        <v>-0.21570035284883404</v>
      </c>
      <c r="AD317" s="865">
        <v>0</v>
      </c>
      <c r="AE317" s="360" t="s">
        <v>1763</v>
      </c>
      <c r="AF317" s="844" t="s">
        <v>1760</v>
      </c>
      <c r="AG317" s="364" t="s">
        <v>1435</v>
      </c>
      <c r="AH317" s="364" t="s">
        <v>1747</v>
      </c>
      <c r="AI317" s="364">
        <v>1000</v>
      </c>
      <c r="AJ317" s="364">
        <v>1000</v>
      </c>
      <c r="AK317" s="364">
        <v>1000</v>
      </c>
      <c r="AL317" s="359">
        <v>1.4999999999999999E-2</v>
      </c>
      <c r="AM317" s="359">
        <v>0</v>
      </c>
      <c r="AN317" s="664" t="s">
        <v>2161</v>
      </c>
      <c r="AO317" s="357" t="s">
        <v>1323</v>
      </c>
      <c r="AP317" s="360" t="s">
        <v>1744</v>
      </c>
      <c r="AQ317" s="366" t="s">
        <v>670</v>
      </c>
      <c r="AR317" s="359">
        <v>5.2500000000000003E-3</v>
      </c>
      <c r="AS317" s="359">
        <v>5.2500000000000003E-3</v>
      </c>
      <c r="AT317" s="359" t="s">
        <v>1417</v>
      </c>
      <c r="AW317" s="198"/>
      <c r="AX317" s="198"/>
      <c r="AY317" s="184"/>
      <c r="AZ317" s="184"/>
      <c r="BA317" s="184"/>
      <c r="BB317" s="184"/>
      <c r="BC317" s="184"/>
      <c r="BD317" s="184"/>
      <c r="BE317" s="184"/>
      <c r="BF317" s="184"/>
      <c r="BG317" s="848"/>
      <c r="BH317" s="186"/>
      <c r="BI317" s="199"/>
      <c r="BJ317" s="199"/>
      <c r="BK317" s="199"/>
      <c r="BL317" s="218"/>
      <c r="BM317" s="186"/>
      <c r="BN317" s="186"/>
      <c r="BO317" s="186"/>
      <c r="BP317" s="186"/>
      <c r="BQ317" s="186"/>
      <c r="BR317" s="186"/>
      <c r="BS317" s="186"/>
      <c r="BT317" s="186"/>
      <c r="BU317" s="186"/>
      <c r="BV317" s="189"/>
      <c r="BW317" s="184"/>
    </row>
    <row r="318" spans="2:75" customFormat="1" ht="18.75">
      <c r="B318" s="353" t="s">
        <v>851</v>
      </c>
      <c r="C318" s="354">
        <v>9290813000138</v>
      </c>
      <c r="D318" s="355" t="s">
        <v>14</v>
      </c>
      <c r="E318" s="355" t="s">
        <v>607</v>
      </c>
      <c r="F318" s="355" t="s">
        <v>1417</v>
      </c>
      <c r="G318" s="356" t="s">
        <v>1417</v>
      </c>
      <c r="H318" s="356" t="s">
        <v>34</v>
      </c>
      <c r="I318" s="356" t="s">
        <v>34</v>
      </c>
      <c r="J318" s="356" t="s">
        <v>608</v>
      </c>
      <c r="K318" s="357" t="s">
        <v>48</v>
      </c>
      <c r="L318" s="358"/>
      <c r="M318" s="358" t="s">
        <v>34</v>
      </c>
      <c r="N318" s="357">
        <v>206032</v>
      </c>
      <c r="O318" s="357" t="s">
        <v>1320</v>
      </c>
      <c r="P318" s="361">
        <v>39519</v>
      </c>
      <c r="Q318" s="362">
        <v>50.990400100000002</v>
      </c>
      <c r="R318" s="362">
        <v>62.990721307569714</v>
      </c>
      <c r="S318" s="841">
        <v>3</v>
      </c>
      <c r="T318" s="359">
        <v>0.10489455522774094</v>
      </c>
      <c r="U318" s="664">
        <v>1.0488105796212421</v>
      </c>
      <c r="V318" s="359">
        <v>6.4857247683369978E-2</v>
      </c>
      <c r="W318" s="664">
        <v>0.56439430724631945</v>
      </c>
      <c r="X318" s="359">
        <v>5.0008195664575483E-2</v>
      </c>
      <c r="Y318" s="664">
        <v>0.32889150714411536</v>
      </c>
      <c r="Z318" s="359">
        <v>-3.8788011900897423E-2</v>
      </c>
      <c r="AA318" s="664">
        <v>-0.20486350485362323</v>
      </c>
      <c r="AB318" s="359">
        <v>0.18751890095308588</v>
      </c>
      <c r="AC318" s="363">
        <v>-0.26694659642580865</v>
      </c>
      <c r="AD318" s="865">
        <v>18969955000117</v>
      </c>
      <c r="AE318" s="360" t="s">
        <v>1763</v>
      </c>
      <c r="AF318" s="844" t="s">
        <v>1760</v>
      </c>
      <c r="AG318" s="364" t="s">
        <v>1435</v>
      </c>
      <c r="AH318" s="364" t="s">
        <v>1747</v>
      </c>
      <c r="AI318" s="364">
        <v>5000</v>
      </c>
      <c r="AJ318" s="364">
        <v>1000</v>
      </c>
      <c r="AK318" s="364">
        <v>1000</v>
      </c>
      <c r="AL318" s="359">
        <v>2.5000000000000001E-2</v>
      </c>
      <c r="AM318" s="359">
        <v>0</v>
      </c>
      <c r="AN318" s="664" t="s">
        <v>2161</v>
      </c>
      <c r="AO318" s="357" t="s">
        <v>1323</v>
      </c>
      <c r="AP318" s="360" t="s">
        <v>1744</v>
      </c>
      <c r="AQ318" s="366" t="s">
        <v>667</v>
      </c>
      <c r="AR318" s="359">
        <v>8.7500000000000008E-3</v>
      </c>
      <c r="AS318" s="359">
        <v>8.7500000000000008E-3</v>
      </c>
      <c r="AT318" s="359" t="s">
        <v>1417</v>
      </c>
      <c r="AW318" s="198"/>
      <c r="AX318" s="198"/>
      <c r="AY318" s="184"/>
      <c r="AZ318" s="184"/>
      <c r="BA318" s="184"/>
      <c r="BB318" s="184"/>
      <c r="BC318" s="184"/>
      <c r="BD318" s="184"/>
      <c r="BE318" s="184"/>
      <c r="BF318" s="184"/>
      <c r="BG318" s="848"/>
      <c r="BH318" s="186"/>
      <c r="BI318" s="199"/>
      <c r="BJ318" s="199"/>
      <c r="BK318" s="199"/>
      <c r="BL318" s="218"/>
      <c r="BM318" s="186"/>
      <c r="BN318" s="186"/>
      <c r="BO318" s="186"/>
      <c r="BP318" s="186"/>
      <c r="BQ318" s="186"/>
      <c r="BR318" s="186"/>
      <c r="BS318" s="186"/>
      <c r="BT318" s="186"/>
      <c r="BU318" s="186"/>
      <c r="BV318" s="189"/>
      <c r="BW318" s="184"/>
    </row>
    <row r="319" spans="2:75" customFormat="1" ht="18.75">
      <c r="B319" s="353" t="s">
        <v>575</v>
      </c>
      <c r="C319" s="354">
        <v>42730726000120</v>
      </c>
      <c r="D319" s="355" t="s">
        <v>14</v>
      </c>
      <c r="E319" s="355" t="s">
        <v>614</v>
      </c>
      <c r="F319" s="355" t="s">
        <v>1417</v>
      </c>
      <c r="G319" s="356" t="s">
        <v>866</v>
      </c>
      <c r="H319" s="356" t="s">
        <v>1337</v>
      </c>
      <c r="I319" s="356" t="s">
        <v>34</v>
      </c>
      <c r="J319" s="356" t="s">
        <v>611</v>
      </c>
      <c r="K319" s="357" t="s">
        <v>48</v>
      </c>
      <c r="L319" s="358"/>
      <c r="M319" s="358" t="s">
        <v>1414</v>
      </c>
      <c r="N319" s="357">
        <v>606261</v>
      </c>
      <c r="O319" s="357" t="s">
        <v>1320</v>
      </c>
      <c r="P319" s="361">
        <v>44416</v>
      </c>
      <c r="Q319" s="362">
        <v>1</v>
      </c>
      <c r="R319" s="362">
        <v>1</v>
      </c>
      <c r="S319" s="841">
        <v>3</v>
      </c>
      <c r="T319" s="359">
        <v>-0.37746586732057918</v>
      </c>
      <c r="U319" s="664">
        <v>-3.7741729704863887</v>
      </c>
      <c r="V319" s="359">
        <v>-0.39755871283873312</v>
      </c>
      <c r="W319" s="664">
        <v>-3.4595959948495993</v>
      </c>
      <c r="X319" s="359"/>
      <c r="Y319" s="664"/>
      <c r="Z319" s="359"/>
      <c r="AA319" s="664"/>
      <c r="AB319" s="359">
        <v>0.32557304462001491</v>
      </c>
      <c r="AC319" s="363">
        <v>-1.5740661008811689</v>
      </c>
      <c r="AD319" s="865">
        <v>42134357000102</v>
      </c>
      <c r="AE319" s="360" t="s">
        <v>1763</v>
      </c>
      <c r="AF319" s="844" t="s">
        <v>1760</v>
      </c>
      <c r="AG319" s="364" t="s">
        <v>1435</v>
      </c>
      <c r="AH319" s="364" t="s">
        <v>1747</v>
      </c>
      <c r="AI319" s="364">
        <v>0</v>
      </c>
      <c r="AJ319" s="364">
        <v>0</v>
      </c>
      <c r="AK319" s="364">
        <v>0</v>
      </c>
      <c r="AL319" s="359">
        <v>0</v>
      </c>
      <c r="AM319" s="359">
        <v>0</v>
      </c>
      <c r="AN319" s="664" t="s">
        <v>34</v>
      </c>
      <c r="AO319" s="357" t="s">
        <v>1323</v>
      </c>
      <c r="AP319" s="360" t="s">
        <v>1744</v>
      </c>
      <c r="AQ319" s="366" t="s">
        <v>659</v>
      </c>
      <c r="AR319" s="359">
        <v>0</v>
      </c>
      <c r="AS319" s="359">
        <v>0</v>
      </c>
      <c r="AT319" s="359" t="s">
        <v>1417</v>
      </c>
      <c r="AW319" s="198"/>
      <c r="AX319" s="198"/>
      <c r="AY319" s="184"/>
      <c r="AZ319" s="184"/>
      <c r="BA319" s="184"/>
      <c r="BB319" s="848"/>
      <c r="BC319" s="184"/>
      <c r="BD319" s="184"/>
      <c r="BE319" s="184"/>
      <c r="BF319" s="184"/>
      <c r="BG319" s="848"/>
      <c r="BH319" s="186"/>
      <c r="BI319" s="199"/>
      <c r="BJ319" s="199"/>
      <c r="BK319" s="199"/>
      <c r="BL319" s="186"/>
      <c r="BM319" s="186"/>
      <c r="BN319" s="186"/>
      <c r="BO319" s="186"/>
      <c r="BP319" s="186"/>
      <c r="BQ319" s="186"/>
      <c r="BR319" s="186"/>
      <c r="BS319" s="186"/>
      <c r="BT319" s="187"/>
      <c r="BU319" s="188"/>
      <c r="BV319" s="189"/>
      <c r="BW319" s="185"/>
    </row>
    <row r="320" spans="2:75" customFormat="1" ht="18.75">
      <c r="B320" s="353" t="s">
        <v>876</v>
      </c>
      <c r="C320" s="354">
        <v>39958394000120</v>
      </c>
      <c r="D320" s="355" t="s">
        <v>14</v>
      </c>
      <c r="E320" s="355" t="s">
        <v>607</v>
      </c>
      <c r="F320" s="355" t="s">
        <v>1417</v>
      </c>
      <c r="G320" s="356" t="s">
        <v>1417</v>
      </c>
      <c r="H320" s="356" t="s">
        <v>34</v>
      </c>
      <c r="I320" s="356" t="s">
        <v>34</v>
      </c>
      <c r="J320" s="356" t="s">
        <v>608</v>
      </c>
      <c r="K320" s="357" t="s">
        <v>48</v>
      </c>
      <c r="L320" s="358"/>
      <c r="M320" s="358" t="s">
        <v>1414</v>
      </c>
      <c r="N320" s="357">
        <v>588857</v>
      </c>
      <c r="O320" s="357" t="s">
        <v>1320</v>
      </c>
      <c r="P320" s="361">
        <v>44176</v>
      </c>
      <c r="Q320" s="362">
        <v>3.2411803699999999</v>
      </c>
      <c r="R320" s="362">
        <v>3.2506237494023935</v>
      </c>
      <c r="S320" s="841">
        <v>3</v>
      </c>
      <c r="T320" s="359">
        <v>-1.2884160429433855E-3</v>
      </c>
      <c r="U320" s="664">
        <v>-1.2882502565160664E-2</v>
      </c>
      <c r="V320" s="359">
        <v>2.3132229034170892E-2</v>
      </c>
      <c r="W320" s="664">
        <v>0.2012989888892816</v>
      </c>
      <c r="X320" s="359"/>
      <c r="Y320" s="664"/>
      <c r="Z320" s="359"/>
      <c r="AA320" s="664"/>
      <c r="AB320" s="359">
        <v>0.22407689750170912</v>
      </c>
      <c r="AC320" s="363">
        <v>-0.40960291778153357</v>
      </c>
      <c r="AD320" s="865">
        <v>37843293000189</v>
      </c>
      <c r="AE320" s="360" t="s">
        <v>1763</v>
      </c>
      <c r="AF320" s="844" t="s">
        <v>1760</v>
      </c>
      <c r="AG320" s="364" t="s">
        <v>1435</v>
      </c>
      <c r="AH320" s="364" t="s">
        <v>1747</v>
      </c>
      <c r="AI320" s="364">
        <v>1</v>
      </c>
      <c r="AJ320" s="364">
        <v>1</v>
      </c>
      <c r="AK320" s="364">
        <v>1</v>
      </c>
      <c r="AL320" s="359">
        <v>0</v>
      </c>
      <c r="AM320" s="359">
        <v>0</v>
      </c>
      <c r="AN320" s="664" t="s">
        <v>34</v>
      </c>
      <c r="AO320" s="357" t="s">
        <v>1323</v>
      </c>
      <c r="AP320" s="360" t="s">
        <v>1744</v>
      </c>
      <c r="AQ320" s="366" t="s">
        <v>694</v>
      </c>
      <c r="AR320" s="359">
        <v>0</v>
      </c>
      <c r="AS320" s="359">
        <v>0</v>
      </c>
      <c r="AT320" s="359" t="s">
        <v>1417</v>
      </c>
      <c r="AW320" s="198"/>
      <c r="AX320" s="198"/>
      <c r="AY320" s="184"/>
      <c r="AZ320" s="184"/>
      <c r="BA320" s="184"/>
      <c r="BB320" s="848"/>
      <c r="BC320" s="184"/>
      <c r="BD320" s="184"/>
      <c r="BE320" s="184"/>
      <c r="BF320" s="184"/>
      <c r="BG320" s="848"/>
      <c r="BH320" s="186"/>
      <c r="BI320" s="199"/>
      <c r="BJ320" s="199"/>
      <c r="BK320" s="199"/>
      <c r="BL320" s="186"/>
      <c r="BM320" s="186"/>
      <c r="BN320" s="186"/>
      <c r="BO320" s="186"/>
      <c r="BP320" s="186"/>
      <c r="BQ320" s="186"/>
      <c r="BR320" s="186"/>
      <c r="BS320" s="186"/>
      <c r="BT320" s="187"/>
      <c r="BU320" s="188"/>
      <c r="BV320" s="189"/>
      <c r="BW320" s="185"/>
    </row>
    <row r="321" spans="2:75" customFormat="1" ht="18.75">
      <c r="B321" s="353" t="s">
        <v>157</v>
      </c>
      <c r="C321" s="354">
        <v>22344837000190</v>
      </c>
      <c r="D321" s="355" t="s">
        <v>14</v>
      </c>
      <c r="E321" s="355" t="s">
        <v>607</v>
      </c>
      <c r="F321" s="355" t="s">
        <v>1417</v>
      </c>
      <c r="G321" s="356" t="s">
        <v>1417</v>
      </c>
      <c r="H321" s="356" t="s">
        <v>34</v>
      </c>
      <c r="I321" s="356" t="s">
        <v>34</v>
      </c>
      <c r="J321" s="356" t="s">
        <v>608</v>
      </c>
      <c r="K321" s="357" t="s">
        <v>48</v>
      </c>
      <c r="L321" s="358"/>
      <c r="M321" s="358" t="s">
        <v>34</v>
      </c>
      <c r="N321" s="357">
        <v>410802</v>
      </c>
      <c r="O321" s="357" t="s">
        <v>1320</v>
      </c>
      <c r="P321" s="361">
        <v>42307</v>
      </c>
      <c r="Q321" s="362">
        <v>83.422227000000007</v>
      </c>
      <c r="R321" s="362">
        <v>77.168024119047629</v>
      </c>
      <c r="S321" s="841">
        <v>3</v>
      </c>
      <c r="T321" s="359">
        <v>0.42028876243887181</v>
      </c>
      <c r="U321" s="664">
        <v>4.2023468194775342</v>
      </c>
      <c r="V321" s="359">
        <v>0.42028876243887181</v>
      </c>
      <c r="W321" s="664">
        <v>3.6573951777624161</v>
      </c>
      <c r="X321" s="359">
        <v>0.42028876243887181</v>
      </c>
      <c r="Y321" s="664">
        <v>2.7641350118171477</v>
      </c>
      <c r="Z321" s="359">
        <v>0.42028876243887181</v>
      </c>
      <c r="AA321" s="664">
        <v>2.2198051589704448</v>
      </c>
      <c r="AB321" s="359">
        <v>0.32641414832678439</v>
      </c>
      <c r="AC321" s="363">
        <v>0.93554150132869507</v>
      </c>
      <c r="AD321" s="865">
        <v>22662147000180</v>
      </c>
      <c r="AE321" s="360" t="s">
        <v>1938</v>
      </c>
      <c r="AF321" s="844" t="s">
        <v>1760</v>
      </c>
      <c r="AG321" s="364" t="s">
        <v>1435</v>
      </c>
      <c r="AH321" s="364" t="s">
        <v>1747</v>
      </c>
      <c r="AI321" s="364">
        <v>100</v>
      </c>
      <c r="AJ321" s="364">
        <v>0</v>
      </c>
      <c r="AK321" s="364">
        <v>0</v>
      </c>
      <c r="AL321" s="359">
        <v>0.02</v>
      </c>
      <c r="AM321" s="359">
        <v>0.2</v>
      </c>
      <c r="AN321" s="664" t="s">
        <v>34</v>
      </c>
      <c r="AO321" s="357" t="s">
        <v>1323</v>
      </c>
      <c r="AP321" s="360" t="s">
        <v>1744</v>
      </c>
      <c r="AQ321" s="366" t="s">
        <v>659</v>
      </c>
      <c r="AR321" s="359">
        <v>4.6666666666666697E-3</v>
      </c>
      <c r="AS321" s="359">
        <v>4.6666666666666697E-3</v>
      </c>
      <c r="AT321" s="359" t="s">
        <v>1417</v>
      </c>
      <c r="AW321" s="198"/>
      <c r="AX321" s="198"/>
      <c r="AY321" s="184"/>
      <c r="AZ321" s="184"/>
      <c r="BA321" s="184"/>
      <c r="BB321" s="848"/>
      <c r="BC321" s="184"/>
      <c r="BD321" s="184"/>
      <c r="BE321" s="184"/>
      <c r="BF321" s="184"/>
      <c r="BG321" s="848"/>
      <c r="BH321" s="186"/>
      <c r="BI321" s="199"/>
      <c r="BJ321" s="199"/>
      <c r="BK321" s="199"/>
      <c r="BL321" s="186"/>
      <c r="BM321" s="186"/>
      <c r="BN321" s="186"/>
      <c r="BO321" s="186"/>
      <c r="BP321" s="186"/>
      <c r="BQ321" s="186"/>
      <c r="BR321" s="186"/>
      <c r="BS321" s="186"/>
      <c r="BT321" s="187"/>
      <c r="BU321" s="188"/>
      <c r="BV321" s="189"/>
      <c r="BW321" s="185"/>
    </row>
    <row r="322" spans="2:75" customFormat="1" ht="18.75">
      <c r="B322" s="353" t="s">
        <v>2814</v>
      </c>
      <c r="C322" s="354">
        <v>32397641000118</v>
      </c>
      <c r="D322" s="355" t="s">
        <v>13</v>
      </c>
      <c r="E322" s="355" t="s">
        <v>1417</v>
      </c>
      <c r="F322" s="355" t="s">
        <v>1417</v>
      </c>
      <c r="G322" s="356" t="s">
        <v>1417</v>
      </c>
      <c r="H322" s="356" t="s">
        <v>1417</v>
      </c>
      <c r="I322" s="356" t="s">
        <v>1417</v>
      </c>
      <c r="J322" s="356" t="s">
        <v>608</v>
      </c>
      <c r="K322" s="357" t="s">
        <v>48</v>
      </c>
      <c r="L322" s="358"/>
      <c r="M322" s="358" t="s">
        <v>1417</v>
      </c>
      <c r="N322" s="357">
        <v>497843</v>
      </c>
      <c r="O322" s="357" t="s">
        <v>1320</v>
      </c>
      <c r="P322" s="361">
        <v>43621</v>
      </c>
      <c r="Q322" s="362"/>
      <c r="R322" s="362"/>
      <c r="S322" s="841">
        <v>3</v>
      </c>
      <c r="T322" s="359"/>
      <c r="U322" s="664"/>
      <c r="V322" s="359"/>
      <c r="W322" s="664"/>
      <c r="X322" s="359"/>
      <c r="Y322" s="664"/>
      <c r="Z322" s="359"/>
      <c r="AA322" s="664"/>
      <c r="AB322" s="359"/>
      <c r="AC322" s="363"/>
      <c r="AD322" s="865">
        <v>0</v>
      </c>
      <c r="AE322" s="360" t="s">
        <v>1778</v>
      </c>
      <c r="AF322" s="844" t="s">
        <v>1760</v>
      </c>
      <c r="AG322" s="364" t="s">
        <v>1435</v>
      </c>
      <c r="AH322" s="364" t="s">
        <v>2153</v>
      </c>
      <c r="AI322" s="364">
        <v>5000</v>
      </c>
      <c r="AJ322" s="364">
        <v>0</v>
      </c>
      <c r="AK322" s="364">
        <v>5000</v>
      </c>
      <c r="AL322" s="359">
        <v>1.2E-2</v>
      </c>
      <c r="AM322" s="359">
        <v>0</v>
      </c>
      <c r="AN322" s="664" t="s">
        <v>2797</v>
      </c>
      <c r="AO322" s="357"/>
      <c r="AP322" s="360" t="s">
        <v>1762</v>
      </c>
      <c r="AQ322" s="366" t="s">
        <v>2211</v>
      </c>
      <c r="AR322" s="359">
        <v>0</v>
      </c>
      <c r="AS322" s="359">
        <v>0</v>
      </c>
      <c r="AT322" s="359" t="s">
        <v>1417</v>
      </c>
      <c r="AW322" s="198"/>
      <c r="AX322" s="198"/>
      <c r="AY322" s="184"/>
      <c r="AZ322" s="184"/>
      <c r="BA322" s="184"/>
      <c r="BB322" s="848"/>
      <c r="BC322" s="184"/>
      <c r="BD322" s="184"/>
      <c r="BE322" s="184"/>
      <c r="BF322" s="184"/>
      <c r="BG322" s="848"/>
      <c r="BH322" s="186"/>
      <c r="BI322" s="199"/>
      <c r="BJ322" s="199"/>
      <c r="BK322" s="199"/>
      <c r="BL322" s="186"/>
      <c r="BM322" s="186"/>
      <c r="BN322" s="186"/>
      <c r="BO322" s="186"/>
      <c r="BP322" s="186"/>
      <c r="BQ322" s="186"/>
      <c r="BR322" s="186"/>
      <c r="BS322" s="186"/>
      <c r="BT322" s="187"/>
      <c r="BU322" s="188"/>
      <c r="BV322" s="189"/>
      <c r="BW322" s="185"/>
    </row>
    <row r="323" spans="2:75" customFormat="1" ht="18.75">
      <c r="B323" s="353" t="s">
        <v>917</v>
      </c>
      <c r="C323" s="354">
        <v>34658753000100</v>
      </c>
      <c r="D323" s="355" t="s">
        <v>14</v>
      </c>
      <c r="E323" s="355" t="s">
        <v>607</v>
      </c>
      <c r="F323" s="355" t="s">
        <v>1417</v>
      </c>
      <c r="G323" s="356" t="s">
        <v>1417</v>
      </c>
      <c r="H323" s="356" t="s">
        <v>34</v>
      </c>
      <c r="I323" s="356" t="s">
        <v>34</v>
      </c>
      <c r="J323" s="356" t="s">
        <v>611</v>
      </c>
      <c r="K323" s="357" t="s">
        <v>1417</v>
      </c>
      <c r="L323" s="358"/>
      <c r="M323" s="358" t="s">
        <v>1414</v>
      </c>
      <c r="N323" s="357">
        <v>524433</v>
      </c>
      <c r="O323" s="357" t="s">
        <v>1320</v>
      </c>
      <c r="P323" s="361">
        <v>43687</v>
      </c>
      <c r="Q323" s="362">
        <v>25.013578970000001</v>
      </c>
      <c r="R323" s="362">
        <v>33.388055626360007</v>
      </c>
      <c r="S323" s="841">
        <v>3</v>
      </c>
      <c r="T323" s="359">
        <v>-0.26840641102570262</v>
      </c>
      <c r="U323" s="664">
        <v>-2.6837187393638491</v>
      </c>
      <c r="V323" s="359">
        <v>-0.25908053252372332</v>
      </c>
      <c r="W323" s="664">
        <v>-2.254544910517803</v>
      </c>
      <c r="X323" s="359">
        <v>-4.0560562911462372E-2</v>
      </c>
      <c r="Y323" s="664">
        <v>-0.26675676835135836</v>
      </c>
      <c r="Z323" s="359">
        <v>0.37541918999999813</v>
      </c>
      <c r="AA323" s="664">
        <v>1.9828211677672629</v>
      </c>
      <c r="AB323" s="359">
        <v>0.23481570793492898</v>
      </c>
      <c r="AC323" s="363">
        <v>-1.5927184593871706</v>
      </c>
      <c r="AD323" s="865">
        <v>0</v>
      </c>
      <c r="AE323" s="360" t="s">
        <v>1756</v>
      </c>
      <c r="AF323" s="844" t="s">
        <v>1757</v>
      </c>
      <c r="AG323" s="364" t="s">
        <v>741</v>
      </c>
      <c r="AH323" s="364" t="s">
        <v>1747</v>
      </c>
      <c r="AI323" s="364">
        <v>500</v>
      </c>
      <c r="AJ323" s="364">
        <v>0</v>
      </c>
      <c r="AK323" s="364">
        <v>500</v>
      </c>
      <c r="AL323" s="359">
        <v>0.01</v>
      </c>
      <c r="AM323" s="359">
        <v>0</v>
      </c>
      <c r="AN323" s="664" t="s">
        <v>2156</v>
      </c>
      <c r="AO323" s="357" t="s">
        <v>1323</v>
      </c>
      <c r="AP323" s="360" t="s">
        <v>1744</v>
      </c>
      <c r="AQ323" s="366" t="s">
        <v>659</v>
      </c>
      <c r="AR323" s="359">
        <v>1.333E-3</v>
      </c>
      <c r="AS323" s="359">
        <v>1.333E-3</v>
      </c>
      <c r="AT323" s="359" t="s">
        <v>1417</v>
      </c>
      <c r="AW323" s="198"/>
      <c r="AX323" s="198"/>
      <c r="AY323" s="184"/>
      <c r="AZ323" s="184"/>
      <c r="BA323" s="184"/>
      <c r="BB323" s="848"/>
      <c r="BC323" s="184"/>
      <c r="BD323" s="184"/>
      <c r="BE323" s="184"/>
      <c r="BF323" s="184"/>
      <c r="BG323" s="848"/>
      <c r="BH323" s="186"/>
      <c r="BI323" s="199"/>
      <c r="BJ323" s="199"/>
      <c r="BK323" s="199"/>
      <c r="BL323" s="218"/>
      <c r="BM323" s="186"/>
      <c r="BN323" s="186"/>
      <c r="BO323" s="186"/>
      <c r="BP323" s="186"/>
      <c r="BQ323" s="186"/>
      <c r="BR323" s="186"/>
      <c r="BS323" s="186"/>
      <c r="BT323" s="187"/>
      <c r="BU323" s="188"/>
      <c r="BV323" s="189"/>
      <c r="BW323" s="185"/>
    </row>
    <row r="324" spans="2:75" customFormat="1" ht="18.75">
      <c r="B324" s="353" t="s">
        <v>192</v>
      </c>
      <c r="C324" s="354">
        <v>40141528000103</v>
      </c>
      <c r="D324" s="355" t="s">
        <v>14</v>
      </c>
      <c r="E324" s="355" t="s">
        <v>607</v>
      </c>
      <c r="F324" s="355" t="s">
        <v>1417</v>
      </c>
      <c r="G324" s="356" t="s">
        <v>1417</v>
      </c>
      <c r="H324" s="356" t="s">
        <v>34</v>
      </c>
      <c r="I324" s="356" t="s">
        <v>34</v>
      </c>
      <c r="J324" s="356" t="s">
        <v>608</v>
      </c>
      <c r="K324" s="357" t="s">
        <v>48</v>
      </c>
      <c r="L324" s="358"/>
      <c r="M324" s="358" t="s">
        <v>34</v>
      </c>
      <c r="N324" s="357">
        <v>568872</v>
      </c>
      <c r="O324" s="357" t="s">
        <v>1320</v>
      </c>
      <c r="P324" s="361">
        <v>44195</v>
      </c>
      <c r="Q324" s="362"/>
      <c r="R324" s="362"/>
      <c r="S324" s="841">
        <v>3</v>
      </c>
      <c r="T324" s="359"/>
      <c r="U324" s="664"/>
      <c r="V324" s="359"/>
      <c r="W324" s="664"/>
      <c r="X324" s="359"/>
      <c r="Y324" s="664"/>
      <c r="Z324" s="359"/>
      <c r="AA324" s="664"/>
      <c r="AB324" s="359"/>
      <c r="AC324" s="363"/>
      <c r="AD324" s="865">
        <v>40054213000110</v>
      </c>
      <c r="AE324" s="360" t="s">
        <v>1979</v>
      </c>
      <c r="AF324" s="844" t="s">
        <v>1760</v>
      </c>
      <c r="AG324" s="364" t="s">
        <v>1435</v>
      </c>
      <c r="AH324" s="364" t="s">
        <v>1747</v>
      </c>
      <c r="AI324" s="364">
        <v>500</v>
      </c>
      <c r="AJ324" s="364">
        <v>100</v>
      </c>
      <c r="AK324" s="364">
        <v>500</v>
      </c>
      <c r="AL324" s="359">
        <v>1.9199999999999998E-2</v>
      </c>
      <c r="AM324" s="359">
        <v>0.2</v>
      </c>
      <c r="AN324" s="664" t="s">
        <v>34</v>
      </c>
      <c r="AO324" s="357" t="s">
        <v>1323</v>
      </c>
      <c r="AP324" s="360" t="s">
        <v>1744</v>
      </c>
      <c r="AQ324" s="366" t="s">
        <v>659</v>
      </c>
      <c r="AR324" s="359">
        <v>6.4000000000000003E-3</v>
      </c>
      <c r="AS324" s="359">
        <v>6.4000000000000003E-3</v>
      </c>
      <c r="AT324" s="359" t="s">
        <v>1417</v>
      </c>
      <c r="AW324" s="198"/>
      <c r="AX324" s="198"/>
      <c r="AY324" s="184"/>
      <c r="AZ324" s="184"/>
      <c r="BA324" s="184"/>
      <c r="BB324" s="848"/>
      <c r="BC324" s="184"/>
      <c r="BD324" s="184"/>
      <c r="BE324" s="184"/>
      <c r="BF324" s="184"/>
      <c r="BG324" s="848"/>
      <c r="BH324" s="186"/>
      <c r="BI324" s="199"/>
      <c r="BJ324" s="199"/>
      <c r="BK324" s="199"/>
      <c r="BL324" s="186"/>
      <c r="BM324" s="186"/>
      <c r="BN324" s="186"/>
      <c r="BO324" s="186"/>
      <c r="BP324" s="186"/>
      <c r="BQ324" s="186"/>
      <c r="BR324" s="186"/>
      <c r="BS324" s="186"/>
      <c r="BT324" s="187"/>
      <c r="BU324" s="188"/>
      <c r="BV324" s="189"/>
      <c r="BW324" s="185"/>
    </row>
    <row r="325" spans="2:75" customFormat="1" ht="18.75">
      <c r="B325" s="353" t="s">
        <v>201</v>
      </c>
      <c r="C325" s="354">
        <v>11186674000149</v>
      </c>
      <c r="D325" s="355" t="s">
        <v>14</v>
      </c>
      <c r="E325" s="355" t="s">
        <v>607</v>
      </c>
      <c r="F325" s="355" t="s">
        <v>1417</v>
      </c>
      <c r="G325" s="356" t="s">
        <v>1417</v>
      </c>
      <c r="H325" s="356" t="s">
        <v>34</v>
      </c>
      <c r="I325" s="356" t="s">
        <v>34</v>
      </c>
      <c r="J325" s="356" t="s">
        <v>608</v>
      </c>
      <c r="K325" s="357" t="s">
        <v>48</v>
      </c>
      <c r="L325" s="358"/>
      <c r="M325" s="358" t="s">
        <v>34</v>
      </c>
      <c r="N325" s="357">
        <v>236357</v>
      </c>
      <c r="O325" s="357" t="s">
        <v>1320</v>
      </c>
      <c r="P325" s="361">
        <v>40115</v>
      </c>
      <c r="Q325" s="362">
        <v>69.519480000000001</v>
      </c>
      <c r="R325" s="362">
        <v>74.66546172111552</v>
      </c>
      <c r="S325" s="841">
        <v>3</v>
      </c>
      <c r="T325" s="359">
        <v>-1.8694395721660761E-2</v>
      </c>
      <c r="U325" s="664">
        <v>-0.18691990227647737</v>
      </c>
      <c r="V325" s="359">
        <v>-1.8884127648174931E-2</v>
      </c>
      <c r="W325" s="664">
        <v>-0.16433158240039833</v>
      </c>
      <c r="X325" s="359">
        <v>-1.6758973816931699E-2</v>
      </c>
      <c r="Y325" s="664">
        <v>-0.11021961667663027</v>
      </c>
      <c r="Z325" s="359">
        <v>4.6258189659900806E-2</v>
      </c>
      <c r="AA325" s="664">
        <v>0.24431813845276396</v>
      </c>
      <c r="AB325" s="359">
        <v>0.22861836513166242</v>
      </c>
      <c r="AC325" s="363">
        <v>-0.58525004161159178</v>
      </c>
      <c r="AD325" s="865">
        <v>12698541000114</v>
      </c>
      <c r="AE325" s="360" t="s">
        <v>1759</v>
      </c>
      <c r="AF325" s="844" t="s">
        <v>1783</v>
      </c>
      <c r="AG325" s="364" t="s">
        <v>1435</v>
      </c>
      <c r="AH325" s="364" t="s">
        <v>1747</v>
      </c>
      <c r="AI325" s="364">
        <v>1000</v>
      </c>
      <c r="AJ325" s="364">
        <v>1000</v>
      </c>
      <c r="AK325" s="364">
        <v>1000</v>
      </c>
      <c r="AL325" s="359">
        <v>1.8700000000000001E-2</v>
      </c>
      <c r="AM325" s="359">
        <v>0.2</v>
      </c>
      <c r="AN325" s="664" t="s">
        <v>2161</v>
      </c>
      <c r="AO325" s="357" t="s">
        <v>1323</v>
      </c>
      <c r="AP325" s="360" t="s">
        <v>1744</v>
      </c>
      <c r="AQ325" s="366" t="s">
        <v>659</v>
      </c>
      <c r="AR325" s="359">
        <v>5.0666666666666698E-3</v>
      </c>
      <c r="AS325" s="359">
        <v>5.0666666666666698E-3</v>
      </c>
      <c r="AT325" s="359" t="s">
        <v>1417</v>
      </c>
      <c r="AW325" s="198"/>
      <c r="AX325" s="198"/>
      <c r="AY325" s="184"/>
      <c r="AZ325" s="184"/>
      <c r="BA325" s="184"/>
      <c r="BB325" s="848"/>
      <c r="BC325" s="184"/>
      <c r="BD325" s="184"/>
      <c r="BE325" s="184"/>
      <c r="BF325" s="184"/>
      <c r="BG325" s="848"/>
      <c r="BH325" s="186"/>
      <c r="BI325" s="199"/>
      <c r="BJ325" s="199"/>
      <c r="BK325" s="199"/>
      <c r="BL325" s="186"/>
      <c r="BM325" s="186"/>
      <c r="BN325" s="186"/>
      <c r="BO325" s="186"/>
      <c r="BP325" s="186"/>
      <c r="BQ325" s="186"/>
      <c r="BR325" s="186"/>
      <c r="BS325" s="186"/>
      <c r="BT325" s="187"/>
      <c r="BU325" s="188"/>
      <c r="BV325" s="189"/>
      <c r="BW325" s="185"/>
    </row>
    <row r="326" spans="2:75" customFormat="1" ht="18.75">
      <c r="B326" s="353" t="s">
        <v>203</v>
      </c>
      <c r="C326" s="354">
        <v>5964067000160</v>
      </c>
      <c r="D326" s="355" t="s">
        <v>14</v>
      </c>
      <c r="E326" s="355" t="s">
        <v>607</v>
      </c>
      <c r="F326" s="355" t="s">
        <v>1417</v>
      </c>
      <c r="G326" s="356" t="s">
        <v>1417</v>
      </c>
      <c r="H326" s="356" t="s">
        <v>34</v>
      </c>
      <c r="I326" s="356" t="s">
        <v>34</v>
      </c>
      <c r="J326" s="356" t="s">
        <v>608</v>
      </c>
      <c r="K326" s="357" t="s">
        <v>48</v>
      </c>
      <c r="L326" s="358"/>
      <c r="M326" s="358" t="s">
        <v>34</v>
      </c>
      <c r="N326" s="357">
        <v>216178</v>
      </c>
      <c r="O326" s="357" t="s">
        <v>1320</v>
      </c>
      <c r="P326" s="361">
        <v>39633</v>
      </c>
      <c r="Q326" s="362">
        <v>248.555477</v>
      </c>
      <c r="R326" s="362">
        <v>181.04460113944222</v>
      </c>
      <c r="S326" s="841">
        <v>3</v>
      </c>
      <c r="T326" s="359">
        <v>9.0585884325931731E-2</v>
      </c>
      <c r="U326" s="664">
        <v>0.90574228222912678</v>
      </c>
      <c r="V326" s="359">
        <v>0.16303695657844908</v>
      </c>
      <c r="W326" s="664">
        <v>1.4187640310126219</v>
      </c>
      <c r="X326" s="359">
        <v>0.29055892723157828</v>
      </c>
      <c r="Y326" s="664">
        <v>1.9109340423386847</v>
      </c>
      <c r="Z326" s="359">
        <v>0.38228661065492742</v>
      </c>
      <c r="AA326" s="664">
        <v>2.0190922679274759</v>
      </c>
      <c r="AB326" s="359">
        <v>0.18217282484001304</v>
      </c>
      <c r="AC326" s="363">
        <v>0.26415672349817337</v>
      </c>
      <c r="AD326" s="865">
        <v>0</v>
      </c>
      <c r="AE326" s="360" t="s">
        <v>1821</v>
      </c>
      <c r="AF326" s="844" t="s">
        <v>1785</v>
      </c>
      <c r="AG326" s="364" t="s">
        <v>719</v>
      </c>
      <c r="AH326" s="364" t="s">
        <v>1747</v>
      </c>
      <c r="AI326" s="364">
        <v>10000</v>
      </c>
      <c r="AJ326" s="364">
        <v>1000</v>
      </c>
      <c r="AK326" s="364">
        <v>1000</v>
      </c>
      <c r="AL326" s="359">
        <v>0.02</v>
      </c>
      <c r="AM326" s="359">
        <v>0</v>
      </c>
      <c r="AN326" s="664" t="s">
        <v>666</v>
      </c>
      <c r="AO326" s="357" t="s">
        <v>1323</v>
      </c>
      <c r="AP326" s="360" t="s">
        <v>1744</v>
      </c>
      <c r="AQ326" s="366" t="s">
        <v>665</v>
      </c>
      <c r="AR326" s="359">
        <v>6.4840000000000002E-3</v>
      </c>
      <c r="AS326" s="359">
        <v>6.4840000000000002E-3</v>
      </c>
      <c r="AT326" s="359" t="s">
        <v>1417</v>
      </c>
      <c r="AW326" s="198"/>
      <c r="AX326" s="198"/>
      <c r="AY326" s="184"/>
      <c r="AZ326" s="184"/>
      <c r="BA326" s="184"/>
      <c r="BB326" s="848"/>
      <c r="BC326" s="184"/>
      <c r="BD326" s="184"/>
      <c r="BE326" s="184"/>
      <c r="BF326" s="184"/>
      <c r="BG326" s="848"/>
      <c r="BH326" s="186"/>
      <c r="BI326" s="199"/>
      <c r="BJ326" s="199"/>
      <c r="BK326" s="199"/>
      <c r="BL326" s="186"/>
      <c r="BM326" s="186"/>
      <c r="BN326" s="186"/>
      <c r="BO326" s="186"/>
      <c r="BP326" s="186"/>
      <c r="BQ326" s="186"/>
      <c r="BR326" s="186"/>
      <c r="BS326" s="186"/>
      <c r="BT326" s="187"/>
      <c r="BU326" s="188"/>
      <c r="BV326" s="189"/>
      <c r="BW326" s="185"/>
    </row>
    <row r="327" spans="2:75" customFormat="1" ht="18.75">
      <c r="B327" s="353" t="s">
        <v>942</v>
      </c>
      <c r="C327" s="354">
        <v>2895694000106</v>
      </c>
      <c r="D327" s="355" t="s">
        <v>14</v>
      </c>
      <c r="E327" s="355" t="s">
        <v>607</v>
      </c>
      <c r="F327" s="355" t="s">
        <v>1417</v>
      </c>
      <c r="G327" s="356" t="s">
        <v>1417</v>
      </c>
      <c r="H327" s="356" t="s">
        <v>34</v>
      </c>
      <c r="I327" s="356" t="s">
        <v>34</v>
      </c>
      <c r="J327" s="356" t="s">
        <v>608</v>
      </c>
      <c r="K327" s="357" t="s">
        <v>48</v>
      </c>
      <c r="L327" s="358"/>
      <c r="M327" s="358" t="s">
        <v>34</v>
      </c>
      <c r="N327" s="357">
        <v>61311</v>
      </c>
      <c r="O327" s="357" t="s">
        <v>1320</v>
      </c>
      <c r="P327" s="361">
        <v>36154</v>
      </c>
      <c r="Q327" s="362">
        <v>116.493512</v>
      </c>
      <c r="R327" s="362">
        <v>141.26233928685249</v>
      </c>
      <c r="S327" s="841">
        <v>3</v>
      </c>
      <c r="T327" s="359">
        <v>0.12991947677738924</v>
      </c>
      <c r="U327" s="664">
        <v>1.2990275943983971</v>
      </c>
      <c r="V327" s="359">
        <v>0.10925416507167407</v>
      </c>
      <c r="W327" s="664">
        <v>0.95074075777059774</v>
      </c>
      <c r="X327" s="359">
        <v>0.11697060489037092</v>
      </c>
      <c r="Y327" s="664">
        <v>0.76928667436814824</v>
      </c>
      <c r="Z327" s="359">
        <v>-3.543826741138878E-2</v>
      </c>
      <c r="AA327" s="664">
        <v>-0.18717143034776348</v>
      </c>
      <c r="AB327" s="359">
        <v>0.21498567257608869</v>
      </c>
      <c r="AC327" s="363">
        <v>-2.6330196421006043E-2</v>
      </c>
      <c r="AD327" s="865">
        <v>30506097000170</v>
      </c>
      <c r="AE327" s="360" t="s">
        <v>1769</v>
      </c>
      <c r="AF327" s="844" t="s">
        <v>1741</v>
      </c>
      <c r="AG327" s="364" t="s">
        <v>1436</v>
      </c>
      <c r="AH327" s="364" t="s">
        <v>1747</v>
      </c>
      <c r="AI327" s="364">
        <v>5000</v>
      </c>
      <c r="AJ327" s="364">
        <v>1000</v>
      </c>
      <c r="AK327" s="364">
        <v>1000</v>
      </c>
      <c r="AL327" s="359">
        <v>0.02</v>
      </c>
      <c r="AM327" s="359">
        <v>0.2</v>
      </c>
      <c r="AN327" s="664" t="s">
        <v>666</v>
      </c>
      <c r="AO327" s="357" t="s">
        <v>1323</v>
      </c>
      <c r="AP327" s="360" t="s">
        <v>1744</v>
      </c>
      <c r="AQ327" s="366" t="s">
        <v>659</v>
      </c>
      <c r="AR327" s="359">
        <v>7.0000000000000001E-3</v>
      </c>
      <c r="AS327" s="359">
        <v>7.0000000000000001E-3</v>
      </c>
      <c r="AT327" s="359" t="s">
        <v>1417</v>
      </c>
      <c r="AW327" s="198"/>
      <c r="AX327" s="198"/>
      <c r="AY327" s="184"/>
      <c r="AZ327" s="184"/>
      <c r="BA327" s="184"/>
      <c r="BB327" s="848"/>
      <c r="BC327" s="184"/>
      <c r="BD327" s="184"/>
      <c r="BE327" s="184"/>
      <c r="BF327" s="184"/>
      <c r="BG327" s="848"/>
      <c r="BH327" s="186"/>
      <c r="BI327" s="199"/>
      <c r="BJ327" s="199"/>
      <c r="BK327" s="199"/>
      <c r="BL327" s="186"/>
      <c r="BM327" s="186"/>
      <c r="BN327" s="186"/>
      <c r="BO327" s="186"/>
      <c r="BP327" s="186"/>
      <c r="BQ327" s="186"/>
      <c r="BR327" s="186"/>
      <c r="BS327" s="186"/>
      <c r="BT327" s="187"/>
      <c r="BU327" s="188"/>
      <c r="BV327" s="189"/>
      <c r="BW327" s="185"/>
    </row>
    <row r="328" spans="2:75" customFormat="1" ht="18.75">
      <c r="B328" s="353" t="s">
        <v>956</v>
      </c>
      <c r="C328" s="354">
        <v>28568701000140</v>
      </c>
      <c r="D328" s="355" t="s">
        <v>14</v>
      </c>
      <c r="E328" s="355" t="s">
        <v>614</v>
      </c>
      <c r="F328" s="355" t="s">
        <v>1417</v>
      </c>
      <c r="G328" s="356" t="s">
        <v>1417</v>
      </c>
      <c r="H328" s="356" t="s">
        <v>865</v>
      </c>
      <c r="I328" s="356" t="s">
        <v>34</v>
      </c>
      <c r="J328" s="356" t="s">
        <v>608</v>
      </c>
      <c r="K328" s="357" t="s">
        <v>48</v>
      </c>
      <c r="L328" s="358"/>
      <c r="M328" s="358" t="s">
        <v>1414</v>
      </c>
      <c r="N328" s="357">
        <v>452653</v>
      </c>
      <c r="O328" s="357" t="s">
        <v>1320</v>
      </c>
      <c r="P328" s="361">
        <v>43029</v>
      </c>
      <c r="Q328" s="362">
        <v>20.82269269</v>
      </c>
      <c r="R328" s="362">
        <v>26.018036550919998</v>
      </c>
      <c r="S328" s="841">
        <v>3</v>
      </c>
      <c r="T328" s="359">
        <v>3.4687442100650889E-2</v>
      </c>
      <c r="U328" s="664">
        <v>0.34682978707688494</v>
      </c>
      <c r="V328" s="359">
        <v>4.9448304445419922E-2</v>
      </c>
      <c r="W328" s="664">
        <v>0.43030412989809685</v>
      </c>
      <c r="X328" s="359">
        <v>8.1770097493991001E-2</v>
      </c>
      <c r="Y328" s="664">
        <v>0.53778166251998183</v>
      </c>
      <c r="Z328" s="359">
        <v>0.12319691755956486</v>
      </c>
      <c r="AA328" s="664">
        <v>0.65067919394526641</v>
      </c>
      <c r="AB328" s="359">
        <v>0.12088503564294215</v>
      </c>
      <c r="AC328" s="363">
        <v>-0.54155979906605511</v>
      </c>
      <c r="AD328" s="865">
        <v>0</v>
      </c>
      <c r="AE328" s="360" t="s">
        <v>1834</v>
      </c>
      <c r="AF328" s="844" t="s">
        <v>1757</v>
      </c>
      <c r="AG328" s="364" t="s">
        <v>741</v>
      </c>
      <c r="AH328" s="364" t="s">
        <v>1747</v>
      </c>
      <c r="AI328" s="364">
        <v>1000</v>
      </c>
      <c r="AJ328" s="364">
        <v>300</v>
      </c>
      <c r="AK328" s="364">
        <v>0</v>
      </c>
      <c r="AL328" s="359">
        <v>1.3000000000000001E-2</v>
      </c>
      <c r="AM328" s="359">
        <v>0.2</v>
      </c>
      <c r="AN328" s="664" t="s">
        <v>2175</v>
      </c>
      <c r="AO328" s="357" t="s">
        <v>1323</v>
      </c>
      <c r="AP328" s="360" t="s">
        <v>1762</v>
      </c>
      <c r="AQ328" s="366" t="s">
        <v>668</v>
      </c>
      <c r="AR328" s="359">
        <v>3.46666666666667E-3</v>
      </c>
      <c r="AS328" s="359">
        <v>3.46666666666667E-3</v>
      </c>
      <c r="AT328" s="359" t="s">
        <v>1417</v>
      </c>
      <c r="AW328" s="198"/>
      <c r="AX328" s="198"/>
      <c r="AY328" s="184"/>
      <c r="AZ328" s="184"/>
      <c r="BA328" s="184"/>
      <c r="BB328" s="848"/>
      <c r="BC328" s="184"/>
      <c r="BD328" s="184"/>
      <c r="BE328" s="184"/>
      <c r="BF328" s="184"/>
      <c r="BG328" s="848"/>
      <c r="BH328" s="186"/>
      <c r="BI328" s="199"/>
      <c r="BJ328" s="199"/>
      <c r="BK328" s="199"/>
      <c r="BL328" s="186"/>
      <c r="BM328" s="186"/>
      <c r="BN328" s="186"/>
      <c r="BO328" s="186"/>
      <c r="BP328" s="186"/>
      <c r="BQ328" s="186"/>
      <c r="BR328" s="186"/>
      <c r="BS328" s="186"/>
      <c r="BT328" s="187"/>
      <c r="BU328" s="188"/>
      <c r="BV328" s="189"/>
      <c r="BW328" s="185"/>
    </row>
    <row r="329" spans="2:75" customFormat="1" ht="18.75">
      <c r="B329" s="353" t="s">
        <v>215</v>
      </c>
      <c r="C329" s="354">
        <v>18889810000106</v>
      </c>
      <c r="D329" s="355" t="s">
        <v>14</v>
      </c>
      <c r="E329" s="355" t="s">
        <v>614</v>
      </c>
      <c r="F329" s="355" t="s">
        <v>1417</v>
      </c>
      <c r="G329" s="356" t="s">
        <v>1417</v>
      </c>
      <c r="H329" s="356" t="s">
        <v>1337</v>
      </c>
      <c r="I329" s="356" t="s">
        <v>34</v>
      </c>
      <c r="J329" s="356" t="s">
        <v>608</v>
      </c>
      <c r="K329" s="357" t="s">
        <v>48</v>
      </c>
      <c r="L329" s="358"/>
      <c r="M329" s="358" t="s">
        <v>34</v>
      </c>
      <c r="N329" s="357">
        <v>361402</v>
      </c>
      <c r="O329" s="357" t="s">
        <v>1320</v>
      </c>
      <c r="P329" s="361">
        <v>41697</v>
      </c>
      <c r="Q329" s="362">
        <v>51.719917000000002</v>
      </c>
      <c r="R329" s="362">
        <v>46.929580438247037</v>
      </c>
      <c r="S329" s="841">
        <v>3</v>
      </c>
      <c r="T329" s="359">
        <v>0.15487254971836162</v>
      </c>
      <c r="U329" s="664">
        <v>1.5485262155397073</v>
      </c>
      <c r="V329" s="359">
        <v>0.15922174363837782</v>
      </c>
      <c r="W329" s="664">
        <v>1.3855636634173003</v>
      </c>
      <c r="X329" s="359">
        <v>0.25364384201988854</v>
      </c>
      <c r="Y329" s="664">
        <v>1.6681526771988404</v>
      </c>
      <c r="Z329" s="359">
        <v>0.27949524645441959</v>
      </c>
      <c r="AA329" s="664">
        <v>1.4761874345319268</v>
      </c>
      <c r="AB329" s="359">
        <v>0.2437117997503378</v>
      </c>
      <c r="AC329" s="363">
        <v>0.18180064988835992</v>
      </c>
      <c r="AD329" s="865">
        <v>26946245000108</v>
      </c>
      <c r="AE329" s="360" t="s">
        <v>1786</v>
      </c>
      <c r="AF329" s="844" t="s">
        <v>1741</v>
      </c>
      <c r="AG329" s="364" t="s">
        <v>1436</v>
      </c>
      <c r="AH329" s="364" t="s">
        <v>1747</v>
      </c>
      <c r="AI329" s="364">
        <v>5000</v>
      </c>
      <c r="AJ329" s="364">
        <v>1000</v>
      </c>
      <c r="AK329" s="364">
        <v>5000</v>
      </c>
      <c r="AL329" s="359">
        <v>0.02</v>
      </c>
      <c r="AM329" s="359">
        <v>0.2</v>
      </c>
      <c r="AN329" s="664" t="s">
        <v>2161</v>
      </c>
      <c r="AO329" s="357" t="s">
        <v>1323</v>
      </c>
      <c r="AP329" s="360" t="s">
        <v>1762</v>
      </c>
      <c r="AQ329" s="366" t="s">
        <v>668</v>
      </c>
      <c r="AR329" s="359">
        <v>4.0000000000000001E-3</v>
      </c>
      <c r="AS329" s="359">
        <v>4.0000000000000001E-3</v>
      </c>
      <c r="AT329" s="359" t="s">
        <v>1417</v>
      </c>
      <c r="AW329" s="198"/>
      <c r="AX329" s="198"/>
      <c r="AY329" s="184"/>
      <c r="AZ329" s="184"/>
      <c r="BA329" s="184"/>
      <c r="BB329" s="848"/>
      <c r="BC329" s="184"/>
      <c r="BD329" s="184"/>
      <c r="BE329" s="184"/>
      <c r="BF329" s="184"/>
      <c r="BG329" s="848"/>
      <c r="BH329" s="186"/>
      <c r="BI329" s="199"/>
      <c r="BJ329" s="199"/>
      <c r="BK329" s="199"/>
      <c r="BL329" s="186"/>
      <c r="BM329" s="186"/>
      <c r="BN329" s="186"/>
      <c r="BO329" s="186"/>
      <c r="BP329" s="186"/>
      <c r="BQ329" s="186"/>
      <c r="BR329" s="186"/>
      <c r="BS329" s="186"/>
      <c r="BT329" s="187"/>
      <c r="BU329" s="188"/>
      <c r="BV329" s="189"/>
      <c r="BW329" s="185"/>
    </row>
    <row r="330" spans="2:75" customFormat="1" ht="18.75">
      <c r="B330" s="353" t="s">
        <v>966</v>
      </c>
      <c r="C330" s="354">
        <v>7124064000143</v>
      </c>
      <c r="D330" s="355" t="s">
        <v>14</v>
      </c>
      <c r="E330" s="355" t="s">
        <v>607</v>
      </c>
      <c r="F330" s="355" t="s">
        <v>1417</v>
      </c>
      <c r="G330" s="356" t="s">
        <v>1417</v>
      </c>
      <c r="H330" s="356" t="s">
        <v>34</v>
      </c>
      <c r="I330" s="356" t="s">
        <v>34</v>
      </c>
      <c r="J330" s="356" t="s">
        <v>608</v>
      </c>
      <c r="K330" s="357" t="s">
        <v>48</v>
      </c>
      <c r="L330" s="358"/>
      <c r="M330" s="358" t="s">
        <v>34</v>
      </c>
      <c r="N330" s="357">
        <v>141720</v>
      </c>
      <c r="O330" s="357" t="s">
        <v>1320</v>
      </c>
      <c r="P330" s="361">
        <v>38325</v>
      </c>
      <c r="Q330" s="362">
        <v>90.860589000000004</v>
      </c>
      <c r="R330" s="362">
        <v>53.692832673306796</v>
      </c>
      <c r="S330" s="841">
        <v>3</v>
      </c>
      <c r="T330" s="359">
        <v>1.1873580859767197E-2</v>
      </c>
      <c r="U330" s="664">
        <v>0.11872053031422457</v>
      </c>
      <c r="V330" s="359">
        <v>-8.5974300043006879E-3</v>
      </c>
      <c r="W330" s="664">
        <v>-7.4815702557482947E-2</v>
      </c>
      <c r="X330" s="359">
        <v>-6.5345798290483703E-4</v>
      </c>
      <c r="Y330" s="664">
        <v>-4.2976311781863967E-3</v>
      </c>
      <c r="Z330" s="359">
        <v>-3.3142378870208322E-2</v>
      </c>
      <c r="AA330" s="664">
        <v>-0.17504542155666536</v>
      </c>
      <c r="AB330" s="359">
        <v>0.23581176553738739</v>
      </c>
      <c r="AC330" s="363">
        <v>-0.52377458682409428</v>
      </c>
      <c r="AD330" s="865">
        <v>11361553000196</v>
      </c>
      <c r="AE330" s="360" t="s">
        <v>1786</v>
      </c>
      <c r="AF330" s="844" t="s">
        <v>1741</v>
      </c>
      <c r="AG330" s="364" t="s">
        <v>1436</v>
      </c>
      <c r="AH330" s="364" t="s">
        <v>1747</v>
      </c>
      <c r="AI330" s="364">
        <v>500</v>
      </c>
      <c r="AJ330" s="364">
        <v>500</v>
      </c>
      <c r="AK330" s="364">
        <v>500</v>
      </c>
      <c r="AL330" s="359">
        <v>0.02</v>
      </c>
      <c r="AM330" s="359">
        <v>0.2</v>
      </c>
      <c r="AN330" s="664" t="s">
        <v>34</v>
      </c>
      <c r="AO330" s="357" t="s">
        <v>1323</v>
      </c>
      <c r="AP330" s="360" t="s">
        <v>1744</v>
      </c>
      <c r="AQ330" s="366" t="s">
        <v>659</v>
      </c>
      <c r="AR330" s="359">
        <v>4.0000000000000001E-3</v>
      </c>
      <c r="AS330" s="359">
        <v>4.0000000000000001E-3</v>
      </c>
      <c r="AT330" s="359" t="s">
        <v>1417</v>
      </c>
      <c r="AW330" s="198"/>
      <c r="AX330" s="198"/>
      <c r="AY330" s="184"/>
      <c r="AZ330" s="184"/>
      <c r="BA330" s="184"/>
      <c r="BB330" s="848"/>
      <c r="BC330" s="184"/>
      <c r="BD330" s="184"/>
      <c r="BE330" s="184"/>
      <c r="BF330" s="184"/>
      <c r="BG330" s="848"/>
      <c r="BH330" s="186"/>
      <c r="BI330" s="199"/>
      <c r="BJ330" s="199"/>
      <c r="BK330" s="199"/>
      <c r="BL330" s="186"/>
      <c r="BM330" s="186"/>
      <c r="BN330" s="186"/>
      <c r="BO330" s="186"/>
      <c r="BP330" s="186"/>
      <c r="BQ330" s="186"/>
      <c r="BR330" s="186"/>
      <c r="BS330" s="186"/>
      <c r="BT330" s="187"/>
      <c r="BU330" s="188"/>
      <c r="BV330" s="189"/>
      <c r="BW330" s="185"/>
    </row>
    <row r="331" spans="2:75" customFormat="1" ht="18.75">
      <c r="B331" s="353" t="s">
        <v>219</v>
      </c>
      <c r="C331" s="354">
        <v>4437399000123</v>
      </c>
      <c r="D331" s="355" t="s">
        <v>14</v>
      </c>
      <c r="E331" s="355" t="s">
        <v>607</v>
      </c>
      <c r="F331" s="355" t="s">
        <v>1417</v>
      </c>
      <c r="G331" s="356" t="s">
        <v>1417</v>
      </c>
      <c r="H331" s="356" t="s">
        <v>34</v>
      </c>
      <c r="I331" s="356" t="s">
        <v>34</v>
      </c>
      <c r="J331" s="356" t="s">
        <v>608</v>
      </c>
      <c r="K331" s="357" t="s">
        <v>48</v>
      </c>
      <c r="L331" s="358"/>
      <c r="M331" s="358" t="s">
        <v>34</v>
      </c>
      <c r="N331" s="357">
        <v>349011</v>
      </c>
      <c r="O331" s="357" t="s">
        <v>1323</v>
      </c>
      <c r="P331" s="361">
        <v>41549</v>
      </c>
      <c r="Q331" s="362">
        <v>35.019897999999998</v>
      </c>
      <c r="R331" s="362">
        <v>31.31334713545818</v>
      </c>
      <c r="S331" s="841">
        <v>3</v>
      </c>
      <c r="T331" s="359">
        <v>0.16082792013972802</v>
      </c>
      <c r="U331" s="664">
        <v>1.6080722567039167</v>
      </c>
      <c r="V331" s="359">
        <v>0.27319668746116821</v>
      </c>
      <c r="W331" s="664">
        <v>2.3773851137560875</v>
      </c>
      <c r="X331" s="359">
        <v>0.56400801373203624</v>
      </c>
      <c r="Y331" s="664">
        <v>3.7093409032769782</v>
      </c>
      <c r="Z331" s="359">
        <v>0.8128734034956544</v>
      </c>
      <c r="AA331" s="664">
        <v>4.2932877010528179</v>
      </c>
      <c r="AB331" s="359">
        <v>0.23186944425447301</v>
      </c>
      <c r="AC331" s="363">
        <v>0.68263374638165675</v>
      </c>
      <c r="AD331" s="865">
        <v>14213077000154</v>
      </c>
      <c r="AE331" s="360" t="s">
        <v>1800</v>
      </c>
      <c r="AF331" s="844" t="s">
        <v>1760</v>
      </c>
      <c r="AG331" s="364" t="s">
        <v>1435</v>
      </c>
      <c r="AH331" s="364" t="s">
        <v>1747</v>
      </c>
      <c r="AI331" s="364">
        <v>10000</v>
      </c>
      <c r="AJ331" s="364">
        <v>1000</v>
      </c>
      <c r="AK331" s="364">
        <v>1000</v>
      </c>
      <c r="AL331" s="359">
        <v>1.9E-2</v>
      </c>
      <c r="AM331" s="359">
        <v>0.2</v>
      </c>
      <c r="AN331" s="664" t="s">
        <v>666</v>
      </c>
      <c r="AO331" s="357" t="s">
        <v>1323</v>
      </c>
      <c r="AP331" s="360" t="s">
        <v>1744</v>
      </c>
      <c r="AQ331" s="366" t="s">
        <v>659</v>
      </c>
      <c r="AR331" s="359">
        <v>4.4333333333333299E-3</v>
      </c>
      <c r="AS331" s="359">
        <v>4.4333333333333299E-3</v>
      </c>
      <c r="AT331" s="359" t="s">
        <v>1417</v>
      </c>
      <c r="AW331" s="198"/>
      <c r="AX331" s="198"/>
      <c r="AY331" s="184"/>
      <c r="AZ331" s="184"/>
      <c r="BA331" s="184"/>
      <c r="BB331" s="848"/>
      <c r="BC331" s="184"/>
      <c r="BD331" s="184"/>
      <c r="BE331" s="184"/>
      <c r="BF331" s="184"/>
      <c r="BG331" s="848"/>
      <c r="BH331" s="186"/>
      <c r="BI331" s="199"/>
      <c r="BJ331" s="199"/>
      <c r="BK331" s="199"/>
      <c r="BL331" s="186"/>
      <c r="BM331" s="186"/>
      <c r="BN331" s="186"/>
      <c r="BO331" s="186"/>
      <c r="BP331" s="186"/>
      <c r="BQ331" s="186"/>
      <c r="BR331" s="186"/>
      <c r="BS331" s="186"/>
      <c r="BT331" s="187"/>
      <c r="BU331" s="188"/>
      <c r="BV331" s="189"/>
      <c r="BW331" s="185"/>
    </row>
    <row r="332" spans="2:75" customFormat="1" ht="18.75">
      <c r="B332" s="353" t="s">
        <v>229</v>
      </c>
      <c r="C332" s="354">
        <v>13401715000106</v>
      </c>
      <c r="D332" s="355" t="s">
        <v>14</v>
      </c>
      <c r="E332" s="355" t="s">
        <v>607</v>
      </c>
      <c r="F332" s="355" t="s">
        <v>1417</v>
      </c>
      <c r="G332" s="356" t="s">
        <v>1417</v>
      </c>
      <c r="H332" s="356" t="s">
        <v>34</v>
      </c>
      <c r="I332" s="356" t="s">
        <v>34</v>
      </c>
      <c r="J332" s="356" t="s">
        <v>608</v>
      </c>
      <c r="K332" s="357" t="s">
        <v>48</v>
      </c>
      <c r="L332" s="358"/>
      <c r="M332" s="358" t="s">
        <v>34</v>
      </c>
      <c r="N332" s="357">
        <v>282219</v>
      </c>
      <c r="O332" s="357" t="s">
        <v>1323</v>
      </c>
      <c r="P332" s="361">
        <v>40755</v>
      </c>
      <c r="Q332" s="362">
        <v>49.273294</v>
      </c>
      <c r="R332" s="362">
        <v>59.155818725099621</v>
      </c>
      <c r="S332" s="841">
        <v>3</v>
      </c>
      <c r="T332" s="359">
        <v>0.20101382932200229</v>
      </c>
      <c r="U332" s="664">
        <v>2.0098796394661553</v>
      </c>
      <c r="V332" s="359">
        <v>0.22466409835755718</v>
      </c>
      <c r="W332" s="664">
        <v>1.9550496310706842</v>
      </c>
      <c r="X332" s="359">
        <v>0.25371690992250073</v>
      </c>
      <c r="Y332" s="664">
        <v>1.6686332266826724</v>
      </c>
      <c r="Z332" s="359">
        <v>0.20941437818189579</v>
      </c>
      <c r="AA332" s="664">
        <v>1.1060469814925653</v>
      </c>
      <c r="AB332" s="359">
        <v>0.20169154112783763</v>
      </c>
      <c r="AC332" s="363">
        <v>0.54414437851754272</v>
      </c>
      <c r="AD332" s="865">
        <v>13396819000161</v>
      </c>
      <c r="AE332" s="360" t="s">
        <v>1860</v>
      </c>
      <c r="AF332" s="844" t="s">
        <v>1785</v>
      </c>
      <c r="AG332" s="364" t="s">
        <v>719</v>
      </c>
      <c r="AH332" s="364" t="s">
        <v>1747</v>
      </c>
      <c r="AI332" s="364">
        <v>30000</v>
      </c>
      <c r="AJ332" s="364">
        <v>10000</v>
      </c>
      <c r="AK332" s="364">
        <v>30000</v>
      </c>
      <c r="AL332" s="359">
        <v>1.9599999999999999E-2</v>
      </c>
      <c r="AM332" s="359">
        <v>0.2</v>
      </c>
      <c r="AN332" s="664" t="s">
        <v>2194</v>
      </c>
      <c r="AO332" s="357" t="s">
        <v>1323</v>
      </c>
      <c r="AP332" s="360" t="s">
        <v>1744</v>
      </c>
      <c r="AQ332" s="366" t="s">
        <v>659</v>
      </c>
      <c r="AR332" s="359">
        <v>4.5022500000000002E-3</v>
      </c>
      <c r="AS332" s="359">
        <v>4.5022500000000002E-3</v>
      </c>
      <c r="AT332" s="359" t="s">
        <v>1417</v>
      </c>
      <c r="AW332" s="198"/>
      <c r="AX332" s="198"/>
      <c r="AY332" s="184"/>
      <c r="AZ332" s="184"/>
      <c r="BA332" s="184"/>
      <c r="BB332" s="848"/>
      <c r="BC332" s="184"/>
      <c r="BD332" s="184"/>
      <c r="BE332" s="184"/>
      <c r="BF332" s="184"/>
      <c r="BG332" s="848"/>
      <c r="BH332" s="186"/>
      <c r="BI332" s="199"/>
      <c r="BJ332" s="199"/>
      <c r="BK332" s="199"/>
      <c r="BL332" s="186"/>
      <c r="BM332" s="186"/>
      <c r="BN332" s="186"/>
      <c r="BO332" s="186"/>
      <c r="BP332" s="186"/>
      <c r="BQ332" s="186"/>
      <c r="BR332" s="186"/>
      <c r="BS332" s="186"/>
      <c r="BT332" s="187"/>
      <c r="BU332" s="188"/>
      <c r="BV332" s="189"/>
      <c r="BW332" s="185"/>
    </row>
    <row r="333" spans="2:75" customFormat="1" ht="18.75">
      <c r="B333" s="353" t="s">
        <v>234</v>
      </c>
      <c r="C333" s="354">
        <v>8279304000141</v>
      </c>
      <c r="D333" s="355" t="s">
        <v>14</v>
      </c>
      <c r="E333" s="355" t="s">
        <v>607</v>
      </c>
      <c r="F333" s="355" t="s">
        <v>1417</v>
      </c>
      <c r="G333" s="356" t="s">
        <v>1417</v>
      </c>
      <c r="H333" s="356" t="s">
        <v>34</v>
      </c>
      <c r="I333" s="356" t="s">
        <v>34</v>
      </c>
      <c r="J333" s="356" t="s">
        <v>608</v>
      </c>
      <c r="K333" s="357" t="s">
        <v>48</v>
      </c>
      <c r="L333" s="358"/>
      <c r="M333" s="358" t="s">
        <v>34</v>
      </c>
      <c r="N333" s="357">
        <v>173126</v>
      </c>
      <c r="O333" s="357" t="s">
        <v>1320</v>
      </c>
      <c r="P333" s="361">
        <v>39016</v>
      </c>
      <c r="Q333" s="362">
        <v>950.69856700000003</v>
      </c>
      <c r="R333" s="362">
        <v>978.53720693625462</v>
      </c>
      <c r="S333" s="841">
        <v>3</v>
      </c>
      <c r="T333" s="359">
        <v>9.5470326869735445E-2</v>
      </c>
      <c r="U333" s="664">
        <v>0.95458042262994147</v>
      </c>
      <c r="V333" s="359">
        <v>8.144914545290538E-2</v>
      </c>
      <c r="W333" s="664">
        <v>0.70877867417559637</v>
      </c>
      <c r="X333" s="359">
        <v>7.0501532670832256E-2</v>
      </c>
      <c r="Y333" s="664">
        <v>0.46367110486462587</v>
      </c>
      <c r="Z333" s="359">
        <v>-0.1260795308098156</v>
      </c>
      <c r="AA333" s="664">
        <v>-0.66590405917147821</v>
      </c>
      <c r="AB333" s="359">
        <v>0.1868996687123344</v>
      </c>
      <c r="AC333" s="363">
        <v>-0.17905668231497854</v>
      </c>
      <c r="AD333" s="865">
        <v>0</v>
      </c>
      <c r="AE333" s="360" t="s">
        <v>1791</v>
      </c>
      <c r="AF333" s="844" t="s">
        <v>1785</v>
      </c>
      <c r="AG333" s="364" t="s">
        <v>719</v>
      </c>
      <c r="AH333" s="364" t="s">
        <v>1747</v>
      </c>
      <c r="AI333" s="364">
        <v>500</v>
      </c>
      <c r="AJ333" s="364">
        <v>500</v>
      </c>
      <c r="AK333" s="364">
        <v>500</v>
      </c>
      <c r="AL333" s="359">
        <v>0.02</v>
      </c>
      <c r="AM333" s="359">
        <v>0</v>
      </c>
      <c r="AN333" s="664" t="s">
        <v>2156</v>
      </c>
      <c r="AO333" s="357" t="s">
        <v>1323</v>
      </c>
      <c r="AP333" s="360" t="s">
        <v>1744</v>
      </c>
      <c r="AQ333" s="366" t="s">
        <v>667</v>
      </c>
      <c r="AR333" s="359">
        <v>5.0000000000000001E-3</v>
      </c>
      <c r="AS333" s="359">
        <v>5.0000000000000001E-3</v>
      </c>
      <c r="AT333" s="359" t="s">
        <v>1417</v>
      </c>
      <c r="AW333" s="198"/>
      <c r="AX333" s="198"/>
      <c r="AY333" s="184"/>
      <c r="AZ333" s="184"/>
      <c r="BA333" s="184"/>
      <c r="BB333" s="848"/>
      <c r="BC333" s="184"/>
      <c r="BD333" s="184"/>
      <c r="BE333" s="184"/>
      <c r="BF333" s="184"/>
      <c r="BG333" s="848"/>
      <c r="BH333" s="186"/>
      <c r="BI333" s="199"/>
      <c r="BJ333" s="199"/>
      <c r="BK333" s="199"/>
      <c r="BL333" s="218"/>
      <c r="BM333" s="186"/>
      <c r="BN333" s="186"/>
      <c r="BO333" s="186"/>
      <c r="BP333" s="186"/>
      <c r="BQ333" s="186"/>
      <c r="BR333" s="186"/>
      <c r="BS333" s="186"/>
      <c r="BT333" s="187"/>
      <c r="BU333" s="188"/>
      <c r="BV333" s="189"/>
      <c r="BW333" s="185"/>
    </row>
    <row r="334" spans="2:75" customFormat="1" ht="18.75">
      <c r="B334" s="353" t="s">
        <v>1050</v>
      </c>
      <c r="C334" s="354">
        <v>31146414000157</v>
      </c>
      <c r="D334" s="355" t="s">
        <v>14</v>
      </c>
      <c r="E334" s="355" t="s">
        <v>607</v>
      </c>
      <c r="F334" s="355" t="s">
        <v>1417</v>
      </c>
      <c r="G334" s="356" t="s">
        <v>1417</v>
      </c>
      <c r="H334" s="356" t="s">
        <v>34</v>
      </c>
      <c r="I334" s="356" t="s">
        <v>34</v>
      </c>
      <c r="J334" s="356" t="s">
        <v>608</v>
      </c>
      <c r="K334" s="357" t="s">
        <v>48</v>
      </c>
      <c r="L334" s="358"/>
      <c r="M334" s="358" t="s">
        <v>34</v>
      </c>
      <c r="N334" s="357">
        <v>487198</v>
      </c>
      <c r="O334" s="357" t="s">
        <v>1320</v>
      </c>
      <c r="P334" s="361">
        <v>43509</v>
      </c>
      <c r="Q334" s="362">
        <v>6.57120119</v>
      </c>
      <c r="R334" s="362">
        <v>10.710263386215127</v>
      </c>
      <c r="S334" s="841">
        <v>3</v>
      </c>
      <c r="T334" s="359">
        <v>0.14693056763105528</v>
      </c>
      <c r="U334" s="664">
        <v>1.4691166139808423</v>
      </c>
      <c r="V334" s="359">
        <v>0.13916013502778313</v>
      </c>
      <c r="W334" s="664">
        <v>1.2109855229864872</v>
      </c>
      <c r="X334" s="359">
        <v>0.25608268641607479</v>
      </c>
      <c r="Y334" s="664">
        <v>1.6841923522659388</v>
      </c>
      <c r="Z334" s="359">
        <v>8.5931960112247019E-2</v>
      </c>
      <c r="AA334" s="664">
        <v>0.45385988259762733</v>
      </c>
      <c r="AB334" s="359">
        <v>0.21539180152435153</v>
      </c>
      <c r="AC334" s="363">
        <v>0.11256396389227212</v>
      </c>
      <c r="AD334" s="865">
        <v>0</v>
      </c>
      <c r="AE334" s="360" t="s">
        <v>1947</v>
      </c>
      <c r="AF334" s="844" t="s">
        <v>1760</v>
      </c>
      <c r="AG334" s="364" t="s">
        <v>1435</v>
      </c>
      <c r="AH334" s="364" t="s">
        <v>1747</v>
      </c>
      <c r="AI334" s="364">
        <v>1000</v>
      </c>
      <c r="AJ334" s="364">
        <v>0</v>
      </c>
      <c r="AK334" s="364">
        <v>0</v>
      </c>
      <c r="AL334" s="359">
        <v>0.02</v>
      </c>
      <c r="AM334" s="359">
        <v>0.2</v>
      </c>
      <c r="AN334" s="664" t="s">
        <v>34</v>
      </c>
      <c r="AO334" s="357" t="s">
        <v>1323</v>
      </c>
      <c r="AP334" s="360" t="s">
        <v>1744</v>
      </c>
      <c r="AQ334" s="366" t="s">
        <v>659</v>
      </c>
      <c r="AR334" s="359">
        <v>5.3333333333333297E-3</v>
      </c>
      <c r="AS334" s="359">
        <v>5.3333333333333297E-3</v>
      </c>
      <c r="AT334" s="359" t="s">
        <v>1417</v>
      </c>
      <c r="AW334" s="198"/>
      <c r="AX334" s="198"/>
      <c r="AY334" s="184"/>
      <c r="AZ334" s="184"/>
      <c r="BA334" s="184"/>
      <c r="BB334" s="848"/>
      <c r="BC334" s="184"/>
      <c r="BD334" s="184"/>
      <c r="BE334" s="184"/>
      <c r="BF334" s="184"/>
      <c r="BG334" s="848"/>
      <c r="BH334" s="186"/>
      <c r="BI334" s="199"/>
      <c r="BJ334" s="199"/>
      <c r="BK334" s="199"/>
      <c r="BL334" s="186"/>
      <c r="BM334" s="186"/>
      <c r="BN334" s="186"/>
      <c r="BO334" s="186"/>
      <c r="BP334" s="186"/>
      <c r="BQ334" s="186"/>
      <c r="BR334" s="186"/>
      <c r="BS334" s="186"/>
      <c r="BT334" s="187"/>
      <c r="BU334" s="188"/>
      <c r="BV334" s="189"/>
      <c r="BW334" s="185"/>
    </row>
    <row r="335" spans="2:75" customFormat="1" ht="18.75">
      <c r="B335" s="353" t="s">
        <v>1052</v>
      </c>
      <c r="C335" s="354">
        <v>11952816000131</v>
      </c>
      <c r="D335" s="355" t="s">
        <v>14</v>
      </c>
      <c r="E335" s="355" t="s">
        <v>607</v>
      </c>
      <c r="F335" s="355" t="s">
        <v>1417</v>
      </c>
      <c r="G335" s="356" t="s">
        <v>1417</v>
      </c>
      <c r="H335" s="356" t="s">
        <v>34</v>
      </c>
      <c r="I335" s="356" t="s">
        <v>34</v>
      </c>
      <c r="J335" s="356" t="s">
        <v>611</v>
      </c>
      <c r="K335" s="357" t="s">
        <v>1417</v>
      </c>
      <c r="L335" s="358"/>
      <c r="M335" s="358" t="s">
        <v>1414</v>
      </c>
      <c r="N335" s="357">
        <v>354465</v>
      </c>
      <c r="O335" s="357" t="s">
        <v>1320</v>
      </c>
      <c r="P335" s="361">
        <v>40369</v>
      </c>
      <c r="Q335" s="362">
        <v>394.34733699999998</v>
      </c>
      <c r="R335" s="362">
        <v>420.44469508467711</v>
      </c>
      <c r="S335" s="841">
        <v>3</v>
      </c>
      <c r="T335" s="359">
        <v>-0.19028170580670623</v>
      </c>
      <c r="U335" s="664">
        <v>-1.9025722138308958</v>
      </c>
      <c r="V335" s="359">
        <v>-0.19093152670379887</v>
      </c>
      <c r="W335" s="664">
        <v>-1.6615053921429908</v>
      </c>
      <c r="X335" s="359">
        <v>-2.0196785834726616E-2</v>
      </c>
      <c r="Y335" s="664">
        <v>-0.13282925417274288</v>
      </c>
      <c r="Z335" s="359">
        <v>0.44747767586193121</v>
      </c>
      <c r="AA335" s="664">
        <v>2.3634066436570267</v>
      </c>
      <c r="AB335" s="359">
        <v>0.16098945504667339</v>
      </c>
      <c r="AC335" s="363">
        <v>-1.8997909314832686</v>
      </c>
      <c r="AD335" s="865">
        <v>46785338000105</v>
      </c>
      <c r="AE335" s="360" t="s">
        <v>1902</v>
      </c>
      <c r="AF335" s="844" t="s">
        <v>1760</v>
      </c>
      <c r="AG335" s="364" t="s">
        <v>1435</v>
      </c>
      <c r="AH335" s="364" t="s">
        <v>1817</v>
      </c>
      <c r="AI335" s="364">
        <v>0</v>
      </c>
      <c r="AJ335" s="364">
        <v>0</v>
      </c>
      <c r="AK335" s="364">
        <v>0</v>
      </c>
      <c r="AL335" s="359">
        <v>1.1699999999999999E-2</v>
      </c>
      <c r="AM335" s="359">
        <v>0</v>
      </c>
      <c r="AN335" s="664" t="s">
        <v>34</v>
      </c>
      <c r="AO335" s="357" t="s">
        <v>1323</v>
      </c>
      <c r="AP335" s="360" t="s">
        <v>1744</v>
      </c>
      <c r="AQ335" s="366" t="s">
        <v>687</v>
      </c>
      <c r="AR335" s="359">
        <v>0</v>
      </c>
      <c r="AS335" s="359">
        <v>0</v>
      </c>
      <c r="AT335" s="359" t="s">
        <v>1417</v>
      </c>
      <c r="AW335" s="198"/>
      <c r="AX335" s="198"/>
      <c r="AY335" s="184"/>
      <c r="AZ335" s="184"/>
      <c r="BA335" s="184"/>
      <c r="BB335" s="848"/>
      <c r="BC335" s="184"/>
      <c r="BD335" s="184"/>
      <c r="BE335" s="184"/>
      <c r="BF335" s="184"/>
      <c r="BG335" s="848"/>
      <c r="BH335" s="186"/>
      <c r="BI335" s="199"/>
      <c r="BJ335" s="199"/>
      <c r="BK335" s="199"/>
      <c r="BL335" s="186"/>
      <c r="BM335" s="186"/>
      <c r="BN335" s="186"/>
      <c r="BO335" s="186"/>
      <c r="BP335" s="186"/>
      <c r="BQ335" s="186"/>
      <c r="BR335" s="186"/>
      <c r="BS335" s="186"/>
      <c r="BT335" s="187"/>
      <c r="BU335" s="188"/>
      <c r="BV335" s="189"/>
      <c r="BW335" s="185"/>
    </row>
    <row r="336" spans="2:75" customFormat="1" ht="18.75">
      <c r="B336" s="353" t="s">
        <v>283</v>
      </c>
      <c r="C336" s="354">
        <v>9296009000166</v>
      </c>
      <c r="D336" s="355" t="s">
        <v>14</v>
      </c>
      <c r="E336" s="355" t="s">
        <v>607</v>
      </c>
      <c r="F336" s="355" t="s">
        <v>1417</v>
      </c>
      <c r="G336" s="356" t="s">
        <v>1417</v>
      </c>
      <c r="H336" s="356" t="s">
        <v>34</v>
      </c>
      <c r="I336" s="356" t="s">
        <v>34</v>
      </c>
      <c r="J336" s="356" t="s">
        <v>608</v>
      </c>
      <c r="K336" s="357" t="s">
        <v>48</v>
      </c>
      <c r="L336" s="358"/>
      <c r="M336" s="358" t="s">
        <v>34</v>
      </c>
      <c r="N336" s="357">
        <v>219517</v>
      </c>
      <c r="O336" s="357" t="s">
        <v>1320</v>
      </c>
      <c r="P336" s="361">
        <v>39607</v>
      </c>
      <c r="Q336" s="362">
        <v>10.798074</v>
      </c>
      <c r="R336" s="362">
        <v>12.537936482071711</v>
      </c>
      <c r="S336" s="841">
        <v>3</v>
      </c>
      <c r="T336" s="359">
        <v>0.12840075705156351</v>
      </c>
      <c r="U336" s="664">
        <v>1.2838423513467707</v>
      </c>
      <c r="V336" s="359">
        <v>0.1902258129014518</v>
      </c>
      <c r="W336" s="664">
        <v>1.6553641994958046</v>
      </c>
      <c r="X336" s="359">
        <v>0.47244535524405706</v>
      </c>
      <c r="Y336" s="664">
        <v>3.107155994422818</v>
      </c>
      <c r="Z336" s="359">
        <v>0.51574860864362537</v>
      </c>
      <c r="AA336" s="664">
        <v>2.7239877068220713</v>
      </c>
      <c r="AB336" s="359">
        <v>0.23189484291254797</v>
      </c>
      <c r="AC336" s="363">
        <v>0.32476372435564882</v>
      </c>
      <c r="AD336" s="865">
        <v>0</v>
      </c>
      <c r="AE336" s="360" t="s">
        <v>1792</v>
      </c>
      <c r="AF336" s="844" t="s">
        <v>1741</v>
      </c>
      <c r="AG336" s="364" t="s">
        <v>1436</v>
      </c>
      <c r="AH336" s="364" t="s">
        <v>1747</v>
      </c>
      <c r="AI336" s="364">
        <v>500</v>
      </c>
      <c r="AJ336" s="364">
        <v>0</v>
      </c>
      <c r="AK336" s="364">
        <v>0</v>
      </c>
      <c r="AL336" s="359">
        <v>2.5000000000000001E-2</v>
      </c>
      <c r="AM336" s="359">
        <v>0.2</v>
      </c>
      <c r="AN336" s="664" t="s">
        <v>2194</v>
      </c>
      <c r="AO336" s="357" t="s">
        <v>1323</v>
      </c>
      <c r="AP336" s="360" t="s">
        <v>1744</v>
      </c>
      <c r="AQ336" s="366" t="s">
        <v>670</v>
      </c>
      <c r="AR336" s="359">
        <v>8.3333333333333297E-3</v>
      </c>
      <c r="AS336" s="359">
        <v>8.3333333333333297E-3</v>
      </c>
      <c r="AT336" s="359" t="s">
        <v>1417</v>
      </c>
      <c r="AW336" s="198"/>
      <c r="AX336" s="198"/>
      <c r="AY336" s="184"/>
      <c r="AZ336" s="184"/>
      <c r="BA336" s="184"/>
      <c r="BB336" s="848"/>
      <c r="BC336" s="184"/>
      <c r="BD336" s="184"/>
      <c r="BE336" s="184"/>
      <c r="BF336" s="184"/>
      <c r="BG336" s="848"/>
      <c r="BH336" s="186"/>
      <c r="BI336" s="199"/>
      <c r="BJ336" s="199"/>
      <c r="BK336" s="199"/>
      <c r="BL336" s="186"/>
      <c r="BM336" s="186"/>
      <c r="BN336" s="186"/>
      <c r="BO336" s="186"/>
      <c r="BP336" s="186"/>
      <c r="BQ336" s="186"/>
      <c r="BR336" s="186"/>
      <c r="BS336" s="186"/>
      <c r="BT336" s="187"/>
      <c r="BU336" s="188"/>
      <c r="BV336" s="189"/>
      <c r="BW336" s="185"/>
    </row>
    <row r="337" spans="2:75" customFormat="1" ht="18.75">
      <c r="B337" s="353" t="s">
        <v>1066</v>
      </c>
      <c r="C337" s="354">
        <v>9296022000115</v>
      </c>
      <c r="D337" s="355" t="s">
        <v>14</v>
      </c>
      <c r="E337" s="355" t="s">
        <v>607</v>
      </c>
      <c r="F337" s="355" t="s">
        <v>1417</v>
      </c>
      <c r="G337" s="356" t="s">
        <v>1417</v>
      </c>
      <c r="H337" s="356" t="s">
        <v>34</v>
      </c>
      <c r="I337" s="356" t="s">
        <v>34</v>
      </c>
      <c r="J337" s="356" t="s">
        <v>608</v>
      </c>
      <c r="K337" s="357" t="s">
        <v>48</v>
      </c>
      <c r="L337" s="358"/>
      <c r="M337" s="358" t="s">
        <v>34</v>
      </c>
      <c r="N337" s="357">
        <v>220272</v>
      </c>
      <c r="O337" s="357" t="s">
        <v>1320</v>
      </c>
      <c r="P337" s="361">
        <v>39607</v>
      </c>
      <c r="Q337" s="362">
        <v>39.726562999999999</v>
      </c>
      <c r="R337" s="362">
        <v>44.066222270916327</v>
      </c>
      <c r="S337" s="841">
        <v>3</v>
      </c>
      <c r="T337" s="359">
        <v>0.11213174713002028</v>
      </c>
      <c r="U337" s="664">
        <v>1.1211731862158345</v>
      </c>
      <c r="V337" s="359">
        <v>0.16243033000718943</v>
      </c>
      <c r="W337" s="664">
        <v>1.4134851054388025</v>
      </c>
      <c r="X337" s="359">
        <v>0.41022460189946952</v>
      </c>
      <c r="Y337" s="664">
        <v>2.6979455225953024</v>
      </c>
      <c r="Z337" s="359">
        <v>0.38983525546590991</v>
      </c>
      <c r="AA337" s="664">
        <v>2.0589613346077718</v>
      </c>
      <c r="AB337" s="359">
        <v>0.25414734189161819</v>
      </c>
      <c r="AC337" s="363">
        <v>0.18696064100150211</v>
      </c>
      <c r="AD337" s="865">
        <v>0</v>
      </c>
      <c r="AE337" s="360" t="s">
        <v>1792</v>
      </c>
      <c r="AF337" s="844" t="s">
        <v>1741</v>
      </c>
      <c r="AG337" s="364" t="s">
        <v>1436</v>
      </c>
      <c r="AH337" s="364" t="s">
        <v>1747</v>
      </c>
      <c r="AI337" s="364">
        <v>500</v>
      </c>
      <c r="AJ337" s="364">
        <v>0</v>
      </c>
      <c r="AK337" s="364">
        <v>0</v>
      </c>
      <c r="AL337" s="359">
        <v>3.5000000000000003E-2</v>
      </c>
      <c r="AM337" s="359">
        <v>0.2</v>
      </c>
      <c r="AN337" s="664" t="s">
        <v>2194</v>
      </c>
      <c r="AO337" s="357" t="s">
        <v>1323</v>
      </c>
      <c r="AP337" s="360" t="s">
        <v>1744</v>
      </c>
      <c r="AQ337" s="366" t="s">
        <v>681</v>
      </c>
      <c r="AR337" s="359">
        <v>8.3333333333333297E-3</v>
      </c>
      <c r="AS337" s="359">
        <v>8.3333333333333297E-3</v>
      </c>
      <c r="AT337" s="359" t="s">
        <v>1417</v>
      </c>
      <c r="AW337" s="198"/>
      <c r="AX337" s="198"/>
      <c r="AY337" s="184"/>
      <c r="AZ337" s="184"/>
      <c r="BA337" s="184"/>
      <c r="BB337" s="848"/>
      <c r="BC337" s="184"/>
      <c r="BD337" s="184"/>
      <c r="BE337" s="184"/>
      <c r="BF337" s="184"/>
      <c r="BG337" s="848"/>
      <c r="BH337" s="186"/>
      <c r="BI337" s="199"/>
      <c r="BJ337" s="199"/>
      <c r="BK337" s="199"/>
      <c r="BL337" s="186"/>
      <c r="BM337" s="186"/>
      <c r="BN337" s="186"/>
      <c r="BO337" s="186"/>
      <c r="BP337" s="186"/>
      <c r="BQ337" s="186"/>
      <c r="BR337" s="186"/>
      <c r="BS337" s="186"/>
      <c r="BT337" s="187"/>
      <c r="BU337" s="188"/>
      <c r="BV337" s="189"/>
      <c r="BW337" s="185"/>
    </row>
    <row r="338" spans="2:75" customFormat="1" ht="18.75">
      <c r="B338" s="353" t="s">
        <v>1070</v>
      </c>
      <c r="C338" s="354">
        <v>7899238000140</v>
      </c>
      <c r="D338" s="355" t="s">
        <v>14</v>
      </c>
      <c r="E338" s="355" t="s">
        <v>607</v>
      </c>
      <c r="F338" s="355" t="s">
        <v>1417</v>
      </c>
      <c r="G338" s="356" t="s">
        <v>1417</v>
      </c>
      <c r="H338" s="356" t="s">
        <v>34</v>
      </c>
      <c r="I338" s="356" t="s">
        <v>34</v>
      </c>
      <c r="J338" s="356" t="s">
        <v>608</v>
      </c>
      <c r="K338" s="357" t="s">
        <v>48</v>
      </c>
      <c r="L338" s="358"/>
      <c r="M338" s="358" t="s">
        <v>34</v>
      </c>
      <c r="N338" s="357">
        <v>156906</v>
      </c>
      <c r="O338" s="357" t="s">
        <v>1320</v>
      </c>
      <c r="P338" s="361">
        <v>38799</v>
      </c>
      <c r="Q338" s="362">
        <v>271.15349200000003</v>
      </c>
      <c r="R338" s="362">
        <v>263.19472919521911</v>
      </c>
      <c r="S338" s="841">
        <v>3</v>
      </c>
      <c r="T338" s="359">
        <v>6.8304356610992434E-2</v>
      </c>
      <c r="U338" s="664">
        <v>0.68295567574784066</v>
      </c>
      <c r="V338" s="359">
        <v>0.110861487915622</v>
      </c>
      <c r="W338" s="664">
        <v>0.96472784318408789</v>
      </c>
      <c r="X338" s="359">
        <v>-4.966972797455016E-2</v>
      </c>
      <c r="Y338" s="664">
        <v>-0.32666548904422871</v>
      </c>
      <c r="Z338" s="359">
        <v>-1.2058939067931984E-2</v>
      </c>
      <c r="AA338" s="664">
        <v>-6.3690723014748624E-2</v>
      </c>
      <c r="AB338" s="359">
        <v>0.23801400782099355</v>
      </c>
      <c r="AC338" s="363">
        <v>-1.7029636952002374E-2</v>
      </c>
      <c r="AD338" s="865">
        <v>0</v>
      </c>
      <c r="AE338" s="360" t="s">
        <v>1793</v>
      </c>
      <c r="AF338" s="844" t="s">
        <v>1757</v>
      </c>
      <c r="AG338" s="364" t="s">
        <v>741</v>
      </c>
      <c r="AH338" s="364" t="s">
        <v>1747</v>
      </c>
      <c r="AI338" s="364">
        <v>5000</v>
      </c>
      <c r="AJ338" s="364">
        <v>0</v>
      </c>
      <c r="AK338" s="364">
        <v>5000</v>
      </c>
      <c r="AL338" s="359">
        <v>2.5000000000000001E-2</v>
      </c>
      <c r="AM338" s="359">
        <v>0.2</v>
      </c>
      <c r="AN338" s="664" t="s">
        <v>2194</v>
      </c>
      <c r="AO338" s="357" t="s">
        <v>1323</v>
      </c>
      <c r="AP338" s="360" t="s">
        <v>1744</v>
      </c>
      <c r="AQ338" s="366" t="s">
        <v>670</v>
      </c>
      <c r="AR338" s="359">
        <v>8.3333333333333297E-3</v>
      </c>
      <c r="AS338" s="359">
        <v>8.3333333333333297E-3</v>
      </c>
      <c r="AT338" s="359" t="s">
        <v>1417</v>
      </c>
      <c r="AW338" s="198"/>
      <c r="AX338" s="198"/>
      <c r="AY338" s="184"/>
      <c r="AZ338" s="184"/>
      <c r="BA338" s="184"/>
      <c r="BB338" s="848"/>
      <c r="BC338" s="184"/>
      <c r="BD338" s="184"/>
      <c r="BE338" s="184"/>
      <c r="BF338" s="184"/>
      <c r="BG338" s="848"/>
      <c r="BH338" s="186"/>
      <c r="BI338" s="199"/>
      <c r="BJ338" s="199"/>
      <c r="BK338" s="199"/>
      <c r="BL338" s="186"/>
      <c r="BM338" s="186"/>
      <c r="BN338" s="186"/>
      <c r="BO338" s="186"/>
      <c r="BP338" s="186"/>
      <c r="BQ338" s="186"/>
      <c r="BR338" s="186"/>
      <c r="BS338" s="186"/>
      <c r="BT338" s="187"/>
      <c r="BU338" s="188"/>
      <c r="BV338" s="189"/>
      <c r="BW338" s="185"/>
    </row>
    <row r="339" spans="2:75" customFormat="1" ht="18.75">
      <c r="B339" s="353" t="s">
        <v>1073</v>
      </c>
      <c r="C339" s="354">
        <v>9577098000119</v>
      </c>
      <c r="D339" s="355" t="s">
        <v>14</v>
      </c>
      <c r="E339" s="355" t="s">
        <v>607</v>
      </c>
      <c r="F339" s="355" t="s">
        <v>1417</v>
      </c>
      <c r="G339" s="356" t="s">
        <v>1417</v>
      </c>
      <c r="H339" s="356" t="s">
        <v>34</v>
      </c>
      <c r="I339" s="356" t="s">
        <v>34</v>
      </c>
      <c r="J339" s="356" t="s">
        <v>608</v>
      </c>
      <c r="K339" s="357" t="s">
        <v>48</v>
      </c>
      <c r="L339" s="358"/>
      <c r="M339" s="358" t="s">
        <v>34</v>
      </c>
      <c r="N339" s="357">
        <v>221661</v>
      </c>
      <c r="O339" s="357" t="s">
        <v>1320</v>
      </c>
      <c r="P339" s="361">
        <v>39794</v>
      </c>
      <c r="Q339" s="362">
        <v>20.104773999999999</v>
      </c>
      <c r="R339" s="362">
        <v>30.471523728000015</v>
      </c>
      <c r="S339" s="841">
        <v>3</v>
      </c>
      <c r="T339" s="359">
        <v>0.1043652838671314</v>
      </c>
      <c r="U339" s="664">
        <v>1.0435185470529873</v>
      </c>
      <c r="V339" s="359">
        <v>0.11200501281566888</v>
      </c>
      <c r="W339" s="664">
        <v>0.97467891213680813</v>
      </c>
      <c r="X339" s="359">
        <v>0.16236369514418336</v>
      </c>
      <c r="Y339" s="664">
        <v>1.0678257771912647</v>
      </c>
      <c r="Z339" s="359">
        <v>0.13986827608491059</v>
      </c>
      <c r="AA339" s="664">
        <v>0.73873095970474423</v>
      </c>
      <c r="AB339" s="359">
        <v>0.2072781757804836</v>
      </c>
      <c r="AC339" s="363">
        <v>-1.4037981720358559E-2</v>
      </c>
      <c r="AD339" s="865">
        <v>0</v>
      </c>
      <c r="AE339" s="360" t="s">
        <v>1828</v>
      </c>
      <c r="AF339" s="844" t="s">
        <v>1799</v>
      </c>
      <c r="AG339" s="364" t="s">
        <v>736</v>
      </c>
      <c r="AH339" s="364" t="s">
        <v>1747</v>
      </c>
      <c r="AI339" s="364">
        <v>500</v>
      </c>
      <c r="AJ339" s="364">
        <v>500</v>
      </c>
      <c r="AK339" s="364">
        <v>500</v>
      </c>
      <c r="AL339" s="359">
        <v>0.02</v>
      </c>
      <c r="AM339" s="359">
        <v>0.2</v>
      </c>
      <c r="AN339" s="664" t="s">
        <v>666</v>
      </c>
      <c r="AO339" s="357" t="s">
        <v>1323</v>
      </c>
      <c r="AP339" s="360" t="s">
        <v>1744</v>
      </c>
      <c r="AQ339" s="366" t="s">
        <v>659</v>
      </c>
      <c r="AR339" s="359">
        <v>6.0000000000000001E-3</v>
      </c>
      <c r="AS339" s="359">
        <v>6.0000000000000001E-3</v>
      </c>
      <c r="AT339" s="359" t="s">
        <v>1417</v>
      </c>
      <c r="AW339" s="198"/>
      <c r="AX339" s="198"/>
      <c r="AY339" s="184"/>
      <c r="AZ339" s="184"/>
      <c r="BA339" s="184"/>
      <c r="BB339" s="848"/>
      <c r="BC339" s="184"/>
      <c r="BD339" s="184"/>
      <c r="BE339" s="184"/>
      <c r="BF339" s="184"/>
      <c r="BG339" s="848"/>
      <c r="BH339" s="186"/>
      <c r="BI339" s="199"/>
      <c r="BJ339" s="199"/>
      <c r="BK339" s="199"/>
      <c r="BL339" s="186"/>
      <c r="BM339" s="186"/>
      <c r="BN339" s="186"/>
      <c r="BO339" s="186"/>
      <c r="BP339" s="186"/>
      <c r="BQ339" s="186"/>
      <c r="BR339" s="186"/>
      <c r="BS339" s="186"/>
      <c r="BT339" s="187"/>
      <c r="BU339" s="188"/>
      <c r="BV339" s="189"/>
      <c r="BW339" s="185"/>
    </row>
    <row r="340" spans="2:75" customFormat="1" ht="18.75">
      <c r="B340" s="353" t="s">
        <v>297</v>
      </c>
      <c r="C340" s="354">
        <v>33254944000144</v>
      </c>
      <c r="D340" s="355" t="s">
        <v>14</v>
      </c>
      <c r="E340" s="355" t="s">
        <v>607</v>
      </c>
      <c r="F340" s="355" t="s">
        <v>1417</v>
      </c>
      <c r="G340" s="356" t="s">
        <v>1417</v>
      </c>
      <c r="H340" s="356" t="s">
        <v>34</v>
      </c>
      <c r="I340" s="356" t="s">
        <v>34</v>
      </c>
      <c r="J340" s="356" t="s">
        <v>608</v>
      </c>
      <c r="K340" s="357" t="s">
        <v>48</v>
      </c>
      <c r="L340" s="358"/>
      <c r="M340" s="358" t="s">
        <v>34</v>
      </c>
      <c r="N340" s="357">
        <v>498629</v>
      </c>
      <c r="O340" s="357" t="s">
        <v>1320</v>
      </c>
      <c r="P340" s="361">
        <v>43617</v>
      </c>
      <c r="Q340" s="362">
        <v>41.457390089999997</v>
      </c>
      <c r="R340" s="362">
        <v>35.028643983027891</v>
      </c>
      <c r="S340" s="841">
        <v>3</v>
      </c>
      <c r="T340" s="359">
        <v>9.5927604858188964E-2</v>
      </c>
      <c r="U340" s="664">
        <v>0.95915261411382446</v>
      </c>
      <c r="V340" s="359">
        <v>9.8874204901648222E-2</v>
      </c>
      <c r="W340" s="664">
        <v>0.86041329802382416</v>
      </c>
      <c r="X340" s="359">
        <v>3.8012398077237997E-2</v>
      </c>
      <c r="Y340" s="664">
        <v>0.24999811986099987</v>
      </c>
      <c r="Z340" s="359">
        <v>-4.3109911036517512E-2</v>
      </c>
      <c r="AA340" s="664">
        <v>-0.22769012991523127</v>
      </c>
      <c r="AB340" s="359">
        <v>0.20153687329133183</v>
      </c>
      <c r="AC340" s="363">
        <v>-7.9591267318456838E-2</v>
      </c>
      <c r="AD340" s="865">
        <v>0</v>
      </c>
      <c r="AE340" s="360" t="s">
        <v>1846</v>
      </c>
      <c r="AF340" s="844" t="s">
        <v>1785</v>
      </c>
      <c r="AG340" s="364" t="s">
        <v>719</v>
      </c>
      <c r="AH340" s="364" t="s">
        <v>1747</v>
      </c>
      <c r="AI340" s="364">
        <v>1000</v>
      </c>
      <c r="AJ340" s="364">
        <v>1000</v>
      </c>
      <c r="AK340" s="364">
        <v>0</v>
      </c>
      <c r="AL340" s="359">
        <v>1.4999999999999999E-2</v>
      </c>
      <c r="AM340" s="359">
        <v>0</v>
      </c>
      <c r="AN340" s="664" t="s">
        <v>666</v>
      </c>
      <c r="AO340" s="357" t="s">
        <v>1323</v>
      </c>
      <c r="AP340" s="360" t="s">
        <v>1744</v>
      </c>
      <c r="AQ340" s="366" t="s">
        <v>659</v>
      </c>
      <c r="AR340" s="359">
        <v>4.0000000000000001E-3</v>
      </c>
      <c r="AS340" s="359">
        <v>4.0000000000000001E-3</v>
      </c>
      <c r="AT340" s="359" t="s">
        <v>1417</v>
      </c>
      <c r="AW340" s="198"/>
      <c r="AX340" s="198"/>
      <c r="AY340" s="184"/>
      <c r="AZ340" s="184"/>
      <c r="BA340" s="184"/>
      <c r="BB340" s="848"/>
      <c r="BC340" s="184"/>
      <c r="BD340" s="184"/>
      <c r="BE340" s="184"/>
      <c r="BF340" s="184"/>
      <c r="BG340" s="848"/>
      <c r="BH340" s="186"/>
      <c r="BI340" s="199"/>
      <c r="BJ340" s="199"/>
      <c r="BK340" s="199"/>
      <c r="BL340" s="186"/>
      <c r="BM340" s="186"/>
      <c r="BN340" s="186"/>
      <c r="BO340" s="186"/>
      <c r="BP340" s="186"/>
      <c r="BQ340" s="186"/>
      <c r="BR340" s="186"/>
      <c r="BS340" s="186"/>
      <c r="BT340" s="187"/>
      <c r="BU340" s="188"/>
      <c r="BV340" s="189"/>
      <c r="BW340" s="185"/>
    </row>
    <row r="341" spans="2:75" customFormat="1" ht="18.75">
      <c r="B341" s="353" t="s">
        <v>561</v>
      </c>
      <c r="C341" s="354">
        <v>16961689000150</v>
      </c>
      <c r="D341" s="355" t="s">
        <v>14</v>
      </c>
      <c r="E341" s="355" t="s">
        <v>607</v>
      </c>
      <c r="F341" s="355" t="s">
        <v>1417</v>
      </c>
      <c r="G341" s="356" t="s">
        <v>1417</v>
      </c>
      <c r="H341" s="356" t="s">
        <v>34</v>
      </c>
      <c r="I341" s="356" t="s">
        <v>34</v>
      </c>
      <c r="J341" s="356" t="s">
        <v>608</v>
      </c>
      <c r="K341" s="357" t="s">
        <v>48</v>
      </c>
      <c r="L341" s="358"/>
      <c r="M341" s="358" t="s">
        <v>1414</v>
      </c>
      <c r="N341" s="357">
        <v>348120</v>
      </c>
      <c r="O341" s="357" t="s">
        <v>1320</v>
      </c>
      <c r="P341" s="361">
        <v>41321</v>
      </c>
      <c r="Q341" s="362">
        <v>10.488125</v>
      </c>
      <c r="R341" s="362">
        <v>9.6385202570281052</v>
      </c>
      <c r="S341" s="841">
        <v>3</v>
      </c>
      <c r="T341" s="359">
        <v>6.3888142398710102E-2</v>
      </c>
      <c r="U341" s="664">
        <v>0.63879921617127666</v>
      </c>
      <c r="V341" s="359">
        <v>6.0406382596155606E-2</v>
      </c>
      <c r="W341" s="664">
        <v>0.52566243058993001</v>
      </c>
      <c r="X341" s="359">
        <v>4.6099921412796396E-2</v>
      </c>
      <c r="Y341" s="664">
        <v>0.30318775615054155</v>
      </c>
      <c r="Z341" s="359">
        <v>3.7163933868940457E-2</v>
      </c>
      <c r="AA341" s="664">
        <v>0.19628574328562751</v>
      </c>
      <c r="AB341" s="359">
        <v>0.20822939381054303</v>
      </c>
      <c r="AC341" s="363">
        <v>-0.26177090786588608</v>
      </c>
      <c r="AD341" s="865">
        <v>0</v>
      </c>
      <c r="AE341" s="360" t="s">
        <v>1846</v>
      </c>
      <c r="AF341" s="844" t="s">
        <v>1741</v>
      </c>
      <c r="AG341" s="364" t="s">
        <v>1436</v>
      </c>
      <c r="AH341" s="364" t="s">
        <v>1747</v>
      </c>
      <c r="AI341" s="364">
        <v>1000</v>
      </c>
      <c r="AJ341" s="364">
        <v>1000</v>
      </c>
      <c r="AK341" s="364">
        <v>1000</v>
      </c>
      <c r="AL341" s="359">
        <v>0.03</v>
      </c>
      <c r="AM341" s="359">
        <v>0.15</v>
      </c>
      <c r="AN341" s="664" t="s">
        <v>2161</v>
      </c>
      <c r="AO341" s="357" t="s">
        <v>1323</v>
      </c>
      <c r="AP341" s="360" t="s">
        <v>1744</v>
      </c>
      <c r="AQ341" s="366" t="s">
        <v>659</v>
      </c>
      <c r="AR341" s="359">
        <v>1.73333333333333E-3</v>
      </c>
      <c r="AS341" s="359">
        <v>1.73333333333333E-3</v>
      </c>
      <c r="AT341" s="359" t="s">
        <v>1417</v>
      </c>
      <c r="AW341" s="198"/>
      <c r="AX341" s="198"/>
      <c r="AY341" s="184"/>
      <c r="AZ341" s="184"/>
      <c r="BA341" s="184"/>
      <c r="BB341" s="848"/>
      <c r="BC341" s="184"/>
      <c r="BD341" s="184"/>
      <c r="BE341" s="184"/>
      <c r="BF341" s="184"/>
      <c r="BG341" s="848"/>
      <c r="BH341" s="186"/>
      <c r="BI341" s="199"/>
      <c r="BJ341" s="199"/>
      <c r="BK341" s="199"/>
      <c r="BL341" s="186"/>
      <c r="BM341" s="186"/>
      <c r="BN341" s="186"/>
      <c r="BO341" s="186"/>
      <c r="BP341" s="186"/>
      <c r="BQ341" s="186"/>
      <c r="BR341" s="186"/>
      <c r="BS341" s="186"/>
      <c r="BT341" s="187"/>
      <c r="BU341" s="188"/>
      <c r="BV341" s="189"/>
      <c r="BW341" s="185"/>
    </row>
    <row r="342" spans="2:75" customFormat="1" ht="18.75">
      <c r="B342" s="353" t="s">
        <v>1086</v>
      </c>
      <c r="C342" s="354">
        <v>39731692000183</v>
      </c>
      <c r="D342" s="355" t="s">
        <v>14</v>
      </c>
      <c r="E342" s="355" t="s">
        <v>607</v>
      </c>
      <c r="F342" s="355" t="s">
        <v>1417</v>
      </c>
      <c r="G342" s="356" t="s">
        <v>1417</v>
      </c>
      <c r="H342" s="356" t="s">
        <v>34</v>
      </c>
      <c r="I342" s="356" t="s">
        <v>34</v>
      </c>
      <c r="J342" s="356" t="s">
        <v>608</v>
      </c>
      <c r="K342" s="357" t="s">
        <v>48</v>
      </c>
      <c r="L342" s="358"/>
      <c r="M342" s="358" t="s">
        <v>1414</v>
      </c>
      <c r="N342" s="357">
        <v>566128</v>
      </c>
      <c r="O342" s="357" t="s">
        <v>1320</v>
      </c>
      <c r="P342" s="361">
        <v>44154</v>
      </c>
      <c r="Q342" s="362">
        <v>8.5180032899999993</v>
      </c>
      <c r="R342" s="362">
        <v>7.4801501081673321</v>
      </c>
      <c r="S342" s="841">
        <v>3</v>
      </c>
      <c r="T342" s="359">
        <v>-5.5331595547571277E-2</v>
      </c>
      <c r="U342" s="664">
        <v>-0.55324475776287807</v>
      </c>
      <c r="V342" s="359">
        <v>-8.0343219016995593E-2</v>
      </c>
      <c r="W342" s="664">
        <v>-0.69915479084789323</v>
      </c>
      <c r="X342" s="359"/>
      <c r="Y342" s="664"/>
      <c r="Z342" s="359"/>
      <c r="AA342" s="664"/>
      <c r="AB342" s="359">
        <v>0.242919270475838</v>
      </c>
      <c r="AC342" s="363">
        <v>-0.80379789834220472</v>
      </c>
      <c r="AD342" s="865">
        <v>0</v>
      </c>
      <c r="AE342" s="360" t="s">
        <v>2052</v>
      </c>
      <c r="AF342" s="844" t="s">
        <v>1760</v>
      </c>
      <c r="AG342" s="364" t="s">
        <v>1435</v>
      </c>
      <c r="AH342" s="364" t="s">
        <v>1747</v>
      </c>
      <c r="AI342" s="364">
        <v>1000</v>
      </c>
      <c r="AJ342" s="364">
        <v>1000</v>
      </c>
      <c r="AK342" s="364">
        <v>1000</v>
      </c>
      <c r="AL342" s="359">
        <v>1.46E-2</v>
      </c>
      <c r="AM342" s="359">
        <v>0.2</v>
      </c>
      <c r="AN342" s="664" t="s">
        <v>34</v>
      </c>
      <c r="AO342" s="357" t="s">
        <v>1323</v>
      </c>
      <c r="AP342" s="360" t="s">
        <v>1762</v>
      </c>
      <c r="AQ342" s="366" t="s">
        <v>668</v>
      </c>
      <c r="AR342" s="359">
        <v>0</v>
      </c>
      <c r="AS342" s="359">
        <v>0</v>
      </c>
      <c r="AT342" s="359" t="s">
        <v>1417</v>
      </c>
      <c r="AW342" s="198"/>
      <c r="AX342" s="198"/>
      <c r="AY342" s="184"/>
      <c r="AZ342" s="184"/>
      <c r="BA342" s="184"/>
      <c r="BB342" s="848"/>
      <c r="BC342" s="184"/>
      <c r="BD342" s="184"/>
      <c r="BE342" s="184"/>
      <c r="BF342" s="184"/>
      <c r="BG342" s="848"/>
      <c r="BH342" s="186"/>
      <c r="BI342" s="199"/>
      <c r="BJ342" s="199"/>
      <c r="BK342" s="199"/>
      <c r="BL342" s="186"/>
      <c r="BM342" s="186"/>
      <c r="BN342" s="186"/>
      <c r="BO342" s="186"/>
      <c r="BP342" s="186"/>
      <c r="BQ342" s="186"/>
      <c r="BR342" s="186"/>
      <c r="BS342" s="186"/>
      <c r="BT342" s="187"/>
      <c r="BU342" s="188"/>
      <c r="BV342" s="189"/>
      <c r="BW342" s="185"/>
    </row>
    <row r="343" spans="2:75" customFormat="1" ht="18.75">
      <c r="B343" s="353" t="s">
        <v>312</v>
      </c>
      <c r="C343" s="354">
        <v>26587503000107</v>
      </c>
      <c r="D343" s="355" t="s">
        <v>14</v>
      </c>
      <c r="E343" s="355" t="s">
        <v>607</v>
      </c>
      <c r="F343" s="355" t="s">
        <v>1417</v>
      </c>
      <c r="G343" s="356" t="s">
        <v>1417</v>
      </c>
      <c r="H343" s="356" t="s">
        <v>34</v>
      </c>
      <c r="I343" s="356" t="s">
        <v>34</v>
      </c>
      <c r="J343" s="356" t="s">
        <v>608</v>
      </c>
      <c r="K343" s="357" t="s">
        <v>48</v>
      </c>
      <c r="L343" s="358"/>
      <c r="M343" s="358" t="s">
        <v>34</v>
      </c>
      <c r="N343" s="357">
        <v>433977</v>
      </c>
      <c r="O343" s="357" t="s">
        <v>1320</v>
      </c>
      <c r="P343" s="361">
        <v>42755</v>
      </c>
      <c r="Q343" s="362">
        <v>18.395358000000002</v>
      </c>
      <c r="R343" s="362">
        <v>7.8059401952191196</v>
      </c>
      <c r="S343" s="841">
        <v>3</v>
      </c>
      <c r="T343" s="359">
        <v>0.1361271754239306</v>
      </c>
      <c r="U343" s="664">
        <v>1.3610965931320054</v>
      </c>
      <c r="V343" s="359">
        <v>0.15047679336678565</v>
      </c>
      <c r="W343" s="664">
        <v>1.3094642246231329</v>
      </c>
      <c r="X343" s="359">
        <v>0.23385403250659254</v>
      </c>
      <c r="Y343" s="664">
        <v>1.5380000054132139</v>
      </c>
      <c r="Z343" s="359">
        <v>0.11523643364216207</v>
      </c>
      <c r="AA343" s="664">
        <v>0.60863494997069179</v>
      </c>
      <c r="AB343" s="359">
        <v>0.21297969179729431</v>
      </c>
      <c r="AC343" s="363">
        <v>0.16697372884888764</v>
      </c>
      <c r="AD343" s="865">
        <v>0</v>
      </c>
      <c r="AE343" s="360" t="s">
        <v>1963</v>
      </c>
      <c r="AF343" s="844" t="s">
        <v>1741</v>
      </c>
      <c r="AG343" s="364" t="s">
        <v>1436</v>
      </c>
      <c r="AH343" s="364" t="s">
        <v>1747</v>
      </c>
      <c r="AI343" s="364">
        <v>10000</v>
      </c>
      <c r="AJ343" s="364">
        <v>5000</v>
      </c>
      <c r="AK343" s="364">
        <v>10000</v>
      </c>
      <c r="AL343" s="359">
        <v>0.02</v>
      </c>
      <c r="AM343" s="359">
        <v>0.2</v>
      </c>
      <c r="AN343" s="664" t="s">
        <v>666</v>
      </c>
      <c r="AO343" s="357" t="s">
        <v>1323</v>
      </c>
      <c r="AP343" s="360" t="s">
        <v>1744</v>
      </c>
      <c r="AQ343" s="366" t="s">
        <v>670</v>
      </c>
      <c r="AR343" s="359">
        <v>5.0000000000000001E-3</v>
      </c>
      <c r="AS343" s="359">
        <v>5.0000000000000001E-3</v>
      </c>
      <c r="AT343" s="359" t="s">
        <v>1417</v>
      </c>
      <c r="AW343" s="198"/>
      <c r="AX343" s="198"/>
      <c r="AY343" s="184"/>
      <c r="AZ343" s="184"/>
      <c r="BA343" s="184"/>
      <c r="BB343" s="848"/>
      <c r="BC343" s="184"/>
      <c r="BD343" s="184"/>
      <c r="BE343" s="184"/>
      <c r="BF343" s="184"/>
      <c r="BG343" s="848"/>
      <c r="BH343" s="186"/>
      <c r="BI343" s="199"/>
      <c r="BJ343" s="199"/>
      <c r="BK343" s="199"/>
      <c r="BL343" s="186"/>
      <c r="BM343" s="186"/>
      <c r="BN343" s="186"/>
      <c r="BO343" s="186"/>
      <c r="BP343" s="186"/>
      <c r="BQ343" s="186"/>
      <c r="BR343" s="186"/>
      <c r="BS343" s="186"/>
      <c r="BT343" s="187"/>
      <c r="BU343" s="188"/>
      <c r="BV343" s="189"/>
      <c r="BW343" s="185"/>
    </row>
    <row r="344" spans="2:75" customFormat="1" ht="18.75">
      <c r="B344" s="353" t="s">
        <v>321</v>
      </c>
      <c r="C344" s="354">
        <v>3840166000104</v>
      </c>
      <c r="D344" s="355" t="s">
        <v>14</v>
      </c>
      <c r="E344" s="355" t="s">
        <v>607</v>
      </c>
      <c r="F344" s="355" t="s">
        <v>1417</v>
      </c>
      <c r="G344" s="356" t="s">
        <v>1417</v>
      </c>
      <c r="H344" s="356" t="s">
        <v>34</v>
      </c>
      <c r="I344" s="356" t="s">
        <v>34</v>
      </c>
      <c r="J344" s="356" t="s">
        <v>608</v>
      </c>
      <c r="K344" s="357" t="s">
        <v>48</v>
      </c>
      <c r="L344" s="358"/>
      <c r="M344" s="358" t="s">
        <v>34</v>
      </c>
      <c r="N344" s="357">
        <v>110574</v>
      </c>
      <c r="O344" s="357" t="s">
        <v>1320</v>
      </c>
      <c r="P344" s="361">
        <v>36671</v>
      </c>
      <c r="Q344" s="362">
        <v>29.519379000000001</v>
      </c>
      <c r="R344" s="362">
        <v>31.92477232669323</v>
      </c>
      <c r="S344" s="841">
        <v>3</v>
      </c>
      <c r="T344" s="359">
        <v>-8.5312551908509504E-2</v>
      </c>
      <c r="U344" s="664">
        <v>-0.85301574349464149</v>
      </c>
      <c r="V344" s="359">
        <v>-6.6882312319533455E-2</v>
      </c>
      <c r="W344" s="664">
        <v>-0.58201662384594233</v>
      </c>
      <c r="X344" s="359">
        <v>6.2674610817331722E-2</v>
      </c>
      <c r="Y344" s="664">
        <v>0.41219537992619332</v>
      </c>
      <c r="Z344" s="359">
        <v>1.9914948161479096E-2</v>
      </c>
      <c r="AA344" s="664">
        <v>0.10518317076324384</v>
      </c>
      <c r="AB344" s="359">
        <v>0.21019351023575017</v>
      </c>
      <c r="AC344" s="363">
        <v>-0.86490345098636445</v>
      </c>
      <c r="AD344" s="865">
        <v>9720835000190</v>
      </c>
      <c r="AE344" s="360" t="s">
        <v>1779</v>
      </c>
      <c r="AF344" s="844" t="s">
        <v>1741</v>
      </c>
      <c r="AG344" s="364" t="s">
        <v>1436</v>
      </c>
      <c r="AH344" s="364" t="s">
        <v>1742</v>
      </c>
      <c r="AI344" s="364">
        <v>0</v>
      </c>
      <c r="AJ344" s="364">
        <v>0</v>
      </c>
      <c r="AK344" s="364">
        <v>1000</v>
      </c>
      <c r="AL344" s="359">
        <v>1.9900000000000001E-2</v>
      </c>
      <c r="AM344" s="359">
        <v>0.2</v>
      </c>
      <c r="AN344" s="664" t="s">
        <v>2161</v>
      </c>
      <c r="AO344" s="357" t="s">
        <v>1323</v>
      </c>
      <c r="AP344" s="360" t="s">
        <v>1762</v>
      </c>
      <c r="AQ344" s="366" t="s">
        <v>668</v>
      </c>
      <c r="AR344" s="359">
        <v>4.0000000000000001E-3</v>
      </c>
      <c r="AS344" s="359">
        <v>4.0000000000000001E-3</v>
      </c>
      <c r="AT344" s="359" t="s">
        <v>1417</v>
      </c>
      <c r="AW344" s="198"/>
      <c r="AX344" s="198"/>
      <c r="AY344" s="184"/>
      <c r="AZ344" s="184"/>
      <c r="BA344" s="184"/>
      <c r="BB344" s="848"/>
      <c r="BC344" s="184"/>
      <c r="BD344" s="184"/>
      <c r="BE344" s="184"/>
      <c r="BF344" s="184"/>
      <c r="BG344" s="848"/>
      <c r="BH344" s="186"/>
      <c r="BI344" s="199"/>
      <c r="BJ344" s="199"/>
      <c r="BK344" s="199"/>
      <c r="BL344" s="186"/>
      <c r="BM344" s="186"/>
      <c r="BN344" s="186"/>
      <c r="BO344" s="186"/>
      <c r="BP344" s="186"/>
      <c r="BQ344" s="186"/>
      <c r="BR344" s="186"/>
      <c r="BS344" s="186"/>
      <c r="BT344" s="187"/>
      <c r="BU344" s="188"/>
      <c r="BV344" s="189"/>
      <c r="BW344" s="185"/>
    </row>
    <row r="345" spans="2:75" customFormat="1" ht="18.75">
      <c r="B345" s="353" t="s">
        <v>322</v>
      </c>
      <c r="C345" s="354">
        <v>13106983000197</v>
      </c>
      <c r="D345" s="355" t="s">
        <v>14</v>
      </c>
      <c r="E345" s="355" t="s">
        <v>607</v>
      </c>
      <c r="F345" s="355" t="s">
        <v>1417</v>
      </c>
      <c r="G345" s="356" t="s">
        <v>1417</v>
      </c>
      <c r="H345" s="356" t="s">
        <v>34</v>
      </c>
      <c r="I345" s="356" t="s">
        <v>34</v>
      </c>
      <c r="J345" s="356" t="s">
        <v>608</v>
      </c>
      <c r="K345" s="357" t="s">
        <v>48</v>
      </c>
      <c r="L345" s="358"/>
      <c r="M345" s="358" t="s">
        <v>34</v>
      </c>
      <c r="N345" s="357">
        <v>271063</v>
      </c>
      <c r="O345" s="357" t="s">
        <v>1320</v>
      </c>
      <c r="P345" s="361">
        <v>40634</v>
      </c>
      <c r="Q345" s="362">
        <v>146.65786900000001</v>
      </c>
      <c r="R345" s="362">
        <v>192.00360212748998</v>
      </c>
      <c r="S345" s="841">
        <v>3</v>
      </c>
      <c r="T345" s="359">
        <v>-9.8806769755266588E-2</v>
      </c>
      <c r="U345" s="664">
        <v>-0.98794055833049932</v>
      </c>
      <c r="V345" s="359">
        <v>-8.0391509952711271E-2</v>
      </c>
      <c r="W345" s="664">
        <v>-0.69957502343843714</v>
      </c>
      <c r="X345" s="359">
        <v>-4.310902083559065E-2</v>
      </c>
      <c r="Y345" s="664">
        <v>-0.28351734442136539</v>
      </c>
      <c r="Z345" s="359">
        <v>-9.7996429606597824E-2</v>
      </c>
      <c r="AA345" s="664">
        <v>-0.51757981521823015</v>
      </c>
      <c r="AB345" s="359">
        <v>0.22979033399239662</v>
      </c>
      <c r="AC345" s="363">
        <v>-0.8499325738282717</v>
      </c>
      <c r="AD345" s="865">
        <v>6964937000163</v>
      </c>
      <c r="AE345" s="360" t="s">
        <v>1779</v>
      </c>
      <c r="AF345" s="844" t="s">
        <v>1741</v>
      </c>
      <c r="AG345" s="364" t="s">
        <v>1436</v>
      </c>
      <c r="AH345" s="364" t="s">
        <v>1747</v>
      </c>
      <c r="AI345" s="364">
        <v>50000</v>
      </c>
      <c r="AJ345" s="364">
        <v>5000</v>
      </c>
      <c r="AK345" s="364">
        <v>25000</v>
      </c>
      <c r="AL345" s="359">
        <v>0.02</v>
      </c>
      <c r="AM345" s="359">
        <v>0.2</v>
      </c>
      <c r="AN345" s="664" t="s">
        <v>666</v>
      </c>
      <c r="AO345" s="357" t="s">
        <v>1323</v>
      </c>
      <c r="AP345" s="360" t="s">
        <v>1744</v>
      </c>
      <c r="AQ345" s="366" t="s">
        <v>659</v>
      </c>
      <c r="AR345" s="359">
        <v>5.3333333333333297E-3</v>
      </c>
      <c r="AS345" s="359">
        <v>5.3333333333333297E-3</v>
      </c>
      <c r="AT345" s="359" t="s">
        <v>1417</v>
      </c>
      <c r="AW345" s="198"/>
      <c r="AX345" s="198"/>
      <c r="AY345" s="184"/>
      <c r="AZ345" s="184"/>
      <c r="BA345" s="184"/>
      <c r="BB345" s="848"/>
      <c r="BC345" s="184"/>
      <c r="BD345" s="184"/>
      <c r="BE345" s="184"/>
      <c r="BF345" s="184"/>
      <c r="BG345" s="848"/>
      <c r="BH345" s="186"/>
      <c r="BI345" s="199"/>
      <c r="BJ345" s="199"/>
      <c r="BK345" s="199"/>
      <c r="BL345" s="218"/>
      <c r="BM345" s="186"/>
      <c r="BN345" s="186"/>
      <c r="BO345" s="186"/>
      <c r="BP345" s="186"/>
      <c r="BQ345" s="186"/>
      <c r="BR345" s="186"/>
      <c r="BS345" s="186"/>
      <c r="BT345" s="187"/>
      <c r="BU345" s="188"/>
      <c r="BV345" s="189"/>
      <c r="BW345" s="185"/>
    </row>
    <row r="346" spans="2:75" customFormat="1" ht="18.75">
      <c r="B346" s="353" t="s">
        <v>325</v>
      </c>
      <c r="C346" s="354">
        <v>18628896000113</v>
      </c>
      <c r="D346" s="355" t="s">
        <v>14</v>
      </c>
      <c r="E346" s="355" t="s">
        <v>607</v>
      </c>
      <c r="F346" s="355" t="s">
        <v>1417</v>
      </c>
      <c r="G346" s="356" t="s">
        <v>1417</v>
      </c>
      <c r="H346" s="356" t="s">
        <v>34</v>
      </c>
      <c r="I346" s="356" t="s">
        <v>34</v>
      </c>
      <c r="J346" s="356" t="s">
        <v>611</v>
      </c>
      <c r="K346" s="357" t="s">
        <v>48</v>
      </c>
      <c r="L346" s="358"/>
      <c r="M346" s="358" t="s">
        <v>34</v>
      </c>
      <c r="N346" s="357">
        <v>487163</v>
      </c>
      <c r="O346" s="357" t="s">
        <v>1320</v>
      </c>
      <c r="P346" s="361">
        <v>42811</v>
      </c>
      <c r="Q346" s="362">
        <v>4.0602510000000001</v>
      </c>
      <c r="R346" s="362">
        <v>2.476442872509959</v>
      </c>
      <c r="S346" s="841">
        <v>3</v>
      </c>
      <c r="T346" s="359">
        <v>2.6166608668320768E-2</v>
      </c>
      <c r="U346" s="664">
        <v>0.2616324169024723</v>
      </c>
      <c r="V346" s="359">
        <v>7.2634410781450276E-2</v>
      </c>
      <c r="W346" s="664">
        <v>0.63207196449923664</v>
      </c>
      <c r="X346" s="359">
        <v>-0.18722553664078323</v>
      </c>
      <c r="Y346" s="664">
        <v>-1.2313359461051794</v>
      </c>
      <c r="Z346" s="359">
        <v>-8.9922256111357846E-2</v>
      </c>
      <c r="AA346" s="664">
        <v>-0.47493510619686313</v>
      </c>
      <c r="AB346" s="359">
        <v>0.1716271745258581</v>
      </c>
      <c r="AC346" s="363">
        <v>-0.246350086422265</v>
      </c>
      <c r="AD346" s="865">
        <v>0</v>
      </c>
      <c r="AE346" s="360" t="s">
        <v>1877</v>
      </c>
      <c r="AF346" s="844" t="s">
        <v>1757</v>
      </c>
      <c r="AG346" s="364" t="s">
        <v>741</v>
      </c>
      <c r="AH346" s="364" t="s">
        <v>1747</v>
      </c>
      <c r="AI346" s="364">
        <v>1000</v>
      </c>
      <c r="AJ346" s="364">
        <v>1000</v>
      </c>
      <c r="AK346" s="364">
        <v>1000</v>
      </c>
      <c r="AL346" s="359">
        <v>0.02</v>
      </c>
      <c r="AM346" s="359">
        <v>0.2</v>
      </c>
      <c r="AN346" s="664" t="s">
        <v>2156</v>
      </c>
      <c r="AO346" s="357" t="s">
        <v>1323</v>
      </c>
      <c r="AP346" s="360" t="s">
        <v>1744</v>
      </c>
      <c r="AQ346" s="366" t="s">
        <v>659</v>
      </c>
      <c r="AR346" s="359">
        <v>6.6666666666666697E-3</v>
      </c>
      <c r="AS346" s="359">
        <v>6.6666666666666697E-3</v>
      </c>
      <c r="AT346" s="359" t="s">
        <v>1417</v>
      </c>
      <c r="AW346" s="198"/>
      <c r="AX346" s="198"/>
      <c r="AY346" s="184"/>
      <c r="AZ346" s="184"/>
      <c r="BA346" s="184"/>
      <c r="BB346" s="848"/>
      <c r="BC346" s="184"/>
      <c r="BD346" s="184"/>
      <c r="BE346" s="184"/>
      <c r="BF346" s="184"/>
      <c r="BG346" s="848"/>
      <c r="BH346" s="186"/>
      <c r="BI346" s="199"/>
      <c r="BJ346" s="199"/>
      <c r="BK346" s="199"/>
      <c r="BL346" s="218"/>
      <c r="BM346" s="186"/>
      <c r="BN346" s="186"/>
      <c r="BO346" s="186"/>
      <c r="BP346" s="186"/>
      <c r="BQ346" s="186"/>
      <c r="BR346" s="186"/>
      <c r="BS346" s="186"/>
      <c r="BT346" s="187"/>
      <c r="BU346" s="188"/>
      <c r="BV346" s="189"/>
      <c r="BW346" s="185"/>
    </row>
    <row r="347" spans="2:75" customFormat="1" ht="18.75">
      <c r="B347" s="353" t="s">
        <v>1125</v>
      </c>
      <c r="C347" s="354">
        <v>38048878000170</v>
      </c>
      <c r="D347" s="355" t="s">
        <v>14</v>
      </c>
      <c r="E347" s="355" t="s">
        <v>607</v>
      </c>
      <c r="F347" s="355" t="s">
        <v>1417</v>
      </c>
      <c r="G347" s="356" t="s">
        <v>1417</v>
      </c>
      <c r="H347" s="356" t="s">
        <v>34</v>
      </c>
      <c r="I347" s="356" t="s">
        <v>34</v>
      </c>
      <c r="J347" s="356" t="s">
        <v>611</v>
      </c>
      <c r="K347" s="357" t="s">
        <v>1417</v>
      </c>
      <c r="L347" s="358"/>
      <c r="M347" s="358" t="s">
        <v>34</v>
      </c>
      <c r="N347" s="357">
        <v>548960</v>
      </c>
      <c r="O347" s="357" t="s">
        <v>1320</v>
      </c>
      <c r="P347" s="361">
        <v>44063</v>
      </c>
      <c r="Q347" s="362">
        <v>34.191946569999999</v>
      </c>
      <c r="R347" s="362">
        <v>50.844305594780899</v>
      </c>
      <c r="S347" s="841">
        <v>3</v>
      </c>
      <c r="T347" s="359">
        <v>-0.24871496472295507</v>
      </c>
      <c r="U347" s="664">
        <v>-2.4868296142274153</v>
      </c>
      <c r="V347" s="359">
        <v>-0.23883288568023053</v>
      </c>
      <c r="W347" s="664">
        <v>-2.0783478466308107</v>
      </c>
      <c r="X347" s="359">
        <v>8.4060924950531968E-2</v>
      </c>
      <c r="Y347" s="664">
        <v>0.55284786686461462</v>
      </c>
      <c r="Z347" s="359"/>
      <c r="AA347" s="664"/>
      <c r="AB347" s="359">
        <v>0.30220665206812225</v>
      </c>
      <c r="AC347" s="363">
        <v>-1.1705489052530673</v>
      </c>
      <c r="AD347" s="865">
        <v>0</v>
      </c>
      <c r="AE347" s="360" t="s">
        <v>1813</v>
      </c>
      <c r="AF347" s="844" t="s">
        <v>1760</v>
      </c>
      <c r="AG347" s="364" t="s">
        <v>1435</v>
      </c>
      <c r="AH347" s="364" t="s">
        <v>1742</v>
      </c>
      <c r="AI347" s="364">
        <v>10000</v>
      </c>
      <c r="AJ347" s="364">
        <v>10000</v>
      </c>
      <c r="AK347" s="364">
        <v>10000</v>
      </c>
      <c r="AL347" s="359">
        <v>6.5000000000000006E-3</v>
      </c>
      <c r="AM347" s="359">
        <v>0</v>
      </c>
      <c r="AN347" s="664" t="s">
        <v>34</v>
      </c>
      <c r="AO347" s="357" t="s">
        <v>1323</v>
      </c>
      <c r="AP347" s="360" t="s">
        <v>1744</v>
      </c>
      <c r="AQ347" s="366" t="s">
        <v>687</v>
      </c>
      <c r="AR347" s="359">
        <v>4.3335500000000002E-3</v>
      </c>
      <c r="AS347" s="359">
        <v>4.3335500000000002E-3</v>
      </c>
      <c r="AT347" s="359" t="s">
        <v>1417</v>
      </c>
      <c r="AW347" s="198"/>
      <c r="AX347" s="198"/>
      <c r="AY347" s="184"/>
      <c r="AZ347" s="184"/>
      <c r="BA347" s="184"/>
      <c r="BB347" s="848"/>
      <c r="BC347" s="184"/>
      <c r="BD347" s="184"/>
      <c r="BE347" s="184"/>
      <c r="BF347" s="184"/>
      <c r="BG347" s="848"/>
      <c r="BH347" s="186"/>
      <c r="BI347" s="199"/>
      <c r="BJ347" s="199"/>
      <c r="BK347" s="199"/>
      <c r="BL347" s="218"/>
      <c r="BM347" s="186"/>
      <c r="BN347" s="186"/>
      <c r="BO347" s="186"/>
      <c r="BP347" s="186"/>
      <c r="BQ347" s="186"/>
      <c r="BR347" s="186"/>
      <c r="BS347" s="186"/>
      <c r="BT347" s="187"/>
      <c r="BU347" s="188"/>
      <c r="BV347" s="189"/>
      <c r="BW347" s="185"/>
    </row>
    <row r="348" spans="2:75" customFormat="1" ht="18.75">
      <c r="B348" s="353" t="s">
        <v>340</v>
      </c>
      <c r="C348" s="354">
        <v>398561000190</v>
      </c>
      <c r="D348" s="355" t="s">
        <v>14</v>
      </c>
      <c r="E348" s="355" t="s">
        <v>607</v>
      </c>
      <c r="F348" s="355" t="s">
        <v>1417</v>
      </c>
      <c r="G348" s="356" t="s">
        <v>1417</v>
      </c>
      <c r="H348" s="356" t="s">
        <v>34</v>
      </c>
      <c r="I348" s="356" t="s">
        <v>34</v>
      </c>
      <c r="J348" s="356" t="s">
        <v>608</v>
      </c>
      <c r="K348" s="357" t="s">
        <v>48</v>
      </c>
      <c r="L348" s="358"/>
      <c r="M348" s="358" t="s">
        <v>34</v>
      </c>
      <c r="N348" s="357">
        <v>388211</v>
      </c>
      <c r="O348" s="357" t="s">
        <v>1320</v>
      </c>
      <c r="P348" s="361">
        <v>34725</v>
      </c>
      <c r="Q348" s="362">
        <v>69.507276000000005</v>
      </c>
      <c r="R348" s="362">
        <v>135.0080424940239</v>
      </c>
      <c r="S348" s="841">
        <v>3</v>
      </c>
      <c r="T348" s="359">
        <v>6.5443772921927268E-2</v>
      </c>
      <c r="U348" s="664">
        <v>0.65435351970199418</v>
      </c>
      <c r="V348" s="359">
        <v>8.5059423455447369E-2</v>
      </c>
      <c r="W348" s="664">
        <v>0.74019567728616431</v>
      </c>
      <c r="X348" s="359">
        <v>0.15209539960969565</v>
      </c>
      <c r="Y348" s="664">
        <v>1.0002937427065424</v>
      </c>
      <c r="Z348" s="359">
        <v>-4.1182343036809232E-2</v>
      </c>
      <c r="AA348" s="664">
        <v>-0.21750944993418822</v>
      </c>
      <c r="AB348" s="359">
        <v>0.23871386599514297</v>
      </c>
      <c r="AC348" s="363">
        <v>-0.1250675425928742</v>
      </c>
      <c r="AD348" s="865">
        <v>14172679000100</v>
      </c>
      <c r="AE348" s="360" t="s">
        <v>1787</v>
      </c>
      <c r="AF348" s="844" t="s">
        <v>1783</v>
      </c>
      <c r="AG348" s="364" t="s">
        <v>59</v>
      </c>
      <c r="AH348" s="364" t="s">
        <v>1747</v>
      </c>
      <c r="AI348" s="364">
        <v>1000</v>
      </c>
      <c r="AJ348" s="364">
        <v>100</v>
      </c>
      <c r="AK348" s="364">
        <v>1000</v>
      </c>
      <c r="AL348" s="359">
        <v>0.02</v>
      </c>
      <c r="AM348" s="359">
        <v>0.2</v>
      </c>
      <c r="AN348" s="664" t="s">
        <v>666</v>
      </c>
      <c r="AO348" s="357" t="s">
        <v>1323</v>
      </c>
      <c r="AP348" s="360" t="s">
        <v>1744</v>
      </c>
      <c r="AQ348" s="366" t="s">
        <v>659</v>
      </c>
      <c r="AR348" s="359">
        <v>6.0000000000000001E-3</v>
      </c>
      <c r="AS348" s="359">
        <v>6.0000000000000001E-3</v>
      </c>
      <c r="AT348" s="359" t="s">
        <v>1417</v>
      </c>
      <c r="AW348" s="198"/>
      <c r="AX348" s="198"/>
      <c r="AY348" s="184"/>
      <c r="AZ348" s="184"/>
      <c r="BA348" s="184"/>
      <c r="BB348" s="848"/>
      <c r="BC348" s="184"/>
      <c r="BD348" s="184"/>
      <c r="BE348" s="184"/>
      <c r="BF348" s="184"/>
      <c r="BG348" s="848"/>
      <c r="BH348" s="186"/>
      <c r="BI348" s="199"/>
      <c r="BJ348" s="199"/>
      <c r="BK348" s="199"/>
      <c r="BL348" s="218"/>
      <c r="BM348" s="186"/>
      <c r="BN348" s="186"/>
      <c r="BO348" s="186"/>
      <c r="BP348" s="186"/>
      <c r="BQ348" s="186"/>
      <c r="BR348" s="186"/>
      <c r="BS348" s="186"/>
      <c r="BT348" s="187"/>
      <c r="BU348" s="188"/>
      <c r="BV348" s="189"/>
      <c r="BW348" s="185"/>
    </row>
    <row r="349" spans="2:75" customFormat="1" ht="18.75">
      <c r="B349" s="353" t="s">
        <v>589</v>
      </c>
      <c r="C349" s="354">
        <v>10756685000154</v>
      </c>
      <c r="D349" s="355" t="s">
        <v>14</v>
      </c>
      <c r="E349" s="355" t="s">
        <v>607</v>
      </c>
      <c r="F349" s="355" t="s">
        <v>1417</v>
      </c>
      <c r="G349" s="356" t="s">
        <v>1417</v>
      </c>
      <c r="H349" s="356" t="s">
        <v>34</v>
      </c>
      <c r="I349" s="356" t="s">
        <v>34</v>
      </c>
      <c r="J349" s="356" t="s">
        <v>608</v>
      </c>
      <c r="K349" s="357" t="s">
        <v>48</v>
      </c>
      <c r="L349" s="358"/>
      <c r="M349" s="358" t="s">
        <v>34</v>
      </c>
      <c r="N349" s="357">
        <v>342084</v>
      </c>
      <c r="O349" s="357" t="s">
        <v>1320</v>
      </c>
      <c r="P349" s="361">
        <v>41418</v>
      </c>
      <c r="Q349" s="362">
        <v>81.979695000000007</v>
      </c>
      <c r="R349" s="362">
        <v>81.764563832669367</v>
      </c>
      <c r="S349" s="841">
        <v>3</v>
      </c>
      <c r="T349" s="359">
        <v>4.6191486774382895E-2</v>
      </c>
      <c r="U349" s="664">
        <v>0.46185543102999083</v>
      </c>
      <c r="V349" s="359">
        <v>5.2553451531336837E-2</v>
      </c>
      <c r="W349" s="664">
        <v>0.45732543285269894</v>
      </c>
      <c r="X349" s="359">
        <v>0.14829793464445373</v>
      </c>
      <c r="Y349" s="664">
        <v>0.97531875692375958</v>
      </c>
      <c r="Z349" s="359">
        <v>8.2273843506358579E-2</v>
      </c>
      <c r="AA349" s="664">
        <v>0.43453910402923135</v>
      </c>
      <c r="AB349" s="359">
        <v>0.24987121084487429</v>
      </c>
      <c r="AC349" s="363">
        <v>-0.24957388374638753</v>
      </c>
      <c r="AD349" s="865">
        <v>0</v>
      </c>
      <c r="AE349" s="360" t="s">
        <v>1892</v>
      </c>
      <c r="AF349" s="844" t="s">
        <v>1757</v>
      </c>
      <c r="AG349" s="364" t="s">
        <v>741</v>
      </c>
      <c r="AH349" s="364" t="s">
        <v>1747</v>
      </c>
      <c r="AI349" s="364">
        <v>5000</v>
      </c>
      <c r="AJ349" s="364">
        <v>1000</v>
      </c>
      <c r="AK349" s="364">
        <v>1000</v>
      </c>
      <c r="AL349" s="359">
        <v>0.03</v>
      </c>
      <c r="AM349" s="359">
        <v>0.2</v>
      </c>
      <c r="AN349" s="664" t="s">
        <v>666</v>
      </c>
      <c r="AO349" s="357" t="s">
        <v>1323</v>
      </c>
      <c r="AP349" s="360" t="s">
        <v>1744</v>
      </c>
      <c r="AQ349" s="366" t="s">
        <v>665</v>
      </c>
      <c r="AR349" s="359">
        <v>0.01</v>
      </c>
      <c r="AS349" s="359">
        <v>0.01</v>
      </c>
      <c r="AT349" s="359" t="s">
        <v>1417</v>
      </c>
      <c r="AW349" s="198"/>
      <c r="AX349" s="198"/>
      <c r="AY349" s="184"/>
      <c r="AZ349" s="184"/>
      <c r="BA349" s="184"/>
      <c r="BB349" s="848"/>
      <c r="BC349" s="184"/>
      <c r="BD349" s="184"/>
      <c r="BE349" s="184"/>
      <c r="BF349" s="184"/>
      <c r="BG349" s="848"/>
      <c r="BH349" s="186"/>
      <c r="BI349" s="199"/>
      <c r="BJ349" s="199"/>
      <c r="BK349" s="199"/>
      <c r="BL349" s="218"/>
      <c r="BM349" s="186"/>
      <c r="BN349" s="186"/>
      <c r="BO349" s="186"/>
      <c r="BP349" s="186"/>
      <c r="BQ349" s="186"/>
      <c r="BR349" s="186"/>
      <c r="BS349" s="186"/>
      <c r="BT349" s="187"/>
      <c r="BU349" s="188"/>
      <c r="BV349" s="189"/>
      <c r="BW349" s="185"/>
    </row>
    <row r="350" spans="2:75" customFormat="1" ht="18.75">
      <c r="B350" s="353" t="s">
        <v>1155</v>
      </c>
      <c r="C350" s="354">
        <v>13504068000150</v>
      </c>
      <c r="D350" s="355" t="s">
        <v>14</v>
      </c>
      <c r="E350" s="355" t="s">
        <v>607</v>
      </c>
      <c r="F350" s="355" t="s">
        <v>1417</v>
      </c>
      <c r="G350" s="356" t="s">
        <v>1417</v>
      </c>
      <c r="H350" s="356" t="s">
        <v>34</v>
      </c>
      <c r="I350" s="356" t="s">
        <v>34</v>
      </c>
      <c r="J350" s="356" t="s">
        <v>608</v>
      </c>
      <c r="K350" s="357" t="s">
        <v>48</v>
      </c>
      <c r="L350" s="358"/>
      <c r="M350" s="358" t="s">
        <v>34</v>
      </c>
      <c r="N350" s="357">
        <v>439924</v>
      </c>
      <c r="O350" s="357" t="s">
        <v>1320</v>
      </c>
      <c r="P350" s="361">
        <v>42811</v>
      </c>
      <c r="Q350" s="362">
        <v>73.139139999999998</v>
      </c>
      <c r="R350" s="362">
        <v>69.724863657370548</v>
      </c>
      <c r="S350" s="841">
        <v>3</v>
      </c>
      <c r="T350" s="359">
        <v>-4.1940974378271934E-2</v>
      </c>
      <c r="U350" s="664">
        <v>-0.41935577639898064</v>
      </c>
      <c r="V350" s="359">
        <v>-4.6454461548451231E-2</v>
      </c>
      <c r="W350" s="664">
        <v>-0.40425140721569081</v>
      </c>
      <c r="X350" s="359">
        <v>-3.8457925840415186E-2</v>
      </c>
      <c r="Y350" s="664">
        <v>-0.25292824552457566</v>
      </c>
      <c r="Z350" s="359">
        <v>-1.7229346454386896E-2</v>
      </c>
      <c r="AA350" s="664">
        <v>-9.0998845468060238E-2</v>
      </c>
      <c r="AB350" s="359">
        <v>0.25236153375590231</v>
      </c>
      <c r="AC350" s="363">
        <v>-0.63943676044876496</v>
      </c>
      <c r="AD350" s="865">
        <v>36327079000107</v>
      </c>
      <c r="AE350" s="360" t="s">
        <v>1965</v>
      </c>
      <c r="AF350" s="844" t="s">
        <v>1741</v>
      </c>
      <c r="AG350" s="364" t="s">
        <v>1436</v>
      </c>
      <c r="AH350" s="364" t="s">
        <v>1817</v>
      </c>
      <c r="AI350" s="364">
        <v>500</v>
      </c>
      <c r="AJ350" s="364">
        <v>100</v>
      </c>
      <c r="AK350" s="364">
        <v>500</v>
      </c>
      <c r="AL350" s="359">
        <v>1.9E-2</v>
      </c>
      <c r="AM350" s="359">
        <v>0.15</v>
      </c>
      <c r="AN350" s="664" t="s">
        <v>2161</v>
      </c>
      <c r="AO350" s="357" t="s">
        <v>1323</v>
      </c>
      <c r="AP350" s="360" t="s">
        <v>1744</v>
      </c>
      <c r="AQ350" s="366" t="s">
        <v>659</v>
      </c>
      <c r="AR350" s="359">
        <v>4.7999999999999996E-3</v>
      </c>
      <c r="AS350" s="359">
        <v>4.7999999999999996E-3</v>
      </c>
      <c r="AT350" s="359" t="s">
        <v>1417</v>
      </c>
      <c r="AW350" s="198"/>
      <c r="AX350" s="198"/>
      <c r="AY350" s="184"/>
      <c r="AZ350" s="184"/>
      <c r="BA350" s="184"/>
      <c r="BB350" s="848"/>
      <c r="BC350" s="184"/>
      <c r="BD350" s="184"/>
      <c r="BE350" s="184"/>
      <c r="BF350" s="184"/>
      <c r="BG350" s="848"/>
      <c r="BH350" s="186"/>
      <c r="BI350" s="199"/>
      <c r="BJ350" s="199"/>
      <c r="BK350" s="199"/>
      <c r="BL350" s="218"/>
      <c r="BM350" s="186"/>
      <c r="BN350" s="186"/>
      <c r="BO350" s="186"/>
      <c r="BP350" s="186"/>
      <c r="BQ350" s="186"/>
      <c r="BR350" s="186"/>
      <c r="BS350" s="186"/>
      <c r="BT350" s="187"/>
      <c r="BU350" s="188"/>
      <c r="BV350" s="189"/>
      <c r="BW350" s="185"/>
    </row>
    <row r="351" spans="2:75" customFormat="1" ht="18.75">
      <c r="B351" s="353" t="s">
        <v>1156</v>
      </c>
      <c r="C351" s="354">
        <v>27250923000158</v>
      </c>
      <c r="D351" s="355" t="s">
        <v>14</v>
      </c>
      <c r="E351" s="355" t="s">
        <v>607</v>
      </c>
      <c r="F351" s="355" t="s">
        <v>1417</v>
      </c>
      <c r="G351" s="356" t="s">
        <v>1417</v>
      </c>
      <c r="H351" s="356" t="s">
        <v>34</v>
      </c>
      <c r="I351" s="356" t="s">
        <v>34</v>
      </c>
      <c r="J351" s="356" t="s">
        <v>608</v>
      </c>
      <c r="K351" s="357" t="s">
        <v>48</v>
      </c>
      <c r="L351" s="358"/>
      <c r="M351" s="358" t="s">
        <v>34</v>
      </c>
      <c r="N351" s="357">
        <v>440582</v>
      </c>
      <c r="O351" s="357" t="s">
        <v>1320</v>
      </c>
      <c r="P351" s="361">
        <v>42880</v>
      </c>
      <c r="Q351" s="362">
        <v>50.710681999999998</v>
      </c>
      <c r="R351" s="362">
        <v>62.308567547999992</v>
      </c>
      <c r="S351" s="841">
        <v>3</v>
      </c>
      <c r="T351" s="359">
        <v>-6.9274325284038429E-2</v>
      </c>
      <c r="U351" s="664">
        <v>-0.69265411437492752</v>
      </c>
      <c r="V351" s="359">
        <v>-8.2788137726283351E-2</v>
      </c>
      <c r="W351" s="664">
        <v>-0.72043071991504437</v>
      </c>
      <c r="X351" s="359">
        <v>-3.52634968420239E-2</v>
      </c>
      <c r="Y351" s="664">
        <v>-0.23191927781870803</v>
      </c>
      <c r="Z351" s="359">
        <v>4.2338305630508222E-2</v>
      </c>
      <c r="AA351" s="664">
        <v>0.22361480405829018</v>
      </c>
      <c r="AB351" s="359">
        <v>0.2528162707131088</v>
      </c>
      <c r="AC351" s="363">
        <v>-0.78200234987619732</v>
      </c>
      <c r="AD351" s="865">
        <v>0</v>
      </c>
      <c r="AE351" s="360" t="s">
        <v>1796</v>
      </c>
      <c r="AF351" s="844" t="s">
        <v>1785</v>
      </c>
      <c r="AG351" s="364" t="s">
        <v>719</v>
      </c>
      <c r="AH351" s="364" t="s">
        <v>1747</v>
      </c>
      <c r="AI351" s="364">
        <v>5000</v>
      </c>
      <c r="AJ351" s="364">
        <v>1000</v>
      </c>
      <c r="AK351" s="364">
        <v>5000</v>
      </c>
      <c r="AL351" s="359">
        <v>0.02</v>
      </c>
      <c r="AM351" s="359">
        <v>0.2</v>
      </c>
      <c r="AN351" s="664" t="s">
        <v>666</v>
      </c>
      <c r="AO351" s="357" t="s">
        <v>1323</v>
      </c>
      <c r="AP351" s="360" t="s">
        <v>1744</v>
      </c>
      <c r="AQ351" s="366" t="s">
        <v>659</v>
      </c>
      <c r="AR351" s="359">
        <v>6.0000000000000001E-3</v>
      </c>
      <c r="AS351" s="359">
        <v>6.0000000000000001E-3</v>
      </c>
      <c r="AT351" s="359" t="s">
        <v>1417</v>
      </c>
      <c r="AW351" s="198"/>
      <c r="AX351" s="198"/>
      <c r="AY351" s="184"/>
      <c r="AZ351" s="184"/>
      <c r="BA351" s="184"/>
      <c r="BB351" s="848"/>
      <c r="BC351" s="184"/>
      <c r="BD351" s="184"/>
      <c r="BE351" s="184"/>
      <c r="BF351" s="184"/>
      <c r="BG351" s="848"/>
      <c r="BH351" s="186"/>
      <c r="BI351" s="199"/>
      <c r="BJ351" s="199"/>
      <c r="BK351" s="199"/>
      <c r="BL351" s="218"/>
      <c r="BM351" s="186"/>
      <c r="BN351" s="186"/>
      <c r="BO351" s="186"/>
      <c r="BP351" s="186"/>
      <c r="BQ351" s="186"/>
      <c r="BR351" s="186"/>
      <c r="BS351" s="186"/>
      <c r="BT351" s="187"/>
      <c r="BU351" s="188"/>
      <c r="BV351" s="189"/>
      <c r="BW351" s="185"/>
    </row>
    <row r="352" spans="2:75" customFormat="1" ht="18.75">
      <c r="B352" s="353" t="s">
        <v>1176</v>
      </c>
      <c r="C352" s="354">
        <v>42119554000152</v>
      </c>
      <c r="D352" s="355" t="s">
        <v>14</v>
      </c>
      <c r="E352" s="355" t="s">
        <v>614</v>
      </c>
      <c r="F352" s="355" t="s">
        <v>1417</v>
      </c>
      <c r="G352" s="356" t="s">
        <v>1417</v>
      </c>
      <c r="H352" s="356" t="s">
        <v>1337</v>
      </c>
      <c r="I352" s="356" t="s">
        <v>34</v>
      </c>
      <c r="J352" s="356" t="s">
        <v>611</v>
      </c>
      <c r="K352" s="357" t="s">
        <v>48</v>
      </c>
      <c r="L352" s="358"/>
      <c r="M352" s="358" t="s">
        <v>34</v>
      </c>
      <c r="N352" s="357">
        <v>618098</v>
      </c>
      <c r="O352" s="357" t="s">
        <v>1320</v>
      </c>
      <c r="P352" s="361">
        <v>44498</v>
      </c>
      <c r="Q352" s="362"/>
      <c r="R352" s="362"/>
      <c r="S352" s="841">
        <v>3</v>
      </c>
      <c r="T352" s="359"/>
      <c r="U352" s="664"/>
      <c r="V352" s="359"/>
      <c r="W352" s="664"/>
      <c r="X352" s="359"/>
      <c r="Y352" s="664"/>
      <c r="Z352" s="359"/>
      <c r="AA352" s="664"/>
      <c r="AB352" s="359"/>
      <c r="AC352" s="363"/>
      <c r="AD352" s="865">
        <v>0</v>
      </c>
      <c r="AE352" s="360" t="s">
        <v>1993</v>
      </c>
      <c r="AF352" s="844" t="s">
        <v>1785</v>
      </c>
      <c r="AG352" s="364" t="s">
        <v>719</v>
      </c>
      <c r="AH352" s="364" t="s">
        <v>1747</v>
      </c>
      <c r="AI352" s="364">
        <v>5000</v>
      </c>
      <c r="AJ352" s="364">
        <v>500</v>
      </c>
      <c r="AK352" s="364">
        <v>0</v>
      </c>
      <c r="AL352" s="359">
        <v>1.4999999999999999E-2</v>
      </c>
      <c r="AM352" s="359">
        <v>0.1</v>
      </c>
      <c r="AN352" s="664" t="s">
        <v>666</v>
      </c>
      <c r="AO352" s="357" t="s">
        <v>1323</v>
      </c>
      <c r="AP352" s="360" t="s">
        <v>1744</v>
      </c>
      <c r="AQ352" s="366" t="s">
        <v>659</v>
      </c>
      <c r="AR352" s="359">
        <v>4.0000000000000001E-3</v>
      </c>
      <c r="AS352" s="359">
        <v>4.0000000000000001E-3</v>
      </c>
      <c r="AT352" s="359" t="s">
        <v>1417</v>
      </c>
      <c r="AW352" s="198"/>
      <c r="AX352" s="198"/>
      <c r="AY352" s="184"/>
      <c r="AZ352" s="184"/>
      <c r="BA352" s="184"/>
      <c r="BB352" s="848"/>
      <c r="BC352" s="184"/>
      <c r="BD352" s="184"/>
      <c r="BE352" s="184"/>
      <c r="BF352" s="184"/>
      <c r="BG352" s="848"/>
      <c r="BH352" s="186"/>
      <c r="BI352" s="199"/>
      <c r="BJ352" s="199"/>
      <c r="BK352" s="199"/>
      <c r="BL352" s="218"/>
      <c r="BM352" s="186"/>
      <c r="BN352" s="186"/>
      <c r="BO352" s="186"/>
      <c r="BP352" s="186"/>
      <c r="BQ352" s="186"/>
      <c r="BR352" s="186"/>
      <c r="BS352" s="186"/>
      <c r="BT352" s="187"/>
      <c r="BU352" s="188"/>
      <c r="BV352" s="189"/>
      <c r="BW352" s="185"/>
    </row>
    <row r="353" spans="2:75" customFormat="1" ht="18.75">
      <c r="B353" s="353" t="s">
        <v>367</v>
      </c>
      <c r="C353" s="354">
        <v>31923988000194</v>
      </c>
      <c r="D353" s="355" t="s">
        <v>14</v>
      </c>
      <c r="E353" s="355" t="s">
        <v>614</v>
      </c>
      <c r="F353" s="355" t="s">
        <v>1417</v>
      </c>
      <c r="G353" s="356" t="s">
        <v>1417</v>
      </c>
      <c r="H353" s="356" t="s">
        <v>1337</v>
      </c>
      <c r="I353" s="356" t="s">
        <v>34</v>
      </c>
      <c r="J353" s="356" t="s">
        <v>608</v>
      </c>
      <c r="K353" s="357" t="s">
        <v>48</v>
      </c>
      <c r="L353" s="358"/>
      <c r="M353" s="358" t="s">
        <v>1414</v>
      </c>
      <c r="N353" s="357">
        <v>496065</v>
      </c>
      <c r="O353" s="357" t="s">
        <v>1320</v>
      </c>
      <c r="P353" s="361">
        <v>43608</v>
      </c>
      <c r="Q353" s="362">
        <v>10.980244239999999</v>
      </c>
      <c r="R353" s="362">
        <v>16.39073581613544</v>
      </c>
      <c r="S353" s="841">
        <v>3</v>
      </c>
      <c r="T353" s="359">
        <v>0.16172363442483162</v>
      </c>
      <c r="U353" s="664">
        <v>1.6170282469981212</v>
      </c>
      <c r="V353" s="359">
        <v>0.1441002397446316</v>
      </c>
      <c r="W353" s="664">
        <v>1.2539748122175332</v>
      </c>
      <c r="X353" s="359">
        <v>0.18923023607927081</v>
      </c>
      <c r="Y353" s="664">
        <v>1.2445203573988304</v>
      </c>
      <c r="Z353" s="359">
        <v>0.10768101817556786</v>
      </c>
      <c r="AA353" s="664">
        <v>0.56873012326633698</v>
      </c>
      <c r="AB353" s="359">
        <v>0.19418100839264146</v>
      </c>
      <c r="AC353" s="363">
        <v>0.15030027873432864</v>
      </c>
      <c r="AD353" s="865">
        <v>32239786000190</v>
      </c>
      <c r="AE353" s="360" t="s">
        <v>1993</v>
      </c>
      <c r="AF353" s="844" t="s">
        <v>1741</v>
      </c>
      <c r="AG353" s="364" t="s">
        <v>1436</v>
      </c>
      <c r="AH353" s="364" t="s">
        <v>1747</v>
      </c>
      <c r="AI353" s="364">
        <v>1000</v>
      </c>
      <c r="AJ353" s="364">
        <v>0</v>
      </c>
      <c r="AK353" s="364">
        <v>0</v>
      </c>
      <c r="AL353" s="359">
        <v>0</v>
      </c>
      <c r="AM353" s="359">
        <v>0</v>
      </c>
      <c r="AN353" s="664" t="s">
        <v>666</v>
      </c>
      <c r="AO353" s="357" t="s">
        <v>1323</v>
      </c>
      <c r="AP353" s="360" t="s">
        <v>1744</v>
      </c>
      <c r="AQ353" s="366" t="s">
        <v>670</v>
      </c>
      <c r="AR353" s="359">
        <v>2.9333333333333299E-3</v>
      </c>
      <c r="AS353" s="359">
        <v>2.9333333333333299E-3</v>
      </c>
      <c r="AT353" s="359" t="s">
        <v>1417</v>
      </c>
      <c r="AW353" s="198"/>
      <c r="AX353" s="198"/>
      <c r="AY353" s="184"/>
      <c r="AZ353" s="184"/>
      <c r="BA353" s="184"/>
      <c r="BB353" s="848"/>
      <c r="BC353" s="184"/>
      <c r="BD353" s="184"/>
      <c r="BE353" s="184"/>
      <c r="BF353" s="184"/>
      <c r="BG353" s="848"/>
      <c r="BH353" s="186"/>
      <c r="BI353" s="199"/>
      <c r="BJ353" s="199"/>
      <c r="BK353" s="199"/>
      <c r="BL353" s="218"/>
      <c r="BM353" s="186"/>
      <c r="BN353" s="186"/>
      <c r="BO353" s="186"/>
      <c r="BP353" s="186"/>
      <c r="BQ353" s="186"/>
      <c r="BR353" s="186"/>
      <c r="BS353" s="186"/>
      <c r="BT353" s="187"/>
      <c r="BU353" s="188"/>
      <c r="BV353" s="189"/>
      <c r="BW353" s="185"/>
    </row>
    <row r="354" spans="2:75" customFormat="1" ht="18.75">
      <c r="B354" s="353" t="s">
        <v>1182</v>
      </c>
      <c r="C354" s="354">
        <v>8912569000135</v>
      </c>
      <c r="D354" s="355" t="s">
        <v>14</v>
      </c>
      <c r="E354" s="355" t="s">
        <v>607</v>
      </c>
      <c r="F354" s="355" t="s">
        <v>1417</v>
      </c>
      <c r="G354" s="356" t="s">
        <v>1417</v>
      </c>
      <c r="H354" s="356" t="s">
        <v>34</v>
      </c>
      <c r="I354" s="356" t="s">
        <v>34</v>
      </c>
      <c r="J354" s="356" t="s">
        <v>608</v>
      </c>
      <c r="K354" s="357" t="s">
        <v>48</v>
      </c>
      <c r="L354" s="358"/>
      <c r="M354" s="358" t="s">
        <v>34</v>
      </c>
      <c r="N354" s="357">
        <v>191876</v>
      </c>
      <c r="O354" s="357" t="s">
        <v>1323</v>
      </c>
      <c r="P354" s="361">
        <v>39260</v>
      </c>
      <c r="Q354" s="362">
        <v>73.597548000000003</v>
      </c>
      <c r="R354" s="362">
        <v>104.27712127091637</v>
      </c>
      <c r="S354" s="841">
        <v>3</v>
      </c>
      <c r="T354" s="359">
        <v>0.15167175326891358</v>
      </c>
      <c r="U354" s="664">
        <v>1.5165223696574628</v>
      </c>
      <c r="V354" s="359">
        <v>0.14395739990663281</v>
      </c>
      <c r="W354" s="664">
        <v>1.2527318055483621</v>
      </c>
      <c r="X354" s="359">
        <v>0.19246992878214808</v>
      </c>
      <c r="Y354" s="664">
        <v>1.2658270132693976</v>
      </c>
      <c r="Z354" s="359">
        <v>9.5172335351402459E-2</v>
      </c>
      <c r="AA354" s="664">
        <v>0.50266402503453889</v>
      </c>
      <c r="AB354" s="359">
        <v>0.19816037128391698</v>
      </c>
      <c r="AC354" s="363">
        <v>0.14656119011160421</v>
      </c>
      <c r="AD354" s="865">
        <v>32318881000180</v>
      </c>
      <c r="AE354" s="360" t="s">
        <v>1790</v>
      </c>
      <c r="AF354" s="844" t="s">
        <v>1741</v>
      </c>
      <c r="AG354" s="364" t="s">
        <v>1436</v>
      </c>
      <c r="AH354" s="364" t="s">
        <v>1747</v>
      </c>
      <c r="AI354" s="364">
        <v>20000</v>
      </c>
      <c r="AJ354" s="364">
        <v>5000</v>
      </c>
      <c r="AK354" s="364">
        <v>5000</v>
      </c>
      <c r="AL354" s="359">
        <v>3.5000000000000003E-2</v>
      </c>
      <c r="AM354" s="359">
        <v>0</v>
      </c>
      <c r="AN354" s="664" t="s">
        <v>666</v>
      </c>
      <c r="AO354" s="357" t="s">
        <v>1323</v>
      </c>
      <c r="AP354" s="360" t="s">
        <v>1744</v>
      </c>
      <c r="AQ354" s="366" t="s">
        <v>670</v>
      </c>
      <c r="AR354" s="359">
        <v>6.8900000000000003E-3</v>
      </c>
      <c r="AS354" s="359">
        <v>6.8900000000000003E-3</v>
      </c>
      <c r="AT354" s="359" t="s">
        <v>1417</v>
      </c>
      <c r="AW354" s="198"/>
      <c r="AX354" s="198"/>
      <c r="AY354" s="184"/>
      <c r="AZ354" s="184"/>
      <c r="BA354" s="184"/>
      <c r="BB354" s="848"/>
      <c r="BC354" s="184"/>
      <c r="BD354" s="184"/>
      <c r="BE354" s="184"/>
      <c r="BF354" s="184"/>
      <c r="BG354" s="848"/>
      <c r="BH354" s="186"/>
      <c r="BI354" s="199"/>
      <c r="BJ354" s="199"/>
      <c r="BK354" s="199"/>
      <c r="BL354" s="218"/>
      <c r="BM354" s="186"/>
      <c r="BN354" s="186"/>
      <c r="BO354" s="186"/>
      <c r="BP354" s="186"/>
      <c r="BQ354" s="186"/>
      <c r="BR354" s="186"/>
      <c r="BS354" s="186"/>
      <c r="BT354" s="187"/>
      <c r="BU354" s="188"/>
      <c r="BV354" s="189"/>
      <c r="BW354" s="185"/>
    </row>
    <row r="355" spans="2:75" customFormat="1" ht="18.75">
      <c r="B355" s="353" t="s">
        <v>373</v>
      </c>
      <c r="C355" s="354">
        <v>5969595000101</v>
      </c>
      <c r="D355" s="355" t="s">
        <v>14</v>
      </c>
      <c r="E355" s="355" t="s">
        <v>607</v>
      </c>
      <c r="F355" s="355" t="s">
        <v>1417</v>
      </c>
      <c r="G355" s="356" t="s">
        <v>1417</v>
      </c>
      <c r="H355" s="356" t="s">
        <v>34</v>
      </c>
      <c r="I355" s="356" t="s">
        <v>34</v>
      </c>
      <c r="J355" s="356" t="s">
        <v>608</v>
      </c>
      <c r="K355" s="357" t="s">
        <v>48</v>
      </c>
      <c r="L355" s="358"/>
      <c r="M355" s="358" t="s">
        <v>1414</v>
      </c>
      <c r="N355" s="357">
        <v>321265</v>
      </c>
      <c r="O355" s="357" t="s">
        <v>1320</v>
      </c>
      <c r="P355" s="361">
        <v>41224</v>
      </c>
      <c r="Q355" s="362">
        <v>33.607346999999997</v>
      </c>
      <c r="R355" s="362">
        <v>37.198289996015916</v>
      </c>
      <c r="S355" s="841">
        <v>3</v>
      </c>
      <c r="T355" s="359">
        <v>-3.4490860389332578E-2</v>
      </c>
      <c r="U355" s="664">
        <v>-0.3448642229144453</v>
      </c>
      <c r="V355" s="359">
        <v>-2.2624132202916702E-2</v>
      </c>
      <c r="W355" s="664">
        <v>-0.19687747904523548</v>
      </c>
      <c r="X355" s="359">
        <v>5.8224214241815453E-3</v>
      </c>
      <c r="Y355" s="664">
        <v>3.8292622478754069E-2</v>
      </c>
      <c r="Z355" s="359">
        <v>0.1393740326216919</v>
      </c>
      <c r="AA355" s="664">
        <v>0.73612055398493914</v>
      </c>
      <c r="AB355" s="359">
        <v>0.1795180062112513</v>
      </c>
      <c r="AC355" s="363">
        <v>-0.76615663890211483</v>
      </c>
      <c r="AD355" s="865">
        <v>0</v>
      </c>
      <c r="AE355" s="360" t="s">
        <v>1885</v>
      </c>
      <c r="AF355" s="844" t="s">
        <v>1760</v>
      </c>
      <c r="AG355" s="364" t="s">
        <v>1435</v>
      </c>
      <c r="AH355" s="364" t="s">
        <v>1747</v>
      </c>
      <c r="AI355" s="364">
        <v>1000</v>
      </c>
      <c r="AJ355" s="364">
        <v>100</v>
      </c>
      <c r="AK355" s="364">
        <v>1000</v>
      </c>
      <c r="AL355" s="359">
        <v>0.02</v>
      </c>
      <c r="AM355" s="359">
        <v>0.2</v>
      </c>
      <c r="AN355" s="664" t="s">
        <v>34</v>
      </c>
      <c r="AO355" s="357" t="s">
        <v>1323</v>
      </c>
      <c r="AP355" s="360" t="s">
        <v>1744</v>
      </c>
      <c r="AQ355" s="366" t="s">
        <v>665</v>
      </c>
      <c r="AR355" s="359">
        <v>2.66666666666667E-3</v>
      </c>
      <c r="AS355" s="359">
        <v>2.66666666666667E-3</v>
      </c>
      <c r="AT355" s="359" t="s">
        <v>1417</v>
      </c>
      <c r="AW355" s="198"/>
      <c r="AX355" s="198"/>
      <c r="AY355" s="184"/>
      <c r="AZ355" s="184"/>
      <c r="BA355" s="184"/>
      <c r="BB355" s="848"/>
      <c r="BC355" s="184"/>
      <c r="BD355" s="184"/>
      <c r="BE355" s="184"/>
      <c r="BF355" s="184"/>
      <c r="BG355" s="848"/>
      <c r="BH355" s="186"/>
      <c r="BI355" s="199"/>
      <c r="BJ355" s="199"/>
      <c r="BK355" s="199"/>
      <c r="BL355" s="218"/>
      <c r="BM355" s="186"/>
      <c r="BN355" s="186"/>
      <c r="BO355" s="186"/>
      <c r="BP355" s="186"/>
      <c r="BQ355" s="186"/>
      <c r="BR355" s="186"/>
      <c r="BS355" s="186"/>
      <c r="BT355" s="187"/>
      <c r="BU355" s="188"/>
      <c r="BV355" s="189"/>
      <c r="BW355" s="185"/>
    </row>
    <row r="356" spans="2:75" customFormat="1" ht="18.75">
      <c r="B356" s="353" t="s">
        <v>1189</v>
      </c>
      <c r="C356" s="354">
        <v>14550994000124</v>
      </c>
      <c r="D356" s="355" t="s">
        <v>14</v>
      </c>
      <c r="E356" s="355" t="s">
        <v>607</v>
      </c>
      <c r="F356" s="355" t="s">
        <v>1417</v>
      </c>
      <c r="G356" s="356" t="s">
        <v>1417</v>
      </c>
      <c r="H356" s="356" t="s">
        <v>34</v>
      </c>
      <c r="I356" s="356" t="s">
        <v>34</v>
      </c>
      <c r="J356" s="356" t="s">
        <v>608</v>
      </c>
      <c r="K356" s="357" t="s">
        <v>48</v>
      </c>
      <c r="L356" s="358"/>
      <c r="M356" s="358" t="s">
        <v>34</v>
      </c>
      <c r="N356" s="357">
        <v>292966</v>
      </c>
      <c r="O356" s="357" t="s">
        <v>1320</v>
      </c>
      <c r="P356" s="361">
        <v>40885</v>
      </c>
      <c r="Q356" s="362">
        <v>354.503084</v>
      </c>
      <c r="R356" s="362">
        <v>341.67242310756995</v>
      </c>
      <c r="S356" s="841">
        <v>3</v>
      </c>
      <c r="T356" s="359">
        <v>5.023888489813233E-2</v>
      </c>
      <c r="U356" s="664">
        <v>0.50232420429387636</v>
      </c>
      <c r="V356" s="359">
        <v>4.7774024090416978E-2</v>
      </c>
      <c r="W356" s="664">
        <v>0.41573437347378434</v>
      </c>
      <c r="X356" s="359">
        <v>0.11841777174772639</v>
      </c>
      <c r="Y356" s="664">
        <v>0.77880433207363919</v>
      </c>
      <c r="Z356" s="359">
        <v>-3.9211683583957435E-2</v>
      </c>
      <c r="AA356" s="664">
        <v>-0.20710117731079034</v>
      </c>
      <c r="AB356" s="359">
        <v>0.20538617998850031</v>
      </c>
      <c r="AC356" s="363">
        <v>-0.32690006684795858</v>
      </c>
      <c r="AD356" s="865">
        <v>0</v>
      </c>
      <c r="AE356" s="360" t="s">
        <v>1843</v>
      </c>
      <c r="AF356" s="844" t="s">
        <v>1785</v>
      </c>
      <c r="AG356" s="364" t="s">
        <v>719</v>
      </c>
      <c r="AH356" s="364" t="s">
        <v>1747</v>
      </c>
      <c r="AI356" s="364">
        <v>5000</v>
      </c>
      <c r="AJ356" s="364">
        <v>300</v>
      </c>
      <c r="AK356" s="364">
        <v>300</v>
      </c>
      <c r="AL356" s="359">
        <v>0.02</v>
      </c>
      <c r="AM356" s="359">
        <v>0.2</v>
      </c>
      <c r="AN356" s="664" t="s">
        <v>666</v>
      </c>
      <c r="AO356" s="357" t="s">
        <v>1323</v>
      </c>
      <c r="AP356" s="360" t="s">
        <v>1744</v>
      </c>
      <c r="AQ356" s="366" t="s">
        <v>670</v>
      </c>
      <c r="AR356" s="359">
        <v>4.0000000000000001E-3</v>
      </c>
      <c r="AS356" s="359">
        <v>4.0000000000000001E-3</v>
      </c>
      <c r="AT356" s="359" t="s">
        <v>1417</v>
      </c>
      <c r="AW356" s="198"/>
      <c r="AX356" s="198"/>
      <c r="AY356" s="184"/>
      <c r="AZ356" s="184"/>
      <c r="BA356" s="184"/>
      <c r="BB356" s="848"/>
      <c r="BC356" s="184"/>
      <c r="BD356" s="184"/>
      <c r="BE356" s="184"/>
      <c r="BF356" s="184"/>
      <c r="BG356" s="848"/>
      <c r="BH356" s="186"/>
      <c r="BI356" s="199"/>
      <c r="BJ356" s="199"/>
      <c r="BK356" s="199"/>
      <c r="BL356" s="218"/>
      <c r="BM356" s="186"/>
      <c r="BN356" s="186"/>
      <c r="BO356" s="186"/>
      <c r="BP356" s="186"/>
      <c r="BQ356" s="186"/>
      <c r="BR356" s="186"/>
      <c r="BS356" s="186"/>
      <c r="BT356" s="187"/>
      <c r="BU356" s="188"/>
      <c r="BV356" s="189"/>
      <c r="BW356" s="185"/>
    </row>
    <row r="357" spans="2:75" customFormat="1" ht="18.75">
      <c r="B357" s="353" t="s">
        <v>377</v>
      </c>
      <c r="C357" s="354">
        <v>29722466000182</v>
      </c>
      <c r="D357" s="355" t="s">
        <v>14</v>
      </c>
      <c r="E357" s="355" t="s">
        <v>607</v>
      </c>
      <c r="F357" s="355" t="s">
        <v>1417</v>
      </c>
      <c r="G357" s="356" t="s">
        <v>1417</v>
      </c>
      <c r="H357" s="356" t="s">
        <v>34</v>
      </c>
      <c r="I357" s="356" t="s">
        <v>34</v>
      </c>
      <c r="J357" s="356" t="s">
        <v>608</v>
      </c>
      <c r="K357" s="357" t="s">
        <v>48</v>
      </c>
      <c r="L357" s="358"/>
      <c r="M357" s="358" t="s">
        <v>34</v>
      </c>
      <c r="N357" s="357">
        <v>466352</v>
      </c>
      <c r="O357" s="357" t="s">
        <v>1320</v>
      </c>
      <c r="P357" s="361">
        <v>43180</v>
      </c>
      <c r="Q357" s="362">
        <v>14.588373750000001</v>
      </c>
      <c r="R357" s="362">
        <v>13.73654129776892</v>
      </c>
      <c r="S357" s="841">
        <v>3</v>
      </c>
      <c r="T357" s="359">
        <v>0.16750482202546357</v>
      </c>
      <c r="U357" s="664">
        <v>1.6748326840840453</v>
      </c>
      <c r="V357" s="359">
        <v>0.17128658976763456</v>
      </c>
      <c r="W357" s="664">
        <v>1.4905531706254711</v>
      </c>
      <c r="X357" s="359">
        <v>0.23822176110758786</v>
      </c>
      <c r="Y357" s="664">
        <v>1.5667254737747009</v>
      </c>
      <c r="Z357" s="359">
        <v>1.0627522335822981E-2</v>
      </c>
      <c r="AA357" s="664">
        <v>5.6130525049583366E-2</v>
      </c>
      <c r="AB357" s="359">
        <v>0.20001014508763595</v>
      </c>
      <c r="AC357" s="363">
        <v>0.28184475184811375</v>
      </c>
      <c r="AD357" s="865">
        <v>0</v>
      </c>
      <c r="AE357" s="360" t="s">
        <v>1843</v>
      </c>
      <c r="AF357" s="844" t="s">
        <v>1785</v>
      </c>
      <c r="AG357" s="364" t="s">
        <v>719</v>
      </c>
      <c r="AH357" s="364" t="s">
        <v>1747</v>
      </c>
      <c r="AI357" s="364">
        <v>1000</v>
      </c>
      <c r="AJ357" s="364">
        <v>1000</v>
      </c>
      <c r="AK357" s="364">
        <v>1000</v>
      </c>
      <c r="AL357" s="359">
        <v>2.5000000000000001E-2</v>
      </c>
      <c r="AM357" s="359">
        <v>0.2</v>
      </c>
      <c r="AN357" s="664" t="s">
        <v>666</v>
      </c>
      <c r="AO357" s="357" t="s">
        <v>1323</v>
      </c>
      <c r="AP357" s="360" t="s">
        <v>1744</v>
      </c>
      <c r="AQ357" s="366" t="s">
        <v>670</v>
      </c>
      <c r="AR357" s="359">
        <v>3.8999999999999998E-3</v>
      </c>
      <c r="AS357" s="359">
        <v>3.8999999999999998E-3</v>
      </c>
      <c r="AT357" s="359" t="s">
        <v>1417</v>
      </c>
      <c r="AW357" s="198"/>
      <c r="AX357" s="198"/>
      <c r="AY357" s="184"/>
      <c r="AZ357" s="184"/>
      <c r="BA357" s="184"/>
      <c r="BB357" s="848"/>
      <c r="BC357" s="184"/>
      <c r="BD357" s="184"/>
      <c r="BE357" s="184"/>
      <c r="BF357" s="184"/>
      <c r="BG357" s="848"/>
      <c r="BH357" s="186"/>
      <c r="BI357" s="199"/>
      <c r="BJ357" s="199"/>
      <c r="BK357" s="199"/>
      <c r="BL357" s="218"/>
      <c r="BM357" s="186"/>
      <c r="BN357" s="186"/>
      <c r="BO357" s="186"/>
      <c r="BP357" s="186"/>
      <c r="BQ357" s="186"/>
      <c r="BR357" s="186"/>
      <c r="BS357" s="186"/>
      <c r="BT357" s="187"/>
      <c r="BU357" s="188"/>
      <c r="BV357" s="189"/>
      <c r="BW357" s="185"/>
    </row>
    <row r="358" spans="2:75" customFormat="1" ht="18.75">
      <c r="B358" s="353" t="s">
        <v>391</v>
      </c>
      <c r="C358" s="354">
        <v>11458144000102</v>
      </c>
      <c r="D358" s="355" t="s">
        <v>14</v>
      </c>
      <c r="E358" s="355" t="s">
        <v>607</v>
      </c>
      <c r="F358" s="355" t="s">
        <v>1417</v>
      </c>
      <c r="G358" s="356" t="s">
        <v>1417</v>
      </c>
      <c r="H358" s="356" t="s">
        <v>34</v>
      </c>
      <c r="I358" s="356" t="s">
        <v>34</v>
      </c>
      <c r="J358" s="356" t="s">
        <v>608</v>
      </c>
      <c r="K358" s="357" t="s">
        <v>48</v>
      </c>
      <c r="L358" s="358"/>
      <c r="M358" s="358" t="s">
        <v>34</v>
      </c>
      <c r="N358" s="357">
        <v>255173</v>
      </c>
      <c r="O358" s="357" t="s">
        <v>1320</v>
      </c>
      <c r="P358" s="361">
        <v>40417</v>
      </c>
      <c r="Q358" s="362">
        <v>190.15594400000001</v>
      </c>
      <c r="R358" s="362">
        <v>271.15362609638555</v>
      </c>
      <c r="S358" s="841">
        <v>3</v>
      </c>
      <c r="T358" s="359">
        <v>2.0219997173746229E-2</v>
      </c>
      <c r="U358" s="664">
        <v>0.20217395373566699</v>
      </c>
      <c r="V358" s="359">
        <v>9.8542900153146817E-3</v>
      </c>
      <c r="W358" s="664">
        <v>8.5753025070533909E-2</v>
      </c>
      <c r="X358" s="359">
        <v>-3.6795497385616271E-2</v>
      </c>
      <c r="Y358" s="664">
        <v>-0.2419948656504966</v>
      </c>
      <c r="Z358" s="359">
        <v>-0.21766220665521974</v>
      </c>
      <c r="AA358" s="664">
        <v>-1.1496088699645435</v>
      </c>
      <c r="AB358" s="359">
        <v>0.21240890862775674</v>
      </c>
      <c r="AC358" s="363">
        <v>-0.49461433007551836</v>
      </c>
      <c r="AD358" s="865">
        <v>0</v>
      </c>
      <c r="AE358" s="360" t="s">
        <v>1775</v>
      </c>
      <c r="AF358" s="844" t="s">
        <v>1785</v>
      </c>
      <c r="AG358" s="364" t="s">
        <v>719</v>
      </c>
      <c r="AH358" s="364" t="s">
        <v>1747</v>
      </c>
      <c r="AI358" s="364">
        <v>2500</v>
      </c>
      <c r="AJ358" s="364">
        <v>2500</v>
      </c>
      <c r="AK358" s="364">
        <v>2500</v>
      </c>
      <c r="AL358" s="359">
        <v>1.4999999999999999E-2</v>
      </c>
      <c r="AM358" s="359">
        <v>0.2</v>
      </c>
      <c r="AN358" s="664" t="s">
        <v>666</v>
      </c>
      <c r="AO358" s="357" t="s">
        <v>1323</v>
      </c>
      <c r="AP358" s="360" t="s">
        <v>1744</v>
      </c>
      <c r="AQ358" s="366" t="s">
        <v>665</v>
      </c>
      <c r="AR358" s="359">
        <v>5.8500000000000002E-3</v>
      </c>
      <c r="AS358" s="359">
        <v>5.8500000000000002E-3</v>
      </c>
      <c r="AT358" s="359" t="s">
        <v>1417</v>
      </c>
      <c r="AW358" s="198"/>
      <c r="AX358" s="198"/>
      <c r="AY358" s="184"/>
      <c r="AZ358" s="184"/>
      <c r="BA358" s="184"/>
      <c r="BB358" s="848"/>
      <c r="BC358" s="184"/>
      <c r="BD358" s="184"/>
      <c r="BE358" s="184"/>
      <c r="BF358" s="184"/>
      <c r="BG358" s="848"/>
      <c r="BH358" s="186"/>
      <c r="BI358" s="199"/>
      <c r="BJ358" s="199"/>
      <c r="BK358" s="199"/>
      <c r="BL358" s="218"/>
      <c r="BM358" s="186"/>
      <c r="BN358" s="186"/>
      <c r="BO358" s="186"/>
      <c r="BP358" s="186"/>
      <c r="BQ358" s="186"/>
      <c r="BR358" s="186"/>
      <c r="BS358" s="186"/>
      <c r="BT358" s="187"/>
      <c r="BU358" s="188"/>
      <c r="BV358" s="189"/>
      <c r="BW358" s="185"/>
    </row>
    <row r="359" spans="2:75" customFormat="1" ht="18.75">
      <c r="B359" s="353" t="s">
        <v>551</v>
      </c>
      <c r="C359" s="354">
        <v>13001237000139</v>
      </c>
      <c r="D359" s="355" t="s">
        <v>14</v>
      </c>
      <c r="E359" s="355" t="s">
        <v>607</v>
      </c>
      <c r="F359" s="355" t="s">
        <v>1417</v>
      </c>
      <c r="G359" s="356" t="s">
        <v>1417</v>
      </c>
      <c r="H359" s="356" t="s">
        <v>34</v>
      </c>
      <c r="I359" s="356" t="s">
        <v>34</v>
      </c>
      <c r="J359" s="356" t="s">
        <v>608</v>
      </c>
      <c r="K359" s="357" t="s">
        <v>48</v>
      </c>
      <c r="L359" s="358"/>
      <c r="M359" s="358" t="s">
        <v>1414</v>
      </c>
      <c r="N359" s="357">
        <v>372994</v>
      </c>
      <c r="O359" s="357" t="s">
        <v>1320</v>
      </c>
      <c r="P359" s="361">
        <v>40583</v>
      </c>
      <c r="Q359" s="362">
        <v>25.964095</v>
      </c>
      <c r="R359" s="362">
        <v>26.218569482071722</v>
      </c>
      <c r="S359" s="841">
        <v>3</v>
      </c>
      <c r="T359" s="359">
        <v>5.5172461275631246E-2</v>
      </c>
      <c r="U359" s="664">
        <v>0.55165361980887606</v>
      </c>
      <c r="V359" s="359">
        <v>8.6609323536880778E-2</v>
      </c>
      <c r="W359" s="664">
        <v>0.75368306403177732</v>
      </c>
      <c r="X359" s="359">
        <v>0.2486329025853482</v>
      </c>
      <c r="Y359" s="664">
        <v>1.6351969706205025</v>
      </c>
      <c r="Z359" s="359">
        <v>0.13869116818942828</v>
      </c>
      <c r="AA359" s="664">
        <v>0.73251392415067917</v>
      </c>
      <c r="AB359" s="359">
        <v>0.20050503783554546</v>
      </c>
      <c r="AC359" s="363">
        <v>-0.14117079963167797</v>
      </c>
      <c r="AD359" s="865">
        <v>0</v>
      </c>
      <c r="AE359" s="360" t="s">
        <v>1775</v>
      </c>
      <c r="AF359" s="844" t="s">
        <v>1776</v>
      </c>
      <c r="AG359" s="364" t="s">
        <v>719</v>
      </c>
      <c r="AH359" s="364" t="s">
        <v>1747</v>
      </c>
      <c r="AI359" s="364">
        <v>1000</v>
      </c>
      <c r="AJ359" s="364">
        <v>1000</v>
      </c>
      <c r="AK359" s="364">
        <v>1000</v>
      </c>
      <c r="AL359" s="359">
        <v>0.01</v>
      </c>
      <c r="AM359" s="359">
        <v>0</v>
      </c>
      <c r="AN359" s="664" t="s">
        <v>666</v>
      </c>
      <c r="AO359" s="357" t="s">
        <v>1323</v>
      </c>
      <c r="AP359" s="360" t="s">
        <v>1744</v>
      </c>
      <c r="AQ359" s="366" t="s">
        <v>659</v>
      </c>
      <c r="AR359" s="359">
        <v>3.3333333333333301E-3</v>
      </c>
      <c r="AS359" s="359">
        <v>3.3333333333333301E-3</v>
      </c>
      <c r="AT359" s="359" t="s">
        <v>1417</v>
      </c>
      <c r="AW359" s="198"/>
      <c r="AX359" s="198"/>
      <c r="AY359" s="184"/>
      <c r="AZ359" s="184"/>
      <c r="BA359" s="184"/>
      <c r="BB359" s="848"/>
      <c r="BC359" s="184"/>
      <c r="BD359" s="184"/>
      <c r="BE359" s="184"/>
      <c r="BF359" s="184"/>
      <c r="BG359" s="848"/>
      <c r="BH359" s="186"/>
      <c r="BI359" s="199"/>
      <c r="BJ359" s="199"/>
      <c r="BK359" s="199"/>
      <c r="BL359" s="218"/>
      <c r="BM359" s="186"/>
      <c r="BN359" s="186"/>
      <c r="BO359" s="186"/>
      <c r="BP359" s="186"/>
      <c r="BQ359" s="186"/>
      <c r="BR359" s="186"/>
      <c r="BS359" s="186"/>
      <c r="BT359" s="187"/>
      <c r="BU359" s="188"/>
      <c r="BV359" s="189"/>
      <c r="BW359" s="185"/>
    </row>
    <row r="360" spans="2:75" customFormat="1" ht="18.75">
      <c r="B360" s="353" t="s">
        <v>1204</v>
      </c>
      <c r="C360" s="354">
        <v>17797426000110</v>
      </c>
      <c r="D360" s="355" t="s">
        <v>14</v>
      </c>
      <c r="E360" s="355" t="s">
        <v>607</v>
      </c>
      <c r="F360" s="355" t="s">
        <v>1417</v>
      </c>
      <c r="G360" s="356" t="s">
        <v>1417</v>
      </c>
      <c r="H360" s="356" t="s">
        <v>34</v>
      </c>
      <c r="I360" s="356" t="s">
        <v>34</v>
      </c>
      <c r="J360" s="356" t="s">
        <v>608</v>
      </c>
      <c r="K360" s="357" t="s">
        <v>48</v>
      </c>
      <c r="L360" s="358"/>
      <c r="M360" s="358" t="s">
        <v>1414</v>
      </c>
      <c r="N360" s="357">
        <v>435430</v>
      </c>
      <c r="O360" s="357" t="s">
        <v>1320</v>
      </c>
      <c r="P360" s="361">
        <v>42768</v>
      </c>
      <c r="Q360" s="362">
        <v>14.68416</v>
      </c>
      <c r="R360" s="362">
        <v>14.653325386454183</v>
      </c>
      <c r="S360" s="841">
        <v>3</v>
      </c>
      <c r="T360" s="359">
        <v>8.8026513527969641E-2</v>
      </c>
      <c r="U360" s="664">
        <v>0.88015186750980878</v>
      </c>
      <c r="V360" s="359">
        <v>0.10887934802577748</v>
      </c>
      <c r="W360" s="664">
        <v>0.94747906205394217</v>
      </c>
      <c r="X360" s="359">
        <v>0.12646343949828465</v>
      </c>
      <c r="Y360" s="664">
        <v>0.83171869455555492</v>
      </c>
      <c r="Z360" s="359">
        <v>0.11042173035940395</v>
      </c>
      <c r="AA360" s="664">
        <v>0.58320552110859392</v>
      </c>
      <c r="AB360" s="359">
        <v>0.18212965574986573</v>
      </c>
      <c r="AC360" s="363">
        <v>-3.3138107068165085E-2</v>
      </c>
      <c r="AD360" s="865">
        <v>0</v>
      </c>
      <c r="AE360" s="360" t="s">
        <v>1775</v>
      </c>
      <c r="AF360" s="844" t="s">
        <v>1776</v>
      </c>
      <c r="AG360" s="364" t="s">
        <v>719</v>
      </c>
      <c r="AH360" s="364" t="s">
        <v>1747</v>
      </c>
      <c r="AI360" s="364">
        <v>100</v>
      </c>
      <c r="AJ360" s="364">
        <v>100</v>
      </c>
      <c r="AK360" s="364">
        <v>100</v>
      </c>
      <c r="AL360" s="359">
        <v>1.2E-2</v>
      </c>
      <c r="AM360" s="359">
        <v>0</v>
      </c>
      <c r="AN360" s="664" t="s">
        <v>2156</v>
      </c>
      <c r="AO360" s="357" t="s">
        <v>1323</v>
      </c>
      <c r="AP360" s="360" t="s">
        <v>1744</v>
      </c>
      <c r="AQ360" s="366" t="s">
        <v>659</v>
      </c>
      <c r="AR360" s="359">
        <v>0</v>
      </c>
      <c r="AS360" s="359">
        <v>0</v>
      </c>
      <c r="AT360" s="359" t="s">
        <v>1417</v>
      </c>
      <c r="AW360" s="198"/>
      <c r="AX360" s="198"/>
      <c r="AY360" s="184"/>
      <c r="AZ360" s="184"/>
      <c r="BA360" s="184"/>
      <c r="BB360" s="848"/>
      <c r="BC360" s="184"/>
      <c r="BD360" s="184"/>
      <c r="BE360" s="184"/>
      <c r="BF360" s="184"/>
      <c r="BG360" s="848"/>
      <c r="BH360" s="186"/>
      <c r="BI360" s="199"/>
      <c r="BJ360" s="199"/>
      <c r="BK360" s="199"/>
      <c r="BL360" s="218"/>
      <c r="BM360" s="186"/>
      <c r="BN360" s="186"/>
      <c r="BO360" s="186"/>
      <c r="BP360" s="186"/>
      <c r="BQ360" s="186"/>
      <c r="BR360" s="186"/>
      <c r="BS360" s="186"/>
      <c r="BT360" s="187"/>
      <c r="BU360" s="188"/>
      <c r="BV360" s="189"/>
      <c r="BW360" s="185"/>
    </row>
    <row r="361" spans="2:75" customFormat="1" ht="18.75">
      <c r="B361" s="353" t="s">
        <v>408</v>
      </c>
      <c r="C361" s="354">
        <v>36492413000188</v>
      </c>
      <c r="D361" s="355" t="s">
        <v>14</v>
      </c>
      <c r="E361" s="355" t="s">
        <v>607</v>
      </c>
      <c r="F361" s="355" t="s">
        <v>1417</v>
      </c>
      <c r="G361" s="356" t="s">
        <v>1417</v>
      </c>
      <c r="H361" s="356" t="s">
        <v>34</v>
      </c>
      <c r="I361" s="356" t="s">
        <v>34</v>
      </c>
      <c r="J361" s="356" t="s">
        <v>608</v>
      </c>
      <c r="K361" s="357" t="s">
        <v>48</v>
      </c>
      <c r="L361" s="358"/>
      <c r="M361" s="358" t="s">
        <v>1414</v>
      </c>
      <c r="N361" s="357">
        <v>536830</v>
      </c>
      <c r="O361" s="357" t="s">
        <v>1320</v>
      </c>
      <c r="P361" s="361">
        <v>43939</v>
      </c>
      <c r="Q361" s="362">
        <v>152.85440718000001</v>
      </c>
      <c r="R361" s="362">
        <v>150.06242691039839</v>
      </c>
      <c r="S361" s="841">
        <v>3</v>
      </c>
      <c r="T361" s="359">
        <v>-3.728620334705679E-2</v>
      </c>
      <c r="U361" s="664">
        <v>-0.37281405559513658</v>
      </c>
      <c r="V361" s="359">
        <v>-5.2688277052163501E-2</v>
      </c>
      <c r="W361" s="664">
        <v>-0.45849869812595845</v>
      </c>
      <c r="X361" s="359">
        <v>-6.2238184938267049E-2</v>
      </c>
      <c r="Y361" s="664">
        <v>-0.40932511509830322</v>
      </c>
      <c r="Z361" s="359"/>
      <c r="AA361" s="664"/>
      <c r="AB361" s="359">
        <v>0.20645166626506486</v>
      </c>
      <c r="AC361" s="363">
        <v>-0.81182709804473674</v>
      </c>
      <c r="AD361" s="865">
        <v>36247991000159</v>
      </c>
      <c r="AE361" s="360" t="s">
        <v>2031</v>
      </c>
      <c r="AF361" s="844" t="s">
        <v>1760</v>
      </c>
      <c r="AG361" s="364" t="s">
        <v>1435</v>
      </c>
      <c r="AH361" s="364" t="s">
        <v>1747</v>
      </c>
      <c r="AI361" s="364">
        <v>1000</v>
      </c>
      <c r="AJ361" s="364">
        <v>500</v>
      </c>
      <c r="AK361" s="364">
        <v>0</v>
      </c>
      <c r="AL361" s="359">
        <v>1.4999999999999999E-2</v>
      </c>
      <c r="AM361" s="359">
        <v>0.2</v>
      </c>
      <c r="AN361" s="664" t="s">
        <v>34</v>
      </c>
      <c r="AO361" s="357" t="s">
        <v>1323</v>
      </c>
      <c r="AP361" s="360" t="s">
        <v>1744</v>
      </c>
      <c r="AQ361" s="366" t="s">
        <v>659</v>
      </c>
      <c r="AR361" s="359">
        <v>3.0000000000000001E-3</v>
      </c>
      <c r="AS361" s="359">
        <v>3.0000000000000001E-3</v>
      </c>
      <c r="AT361" s="359" t="s">
        <v>1417</v>
      </c>
      <c r="AW361" s="198"/>
      <c r="AX361" s="198"/>
      <c r="AY361" s="184"/>
      <c r="AZ361" s="184"/>
      <c r="BA361" s="184"/>
      <c r="BB361" s="848"/>
      <c r="BC361" s="184"/>
      <c r="BD361" s="184"/>
      <c r="BE361" s="184"/>
      <c r="BF361" s="184"/>
      <c r="BG361" s="848"/>
      <c r="BH361" s="186"/>
      <c r="BI361" s="199"/>
      <c r="BJ361" s="199"/>
      <c r="BK361" s="199"/>
      <c r="BL361" s="218"/>
      <c r="BM361" s="186"/>
      <c r="BN361" s="186"/>
      <c r="BO361" s="186"/>
      <c r="BP361" s="186"/>
      <c r="BQ361" s="186"/>
      <c r="BR361" s="186"/>
      <c r="BS361" s="186"/>
      <c r="BT361" s="187"/>
      <c r="BU361" s="188"/>
      <c r="BV361" s="189"/>
      <c r="BW361" s="185"/>
    </row>
    <row r="362" spans="2:75" customFormat="1" ht="18.75">
      <c r="B362" s="353" t="s">
        <v>410</v>
      </c>
      <c r="C362" s="354">
        <v>31907986000101</v>
      </c>
      <c r="D362" s="355" t="s">
        <v>14</v>
      </c>
      <c r="E362" s="355" t="s">
        <v>607</v>
      </c>
      <c r="F362" s="355" t="s">
        <v>1417</v>
      </c>
      <c r="G362" s="356" t="s">
        <v>1417</v>
      </c>
      <c r="H362" s="356" t="s">
        <v>34</v>
      </c>
      <c r="I362" s="356" t="s">
        <v>34</v>
      </c>
      <c r="J362" s="356" t="s">
        <v>608</v>
      </c>
      <c r="K362" s="357" t="s">
        <v>48</v>
      </c>
      <c r="L362" s="358"/>
      <c r="M362" s="358" t="s">
        <v>1414</v>
      </c>
      <c r="N362" s="357">
        <v>483801</v>
      </c>
      <c r="O362" s="357" t="s">
        <v>1320</v>
      </c>
      <c r="P362" s="361">
        <v>43439</v>
      </c>
      <c r="Q362" s="362">
        <v>3.51656155</v>
      </c>
      <c r="R362" s="362">
        <v>3.5190368349003966</v>
      </c>
      <c r="S362" s="841">
        <v>3</v>
      </c>
      <c r="T362" s="359">
        <v>-6.4793494007264418E-2</v>
      </c>
      <c r="U362" s="664">
        <v>-0.64785156729920013</v>
      </c>
      <c r="V362" s="359">
        <v>-8.9350489189475524E-2</v>
      </c>
      <c r="W362" s="664">
        <v>-0.7775369638626255</v>
      </c>
      <c r="X362" s="359">
        <v>-1.5839967013683398E-2</v>
      </c>
      <c r="Y362" s="664">
        <v>-0.10417553672974793</v>
      </c>
      <c r="Z362" s="359">
        <v>-0.14625420565748704</v>
      </c>
      <c r="AA362" s="664">
        <v>-0.7724590073636175</v>
      </c>
      <c r="AB362" s="359">
        <v>0.29040039483434099</v>
      </c>
      <c r="AC362" s="363">
        <v>-0.70339184409271649</v>
      </c>
      <c r="AD362" s="865">
        <v>0</v>
      </c>
      <c r="AE362" s="360" t="s">
        <v>1987</v>
      </c>
      <c r="AF362" s="844" t="s">
        <v>1760</v>
      </c>
      <c r="AG362" s="364" t="s">
        <v>1435</v>
      </c>
      <c r="AH362" s="364" t="s">
        <v>1747</v>
      </c>
      <c r="AI362" s="364">
        <v>1000</v>
      </c>
      <c r="AJ362" s="364">
        <v>1000</v>
      </c>
      <c r="AK362" s="364">
        <v>1000</v>
      </c>
      <c r="AL362" s="359">
        <v>0.02</v>
      </c>
      <c r="AM362" s="359">
        <v>0.2</v>
      </c>
      <c r="AN362" s="664" t="s">
        <v>34</v>
      </c>
      <c r="AO362" s="357" t="s">
        <v>1323</v>
      </c>
      <c r="AP362" s="360" t="s">
        <v>1744</v>
      </c>
      <c r="AQ362" s="366" t="s">
        <v>659</v>
      </c>
      <c r="AR362" s="359">
        <v>2.66666666666667E-3</v>
      </c>
      <c r="AS362" s="359">
        <v>2.66666666666667E-3</v>
      </c>
      <c r="AT362" s="359" t="s">
        <v>1417</v>
      </c>
      <c r="AW362" s="198"/>
      <c r="AX362" s="198"/>
      <c r="AY362" s="184"/>
      <c r="AZ362" s="184"/>
      <c r="BA362" s="184"/>
      <c r="BB362" s="848"/>
      <c r="BC362" s="184"/>
      <c r="BD362" s="184"/>
      <c r="BE362" s="184"/>
      <c r="BF362" s="184"/>
      <c r="BG362" s="848"/>
      <c r="BH362" s="186"/>
      <c r="BI362" s="199"/>
      <c r="BJ362" s="199"/>
      <c r="BK362" s="199"/>
      <c r="BL362" s="218"/>
      <c r="BM362" s="186"/>
      <c r="BN362" s="186"/>
      <c r="BO362" s="186"/>
      <c r="BP362" s="186"/>
      <c r="BQ362" s="186"/>
      <c r="BR362" s="186"/>
      <c r="BS362" s="186"/>
      <c r="BT362" s="187"/>
      <c r="BU362" s="188"/>
      <c r="BV362" s="189"/>
      <c r="BW362" s="185"/>
    </row>
    <row r="363" spans="2:75" customFormat="1" ht="18.75">
      <c r="B363" s="353" t="s">
        <v>2799</v>
      </c>
      <c r="C363" s="354">
        <v>23339936000147</v>
      </c>
      <c r="D363" s="355" t="s">
        <v>13</v>
      </c>
      <c r="E363" s="355" t="s">
        <v>1417</v>
      </c>
      <c r="F363" s="355" t="s">
        <v>1417</v>
      </c>
      <c r="G363" s="356" t="s">
        <v>1417</v>
      </c>
      <c r="H363" s="356" t="s">
        <v>1417</v>
      </c>
      <c r="I363" s="356" t="s">
        <v>1417</v>
      </c>
      <c r="J363" s="356" t="s">
        <v>608</v>
      </c>
      <c r="K363" s="357" t="s">
        <v>48</v>
      </c>
      <c r="L363" s="358"/>
      <c r="M363" s="358" t="s">
        <v>1417</v>
      </c>
      <c r="N363" s="357">
        <v>409073</v>
      </c>
      <c r="O363" s="357" t="s">
        <v>1320</v>
      </c>
      <c r="P363" s="361">
        <v>42348</v>
      </c>
      <c r="Q363" s="362"/>
      <c r="R363" s="362"/>
      <c r="S363" s="841">
        <v>3</v>
      </c>
      <c r="T363" s="359"/>
      <c r="U363" s="664"/>
      <c r="V363" s="359"/>
      <c r="W363" s="664"/>
      <c r="X363" s="359"/>
      <c r="Y363" s="664"/>
      <c r="Z363" s="359"/>
      <c r="AA363" s="664"/>
      <c r="AB363" s="359"/>
      <c r="AC363" s="363"/>
      <c r="AD363" s="865">
        <v>23339924000112</v>
      </c>
      <c r="AE363" s="360" t="s">
        <v>1765</v>
      </c>
      <c r="AF363" s="844" t="s">
        <v>1783</v>
      </c>
      <c r="AG363" s="364" t="s">
        <v>59</v>
      </c>
      <c r="AH363" s="364" t="s">
        <v>2153</v>
      </c>
      <c r="AI363" s="364">
        <v>1</v>
      </c>
      <c r="AJ363" s="364">
        <v>1</v>
      </c>
      <c r="AK363" s="364">
        <v>1</v>
      </c>
      <c r="AL363" s="359">
        <v>1.6E-2</v>
      </c>
      <c r="AM363" s="359">
        <v>0</v>
      </c>
      <c r="AN363" s="664" t="s">
        <v>64</v>
      </c>
      <c r="AO363" s="357"/>
      <c r="AP363" s="360" t="s">
        <v>1762</v>
      </c>
      <c r="AQ363" s="366" t="s">
        <v>2211</v>
      </c>
      <c r="AR363" s="359">
        <v>0</v>
      </c>
      <c r="AS363" s="359">
        <v>0</v>
      </c>
      <c r="AT363" s="359" t="s">
        <v>1417</v>
      </c>
      <c r="AW363" s="198"/>
      <c r="AX363" s="198"/>
      <c r="AY363" s="184"/>
      <c r="AZ363" s="184"/>
      <c r="BA363" s="184"/>
      <c r="BB363" s="848"/>
      <c r="BC363" s="184"/>
      <c r="BD363" s="184"/>
      <c r="BE363" s="184"/>
      <c r="BF363" s="184"/>
      <c r="BG363" s="848"/>
      <c r="BH363" s="186"/>
      <c r="BI363" s="199"/>
      <c r="BJ363" s="199"/>
      <c r="BK363" s="199"/>
      <c r="BL363" s="218"/>
      <c r="BM363" s="186"/>
      <c r="BN363" s="186"/>
      <c r="BO363" s="186"/>
      <c r="BP363" s="186"/>
      <c r="BQ363" s="186"/>
      <c r="BR363" s="186"/>
      <c r="BS363" s="186"/>
      <c r="BT363" s="187"/>
      <c r="BU363" s="188"/>
      <c r="BV363" s="189"/>
      <c r="BW363" s="185"/>
    </row>
    <row r="364" spans="2:75" customFormat="1" ht="18.75">
      <c r="B364" s="353" t="s">
        <v>1249</v>
      </c>
      <c r="C364" s="354">
        <v>37099014000114</v>
      </c>
      <c r="D364" s="355" t="s">
        <v>14</v>
      </c>
      <c r="E364" s="355" t="s">
        <v>607</v>
      </c>
      <c r="F364" s="355" t="s">
        <v>1417</v>
      </c>
      <c r="G364" s="356" t="s">
        <v>1417</v>
      </c>
      <c r="H364" s="356" t="s">
        <v>34</v>
      </c>
      <c r="I364" s="356" t="s">
        <v>34</v>
      </c>
      <c r="J364" s="356" t="s">
        <v>608</v>
      </c>
      <c r="K364" s="357" t="s">
        <v>48</v>
      </c>
      <c r="L364" s="358"/>
      <c r="M364" s="358" t="s">
        <v>34</v>
      </c>
      <c r="N364" s="357">
        <v>538108</v>
      </c>
      <c r="O364" s="357" t="s">
        <v>1320</v>
      </c>
      <c r="P364" s="361">
        <v>43974</v>
      </c>
      <c r="Q364" s="362">
        <v>2.0383274899999999</v>
      </c>
      <c r="R364" s="362">
        <v>2.366904511832669</v>
      </c>
      <c r="S364" s="841">
        <v>3</v>
      </c>
      <c r="T364" s="359">
        <v>9.9388123656800165E-2</v>
      </c>
      <c r="U364" s="664">
        <v>0.99375334929098991</v>
      </c>
      <c r="V364" s="359">
        <v>0.10422182081315734</v>
      </c>
      <c r="W364" s="664">
        <v>0.90694879074978929</v>
      </c>
      <c r="X364" s="359">
        <v>0.10466175373919651</v>
      </c>
      <c r="Y364" s="664">
        <v>0.68833441139358087</v>
      </c>
      <c r="Z364" s="359"/>
      <c r="AA364" s="664"/>
      <c r="AB364" s="359">
        <v>0.20623074414410283</v>
      </c>
      <c r="AC364" s="363">
        <v>-5.1849491643571721E-2</v>
      </c>
      <c r="AD364" s="865">
        <v>0</v>
      </c>
      <c r="AE364" s="360" t="s">
        <v>2033</v>
      </c>
      <c r="AF364" s="844" t="s">
        <v>1760</v>
      </c>
      <c r="AG364" s="364" t="s">
        <v>1435</v>
      </c>
      <c r="AH364" s="364" t="s">
        <v>1747</v>
      </c>
      <c r="AI364" s="364">
        <v>5000</v>
      </c>
      <c r="AJ364" s="364">
        <v>1000</v>
      </c>
      <c r="AK364" s="364">
        <v>1000</v>
      </c>
      <c r="AL364" s="359">
        <v>0.02</v>
      </c>
      <c r="AM364" s="359">
        <v>0.2</v>
      </c>
      <c r="AN364" s="664" t="s">
        <v>666</v>
      </c>
      <c r="AO364" s="357" t="s">
        <v>1323</v>
      </c>
      <c r="AP364" s="360" t="s">
        <v>1744</v>
      </c>
      <c r="AQ364" s="366" t="s">
        <v>670</v>
      </c>
      <c r="AR364" s="359">
        <v>6.0000000000000001E-3</v>
      </c>
      <c r="AS364" s="359">
        <v>6.0000000000000001E-3</v>
      </c>
      <c r="AT364" s="359" t="s">
        <v>1417</v>
      </c>
      <c r="AW364" s="198"/>
      <c r="AX364" s="198"/>
      <c r="AY364" s="184"/>
      <c r="AZ364" s="184"/>
      <c r="BA364" s="184"/>
      <c r="BB364" s="848"/>
      <c r="BC364" s="184"/>
      <c r="BD364" s="184"/>
      <c r="BE364" s="184"/>
      <c r="BF364" s="184"/>
      <c r="BG364" s="848"/>
      <c r="BH364" s="186"/>
      <c r="BI364" s="199"/>
      <c r="BJ364" s="199"/>
      <c r="BK364" s="199"/>
      <c r="BL364" s="218"/>
      <c r="BM364" s="186"/>
      <c r="BN364" s="186"/>
      <c r="BO364" s="186"/>
      <c r="BP364" s="186"/>
      <c r="BQ364" s="186"/>
      <c r="BR364" s="186"/>
      <c r="BS364" s="186"/>
      <c r="BT364" s="187"/>
      <c r="BU364" s="188"/>
      <c r="BV364" s="189"/>
      <c r="BW364" s="185"/>
    </row>
    <row r="365" spans="2:75" customFormat="1" ht="18.75">
      <c r="B365" s="353" t="s">
        <v>2652</v>
      </c>
      <c r="C365" s="354">
        <v>21312800000118</v>
      </c>
      <c r="D365" s="355" t="s">
        <v>13</v>
      </c>
      <c r="E365" s="355" t="s">
        <v>1417</v>
      </c>
      <c r="F365" s="355" t="s">
        <v>1417</v>
      </c>
      <c r="G365" s="356" t="s">
        <v>1417</v>
      </c>
      <c r="H365" s="356" t="s">
        <v>1417</v>
      </c>
      <c r="I365" s="356" t="s">
        <v>1417</v>
      </c>
      <c r="J365" s="356" t="s">
        <v>608</v>
      </c>
      <c r="K365" s="357" t="s">
        <v>48</v>
      </c>
      <c r="L365" s="358"/>
      <c r="M365" s="358" t="s">
        <v>1417</v>
      </c>
      <c r="N365" s="357">
        <v>470902</v>
      </c>
      <c r="O365" s="357" t="s">
        <v>1320</v>
      </c>
      <c r="P365" s="361">
        <v>43061</v>
      </c>
      <c r="Q365" s="362">
        <v>0</v>
      </c>
      <c r="R365" s="362">
        <v>0</v>
      </c>
      <c r="S365" s="841">
        <v>3</v>
      </c>
      <c r="T365" s="359"/>
      <c r="U365" s="664"/>
      <c r="V365" s="359"/>
      <c r="W365" s="664"/>
      <c r="X365" s="359"/>
      <c r="Y365" s="664"/>
      <c r="Z365" s="359"/>
      <c r="AA365" s="664"/>
      <c r="AB365" s="359"/>
      <c r="AC365" s="363"/>
      <c r="AD365" s="865">
        <v>37987367000150</v>
      </c>
      <c r="AE365" s="360" t="s">
        <v>1880</v>
      </c>
      <c r="AF365" s="844" t="s">
        <v>1785</v>
      </c>
      <c r="AG365" s="364" t="s">
        <v>719</v>
      </c>
      <c r="AH365" s="364" t="s">
        <v>2153</v>
      </c>
      <c r="AI365" s="364">
        <v>0</v>
      </c>
      <c r="AJ365" s="364">
        <v>0</v>
      </c>
      <c r="AK365" s="364">
        <v>0</v>
      </c>
      <c r="AL365" s="359">
        <v>0.02</v>
      </c>
      <c r="AM365" s="359">
        <v>0</v>
      </c>
      <c r="AN365" s="664" t="s">
        <v>2156</v>
      </c>
      <c r="AO365" s="357" t="s">
        <v>1320</v>
      </c>
      <c r="AP365" s="360" t="s">
        <v>1762</v>
      </c>
      <c r="AQ365" s="366" t="s">
        <v>2211</v>
      </c>
      <c r="AR365" s="359">
        <v>0</v>
      </c>
      <c r="AS365" s="359">
        <v>0</v>
      </c>
      <c r="AT365" s="359" t="s">
        <v>1417</v>
      </c>
      <c r="AW365" s="198"/>
      <c r="AX365" s="198"/>
      <c r="AY365" s="184"/>
      <c r="AZ365" s="184"/>
      <c r="BA365" s="184"/>
      <c r="BB365" s="848"/>
      <c r="BC365" s="184"/>
      <c r="BD365" s="184"/>
      <c r="BE365" s="184"/>
      <c r="BF365" s="184"/>
      <c r="BG365" s="848"/>
      <c r="BH365" s="186"/>
      <c r="BI365" s="199"/>
      <c r="BJ365" s="199"/>
      <c r="BK365" s="199"/>
      <c r="BL365" s="218"/>
      <c r="BM365" s="186"/>
      <c r="BN365" s="186"/>
      <c r="BO365" s="186"/>
      <c r="BP365" s="186"/>
      <c r="BQ365" s="186"/>
      <c r="BR365" s="186"/>
      <c r="BS365" s="186"/>
      <c r="BT365" s="187"/>
      <c r="BU365" s="188"/>
      <c r="BV365" s="189"/>
      <c r="BW365" s="185"/>
    </row>
    <row r="366" spans="2:75" customFormat="1" ht="18.75">
      <c r="B366" s="353" t="s">
        <v>2831</v>
      </c>
      <c r="C366" s="354">
        <v>37278685000142</v>
      </c>
      <c r="D366" s="355" t="s">
        <v>13</v>
      </c>
      <c r="E366" s="355" t="s">
        <v>1417</v>
      </c>
      <c r="F366" s="355" t="s">
        <v>1417</v>
      </c>
      <c r="G366" s="356" t="s">
        <v>1417</v>
      </c>
      <c r="H366" s="356" t="s">
        <v>1417</v>
      </c>
      <c r="I366" s="356" t="s">
        <v>1417</v>
      </c>
      <c r="J366" s="356" t="s">
        <v>608</v>
      </c>
      <c r="K366" s="357" t="s">
        <v>48</v>
      </c>
      <c r="L366" s="358"/>
      <c r="M366" s="358" t="s">
        <v>1417</v>
      </c>
      <c r="N366" s="357">
        <v>569615</v>
      </c>
      <c r="O366" s="357" t="s">
        <v>1320</v>
      </c>
      <c r="P366" s="361">
        <v>44216</v>
      </c>
      <c r="Q366" s="362"/>
      <c r="R366" s="362"/>
      <c r="S366" s="841">
        <v>3</v>
      </c>
      <c r="T366" s="359"/>
      <c r="U366" s="664"/>
      <c r="V366" s="359"/>
      <c r="W366" s="664"/>
      <c r="X366" s="359"/>
      <c r="Y366" s="664"/>
      <c r="Z366" s="359"/>
      <c r="AA366" s="664"/>
      <c r="AB366" s="359"/>
      <c r="AC366" s="363"/>
      <c r="AD366" s="865">
        <v>31932658000165</v>
      </c>
      <c r="AE366" s="360" t="s">
        <v>1978</v>
      </c>
      <c r="AF366" s="844" t="s">
        <v>1783</v>
      </c>
      <c r="AG366" s="364" t="s">
        <v>59</v>
      </c>
      <c r="AH366" s="364" t="s">
        <v>2153</v>
      </c>
      <c r="AI366" s="364">
        <v>1000</v>
      </c>
      <c r="AJ366" s="364">
        <v>0</v>
      </c>
      <c r="AK366" s="364">
        <v>0</v>
      </c>
      <c r="AL366" s="359">
        <v>1.4999999999999999E-2</v>
      </c>
      <c r="AM366" s="359">
        <v>0.2</v>
      </c>
      <c r="AN366" s="664" t="s">
        <v>64</v>
      </c>
      <c r="AO366" s="357"/>
      <c r="AP366" s="360" t="s">
        <v>1762</v>
      </c>
      <c r="AQ366" s="366" t="s">
        <v>2211</v>
      </c>
      <c r="AR366" s="359">
        <v>0</v>
      </c>
      <c r="AS366" s="359">
        <v>0</v>
      </c>
      <c r="AT366" s="359" t="s">
        <v>1417</v>
      </c>
      <c r="AW366" s="198"/>
      <c r="AX366" s="198"/>
      <c r="AY366" s="184"/>
      <c r="AZ366" s="184"/>
      <c r="BA366" s="184"/>
      <c r="BB366" s="184"/>
      <c r="BC366" s="184"/>
      <c r="BD366" s="184"/>
      <c r="BE366" s="184"/>
      <c r="BF366" s="184"/>
      <c r="BG366" s="848"/>
      <c r="BH366" s="186"/>
      <c r="BI366" s="199"/>
      <c r="BJ366" s="199"/>
      <c r="BK366" s="199"/>
      <c r="BL366" s="218"/>
      <c r="BM366" s="186"/>
      <c r="BN366" s="186"/>
      <c r="BO366" s="186"/>
      <c r="BP366" s="186"/>
      <c r="BQ366" s="186"/>
      <c r="BR366" s="186"/>
      <c r="BS366" s="186"/>
      <c r="BT366" s="186"/>
      <c r="BU366" s="186"/>
      <c r="BV366" s="189"/>
      <c r="BW366" s="184"/>
    </row>
    <row r="367" spans="2:75" customFormat="1" ht="18.75">
      <c r="B367" s="353" t="s">
        <v>1275</v>
      </c>
      <c r="C367" s="354">
        <v>9087483000188</v>
      </c>
      <c r="D367" s="355" t="s">
        <v>14</v>
      </c>
      <c r="E367" s="355" t="s">
        <v>607</v>
      </c>
      <c r="F367" s="355" t="s">
        <v>1417</v>
      </c>
      <c r="G367" s="356" t="s">
        <v>1417</v>
      </c>
      <c r="H367" s="356" t="s">
        <v>34</v>
      </c>
      <c r="I367" s="356" t="s">
        <v>34</v>
      </c>
      <c r="J367" s="356" t="s">
        <v>608</v>
      </c>
      <c r="K367" s="357" t="s">
        <v>48</v>
      </c>
      <c r="L367" s="358"/>
      <c r="M367" s="358" t="s">
        <v>34</v>
      </c>
      <c r="N367" s="357">
        <v>251127</v>
      </c>
      <c r="O367" s="357" t="s">
        <v>1320</v>
      </c>
      <c r="P367" s="361">
        <v>39345</v>
      </c>
      <c r="Q367" s="362">
        <v>23.101664</v>
      </c>
      <c r="R367" s="362">
        <v>25.30945484860559</v>
      </c>
      <c r="S367" s="841">
        <v>3</v>
      </c>
      <c r="T367" s="359">
        <v>0.1185886642213434</v>
      </c>
      <c r="U367" s="664">
        <v>1.1857340487164072</v>
      </c>
      <c r="V367" s="359">
        <v>0.10916209328411175</v>
      </c>
      <c r="W367" s="664">
        <v>0.94993953979397538</v>
      </c>
      <c r="X367" s="359">
        <v>0.11885537460045836</v>
      </c>
      <c r="Y367" s="664">
        <v>0.7816823375655978</v>
      </c>
      <c r="Z367" s="359">
        <v>-4.0576529314936938E-2</v>
      </c>
      <c r="AA367" s="664">
        <v>-0.21430977260428866</v>
      </c>
      <c r="AB367" s="359">
        <v>0.17740332944430565</v>
      </c>
      <c r="AC367" s="363">
        <v>-3.2427163527383729E-2</v>
      </c>
      <c r="AD367" s="865">
        <v>0</v>
      </c>
      <c r="AE367" s="360" t="s">
        <v>1753</v>
      </c>
      <c r="AF367" s="844" t="s">
        <v>1754</v>
      </c>
      <c r="AG367" s="364" t="s">
        <v>728</v>
      </c>
      <c r="AH367" s="364" t="s">
        <v>1747</v>
      </c>
      <c r="AI367" s="364">
        <v>5000</v>
      </c>
      <c r="AJ367" s="364">
        <v>100</v>
      </c>
      <c r="AK367" s="364">
        <v>1000</v>
      </c>
      <c r="AL367" s="359">
        <v>0.02</v>
      </c>
      <c r="AM367" s="359">
        <v>0</v>
      </c>
      <c r="AN367" s="664" t="s">
        <v>2161</v>
      </c>
      <c r="AO367" s="357" t="s">
        <v>1323</v>
      </c>
      <c r="AP367" s="360" t="s">
        <v>1744</v>
      </c>
      <c r="AQ367" s="366" t="s">
        <v>667</v>
      </c>
      <c r="AR367" s="359">
        <v>5.3333333333333297E-3</v>
      </c>
      <c r="AS367" s="359">
        <v>5.3333333333333297E-3</v>
      </c>
      <c r="AT367" s="359" t="s">
        <v>1417</v>
      </c>
      <c r="AW367" s="198"/>
      <c r="AX367" s="198"/>
      <c r="AY367" s="184"/>
      <c r="AZ367" s="184"/>
      <c r="BA367" s="184"/>
      <c r="BB367" s="184"/>
      <c r="BC367" s="184"/>
      <c r="BD367" s="184"/>
      <c r="BE367" s="184"/>
      <c r="BF367" s="184"/>
      <c r="BG367" s="848"/>
      <c r="BH367" s="186"/>
      <c r="BI367" s="199"/>
      <c r="BJ367" s="199"/>
      <c r="BK367" s="199"/>
      <c r="BL367" s="218"/>
      <c r="BM367" s="186"/>
      <c r="BN367" s="186"/>
      <c r="BO367" s="186"/>
      <c r="BP367" s="186"/>
      <c r="BQ367" s="186"/>
      <c r="BR367" s="186"/>
      <c r="BS367" s="186"/>
      <c r="BT367" s="186"/>
      <c r="BU367" s="186"/>
      <c r="BV367" s="189"/>
      <c r="BW367" s="184"/>
    </row>
    <row r="368" spans="2:75" customFormat="1" ht="18.75">
      <c r="B368" s="353" t="s">
        <v>440</v>
      </c>
      <c r="C368" s="354">
        <v>9087523000191</v>
      </c>
      <c r="D368" s="355" t="s">
        <v>14</v>
      </c>
      <c r="E368" s="355" t="s">
        <v>607</v>
      </c>
      <c r="F368" s="355" t="s">
        <v>1417</v>
      </c>
      <c r="G368" s="356" t="s">
        <v>1417</v>
      </c>
      <c r="H368" s="356" t="s">
        <v>34</v>
      </c>
      <c r="I368" s="356" t="s">
        <v>34</v>
      </c>
      <c r="J368" s="356" t="s">
        <v>608</v>
      </c>
      <c r="K368" s="357" t="s">
        <v>48</v>
      </c>
      <c r="L368" s="358"/>
      <c r="M368" s="358" t="s">
        <v>34</v>
      </c>
      <c r="N368" s="357">
        <v>250686</v>
      </c>
      <c r="O368" s="357" t="s">
        <v>1320</v>
      </c>
      <c r="P368" s="361">
        <v>40356</v>
      </c>
      <c r="Q368" s="362">
        <v>82.237814999999998</v>
      </c>
      <c r="R368" s="362">
        <v>85.36518210756968</v>
      </c>
      <c r="S368" s="841">
        <v>3</v>
      </c>
      <c r="T368" s="359">
        <v>8.2988217350487226E-2</v>
      </c>
      <c r="U368" s="664">
        <v>0.82977538874276469</v>
      </c>
      <c r="V368" s="359">
        <v>4.064758368297916E-2</v>
      </c>
      <c r="W368" s="664">
        <v>0.35371937067064568</v>
      </c>
      <c r="X368" s="359">
        <v>-6.1451660751759785E-2</v>
      </c>
      <c r="Y368" s="664">
        <v>-0.40415234048270327</v>
      </c>
      <c r="Z368" s="359">
        <v>-0.12615943326257562</v>
      </c>
      <c r="AA368" s="664">
        <v>-0.6663260734928268</v>
      </c>
      <c r="AB368" s="359">
        <v>0.22185267816995052</v>
      </c>
      <c r="AC368" s="363">
        <v>-0.33475907069480104</v>
      </c>
      <c r="AD368" s="865">
        <v>0</v>
      </c>
      <c r="AE368" s="360" t="s">
        <v>1753</v>
      </c>
      <c r="AF368" s="844" t="s">
        <v>1754</v>
      </c>
      <c r="AG368" s="364" t="s">
        <v>728</v>
      </c>
      <c r="AH368" s="364" t="s">
        <v>1747</v>
      </c>
      <c r="AI368" s="364">
        <v>1000</v>
      </c>
      <c r="AJ368" s="364">
        <v>100</v>
      </c>
      <c r="AK368" s="364">
        <v>500</v>
      </c>
      <c r="AL368" s="359">
        <v>2.5000000000000001E-2</v>
      </c>
      <c r="AM368" s="359">
        <v>0</v>
      </c>
      <c r="AN368" s="664" t="s">
        <v>34</v>
      </c>
      <c r="AO368" s="357" t="s">
        <v>1323</v>
      </c>
      <c r="AP368" s="360" t="s">
        <v>1744</v>
      </c>
      <c r="AQ368" s="366" t="s">
        <v>659</v>
      </c>
      <c r="AR368" s="359">
        <v>6.6666666666666697E-3</v>
      </c>
      <c r="AS368" s="359">
        <v>6.6666666666666697E-3</v>
      </c>
      <c r="AT368" s="359" t="s">
        <v>1417</v>
      </c>
      <c r="AW368" s="198"/>
      <c r="AX368" s="198"/>
      <c r="AY368" s="184"/>
      <c r="AZ368" s="184"/>
      <c r="BA368" s="184"/>
      <c r="BB368" s="184"/>
      <c r="BC368" s="184"/>
      <c r="BD368" s="184"/>
      <c r="BE368" s="184"/>
      <c r="BF368" s="184"/>
      <c r="BG368" s="848"/>
      <c r="BH368" s="186"/>
      <c r="BI368" s="199"/>
      <c r="BJ368" s="199"/>
      <c r="BK368" s="199"/>
      <c r="BL368" s="218"/>
      <c r="BM368" s="186"/>
      <c r="BN368" s="186"/>
      <c r="BO368" s="186"/>
      <c r="BP368" s="186"/>
      <c r="BQ368" s="186"/>
      <c r="BR368" s="186"/>
      <c r="BS368" s="186"/>
      <c r="BT368" s="186"/>
      <c r="BU368" s="186"/>
      <c r="BV368" s="189"/>
      <c r="BW368" s="184"/>
    </row>
    <row r="369" spans="2:75" customFormat="1" ht="18.75">
      <c r="B369" s="353" t="s">
        <v>550</v>
      </c>
      <c r="C369" s="354">
        <v>20077065000142</v>
      </c>
      <c r="D369" s="355" t="s">
        <v>14</v>
      </c>
      <c r="E369" s="355" t="s">
        <v>15</v>
      </c>
      <c r="F369" s="355" t="s">
        <v>17</v>
      </c>
      <c r="G369" s="356" t="s">
        <v>1417</v>
      </c>
      <c r="H369" s="356" t="s">
        <v>34</v>
      </c>
      <c r="I369" s="356" t="s">
        <v>34</v>
      </c>
      <c r="J369" s="356" t="s">
        <v>611</v>
      </c>
      <c r="K369" s="357" t="s">
        <v>49</v>
      </c>
      <c r="L369" s="358"/>
      <c r="M369" s="358" t="s">
        <v>1414</v>
      </c>
      <c r="N369" s="357">
        <v>367044</v>
      </c>
      <c r="O369" s="357" t="s">
        <v>1320</v>
      </c>
      <c r="P369" s="361">
        <v>41774</v>
      </c>
      <c r="Q369" s="362">
        <v>0</v>
      </c>
      <c r="R369" s="362">
        <v>0</v>
      </c>
      <c r="S369" s="841">
        <v>3</v>
      </c>
      <c r="T369" s="359"/>
      <c r="U369" s="664"/>
      <c r="V369" s="359"/>
      <c r="W369" s="664"/>
      <c r="X369" s="359"/>
      <c r="Y369" s="664"/>
      <c r="Z369" s="359"/>
      <c r="AA369" s="664"/>
      <c r="AB369" s="359"/>
      <c r="AC369" s="363"/>
      <c r="AD369" s="865">
        <v>0</v>
      </c>
      <c r="AE369" s="360" t="s">
        <v>1792</v>
      </c>
      <c r="AF369" s="844" t="s">
        <v>1741</v>
      </c>
      <c r="AG369" s="364" t="s">
        <v>1436</v>
      </c>
      <c r="AH369" s="364" t="s">
        <v>1747</v>
      </c>
      <c r="AI369" s="364">
        <v>500</v>
      </c>
      <c r="AJ369" s="364">
        <v>0</v>
      </c>
      <c r="AK369" s="364">
        <v>0</v>
      </c>
      <c r="AL369" s="359">
        <v>1.7000000000000001E-3</v>
      </c>
      <c r="AM369" s="359">
        <v>0</v>
      </c>
      <c r="AN369" s="664" t="s">
        <v>34</v>
      </c>
      <c r="AO369" s="357" t="s">
        <v>1323</v>
      </c>
      <c r="AP369" s="360" t="s">
        <v>1755</v>
      </c>
      <c r="AQ369" s="366" t="s">
        <v>17</v>
      </c>
      <c r="AR369" s="359">
        <v>5.6666666666666703E-4</v>
      </c>
      <c r="AS369" s="359">
        <v>5.6666666666666703E-4</v>
      </c>
      <c r="AT369" s="359" t="s">
        <v>1417</v>
      </c>
      <c r="AW369" s="198"/>
      <c r="AX369" s="198"/>
      <c r="AY369" s="184"/>
      <c r="AZ369" s="184"/>
      <c r="BA369" s="184"/>
      <c r="BB369" s="184"/>
      <c r="BC369" s="184"/>
      <c r="BD369" s="184"/>
      <c r="BE369" s="184"/>
      <c r="BF369" s="184"/>
      <c r="BG369" s="848"/>
      <c r="BH369" s="186"/>
      <c r="BI369" s="199"/>
      <c r="BJ369" s="199"/>
      <c r="BK369" s="199"/>
      <c r="BL369" s="218"/>
      <c r="BM369" s="186"/>
      <c r="BN369" s="186"/>
      <c r="BO369" s="186"/>
      <c r="BP369" s="186"/>
      <c r="BQ369" s="186"/>
      <c r="BR369" s="186"/>
      <c r="BS369" s="186"/>
      <c r="BT369" s="186"/>
      <c r="BU369" s="186"/>
      <c r="BV369" s="189"/>
      <c r="BW369" s="184"/>
    </row>
    <row r="370" spans="2:75" customFormat="1" ht="18.75">
      <c r="B370" s="353" t="s">
        <v>326</v>
      </c>
      <c r="C370" s="354">
        <v>23970201000117</v>
      </c>
      <c r="D370" s="355" t="s">
        <v>11</v>
      </c>
      <c r="E370" s="355" t="s">
        <v>620</v>
      </c>
      <c r="F370" s="355" t="s">
        <v>663</v>
      </c>
      <c r="G370" s="356" t="s">
        <v>738</v>
      </c>
      <c r="H370" s="356" t="s">
        <v>34</v>
      </c>
      <c r="I370" s="356" t="s">
        <v>1417</v>
      </c>
      <c r="J370" s="356" t="s">
        <v>608</v>
      </c>
      <c r="K370" s="357" t="s">
        <v>48</v>
      </c>
      <c r="L370" s="358"/>
      <c r="M370" s="358" t="s">
        <v>1414</v>
      </c>
      <c r="N370" s="357">
        <v>422991</v>
      </c>
      <c r="O370" s="357" t="s">
        <v>1320</v>
      </c>
      <c r="P370" s="361">
        <v>42475</v>
      </c>
      <c r="Q370" s="362">
        <v>110.658114</v>
      </c>
      <c r="R370" s="362">
        <v>108.85539089243034</v>
      </c>
      <c r="S370" s="841">
        <v>3</v>
      </c>
      <c r="T370" s="359">
        <v>0.10524221162488145</v>
      </c>
      <c r="U370" s="664">
        <v>1.0522866962471464</v>
      </c>
      <c r="V370" s="359">
        <v>0.12209419166224378</v>
      </c>
      <c r="W370" s="664">
        <v>1.0624759634948313</v>
      </c>
      <c r="X370" s="359">
        <v>0.16950438059149397</v>
      </c>
      <c r="Y370" s="664">
        <v>1.1147882953864905</v>
      </c>
      <c r="Z370" s="359">
        <v>0.21178308056424622</v>
      </c>
      <c r="AA370" s="664">
        <v>1.1185575652585822</v>
      </c>
      <c r="AB370" s="359">
        <v>1.1015083929045762E-3</v>
      </c>
      <c r="AC370" s="363">
        <v>6.5178001821736045</v>
      </c>
      <c r="AD370" s="865">
        <v>0</v>
      </c>
      <c r="AE370" s="360" t="s">
        <v>1877</v>
      </c>
      <c r="AF370" s="844" t="s">
        <v>1757</v>
      </c>
      <c r="AG370" s="364" t="s">
        <v>741</v>
      </c>
      <c r="AH370" s="364" t="s">
        <v>1747</v>
      </c>
      <c r="AI370" s="364">
        <v>0</v>
      </c>
      <c r="AJ370" s="364">
        <v>0</v>
      </c>
      <c r="AK370" s="364">
        <v>0</v>
      </c>
      <c r="AL370" s="359">
        <v>0.01</v>
      </c>
      <c r="AM370" s="359">
        <v>0</v>
      </c>
      <c r="AN370" s="664" t="s">
        <v>64</v>
      </c>
      <c r="AO370" s="357" t="s">
        <v>1323</v>
      </c>
      <c r="AP370" s="360" t="s">
        <v>1749</v>
      </c>
      <c r="AQ370" s="366" t="s">
        <v>675</v>
      </c>
      <c r="AR370" s="359">
        <v>1.6000000000000001E-3</v>
      </c>
      <c r="AS370" s="359">
        <v>1.6000000000000001E-3</v>
      </c>
      <c r="AT370" s="359" t="s">
        <v>1417</v>
      </c>
      <c r="AW370" s="198"/>
      <c r="AX370" s="198"/>
      <c r="AY370" s="184"/>
      <c r="AZ370" s="184"/>
      <c r="BA370" s="184"/>
      <c r="BB370" s="184"/>
      <c r="BC370" s="184"/>
      <c r="BD370" s="184"/>
      <c r="BE370" s="184"/>
      <c r="BF370" s="184"/>
      <c r="BG370" s="848"/>
      <c r="BH370" s="186"/>
      <c r="BI370" s="199"/>
      <c r="BJ370" s="199"/>
      <c r="BK370" s="199"/>
      <c r="BL370" s="218"/>
      <c r="BM370" s="186"/>
      <c r="BN370" s="186"/>
      <c r="BO370" s="186"/>
      <c r="BP370" s="186"/>
      <c r="BQ370" s="186"/>
      <c r="BR370" s="186"/>
      <c r="BS370" s="186"/>
      <c r="BT370" s="186"/>
      <c r="BU370" s="186"/>
      <c r="BV370" s="189"/>
      <c r="BW370" s="184"/>
    </row>
    <row r="371" spans="2:75" customFormat="1" ht="18.75">
      <c r="B371" s="353" t="s">
        <v>374</v>
      </c>
      <c r="C371" s="354">
        <v>28579477000192</v>
      </c>
      <c r="D371" s="355" t="s">
        <v>11</v>
      </c>
      <c r="E371" s="355" t="s">
        <v>620</v>
      </c>
      <c r="F371" s="355" t="s">
        <v>663</v>
      </c>
      <c r="G371" s="356" t="s">
        <v>738</v>
      </c>
      <c r="H371" s="356" t="s">
        <v>34</v>
      </c>
      <c r="I371" s="356" t="s">
        <v>1417</v>
      </c>
      <c r="J371" s="356" t="s">
        <v>608</v>
      </c>
      <c r="K371" s="357" t="s">
        <v>48</v>
      </c>
      <c r="L371" s="358"/>
      <c r="M371" s="358" t="s">
        <v>1414</v>
      </c>
      <c r="N371" s="357">
        <v>453791</v>
      </c>
      <c r="O371" s="357" t="s">
        <v>1320</v>
      </c>
      <c r="P371" s="361">
        <v>43066</v>
      </c>
      <c r="Q371" s="362">
        <v>0</v>
      </c>
      <c r="R371" s="362">
        <v>0</v>
      </c>
      <c r="S371" s="841">
        <v>3</v>
      </c>
      <c r="T371" s="359"/>
      <c r="U371" s="664"/>
      <c r="V371" s="359"/>
      <c r="W371" s="664"/>
      <c r="X371" s="359"/>
      <c r="Y371" s="664"/>
      <c r="Z371" s="359"/>
      <c r="AA371" s="664"/>
      <c r="AB371" s="359"/>
      <c r="AC371" s="363"/>
      <c r="AD371" s="865">
        <v>0</v>
      </c>
      <c r="AE371" s="360" t="s">
        <v>2071</v>
      </c>
      <c r="AF371" s="844" t="s">
        <v>1760</v>
      </c>
      <c r="AG371" s="364" t="s">
        <v>1435</v>
      </c>
      <c r="AH371" s="364" t="s">
        <v>1747</v>
      </c>
      <c r="AI371" s="364">
        <v>25000</v>
      </c>
      <c r="AJ371" s="364">
        <v>1000</v>
      </c>
      <c r="AK371" s="364">
        <v>1000</v>
      </c>
      <c r="AL371" s="359">
        <v>8.0000000000000002E-3</v>
      </c>
      <c r="AM371" s="359">
        <v>0</v>
      </c>
      <c r="AN371" s="664" t="s">
        <v>34</v>
      </c>
      <c r="AO371" s="357" t="s">
        <v>1323</v>
      </c>
      <c r="AP371" s="360" t="s">
        <v>1762</v>
      </c>
      <c r="AQ371" s="366" t="s">
        <v>668</v>
      </c>
      <c r="AR371" s="359">
        <v>1.6000000000000001E-3</v>
      </c>
      <c r="AS371" s="359">
        <v>1.6000000000000001E-3</v>
      </c>
      <c r="AT371" s="359" t="s">
        <v>1417</v>
      </c>
      <c r="AW371" s="198"/>
      <c r="AX371" s="198"/>
      <c r="AY371" s="184"/>
      <c r="AZ371" s="184"/>
      <c r="BA371" s="184"/>
      <c r="BB371" s="184"/>
      <c r="BC371" s="184"/>
      <c r="BD371" s="184"/>
      <c r="BE371" s="184"/>
      <c r="BF371" s="184"/>
      <c r="BG371" s="848"/>
      <c r="BH371" s="186"/>
      <c r="BI371" s="199"/>
      <c r="BJ371" s="199"/>
      <c r="BK371" s="199"/>
      <c r="BL371" s="218"/>
      <c r="BM371" s="186"/>
      <c r="BN371" s="186"/>
      <c r="BO371" s="186"/>
      <c r="BP371" s="186"/>
      <c r="BQ371" s="186"/>
      <c r="BR371" s="186"/>
      <c r="BS371" s="186"/>
      <c r="BT371" s="186"/>
      <c r="BU371" s="186"/>
      <c r="BV371" s="189"/>
      <c r="BW371" s="184"/>
    </row>
    <row r="372" spans="2:75" customFormat="1" ht="18.75">
      <c r="B372" s="353" t="s">
        <v>861</v>
      </c>
      <c r="C372" s="354">
        <v>40916758000199</v>
      </c>
      <c r="D372" s="355" t="s">
        <v>14</v>
      </c>
      <c r="E372" s="355" t="s">
        <v>15</v>
      </c>
      <c r="F372" s="355" t="s">
        <v>701</v>
      </c>
      <c r="G372" s="356" t="s">
        <v>1417</v>
      </c>
      <c r="H372" s="356" t="s">
        <v>34</v>
      </c>
      <c r="I372" s="356" t="s">
        <v>34</v>
      </c>
      <c r="J372" s="356" t="s">
        <v>611</v>
      </c>
      <c r="K372" s="357" t="s">
        <v>49</v>
      </c>
      <c r="L372" s="358"/>
      <c r="M372" s="358" t="s">
        <v>1414</v>
      </c>
      <c r="N372" s="357">
        <v>582425</v>
      </c>
      <c r="O372" s="357" t="s">
        <v>1320</v>
      </c>
      <c r="P372" s="361">
        <v>44289</v>
      </c>
      <c r="Q372" s="362">
        <v>10.634127250000001</v>
      </c>
      <c r="R372" s="362">
        <v>12.281941496454182</v>
      </c>
      <c r="S372" s="841">
        <v>3</v>
      </c>
      <c r="T372" s="359">
        <v>-6.7066901843087945E-2</v>
      </c>
      <c r="U372" s="664">
        <v>-0.67058272035884881</v>
      </c>
      <c r="V372" s="359">
        <v>-0.10900225975732092</v>
      </c>
      <c r="W372" s="664">
        <v>-0.94854865233189489</v>
      </c>
      <c r="X372" s="359"/>
      <c r="Y372" s="664"/>
      <c r="Z372" s="359"/>
      <c r="AA372" s="664"/>
      <c r="AB372" s="359">
        <v>0.10773323477604557</v>
      </c>
      <c r="AC372" s="363">
        <v>-2.0784397709871172</v>
      </c>
      <c r="AD372" s="865">
        <v>0</v>
      </c>
      <c r="AE372" s="360" t="s">
        <v>1763</v>
      </c>
      <c r="AF372" s="844" t="s">
        <v>1760</v>
      </c>
      <c r="AG372" s="364" t="s">
        <v>1435</v>
      </c>
      <c r="AH372" s="364" t="s">
        <v>1747</v>
      </c>
      <c r="AI372" s="364">
        <v>1</v>
      </c>
      <c r="AJ372" s="364">
        <v>1</v>
      </c>
      <c r="AK372" s="364">
        <v>1</v>
      </c>
      <c r="AL372" s="359">
        <v>5.0000000000000001E-3</v>
      </c>
      <c r="AM372" s="359">
        <v>0</v>
      </c>
      <c r="AN372" s="664" t="s">
        <v>34</v>
      </c>
      <c r="AO372" s="357" t="s">
        <v>1323</v>
      </c>
      <c r="AP372" s="360" t="s">
        <v>1762</v>
      </c>
      <c r="AQ372" s="366" t="s">
        <v>668</v>
      </c>
      <c r="AR372" s="359">
        <v>1.75E-3</v>
      </c>
      <c r="AS372" s="359">
        <v>1.75E-3</v>
      </c>
      <c r="AT372" s="359" t="s">
        <v>1417</v>
      </c>
      <c r="AW372" s="198"/>
      <c r="AX372" s="198"/>
      <c r="AY372" s="184"/>
      <c r="AZ372" s="184"/>
      <c r="BA372" s="184"/>
      <c r="BB372" s="184"/>
      <c r="BC372" s="184"/>
      <c r="BD372" s="184"/>
      <c r="BE372" s="184"/>
      <c r="BF372" s="184"/>
      <c r="BG372" s="848"/>
      <c r="BH372" s="186"/>
      <c r="BI372" s="199"/>
      <c r="BJ372" s="199"/>
      <c r="BK372" s="199"/>
      <c r="BL372" s="218"/>
      <c r="BM372" s="186"/>
      <c r="BN372" s="186"/>
      <c r="BO372" s="186"/>
      <c r="BP372" s="186"/>
      <c r="BQ372" s="186"/>
      <c r="BR372" s="186"/>
      <c r="BS372" s="186"/>
      <c r="BT372" s="186"/>
      <c r="BU372" s="186"/>
      <c r="BV372" s="189"/>
      <c r="BW372" s="184"/>
    </row>
    <row r="373" spans="2:75" customFormat="1" ht="18.75">
      <c r="B373" s="353" t="s">
        <v>862</v>
      </c>
      <c r="C373" s="354">
        <v>44347311000105</v>
      </c>
      <c r="D373" s="355" t="s">
        <v>14</v>
      </c>
      <c r="E373" s="355" t="s">
        <v>15</v>
      </c>
      <c r="F373" s="355" t="s">
        <v>701</v>
      </c>
      <c r="G373" s="356" t="s">
        <v>1417</v>
      </c>
      <c r="H373" s="356" t="s">
        <v>34</v>
      </c>
      <c r="I373" s="356" t="s">
        <v>34</v>
      </c>
      <c r="J373" s="356" t="s">
        <v>611</v>
      </c>
      <c r="K373" s="357" t="s">
        <v>49</v>
      </c>
      <c r="L373" s="358"/>
      <c r="M373" s="358" t="s">
        <v>1414</v>
      </c>
      <c r="N373" s="357">
        <v>626198</v>
      </c>
      <c r="O373" s="357" t="s">
        <v>1320</v>
      </c>
      <c r="P373" s="361">
        <v>44532</v>
      </c>
      <c r="Q373" s="362"/>
      <c r="R373" s="362"/>
      <c r="S373" s="841">
        <v>3</v>
      </c>
      <c r="T373" s="359"/>
      <c r="U373" s="664"/>
      <c r="V373" s="359"/>
      <c r="W373" s="664"/>
      <c r="X373" s="359"/>
      <c r="Y373" s="664"/>
      <c r="Z373" s="359"/>
      <c r="AA373" s="664"/>
      <c r="AB373" s="359"/>
      <c r="AC373" s="363"/>
      <c r="AD373" s="865">
        <v>0</v>
      </c>
      <c r="AE373" s="360" t="s">
        <v>1763</v>
      </c>
      <c r="AF373" s="844" t="s">
        <v>1760</v>
      </c>
      <c r="AG373" s="364" t="s">
        <v>1435</v>
      </c>
      <c r="AH373" s="364" t="s">
        <v>1747</v>
      </c>
      <c r="AI373" s="364">
        <v>1</v>
      </c>
      <c r="AJ373" s="364">
        <v>1</v>
      </c>
      <c r="AK373" s="364">
        <v>1</v>
      </c>
      <c r="AL373" s="359">
        <v>5.0000000000000001E-3</v>
      </c>
      <c r="AM373" s="359">
        <v>0</v>
      </c>
      <c r="AN373" s="664" t="s">
        <v>2161</v>
      </c>
      <c r="AO373" s="357" t="s">
        <v>1323</v>
      </c>
      <c r="AP373" s="360" t="s">
        <v>1762</v>
      </c>
      <c r="AQ373" s="366" t="s">
        <v>668</v>
      </c>
      <c r="AR373" s="359">
        <v>1.75E-3</v>
      </c>
      <c r="AS373" s="359">
        <v>1.75E-3</v>
      </c>
      <c r="AT373" s="359" t="s">
        <v>1417</v>
      </c>
      <c r="AW373" s="198"/>
      <c r="AX373" s="198"/>
      <c r="AY373" s="184"/>
      <c r="AZ373" s="184"/>
      <c r="BA373" s="184"/>
      <c r="BB373" s="184"/>
      <c r="BC373" s="184"/>
      <c r="BD373" s="184"/>
      <c r="BE373" s="184"/>
      <c r="BF373" s="184"/>
      <c r="BG373" s="848"/>
      <c r="BH373" s="186"/>
      <c r="BI373" s="199"/>
      <c r="BJ373" s="199"/>
      <c r="BK373" s="199"/>
      <c r="BL373" s="218"/>
      <c r="BM373" s="186"/>
      <c r="BN373" s="186"/>
      <c r="BO373" s="186"/>
      <c r="BP373" s="186"/>
      <c r="BQ373" s="186"/>
      <c r="BR373" s="186"/>
      <c r="BS373" s="186"/>
      <c r="BT373" s="186"/>
      <c r="BU373" s="186"/>
      <c r="BV373" s="189"/>
      <c r="BW373" s="184"/>
    </row>
    <row r="374" spans="2:75" customFormat="1" ht="18.75">
      <c r="B374" s="353" t="s">
        <v>1238</v>
      </c>
      <c r="C374" s="354">
        <v>28849591000195</v>
      </c>
      <c r="D374" s="355" t="s">
        <v>11</v>
      </c>
      <c r="E374" s="355" t="s">
        <v>621</v>
      </c>
      <c r="F374" s="355" t="s">
        <v>692</v>
      </c>
      <c r="G374" s="356" t="s">
        <v>738</v>
      </c>
      <c r="H374" s="356" t="s">
        <v>34</v>
      </c>
      <c r="I374" s="356" t="s">
        <v>1417</v>
      </c>
      <c r="J374" s="356" t="s">
        <v>608</v>
      </c>
      <c r="K374" s="357" t="s">
        <v>48</v>
      </c>
      <c r="L374" s="358"/>
      <c r="M374" s="358" t="s">
        <v>34</v>
      </c>
      <c r="N374" s="357">
        <v>453919</v>
      </c>
      <c r="O374" s="357" t="s">
        <v>1320</v>
      </c>
      <c r="P374" s="361">
        <v>43053</v>
      </c>
      <c r="Q374" s="362">
        <v>0</v>
      </c>
      <c r="R374" s="362">
        <v>0</v>
      </c>
      <c r="S374" s="841">
        <v>3</v>
      </c>
      <c r="T374" s="359"/>
      <c r="U374" s="664"/>
      <c r="V374" s="359"/>
      <c r="W374" s="664"/>
      <c r="X374" s="359"/>
      <c r="Y374" s="664"/>
      <c r="Z374" s="359"/>
      <c r="AA374" s="664"/>
      <c r="AB374" s="359"/>
      <c r="AC374" s="363"/>
      <c r="AD374" s="865">
        <v>0</v>
      </c>
      <c r="AE374" s="360" t="s">
        <v>1995</v>
      </c>
      <c r="AF374" s="844" t="s">
        <v>1799</v>
      </c>
      <c r="AG374" s="364" t="s">
        <v>736</v>
      </c>
      <c r="AH374" s="364" t="s">
        <v>1747</v>
      </c>
      <c r="AI374" s="364">
        <v>100</v>
      </c>
      <c r="AJ374" s="364">
        <v>100</v>
      </c>
      <c r="AK374" s="364">
        <v>100</v>
      </c>
      <c r="AL374" s="359">
        <v>1.1000000000000001E-2</v>
      </c>
      <c r="AM374" s="359">
        <v>0</v>
      </c>
      <c r="AN374" s="664" t="s">
        <v>64</v>
      </c>
      <c r="AO374" s="357" t="s">
        <v>1323</v>
      </c>
      <c r="AP374" s="360" t="s">
        <v>1762</v>
      </c>
      <c r="AQ374" s="366" t="s">
        <v>671</v>
      </c>
      <c r="AR374" s="359">
        <v>2.9333333333333299E-3</v>
      </c>
      <c r="AS374" s="359">
        <v>2.9333333333333299E-3</v>
      </c>
      <c r="AT374" s="359" t="s">
        <v>1417</v>
      </c>
      <c r="AW374" s="198"/>
      <c r="AX374" s="198"/>
      <c r="AY374" s="184"/>
      <c r="AZ374" s="184"/>
      <c r="BA374" s="184"/>
      <c r="BB374" s="184"/>
      <c r="BC374" s="184"/>
      <c r="BD374" s="184"/>
      <c r="BE374" s="184"/>
      <c r="BF374" s="184"/>
      <c r="BG374" s="848"/>
      <c r="BH374" s="186"/>
      <c r="BI374" s="199"/>
      <c r="BJ374" s="199"/>
      <c r="BK374" s="199"/>
      <c r="BL374" s="218"/>
      <c r="BM374" s="186"/>
      <c r="BN374" s="186"/>
      <c r="BO374" s="186"/>
      <c r="BP374" s="186"/>
      <c r="BQ374" s="186"/>
      <c r="BR374" s="186"/>
      <c r="BS374" s="186"/>
      <c r="BT374" s="186"/>
      <c r="BU374" s="186"/>
      <c r="BV374" s="189"/>
      <c r="BW374" s="184"/>
    </row>
    <row r="375" spans="2:75" customFormat="1" ht="18.75">
      <c r="B375" s="353" t="s">
        <v>1388</v>
      </c>
      <c r="C375" s="354">
        <v>18956729000100</v>
      </c>
      <c r="D375" s="355" t="s">
        <v>13</v>
      </c>
      <c r="E375" s="355" t="s">
        <v>616</v>
      </c>
      <c r="F375" s="355" t="s">
        <v>617</v>
      </c>
      <c r="G375" s="356" t="s">
        <v>34</v>
      </c>
      <c r="H375" s="356" t="s">
        <v>1337</v>
      </c>
      <c r="I375" s="356" t="s">
        <v>34</v>
      </c>
      <c r="J375" s="356" t="s">
        <v>608</v>
      </c>
      <c r="K375" s="357" t="s">
        <v>48</v>
      </c>
      <c r="L375" s="358"/>
      <c r="M375" s="358" t="s">
        <v>1414</v>
      </c>
      <c r="N375" s="357">
        <v>352691</v>
      </c>
      <c r="O375" s="357" t="s">
        <v>1320</v>
      </c>
      <c r="P375" s="361">
        <v>41536</v>
      </c>
      <c r="Q375" s="362">
        <v>169.74381199999999</v>
      </c>
      <c r="R375" s="362">
        <v>203.9535615564516</v>
      </c>
      <c r="S375" s="841">
        <v>3</v>
      </c>
      <c r="T375" s="359">
        <v>0.14140930386311035</v>
      </c>
      <c r="U375" s="664">
        <v>1.4139110807658195</v>
      </c>
      <c r="V375" s="359">
        <v>0.18077831825808621</v>
      </c>
      <c r="W375" s="664">
        <v>1.5731511487587959</v>
      </c>
      <c r="X375" s="359">
        <v>0.26460743917466245</v>
      </c>
      <c r="Y375" s="664">
        <v>1.7402575380928478</v>
      </c>
      <c r="Z375" s="359">
        <v>0.37943438256357465</v>
      </c>
      <c r="AA375" s="664">
        <v>2.0040278855371279</v>
      </c>
      <c r="AB375" s="359">
        <v>0.10962833821463294</v>
      </c>
      <c r="AC375" s="363">
        <v>0.60078935129740318</v>
      </c>
      <c r="AD375" s="865">
        <v>0</v>
      </c>
      <c r="AE375" s="360" t="s">
        <v>1893</v>
      </c>
      <c r="AF375" s="844" t="s">
        <v>1757</v>
      </c>
      <c r="AG375" s="364" t="s">
        <v>741</v>
      </c>
      <c r="AH375" s="364" t="s">
        <v>1747</v>
      </c>
      <c r="AI375" s="364">
        <v>2000</v>
      </c>
      <c r="AJ375" s="364">
        <v>0</v>
      </c>
      <c r="AK375" s="364">
        <v>1000</v>
      </c>
      <c r="AL375" s="359">
        <v>0.02</v>
      </c>
      <c r="AM375" s="359">
        <v>0.2</v>
      </c>
      <c r="AN375" s="664" t="s">
        <v>2156</v>
      </c>
      <c r="AO375" s="357" t="s">
        <v>1323</v>
      </c>
      <c r="AP375" s="360" t="s">
        <v>1762</v>
      </c>
      <c r="AQ375" s="366" t="s">
        <v>668</v>
      </c>
      <c r="AR375" s="359">
        <v>2.5999999999999999E-3</v>
      </c>
      <c r="AS375" s="359">
        <v>2.5999999999999999E-3</v>
      </c>
      <c r="AT375" s="359" t="s">
        <v>1417</v>
      </c>
      <c r="AW375" s="198"/>
      <c r="AX375" s="198"/>
      <c r="AY375" s="184"/>
      <c r="AZ375" s="184"/>
      <c r="BA375" s="184"/>
      <c r="BB375" s="184"/>
      <c r="BC375" s="184"/>
      <c r="BD375" s="184"/>
      <c r="BE375" s="184"/>
      <c r="BF375" s="184"/>
      <c r="BG375" s="848"/>
      <c r="BH375" s="186"/>
      <c r="BI375" s="199"/>
      <c r="BJ375" s="199"/>
      <c r="BK375" s="199"/>
      <c r="BL375" s="218"/>
      <c r="BM375" s="186"/>
      <c r="BN375" s="186"/>
      <c r="BO375" s="186"/>
      <c r="BP375" s="186"/>
      <c r="BQ375" s="186"/>
      <c r="BR375" s="186"/>
      <c r="BS375" s="186"/>
      <c r="BT375" s="186"/>
      <c r="BU375" s="186"/>
      <c r="BV375" s="189"/>
      <c r="BW375" s="184"/>
    </row>
    <row r="376" spans="2:75" customFormat="1" ht="18.75">
      <c r="B376" s="353" t="s">
        <v>511</v>
      </c>
      <c r="C376" s="354">
        <v>38860877000125</v>
      </c>
      <c r="D376" s="355" t="s">
        <v>13</v>
      </c>
      <c r="E376" s="355" t="s">
        <v>616</v>
      </c>
      <c r="F376" s="355" t="s">
        <v>619</v>
      </c>
      <c r="G376" s="356" t="s">
        <v>1417</v>
      </c>
      <c r="H376" s="356" t="s">
        <v>865</v>
      </c>
      <c r="I376" s="356" t="s">
        <v>34</v>
      </c>
      <c r="J376" s="356" t="s">
        <v>611</v>
      </c>
      <c r="K376" s="357" t="s">
        <v>1417</v>
      </c>
      <c r="L376" s="358"/>
      <c r="M376" s="358" t="s">
        <v>1414</v>
      </c>
      <c r="N376" s="357">
        <v>563153</v>
      </c>
      <c r="O376" s="357" t="s">
        <v>1320</v>
      </c>
      <c r="P376" s="361">
        <v>44164</v>
      </c>
      <c r="Q376" s="362">
        <v>15.76878954</v>
      </c>
      <c r="R376" s="362">
        <v>16.971925071639994</v>
      </c>
      <c r="S376" s="841">
        <v>3</v>
      </c>
      <c r="T376" s="359">
        <v>-1.1560332682672092E-2</v>
      </c>
      <c r="U376" s="664">
        <v>-0.11558845161413273</v>
      </c>
      <c r="V376" s="359">
        <v>-4.9580906898453181E-3</v>
      </c>
      <c r="W376" s="664">
        <v>-4.3145804981132282E-2</v>
      </c>
      <c r="X376" s="359"/>
      <c r="Y376" s="664"/>
      <c r="Z376" s="359"/>
      <c r="AA376" s="664"/>
      <c r="AB376" s="359">
        <v>5.2470138777916654E-2</v>
      </c>
      <c r="AC376" s="363">
        <v>-2.2845922183571838</v>
      </c>
      <c r="AD376" s="865">
        <v>0</v>
      </c>
      <c r="AE376" s="360" t="s">
        <v>1750</v>
      </c>
      <c r="AF376" s="844" t="s">
        <v>1751</v>
      </c>
      <c r="AG376" s="364" t="s">
        <v>719</v>
      </c>
      <c r="AH376" s="364" t="s">
        <v>1747</v>
      </c>
      <c r="AI376" s="364">
        <v>100</v>
      </c>
      <c r="AJ376" s="364">
        <v>100</v>
      </c>
      <c r="AK376" s="364">
        <v>100</v>
      </c>
      <c r="AL376" s="359">
        <v>2.5000000000000001E-3</v>
      </c>
      <c r="AM376" s="359">
        <v>0</v>
      </c>
      <c r="AN376" s="664" t="s">
        <v>2156</v>
      </c>
      <c r="AO376" s="357" t="s">
        <v>1323</v>
      </c>
      <c r="AP376" s="360" t="s">
        <v>1762</v>
      </c>
      <c r="AQ376" s="366" t="s">
        <v>668</v>
      </c>
      <c r="AR376" s="359">
        <v>0</v>
      </c>
      <c r="AS376" s="359">
        <v>0</v>
      </c>
      <c r="AT376" s="359" t="s">
        <v>1417</v>
      </c>
      <c r="AW376" s="198"/>
      <c r="AX376" s="198"/>
      <c r="AY376" s="184"/>
      <c r="AZ376" s="184"/>
      <c r="BA376" s="184"/>
      <c r="BB376" s="184"/>
      <c r="BC376" s="184"/>
      <c r="BD376" s="184"/>
      <c r="BE376" s="184"/>
      <c r="BF376" s="184"/>
      <c r="BG376" s="848"/>
      <c r="BH376" s="186"/>
      <c r="BI376" s="199"/>
      <c r="BJ376" s="199"/>
      <c r="BK376" s="199"/>
      <c r="BL376" s="218"/>
      <c r="BM376" s="186"/>
      <c r="BN376" s="186"/>
      <c r="BO376" s="186"/>
      <c r="BP376" s="186"/>
      <c r="BQ376" s="186"/>
      <c r="BR376" s="186"/>
      <c r="BS376" s="186"/>
      <c r="BT376" s="186"/>
      <c r="BU376" s="186"/>
      <c r="BV376" s="189"/>
      <c r="BW376" s="184"/>
    </row>
    <row r="377" spans="2:75" customFormat="1" ht="18.75">
      <c r="B377" s="353" t="s">
        <v>825</v>
      </c>
      <c r="C377" s="354">
        <v>35847901000106</v>
      </c>
      <c r="D377" s="355" t="s">
        <v>13</v>
      </c>
      <c r="E377" s="355" t="s">
        <v>615</v>
      </c>
      <c r="F377" s="355" t="s">
        <v>619</v>
      </c>
      <c r="G377" s="356" t="s">
        <v>34</v>
      </c>
      <c r="H377" s="356" t="s">
        <v>1336</v>
      </c>
      <c r="I377" s="356" t="s">
        <v>34</v>
      </c>
      <c r="J377" s="356" t="s">
        <v>1417</v>
      </c>
      <c r="K377" s="357" t="s">
        <v>48</v>
      </c>
      <c r="L377" s="358"/>
      <c r="M377" s="358" t="s">
        <v>1414</v>
      </c>
      <c r="N377" s="357">
        <v>531626</v>
      </c>
      <c r="O377" s="357" t="s">
        <v>1320</v>
      </c>
      <c r="P377" s="361">
        <v>43923</v>
      </c>
      <c r="Q377" s="362">
        <v>57.8033</v>
      </c>
      <c r="R377" s="362">
        <v>64.235317199999983</v>
      </c>
      <c r="S377" s="841">
        <v>3</v>
      </c>
      <c r="T377" s="359">
        <v>9.3619047619047269E-2</v>
      </c>
      <c r="U377" s="664">
        <v>0.9360700122493506</v>
      </c>
      <c r="V377" s="359">
        <v>0.10413461538461499</v>
      </c>
      <c r="W377" s="664">
        <v>0.90618992031990986</v>
      </c>
      <c r="X377" s="359">
        <v>0.11485436893203826</v>
      </c>
      <c r="Y377" s="664">
        <v>0.75536871503050229</v>
      </c>
      <c r="Z377" s="359"/>
      <c r="AA377" s="664"/>
      <c r="AB377" s="359">
        <v>3.8216772415848067E-2</v>
      </c>
      <c r="AC377" s="363">
        <v>-0.28207941153134042</v>
      </c>
      <c r="AD377" s="865">
        <v>0</v>
      </c>
      <c r="AE377" s="360" t="s">
        <v>1750</v>
      </c>
      <c r="AF377" s="844" t="s">
        <v>1751</v>
      </c>
      <c r="AG377" s="364" t="s">
        <v>719</v>
      </c>
      <c r="AH377" s="364" t="s">
        <v>1747</v>
      </c>
      <c r="AI377" s="364">
        <v>100</v>
      </c>
      <c r="AJ377" s="364">
        <v>100</v>
      </c>
      <c r="AK377" s="364">
        <v>100</v>
      </c>
      <c r="AL377" s="359">
        <v>0.01</v>
      </c>
      <c r="AM377" s="359">
        <v>0.3</v>
      </c>
      <c r="AN377" s="664" t="s">
        <v>2156</v>
      </c>
      <c r="AO377" s="357" t="s">
        <v>1323</v>
      </c>
      <c r="AP377" s="360" t="s">
        <v>1762</v>
      </c>
      <c r="AQ377" s="366" t="s">
        <v>668</v>
      </c>
      <c r="AR377" s="359">
        <v>2.66666666666667E-3</v>
      </c>
      <c r="AS377" s="359">
        <v>2.66666666666667E-3</v>
      </c>
      <c r="AT377" s="359" t="s">
        <v>1417</v>
      </c>
      <c r="AW377" s="198"/>
      <c r="AX377" s="198"/>
      <c r="AY377" s="184"/>
      <c r="AZ377" s="184"/>
      <c r="BA377" s="184"/>
      <c r="BB377" s="184"/>
      <c r="BC377" s="184"/>
      <c r="BD377" s="184"/>
      <c r="BE377" s="184"/>
      <c r="BF377" s="184"/>
      <c r="BG377" s="848"/>
      <c r="BH377" s="186"/>
      <c r="BI377" s="199"/>
      <c r="BJ377" s="199"/>
      <c r="BK377" s="199"/>
      <c r="BL377" s="218"/>
      <c r="BM377" s="186"/>
      <c r="BN377" s="186"/>
      <c r="BO377" s="186"/>
      <c r="BP377" s="186"/>
      <c r="BQ377" s="186"/>
      <c r="BR377" s="186"/>
      <c r="BS377" s="186"/>
      <c r="BT377" s="186"/>
      <c r="BU377" s="186"/>
      <c r="BV377" s="189"/>
      <c r="BW377" s="184"/>
    </row>
    <row r="378" spans="2:75" customFormat="1" ht="18.75">
      <c r="B378" s="353" t="s">
        <v>852</v>
      </c>
      <c r="C378" s="354">
        <v>11952873000110</v>
      </c>
      <c r="D378" s="355" t="s">
        <v>13</v>
      </c>
      <c r="E378" s="355" t="s">
        <v>615</v>
      </c>
      <c r="F378" s="355" t="s">
        <v>619</v>
      </c>
      <c r="G378" s="356" t="s">
        <v>34</v>
      </c>
      <c r="H378" s="356" t="s">
        <v>1336</v>
      </c>
      <c r="I378" s="356" t="s">
        <v>34</v>
      </c>
      <c r="J378" s="356" t="s">
        <v>1417</v>
      </c>
      <c r="K378" s="357" t="s">
        <v>48</v>
      </c>
      <c r="L378" s="358"/>
      <c r="M378" s="358" t="s">
        <v>34</v>
      </c>
      <c r="N378" s="357">
        <v>249378</v>
      </c>
      <c r="O378" s="357" t="s">
        <v>1320</v>
      </c>
      <c r="P378" s="361">
        <v>40332</v>
      </c>
      <c r="Q378" s="362">
        <v>331.55571099999997</v>
      </c>
      <c r="R378" s="362">
        <v>94.525575239043803</v>
      </c>
      <c r="S378" s="841">
        <v>3</v>
      </c>
      <c r="T378" s="359">
        <v>0.16949947866002724</v>
      </c>
      <c r="U378" s="664">
        <v>1.6947766838131064</v>
      </c>
      <c r="V378" s="359">
        <v>0.19848500593026319</v>
      </c>
      <c r="W378" s="664">
        <v>1.7272365297967538</v>
      </c>
      <c r="X378" s="359">
        <v>0.24825005187519333</v>
      </c>
      <c r="Y378" s="664">
        <v>1.6326790563986298</v>
      </c>
      <c r="Z378" s="359">
        <v>0.2719772582500628</v>
      </c>
      <c r="AA378" s="664">
        <v>1.4364802843710005</v>
      </c>
      <c r="AB378" s="359">
        <v>2.7974445032491194E-2</v>
      </c>
      <c r="AC378" s="363">
        <v>2.9873774359024874</v>
      </c>
      <c r="AD378" s="865">
        <v>0</v>
      </c>
      <c r="AE378" s="360" t="s">
        <v>1763</v>
      </c>
      <c r="AF378" s="844" t="s">
        <v>1760</v>
      </c>
      <c r="AG378" s="364" t="s">
        <v>1435</v>
      </c>
      <c r="AH378" s="364" t="s">
        <v>1747</v>
      </c>
      <c r="AI378" s="364">
        <v>5000</v>
      </c>
      <c r="AJ378" s="364">
        <v>1000</v>
      </c>
      <c r="AK378" s="364">
        <v>1000</v>
      </c>
      <c r="AL378" s="359">
        <v>1.2500000000000001E-2</v>
      </c>
      <c r="AM378" s="359">
        <v>0.2</v>
      </c>
      <c r="AN378" s="664" t="s">
        <v>2161</v>
      </c>
      <c r="AO378" s="357" t="s">
        <v>1323</v>
      </c>
      <c r="AP378" s="360" t="s">
        <v>1762</v>
      </c>
      <c r="AQ378" s="366" t="s">
        <v>688</v>
      </c>
      <c r="AR378" s="359">
        <v>4.3750000000000004E-3</v>
      </c>
      <c r="AS378" s="359">
        <v>4.3750000000000004E-3</v>
      </c>
      <c r="AT378" s="359" t="s">
        <v>1417</v>
      </c>
      <c r="AW378" s="198"/>
      <c r="AX378" s="198"/>
      <c r="AY378" s="184"/>
      <c r="AZ378" s="184"/>
      <c r="BA378" s="184"/>
      <c r="BB378" s="184"/>
      <c r="BC378" s="184"/>
      <c r="BD378" s="184"/>
      <c r="BE378" s="184"/>
      <c r="BF378" s="184"/>
      <c r="BG378" s="848"/>
      <c r="BH378" s="186"/>
      <c r="BI378" s="199"/>
      <c r="BJ378" s="199"/>
      <c r="BK378" s="199"/>
      <c r="BL378" s="218"/>
      <c r="BM378" s="186"/>
      <c r="BN378" s="186"/>
      <c r="BO378" s="186"/>
      <c r="BP378" s="186"/>
      <c r="BQ378" s="186"/>
      <c r="BR378" s="186"/>
      <c r="BS378" s="186"/>
      <c r="BT378" s="186"/>
      <c r="BU378" s="186"/>
      <c r="BV378" s="189"/>
      <c r="BW378" s="184"/>
    </row>
    <row r="379" spans="2:75" customFormat="1" ht="18.75">
      <c r="B379" s="353" t="s">
        <v>512</v>
      </c>
      <c r="C379" s="354">
        <v>12672120000114</v>
      </c>
      <c r="D379" s="355" t="s">
        <v>13</v>
      </c>
      <c r="E379" s="355" t="s">
        <v>615</v>
      </c>
      <c r="F379" s="355" t="s">
        <v>619</v>
      </c>
      <c r="G379" s="356" t="s">
        <v>34</v>
      </c>
      <c r="H379" s="356" t="s">
        <v>1336</v>
      </c>
      <c r="I379" s="356" t="s">
        <v>34</v>
      </c>
      <c r="J379" s="356" t="s">
        <v>1417</v>
      </c>
      <c r="K379" s="357" t="s">
        <v>48</v>
      </c>
      <c r="L379" s="358"/>
      <c r="M379" s="358" t="s">
        <v>1414</v>
      </c>
      <c r="N379" s="357">
        <v>403679</v>
      </c>
      <c r="O379" s="357" t="s">
        <v>1320</v>
      </c>
      <c r="P379" s="361">
        <v>40452</v>
      </c>
      <c r="Q379" s="362">
        <v>169.49927600000001</v>
      </c>
      <c r="R379" s="362">
        <v>154.06507786693552</v>
      </c>
      <c r="S379" s="841">
        <v>3</v>
      </c>
      <c r="T379" s="359">
        <v>8.1435998761280493E-2</v>
      </c>
      <c r="U379" s="664">
        <v>0.81425520016185882</v>
      </c>
      <c r="V379" s="359">
        <v>0.11595157708660264</v>
      </c>
      <c r="W379" s="664">
        <v>1.0090223122541071</v>
      </c>
      <c r="X379" s="359">
        <v>0.15188347354031273</v>
      </c>
      <c r="Y379" s="664">
        <v>0.998899957479217</v>
      </c>
      <c r="Z379" s="359">
        <v>0.20879809324267651</v>
      </c>
      <c r="AA379" s="664">
        <v>1.1027919991810322</v>
      </c>
      <c r="AB379" s="359">
        <v>2.5102466278311666E-2</v>
      </c>
      <c r="AC379" s="363">
        <v>4.1302596199236756E-2</v>
      </c>
      <c r="AD379" s="865">
        <v>0</v>
      </c>
      <c r="AE379" s="360" t="s">
        <v>1756</v>
      </c>
      <c r="AF379" s="844" t="s">
        <v>1757</v>
      </c>
      <c r="AG379" s="364" t="s">
        <v>741</v>
      </c>
      <c r="AH379" s="364" t="s">
        <v>1747</v>
      </c>
      <c r="AI379" s="364">
        <v>500</v>
      </c>
      <c r="AJ379" s="364">
        <v>500</v>
      </c>
      <c r="AK379" s="364">
        <v>500</v>
      </c>
      <c r="AL379" s="359">
        <v>5.0000000000000001E-3</v>
      </c>
      <c r="AM379" s="359">
        <v>0</v>
      </c>
      <c r="AN379" s="664" t="s">
        <v>636</v>
      </c>
      <c r="AO379" s="357" t="s">
        <v>1323</v>
      </c>
      <c r="AP379" s="360" t="s">
        <v>1749</v>
      </c>
      <c r="AQ379" s="366" t="s">
        <v>676</v>
      </c>
      <c r="AR379" s="359">
        <v>6.6666666666666697E-4</v>
      </c>
      <c r="AS379" s="359">
        <v>6.6666666666666697E-4</v>
      </c>
      <c r="AT379" s="359" t="s">
        <v>1417</v>
      </c>
      <c r="AW379" s="198"/>
      <c r="AX379" s="198"/>
      <c r="AY379" s="184"/>
      <c r="AZ379" s="184"/>
      <c r="BA379" s="184"/>
      <c r="BB379" s="184"/>
      <c r="BC379" s="184"/>
      <c r="BD379" s="184"/>
      <c r="BE379" s="184"/>
      <c r="BF379" s="184"/>
      <c r="BG379" s="848"/>
      <c r="BH379" s="186"/>
      <c r="BI379" s="199"/>
      <c r="BJ379" s="199"/>
      <c r="BK379" s="199"/>
      <c r="BL379" s="218"/>
      <c r="BM379" s="186"/>
      <c r="BN379" s="186"/>
      <c r="BO379" s="186"/>
      <c r="BP379" s="186"/>
      <c r="BQ379" s="186"/>
      <c r="BR379" s="186"/>
      <c r="BS379" s="186"/>
      <c r="BT379" s="186"/>
      <c r="BU379" s="186"/>
      <c r="BV379" s="189"/>
      <c r="BW379" s="184"/>
    </row>
    <row r="380" spans="2:75" customFormat="1" ht="18.75">
      <c r="B380" s="353" t="s">
        <v>1612</v>
      </c>
      <c r="C380" s="354">
        <v>38075290000105</v>
      </c>
      <c r="D380" s="355" t="s">
        <v>13</v>
      </c>
      <c r="E380" s="355" t="s">
        <v>615</v>
      </c>
      <c r="F380" s="355" t="s">
        <v>619</v>
      </c>
      <c r="G380" s="356" t="s">
        <v>34</v>
      </c>
      <c r="H380" s="356" t="s">
        <v>1336</v>
      </c>
      <c r="I380" s="356" t="s">
        <v>34</v>
      </c>
      <c r="J380" s="356" t="s">
        <v>611</v>
      </c>
      <c r="K380" s="357" t="s">
        <v>48</v>
      </c>
      <c r="L380" s="358"/>
      <c r="M380" s="358" t="s">
        <v>1417</v>
      </c>
      <c r="N380" s="357">
        <v>564461</v>
      </c>
      <c r="O380" s="357" t="s">
        <v>1320</v>
      </c>
      <c r="P380" s="361">
        <v>44169</v>
      </c>
      <c r="Q380" s="362">
        <v>52.464933270000003</v>
      </c>
      <c r="R380" s="362">
        <v>63.38829669235998</v>
      </c>
      <c r="S380" s="841">
        <v>3</v>
      </c>
      <c r="T380" s="359">
        <v>0.11996154595348107</v>
      </c>
      <c r="U380" s="664">
        <v>1.1994610994876176</v>
      </c>
      <c r="V380" s="359">
        <v>0.14524652805156291</v>
      </c>
      <c r="W380" s="664">
        <v>1.2639499286155258</v>
      </c>
      <c r="X380" s="359"/>
      <c r="Y380" s="664"/>
      <c r="Z380" s="359"/>
      <c r="AA380" s="664"/>
      <c r="AB380" s="359">
        <v>2.7270489745505479E-2</v>
      </c>
      <c r="AC380" s="363">
        <v>1.1122553454786188</v>
      </c>
      <c r="AD380" s="865">
        <v>36977246000165</v>
      </c>
      <c r="AE380" s="360" t="s">
        <v>1772</v>
      </c>
      <c r="AF380" s="844" t="s">
        <v>1776</v>
      </c>
      <c r="AG380" s="364" t="s">
        <v>719</v>
      </c>
      <c r="AH380" s="364" t="s">
        <v>1817</v>
      </c>
      <c r="AI380" s="364">
        <v>0</v>
      </c>
      <c r="AJ380" s="364">
        <v>0</v>
      </c>
      <c r="AK380" s="364">
        <v>0</v>
      </c>
      <c r="AL380" s="359">
        <v>0.02</v>
      </c>
      <c r="AM380" s="359">
        <v>0</v>
      </c>
      <c r="AN380" s="664" t="s">
        <v>64</v>
      </c>
      <c r="AO380" s="357" t="s">
        <v>1320</v>
      </c>
      <c r="AP380" s="360" t="s">
        <v>1762</v>
      </c>
      <c r="AQ380" s="366" t="s">
        <v>2211</v>
      </c>
      <c r="AR380" s="359">
        <v>0</v>
      </c>
      <c r="AS380" s="359">
        <v>0</v>
      </c>
      <c r="AT380" s="359" t="s">
        <v>1417</v>
      </c>
      <c r="AW380" s="198"/>
      <c r="AX380" s="198"/>
      <c r="AY380" s="184"/>
      <c r="AZ380" s="184"/>
      <c r="BA380" s="184"/>
      <c r="BB380" s="184"/>
      <c r="BC380" s="184"/>
      <c r="BD380" s="184"/>
      <c r="BE380" s="184"/>
      <c r="BF380" s="184"/>
      <c r="BG380" s="848"/>
      <c r="BH380" s="186"/>
      <c r="BI380" s="199"/>
      <c r="BJ380" s="199"/>
      <c r="BK380" s="199"/>
      <c r="BL380" s="218"/>
      <c r="BM380" s="186"/>
      <c r="BN380" s="186"/>
      <c r="BO380" s="186"/>
      <c r="BP380" s="186"/>
      <c r="BQ380" s="186"/>
      <c r="BR380" s="186"/>
      <c r="BS380" s="186"/>
      <c r="BT380" s="186"/>
      <c r="BU380" s="186"/>
      <c r="BV380" s="189"/>
      <c r="BW380" s="184"/>
    </row>
    <row r="381" spans="2:75" customFormat="1" ht="18.75">
      <c r="B381" s="353" t="s">
        <v>323</v>
      </c>
      <c r="C381" s="354">
        <v>5448587000110</v>
      </c>
      <c r="D381" s="355" t="s">
        <v>13</v>
      </c>
      <c r="E381" s="355" t="s">
        <v>615</v>
      </c>
      <c r="F381" s="355" t="s">
        <v>619</v>
      </c>
      <c r="G381" s="356" t="s">
        <v>1417</v>
      </c>
      <c r="H381" s="356" t="s">
        <v>1336</v>
      </c>
      <c r="I381" s="356" t="s">
        <v>34</v>
      </c>
      <c r="J381" s="356" t="s">
        <v>608</v>
      </c>
      <c r="K381" s="357" t="s">
        <v>48</v>
      </c>
      <c r="L381" s="358"/>
      <c r="M381" s="358" t="s">
        <v>34</v>
      </c>
      <c r="N381" s="357">
        <v>114995</v>
      </c>
      <c r="O381" s="357" t="s">
        <v>1320</v>
      </c>
      <c r="P381" s="361">
        <v>37751</v>
      </c>
      <c r="Q381" s="362">
        <v>1211.570894</v>
      </c>
      <c r="R381" s="362">
        <v>1188.937331804781</v>
      </c>
      <c r="S381" s="841">
        <v>3</v>
      </c>
      <c r="T381" s="359">
        <v>0.1104697564690309</v>
      </c>
      <c r="U381" s="664">
        <v>1.1045554181658837</v>
      </c>
      <c r="V381" s="359">
        <v>0.1283552484359054</v>
      </c>
      <c r="W381" s="664">
        <v>1.1169603106822421</v>
      </c>
      <c r="X381" s="359">
        <v>0.21733090387810372</v>
      </c>
      <c r="Y381" s="664">
        <v>1.4293314840810338</v>
      </c>
      <c r="Z381" s="359">
        <v>0.21823932586689665</v>
      </c>
      <c r="AA381" s="664">
        <v>1.1526569938210733</v>
      </c>
      <c r="AB381" s="359">
        <v>2.4794255507277058E-2</v>
      </c>
      <c r="AC381" s="363">
        <v>0.54207993354170592</v>
      </c>
      <c r="AD381" s="865">
        <v>0</v>
      </c>
      <c r="AE381" s="360" t="s">
        <v>1766</v>
      </c>
      <c r="AF381" s="844" t="s">
        <v>1741</v>
      </c>
      <c r="AG381" s="364" t="s">
        <v>1436</v>
      </c>
      <c r="AH381" s="364" t="s">
        <v>1747</v>
      </c>
      <c r="AI381" s="364">
        <v>50000</v>
      </c>
      <c r="AJ381" s="364">
        <v>5000</v>
      </c>
      <c r="AK381" s="364">
        <v>25000</v>
      </c>
      <c r="AL381" s="359">
        <v>0.02</v>
      </c>
      <c r="AM381" s="359">
        <v>0.2</v>
      </c>
      <c r="AN381" s="664" t="s">
        <v>64</v>
      </c>
      <c r="AO381" s="357" t="s">
        <v>1323</v>
      </c>
      <c r="AP381" s="360" t="s">
        <v>1762</v>
      </c>
      <c r="AQ381" s="366" t="s">
        <v>664</v>
      </c>
      <c r="AR381" s="359">
        <v>5.3333333333333297E-3</v>
      </c>
      <c r="AS381" s="359">
        <v>5.3333333333333297E-3</v>
      </c>
      <c r="AT381" s="359" t="s">
        <v>1417</v>
      </c>
      <c r="AW381" s="198"/>
      <c r="AX381" s="198"/>
      <c r="AY381" s="184"/>
      <c r="AZ381" s="184"/>
      <c r="BA381" s="184"/>
      <c r="BB381" s="184"/>
      <c r="BC381" s="184"/>
      <c r="BD381" s="184"/>
      <c r="BE381" s="184"/>
      <c r="BF381" s="184"/>
      <c r="BG381" s="848"/>
      <c r="BH381" s="186"/>
      <c r="BI381" s="199"/>
      <c r="BJ381" s="199"/>
      <c r="BK381" s="199"/>
      <c r="BL381" s="218"/>
      <c r="BM381" s="186"/>
      <c r="BN381" s="186"/>
      <c r="BO381" s="186"/>
      <c r="BP381" s="186"/>
      <c r="BQ381" s="186"/>
      <c r="BR381" s="186"/>
      <c r="BS381" s="186"/>
      <c r="BT381" s="186"/>
      <c r="BU381" s="186"/>
      <c r="BV381" s="189"/>
      <c r="BW381" s="184"/>
    </row>
    <row r="382" spans="2:75" customFormat="1" ht="18.75">
      <c r="B382" s="353" t="s">
        <v>1695</v>
      </c>
      <c r="C382" s="354">
        <v>23339998000159</v>
      </c>
      <c r="D382" s="355" t="s">
        <v>13</v>
      </c>
      <c r="E382" s="355" t="s">
        <v>615</v>
      </c>
      <c r="F382" s="355" t="s">
        <v>619</v>
      </c>
      <c r="G382" s="356" t="s">
        <v>34</v>
      </c>
      <c r="H382" s="356" t="s">
        <v>1336</v>
      </c>
      <c r="I382" s="356" t="s">
        <v>1417</v>
      </c>
      <c r="J382" s="356" t="s">
        <v>608</v>
      </c>
      <c r="K382" s="357" t="s">
        <v>48</v>
      </c>
      <c r="L382" s="358"/>
      <c r="M382" s="358" t="s">
        <v>1417</v>
      </c>
      <c r="N382" s="357">
        <v>410349</v>
      </c>
      <c r="O382" s="357" t="s">
        <v>1320</v>
      </c>
      <c r="P382" s="361">
        <v>42361</v>
      </c>
      <c r="Q382" s="362">
        <v>22.752420999999998</v>
      </c>
      <c r="R382" s="362">
        <v>22.7553823306773</v>
      </c>
      <c r="S382" s="841">
        <v>3</v>
      </c>
      <c r="T382" s="359">
        <v>0.13832316102467712</v>
      </c>
      <c r="U382" s="664">
        <v>1.3830536234636401</v>
      </c>
      <c r="V382" s="359">
        <v>0.15586871632168831</v>
      </c>
      <c r="W382" s="664">
        <v>1.3563852817070601</v>
      </c>
      <c r="X382" s="359">
        <v>0.16669132541948417</v>
      </c>
      <c r="Y382" s="664">
        <v>1.0962875288039993</v>
      </c>
      <c r="Z382" s="359">
        <v>0.17462142700527572</v>
      </c>
      <c r="AA382" s="664">
        <v>0.92228386570166643</v>
      </c>
      <c r="AB382" s="359">
        <v>3.4689575103551418E-2</v>
      </c>
      <c r="AC382" s="363">
        <v>1.1805833925936724</v>
      </c>
      <c r="AD382" s="865">
        <v>22918586000100</v>
      </c>
      <c r="AE382" s="360" t="s">
        <v>1918</v>
      </c>
      <c r="AF382" s="844" t="s">
        <v>1746</v>
      </c>
      <c r="AG382" s="364" t="s">
        <v>59</v>
      </c>
      <c r="AH382" s="364" t="s">
        <v>1747</v>
      </c>
      <c r="AI382" s="364">
        <v>50000</v>
      </c>
      <c r="AJ382" s="364">
        <v>50000</v>
      </c>
      <c r="AK382" s="364">
        <v>50000</v>
      </c>
      <c r="AL382" s="359">
        <v>0.01</v>
      </c>
      <c r="AM382" s="359">
        <v>0.2</v>
      </c>
      <c r="AN382" s="664" t="s">
        <v>64</v>
      </c>
      <c r="AO382" s="357" t="s">
        <v>1323</v>
      </c>
      <c r="AP382" s="360" t="s">
        <v>1762</v>
      </c>
      <c r="AQ382" s="366" t="s">
        <v>664</v>
      </c>
      <c r="AR382" s="359">
        <v>0</v>
      </c>
      <c r="AS382" s="359">
        <v>0</v>
      </c>
      <c r="AT382" s="359" t="s">
        <v>1417</v>
      </c>
      <c r="AW382" s="198"/>
      <c r="AX382" s="198"/>
      <c r="AY382" s="184"/>
      <c r="AZ382" s="184"/>
      <c r="BA382" s="184"/>
      <c r="BB382" s="184"/>
      <c r="BC382" s="184"/>
      <c r="BD382" s="184"/>
      <c r="BE382" s="184"/>
      <c r="BF382" s="184"/>
      <c r="BG382" s="848"/>
      <c r="BH382" s="186"/>
      <c r="BI382" s="199"/>
      <c r="BJ382" s="199"/>
      <c r="BK382" s="199"/>
      <c r="BL382" s="218"/>
      <c r="BM382" s="186"/>
      <c r="BN382" s="186"/>
      <c r="BO382" s="186"/>
      <c r="BP382" s="186"/>
      <c r="BQ382" s="186"/>
      <c r="BR382" s="186"/>
      <c r="BS382" s="186"/>
      <c r="BT382" s="186"/>
      <c r="BU382" s="186"/>
      <c r="BV382" s="189"/>
      <c r="BW382" s="184"/>
    </row>
    <row r="383" spans="2:75" customFormat="1" ht="18.75">
      <c r="B383" s="353" t="s">
        <v>537</v>
      </c>
      <c r="C383" s="354">
        <v>25108749000188</v>
      </c>
      <c r="D383" s="355" t="s">
        <v>13</v>
      </c>
      <c r="E383" s="355" t="s">
        <v>615</v>
      </c>
      <c r="F383" s="355" t="s">
        <v>619</v>
      </c>
      <c r="G383" s="356" t="s">
        <v>34</v>
      </c>
      <c r="H383" s="356" t="s">
        <v>1337</v>
      </c>
      <c r="I383" s="356" t="s">
        <v>34</v>
      </c>
      <c r="J383" s="356" t="s">
        <v>1417</v>
      </c>
      <c r="K383" s="357" t="s">
        <v>48</v>
      </c>
      <c r="L383" s="358"/>
      <c r="M383" s="358" t="s">
        <v>1414</v>
      </c>
      <c r="N383" s="357">
        <v>422754</v>
      </c>
      <c r="O383" s="357" t="s">
        <v>1320</v>
      </c>
      <c r="P383" s="361">
        <v>42539</v>
      </c>
      <c r="Q383" s="362">
        <v>12.841149</v>
      </c>
      <c r="R383" s="362">
        <v>14.565441125506077</v>
      </c>
      <c r="S383" s="841">
        <v>3</v>
      </c>
      <c r="T383" s="359">
        <v>0.16760587503980773</v>
      </c>
      <c r="U383" s="664">
        <v>1.6758430841979182</v>
      </c>
      <c r="V383" s="359">
        <v>0.19796792187069867</v>
      </c>
      <c r="W383" s="664">
        <v>1.7227368121859976</v>
      </c>
      <c r="X383" s="359">
        <v>0.14131969510044828</v>
      </c>
      <c r="Y383" s="664">
        <v>0.92942460516842251</v>
      </c>
      <c r="Z383" s="359">
        <v>0.19143119350189086</v>
      </c>
      <c r="AA383" s="664">
        <v>1.0110666496470306</v>
      </c>
      <c r="AB383" s="359">
        <v>0.14606106847602196</v>
      </c>
      <c r="AC383" s="363">
        <v>0.56861929519588905</v>
      </c>
      <c r="AD383" s="865">
        <v>0</v>
      </c>
      <c r="AE383" s="360" t="s">
        <v>1948</v>
      </c>
      <c r="AF383" s="844" t="s">
        <v>1760</v>
      </c>
      <c r="AG383" s="364" t="s">
        <v>741</v>
      </c>
      <c r="AH383" s="364" t="s">
        <v>1747</v>
      </c>
      <c r="AI383" s="364">
        <v>5000</v>
      </c>
      <c r="AJ383" s="364">
        <v>5000</v>
      </c>
      <c r="AK383" s="364">
        <v>5000</v>
      </c>
      <c r="AL383" s="359">
        <v>7.4999999999999997E-3</v>
      </c>
      <c r="AM383" s="359">
        <v>0</v>
      </c>
      <c r="AN383" s="664" t="s">
        <v>2161</v>
      </c>
      <c r="AO383" s="357" t="s">
        <v>1323</v>
      </c>
      <c r="AP383" s="360" t="s">
        <v>1762</v>
      </c>
      <c r="AQ383" s="366" t="s">
        <v>668</v>
      </c>
      <c r="AR383" s="359">
        <v>0</v>
      </c>
      <c r="AS383" s="359">
        <v>0</v>
      </c>
      <c r="AT383" s="359" t="s">
        <v>1417</v>
      </c>
      <c r="AW383" s="198"/>
      <c r="AX383" s="198"/>
      <c r="AY383" s="184"/>
      <c r="AZ383" s="184"/>
      <c r="BA383" s="184"/>
      <c r="BB383" s="184"/>
      <c r="BC383" s="184"/>
      <c r="BD383" s="184"/>
      <c r="BE383" s="184"/>
      <c r="BF383" s="184"/>
      <c r="BG383" s="848"/>
      <c r="BH383" s="186"/>
      <c r="BI383" s="199"/>
      <c r="BJ383" s="199"/>
      <c r="BK383" s="199"/>
      <c r="BL383" s="218"/>
      <c r="BM383" s="186"/>
      <c r="BN383" s="186"/>
      <c r="BO383" s="186"/>
      <c r="BP383" s="186"/>
      <c r="BQ383" s="186"/>
      <c r="BR383" s="186"/>
      <c r="BS383" s="186"/>
      <c r="BT383" s="186"/>
      <c r="BU383" s="186"/>
      <c r="BV383" s="189"/>
      <c r="BW383" s="184"/>
    </row>
    <row r="384" spans="2:75" customFormat="1" ht="18.75">
      <c r="B384" s="353" t="s">
        <v>1201</v>
      </c>
      <c r="C384" s="354">
        <v>4066545000151</v>
      </c>
      <c r="D384" s="355" t="s">
        <v>13</v>
      </c>
      <c r="E384" s="355" t="s">
        <v>615</v>
      </c>
      <c r="F384" s="355" t="s">
        <v>619</v>
      </c>
      <c r="G384" s="356" t="s">
        <v>34</v>
      </c>
      <c r="H384" s="356" t="s">
        <v>1336</v>
      </c>
      <c r="I384" s="356" t="s">
        <v>34</v>
      </c>
      <c r="J384" s="356" t="s">
        <v>1417</v>
      </c>
      <c r="K384" s="357" t="s">
        <v>48</v>
      </c>
      <c r="L384" s="358"/>
      <c r="M384" s="358" t="s">
        <v>1414</v>
      </c>
      <c r="N384" s="357">
        <v>95141</v>
      </c>
      <c r="O384" s="357" t="s">
        <v>1320</v>
      </c>
      <c r="P384" s="361">
        <v>37043</v>
      </c>
      <c r="Q384" s="362">
        <v>0</v>
      </c>
      <c r="R384" s="362">
        <v>0</v>
      </c>
      <c r="S384" s="841">
        <v>3</v>
      </c>
      <c r="T384" s="359"/>
      <c r="U384" s="664"/>
      <c r="V384" s="359"/>
      <c r="W384" s="664"/>
      <c r="X384" s="359"/>
      <c r="Y384" s="664"/>
      <c r="Z384" s="359"/>
      <c r="AA384" s="664"/>
      <c r="AB384" s="359"/>
      <c r="AC384" s="363"/>
      <c r="AD384" s="865">
        <v>0</v>
      </c>
      <c r="AE384" s="360" t="s">
        <v>2675</v>
      </c>
      <c r="AF384" s="844" t="s">
        <v>1776</v>
      </c>
      <c r="AG384" s="364" t="s">
        <v>719</v>
      </c>
      <c r="AH384" s="364" t="s">
        <v>1747</v>
      </c>
      <c r="AI384" s="364">
        <v>1000</v>
      </c>
      <c r="AJ384" s="364">
        <v>1000</v>
      </c>
      <c r="AK384" s="364">
        <v>1000</v>
      </c>
      <c r="AL384" s="359">
        <v>5.0000000000000001E-3</v>
      </c>
      <c r="AM384" s="359">
        <v>0</v>
      </c>
      <c r="AN384" s="664" t="s">
        <v>64</v>
      </c>
      <c r="AO384" s="357" t="s">
        <v>1323</v>
      </c>
      <c r="AP384" s="360" t="s">
        <v>1762</v>
      </c>
      <c r="AQ384" s="366" t="s">
        <v>668</v>
      </c>
      <c r="AR384" s="359">
        <v>1E-3</v>
      </c>
      <c r="AS384" s="359">
        <v>1E-3</v>
      </c>
      <c r="AT384" s="359" t="s">
        <v>1417</v>
      </c>
      <c r="AW384" s="198"/>
      <c r="AX384" s="198"/>
      <c r="AY384" s="184"/>
      <c r="AZ384" s="184"/>
      <c r="BA384" s="184"/>
      <c r="BB384" s="184"/>
      <c r="BC384" s="184"/>
      <c r="BD384" s="184"/>
      <c r="BE384" s="184"/>
      <c r="BF384" s="184"/>
      <c r="BG384" s="848"/>
      <c r="BH384" s="186"/>
      <c r="BI384" s="199"/>
      <c r="BJ384" s="199"/>
      <c r="BK384" s="199"/>
      <c r="BL384" s="218"/>
      <c r="BM384" s="186"/>
      <c r="BN384" s="186"/>
      <c r="BO384" s="186"/>
      <c r="BP384" s="186"/>
      <c r="BQ384" s="186"/>
      <c r="BR384" s="186"/>
      <c r="BS384" s="186"/>
      <c r="BT384" s="186"/>
      <c r="BU384" s="186"/>
      <c r="BV384" s="189"/>
      <c r="BW384" s="184"/>
    </row>
    <row r="385" spans="2:75" customFormat="1" ht="18.75">
      <c r="B385" s="353" t="s">
        <v>409</v>
      </c>
      <c r="C385" s="354">
        <v>31951995000108</v>
      </c>
      <c r="D385" s="355" t="s">
        <v>13</v>
      </c>
      <c r="E385" s="355" t="s">
        <v>615</v>
      </c>
      <c r="F385" s="355" t="s">
        <v>619</v>
      </c>
      <c r="G385" s="356" t="s">
        <v>34</v>
      </c>
      <c r="H385" s="356" t="s">
        <v>1336</v>
      </c>
      <c r="I385" s="356" t="s">
        <v>34</v>
      </c>
      <c r="J385" s="356" t="s">
        <v>1417</v>
      </c>
      <c r="K385" s="357" t="s">
        <v>48</v>
      </c>
      <c r="L385" s="358"/>
      <c r="M385" s="358" t="s">
        <v>1414</v>
      </c>
      <c r="N385" s="357">
        <v>481025</v>
      </c>
      <c r="O385" s="357" t="s">
        <v>1320</v>
      </c>
      <c r="P385" s="361">
        <v>43439</v>
      </c>
      <c r="Q385" s="362">
        <v>40.542406810000003</v>
      </c>
      <c r="R385" s="362">
        <v>39.332602077609558</v>
      </c>
      <c r="S385" s="841">
        <v>3</v>
      </c>
      <c r="T385" s="359">
        <v>5.4308242463668943E-2</v>
      </c>
      <c r="U385" s="664">
        <v>0.54301254371940844</v>
      </c>
      <c r="V385" s="359">
        <v>4.9731041404063037E-2</v>
      </c>
      <c r="W385" s="664">
        <v>0.43276453541338095</v>
      </c>
      <c r="X385" s="359">
        <v>0.10345536938153321</v>
      </c>
      <c r="Y385" s="664">
        <v>0.68040032050479426</v>
      </c>
      <c r="Z385" s="359">
        <v>3.7011807806937025E-3</v>
      </c>
      <c r="AA385" s="664">
        <v>1.9548227136958217E-2</v>
      </c>
      <c r="AB385" s="359">
        <v>3.5198304961199821E-2</v>
      </c>
      <c r="AC385" s="363">
        <v>-1.8518999345592235</v>
      </c>
      <c r="AD385" s="865">
        <v>0</v>
      </c>
      <c r="AE385" s="360" t="s">
        <v>1987</v>
      </c>
      <c r="AF385" s="844" t="s">
        <v>1760</v>
      </c>
      <c r="AG385" s="364" t="s">
        <v>1435</v>
      </c>
      <c r="AH385" s="364" t="s">
        <v>1747</v>
      </c>
      <c r="AI385" s="364">
        <v>1000</v>
      </c>
      <c r="AJ385" s="364">
        <v>1000</v>
      </c>
      <c r="AK385" s="364">
        <v>1000</v>
      </c>
      <c r="AL385" s="359">
        <v>0.02</v>
      </c>
      <c r="AM385" s="359">
        <v>0.2</v>
      </c>
      <c r="AN385" s="664" t="s">
        <v>34</v>
      </c>
      <c r="AO385" s="357" t="s">
        <v>1323</v>
      </c>
      <c r="AP385" s="360" t="s">
        <v>1762</v>
      </c>
      <c r="AQ385" s="366" t="s">
        <v>664</v>
      </c>
      <c r="AR385" s="359">
        <v>2.66666666666667E-3</v>
      </c>
      <c r="AS385" s="359">
        <v>2.66666666666667E-3</v>
      </c>
      <c r="AT385" s="359" t="s">
        <v>1417</v>
      </c>
      <c r="AW385" s="198"/>
      <c r="AX385" s="198"/>
      <c r="AY385" s="184"/>
      <c r="AZ385" s="184"/>
      <c r="BA385" s="184"/>
      <c r="BB385" s="184"/>
      <c r="BC385" s="184"/>
      <c r="BD385" s="184"/>
      <c r="BE385" s="184"/>
      <c r="BF385" s="184"/>
      <c r="BG385" s="848"/>
      <c r="BH385" s="186"/>
      <c r="BI385" s="199"/>
      <c r="BJ385" s="199"/>
      <c r="BK385" s="199"/>
      <c r="BL385" s="218"/>
      <c r="BM385" s="186"/>
      <c r="BN385" s="186"/>
      <c r="BO385" s="186"/>
      <c r="BP385" s="186"/>
      <c r="BQ385" s="186"/>
      <c r="BR385" s="186"/>
      <c r="BS385" s="186"/>
      <c r="BT385" s="186"/>
      <c r="BU385" s="186"/>
      <c r="BV385" s="189"/>
      <c r="BW385" s="184"/>
    </row>
    <row r="386" spans="2:75" customFormat="1" ht="18.75">
      <c r="B386" s="353" t="s">
        <v>1229</v>
      </c>
      <c r="C386" s="354">
        <v>31533459000184</v>
      </c>
      <c r="D386" s="355" t="s">
        <v>13</v>
      </c>
      <c r="E386" s="355" t="s">
        <v>615</v>
      </c>
      <c r="F386" s="355" t="s">
        <v>619</v>
      </c>
      <c r="G386" s="356" t="s">
        <v>34</v>
      </c>
      <c r="H386" s="356" t="s">
        <v>1336</v>
      </c>
      <c r="I386" s="356" t="s">
        <v>34</v>
      </c>
      <c r="J386" s="356" t="s">
        <v>1417</v>
      </c>
      <c r="K386" s="357" t="s">
        <v>48</v>
      </c>
      <c r="L386" s="358"/>
      <c r="M386" s="358" t="s">
        <v>34</v>
      </c>
      <c r="N386" s="357">
        <v>479764</v>
      </c>
      <c r="O386" s="357" t="s">
        <v>1320</v>
      </c>
      <c r="P386" s="361">
        <v>43412</v>
      </c>
      <c r="Q386" s="362">
        <v>86.216303510000003</v>
      </c>
      <c r="R386" s="362">
        <v>105.15669978573708</v>
      </c>
      <c r="S386" s="841">
        <v>3</v>
      </c>
      <c r="T386" s="359">
        <v>9.1702106745140677E-2</v>
      </c>
      <c r="U386" s="664">
        <v>0.91690307012641081</v>
      </c>
      <c r="V386" s="359">
        <v>0.10775169463381262</v>
      </c>
      <c r="W386" s="664">
        <v>0.93766610856447186</v>
      </c>
      <c r="X386" s="359">
        <v>0.15361307805991142</v>
      </c>
      <c r="Y386" s="664">
        <v>1.0102751376802706</v>
      </c>
      <c r="Z386" s="359">
        <v>0.19936004602539725</v>
      </c>
      <c r="AA386" s="664">
        <v>1.0529438286471595</v>
      </c>
      <c r="AB386" s="359">
        <v>1.3410653256832871E-2</v>
      </c>
      <c r="AC386" s="363">
        <v>-0.53413396702672089</v>
      </c>
      <c r="AD386" s="865">
        <v>0</v>
      </c>
      <c r="AE386" s="360" t="s">
        <v>1789</v>
      </c>
      <c r="AF386" s="844" t="s">
        <v>1760</v>
      </c>
      <c r="AG386" s="364" t="s">
        <v>1435</v>
      </c>
      <c r="AH386" s="364" t="s">
        <v>1747</v>
      </c>
      <c r="AI386" s="364">
        <v>1000</v>
      </c>
      <c r="AJ386" s="364">
        <v>1000</v>
      </c>
      <c r="AK386" s="364">
        <v>1000</v>
      </c>
      <c r="AL386" s="359">
        <v>0.02</v>
      </c>
      <c r="AM386" s="359">
        <v>0.2</v>
      </c>
      <c r="AN386" s="664" t="s">
        <v>64</v>
      </c>
      <c r="AO386" s="357" t="s">
        <v>1323</v>
      </c>
      <c r="AP386" s="360" t="s">
        <v>1762</v>
      </c>
      <c r="AQ386" s="366" t="s">
        <v>668</v>
      </c>
      <c r="AR386" s="359">
        <v>4.0000000000000001E-3</v>
      </c>
      <c r="AS386" s="359">
        <v>4.0000000000000001E-3</v>
      </c>
      <c r="AT386" s="359" t="s">
        <v>1417</v>
      </c>
      <c r="AW386" s="198"/>
      <c r="AX386" s="198"/>
      <c r="AY386" s="184"/>
      <c r="AZ386" s="184"/>
      <c r="BA386" s="184"/>
      <c r="BB386" s="184"/>
      <c r="BC386" s="184"/>
      <c r="BD386" s="184"/>
      <c r="BE386" s="184"/>
      <c r="BF386" s="184"/>
      <c r="BG386" s="848"/>
      <c r="BH386" s="186"/>
      <c r="BI386" s="199"/>
      <c r="BJ386" s="199"/>
      <c r="BK386" s="199"/>
      <c r="BL386" s="218"/>
      <c r="BM386" s="186"/>
      <c r="BN386" s="186"/>
      <c r="BO386" s="186"/>
      <c r="BP386" s="186"/>
      <c r="BQ386" s="186"/>
      <c r="BR386" s="186"/>
      <c r="BS386" s="186"/>
      <c r="BT386" s="186"/>
      <c r="BU386" s="186"/>
      <c r="BV386" s="189"/>
      <c r="BW386" s="184"/>
    </row>
    <row r="387" spans="2:75" customFormat="1" ht="18.75">
      <c r="B387" s="353" t="s">
        <v>1390</v>
      </c>
      <c r="C387" s="354">
        <v>43778868000120</v>
      </c>
      <c r="D387" s="355" t="s">
        <v>11</v>
      </c>
      <c r="E387" s="355" t="s">
        <v>621</v>
      </c>
      <c r="F387" s="355" t="s">
        <v>672</v>
      </c>
      <c r="G387" s="356" t="s">
        <v>866</v>
      </c>
      <c r="H387" s="356" t="s">
        <v>34</v>
      </c>
      <c r="I387" s="356" t="s">
        <v>1417</v>
      </c>
      <c r="J387" s="356" t="s">
        <v>608</v>
      </c>
      <c r="K387" s="357" t="s">
        <v>48</v>
      </c>
      <c r="L387" s="358"/>
      <c r="M387" s="358" t="s">
        <v>34</v>
      </c>
      <c r="N387" s="357">
        <v>639011</v>
      </c>
      <c r="O387" s="357" t="s">
        <v>1320</v>
      </c>
      <c r="P387" s="361">
        <v>44543</v>
      </c>
      <c r="Q387" s="362"/>
      <c r="R387" s="362"/>
      <c r="S387" s="841">
        <v>3</v>
      </c>
      <c r="T387" s="359"/>
      <c r="U387" s="664"/>
      <c r="V387" s="359"/>
      <c r="W387" s="664"/>
      <c r="X387" s="359"/>
      <c r="Y387" s="664"/>
      <c r="Z387" s="359"/>
      <c r="AA387" s="664"/>
      <c r="AB387" s="359"/>
      <c r="AC387" s="363"/>
      <c r="AD387" s="865">
        <v>43774619000166</v>
      </c>
      <c r="AE387" s="360" t="s">
        <v>1802</v>
      </c>
      <c r="AF387" s="844" t="s">
        <v>1741</v>
      </c>
      <c r="AG387" s="364" t="s">
        <v>1436</v>
      </c>
      <c r="AH387" s="364" t="s">
        <v>1747</v>
      </c>
      <c r="AI387" s="364">
        <v>20000</v>
      </c>
      <c r="AJ387" s="364">
        <v>5000</v>
      </c>
      <c r="AK387" s="364">
        <v>20000</v>
      </c>
      <c r="AL387" s="359">
        <v>7.4999999999999997E-3</v>
      </c>
      <c r="AM387" s="359">
        <v>0.2</v>
      </c>
      <c r="AN387" s="664" t="s">
        <v>636</v>
      </c>
      <c r="AO387" s="357" t="s">
        <v>1323</v>
      </c>
      <c r="AP387" s="360" t="s">
        <v>1749</v>
      </c>
      <c r="AQ387" s="366" t="s">
        <v>683</v>
      </c>
      <c r="AR387" s="359">
        <v>2.0002499999999999E-3</v>
      </c>
      <c r="AS387" s="359">
        <v>2.0002499999999999E-3</v>
      </c>
      <c r="AT387" s="359" t="s">
        <v>1417</v>
      </c>
      <c r="AW387" s="198"/>
      <c r="AX387" s="198"/>
      <c r="AY387" s="184"/>
      <c r="AZ387" s="184"/>
      <c r="BA387" s="184"/>
      <c r="BB387" s="184"/>
      <c r="BC387" s="184"/>
      <c r="BD387" s="184"/>
      <c r="BE387" s="184"/>
      <c r="BF387" s="184"/>
      <c r="BG387" s="848"/>
      <c r="BH387" s="186"/>
      <c r="BI387" s="199"/>
      <c r="BJ387" s="199"/>
      <c r="BK387" s="199"/>
      <c r="BL387" s="218"/>
      <c r="BM387" s="186"/>
      <c r="BN387" s="186"/>
      <c r="BO387" s="186"/>
      <c r="BP387" s="186"/>
      <c r="BQ387" s="186"/>
      <c r="BR387" s="186"/>
      <c r="BS387" s="186"/>
      <c r="BT387" s="186"/>
      <c r="BU387" s="186"/>
      <c r="BV387" s="189"/>
      <c r="BW387" s="184"/>
    </row>
    <row r="388" spans="2:75" customFormat="1" ht="18.75">
      <c r="B388" s="353" t="s">
        <v>793</v>
      </c>
      <c r="C388" s="354">
        <v>38110723000116</v>
      </c>
      <c r="D388" s="355" t="s">
        <v>14</v>
      </c>
      <c r="E388" s="355" t="s">
        <v>607</v>
      </c>
      <c r="F388" s="355" t="s">
        <v>860</v>
      </c>
      <c r="G388" s="356" t="s">
        <v>866</v>
      </c>
      <c r="H388" s="356" t="s">
        <v>34</v>
      </c>
      <c r="I388" s="356" t="s">
        <v>34</v>
      </c>
      <c r="J388" s="356" t="s">
        <v>690</v>
      </c>
      <c r="K388" s="357" t="s">
        <v>1417</v>
      </c>
      <c r="L388" s="358"/>
      <c r="M388" s="358" t="s">
        <v>1414</v>
      </c>
      <c r="N388" s="357">
        <v>553875</v>
      </c>
      <c r="O388" s="357" t="s">
        <v>1320</v>
      </c>
      <c r="P388" s="361">
        <v>44093</v>
      </c>
      <c r="Q388" s="362">
        <v>1.55988712</v>
      </c>
      <c r="R388" s="362">
        <v>1.8133096945306113</v>
      </c>
      <c r="S388" s="841">
        <v>3</v>
      </c>
      <c r="T388" s="359">
        <v>-9.8302673605797142E-2</v>
      </c>
      <c r="U388" s="664">
        <v>-0.98290024547954147</v>
      </c>
      <c r="V388" s="359">
        <v>-0.11194427668784612</v>
      </c>
      <c r="W388" s="664">
        <v>-0.97415038023001654</v>
      </c>
      <c r="X388" s="359">
        <v>7.7709848526110514E-2</v>
      </c>
      <c r="Y388" s="664">
        <v>0.51107841148922117</v>
      </c>
      <c r="Z388" s="359"/>
      <c r="AA388" s="664"/>
      <c r="AB388" s="359">
        <v>0.24051774307441987</v>
      </c>
      <c r="AC388" s="363">
        <v>-0.94321131508354894</v>
      </c>
      <c r="AD388" s="865">
        <v>37174238000143</v>
      </c>
      <c r="AE388" s="360" t="s">
        <v>1795</v>
      </c>
      <c r="AF388" s="844" t="s">
        <v>1795</v>
      </c>
      <c r="AG388" s="364" t="s">
        <v>1438</v>
      </c>
      <c r="AH388" s="364" t="s">
        <v>1747</v>
      </c>
      <c r="AI388" s="364">
        <v>200</v>
      </c>
      <c r="AJ388" s="364">
        <v>200</v>
      </c>
      <c r="AK388" s="364">
        <v>200</v>
      </c>
      <c r="AL388" s="359">
        <v>0.01</v>
      </c>
      <c r="AM388" s="359">
        <v>0.2</v>
      </c>
      <c r="AN388" s="664" t="s">
        <v>2156</v>
      </c>
      <c r="AO388" s="357" t="s">
        <v>1323</v>
      </c>
      <c r="AP388" s="360" t="s">
        <v>1744</v>
      </c>
      <c r="AQ388" s="366" t="s">
        <v>694</v>
      </c>
      <c r="AR388" s="359">
        <v>3.333E-3</v>
      </c>
      <c r="AS388" s="359">
        <v>3.333E-3</v>
      </c>
      <c r="AT388" s="359" t="s">
        <v>1417</v>
      </c>
      <c r="AW388" s="198"/>
      <c r="AX388" s="198"/>
      <c r="AY388" s="184"/>
      <c r="AZ388" s="184"/>
      <c r="BA388" s="184"/>
      <c r="BB388" s="184"/>
      <c r="BC388" s="184"/>
      <c r="BD388" s="184"/>
      <c r="BE388" s="184"/>
      <c r="BF388" s="184"/>
      <c r="BG388" s="848"/>
      <c r="BH388" s="186"/>
      <c r="BI388" s="199"/>
      <c r="BJ388" s="199"/>
      <c r="BK388" s="199"/>
      <c r="BL388" s="218"/>
      <c r="BM388" s="186"/>
      <c r="BN388" s="186"/>
      <c r="BO388" s="186"/>
      <c r="BP388" s="186"/>
      <c r="BQ388" s="186"/>
      <c r="BR388" s="186"/>
      <c r="BS388" s="186"/>
      <c r="BT388" s="186"/>
      <c r="BU388" s="186"/>
      <c r="BV388" s="189"/>
      <c r="BW388" s="184"/>
    </row>
    <row r="389" spans="2:75" customFormat="1" ht="18.75">
      <c r="B389" s="353" t="s">
        <v>61</v>
      </c>
      <c r="C389" s="354">
        <v>9599346000122</v>
      </c>
      <c r="D389" s="355" t="s">
        <v>14</v>
      </c>
      <c r="E389" s="355" t="s">
        <v>607</v>
      </c>
      <c r="F389" s="355" t="s">
        <v>1417</v>
      </c>
      <c r="G389" s="356" t="s">
        <v>1417</v>
      </c>
      <c r="H389" s="356" t="s">
        <v>34</v>
      </c>
      <c r="I389" s="356" t="s">
        <v>34</v>
      </c>
      <c r="J389" s="356" t="s">
        <v>608</v>
      </c>
      <c r="K389" s="357" t="s">
        <v>48</v>
      </c>
      <c r="L389" s="358"/>
      <c r="M389" s="358" t="s">
        <v>1414</v>
      </c>
      <c r="N389" s="357">
        <v>213705</v>
      </c>
      <c r="O389" s="357" t="s">
        <v>1320</v>
      </c>
      <c r="P389" s="361">
        <v>39631</v>
      </c>
      <c r="Q389" s="362">
        <v>216.95790600000001</v>
      </c>
      <c r="R389" s="362">
        <v>210.54302286800004</v>
      </c>
      <c r="S389" s="841">
        <v>4</v>
      </c>
      <c r="T389" s="359">
        <v>0.11234294139118561</v>
      </c>
      <c r="U389" s="664">
        <v>1.1232848570741034</v>
      </c>
      <c r="V389" s="359">
        <v>0.11085233633189051</v>
      </c>
      <c r="W389" s="664">
        <v>0.9646482051799351</v>
      </c>
      <c r="X389" s="359">
        <v>0.28730850745296621</v>
      </c>
      <c r="Y389" s="664">
        <v>1.8895568371499751</v>
      </c>
      <c r="Z389" s="359">
        <v>0.14470523965621851</v>
      </c>
      <c r="AA389" s="664">
        <v>0.76427795893221717</v>
      </c>
      <c r="AB389" s="359">
        <v>0.16836920139802297</v>
      </c>
      <c r="AC389" s="363">
        <v>-2.4128187891148178E-2</v>
      </c>
      <c r="AD389" s="865">
        <v>0</v>
      </c>
      <c r="AE389" s="360" t="s">
        <v>1820</v>
      </c>
      <c r="AF389" s="844" t="s">
        <v>1785</v>
      </c>
      <c r="AG389" s="364" t="s">
        <v>719</v>
      </c>
      <c r="AH389" s="364" t="s">
        <v>1747</v>
      </c>
      <c r="AI389" s="364">
        <v>500</v>
      </c>
      <c r="AJ389" s="364">
        <v>100</v>
      </c>
      <c r="AK389" s="364">
        <v>500</v>
      </c>
      <c r="AL389" s="359">
        <v>0.02</v>
      </c>
      <c r="AM389" s="359">
        <v>0.2</v>
      </c>
      <c r="AN389" s="664" t="s">
        <v>666</v>
      </c>
      <c r="AO389" s="357" t="s">
        <v>1323</v>
      </c>
      <c r="AP389" s="360" t="s">
        <v>1744</v>
      </c>
      <c r="AQ389" s="366" t="s">
        <v>667</v>
      </c>
      <c r="AR389" s="359">
        <v>3.3333333333333301E-3</v>
      </c>
      <c r="AS389" s="359">
        <v>3.3333333333333301E-3</v>
      </c>
      <c r="AT389" s="359" t="s">
        <v>1417</v>
      </c>
      <c r="AW389" s="198"/>
      <c r="AX389" s="198"/>
      <c r="AY389" s="184"/>
      <c r="AZ389" s="184"/>
      <c r="BA389" s="184"/>
      <c r="BB389" s="184"/>
      <c r="BC389" s="184"/>
      <c r="BD389" s="184"/>
      <c r="BE389" s="184"/>
      <c r="BF389" s="184"/>
      <c r="BG389" s="848"/>
      <c r="BH389" s="186"/>
      <c r="BI389" s="199"/>
      <c r="BJ389" s="199"/>
      <c r="BK389" s="199"/>
      <c r="BL389" s="218"/>
      <c r="BM389" s="186"/>
      <c r="BN389" s="186"/>
      <c r="BO389" s="186"/>
      <c r="BP389" s="186"/>
      <c r="BQ389" s="186"/>
      <c r="BR389" s="186"/>
      <c r="BS389" s="186"/>
      <c r="BT389" s="186"/>
      <c r="BU389" s="186"/>
      <c r="BV389" s="189"/>
      <c r="BW389" s="184"/>
    </row>
    <row r="390" spans="2:75" customFormat="1" ht="18.75">
      <c r="B390" s="353" t="s">
        <v>797</v>
      </c>
      <c r="C390" s="354">
        <v>43617048000156</v>
      </c>
      <c r="D390" s="355" t="s">
        <v>14</v>
      </c>
      <c r="E390" s="355" t="s">
        <v>607</v>
      </c>
      <c r="F390" s="355" t="s">
        <v>1417</v>
      </c>
      <c r="G390" s="356" t="s">
        <v>1417</v>
      </c>
      <c r="H390" s="356" t="s">
        <v>34</v>
      </c>
      <c r="I390" s="356" t="s">
        <v>34</v>
      </c>
      <c r="J390" s="356" t="s">
        <v>608</v>
      </c>
      <c r="K390" s="357" t="s">
        <v>48</v>
      </c>
      <c r="L390" s="358"/>
      <c r="M390" s="358" t="s">
        <v>1414</v>
      </c>
      <c r="N390" s="357">
        <v>621285</v>
      </c>
      <c r="O390" s="357" t="s">
        <v>1320</v>
      </c>
      <c r="P390" s="361">
        <v>44492</v>
      </c>
      <c r="Q390" s="362">
        <v>2.0929945299999999</v>
      </c>
      <c r="R390" s="362">
        <v>2.0743997780000001</v>
      </c>
      <c r="S390" s="841">
        <v>4</v>
      </c>
      <c r="T390" s="359">
        <v>2.9907790190441208E-2</v>
      </c>
      <c r="U390" s="664">
        <v>0.29903941817307511</v>
      </c>
      <c r="V390" s="359">
        <v>2.9907790190441208E-2</v>
      </c>
      <c r="W390" s="664">
        <v>0.26026060507853577</v>
      </c>
      <c r="X390" s="359"/>
      <c r="Y390" s="664"/>
      <c r="Z390" s="359"/>
      <c r="AA390" s="664"/>
      <c r="AB390" s="359">
        <v>0.19559572873385672</v>
      </c>
      <c r="AC390" s="363">
        <v>-0.4346055530871572</v>
      </c>
      <c r="AD390" s="865">
        <v>40054367000102</v>
      </c>
      <c r="AE390" s="360" t="s">
        <v>1795</v>
      </c>
      <c r="AF390" s="844" t="s">
        <v>1795</v>
      </c>
      <c r="AG390" s="364" t="s">
        <v>1438</v>
      </c>
      <c r="AH390" s="364" t="s">
        <v>1747</v>
      </c>
      <c r="AI390" s="364">
        <v>200</v>
      </c>
      <c r="AJ390" s="364">
        <v>200</v>
      </c>
      <c r="AK390" s="364">
        <v>200</v>
      </c>
      <c r="AL390" s="359">
        <v>0</v>
      </c>
      <c r="AM390" s="359">
        <v>0</v>
      </c>
      <c r="AN390" s="664" t="s">
        <v>2156</v>
      </c>
      <c r="AO390" s="357" t="s">
        <v>1323</v>
      </c>
      <c r="AP390" s="360" t="s">
        <v>1744</v>
      </c>
      <c r="AQ390" s="366" t="s">
        <v>659</v>
      </c>
      <c r="AR390" s="359">
        <v>3.3333333333333301E-3</v>
      </c>
      <c r="AS390" s="359">
        <v>3.3333333333333301E-3</v>
      </c>
      <c r="AT390" s="359" t="s">
        <v>1417</v>
      </c>
      <c r="AW390" s="198"/>
      <c r="AX390" s="198"/>
      <c r="AY390" s="184"/>
      <c r="AZ390" s="184"/>
      <c r="BA390" s="184"/>
      <c r="BB390" s="184"/>
      <c r="BC390" s="184"/>
      <c r="BD390" s="184"/>
      <c r="BE390" s="184"/>
      <c r="BF390" s="184"/>
      <c r="BG390" s="848"/>
      <c r="BH390" s="186"/>
      <c r="BI390" s="199"/>
      <c r="BJ390" s="199"/>
      <c r="BK390" s="199"/>
      <c r="BL390" s="218"/>
      <c r="BM390" s="186"/>
      <c r="BN390" s="186"/>
      <c r="BO390" s="186"/>
      <c r="BP390" s="186"/>
      <c r="BQ390" s="186"/>
      <c r="BR390" s="186"/>
      <c r="BS390" s="186"/>
      <c r="BT390" s="186"/>
      <c r="BU390" s="186"/>
      <c r="BV390" s="189"/>
      <c r="BW390" s="184"/>
    </row>
    <row r="391" spans="2:75" customFormat="1" ht="18.75">
      <c r="B391" s="353" t="s">
        <v>478</v>
      </c>
      <c r="C391" s="354">
        <v>74326471000120</v>
      </c>
      <c r="D391" s="355" t="s">
        <v>11</v>
      </c>
      <c r="E391" s="355" t="s">
        <v>661</v>
      </c>
      <c r="F391" s="355" t="s">
        <v>1417</v>
      </c>
      <c r="G391" s="356" t="s">
        <v>1417</v>
      </c>
      <c r="H391" s="356" t="s">
        <v>34</v>
      </c>
      <c r="I391" s="356" t="s">
        <v>34</v>
      </c>
      <c r="J391" s="356" t="s">
        <v>611</v>
      </c>
      <c r="K391" s="357" t="s">
        <v>48</v>
      </c>
      <c r="L391" s="358"/>
      <c r="M391" s="358" t="s">
        <v>1414</v>
      </c>
      <c r="N391" s="357">
        <v>14761</v>
      </c>
      <c r="O391" s="357" t="s">
        <v>1320</v>
      </c>
      <c r="P391" s="361">
        <v>34613</v>
      </c>
      <c r="Q391" s="362">
        <v>13.67024</v>
      </c>
      <c r="R391" s="362">
        <v>21.727577593625515</v>
      </c>
      <c r="S391" s="841">
        <v>4</v>
      </c>
      <c r="T391" s="359">
        <v>-0.14207596367095765</v>
      </c>
      <c r="U391" s="664">
        <v>-1.4205768210224081</v>
      </c>
      <c r="V391" s="359">
        <v>-0.12380533345765676</v>
      </c>
      <c r="W391" s="664">
        <v>-1.0773664918893928</v>
      </c>
      <c r="X391" s="359">
        <v>-0.17272555888484353</v>
      </c>
      <c r="Y391" s="664">
        <v>-1.1359731865748384</v>
      </c>
      <c r="Z391" s="359">
        <v>0.25499174915157208</v>
      </c>
      <c r="AA391" s="664">
        <v>1.3467692949413153</v>
      </c>
      <c r="AB391" s="359">
        <v>0.1443325735545806</v>
      </c>
      <c r="AC391" s="363">
        <v>-1.6539586847018097</v>
      </c>
      <c r="AD391" s="865">
        <v>0</v>
      </c>
      <c r="AE391" s="360" t="s">
        <v>1750</v>
      </c>
      <c r="AF391" s="844" t="s">
        <v>1751</v>
      </c>
      <c r="AG391" s="364" t="s">
        <v>719</v>
      </c>
      <c r="AH391" s="364" t="s">
        <v>1747</v>
      </c>
      <c r="AI391" s="364">
        <v>100</v>
      </c>
      <c r="AJ391" s="364">
        <v>100</v>
      </c>
      <c r="AK391" s="364">
        <v>100</v>
      </c>
      <c r="AL391" s="359">
        <v>5.0000000000000001E-3</v>
      </c>
      <c r="AM391" s="359">
        <v>0</v>
      </c>
      <c r="AN391" s="664" t="s">
        <v>2156</v>
      </c>
      <c r="AO391" s="357" t="s">
        <v>1323</v>
      </c>
      <c r="AP391" s="360" t="s">
        <v>1749</v>
      </c>
      <c r="AQ391" s="366" t="s">
        <v>660</v>
      </c>
      <c r="AR391" s="359">
        <v>1.33333333333333E-3</v>
      </c>
      <c r="AS391" s="359">
        <v>1.33333333333333E-3</v>
      </c>
      <c r="AT391" s="359" t="s">
        <v>1417</v>
      </c>
      <c r="AW391" s="198"/>
      <c r="AX391" s="198"/>
      <c r="AY391" s="184"/>
      <c r="AZ391" s="184"/>
      <c r="BA391" s="184"/>
      <c r="BB391" s="184"/>
      <c r="BC391" s="184"/>
      <c r="BD391" s="184"/>
      <c r="BE391" s="184"/>
      <c r="BF391" s="184"/>
      <c r="BG391" s="848"/>
      <c r="BH391" s="186"/>
      <c r="BI391" s="199"/>
      <c r="BJ391" s="199"/>
      <c r="BK391" s="199"/>
      <c r="BL391" s="218"/>
      <c r="BM391" s="186"/>
      <c r="BN391" s="186"/>
      <c r="BO391" s="186"/>
      <c r="BP391" s="186"/>
      <c r="BQ391" s="186"/>
      <c r="BR391" s="186"/>
      <c r="BS391" s="186"/>
      <c r="BT391" s="186"/>
      <c r="BU391" s="186"/>
      <c r="BV391" s="189"/>
      <c r="BW391" s="184"/>
    </row>
    <row r="392" spans="2:75" customFormat="1" ht="18.75">
      <c r="B392" s="353" t="s">
        <v>579</v>
      </c>
      <c r="C392" s="354">
        <v>37703644000156</v>
      </c>
      <c r="D392" s="355" t="s">
        <v>14</v>
      </c>
      <c r="E392" s="355" t="s">
        <v>607</v>
      </c>
      <c r="F392" s="355" t="s">
        <v>1417</v>
      </c>
      <c r="G392" s="356" t="s">
        <v>1417</v>
      </c>
      <c r="H392" s="356" t="s">
        <v>34</v>
      </c>
      <c r="I392" s="356" t="s">
        <v>34</v>
      </c>
      <c r="J392" s="356" t="s">
        <v>611</v>
      </c>
      <c r="K392" s="357" t="s">
        <v>49</v>
      </c>
      <c r="L392" s="358"/>
      <c r="M392" s="358" t="s">
        <v>1414</v>
      </c>
      <c r="N392" s="357">
        <v>557821</v>
      </c>
      <c r="O392" s="357" t="s">
        <v>1320</v>
      </c>
      <c r="P392" s="361">
        <v>44135</v>
      </c>
      <c r="Q392" s="362">
        <v>25.521508619999999</v>
      </c>
      <c r="R392" s="362">
        <v>89.934062171280004</v>
      </c>
      <c r="S392" s="841">
        <v>4</v>
      </c>
      <c r="T392" s="359">
        <v>-0.27542654201080863</v>
      </c>
      <c r="U392" s="664">
        <v>-2.7539110160889888</v>
      </c>
      <c r="V392" s="359">
        <v>-0.26111030304407323</v>
      </c>
      <c r="W392" s="664">
        <v>-2.2722081781959909</v>
      </c>
      <c r="X392" s="359"/>
      <c r="Y392" s="664"/>
      <c r="Z392" s="359"/>
      <c r="AA392" s="664"/>
      <c r="AB392" s="359">
        <v>0.20777534743971873</v>
      </c>
      <c r="AC392" s="363">
        <v>-1.8097675577776275</v>
      </c>
      <c r="AD392" s="865">
        <v>0</v>
      </c>
      <c r="AE392" s="360" t="s">
        <v>1750</v>
      </c>
      <c r="AF392" s="844" t="s">
        <v>1751</v>
      </c>
      <c r="AG392" s="364" t="s">
        <v>719</v>
      </c>
      <c r="AH392" s="364" t="s">
        <v>1742</v>
      </c>
      <c r="AI392" s="364">
        <v>1000</v>
      </c>
      <c r="AJ392" s="364">
        <v>500</v>
      </c>
      <c r="AK392" s="364">
        <v>500</v>
      </c>
      <c r="AL392" s="359">
        <v>5.0000000000000001E-3</v>
      </c>
      <c r="AM392" s="359">
        <v>0</v>
      </c>
      <c r="AN392" s="664" t="s">
        <v>2156</v>
      </c>
      <c r="AO392" s="357" t="s">
        <v>1323</v>
      </c>
      <c r="AP392" s="360" t="s">
        <v>1744</v>
      </c>
      <c r="AQ392" s="366" t="s">
        <v>687</v>
      </c>
      <c r="AR392" s="359">
        <v>0</v>
      </c>
      <c r="AS392" s="359">
        <v>0</v>
      </c>
      <c r="AT392" s="359" t="s">
        <v>1417</v>
      </c>
      <c r="AW392" s="198"/>
      <c r="AX392" s="198"/>
      <c r="AY392" s="184"/>
      <c r="AZ392" s="184"/>
      <c r="BA392" s="184"/>
      <c r="BB392" s="848"/>
      <c r="BC392" s="184"/>
      <c r="BD392" s="184"/>
      <c r="BE392" s="184"/>
      <c r="BF392" s="184"/>
      <c r="BG392" s="848"/>
      <c r="BH392" s="186"/>
      <c r="BI392" s="199"/>
      <c r="BJ392" s="199"/>
      <c r="BK392" s="199"/>
      <c r="BL392" s="186"/>
      <c r="BM392" s="186"/>
      <c r="BN392" s="186"/>
      <c r="BO392" s="186"/>
      <c r="BP392" s="186"/>
      <c r="BQ392" s="186"/>
      <c r="BR392" s="186"/>
      <c r="BS392" s="186"/>
      <c r="BT392" s="187"/>
      <c r="BU392" s="188"/>
      <c r="BV392" s="189"/>
      <c r="BW392" s="185"/>
    </row>
    <row r="393" spans="2:75" customFormat="1" ht="18.75">
      <c r="B393" s="353" t="s">
        <v>135</v>
      </c>
      <c r="C393" s="354">
        <v>38389079000167</v>
      </c>
      <c r="D393" s="355" t="s">
        <v>11</v>
      </c>
      <c r="E393" s="355" t="s">
        <v>661</v>
      </c>
      <c r="F393" s="355" t="s">
        <v>1417</v>
      </c>
      <c r="G393" s="356" t="s">
        <v>1417</v>
      </c>
      <c r="H393" s="356" t="s">
        <v>34</v>
      </c>
      <c r="I393" s="356" t="s">
        <v>34</v>
      </c>
      <c r="J393" s="356" t="s">
        <v>611</v>
      </c>
      <c r="K393" s="357" t="s">
        <v>49</v>
      </c>
      <c r="L393" s="358"/>
      <c r="M393" s="358" t="s">
        <v>1414</v>
      </c>
      <c r="N393" s="357">
        <v>557471</v>
      </c>
      <c r="O393" s="357" t="s">
        <v>1320</v>
      </c>
      <c r="P393" s="361">
        <v>44135</v>
      </c>
      <c r="Q393" s="362">
        <v>8.4219611200000006</v>
      </c>
      <c r="R393" s="362">
        <v>37.815182857360028</v>
      </c>
      <c r="S393" s="841">
        <v>4</v>
      </c>
      <c r="T393" s="359">
        <v>-0.18417818608035907</v>
      </c>
      <c r="U393" s="664">
        <v>-1.8415448702474142</v>
      </c>
      <c r="V393" s="359">
        <v>-0.19172929465256505</v>
      </c>
      <c r="W393" s="664">
        <v>-1.6684476492517926</v>
      </c>
      <c r="X393" s="359"/>
      <c r="Y393" s="664"/>
      <c r="Z393" s="359"/>
      <c r="AA393" s="664"/>
      <c r="AB393" s="359">
        <v>0.16163418325600448</v>
      </c>
      <c r="AC393" s="363">
        <v>-1.89714866331951</v>
      </c>
      <c r="AD393" s="865">
        <v>0</v>
      </c>
      <c r="AE393" s="360" t="s">
        <v>1750</v>
      </c>
      <c r="AF393" s="844" t="s">
        <v>1751</v>
      </c>
      <c r="AG393" s="364" t="s">
        <v>719</v>
      </c>
      <c r="AH393" s="364" t="s">
        <v>1742</v>
      </c>
      <c r="AI393" s="364">
        <v>1000</v>
      </c>
      <c r="AJ393" s="364">
        <v>500</v>
      </c>
      <c r="AK393" s="364">
        <v>500</v>
      </c>
      <c r="AL393" s="359">
        <v>5.0000000000000001E-3</v>
      </c>
      <c r="AM393" s="359">
        <v>0</v>
      </c>
      <c r="AN393" s="664" t="s">
        <v>2156</v>
      </c>
      <c r="AO393" s="357" t="s">
        <v>1323</v>
      </c>
      <c r="AP393" s="360" t="s">
        <v>1762</v>
      </c>
      <c r="AQ393" s="366" t="s">
        <v>679</v>
      </c>
      <c r="AR393" s="359">
        <v>0</v>
      </c>
      <c r="AS393" s="359">
        <v>0</v>
      </c>
      <c r="AT393" s="359" t="s">
        <v>1417</v>
      </c>
      <c r="AW393" s="198"/>
      <c r="AX393" s="198"/>
      <c r="AY393" s="184"/>
      <c r="AZ393" s="184"/>
      <c r="BA393" s="184"/>
      <c r="BB393" s="848"/>
      <c r="BC393" s="184"/>
      <c r="BD393" s="184"/>
      <c r="BE393" s="184"/>
      <c r="BF393" s="184"/>
      <c r="BG393" s="848"/>
      <c r="BH393" s="186"/>
      <c r="BI393" s="199"/>
      <c r="BJ393" s="199"/>
      <c r="BK393" s="199"/>
      <c r="BL393" s="186"/>
      <c r="BM393" s="186"/>
      <c r="BN393" s="186"/>
      <c r="BO393" s="186"/>
      <c r="BP393" s="186"/>
      <c r="BQ393" s="186"/>
      <c r="BR393" s="186"/>
      <c r="BS393" s="186"/>
      <c r="BT393" s="187"/>
      <c r="BU393" s="188"/>
      <c r="BV393" s="189"/>
      <c r="BW393" s="185"/>
    </row>
    <row r="394" spans="2:75" customFormat="1" ht="18.75">
      <c r="B394" s="353" t="s">
        <v>850</v>
      </c>
      <c r="C394" s="354">
        <v>39800632000175</v>
      </c>
      <c r="D394" s="355" t="s">
        <v>14</v>
      </c>
      <c r="E394" s="355" t="s">
        <v>607</v>
      </c>
      <c r="F394" s="355" t="s">
        <v>1417</v>
      </c>
      <c r="G394" s="356" t="s">
        <v>1417</v>
      </c>
      <c r="H394" s="356" t="s">
        <v>34</v>
      </c>
      <c r="I394" s="356" t="s">
        <v>34</v>
      </c>
      <c r="J394" s="356" t="s">
        <v>611</v>
      </c>
      <c r="K394" s="357" t="s">
        <v>1417</v>
      </c>
      <c r="L394" s="358"/>
      <c r="M394" s="358" t="s">
        <v>34</v>
      </c>
      <c r="N394" s="357">
        <v>563242</v>
      </c>
      <c r="O394" s="357" t="s">
        <v>1320</v>
      </c>
      <c r="P394" s="361">
        <v>44167</v>
      </c>
      <c r="Q394" s="362">
        <v>26.653102140000001</v>
      </c>
      <c r="R394" s="362">
        <v>47.306662989203161</v>
      </c>
      <c r="S394" s="841">
        <v>4</v>
      </c>
      <c r="T394" s="359">
        <v>-0.14589684039662776</v>
      </c>
      <c r="U394" s="664">
        <v>-1.4587806717810181</v>
      </c>
      <c r="V394" s="359">
        <v>-0.13442372604849961</v>
      </c>
      <c r="W394" s="664">
        <v>-1.1697688145971887</v>
      </c>
      <c r="X394" s="359"/>
      <c r="Y394" s="664"/>
      <c r="Z394" s="359"/>
      <c r="AA394" s="664"/>
      <c r="AB394" s="359">
        <v>0.21706752737601523</v>
      </c>
      <c r="AC394" s="363">
        <v>-1.148667924313191</v>
      </c>
      <c r="AD394" s="865">
        <v>0</v>
      </c>
      <c r="AE394" s="360" t="s">
        <v>1813</v>
      </c>
      <c r="AF394" s="844" t="s">
        <v>1760</v>
      </c>
      <c r="AG394" s="364" t="s">
        <v>1435</v>
      </c>
      <c r="AH394" s="364" t="s">
        <v>1747</v>
      </c>
      <c r="AI394" s="364">
        <v>1</v>
      </c>
      <c r="AJ394" s="364">
        <v>1</v>
      </c>
      <c r="AK394" s="364">
        <v>1</v>
      </c>
      <c r="AL394" s="359">
        <v>0</v>
      </c>
      <c r="AM394" s="359">
        <v>0</v>
      </c>
      <c r="AN394" s="664" t="s">
        <v>34</v>
      </c>
      <c r="AO394" s="357" t="s">
        <v>1323</v>
      </c>
      <c r="AP394" s="360" t="s">
        <v>1744</v>
      </c>
      <c r="AQ394" s="366" t="s">
        <v>659</v>
      </c>
      <c r="AR394" s="359">
        <v>6.6666666666666697E-3</v>
      </c>
      <c r="AS394" s="359">
        <v>6.6666666666666697E-3</v>
      </c>
      <c r="AT394" s="359" t="s">
        <v>1417</v>
      </c>
      <c r="AW394" s="198"/>
      <c r="AX394" s="198"/>
      <c r="AY394" s="184"/>
      <c r="AZ394" s="184"/>
      <c r="BA394" s="184"/>
      <c r="BB394" s="848"/>
      <c r="BC394" s="184"/>
      <c r="BD394" s="184"/>
      <c r="BE394" s="184"/>
      <c r="BF394" s="184"/>
      <c r="BG394" s="848"/>
      <c r="BH394" s="186"/>
      <c r="BI394" s="199"/>
      <c r="BJ394" s="199"/>
      <c r="BK394" s="199"/>
      <c r="BL394" s="186"/>
      <c r="BM394" s="186"/>
      <c r="BN394" s="186"/>
      <c r="BO394" s="186"/>
      <c r="BP394" s="186"/>
      <c r="BQ394" s="186"/>
      <c r="BR394" s="186"/>
      <c r="BS394" s="186"/>
      <c r="BT394" s="187"/>
      <c r="BU394" s="188"/>
      <c r="BV394" s="189"/>
      <c r="BW394" s="185"/>
    </row>
    <row r="395" spans="2:75" customFormat="1" ht="18.75">
      <c r="B395" s="353" t="s">
        <v>602</v>
      </c>
      <c r="C395" s="354">
        <v>43508596000148</v>
      </c>
      <c r="D395" s="355" t="s">
        <v>14</v>
      </c>
      <c r="E395" s="355" t="s">
        <v>607</v>
      </c>
      <c r="F395" s="355" t="s">
        <v>1417</v>
      </c>
      <c r="G395" s="356" t="s">
        <v>866</v>
      </c>
      <c r="H395" s="356" t="s">
        <v>34</v>
      </c>
      <c r="I395" s="356" t="s">
        <v>34</v>
      </c>
      <c r="J395" s="356" t="s">
        <v>611</v>
      </c>
      <c r="K395" s="357" t="s">
        <v>1417</v>
      </c>
      <c r="L395" s="358"/>
      <c r="M395" s="358" t="s">
        <v>1414</v>
      </c>
      <c r="N395" s="357">
        <v>617083</v>
      </c>
      <c r="O395" s="357" t="s">
        <v>1320</v>
      </c>
      <c r="P395" s="361">
        <v>44486</v>
      </c>
      <c r="Q395" s="362">
        <v>3.95</v>
      </c>
      <c r="R395" s="362">
        <v>4.2484489795918359</v>
      </c>
      <c r="S395" s="841">
        <v>4</v>
      </c>
      <c r="T395" s="359">
        <v>-0.23958333333333415</v>
      </c>
      <c r="U395" s="664">
        <v>-2.3955250504219627</v>
      </c>
      <c r="V395" s="359">
        <v>-0.29807692307692379</v>
      </c>
      <c r="W395" s="664">
        <v>-2.5938954321253349</v>
      </c>
      <c r="X395" s="359"/>
      <c r="Y395" s="664"/>
      <c r="Z395" s="359"/>
      <c r="AA395" s="664"/>
      <c r="AB395" s="359">
        <v>0.33763526031567093</v>
      </c>
      <c r="AC395" s="363">
        <v>-1.2231889013875601</v>
      </c>
      <c r="AD395" s="865">
        <v>0</v>
      </c>
      <c r="AE395" s="360" t="s">
        <v>1763</v>
      </c>
      <c r="AF395" s="844" t="s">
        <v>1760</v>
      </c>
      <c r="AG395" s="364" t="s">
        <v>1435</v>
      </c>
      <c r="AH395" s="364" t="s">
        <v>1747</v>
      </c>
      <c r="AI395" s="364">
        <v>0</v>
      </c>
      <c r="AJ395" s="364">
        <v>0</v>
      </c>
      <c r="AK395" s="364">
        <v>0</v>
      </c>
      <c r="AL395" s="359">
        <v>0</v>
      </c>
      <c r="AM395" s="359">
        <v>0</v>
      </c>
      <c r="AN395" s="664" t="s">
        <v>2161</v>
      </c>
      <c r="AO395" s="357" t="s">
        <v>1323</v>
      </c>
      <c r="AP395" s="360" t="s">
        <v>1762</v>
      </c>
      <c r="AQ395" s="366" t="s">
        <v>671</v>
      </c>
      <c r="AR395" s="359">
        <v>8.3325000000000001E-4</v>
      </c>
      <c r="AS395" s="359">
        <v>8.3325000000000001E-4</v>
      </c>
      <c r="AT395" s="359" t="s">
        <v>1417</v>
      </c>
      <c r="AW395" s="198"/>
      <c r="AX395" s="198"/>
      <c r="AY395" s="184"/>
      <c r="AZ395" s="184"/>
      <c r="BA395" s="184"/>
      <c r="BB395" s="848"/>
      <c r="BC395" s="184"/>
      <c r="BD395" s="184"/>
      <c r="BE395" s="184"/>
      <c r="BF395" s="184"/>
      <c r="BG395" s="848"/>
      <c r="BH395" s="186"/>
      <c r="BI395" s="199"/>
      <c r="BJ395" s="199"/>
      <c r="BK395" s="199"/>
      <c r="BL395" s="186"/>
      <c r="BM395" s="186"/>
      <c r="BN395" s="186"/>
      <c r="BO395" s="186"/>
      <c r="BP395" s="186"/>
      <c r="BQ395" s="186"/>
      <c r="BR395" s="186"/>
      <c r="BS395" s="186"/>
      <c r="BT395" s="187"/>
      <c r="BU395" s="188"/>
      <c r="BV395" s="189"/>
      <c r="BW395" s="185"/>
    </row>
    <row r="396" spans="2:75" customFormat="1" ht="18.75">
      <c r="B396" s="353" t="s">
        <v>497</v>
      </c>
      <c r="C396" s="354">
        <v>43274439000115</v>
      </c>
      <c r="D396" s="355" t="s">
        <v>14</v>
      </c>
      <c r="E396" s="355" t="s">
        <v>607</v>
      </c>
      <c r="F396" s="355" t="s">
        <v>1417</v>
      </c>
      <c r="G396" s="356" t="s">
        <v>1417</v>
      </c>
      <c r="H396" s="356" t="s">
        <v>34</v>
      </c>
      <c r="I396" s="356" t="s">
        <v>34</v>
      </c>
      <c r="J396" s="356" t="s">
        <v>611</v>
      </c>
      <c r="K396" s="357" t="s">
        <v>1417</v>
      </c>
      <c r="L396" s="358"/>
      <c r="M396" s="358" t="s">
        <v>1414</v>
      </c>
      <c r="N396" s="357">
        <v>611301</v>
      </c>
      <c r="O396" s="357" t="s">
        <v>1320</v>
      </c>
      <c r="P396" s="361">
        <v>44444</v>
      </c>
      <c r="Q396" s="362">
        <v>4.83</v>
      </c>
      <c r="R396" s="362">
        <v>7.0933467741935488</v>
      </c>
      <c r="S396" s="841">
        <v>4</v>
      </c>
      <c r="T396" s="359">
        <v>-0.42276422764227728</v>
      </c>
      <c r="U396" s="664">
        <v>-4.2270982862164797</v>
      </c>
      <c r="V396" s="359">
        <v>-0.36036036036036168</v>
      </c>
      <c r="W396" s="664">
        <v>-3.1358921818196475</v>
      </c>
      <c r="X396" s="359"/>
      <c r="Y396" s="664"/>
      <c r="Z396" s="359"/>
      <c r="AA396" s="664"/>
      <c r="AB396" s="359">
        <v>0.42564269285556716</v>
      </c>
      <c r="AC396" s="363">
        <v>-1.1166058959690419</v>
      </c>
      <c r="AD396" s="865">
        <v>0</v>
      </c>
      <c r="AE396" s="360" t="s">
        <v>1763</v>
      </c>
      <c r="AF396" s="844" t="s">
        <v>1760</v>
      </c>
      <c r="AG396" s="364" t="s">
        <v>1435</v>
      </c>
      <c r="AH396" s="364" t="s">
        <v>1817</v>
      </c>
      <c r="AI396" s="364">
        <v>0</v>
      </c>
      <c r="AJ396" s="364">
        <v>0</v>
      </c>
      <c r="AK396" s="364">
        <v>0</v>
      </c>
      <c r="AL396" s="359">
        <v>0</v>
      </c>
      <c r="AM396" s="359">
        <v>0</v>
      </c>
      <c r="AN396" s="664" t="s">
        <v>34</v>
      </c>
      <c r="AO396" s="357" t="s">
        <v>1323</v>
      </c>
      <c r="AP396" s="360" t="s">
        <v>1762</v>
      </c>
      <c r="AQ396" s="366" t="s">
        <v>671</v>
      </c>
      <c r="AR396" s="359">
        <v>8.3325000000000001E-4</v>
      </c>
      <c r="AS396" s="359">
        <v>8.3325000000000001E-4</v>
      </c>
      <c r="AT396" s="359" t="s">
        <v>1417</v>
      </c>
      <c r="AW396" s="198"/>
      <c r="AX396" s="198"/>
      <c r="AY396" s="184"/>
      <c r="AZ396" s="184"/>
      <c r="BA396" s="184"/>
      <c r="BB396" s="848"/>
      <c r="BC396" s="184"/>
      <c r="BD396" s="184"/>
      <c r="BE396" s="184"/>
      <c r="BF396" s="184"/>
      <c r="BG396" s="848"/>
      <c r="BH396" s="186"/>
      <c r="BI396" s="199"/>
      <c r="BJ396" s="199"/>
      <c r="BK396" s="199"/>
      <c r="BL396" s="186"/>
      <c r="BM396" s="186"/>
      <c r="BN396" s="186"/>
      <c r="BO396" s="186"/>
      <c r="BP396" s="186"/>
      <c r="BQ396" s="186"/>
      <c r="BR396" s="186"/>
      <c r="BS396" s="186"/>
      <c r="BT396" s="187"/>
      <c r="BU396" s="188"/>
      <c r="BV396" s="189"/>
      <c r="BW396" s="185"/>
    </row>
    <row r="397" spans="2:75" customFormat="1" ht="18.75">
      <c r="B397" s="353" t="s">
        <v>2801</v>
      </c>
      <c r="C397" s="354">
        <v>27239065000140</v>
      </c>
      <c r="D397" s="355" t="s">
        <v>11</v>
      </c>
      <c r="E397" s="355" t="s">
        <v>1417</v>
      </c>
      <c r="F397" s="355" t="s">
        <v>1417</v>
      </c>
      <c r="G397" s="356" t="s">
        <v>1417</v>
      </c>
      <c r="H397" s="356" t="s">
        <v>1417</v>
      </c>
      <c r="I397" s="356" t="s">
        <v>1417</v>
      </c>
      <c r="J397" s="356" t="s">
        <v>608</v>
      </c>
      <c r="K397" s="357" t="s">
        <v>48</v>
      </c>
      <c r="L397" s="358"/>
      <c r="M397" s="358" t="s">
        <v>1417</v>
      </c>
      <c r="N397" s="357">
        <v>441104</v>
      </c>
      <c r="O397" s="357" t="s">
        <v>1320</v>
      </c>
      <c r="P397" s="361">
        <v>42877</v>
      </c>
      <c r="Q397" s="362"/>
      <c r="R397" s="362"/>
      <c r="S397" s="841">
        <v>4</v>
      </c>
      <c r="T397" s="359"/>
      <c r="U397" s="664"/>
      <c r="V397" s="359"/>
      <c r="W397" s="664"/>
      <c r="X397" s="359"/>
      <c r="Y397" s="664"/>
      <c r="Z397" s="359"/>
      <c r="AA397" s="664"/>
      <c r="AB397" s="359"/>
      <c r="AC397" s="363"/>
      <c r="AD397" s="865">
        <v>30338838000150</v>
      </c>
      <c r="AE397" s="360" t="s">
        <v>2802</v>
      </c>
      <c r="AF397" s="844" t="s">
        <v>1741</v>
      </c>
      <c r="AG397" s="364" t="s">
        <v>1436</v>
      </c>
      <c r="AH397" s="364" t="s">
        <v>2153</v>
      </c>
      <c r="AI397" s="364">
        <v>0</v>
      </c>
      <c r="AJ397" s="364">
        <v>0</v>
      </c>
      <c r="AK397" s="364">
        <v>0</v>
      </c>
      <c r="AL397" s="359">
        <v>5.0000000000000001E-3</v>
      </c>
      <c r="AM397" s="359">
        <v>0</v>
      </c>
      <c r="AN397" s="664" t="s">
        <v>64</v>
      </c>
      <c r="AO397" s="357"/>
      <c r="AP397" s="360" t="s">
        <v>1749</v>
      </c>
      <c r="AQ397" s="366" t="s">
        <v>2224</v>
      </c>
      <c r="AR397" s="359">
        <v>0</v>
      </c>
      <c r="AS397" s="359">
        <v>0</v>
      </c>
      <c r="AT397" s="359" t="s">
        <v>1417</v>
      </c>
      <c r="AW397" s="198"/>
      <c r="AX397" s="198"/>
      <c r="AY397" s="184"/>
      <c r="AZ397" s="184"/>
      <c r="BA397" s="184"/>
      <c r="BB397" s="848"/>
      <c r="BC397" s="184"/>
      <c r="BD397" s="184"/>
      <c r="BE397" s="184"/>
      <c r="BF397" s="184"/>
      <c r="BG397" s="848"/>
      <c r="BH397" s="186"/>
      <c r="BI397" s="199"/>
      <c r="BJ397" s="199"/>
      <c r="BK397" s="199"/>
      <c r="BL397" s="186"/>
      <c r="BM397" s="186"/>
      <c r="BN397" s="186"/>
      <c r="BO397" s="186"/>
      <c r="BP397" s="186"/>
      <c r="BQ397" s="186"/>
      <c r="BR397" s="186"/>
      <c r="BS397" s="186"/>
      <c r="BT397" s="187"/>
      <c r="BU397" s="188"/>
      <c r="BV397" s="189"/>
      <c r="BW397" s="185"/>
    </row>
    <row r="398" spans="2:75" customFormat="1" ht="18.75">
      <c r="B398" s="353" t="s">
        <v>965</v>
      </c>
      <c r="C398" s="354">
        <v>38318112000168</v>
      </c>
      <c r="D398" s="355" t="s">
        <v>14</v>
      </c>
      <c r="E398" s="355" t="s">
        <v>607</v>
      </c>
      <c r="F398" s="355" t="s">
        <v>1417</v>
      </c>
      <c r="G398" s="356" t="s">
        <v>1417</v>
      </c>
      <c r="H398" s="356" t="s">
        <v>34</v>
      </c>
      <c r="I398" s="356" t="s">
        <v>34</v>
      </c>
      <c r="J398" s="356" t="s">
        <v>611</v>
      </c>
      <c r="K398" s="357" t="s">
        <v>49</v>
      </c>
      <c r="L398" s="358"/>
      <c r="M398" s="358" t="s">
        <v>1414</v>
      </c>
      <c r="N398" s="357">
        <v>555959</v>
      </c>
      <c r="O398" s="357" t="s">
        <v>1320</v>
      </c>
      <c r="P398" s="361">
        <v>44095</v>
      </c>
      <c r="Q398" s="362">
        <v>8.5056057299999992</v>
      </c>
      <c r="R398" s="362">
        <v>13.316963971673301</v>
      </c>
      <c r="S398" s="841">
        <v>4</v>
      </c>
      <c r="T398" s="359">
        <v>-0.27898499053765713</v>
      </c>
      <c r="U398" s="664">
        <v>-2.7894909225378348</v>
      </c>
      <c r="V398" s="359">
        <v>-0.30333546399598776</v>
      </c>
      <c r="W398" s="664">
        <v>-2.6396557852878781</v>
      </c>
      <c r="X398" s="359">
        <v>-0.25277570842849117</v>
      </c>
      <c r="Y398" s="664">
        <v>-1.6624431777561446</v>
      </c>
      <c r="Z398" s="359"/>
      <c r="AA398" s="664"/>
      <c r="AB398" s="359">
        <v>0.17316716730928808</v>
      </c>
      <c r="AC398" s="363">
        <v>-2.4152976026181081</v>
      </c>
      <c r="AD398" s="865">
        <v>38418180000107</v>
      </c>
      <c r="AE398" s="360" t="s">
        <v>1813</v>
      </c>
      <c r="AF398" s="844" t="s">
        <v>1760</v>
      </c>
      <c r="AG398" s="364" t="s">
        <v>1435</v>
      </c>
      <c r="AH398" s="364" t="s">
        <v>1742</v>
      </c>
      <c r="AI398" s="364">
        <v>10000</v>
      </c>
      <c r="AJ398" s="364">
        <v>10000</v>
      </c>
      <c r="AK398" s="364">
        <v>10000</v>
      </c>
      <c r="AL398" s="359">
        <v>5.0000000000000001E-3</v>
      </c>
      <c r="AM398" s="359">
        <v>0</v>
      </c>
      <c r="AN398" s="664" t="s">
        <v>34</v>
      </c>
      <c r="AO398" s="357" t="s">
        <v>1323</v>
      </c>
      <c r="AP398" s="360" t="s">
        <v>1744</v>
      </c>
      <c r="AQ398" s="366" t="s">
        <v>687</v>
      </c>
      <c r="AR398" s="359">
        <v>3.3E-3</v>
      </c>
      <c r="AS398" s="359">
        <v>3.3E-3</v>
      </c>
      <c r="AT398" s="359" t="s">
        <v>1417</v>
      </c>
      <c r="AW398" s="198"/>
      <c r="AX398" s="198"/>
      <c r="AY398" s="184"/>
      <c r="AZ398" s="184"/>
      <c r="BA398" s="184"/>
      <c r="BB398" s="848"/>
      <c r="BC398" s="184"/>
      <c r="BD398" s="184"/>
      <c r="BE398" s="184"/>
      <c r="BF398" s="184"/>
      <c r="BG398" s="848"/>
      <c r="BH398" s="186"/>
      <c r="BI398" s="199"/>
      <c r="BJ398" s="199"/>
      <c r="BK398" s="199"/>
      <c r="BL398" s="186"/>
      <c r="BM398" s="186"/>
      <c r="BN398" s="186"/>
      <c r="BO398" s="186"/>
      <c r="BP398" s="186"/>
      <c r="BQ398" s="186"/>
      <c r="BR398" s="186"/>
      <c r="BS398" s="186"/>
      <c r="BT398" s="187"/>
      <c r="BU398" s="188"/>
      <c r="BV398" s="189"/>
      <c r="BW398" s="185"/>
    </row>
    <row r="399" spans="2:75" customFormat="1" ht="18.75">
      <c r="B399" s="353" t="s">
        <v>983</v>
      </c>
      <c r="C399" s="354">
        <v>8140054000164</v>
      </c>
      <c r="D399" s="355" t="s">
        <v>14</v>
      </c>
      <c r="E399" s="355" t="s">
        <v>607</v>
      </c>
      <c r="F399" s="355" t="s">
        <v>1417</v>
      </c>
      <c r="G399" s="356" t="s">
        <v>1417</v>
      </c>
      <c r="H399" s="356" t="s">
        <v>34</v>
      </c>
      <c r="I399" s="356" t="s">
        <v>34</v>
      </c>
      <c r="J399" s="356" t="s">
        <v>608</v>
      </c>
      <c r="K399" s="357" t="s">
        <v>48</v>
      </c>
      <c r="L399" s="358"/>
      <c r="M399" s="358" t="s">
        <v>34</v>
      </c>
      <c r="N399" s="357">
        <v>171751</v>
      </c>
      <c r="O399" s="357" t="s">
        <v>1320</v>
      </c>
      <c r="P399" s="361">
        <v>38989</v>
      </c>
      <c r="Q399" s="362">
        <v>93.844880000000003</v>
      </c>
      <c r="R399" s="362">
        <v>99.996886221774204</v>
      </c>
      <c r="S399" s="841">
        <v>4</v>
      </c>
      <c r="T399" s="359">
        <v>4.8509780422487658E-3</v>
      </c>
      <c r="U399" s="664">
        <v>4.8503538445580953E-2</v>
      </c>
      <c r="V399" s="359">
        <v>2.9777805241924638E-2</v>
      </c>
      <c r="W399" s="664">
        <v>0.25912946295347045</v>
      </c>
      <c r="X399" s="359">
        <v>0.10493683857023628</v>
      </c>
      <c r="Y399" s="664">
        <v>0.69014357614089539</v>
      </c>
      <c r="Z399" s="359">
        <v>0.22035658866955354</v>
      </c>
      <c r="AA399" s="664">
        <v>1.1638395694982366</v>
      </c>
      <c r="AB399" s="359">
        <v>0.22747164943834608</v>
      </c>
      <c r="AC399" s="363">
        <v>-0.374275102091153</v>
      </c>
      <c r="AD399" s="865">
        <v>0</v>
      </c>
      <c r="AE399" s="360" t="s">
        <v>1798</v>
      </c>
      <c r="AF399" s="844" t="s">
        <v>1799</v>
      </c>
      <c r="AG399" s="364" t="s">
        <v>736</v>
      </c>
      <c r="AH399" s="364" t="s">
        <v>1747</v>
      </c>
      <c r="AI399" s="364">
        <v>5000</v>
      </c>
      <c r="AJ399" s="364">
        <v>1000</v>
      </c>
      <c r="AK399" s="364">
        <v>1000</v>
      </c>
      <c r="AL399" s="359">
        <v>0.04</v>
      </c>
      <c r="AM399" s="359">
        <v>0.2</v>
      </c>
      <c r="AN399" s="664" t="s">
        <v>666</v>
      </c>
      <c r="AO399" s="357" t="s">
        <v>1323</v>
      </c>
      <c r="AP399" s="360" t="s">
        <v>1744</v>
      </c>
      <c r="AQ399" s="366" t="s">
        <v>659</v>
      </c>
      <c r="AR399" s="359">
        <v>4.0000000000000001E-3</v>
      </c>
      <c r="AS399" s="359">
        <v>4.0000000000000001E-3</v>
      </c>
      <c r="AT399" s="359" t="s">
        <v>1417</v>
      </c>
      <c r="AW399" s="198"/>
      <c r="AX399" s="198"/>
      <c r="AY399" s="184"/>
      <c r="AZ399" s="184"/>
      <c r="BA399" s="184"/>
      <c r="BB399" s="848"/>
      <c r="BC399" s="184"/>
      <c r="BD399" s="184"/>
      <c r="BE399" s="184"/>
      <c r="BF399" s="184"/>
      <c r="BG399" s="848"/>
      <c r="BH399" s="186"/>
      <c r="BI399" s="199"/>
      <c r="BJ399" s="199"/>
      <c r="BK399" s="199"/>
      <c r="BL399" s="186"/>
      <c r="BM399" s="186"/>
      <c r="BN399" s="186"/>
      <c r="BO399" s="186"/>
      <c r="BP399" s="186"/>
      <c r="BQ399" s="186"/>
      <c r="BR399" s="186"/>
      <c r="BS399" s="186"/>
      <c r="BT399" s="187"/>
      <c r="BU399" s="188"/>
      <c r="BV399" s="189"/>
      <c r="BW399" s="185"/>
    </row>
    <row r="400" spans="2:75" customFormat="1" ht="18.75">
      <c r="B400" s="353" t="s">
        <v>558</v>
      </c>
      <c r="C400" s="354">
        <v>41956196000170</v>
      </c>
      <c r="D400" s="355" t="s">
        <v>14</v>
      </c>
      <c r="E400" s="355" t="s">
        <v>607</v>
      </c>
      <c r="F400" s="355" t="s">
        <v>1417</v>
      </c>
      <c r="G400" s="356" t="s">
        <v>1417</v>
      </c>
      <c r="H400" s="356" t="s">
        <v>34</v>
      </c>
      <c r="I400" s="356" t="s">
        <v>34</v>
      </c>
      <c r="J400" s="356" t="s">
        <v>608</v>
      </c>
      <c r="K400" s="357" t="s">
        <v>48</v>
      </c>
      <c r="L400" s="358"/>
      <c r="M400" s="358" t="s">
        <v>1414</v>
      </c>
      <c r="N400" s="357">
        <v>624489</v>
      </c>
      <c r="O400" s="357" t="s">
        <v>1320</v>
      </c>
      <c r="P400" s="361">
        <v>44325</v>
      </c>
      <c r="Q400" s="362">
        <v>105.19</v>
      </c>
      <c r="R400" s="362">
        <v>127.71986666666663</v>
      </c>
      <c r="S400" s="841">
        <v>4</v>
      </c>
      <c r="T400" s="359">
        <v>-0.17948717948717963</v>
      </c>
      <c r="U400" s="664">
        <v>-1.7946408404498937</v>
      </c>
      <c r="V400" s="359">
        <v>-0.14540059347181067</v>
      </c>
      <c r="W400" s="664">
        <v>-1.2652906214330171</v>
      </c>
      <c r="X400" s="359"/>
      <c r="Y400" s="664"/>
      <c r="Z400" s="359"/>
      <c r="AA400" s="664"/>
      <c r="AB400" s="359">
        <v>0.38093822798366006</v>
      </c>
      <c r="AC400" s="363">
        <v>-0.6833532431438758</v>
      </c>
      <c r="AD400" s="865">
        <v>42196278000126</v>
      </c>
      <c r="AE400" s="360" t="s">
        <v>2080</v>
      </c>
      <c r="AF400" s="844" t="s">
        <v>2045</v>
      </c>
      <c r="AG400" s="364" t="s">
        <v>928</v>
      </c>
      <c r="AH400" s="364" t="s">
        <v>1747</v>
      </c>
      <c r="AI400" s="364">
        <v>0</v>
      </c>
      <c r="AJ400" s="364">
        <v>0</v>
      </c>
      <c r="AK400" s="364">
        <v>0</v>
      </c>
      <c r="AL400" s="359">
        <v>0</v>
      </c>
      <c r="AM400" s="359">
        <v>0</v>
      </c>
      <c r="AN400" s="664" t="s">
        <v>666</v>
      </c>
      <c r="AO400" s="357" t="s">
        <v>1323</v>
      </c>
      <c r="AP400" s="360" t="s">
        <v>1744</v>
      </c>
      <c r="AQ400" s="366" t="s">
        <v>659</v>
      </c>
      <c r="AR400" s="359">
        <v>3.15E-3</v>
      </c>
      <c r="AS400" s="359">
        <v>3.15E-3</v>
      </c>
      <c r="AT400" s="359" t="s">
        <v>1417</v>
      </c>
      <c r="AW400" s="198"/>
      <c r="AX400" s="198"/>
      <c r="AY400" s="184"/>
      <c r="AZ400" s="184"/>
      <c r="BA400" s="184"/>
      <c r="BB400" s="848"/>
      <c r="BC400" s="184"/>
      <c r="BD400" s="184"/>
      <c r="BE400" s="184"/>
      <c r="BF400" s="184"/>
      <c r="BG400" s="848"/>
      <c r="BH400" s="186"/>
      <c r="BI400" s="199"/>
      <c r="BJ400" s="199"/>
      <c r="BK400" s="199"/>
      <c r="BL400" s="186"/>
      <c r="BM400" s="186"/>
      <c r="BN400" s="186"/>
      <c r="BO400" s="186"/>
      <c r="BP400" s="186"/>
      <c r="BQ400" s="186"/>
      <c r="BR400" s="186"/>
      <c r="BS400" s="186"/>
      <c r="BT400" s="187"/>
      <c r="BU400" s="188"/>
      <c r="BV400" s="189"/>
      <c r="BW400" s="185"/>
    </row>
    <row r="401" spans="2:75" customFormat="1" ht="18.75">
      <c r="B401" s="353" t="s">
        <v>2832</v>
      </c>
      <c r="C401" s="354">
        <v>37829233000101</v>
      </c>
      <c r="D401" s="355" t="s">
        <v>13</v>
      </c>
      <c r="E401" s="355" t="s">
        <v>1417</v>
      </c>
      <c r="F401" s="355" t="s">
        <v>1417</v>
      </c>
      <c r="G401" s="356" t="s">
        <v>1417</v>
      </c>
      <c r="H401" s="356" t="s">
        <v>1417</v>
      </c>
      <c r="I401" s="356" t="s">
        <v>1417</v>
      </c>
      <c r="J401" s="356" t="s">
        <v>608</v>
      </c>
      <c r="K401" s="357" t="s">
        <v>48</v>
      </c>
      <c r="L401" s="358"/>
      <c r="M401" s="358" t="s">
        <v>1417</v>
      </c>
      <c r="N401" s="357">
        <v>587771</v>
      </c>
      <c r="O401" s="357" t="s">
        <v>1320</v>
      </c>
      <c r="P401" s="361">
        <v>44238</v>
      </c>
      <c r="Q401" s="362">
        <v>210.96668402</v>
      </c>
      <c r="R401" s="362">
        <v>97.83985754335994</v>
      </c>
      <c r="S401" s="841">
        <v>4</v>
      </c>
      <c r="T401" s="359">
        <v>0.15886664992441513</v>
      </c>
      <c r="U401" s="664">
        <v>1.5884620782075196</v>
      </c>
      <c r="V401" s="359">
        <v>0.17076244109674543</v>
      </c>
      <c r="W401" s="664">
        <v>1.4859919760548235</v>
      </c>
      <c r="X401" s="359"/>
      <c r="Y401" s="664"/>
      <c r="Z401" s="359"/>
      <c r="AA401" s="664"/>
      <c r="AB401" s="359">
        <v>4.2718617814455115E-2</v>
      </c>
      <c r="AC401" s="363">
        <v>1.3073377345917576</v>
      </c>
      <c r="AD401" s="865">
        <v>37368165000120</v>
      </c>
      <c r="AE401" s="360" t="s">
        <v>1982</v>
      </c>
      <c r="AF401" s="844" t="s">
        <v>1741</v>
      </c>
      <c r="AG401" s="364" t="s">
        <v>1436</v>
      </c>
      <c r="AH401" s="364" t="s">
        <v>1817</v>
      </c>
      <c r="AI401" s="364">
        <v>500</v>
      </c>
      <c r="AJ401" s="364">
        <v>100</v>
      </c>
      <c r="AK401" s="364">
        <v>100</v>
      </c>
      <c r="AL401" s="359">
        <v>2.5000000000000001E-2</v>
      </c>
      <c r="AM401" s="359">
        <v>0.2</v>
      </c>
      <c r="AN401" s="664" t="s">
        <v>34</v>
      </c>
      <c r="AO401" s="357" t="s">
        <v>1320</v>
      </c>
      <c r="AP401" s="360" t="s">
        <v>1762</v>
      </c>
      <c r="AQ401" s="366" t="s">
        <v>2211</v>
      </c>
      <c r="AR401" s="359">
        <v>0</v>
      </c>
      <c r="AS401" s="359">
        <v>0</v>
      </c>
      <c r="AT401" s="359" t="s">
        <v>1417</v>
      </c>
      <c r="AW401" s="198"/>
      <c r="AX401" s="198"/>
      <c r="AY401" s="184"/>
      <c r="AZ401" s="184"/>
      <c r="BA401" s="184"/>
      <c r="BB401" s="848"/>
      <c r="BC401" s="184"/>
      <c r="BD401" s="184"/>
      <c r="BE401" s="184"/>
      <c r="BF401" s="184"/>
      <c r="BG401" s="848"/>
      <c r="BH401" s="186"/>
      <c r="BI401" s="199"/>
      <c r="BJ401" s="199"/>
      <c r="BK401" s="199"/>
      <c r="BL401" s="218"/>
      <c r="BM401" s="186"/>
      <c r="BN401" s="186"/>
      <c r="BO401" s="186"/>
      <c r="BP401" s="186"/>
      <c r="BQ401" s="186"/>
      <c r="BR401" s="186"/>
      <c r="BS401" s="186"/>
      <c r="BT401" s="187"/>
      <c r="BU401" s="188"/>
      <c r="BV401" s="189"/>
      <c r="BW401" s="185"/>
    </row>
    <row r="402" spans="2:75" customFormat="1" ht="18.75">
      <c r="B402" s="353" t="s">
        <v>1060</v>
      </c>
      <c r="C402" s="354">
        <v>38001966000116</v>
      </c>
      <c r="D402" s="355" t="s">
        <v>14</v>
      </c>
      <c r="E402" s="355" t="s">
        <v>607</v>
      </c>
      <c r="F402" s="355" t="s">
        <v>1417</v>
      </c>
      <c r="G402" s="356" t="s">
        <v>1417</v>
      </c>
      <c r="H402" s="356" t="s">
        <v>34</v>
      </c>
      <c r="I402" s="356" t="s">
        <v>34</v>
      </c>
      <c r="J402" s="356" t="s">
        <v>611</v>
      </c>
      <c r="K402" s="357" t="s">
        <v>1417</v>
      </c>
      <c r="L402" s="358"/>
      <c r="M402" s="358" t="s">
        <v>1414</v>
      </c>
      <c r="N402" s="357">
        <v>555568</v>
      </c>
      <c r="O402" s="357" t="s">
        <v>1320</v>
      </c>
      <c r="P402" s="361">
        <v>44088</v>
      </c>
      <c r="Q402" s="362">
        <v>57.225276649999998</v>
      </c>
      <c r="R402" s="362">
        <v>77.57048159627999</v>
      </c>
      <c r="S402" s="841">
        <v>4</v>
      </c>
      <c r="T402" s="359">
        <v>-0.47037028654292923</v>
      </c>
      <c r="U402" s="664">
        <v>-4.703097618314044</v>
      </c>
      <c r="V402" s="359">
        <v>-0.48225437767583257</v>
      </c>
      <c r="W402" s="664">
        <v>-4.1966262079703762</v>
      </c>
      <c r="X402" s="359">
        <v>-0.31704059046787603</v>
      </c>
      <c r="Y402" s="664">
        <v>-2.0850973773225645</v>
      </c>
      <c r="Z402" s="359"/>
      <c r="AA402" s="664"/>
      <c r="AB402" s="359">
        <v>0.30713736867833058</v>
      </c>
      <c r="AC402" s="363">
        <v>-1.9443064199705411</v>
      </c>
      <c r="AD402" s="865">
        <v>38012975000102</v>
      </c>
      <c r="AE402" s="360" t="s">
        <v>1846</v>
      </c>
      <c r="AF402" s="844" t="s">
        <v>1785</v>
      </c>
      <c r="AG402" s="364" t="s">
        <v>719</v>
      </c>
      <c r="AH402" s="364" t="s">
        <v>1742</v>
      </c>
      <c r="AI402" s="364">
        <v>1000</v>
      </c>
      <c r="AJ402" s="364">
        <v>500</v>
      </c>
      <c r="AK402" s="364">
        <v>500</v>
      </c>
      <c r="AL402" s="359">
        <v>6.9999999999999993E-3</v>
      </c>
      <c r="AM402" s="359">
        <v>0</v>
      </c>
      <c r="AN402" s="664" t="s">
        <v>2156</v>
      </c>
      <c r="AO402" s="357" t="s">
        <v>1323</v>
      </c>
      <c r="AP402" s="360" t="s">
        <v>1762</v>
      </c>
      <c r="AQ402" s="366" t="s">
        <v>679</v>
      </c>
      <c r="AR402" s="359">
        <v>1.8666666666666699E-3</v>
      </c>
      <c r="AS402" s="359">
        <v>1.8666666666666699E-3</v>
      </c>
      <c r="AT402" s="359" t="s">
        <v>1417</v>
      </c>
      <c r="AW402" s="198"/>
      <c r="AX402" s="198"/>
      <c r="AY402" s="184"/>
      <c r="AZ402" s="184"/>
      <c r="BA402" s="184"/>
      <c r="BB402" s="848"/>
      <c r="BC402" s="184"/>
      <c r="BD402" s="184"/>
      <c r="BE402" s="184"/>
      <c r="BF402" s="184"/>
      <c r="BG402" s="848"/>
      <c r="BH402" s="186"/>
      <c r="BI402" s="199"/>
      <c r="BJ402" s="199"/>
      <c r="BK402" s="199"/>
      <c r="BL402" s="186"/>
      <c r="BM402" s="186"/>
      <c r="BN402" s="186"/>
      <c r="BO402" s="186"/>
      <c r="BP402" s="186"/>
      <c r="BQ402" s="186"/>
      <c r="BR402" s="186"/>
      <c r="BS402" s="186"/>
      <c r="BT402" s="187"/>
      <c r="BU402" s="188"/>
      <c r="BV402" s="189"/>
      <c r="BW402" s="185"/>
    </row>
    <row r="403" spans="2:75" customFormat="1" ht="18.75">
      <c r="B403" s="353" t="s">
        <v>2794</v>
      </c>
      <c r="C403" s="354">
        <v>17685620000104</v>
      </c>
      <c r="D403" s="355" t="s">
        <v>13</v>
      </c>
      <c r="E403" s="355" t="s">
        <v>1417</v>
      </c>
      <c r="F403" s="355" t="s">
        <v>1417</v>
      </c>
      <c r="G403" s="356" t="s">
        <v>1417</v>
      </c>
      <c r="H403" s="356" t="s">
        <v>1417</v>
      </c>
      <c r="I403" s="356" t="s">
        <v>1417</v>
      </c>
      <c r="J403" s="356" t="s">
        <v>608</v>
      </c>
      <c r="K403" s="357" t="s">
        <v>48</v>
      </c>
      <c r="L403" s="358"/>
      <c r="M403" s="358" t="s">
        <v>1417</v>
      </c>
      <c r="N403" s="357">
        <v>347264</v>
      </c>
      <c r="O403" s="357" t="s">
        <v>1320</v>
      </c>
      <c r="P403" s="361">
        <v>41527</v>
      </c>
      <c r="Q403" s="362"/>
      <c r="R403" s="362"/>
      <c r="S403" s="841">
        <v>4</v>
      </c>
      <c r="T403" s="359"/>
      <c r="U403" s="664"/>
      <c r="V403" s="359"/>
      <c r="W403" s="664"/>
      <c r="X403" s="359"/>
      <c r="Y403" s="664"/>
      <c r="Z403" s="359"/>
      <c r="AA403" s="664"/>
      <c r="AB403" s="359"/>
      <c r="AC403" s="363"/>
      <c r="AD403" s="865">
        <v>17906106000151</v>
      </c>
      <c r="AE403" s="360" t="s">
        <v>1841</v>
      </c>
      <c r="AF403" s="844" t="s">
        <v>1741</v>
      </c>
      <c r="AG403" s="364" t="s">
        <v>1436</v>
      </c>
      <c r="AH403" s="364" t="s">
        <v>2153</v>
      </c>
      <c r="AI403" s="364">
        <v>0</v>
      </c>
      <c r="AJ403" s="364">
        <v>0</v>
      </c>
      <c r="AK403" s="364">
        <v>0</v>
      </c>
      <c r="AL403" s="359">
        <v>1.95E-2</v>
      </c>
      <c r="AM403" s="359">
        <v>0</v>
      </c>
      <c r="AN403" s="664" t="s">
        <v>64</v>
      </c>
      <c r="AO403" s="357"/>
      <c r="AP403" s="360" t="s">
        <v>1762</v>
      </c>
      <c r="AQ403" s="366" t="s">
        <v>2211</v>
      </c>
      <c r="AR403" s="359">
        <v>0</v>
      </c>
      <c r="AS403" s="359">
        <v>0</v>
      </c>
      <c r="AT403" s="359" t="s">
        <v>1417</v>
      </c>
      <c r="AW403" s="198"/>
      <c r="AX403" s="198"/>
      <c r="AY403" s="184"/>
      <c r="AZ403" s="184"/>
      <c r="BA403" s="184"/>
      <c r="BB403" s="848"/>
      <c r="BC403" s="184"/>
      <c r="BD403" s="184"/>
      <c r="BE403" s="184"/>
      <c r="BF403" s="184"/>
      <c r="BG403" s="848"/>
      <c r="BH403" s="186"/>
      <c r="BI403" s="199"/>
      <c r="BJ403" s="199"/>
      <c r="BK403" s="199"/>
      <c r="BL403" s="186"/>
      <c r="BM403" s="186"/>
      <c r="BN403" s="186"/>
      <c r="BO403" s="186"/>
      <c r="BP403" s="186"/>
      <c r="BQ403" s="186"/>
      <c r="BR403" s="186"/>
      <c r="BS403" s="186"/>
      <c r="BT403" s="187"/>
      <c r="BU403" s="188"/>
      <c r="BV403" s="189"/>
      <c r="BW403" s="185"/>
    </row>
    <row r="404" spans="2:75" customFormat="1" ht="18.75">
      <c r="B404" s="353" t="s">
        <v>1177</v>
      </c>
      <c r="C404" s="354">
        <v>37308394000150</v>
      </c>
      <c r="D404" s="355" t="s">
        <v>14</v>
      </c>
      <c r="E404" s="355" t="s">
        <v>607</v>
      </c>
      <c r="F404" s="355" t="s">
        <v>1417</v>
      </c>
      <c r="G404" s="356" t="s">
        <v>1417</v>
      </c>
      <c r="H404" s="356" t="s">
        <v>34</v>
      </c>
      <c r="I404" s="356" t="s">
        <v>34</v>
      </c>
      <c r="J404" s="356" t="s">
        <v>611</v>
      </c>
      <c r="K404" s="357" t="s">
        <v>48</v>
      </c>
      <c r="L404" s="358"/>
      <c r="M404" s="358" t="s">
        <v>34</v>
      </c>
      <c r="N404" s="357">
        <v>548049</v>
      </c>
      <c r="O404" s="357" t="s">
        <v>1320</v>
      </c>
      <c r="P404" s="361">
        <v>44055</v>
      </c>
      <c r="Q404" s="362">
        <v>308.47517185999999</v>
      </c>
      <c r="R404" s="362">
        <v>356.6552538767869</v>
      </c>
      <c r="S404" s="841">
        <v>4</v>
      </c>
      <c r="T404" s="359">
        <v>-0.26877182764649976</v>
      </c>
      <c r="U404" s="664">
        <v>-2.6873724353734216</v>
      </c>
      <c r="V404" s="359">
        <v>-0.27254432272216489</v>
      </c>
      <c r="W404" s="664">
        <v>-2.371708170035947</v>
      </c>
      <c r="X404" s="359">
        <v>-2.3669896794594747E-3</v>
      </c>
      <c r="Y404" s="664">
        <v>-1.5567104406117381E-2</v>
      </c>
      <c r="Z404" s="359"/>
      <c r="AA404" s="664"/>
      <c r="AB404" s="359">
        <v>0.25177995615114329</v>
      </c>
      <c r="AC404" s="363">
        <v>-1.5388798564563977</v>
      </c>
      <c r="AD404" s="865">
        <v>37308317000108</v>
      </c>
      <c r="AE404" s="360" t="s">
        <v>1993</v>
      </c>
      <c r="AF404" s="844" t="s">
        <v>1785</v>
      </c>
      <c r="AG404" s="364" t="s">
        <v>719</v>
      </c>
      <c r="AH404" s="364" t="s">
        <v>1742</v>
      </c>
      <c r="AI404" s="364">
        <v>5000</v>
      </c>
      <c r="AJ404" s="364">
        <v>500</v>
      </c>
      <c r="AK404" s="364">
        <v>500</v>
      </c>
      <c r="AL404" s="359">
        <v>8.5000000000000006E-3</v>
      </c>
      <c r="AM404" s="359">
        <v>0.2</v>
      </c>
      <c r="AN404" s="664" t="s">
        <v>2156</v>
      </c>
      <c r="AO404" s="357" t="s">
        <v>1323</v>
      </c>
      <c r="AP404" s="360" t="s">
        <v>1744</v>
      </c>
      <c r="AQ404" s="366" t="s">
        <v>687</v>
      </c>
      <c r="AR404" s="359">
        <v>4.0233333333333302E-3</v>
      </c>
      <c r="AS404" s="359">
        <v>4.0233333333333302E-3</v>
      </c>
      <c r="AT404" s="359" t="s">
        <v>1417</v>
      </c>
      <c r="AW404" s="198"/>
      <c r="AX404" s="198"/>
      <c r="AY404" s="184"/>
      <c r="AZ404" s="184"/>
      <c r="BA404" s="184"/>
      <c r="BB404" s="848"/>
      <c r="BC404" s="184"/>
      <c r="BD404" s="184"/>
      <c r="BE404" s="184"/>
      <c r="BF404" s="184"/>
      <c r="BG404" s="848"/>
      <c r="BH404" s="186"/>
      <c r="BI404" s="199"/>
      <c r="BJ404" s="199"/>
      <c r="BK404" s="199"/>
      <c r="BL404" s="186"/>
      <c r="BM404" s="186"/>
      <c r="BN404" s="186"/>
      <c r="BO404" s="186"/>
      <c r="BP404" s="186"/>
      <c r="BQ404" s="186"/>
      <c r="BR404" s="186"/>
      <c r="BS404" s="186"/>
      <c r="BT404" s="187"/>
      <c r="BU404" s="188"/>
      <c r="BV404" s="189"/>
      <c r="BW404" s="185"/>
    </row>
    <row r="405" spans="2:75" customFormat="1" ht="18.75">
      <c r="B405" s="353" t="s">
        <v>1701</v>
      </c>
      <c r="C405" s="354">
        <v>37308317000108</v>
      </c>
      <c r="D405" s="355" t="s">
        <v>14</v>
      </c>
      <c r="E405" s="355" t="s">
        <v>607</v>
      </c>
      <c r="F405" s="355" t="s">
        <v>1417</v>
      </c>
      <c r="G405" s="356" t="s">
        <v>1417</v>
      </c>
      <c r="H405" s="356" t="s">
        <v>34</v>
      </c>
      <c r="I405" s="356" t="s">
        <v>34</v>
      </c>
      <c r="J405" s="356" t="s">
        <v>611</v>
      </c>
      <c r="K405" s="357" t="s">
        <v>49</v>
      </c>
      <c r="L405" s="358"/>
      <c r="M405" s="358" t="s">
        <v>1417</v>
      </c>
      <c r="N405" s="357">
        <v>549622</v>
      </c>
      <c r="O405" s="357" t="s">
        <v>1320</v>
      </c>
      <c r="P405" s="361">
        <v>44055</v>
      </c>
      <c r="Q405" s="362">
        <v>308.47517185999999</v>
      </c>
      <c r="R405" s="362">
        <v>356.6552538767869</v>
      </c>
      <c r="S405" s="841">
        <v>4</v>
      </c>
      <c r="T405" s="359">
        <v>-0.26877182764649976</v>
      </c>
      <c r="U405" s="664">
        <v>-2.6873724353734216</v>
      </c>
      <c r="V405" s="359">
        <v>-0.27254432272216489</v>
      </c>
      <c r="W405" s="664">
        <v>-2.371708170035947</v>
      </c>
      <c r="X405" s="359">
        <v>-2.3669896794594747E-3</v>
      </c>
      <c r="Y405" s="664">
        <v>-1.5567104406117381E-2</v>
      </c>
      <c r="Z405" s="359"/>
      <c r="AA405" s="664"/>
      <c r="AB405" s="359">
        <v>0.25177995615114329</v>
      </c>
      <c r="AC405" s="363">
        <v>-1.5388798564563977</v>
      </c>
      <c r="AD405" s="865">
        <v>0</v>
      </c>
      <c r="AE405" s="360" t="s">
        <v>1993</v>
      </c>
      <c r="AF405" s="844" t="s">
        <v>1785</v>
      </c>
      <c r="AG405" s="364" t="s">
        <v>719</v>
      </c>
      <c r="AH405" s="364" t="s">
        <v>1742</v>
      </c>
      <c r="AI405" s="364">
        <v>5000</v>
      </c>
      <c r="AJ405" s="364">
        <v>500</v>
      </c>
      <c r="AK405" s="364">
        <v>500</v>
      </c>
      <c r="AL405" s="359">
        <v>1.5E-3</v>
      </c>
      <c r="AM405" s="359">
        <v>0</v>
      </c>
      <c r="AN405" s="664" t="s">
        <v>2156</v>
      </c>
      <c r="AO405" s="357" t="s">
        <v>1323</v>
      </c>
      <c r="AP405" s="360" t="s">
        <v>1744</v>
      </c>
      <c r="AQ405" s="366" t="s">
        <v>687</v>
      </c>
      <c r="AR405" s="359">
        <v>0</v>
      </c>
      <c r="AS405" s="359">
        <v>0</v>
      </c>
      <c r="AT405" s="359" t="s">
        <v>1417</v>
      </c>
      <c r="AW405" s="198"/>
      <c r="AX405" s="198"/>
      <c r="AY405" s="184"/>
      <c r="AZ405" s="184"/>
      <c r="BA405" s="184"/>
      <c r="BB405" s="848"/>
      <c r="BC405" s="184"/>
      <c r="BD405" s="184"/>
      <c r="BE405" s="184"/>
      <c r="BF405" s="184"/>
      <c r="BG405" s="848"/>
      <c r="BH405" s="186"/>
      <c r="BI405" s="199"/>
      <c r="BJ405" s="199"/>
      <c r="BK405" s="199"/>
      <c r="BL405" s="186"/>
      <c r="BM405" s="186"/>
      <c r="BN405" s="186"/>
      <c r="BO405" s="186"/>
      <c r="BP405" s="186"/>
      <c r="BQ405" s="186"/>
      <c r="BR405" s="186"/>
      <c r="BS405" s="186"/>
      <c r="BT405" s="187"/>
      <c r="BU405" s="188"/>
      <c r="BV405" s="189"/>
      <c r="BW405" s="185"/>
    </row>
    <row r="406" spans="2:75" customFormat="1" ht="18.75">
      <c r="B406" s="353" t="s">
        <v>1112</v>
      </c>
      <c r="C406" s="354">
        <v>9601190000177</v>
      </c>
      <c r="D406" s="355" t="s">
        <v>14</v>
      </c>
      <c r="E406" s="355" t="s">
        <v>15</v>
      </c>
      <c r="F406" s="355" t="s">
        <v>699</v>
      </c>
      <c r="G406" s="356" t="s">
        <v>1417</v>
      </c>
      <c r="H406" s="356" t="s">
        <v>34</v>
      </c>
      <c r="I406" s="356" t="s">
        <v>34</v>
      </c>
      <c r="J406" s="356" t="s">
        <v>611</v>
      </c>
      <c r="K406" s="357" t="s">
        <v>1417</v>
      </c>
      <c r="L406" s="358"/>
      <c r="M406" s="358" t="s">
        <v>1414</v>
      </c>
      <c r="N406" s="357">
        <v>318396</v>
      </c>
      <c r="O406" s="357" t="s">
        <v>1320</v>
      </c>
      <c r="P406" s="361">
        <v>39659</v>
      </c>
      <c r="Q406" s="362">
        <v>112.808013</v>
      </c>
      <c r="R406" s="362">
        <v>156.00428071314724</v>
      </c>
      <c r="S406" s="841">
        <v>4</v>
      </c>
      <c r="T406" s="359">
        <v>-0.15887212481457336</v>
      </c>
      <c r="U406" s="664">
        <v>-1.5885168200643085</v>
      </c>
      <c r="V406" s="359">
        <v>-0.14859501066221681</v>
      </c>
      <c r="W406" s="664">
        <v>-1.293088761835717</v>
      </c>
      <c r="X406" s="359">
        <v>-0.2242991702175372</v>
      </c>
      <c r="Y406" s="664">
        <v>-1.4751600445420012</v>
      </c>
      <c r="Z406" s="359">
        <v>0.28872597528233412</v>
      </c>
      <c r="AA406" s="664">
        <v>1.5249406282988955</v>
      </c>
      <c r="AB406" s="359">
        <v>0.16025331608304991</v>
      </c>
      <c r="AC406" s="363">
        <v>-1.6443328422855206</v>
      </c>
      <c r="AD406" s="865">
        <v>0</v>
      </c>
      <c r="AE406" s="360" t="s">
        <v>1867</v>
      </c>
      <c r="AF406" s="844" t="s">
        <v>1760</v>
      </c>
      <c r="AG406" s="364" t="s">
        <v>1435</v>
      </c>
      <c r="AH406" s="364" t="s">
        <v>1747</v>
      </c>
      <c r="AI406" s="364">
        <v>0</v>
      </c>
      <c r="AJ406" s="364">
        <v>0</v>
      </c>
      <c r="AK406" s="364">
        <v>0</v>
      </c>
      <c r="AL406" s="359">
        <v>6.0000000000000001E-3</v>
      </c>
      <c r="AM406" s="359">
        <v>0</v>
      </c>
      <c r="AN406" s="664" t="s">
        <v>2384</v>
      </c>
      <c r="AO406" s="357" t="s">
        <v>1323</v>
      </c>
      <c r="AP406" s="360" t="s">
        <v>1762</v>
      </c>
      <c r="AQ406" s="366" t="s">
        <v>671</v>
      </c>
      <c r="AR406" s="359">
        <v>1.1999999999999999E-3</v>
      </c>
      <c r="AS406" s="359">
        <v>1.1999999999999999E-3</v>
      </c>
      <c r="AT406" s="359" t="s">
        <v>1417</v>
      </c>
      <c r="AW406" s="198"/>
      <c r="AX406" s="198"/>
      <c r="AY406" s="184"/>
      <c r="AZ406" s="184"/>
      <c r="BA406" s="184"/>
      <c r="BB406" s="848"/>
      <c r="BC406" s="184"/>
      <c r="BD406" s="184"/>
      <c r="BE406" s="184"/>
      <c r="BF406" s="184"/>
      <c r="BG406" s="848"/>
      <c r="BH406" s="186"/>
      <c r="BI406" s="199"/>
      <c r="BJ406" s="199"/>
      <c r="BK406" s="199"/>
      <c r="BL406" s="186"/>
      <c r="BM406" s="186"/>
      <c r="BN406" s="186"/>
      <c r="BO406" s="186"/>
      <c r="BP406" s="186"/>
      <c r="BQ406" s="186"/>
      <c r="BR406" s="186"/>
      <c r="BS406" s="186"/>
      <c r="BT406" s="187"/>
      <c r="BU406" s="188"/>
      <c r="BV406" s="189"/>
      <c r="BW406" s="185"/>
    </row>
    <row r="407" spans="2:75" customFormat="1" ht="18.75">
      <c r="B407" s="353" t="s">
        <v>1296</v>
      </c>
      <c r="C407" s="354">
        <v>38145457000167</v>
      </c>
      <c r="D407" s="355" t="s">
        <v>11</v>
      </c>
      <c r="E407" s="355" t="s">
        <v>621</v>
      </c>
      <c r="F407" s="355" t="s">
        <v>663</v>
      </c>
      <c r="G407" s="356" t="s">
        <v>738</v>
      </c>
      <c r="H407" s="356" t="s">
        <v>34</v>
      </c>
      <c r="I407" s="356" t="s">
        <v>1417</v>
      </c>
      <c r="J407" s="356" t="s">
        <v>608</v>
      </c>
      <c r="K407" s="357" t="s">
        <v>48</v>
      </c>
      <c r="L407" s="358"/>
      <c r="M407" s="358" t="s">
        <v>34</v>
      </c>
      <c r="N407" s="357">
        <v>562335</v>
      </c>
      <c r="O407" s="357" t="s">
        <v>1320</v>
      </c>
      <c r="P407" s="361">
        <v>44110</v>
      </c>
      <c r="Q407" s="362">
        <v>1805.44033154</v>
      </c>
      <c r="R407" s="362">
        <v>1714.1894433602015</v>
      </c>
      <c r="S407" s="841">
        <v>4</v>
      </c>
      <c r="T407" s="359">
        <v>0.13113715570677975</v>
      </c>
      <c r="U407" s="664">
        <v>1.3112028168487315</v>
      </c>
      <c r="V407" s="359">
        <v>0.16152605812222909</v>
      </c>
      <c r="W407" s="664">
        <v>1.4056160403411575</v>
      </c>
      <c r="X407" s="359">
        <v>0.19844830000000124</v>
      </c>
      <c r="Y407" s="664">
        <v>1.3051452788851987</v>
      </c>
      <c r="Z407" s="359"/>
      <c r="AA407" s="664"/>
      <c r="AB407" s="359">
        <v>3.5136105940179845E-2</v>
      </c>
      <c r="AC407" s="363">
        <v>1.3265920288173496</v>
      </c>
      <c r="AD407" s="865">
        <v>39586858000115</v>
      </c>
      <c r="AE407" s="360" t="s">
        <v>1933</v>
      </c>
      <c r="AF407" s="844" t="s">
        <v>1783</v>
      </c>
      <c r="AG407" s="364" t="s">
        <v>59</v>
      </c>
      <c r="AH407" s="364" t="s">
        <v>1747</v>
      </c>
      <c r="AI407" s="364">
        <v>1</v>
      </c>
      <c r="AJ407" s="364">
        <v>1</v>
      </c>
      <c r="AK407" s="364">
        <v>1</v>
      </c>
      <c r="AL407" s="359">
        <v>0.01</v>
      </c>
      <c r="AM407" s="359">
        <v>0</v>
      </c>
      <c r="AN407" s="664" t="s">
        <v>2175</v>
      </c>
      <c r="AO407" s="357" t="s">
        <v>1323</v>
      </c>
      <c r="AP407" s="360" t="s">
        <v>1749</v>
      </c>
      <c r="AQ407" s="366" t="s">
        <v>675</v>
      </c>
      <c r="AR407" s="359">
        <v>2.2147466666666699E-3</v>
      </c>
      <c r="AS407" s="359">
        <v>2.2147466666666699E-3</v>
      </c>
      <c r="AT407" s="359" t="s">
        <v>1417</v>
      </c>
      <c r="AW407" s="198"/>
      <c r="AX407" s="198"/>
      <c r="AY407" s="184"/>
      <c r="AZ407" s="184"/>
      <c r="BA407" s="184"/>
      <c r="BB407" s="848"/>
      <c r="BC407" s="184"/>
      <c r="BD407" s="184"/>
      <c r="BE407" s="184"/>
      <c r="BF407" s="184"/>
      <c r="BG407" s="848"/>
      <c r="BH407" s="186"/>
      <c r="BI407" s="199"/>
      <c r="BJ407" s="199"/>
      <c r="BK407" s="199"/>
      <c r="BL407" s="186"/>
      <c r="BM407" s="186"/>
      <c r="BN407" s="186"/>
      <c r="BO407" s="186"/>
      <c r="BP407" s="186"/>
      <c r="BQ407" s="186"/>
      <c r="BR407" s="186"/>
      <c r="BS407" s="186"/>
      <c r="BT407" s="187"/>
      <c r="BU407" s="188"/>
      <c r="BV407" s="189"/>
      <c r="BW407" s="185"/>
    </row>
    <row r="408" spans="2:75" customFormat="1" ht="18.75">
      <c r="B408" s="353" t="s">
        <v>859</v>
      </c>
      <c r="C408" s="354">
        <v>41771697000181</v>
      </c>
      <c r="D408" s="355" t="s">
        <v>14</v>
      </c>
      <c r="E408" s="355" t="s">
        <v>15</v>
      </c>
      <c r="F408" s="355" t="s">
        <v>701</v>
      </c>
      <c r="G408" s="356" t="s">
        <v>1417</v>
      </c>
      <c r="H408" s="356" t="s">
        <v>34</v>
      </c>
      <c r="I408" s="356" t="s">
        <v>34</v>
      </c>
      <c r="J408" s="356" t="s">
        <v>611</v>
      </c>
      <c r="K408" s="357" t="s">
        <v>49</v>
      </c>
      <c r="L408" s="358"/>
      <c r="M408" s="358" t="s">
        <v>34</v>
      </c>
      <c r="N408" s="357">
        <v>589421</v>
      </c>
      <c r="O408" s="357" t="s">
        <v>1320</v>
      </c>
      <c r="P408" s="361">
        <v>44331</v>
      </c>
      <c r="Q408" s="362">
        <v>5.6610662600000001</v>
      </c>
      <c r="R408" s="362">
        <v>8.8458512338247015</v>
      </c>
      <c r="S408" s="841">
        <v>4</v>
      </c>
      <c r="T408" s="359">
        <v>-0.56246320283181017</v>
      </c>
      <c r="U408" s="664">
        <v>-5.6239082810052148</v>
      </c>
      <c r="V408" s="359">
        <v>-0.67795912971342376</v>
      </c>
      <c r="W408" s="664">
        <v>-5.8996686881308573</v>
      </c>
      <c r="X408" s="359"/>
      <c r="Y408" s="664"/>
      <c r="Z408" s="359"/>
      <c r="AA408" s="664"/>
      <c r="AB408" s="359">
        <v>0.56531994741222413</v>
      </c>
      <c r="AC408" s="363">
        <v>-1.4025224360136981</v>
      </c>
      <c r="AD408" s="865">
        <v>41673090000169</v>
      </c>
      <c r="AE408" s="360" t="s">
        <v>1763</v>
      </c>
      <c r="AF408" s="844" t="s">
        <v>1760</v>
      </c>
      <c r="AG408" s="364" t="s">
        <v>1435</v>
      </c>
      <c r="AH408" s="364" t="s">
        <v>1742</v>
      </c>
      <c r="AI408" s="364">
        <v>1000</v>
      </c>
      <c r="AJ408" s="364">
        <v>100</v>
      </c>
      <c r="AK408" s="364">
        <v>100</v>
      </c>
      <c r="AL408" s="359">
        <v>5.0000000000000001E-3</v>
      </c>
      <c r="AM408" s="359">
        <v>0</v>
      </c>
      <c r="AN408" s="664" t="s">
        <v>34</v>
      </c>
      <c r="AO408" s="357" t="s">
        <v>1323</v>
      </c>
      <c r="AP408" s="360" t="s">
        <v>1762</v>
      </c>
      <c r="AQ408" s="366" t="s">
        <v>679</v>
      </c>
      <c r="AR408" s="359">
        <v>5.2500000000000003E-3</v>
      </c>
      <c r="AS408" s="359">
        <v>5.2500000000000003E-3</v>
      </c>
      <c r="AT408" s="359" t="s">
        <v>1417</v>
      </c>
      <c r="AW408" s="198"/>
      <c r="AX408" s="198"/>
      <c r="AY408" s="184"/>
      <c r="AZ408" s="184"/>
      <c r="BA408" s="184"/>
      <c r="BB408" s="848"/>
      <c r="BC408" s="184"/>
      <c r="BD408" s="184"/>
      <c r="BE408" s="184"/>
      <c r="BF408" s="184"/>
      <c r="BG408" s="848"/>
      <c r="BH408" s="186"/>
      <c r="BI408" s="199"/>
      <c r="BJ408" s="199"/>
      <c r="BK408" s="199"/>
      <c r="BL408" s="186"/>
      <c r="BM408" s="186"/>
      <c r="BN408" s="186"/>
      <c r="BO408" s="186"/>
      <c r="BP408" s="186"/>
      <c r="BQ408" s="186"/>
      <c r="BR408" s="186"/>
      <c r="BS408" s="186"/>
      <c r="BT408" s="187"/>
      <c r="BU408" s="188"/>
      <c r="BV408" s="189"/>
      <c r="BW408" s="185"/>
    </row>
    <row r="409" spans="2:75" customFormat="1" ht="18.75">
      <c r="B409" s="353" t="s">
        <v>1535</v>
      </c>
      <c r="C409" s="354">
        <v>41673090000169</v>
      </c>
      <c r="D409" s="355" t="s">
        <v>14</v>
      </c>
      <c r="E409" s="355" t="s">
        <v>15</v>
      </c>
      <c r="F409" s="355" t="s">
        <v>701</v>
      </c>
      <c r="G409" s="356" t="s">
        <v>1417</v>
      </c>
      <c r="H409" s="356" t="s">
        <v>34</v>
      </c>
      <c r="I409" s="356" t="s">
        <v>34</v>
      </c>
      <c r="J409" s="356" t="s">
        <v>611</v>
      </c>
      <c r="K409" s="357" t="s">
        <v>49</v>
      </c>
      <c r="L409" s="358"/>
      <c r="M409" s="358" t="s">
        <v>1417</v>
      </c>
      <c r="N409" s="357">
        <v>589381</v>
      </c>
      <c r="O409" s="357" t="s">
        <v>1320</v>
      </c>
      <c r="P409" s="361">
        <v>44331</v>
      </c>
      <c r="Q409" s="362">
        <v>6.6567261599999998</v>
      </c>
      <c r="R409" s="362">
        <v>9.9105939799601526</v>
      </c>
      <c r="S409" s="841">
        <v>4</v>
      </c>
      <c r="T409" s="359">
        <v>-0.56261257493348715</v>
      </c>
      <c r="U409" s="664">
        <v>-5.6254018098180207</v>
      </c>
      <c r="V409" s="359">
        <v>-0.67878804746533239</v>
      </c>
      <c r="W409" s="664">
        <v>-5.9068820139666469</v>
      </c>
      <c r="X409" s="359"/>
      <c r="Y409" s="664"/>
      <c r="Z409" s="359"/>
      <c r="AA409" s="664"/>
      <c r="AB409" s="359">
        <v>0.57103975420586195</v>
      </c>
      <c r="AC409" s="363">
        <v>-1.3899256955015853</v>
      </c>
      <c r="AD409" s="865">
        <v>0</v>
      </c>
      <c r="AE409" s="360" t="s">
        <v>1763</v>
      </c>
      <c r="AF409" s="844" t="s">
        <v>1760</v>
      </c>
      <c r="AG409" s="364" t="s">
        <v>1435</v>
      </c>
      <c r="AH409" s="364" t="s">
        <v>1742</v>
      </c>
      <c r="AI409" s="364">
        <v>1000</v>
      </c>
      <c r="AJ409" s="364">
        <v>100</v>
      </c>
      <c r="AK409" s="364">
        <v>100</v>
      </c>
      <c r="AL409" s="359">
        <v>0.01</v>
      </c>
      <c r="AM409" s="359">
        <v>0</v>
      </c>
      <c r="AN409" s="664" t="s">
        <v>34</v>
      </c>
      <c r="AO409" s="357" t="s">
        <v>1323</v>
      </c>
      <c r="AP409" s="360" t="s">
        <v>1762</v>
      </c>
      <c r="AQ409" s="366" t="s">
        <v>679</v>
      </c>
      <c r="AR409" s="359">
        <v>0</v>
      </c>
      <c r="AS409" s="359">
        <v>0</v>
      </c>
      <c r="AT409" s="359" t="s">
        <v>1417</v>
      </c>
      <c r="AW409" s="198"/>
      <c r="AX409" s="198"/>
      <c r="AY409" s="184"/>
      <c r="AZ409" s="184"/>
      <c r="BA409" s="184"/>
      <c r="BB409" s="848"/>
      <c r="BC409" s="184"/>
      <c r="BD409" s="184"/>
      <c r="BE409" s="184"/>
      <c r="BF409" s="184"/>
      <c r="BG409" s="848"/>
      <c r="BH409" s="186"/>
      <c r="BI409" s="199"/>
      <c r="BJ409" s="199"/>
      <c r="BK409" s="199"/>
      <c r="BL409" s="186"/>
      <c r="BM409" s="186"/>
      <c r="BN409" s="186"/>
      <c r="BO409" s="186"/>
      <c r="BP409" s="186"/>
      <c r="BQ409" s="186"/>
      <c r="BR409" s="186"/>
      <c r="BS409" s="186"/>
      <c r="BT409" s="187"/>
      <c r="BU409" s="188"/>
      <c r="BV409" s="189"/>
      <c r="BW409" s="185"/>
    </row>
    <row r="410" spans="2:75" customFormat="1" ht="18.75">
      <c r="B410" s="353" t="s">
        <v>463</v>
      </c>
      <c r="C410" s="354">
        <v>22232929000189</v>
      </c>
      <c r="D410" s="355" t="s">
        <v>13</v>
      </c>
      <c r="E410" s="355" t="s">
        <v>616</v>
      </c>
      <c r="F410" s="355" t="s">
        <v>617</v>
      </c>
      <c r="G410" s="356" t="s">
        <v>34</v>
      </c>
      <c r="H410" s="356" t="s">
        <v>1336</v>
      </c>
      <c r="I410" s="356" t="s">
        <v>34</v>
      </c>
      <c r="J410" s="356" t="s">
        <v>608</v>
      </c>
      <c r="K410" s="357" t="s">
        <v>48</v>
      </c>
      <c r="L410" s="358"/>
      <c r="M410" s="358" t="s">
        <v>1414</v>
      </c>
      <c r="N410" s="357">
        <v>400531</v>
      </c>
      <c r="O410" s="357" t="s">
        <v>1320</v>
      </c>
      <c r="P410" s="361">
        <v>42193</v>
      </c>
      <c r="Q410" s="362">
        <v>101.361683</v>
      </c>
      <c r="R410" s="362">
        <v>99.976628613545856</v>
      </c>
      <c r="S410" s="841">
        <v>4</v>
      </c>
      <c r="T410" s="359">
        <v>0.11370511041870213</v>
      </c>
      <c r="U410" s="664">
        <v>1.1369047945836326</v>
      </c>
      <c r="V410" s="359">
        <v>0.11566917844667901</v>
      </c>
      <c r="W410" s="664">
        <v>1.0065648508224241</v>
      </c>
      <c r="X410" s="359">
        <v>0.18774450184859748</v>
      </c>
      <c r="Y410" s="664">
        <v>1.2347490516388848</v>
      </c>
      <c r="Z410" s="359">
        <v>0.34033846743384943</v>
      </c>
      <c r="AA410" s="664">
        <v>1.797538153106423</v>
      </c>
      <c r="AB410" s="359">
        <v>2.2347341699366346E-2</v>
      </c>
      <c r="AC410" s="363">
        <v>3.3757858027284919E-2</v>
      </c>
      <c r="AD410" s="865">
        <v>0</v>
      </c>
      <c r="AE410" s="360" t="s">
        <v>1934</v>
      </c>
      <c r="AF410" s="844" t="s">
        <v>1783</v>
      </c>
      <c r="AG410" s="364" t="s">
        <v>59</v>
      </c>
      <c r="AH410" s="364" t="s">
        <v>1747</v>
      </c>
      <c r="AI410" s="364">
        <v>5000</v>
      </c>
      <c r="AJ410" s="364">
        <v>0</v>
      </c>
      <c r="AK410" s="364">
        <v>1000</v>
      </c>
      <c r="AL410" s="359">
        <v>0</v>
      </c>
      <c r="AM410" s="359">
        <v>0</v>
      </c>
      <c r="AN410" s="664" t="s">
        <v>64</v>
      </c>
      <c r="AO410" s="357" t="s">
        <v>1323</v>
      </c>
      <c r="AP410" s="360" t="s">
        <v>1762</v>
      </c>
      <c r="AQ410" s="366" t="s">
        <v>668</v>
      </c>
      <c r="AR410" s="359">
        <v>3.0000000000000001E-3</v>
      </c>
      <c r="AS410" s="359">
        <v>3.0000000000000001E-3</v>
      </c>
      <c r="AT410" s="359" t="s">
        <v>1417</v>
      </c>
      <c r="AW410" s="198"/>
      <c r="AX410" s="198"/>
      <c r="AY410" s="184"/>
      <c r="AZ410" s="184"/>
      <c r="BA410" s="184"/>
      <c r="BB410" s="848"/>
      <c r="BC410" s="184"/>
      <c r="BD410" s="184"/>
      <c r="BE410" s="184"/>
      <c r="BF410" s="184"/>
      <c r="BG410" s="848"/>
      <c r="BH410" s="186"/>
      <c r="BI410" s="199"/>
      <c r="BJ410" s="199"/>
      <c r="BK410" s="199"/>
      <c r="BL410" s="186"/>
      <c r="BM410" s="186"/>
      <c r="BN410" s="186"/>
      <c r="BO410" s="186"/>
      <c r="BP410" s="186"/>
      <c r="BQ410" s="186"/>
      <c r="BR410" s="186"/>
      <c r="BS410" s="186"/>
      <c r="BT410" s="187"/>
      <c r="BU410" s="188"/>
      <c r="BV410" s="189"/>
      <c r="BW410" s="185"/>
    </row>
    <row r="411" spans="2:75" customFormat="1" ht="18.75">
      <c r="B411" s="353" t="s">
        <v>903</v>
      </c>
      <c r="C411" s="354">
        <v>5488919000190</v>
      </c>
      <c r="D411" s="355" t="s">
        <v>13</v>
      </c>
      <c r="E411" s="355" t="s">
        <v>616</v>
      </c>
      <c r="F411" s="355" t="s">
        <v>617</v>
      </c>
      <c r="G411" s="356" t="s">
        <v>34</v>
      </c>
      <c r="H411" s="356" t="s">
        <v>1336</v>
      </c>
      <c r="I411" s="356" t="s">
        <v>34</v>
      </c>
      <c r="J411" s="356" t="s">
        <v>608</v>
      </c>
      <c r="K411" s="357" t="s">
        <v>48</v>
      </c>
      <c r="L411" s="358"/>
      <c r="M411" s="358" t="s">
        <v>34</v>
      </c>
      <c r="N411" s="357">
        <v>113190</v>
      </c>
      <c r="O411" s="357" t="s">
        <v>1320</v>
      </c>
      <c r="P411" s="361">
        <v>37651</v>
      </c>
      <c r="Q411" s="362">
        <v>19.873434</v>
      </c>
      <c r="R411" s="362">
        <v>27.797669928286837</v>
      </c>
      <c r="S411" s="841">
        <v>4</v>
      </c>
      <c r="T411" s="359">
        <v>8.9901440513064035E-2</v>
      </c>
      <c r="U411" s="664">
        <v>0.89889872480583266</v>
      </c>
      <c r="V411" s="359">
        <v>9.880550380151143E-2</v>
      </c>
      <c r="W411" s="664">
        <v>0.85981545412505034</v>
      </c>
      <c r="X411" s="359">
        <v>0.12057563533968363</v>
      </c>
      <c r="Y411" s="664">
        <v>0.79299606603921735</v>
      </c>
      <c r="Z411" s="359">
        <v>0.1756019861814162</v>
      </c>
      <c r="AA411" s="664">
        <v>0.92746280578381779</v>
      </c>
      <c r="AB411" s="359">
        <v>2.3426517051509319E-2</v>
      </c>
      <c r="AC411" s="363">
        <v>-0.68765135770600028</v>
      </c>
      <c r="AD411" s="865">
        <v>12219403000105</v>
      </c>
      <c r="AE411" s="360" t="s">
        <v>1778</v>
      </c>
      <c r="AF411" s="844" t="s">
        <v>1741</v>
      </c>
      <c r="AG411" s="364" t="s">
        <v>1436</v>
      </c>
      <c r="AH411" s="364" t="s">
        <v>1747</v>
      </c>
      <c r="AI411" s="364">
        <v>1000</v>
      </c>
      <c r="AJ411" s="364">
        <v>1</v>
      </c>
      <c r="AK411" s="364">
        <v>1000</v>
      </c>
      <c r="AL411" s="359">
        <v>0.02</v>
      </c>
      <c r="AM411" s="359">
        <v>0.2</v>
      </c>
      <c r="AN411" s="664" t="s">
        <v>64</v>
      </c>
      <c r="AO411" s="357" t="s">
        <v>1323</v>
      </c>
      <c r="AP411" s="360" t="s">
        <v>1762</v>
      </c>
      <c r="AQ411" s="366" t="s">
        <v>664</v>
      </c>
      <c r="AR411" s="359">
        <v>5.0000000000000001E-3</v>
      </c>
      <c r="AS411" s="359">
        <v>5.0000000000000001E-3</v>
      </c>
      <c r="AT411" s="359" t="s">
        <v>1417</v>
      </c>
      <c r="AW411" s="198"/>
      <c r="AX411" s="198"/>
      <c r="AY411" s="184"/>
      <c r="AZ411" s="184"/>
      <c r="BA411" s="184"/>
      <c r="BB411" s="848"/>
      <c r="BC411" s="184"/>
      <c r="BD411" s="184"/>
      <c r="BE411" s="184"/>
      <c r="BF411" s="184"/>
      <c r="BG411" s="848"/>
      <c r="BH411" s="186"/>
      <c r="BI411" s="199"/>
      <c r="BJ411" s="199"/>
      <c r="BK411" s="199"/>
      <c r="BL411" s="186"/>
      <c r="BM411" s="186"/>
      <c r="BN411" s="186"/>
      <c r="BO411" s="186"/>
      <c r="BP411" s="186"/>
      <c r="BQ411" s="186"/>
      <c r="BR411" s="186"/>
      <c r="BS411" s="186"/>
      <c r="BT411" s="187"/>
      <c r="BU411" s="188"/>
      <c r="BV411" s="189"/>
      <c r="BW411" s="185"/>
    </row>
    <row r="412" spans="2:75" customFormat="1" ht="18.75">
      <c r="B412" s="353" t="s">
        <v>1700</v>
      </c>
      <c r="C412" s="354">
        <v>22654439000170</v>
      </c>
      <c r="D412" s="355" t="s">
        <v>13</v>
      </c>
      <c r="E412" s="355" t="s">
        <v>616</v>
      </c>
      <c r="F412" s="355" t="s">
        <v>617</v>
      </c>
      <c r="G412" s="356" t="s">
        <v>34</v>
      </c>
      <c r="H412" s="356" t="s">
        <v>1336</v>
      </c>
      <c r="I412" s="356" t="s">
        <v>34</v>
      </c>
      <c r="J412" s="356" t="s">
        <v>608</v>
      </c>
      <c r="K412" s="357" t="s">
        <v>48</v>
      </c>
      <c r="L412" s="358"/>
      <c r="M412" s="358" t="s">
        <v>1417</v>
      </c>
      <c r="N412" s="357">
        <v>418439</v>
      </c>
      <c r="O412" s="357" t="s">
        <v>1320</v>
      </c>
      <c r="P412" s="361">
        <v>42384</v>
      </c>
      <c r="Q412" s="362">
        <v>18.469483</v>
      </c>
      <c r="R412" s="362">
        <v>26.900079724696344</v>
      </c>
      <c r="S412" s="841">
        <v>4</v>
      </c>
      <c r="T412" s="359">
        <v>0.11554452313521524</v>
      </c>
      <c r="U412" s="664">
        <v>1.1552965548916891</v>
      </c>
      <c r="V412" s="359">
        <v>9.5430534222445962E-2</v>
      </c>
      <c r="W412" s="664">
        <v>0.83044612863573464</v>
      </c>
      <c r="X412" s="359">
        <v>4.7765786548756628E-2</v>
      </c>
      <c r="Y412" s="664">
        <v>0.314143738224754</v>
      </c>
      <c r="Z412" s="359">
        <v>0.10202730864843579</v>
      </c>
      <c r="AA412" s="664">
        <v>0.53886938299143261</v>
      </c>
      <c r="AB412" s="359">
        <v>5.1325216682814312E-2</v>
      </c>
      <c r="AC412" s="363">
        <v>-0.37962325529514429</v>
      </c>
      <c r="AD412" s="865">
        <v>13608337000128</v>
      </c>
      <c r="AE412" s="360" t="s">
        <v>1829</v>
      </c>
      <c r="AF412" s="844" t="s">
        <v>1830</v>
      </c>
      <c r="AG412" s="364" t="s">
        <v>1439</v>
      </c>
      <c r="AH412" s="364" t="s">
        <v>1747</v>
      </c>
      <c r="AI412" s="364">
        <v>5000</v>
      </c>
      <c r="AJ412" s="364">
        <v>5000</v>
      </c>
      <c r="AK412" s="364">
        <v>0</v>
      </c>
      <c r="AL412" s="359">
        <v>2.5000000000000001E-2</v>
      </c>
      <c r="AM412" s="359">
        <v>0</v>
      </c>
      <c r="AN412" s="664" t="s">
        <v>64</v>
      </c>
      <c r="AO412" s="357" t="s">
        <v>1323</v>
      </c>
      <c r="AP412" s="360" t="s">
        <v>1762</v>
      </c>
      <c r="AQ412" s="366" t="s">
        <v>674</v>
      </c>
      <c r="AR412" s="359">
        <v>0</v>
      </c>
      <c r="AS412" s="359">
        <v>0</v>
      </c>
      <c r="AT412" s="359" t="s">
        <v>1417</v>
      </c>
      <c r="AW412" s="198"/>
      <c r="AX412" s="198"/>
      <c r="AY412" s="184"/>
      <c r="AZ412" s="184"/>
      <c r="BA412" s="184"/>
      <c r="BB412" s="848"/>
      <c r="BC412" s="184"/>
      <c r="BD412" s="184"/>
      <c r="BE412" s="184"/>
      <c r="BF412" s="184"/>
      <c r="BG412" s="848"/>
      <c r="BH412" s="186"/>
      <c r="BI412" s="199"/>
      <c r="BJ412" s="199"/>
      <c r="BK412" s="199"/>
      <c r="BL412" s="186"/>
      <c r="BM412" s="186"/>
      <c r="BN412" s="186"/>
      <c r="BO412" s="186"/>
      <c r="BP412" s="186"/>
      <c r="BQ412" s="186"/>
      <c r="BR412" s="186"/>
      <c r="BS412" s="186"/>
      <c r="BT412" s="187"/>
      <c r="BU412" s="188"/>
      <c r="BV412" s="189"/>
      <c r="BW412" s="185"/>
    </row>
    <row r="413" spans="2:75" customFormat="1" ht="18.75">
      <c r="B413" s="353" t="s">
        <v>1386</v>
      </c>
      <c r="C413" s="354">
        <v>33824969000136</v>
      </c>
      <c r="D413" s="355" t="s">
        <v>13</v>
      </c>
      <c r="E413" s="355" t="s">
        <v>615</v>
      </c>
      <c r="F413" s="355" t="s">
        <v>619</v>
      </c>
      <c r="G413" s="356" t="s">
        <v>34</v>
      </c>
      <c r="H413" s="356" t="s">
        <v>1336</v>
      </c>
      <c r="I413" s="356" t="s">
        <v>34</v>
      </c>
      <c r="J413" s="356" t="s">
        <v>1417</v>
      </c>
      <c r="K413" s="357" t="s">
        <v>48</v>
      </c>
      <c r="L413" s="358"/>
      <c r="M413" s="358" t="s">
        <v>1414</v>
      </c>
      <c r="N413" s="357">
        <v>505234</v>
      </c>
      <c r="O413" s="357" t="s">
        <v>1320</v>
      </c>
      <c r="P413" s="361">
        <v>43695</v>
      </c>
      <c r="Q413" s="362">
        <v>1.7554458399999999</v>
      </c>
      <c r="R413" s="362">
        <v>1.6310781666533862</v>
      </c>
      <c r="S413" s="841">
        <v>4</v>
      </c>
      <c r="T413" s="359">
        <v>0.10401412883482597</v>
      </c>
      <c r="U413" s="664">
        <v>1.040007448577289</v>
      </c>
      <c r="V413" s="359">
        <v>0.10725541498224977</v>
      </c>
      <c r="W413" s="664">
        <v>0.93334743300932521</v>
      </c>
      <c r="X413" s="359">
        <v>0.15315304734178392</v>
      </c>
      <c r="Y413" s="664">
        <v>1.0072496296768949</v>
      </c>
      <c r="Z413" s="359">
        <v>0.16060737592385776</v>
      </c>
      <c r="AA413" s="664">
        <v>0.84826698571636949</v>
      </c>
      <c r="AB413" s="359">
        <v>3.6991466356893987E-2</v>
      </c>
      <c r="AC413" s="363">
        <v>-0.20705762248398543</v>
      </c>
      <c r="AD413" s="865">
        <v>9605786000145</v>
      </c>
      <c r="AE413" s="360" t="s">
        <v>1795</v>
      </c>
      <c r="AF413" s="844" t="s">
        <v>1795</v>
      </c>
      <c r="AG413" s="364" t="s">
        <v>1438</v>
      </c>
      <c r="AH413" s="364" t="s">
        <v>1747</v>
      </c>
      <c r="AI413" s="364">
        <v>200</v>
      </c>
      <c r="AJ413" s="364">
        <v>100</v>
      </c>
      <c r="AK413" s="364">
        <v>200</v>
      </c>
      <c r="AL413" s="359">
        <v>0.01</v>
      </c>
      <c r="AM413" s="359">
        <v>0</v>
      </c>
      <c r="AN413" s="664" t="s">
        <v>64</v>
      </c>
      <c r="AO413" s="357" t="s">
        <v>1323</v>
      </c>
      <c r="AP413" s="360" t="s">
        <v>1762</v>
      </c>
      <c r="AQ413" s="366" t="s">
        <v>668</v>
      </c>
      <c r="AR413" s="359">
        <v>3.3333333333333301E-3</v>
      </c>
      <c r="AS413" s="359">
        <v>3.3333333333333301E-3</v>
      </c>
      <c r="AT413" s="359" t="s">
        <v>1417</v>
      </c>
      <c r="AW413" s="198"/>
      <c r="AX413" s="198"/>
      <c r="AY413" s="184"/>
      <c r="AZ413" s="184"/>
      <c r="BA413" s="184"/>
      <c r="BB413" s="848"/>
      <c r="BC413" s="184"/>
      <c r="BD413" s="184"/>
      <c r="BE413" s="184"/>
      <c r="BF413" s="184"/>
      <c r="BG413" s="848"/>
      <c r="BH413" s="186"/>
      <c r="BI413" s="199"/>
      <c r="BJ413" s="199"/>
      <c r="BK413" s="199"/>
      <c r="BL413" s="218"/>
      <c r="BM413" s="186"/>
      <c r="BN413" s="186"/>
      <c r="BO413" s="186"/>
      <c r="BP413" s="186"/>
      <c r="BQ413" s="186"/>
      <c r="BR413" s="186"/>
      <c r="BS413" s="186"/>
      <c r="BT413" s="187"/>
      <c r="BU413" s="188"/>
      <c r="BV413" s="189"/>
      <c r="BW413" s="185"/>
    </row>
    <row r="414" spans="2:75" customFormat="1" ht="18.75">
      <c r="B414" s="353" t="s">
        <v>938</v>
      </c>
      <c r="C414" s="354">
        <v>19038997000105</v>
      </c>
      <c r="D414" s="355" t="s">
        <v>13</v>
      </c>
      <c r="E414" s="355" t="s">
        <v>615</v>
      </c>
      <c r="F414" s="355" t="s">
        <v>619</v>
      </c>
      <c r="G414" s="356" t="s">
        <v>34</v>
      </c>
      <c r="H414" s="356" t="s">
        <v>1336</v>
      </c>
      <c r="I414" s="356" t="s">
        <v>34</v>
      </c>
      <c r="J414" s="356" t="s">
        <v>1417</v>
      </c>
      <c r="K414" s="357" t="s">
        <v>48</v>
      </c>
      <c r="L414" s="358"/>
      <c r="M414" s="358" t="s">
        <v>1414</v>
      </c>
      <c r="N414" s="357">
        <v>360600</v>
      </c>
      <c r="O414" s="357" t="s">
        <v>1320</v>
      </c>
      <c r="P414" s="361">
        <v>41529</v>
      </c>
      <c r="Q414" s="362">
        <v>69.162325999999993</v>
      </c>
      <c r="R414" s="362">
        <v>58.353560987903208</v>
      </c>
      <c r="S414" s="841">
        <v>4</v>
      </c>
      <c r="T414" s="359">
        <v>7.827899221005219E-2</v>
      </c>
      <c r="U414" s="664">
        <v>0.78268919691533245</v>
      </c>
      <c r="V414" s="359">
        <v>0.10982972447750572</v>
      </c>
      <c r="W414" s="664">
        <v>0.95574933373915139</v>
      </c>
      <c r="X414" s="359">
        <v>0.14105642575352051</v>
      </c>
      <c r="Y414" s="664">
        <v>0.92769314793135893</v>
      </c>
      <c r="Z414" s="359">
        <v>0.15546352119016982</v>
      </c>
      <c r="AA414" s="664">
        <v>0.82109910426130506</v>
      </c>
      <c r="AB414" s="359">
        <v>5.2215152490197814E-2</v>
      </c>
      <c r="AC414" s="363">
        <v>-9.7386588725436735E-2</v>
      </c>
      <c r="AD414" s="865">
        <v>0</v>
      </c>
      <c r="AE414" s="360" t="s">
        <v>1821</v>
      </c>
      <c r="AF414" s="844" t="s">
        <v>1785</v>
      </c>
      <c r="AG414" s="364" t="s">
        <v>719</v>
      </c>
      <c r="AH414" s="364" t="s">
        <v>1747</v>
      </c>
      <c r="AI414" s="364">
        <v>1000</v>
      </c>
      <c r="AJ414" s="364">
        <v>500</v>
      </c>
      <c r="AK414" s="364">
        <v>500</v>
      </c>
      <c r="AL414" s="359">
        <v>8.5000000000000006E-3</v>
      </c>
      <c r="AM414" s="359">
        <v>0.2</v>
      </c>
      <c r="AN414" s="664" t="s">
        <v>64</v>
      </c>
      <c r="AO414" s="357" t="s">
        <v>1323</v>
      </c>
      <c r="AP414" s="360" t="s">
        <v>1762</v>
      </c>
      <c r="AQ414" s="366" t="s">
        <v>686</v>
      </c>
      <c r="AR414" s="359">
        <v>2.6503E-3</v>
      </c>
      <c r="AS414" s="359">
        <v>2.6503E-3</v>
      </c>
      <c r="AT414" s="359" t="s">
        <v>1417</v>
      </c>
      <c r="AW414" s="198"/>
      <c r="AX414" s="198"/>
      <c r="AY414" s="184"/>
      <c r="AZ414" s="184"/>
      <c r="BA414" s="184"/>
      <c r="BB414" s="848"/>
      <c r="BC414" s="184"/>
      <c r="BD414" s="184"/>
      <c r="BE414" s="184"/>
      <c r="BF414" s="184"/>
      <c r="BG414" s="848"/>
      <c r="BH414" s="186"/>
      <c r="BI414" s="199"/>
      <c r="BJ414" s="199"/>
      <c r="BK414" s="199"/>
      <c r="BL414" s="186"/>
      <c r="BM414" s="186"/>
      <c r="BN414" s="186"/>
      <c r="BO414" s="186"/>
      <c r="BP414" s="186"/>
      <c r="BQ414" s="186"/>
      <c r="BR414" s="186"/>
      <c r="BS414" s="186"/>
      <c r="BT414" s="187"/>
      <c r="BU414" s="188"/>
      <c r="BV414" s="189"/>
      <c r="BW414" s="185"/>
    </row>
    <row r="415" spans="2:75" customFormat="1" ht="18.75">
      <c r="B415" s="353" t="s">
        <v>1617</v>
      </c>
      <c r="C415" s="354">
        <v>37367841000141</v>
      </c>
      <c r="D415" s="355" t="s">
        <v>13</v>
      </c>
      <c r="E415" s="355" t="s">
        <v>615</v>
      </c>
      <c r="F415" s="355" t="s">
        <v>619</v>
      </c>
      <c r="G415" s="356" t="s">
        <v>34</v>
      </c>
      <c r="H415" s="356" t="s">
        <v>1336</v>
      </c>
      <c r="I415" s="356" t="s">
        <v>34</v>
      </c>
      <c r="J415" s="356" t="s">
        <v>611</v>
      </c>
      <c r="K415" s="357" t="s">
        <v>48</v>
      </c>
      <c r="L415" s="358"/>
      <c r="M415" s="358" t="s">
        <v>1417</v>
      </c>
      <c r="N415" s="357">
        <v>562033</v>
      </c>
      <c r="O415" s="357" t="s">
        <v>1320</v>
      </c>
      <c r="P415" s="361">
        <v>44163</v>
      </c>
      <c r="Q415" s="362">
        <v>85.203626799999995</v>
      </c>
      <c r="R415" s="362">
        <v>42.932401491879993</v>
      </c>
      <c r="S415" s="841">
        <v>4</v>
      </c>
      <c r="T415" s="359">
        <v>0.15954721218210399</v>
      </c>
      <c r="U415" s="664">
        <v>1.5952668250736013</v>
      </c>
      <c r="V415" s="359">
        <v>0.17145547786316384</v>
      </c>
      <c r="W415" s="664">
        <v>1.4920228518574554</v>
      </c>
      <c r="X415" s="359"/>
      <c r="Y415" s="664"/>
      <c r="Z415" s="359"/>
      <c r="AA415" s="664"/>
      <c r="AB415" s="359">
        <v>4.3196972674351033E-2</v>
      </c>
      <c r="AC415" s="363">
        <v>1.3089041732415498</v>
      </c>
      <c r="AD415" s="865">
        <v>37368165000120</v>
      </c>
      <c r="AE415" s="360" t="s">
        <v>1982</v>
      </c>
      <c r="AF415" s="844" t="s">
        <v>1741</v>
      </c>
      <c r="AG415" s="364" t="s">
        <v>1436</v>
      </c>
      <c r="AH415" s="364" t="s">
        <v>1817</v>
      </c>
      <c r="AI415" s="364">
        <v>500</v>
      </c>
      <c r="AJ415" s="364">
        <v>100</v>
      </c>
      <c r="AK415" s="364">
        <v>100</v>
      </c>
      <c r="AL415" s="359">
        <v>2.5000000000000001E-2</v>
      </c>
      <c r="AM415" s="359">
        <v>0.2</v>
      </c>
      <c r="AN415" s="664" t="s">
        <v>34</v>
      </c>
      <c r="AO415" s="357" t="s">
        <v>1320</v>
      </c>
      <c r="AP415" s="360" t="s">
        <v>1762</v>
      </c>
      <c r="AQ415" s="366" t="s">
        <v>2211</v>
      </c>
      <c r="AR415" s="359">
        <v>0</v>
      </c>
      <c r="AS415" s="359">
        <v>0</v>
      </c>
      <c r="AT415" s="359" t="s">
        <v>1417</v>
      </c>
      <c r="AW415" s="198"/>
      <c r="AX415" s="198"/>
      <c r="AY415" s="184"/>
      <c r="AZ415" s="184"/>
      <c r="BA415" s="184"/>
      <c r="BB415" s="848"/>
      <c r="BC415" s="184"/>
      <c r="BD415" s="184"/>
      <c r="BE415" s="184"/>
      <c r="BF415" s="184"/>
      <c r="BG415" s="848"/>
      <c r="BH415" s="186"/>
      <c r="BI415" s="199"/>
      <c r="BJ415" s="199"/>
      <c r="BK415" s="199"/>
      <c r="BL415" s="218"/>
      <c r="BM415" s="186"/>
      <c r="BN415" s="186"/>
      <c r="BO415" s="186"/>
      <c r="BP415" s="186"/>
      <c r="BQ415" s="186"/>
      <c r="BR415" s="186"/>
      <c r="BS415" s="186"/>
      <c r="BT415" s="187"/>
      <c r="BU415" s="188"/>
      <c r="BV415" s="189"/>
      <c r="BW415" s="185"/>
    </row>
    <row r="416" spans="2:75" customFormat="1" ht="18.75">
      <c r="B416" s="353" t="s">
        <v>311</v>
      </c>
      <c r="C416" s="354">
        <v>35726270000169</v>
      </c>
      <c r="D416" s="355" t="s">
        <v>13</v>
      </c>
      <c r="E416" s="355" t="s">
        <v>615</v>
      </c>
      <c r="F416" s="355" t="s">
        <v>619</v>
      </c>
      <c r="G416" s="356" t="s">
        <v>34</v>
      </c>
      <c r="H416" s="356" t="s">
        <v>1336</v>
      </c>
      <c r="I416" s="356" t="s">
        <v>34</v>
      </c>
      <c r="J416" s="356" t="s">
        <v>1417</v>
      </c>
      <c r="K416" s="357" t="s">
        <v>48</v>
      </c>
      <c r="L416" s="358"/>
      <c r="M416" s="358" t="s">
        <v>34</v>
      </c>
      <c r="N416" s="357">
        <v>528846</v>
      </c>
      <c r="O416" s="357" t="s">
        <v>1320</v>
      </c>
      <c r="P416" s="361">
        <v>43860</v>
      </c>
      <c r="Q416" s="362">
        <v>18.581982620000002</v>
      </c>
      <c r="R416" s="362">
        <v>18.088465447490051</v>
      </c>
      <c r="S416" s="841">
        <v>4</v>
      </c>
      <c r="T416" s="359">
        <v>8.758373690468102E-2</v>
      </c>
      <c r="U416" s="664">
        <v>0.87572467101800011</v>
      </c>
      <c r="V416" s="359">
        <v>0.10944869806649837</v>
      </c>
      <c r="W416" s="664">
        <v>0.95243360350136974</v>
      </c>
      <c r="X416" s="359">
        <v>0.14156982466948809</v>
      </c>
      <c r="Y416" s="664">
        <v>0.93106964534332892</v>
      </c>
      <c r="Z416" s="359"/>
      <c r="AA416" s="664"/>
      <c r="AB416" s="359">
        <v>1.0770711003887214E-2</v>
      </c>
      <c r="AC416" s="363">
        <v>-0.50749500101093259</v>
      </c>
      <c r="AD416" s="865">
        <v>0</v>
      </c>
      <c r="AE416" s="360" t="s">
        <v>2015</v>
      </c>
      <c r="AF416" s="844" t="s">
        <v>1760</v>
      </c>
      <c r="AG416" s="364" t="s">
        <v>1435</v>
      </c>
      <c r="AH416" s="364" t="s">
        <v>1747</v>
      </c>
      <c r="AI416" s="364">
        <v>30</v>
      </c>
      <c r="AJ416" s="364">
        <v>30</v>
      </c>
      <c r="AK416" s="364">
        <v>30</v>
      </c>
      <c r="AL416" s="359">
        <v>1.4999999999999999E-2</v>
      </c>
      <c r="AM416" s="359">
        <v>0.2</v>
      </c>
      <c r="AN416" s="664" t="s">
        <v>34</v>
      </c>
      <c r="AO416" s="357" t="s">
        <v>1323</v>
      </c>
      <c r="AP416" s="360" t="s">
        <v>1762</v>
      </c>
      <c r="AQ416" s="366" t="s">
        <v>664</v>
      </c>
      <c r="AR416" s="359">
        <v>5.3333333333333297E-3</v>
      </c>
      <c r="AS416" s="359">
        <v>5.3333333333333297E-3</v>
      </c>
      <c r="AT416" s="359" t="s">
        <v>1417</v>
      </c>
      <c r="AW416" s="198"/>
      <c r="AX416" s="198"/>
      <c r="AY416" s="184"/>
      <c r="AZ416" s="184"/>
      <c r="BA416" s="184"/>
      <c r="BB416" s="848"/>
      <c r="BC416" s="184"/>
      <c r="BD416" s="184"/>
      <c r="BE416" s="184"/>
      <c r="BF416" s="184"/>
      <c r="BG416" s="848"/>
      <c r="BH416" s="186"/>
      <c r="BI416" s="199"/>
      <c r="BJ416" s="199"/>
      <c r="BK416" s="199"/>
      <c r="BL416" s="186"/>
      <c r="BM416" s="186"/>
      <c r="BN416" s="186"/>
      <c r="BO416" s="186"/>
      <c r="BP416" s="186"/>
      <c r="BQ416" s="186"/>
      <c r="BR416" s="186"/>
      <c r="BS416" s="186"/>
      <c r="BT416" s="187"/>
      <c r="BU416" s="188"/>
      <c r="BV416" s="189"/>
      <c r="BW416" s="185"/>
    </row>
    <row r="417" spans="2:75" customFormat="1" ht="18.75">
      <c r="B417" s="353" t="s">
        <v>352</v>
      </c>
      <c r="C417" s="354">
        <v>17155131000140</v>
      </c>
      <c r="D417" s="355" t="s">
        <v>13</v>
      </c>
      <c r="E417" s="355" t="s">
        <v>615</v>
      </c>
      <c r="F417" s="355" t="s">
        <v>619</v>
      </c>
      <c r="G417" s="356" t="s">
        <v>34</v>
      </c>
      <c r="H417" s="356" t="s">
        <v>1337</v>
      </c>
      <c r="I417" s="356" t="s">
        <v>34</v>
      </c>
      <c r="J417" s="356" t="s">
        <v>1417</v>
      </c>
      <c r="K417" s="357" t="s">
        <v>48</v>
      </c>
      <c r="L417" s="358"/>
      <c r="M417" s="358" t="s">
        <v>34</v>
      </c>
      <c r="N417" s="357">
        <v>386278</v>
      </c>
      <c r="O417" s="357" t="s">
        <v>1320</v>
      </c>
      <c r="P417" s="361">
        <v>41271</v>
      </c>
      <c r="Q417" s="362">
        <v>58.605252999999998</v>
      </c>
      <c r="R417" s="362">
        <v>80.308574131474089</v>
      </c>
      <c r="S417" s="841">
        <v>4</v>
      </c>
      <c r="T417" s="359">
        <v>4.5002831810845301E-3</v>
      </c>
      <c r="U417" s="664">
        <v>4.4997041089171172E-2</v>
      </c>
      <c r="V417" s="359">
        <v>1.3870989200103656E-2</v>
      </c>
      <c r="W417" s="664">
        <v>0.12070674627811932</v>
      </c>
      <c r="X417" s="359">
        <v>3.909111701472856E-2</v>
      </c>
      <c r="Y417" s="664">
        <v>0.25709258692627512</v>
      </c>
      <c r="Z417" s="359">
        <v>0.12496041698710414</v>
      </c>
      <c r="AA417" s="664">
        <v>0.659993326220365</v>
      </c>
      <c r="AB417" s="359">
        <v>9.0722272115175334E-2</v>
      </c>
      <c r="AC417" s="363">
        <v>-1.1137705053277549</v>
      </c>
      <c r="AD417" s="865">
        <v>0</v>
      </c>
      <c r="AE417" s="360" t="s">
        <v>1796</v>
      </c>
      <c r="AF417" s="844" t="s">
        <v>1785</v>
      </c>
      <c r="AG417" s="364" t="s">
        <v>719</v>
      </c>
      <c r="AH417" s="364" t="s">
        <v>1747</v>
      </c>
      <c r="AI417" s="364">
        <v>10000</v>
      </c>
      <c r="AJ417" s="364">
        <v>1000</v>
      </c>
      <c r="AK417" s="364">
        <v>10000</v>
      </c>
      <c r="AL417" s="359">
        <v>0.02</v>
      </c>
      <c r="AM417" s="359">
        <v>0</v>
      </c>
      <c r="AN417" s="664" t="s">
        <v>64</v>
      </c>
      <c r="AO417" s="357" t="s">
        <v>1323</v>
      </c>
      <c r="AP417" s="360" t="s">
        <v>1762</v>
      </c>
      <c r="AQ417" s="366" t="s">
        <v>678</v>
      </c>
      <c r="AR417" s="359">
        <v>6.0000000000000001E-3</v>
      </c>
      <c r="AS417" s="359">
        <v>6.0000000000000001E-3</v>
      </c>
      <c r="AT417" s="359" t="s">
        <v>1417</v>
      </c>
      <c r="AW417" s="198"/>
      <c r="AX417" s="198"/>
      <c r="AY417" s="184"/>
      <c r="AZ417" s="184"/>
      <c r="BA417" s="184"/>
      <c r="BB417" s="848"/>
      <c r="BC417" s="184"/>
      <c r="BD417" s="184"/>
      <c r="BE417" s="184"/>
      <c r="BF417" s="184"/>
      <c r="BG417" s="848"/>
      <c r="BH417" s="186"/>
      <c r="BI417" s="199"/>
      <c r="BJ417" s="199"/>
      <c r="BK417" s="199"/>
      <c r="BL417" s="186"/>
      <c r="BM417" s="186"/>
      <c r="BN417" s="186"/>
      <c r="BO417" s="186"/>
      <c r="BP417" s="186"/>
      <c r="BQ417" s="186"/>
      <c r="BR417" s="186"/>
      <c r="BS417" s="186"/>
      <c r="BT417" s="187"/>
      <c r="BU417" s="188"/>
      <c r="BV417" s="189"/>
      <c r="BW417" s="185"/>
    </row>
    <row r="418" spans="2:75" customFormat="1" ht="18.75">
      <c r="B418" s="353" t="s">
        <v>379</v>
      </c>
      <c r="C418" s="354">
        <v>7552643000197</v>
      </c>
      <c r="D418" s="355" t="s">
        <v>13</v>
      </c>
      <c r="E418" s="355" t="s">
        <v>615</v>
      </c>
      <c r="F418" s="355" t="s">
        <v>619</v>
      </c>
      <c r="G418" s="356" t="s">
        <v>34</v>
      </c>
      <c r="H418" s="356" t="s">
        <v>1337</v>
      </c>
      <c r="I418" s="356" t="s">
        <v>34</v>
      </c>
      <c r="J418" s="356" t="s">
        <v>1417</v>
      </c>
      <c r="K418" s="357" t="s">
        <v>48</v>
      </c>
      <c r="L418" s="358"/>
      <c r="M418" s="358" t="s">
        <v>34</v>
      </c>
      <c r="N418" s="357">
        <v>160253</v>
      </c>
      <c r="O418" s="357" t="s">
        <v>1320</v>
      </c>
      <c r="P418" s="361">
        <v>38631</v>
      </c>
      <c r="Q418" s="362">
        <v>60.959581</v>
      </c>
      <c r="R418" s="362">
        <v>64.478046872509964</v>
      </c>
      <c r="S418" s="841">
        <v>4</v>
      </c>
      <c r="T418" s="359">
        <v>0.12338953791136853</v>
      </c>
      <c r="U418" s="664">
        <v>1.2337366081113299</v>
      </c>
      <c r="V418" s="359">
        <v>0.20685700677452212</v>
      </c>
      <c r="W418" s="664">
        <v>1.8000905250792683</v>
      </c>
      <c r="X418" s="359">
        <v>0.55613471725227792</v>
      </c>
      <c r="Y418" s="664">
        <v>3.657560183916722</v>
      </c>
      <c r="Z418" s="359">
        <v>0.46956674220955286</v>
      </c>
      <c r="AA418" s="664">
        <v>2.4800726785772977</v>
      </c>
      <c r="AB418" s="359">
        <v>0.2224669353513801</v>
      </c>
      <c r="AC418" s="363">
        <v>0.41328490713012006</v>
      </c>
      <c r="AD418" s="865">
        <v>44836341000177</v>
      </c>
      <c r="AE418" s="360" t="s">
        <v>1797</v>
      </c>
      <c r="AF418" s="844" t="s">
        <v>1741</v>
      </c>
      <c r="AG418" s="364" t="s">
        <v>1436</v>
      </c>
      <c r="AH418" s="364" t="s">
        <v>1747</v>
      </c>
      <c r="AI418" s="364">
        <v>1000</v>
      </c>
      <c r="AJ418" s="364">
        <v>100</v>
      </c>
      <c r="AK418" s="364">
        <v>100</v>
      </c>
      <c r="AL418" s="359">
        <v>2.5000000000000001E-2</v>
      </c>
      <c r="AM418" s="359">
        <v>0.2</v>
      </c>
      <c r="AN418" s="664" t="s">
        <v>64</v>
      </c>
      <c r="AO418" s="357" t="s">
        <v>1323</v>
      </c>
      <c r="AP418" s="360" t="s">
        <v>1762</v>
      </c>
      <c r="AQ418" s="366" t="s">
        <v>664</v>
      </c>
      <c r="AR418" s="359">
        <v>5.0000000000000001E-3</v>
      </c>
      <c r="AS418" s="359">
        <v>5.0000000000000001E-3</v>
      </c>
      <c r="AT418" s="359" t="s">
        <v>1417</v>
      </c>
      <c r="AW418" s="198"/>
      <c r="AX418" s="198"/>
      <c r="AY418" s="184"/>
      <c r="AZ418" s="184"/>
      <c r="BA418" s="184"/>
      <c r="BB418" s="848"/>
      <c r="BC418" s="184"/>
      <c r="BD418" s="184"/>
      <c r="BE418" s="184"/>
      <c r="BF418" s="184"/>
      <c r="BG418" s="848"/>
      <c r="BH418" s="186"/>
      <c r="BI418" s="199"/>
      <c r="BJ418" s="199"/>
      <c r="BK418" s="199"/>
      <c r="BL418" s="186"/>
      <c r="BM418" s="186"/>
      <c r="BN418" s="186"/>
      <c r="BO418" s="186"/>
      <c r="BP418" s="186"/>
      <c r="BQ418" s="186"/>
      <c r="BR418" s="186"/>
      <c r="BS418" s="186"/>
      <c r="BT418" s="187"/>
      <c r="BU418" s="188"/>
      <c r="BV418" s="189"/>
      <c r="BW418" s="185"/>
    </row>
    <row r="419" spans="2:75" customFormat="1" ht="18.75">
      <c r="B419" s="353" t="s">
        <v>1193</v>
      </c>
      <c r="C419" s="354">
        <v>14180011000105</v>
      </c>
      <c r="D419" s="355" t="s">
        <v>13</v>
      </c>
      <c r="E419" s="355" t="s">
        <v>616</v>
      </c>
      <c r="F419" s="355" t="s">
        <v>619</v>
      </c>
      <c r="G419" s="356" t="s">
        <v>34</v>
      </c>
      <c r="H419" s="356" t="s">
        <v>1336</v>
      </c>
      <c r="I419" s="356" t="s">
        <v>34</v>
      </c>
      <c r="J419" s="356" t="s">
        <v>1417</v>
      </c>
      <c r="K419" s="357" t="s">
        <v>48</v>
      </c>
      <c r="L419" s="358"/>
      <c r="M419" s="358" t="s">
        <v>1414</v>
      </c>
      <c r="N419" s="357">
        <v>298875</v>
      </c>
      <c r="O419" s="357" t="s">
        <v>1320</v>
      </c>
      <c r="P419" s="361">
        <v>40968</v>
      </c>
      <c r="Q419" s="362">
        <v>96.919576000000006</v>
      </c>
      <c r="R419" s="362">
        <v>92.388675725099588</v>
      </c>
      <c r="S419" s="841">
        <v>4</v>
      </c>
      <c r="T419" s="359">
        <v>0.1042673374550005</v>
      </c>
      <c r="U419" s="664">
        <v>1.0425392089638388</v>
      </c>
      <c r="V419" s="359">
        <v>0.11932171169713701</v>
      </c>
      <c r="W419" s="664">
        <v>1.0383495633598783</v>
      </c>
      <c r="X419" s="359">
        <v>0.1631237359685167</v>
      </c>
      <c r="Y419" s="664">
        <v>1.0728243772983892</v>
      </c>
      <c r="Z419" s="359">
        <v>0.26211521350386002</v>
      </c>
      <c r="AA419" s="664">
        <v>1.3843927203862214</v>
      </c>
      <c r="AB419" s="359">
        <v>6.7898656302252886E-3</v>
      </c>
      <c r="AC419" s="363">
        <v>0.64904548614553537</v>
      </c>
      <c r="AD419" s="865">
        <v>14083541000135</v>
      </c>
      <c r="AE419" s="360" t="s">
        <v>1797</v>
      </c>
      <c r="AF419" s="844" t="s">
        <v>1741</v>
      </c>
      <c r="AG419" s="364" t="s">
        <v>1436</v>
      </c>
      <c r="AH419" s="364" t="s">
        <v>1747</v>
      </c>
      <c r="AI419" s="364">
        <v>5000</v>
      </c>
      <c r="AJ419" s="364">
        <v>3000</v>
      </c>
      <c r="AK419" s="364">
        <v>5000</v>
      </c>
      <c r="AL419" s="359">
        <v>0.02</v>
      </c>
      <c r="AM419" s="359">
        <v>0.2</v>
      </c>
      <c r="AN419" s="664" t="s">
        <v>64</v>
      </c>
      <c r="AO419" s="357" t="s">
        <v>1323</v>
      </c>
      <c r="AP419" s="360" t="s">
        <v>1762</v>
      </c>
      <c r="AQ419" s="366" t="s">
        <v>668</v>
      </c>
      <c r="AR419" s="359">
        <v>0</v>
      </c>
      <c r="AS419" s="359">
        <v>0</v>
      </c>
      <c r="AT419" s="359" t="s">
        <v>1417</v>
      </c>
      <c r="AW419" s="198"/>
      <c r="AX419" s="198"/>
      <c r="AY419" s="184"/>
      <c r="AZ419" s="184"/>
      <c r="BA419" s="184"/>
      <c r="BB419" s="848"/>
      <c r="BC419" s="184"/>
      <c r="BD419" s="184"/>
      <c r="BE419" s="184"/>
      <c r="BF419" s="184"/>
      <c r="BG419" s="848"/>
      <c r="BH419" s="186"/>
      <c r="BI419" s="199"/>
      <c r="BJ419" s="199"/>
      <c r="BK419" s="199"/>
      <c r="BL419" s="218"/>
      <c r="BM419" s="186"/>
      <c r="BN419" s="186"/>
      <c r="BO419" s="186"/>
      <c r="BP419" s="186"/>
      <c r="BQ419" s="186"/>
      <c r="BR419" s="186"/>
      <c r="BS419" s="186"/>
      <c r="BT419" s="187"/>
      <c r="BU419" s="188"/>
      <c r="BV419" s="189"/>
      <c r="BW419" s="185"/>
    </row>
    <row r="420" spans="2:75" customFormat="1" ht="18.75">
      <c r="B420" s="353" t="s">
        <v>542</v>
      </c>
      <c r="C420" s="354">
        <v>29562681000163</v>
      </c>
      <c r="D420" s="355" t="s">
        <v>13</v>
      </c>
      <c r="E420" s="355" t="s">
        <v>615</v>
      </c>
      <c r="F420" s="355" t="s">
        <v>619</v>
      </c>
      <c r="G420" s="356" t="s">
        <v>34</v>
      </c>
      <c r="H420" s="356" t="s">
        <v>1337</v>
      </c>
      <c r="I420" s="356" t="s">
        <v>34</v>
      </c>
      <c r="J420" s="356" t="s">
        <v>1417</v>
      </c>
      <c r="K420" s="357" t="s">
        <v>48</v>
      </c>
      <c r="L420" s="358"/>
      <c r="M420" s="358" t="s">
        <v>1414</v>
      </c>
      <c r="N420" s="357">
        <v>477461</v>
      </c>
      <c r="O420" s="357" t="s">
        <v>1320</v>
      </c>
      <c r="P420" s="361">
        <v>43237</v>
      </c>
      <c r="Q420" s="362">
        <v>10.83632613</v>
      </c>
      <c r="R420" s="362">
        <v>8.1052075815936213</v>
      </c>
      <c r="S420" s="841">
        <v>4</v>
      </c>
      <c r="T420" s="359">
        <v>0.20721379890888603</v>
      </c>
      <c r="U420" s="664">
        <v>2.0718713575485244</v>
      </c>
      <c r="V420" s="359">
        <v>0.24984555621487292</v>
      </c>
      <c r="W420" s="664">
        <v>2.1741812157505604</v>
      </c>
      <c r="X420" s="359">
        <v>0.25145985140679517</v>
      </c>
      <c r="Y420" s="664">
        <v>1.6537891122914645</v>
      </c>
      <c r="Z420" s="359">
        <v>0.24406025183575664</v>
      </c>
      <c r="AA420" s="664">
        <v>1.2890332898287635</v>
      </c>
      <c r="AB420" s="359">
        <v>7.3584600517047835E-2</v>
      </c>
      <c r="AC420" s="363">
        <v>1.8336822542823756</v>
      </c>
      <c r="AD420" s="865">
        <v>0</v>
      </c>
      <c r="AE420" s="360" t="s">
        <v>1861</v>
      </c>
      <c r="AF420" s="844" t="s">
        <v>1760</v>
      </c>
      <c r="AG420" s="364" t="s">
        <v>1435</v>
      </c>
      <c r="AH420" s="364" t="s">
        <v>1747</v>
      </c>
      <c r="AI420" s="364">
        <v>5000</v>
      </c>
      <c r="AJ420" s="364">
        <v>1000</v>
      </c>
      <c r="AK420" s="364">
        <v>5000</v>
      </c>
      <c r="AL420" s="359">
        <v>0.02</v>
      </c>
      <c r="AM420" s="359">
        <v>0.2</v>
      </c>
      <c r="AN420" s="664" t="s">
        <v>34</v>
      </c>
      <c r="AO420" s="357" t="s">
        <v>1323</v>
      </c>
      <c r="AP420" s="360" t="s">
        <v>1762</v>
      </c>
      <c r="AQ420" s="366" t="s">
        <v>668</v>
      </c>
      <c r="AR420" s="359">
        <v>2.666E-3</v>
      </c>
      <c r="AS420" s="359">
        <v>2.666E-3</v>
      </c>
      <c r="AT420" s="359" t="s">
        <v>1417</v>
      </c>
      <c r="AW420" s="198"/>
      <c r="AX420" s="198"/>
      <c r="AY420" s="184"/>
      <c r="AZ420" s="184"/>
      <c r="BA420" s="184"/>
      <c r="BB420" s="848"/>
      <c r="BC420" s="184"/>
      <c r="BD420" s="184"/>
      <c r="BE420" s="184"/>
      <c r="BF420" s="184"/>
      <c r="BG420" s="848"/>
      <c r="BH420" s="186"/>
      <c r="BI420" s="199"/>
      <c r="BJ420" s="199"/>
      <c r="BK420" s="199"/>
      <c r="BL420" s="186"/>
      <c r="BM420" s="186"/>
      <c r="BN420" s="186"/>
      <c r="BO420" s="186"/>
      <c r="BP420" s="186"/>
      <c r="BQ420" s="186"/>
      <c r="BR420" s="186"/>
      <c r="BS420" s="186"/>
      <c r="BT420" s="187"/>
      <c r="BU420" s="188"/>
      <c r="BV420" s="189"/>
      <c r="BW420" s="185"/>
    </row>
    <row r="421" spans="2:75" customFormat="1" ht="18.75">
      <c r="B421" s="353" t="s">
        <v>329</v>
      </c>
      <c r="C421" s="354">
        <v>24140265000153</v>
      </c>
      <c r="D421" s="355" t="s">
        <v>13</v>
      </c>
      <c r="E421" s="355" t="s">
        <v>616</v>
      </c>
      <c r="F421" s="355" t="s">
        <v>610</v>
      </c>
      <c r="G421" s="356" t="s">
        <v>34</v>
      </c>
      <c r="H421" s="356" t="s">
        <v>1336</v>
      </c>
      <c r="I421" s="356" t="s">
        <v>34</v>
      </c>
      <c r="J421" s="356" t="s">
        <v>1417</v>
      </c>
      <c r="K421" s="357" t="s">
        <v>48</v>
      </c>
      <c r="L421" s="358"/>
      <c r="M421" s="358" t="s">
        <v>34</v>
      </c>
      <c r="N421" s="357">
        <v>418803</v>
      </c>
      <c r="O421" s="357" t="s">
        <v>1320</v>
      </c>
      <c r="P421" s="361">
        <v>42447</v>
      </c>
      <c r="Q421" s="362">
        <v>135.690495</v>
      </c>
      <c r="R421" s="362">
        <v>183.66116844399997</v>
      </c>
      <c r="S421" s="841">
        <v>4</v>
      </c>
      <c r="T421" s="359">
        <v>6.5884150728937163E-2</v>
      </c>
      <c r="U421" s="664">
        <v>0.65875673111768285</v>
      </c>
      <c r="V421" s="359">
        <v>5.9973233381988234E-2</v>
      </c>
      <c r="W421" s="664">
        <v>0.52189312246483421</v>
      </c>
      <c r="X421" s="359">
        <v>0.12782598652650101</v>
      </c>
      <c r="Y421" s="664">
        <v>0.84067982861987112</v>
      </c>
      <c r="Z421" s="359">
        <v>0.16521012817538905</v>
      </c>
      <c r="AA421" s="664">
        <v>0.87257696996177991</v>
      </c>
      <c r="AB421" s="359">
        <v>4.3634540501027726E-2</v>
      </c>
      <c r="AC421" s="363">
        <v>-1.2591297180045313</v>
      </c>
      <c r="AD421" s="865">
        <v>28078762000120</v>
      </c>
      <c r="AE421" s="360" t="s">
        <v>1945</v>
      </c>
      <c r="AF421" s="844" t="s">
        <v>1760</v>
      </c>
      <c r="AG421" s="364" t="s">
        <v>1435</v>
      </c>
      <c r="AH421" s="364" t="s">
        <v>1747</v>
      </c>
      <c r="AI421" s="364">
        <v>500</v>
      </c>
      <c r="AJ421" s="364">
        <v>100</v>
      </c>
      <c r="AK421" s="364">
        <v>500</v>
      </c>
      <c r="AL421" s="359">
        <v>1.3999999999999999E-2</v>
      </c>
      <c r="AM421" s="359">
        <v>0.2</v>
      </c>
      <c r="AN421" s="664" t="s">
        <v>34</v>
      </c>
      <c r="AO421" s="357" t="s">
        <v>1323</v>
      </c>
      <c r="AP421" s="360" t="s">
        <v>1762</v>
      </c>
      <c r="AQ421" s="366" t="s">
        <v>664</v>
      </c>
      <c r="AR421" s="359">
        <v>4.6666666666666697E-3</v>
      </c>
      <c r="AS421" s="359">
        <v>4.6666666666666697E-3</v>
      </c>
      <c r="AT421" s="359" t="s">
        <v>1417</v>
      </c>
      <c r="AW421" s="198"/>
      <c r="AX421" s="198"/>
      <c r="AY421" s="184"/>
      <c r="AZ421" s="184"/>
      <c r="BA421" s="184"/>
      <c r="BB421" s="848"/>
      <c r="BC421" s="184"/>
      <c r="BD421" s="184"/>
      <c r="BE421" s="184"/>
      <c r="BF421" s="184"/>
      <c r="BG421" s="848"/>
      <c r="BH421" s="186"/>
      <c r="BI421" s="199"/>
      <c r="BJ421" s="199"/>
      <c r="BK421" s="199"/>
      <c r="BL421" s="186"/>
      <c r="BM421" s="186"/>
      <c r="BN421" s="186"/>
      <c r="BO421" s="186"/>
      <c r="BP421" s="186"/>
      <c r="BQ421" s="186"/>
      <c r="BR421" s="186"/>
      <c r="BS421" s="186"/>
      <c r="BT421" s="187"/>
      <c r="BU421" s="188"/>
      <c r="BV421" s="189"/>
      <c r="BW421" s="185"/>
    </row>
    <row r="422" spans="2:75" customFormat="1" ht="18.75">
      <c r="B422" s="353" t="s">
        <v>330</v>
      </c>
      <c r="C422" s="354">
        <v>26344639000188</v>
      </c>
      <c r="D422" s="355" t="s">
        <v>13</v>
      </c>
      <c r="E422" s="355" t="s">
        <v>616</v>
      </c>
      <c r="F422" s="355" t="s">
        <v>610</v>
      </c>
      <c r="G422" s="356" t="s">
        <v>34</v>
      </c>
      <c r="H422" s="356" t="s">
        <v>1336</v>
      </c>
      <c r="I422" s="356" t="s">
        <v>34</v>
      </c>
      <c r="J422" s="356" t="s">
        <v>1417</v>
      </c>
      <c r="K422" s="357" t="s">
        <v>48</v>
      </c>
      <c r="L422" s="358"/>
      <c r="M422" s="358" t="s">
        <v>1414</v>
      </c>
      <c r="N422" s="357">
        <v>438448</v>
      </c>
      <c r="O422" s="357" t="s">
        <v>1323</v>
      </c>
      <c r="P422" s="361">
        <v>42834</v>
      </c>
      <c r="Q422" s="362">
        <v>13.284765999999999</v>
      </c>
      <c r="R422" s="362">
        <v>28.485029828000002</v>
      </c>
      <c r="S422" s="841">
        <v>4</v>
      </c>
      <c r="T422" s="359">
        <v>6.9409539843437784E-2</v>
      </c>
      <c r="U422" s="664">
        <v>0.69400608598211877</v>
      </c>
      <c r="V422" s="359">
        <v>6.4622783503165193E-2</v>
      </c>
      <c r="W422" s="664">
        <v>0.56235397631512141</v>
      </c>
      <c r="X422" s="359">
        <v>0.13611044557001617</v>
      </c>
      <c r="Y422" s="664">
        <v>0.89516466224536206</v>
      </c>
      <c r="Z422" s="359">
        <v>0.18037872325582338</v>
      </c>
      <c r="AA422" s="664">
        <v>0.95269171159439514</v>
      </c>
      <c r="AB422" s="359">
        <v>4.40553979691366E-2</v>
      </c>
      <c r="AC422" s="363">
        <v>-1.1415626432513875</v>
      </c>
      <c r="AD422" s="865">
        <v>28078762000120</v>
      </c>
      <c r="AE422" s="360" t="s">
        <v>1945</v>
      </c>
      <c r="AF422" s="844" t="s">
        <v>1760</v>
      </c>
      <c r="AG422" s="364" t="s">
        <v>1435</v>
      </c>
      <c r="AH422" s="364" t="s">
        <v>1747</v>
      </c>
      <c r="AI422" s="364">
        <v>50000</v>
      </c>
      <c r="AJ422" s="364">
        <v>10000</v>
      </c>
      <c r="AK422" s="364">
        <v>50000</v>
      </c>
      <c r="AL422" s="359">
        <v>9.0000000000000011E-3</v>
      </c>
      <c r="AM422" s="359">
        <v>0.2</v>
      </c>
      <c r="AN422" s="664" t="s">
        <v>34</v>
      </c>
      <c r="AO422" s="357" t="s">
        <v>1323</v>
      </c>
      <c r="AP422" s="360" t="s">
        <v>1762</v>
      </c>
      <c r="AQ422" s="366" t="s">
        <v>664</v>
      </c>
      <c r="AR422" s="359">
        <v>0</v>
      </c>
      <c r="AS422" s="359">
        <v>0</v>
      </c>
      <c r="AT422" s="359" t="s">
        <v>1417</v>
      </c>
      <c r="AW422" s="198"/>
      <c r="AX422" s="198"/>
      <c r="AY422" s="184"/>
      <c r="AZ422" s="184"/>
      <c r="BA422" s="184"/>
      <c r="BB422" s="848"/>
      <c r="BC422" s="184"/>
      <c r="BD422" s="184"/>
      <c r="BE422" s="184"/>
      <c r="BF422" s="184"/>
      <c r="BG422" s="848"/>
      <c r="BH422" s="186"/>
      <c r="BI422" s="199"/>
      <c r="BJ422" s="199"/>
      <c r="BK422" s="199"/>
      <c r="BL422" s="186"/>
      <c r="BM422" s="186"/>
      <c r="BN422" s="186"/>
      <c r="BO422" s="186"/>
      <c r="BP422" s="186"/>
      <c r="BQ422" s="186"/>
      <c r="BR422" s="186"/>
      <c r="BS422" s="186"/>
      <c r="BT422" s="187"/>
      <c r="BU422" s="188"/>
      <c r="BV422" s="189"/>
      <c r="BW422" s="185"/>
    </row>
    <row r="423" spans="2:75" customFormat="1" ht="18.75">
      <c r="B423" s="353" t="s">
        <v>722</v>
      </c>
      <c r="C423" s="354">
        <v>36318507000135</v>
      </c>
      <c r="D423" s="355" t="s">
        <v>14</v>
      </c>
      <c r="E423" s="355" t="s">
        <v>607</v>
      </c>
      <c r="F423" s="355" t="s">
        <v>672</v>
      </c>
      <c r="G423" s="356" t="s">
        <v>1417</v>
      </c>
      <c r="H423" s="356" t="s">
        <v>34</v>
      </c>
      <c r="I423" s="356" t="s">
        <v>34</v>
      </c>
      <c r="J423" s="356" t="s">
        <v>612</v>
      </c>
      <c r="K423" s="357" t="s">
        <v>723</v>
      </c>
      <c r="L423" s="358"/>
      <c r="M423" s="358" t="s">
        <v>1414</v>
      </c>
      <c r="N423" s="357">
        <v>569062</v>
      </c>
      <c r="O423" s="357" t="s">
        <v>1320</v>
      </c>
      <c r="P423" s="361">
        <v>44202</v>
      </c>
      <c r="Q423" s="362">
        <v>8.9425237600000003</v>
      </c>
      <c r="R423" s="362">
        <v>15.220858421000001</v>
      </c>
      <c r="S423" s="841">
        <v>4</v>
      </c>
      <c r="T423" s="359">
        <v>-0.35006398211159795</v>
      </c>
      <c r="U423" s="664">
        <v>-3.5001893776645394</v>
      </c>
      <c r="V423" s="359">
        <v>-0.32889605575444913</v>
      </c>
      <c r="W423" s="664">
        <v>-2.8620866313939457</v>
      </c>
      <c r="X423" s="359"/>
      <c r="Y423" s="664"/>
      <c r="Z423" s="359"/>
      <c r="AA423" s="664"/>
      <c r="AB423" s="359">
        <v>0.23306853123684831</v>
      </c>
      <c r="AC423" s="363">
        <v>-1.9042074597438698</v>
      </c>
      <c r="AD423" s="865">
        <v>38032334000110</v>
      </c>
      <c r="AE423" s="360" t="s">
        <v>1957</v>
      </c>
      <c r="AF423" s="844" t="s">
        <v>1741</v>
      </c>
      <c r="AG423" s="364" t="s">
        <v>1436</v>
      </c>
      <c r="AH423" s="364" t="s">
        <v>1742</v>
      </c>
      <c r="AI423" s="364">
        <v>0</v>
      </c>
      <c r="AJ423" s="364">
        <v>0</v>
      </c>
      <c r="AK423" s="364">
        <v>0</v>
      </c>
      <c r="AL423" s="359">
        <v>5.5000000000000005E-3</v>
      </c>
      <c r="AM423" s="359">
        <v>0</v>
      </c>
      <c r="AN423" s="664" t="s">
        <v>34</v>
      </c>
      <c r="AO423" s="357" t="s">
        <v>1323</v>
      </c>
      <c r="AP423" s="360" t="s">
        <v>1744</v>
      </c>
      <c r="AQ423" s="366" t="s">
        <v>687</v>
      </c>
      <c r="AR423" s="359">
        <v>3.6666666666666701E-3</v>
      </c>
      <c r="AS423" s="359">
        <v>3.6666666666666701E-3</v>
      </c>
      <c r="AT423" s="359" t="s">
        <v>1417</v>
      </c>
      <c r="AW423" s="198"/>
      <c r="AX423" s="198"/>
      <c r="AY423" s="184"/>
      <c r="AZ423" s="184"/>
      <c r="BA423" s="184"/>
      <c r="BB423" s="848"/>
      <c r="BC423" s="184"/>
      <c r="BD423" s="184"/>
      <c r="BE423" s="184"/>
      <c r="BF423" s="184"/>
      <c r="BG423" s="848"/>
      <c r="BH423" s="186"/>
      <c r="BI423" s="199"/>
      <c r="BJ423" s="199"/>
      <c r="BK423" s="199"/>
      <c r="BL423" s="186"/>
      <c r="BM423" s="186"/>
      <c r="BN423" s="186"/>
      <c r="BO423" s="186"/>
      <c r="BP423" s="186"/>
      <c r="BQ423" s="186"/>
      <c r="BR423" s="186"/>
      <c r="BS423" s="186"/>
      <c r="BT423" s="187"/>
      <c r="BU423" s="188"/>
      <c r="BV423" s="189"/>
      <c r="BW423" s="185"/>
    </row>
    <row r="424" spans="2:75" customFormat="1" ht="18.75">
      <c r="B424" s="353" t="s">
        <v>1171</v>
      </c>
      <c r="C424" s="354">
        <v>19436818000180</v>
      </c>
      <c r="D424" s="355" t="s">
        <v>14</v>
      </c>
      <c r="E424" s="355" t="s">
        <v>607</v>
      </c>
      <c r="F424" s="355" t="s">
        <v>860</v>
      </c>
      <c r="G424" s="356" t="s">
        <v>1417</v>
      </c>
      <c r="H424" s="356" t="s">
        <v>34</v>
      </c>
      <c r="I424" s="356" t="s">
        <v>34</v>
      </c>
      <c r="J424" s="356" t="s">
        <v>611</v>
      </c>
      <c r="K424" s="357" t="s">
        <v>1417</v>
      </c>
      <c r="L424" s="358"/>
      <c r="M424" s="358" t="s">
        <v>1414</v>
      </c>
      <c r="N424" s="357">
        <v>359130</v>
      </c>
      <c r="O424" s="357" t="s">
        <v>1320</v>
      </c>
      <c r="P424" s="361">
        <v>41658</v>
      </c>
      <c r="Q424" s="362">
        <v>1041.5302549999999</v>
      </c>
      <c r="R424" s="362">
        <v>2260.1453010358559</v>
      </c>
      <c r="S424" s="841">
        <v>4</v>
      </c>
      <c r="T424" s="359">
        <v>-0.28992206580248425</v>
      </c>
      <c r="U424" s="664">
        <v>-2.8988476019475478</v>
      </c>
      <c r="V424" s="359">
        <v>-0.26385642148208344</v>
      </c>
      <c r="W424" s="664">
        <v>-2.2961051776647876</v>
      </c>
      <c r="X424" s="359">
        <v>-3.8803121040479449E-2</v>
      </c>
      <c r="Y424" s="664">
        <v>-0.25519850879041217</v>
      </c>
      <c r="Z424" s="359">
        <v>0.44567798475737264</v>
      </c>
      <c r="AA424" s="664">
        <v>2.3539013607289982</v>
      </c>
      <c r="AB424" s="359">
        <v>0.2406955822254393</v>
      </c>
      <c r="AC424" s="363">
        <v>-1.5736524868396833</v>
      </c>
      <c r="AD424" s="865">
        <v>0</v>
      </c>
      <c r="AE424" s="360" t="s">
        <v>1905</v>
      </c>
      <c r="AF424" s="844" t="s">
        <v>1830</v>
      </c>
      <c r="AG424" s="364" t="s">
        <v>1439</v>
      </c>
      <c r="AH424" s="364" t="s">
        <v>1747</v>
      </c>
      <c r="AI424" s="364">
        <v>50000</v>
      </c>
      <c r="AJ424" s="364">
        <v>1000</v>
      </c>
      <c r="AK424" s="364">
        <v>1000</v>
      </c>
      <c r="AL424" s="359">
        <v>1.4999999999999999E-2</v>
      </c>
      <c r="AM424" s="359">
        <v>0</v>
      </c>
      <c r="AN424" s="664" t="s">
        <v>2156</v>
      </c>
      <c r="AO424" s="357" t="s">
        <v>1323</v>
      </c>
      <c r="AP424" s="360" t="s">
        <v>1744</v>
      </c>
      <c r="AQ424" s="366" t="s">
        <v>659</v>
      </c>
      <c r="AR424" s="359">
        <v>2E-3</v>
      </c>
      <c r="AS424" s="359">
        <v>2E-3</v>
      </c>
      <c r="AT424" s="359" t="s">
        <v>1417</v>
      </c>
      <c r="AW424" s="198"/>
      <c r="AX424" s="198"/>
      <c r="AY424" s="184"/>
      <c r="AZ424" s="184"/>
      <c r="BA424" s="184"/>
      <c r="BB424" s="848"/>
      <c r="BC424" s="184"/>
      <c r="BD424" s="184"/>
      <c r="BE424" s="184"/>
      <c r="BF424" s="184"/>
      <c r="BG424" s="848"/>
      <c r="BH424" s="186"/>
      <c r="BI424" s="199"/>
      <c r="BJ424" s="199"/>
      <c r="BK424" s="199"/>
      <c r="BL424" s="186"/>
      <c r="BM424" s="186"/>
      <c r="BN424" s="186"/>
      <c r="BO424" s="186"/>
      <c r="BP424" s="186"/>
      <c r="BQ424" s="186"/>
      <c r="BR424" s="186"/>
      <c r="BS424" s="186"/>
      <c r="BT424" s="187"/>
      <c r="BU424" s="188"/>
      <c r="BV424" s="189"/>
      <c r="BW424" s="185"/>
    </row>
    <row r="425" spans="2:75" customFormat="1" ht="18.75">
      <c r="B425" s="353" t="s">
        <v>1172</v>
      </c>
      <c r="C425" s="354">
        <v>19436835000117</v>
      </c>
      <c r="D425" s="355" t="s">
        <v>14</v>
      </c>
      <c r="E425" s="355" t="s">
        <v>607</v>
      </c>
      <c r="F425" s="355" t="s">
        <v>860</v>
      </c>
      <c r="G425" s="356" t="s">
        <v>1417</v>
      </c>
      <c r="H425" s="356" t="s">
        <v>34</v>
      </c>
      <c r="I425" s="356" t="s">
        <v>34</v>
      </c>
      <c r="J425" s="356" t="s">
        <v>611</v>
      </c>
      <c r="K425" s="357" t="s">
        <v>1417</v>
      </c>
      <c r="L425" s="358"/>
      <c r="M425" s="358" t="s">
        <v>1414</v>
      </c>
      <c r="N425" s="357">
        <v>359149</v>
      </c>
      <c r="O425" s="357" t="s">
        <v>1320</v>
      </c>
      <c r="P425" s="361">
        <v>41655</v>
      </c>
      <c r="Q425" s="362">
        <v>607.99571300000002</v>
      </c>
      <c r="R425" s="362">
        <v>1393.3210358207164</v>
      </c>
      <c r="S425" s="841">
        <v>4</v>
      </c>
      <c r="T425" s="359">
        <v>-0.29568731911298396</v>
      </c>
      <c r="U425" s="664">
        <v>-2.9564927166355344</v>
      </c>
      <c r="V425" s="359">
        <v>-0.27110151737648225</v>
      </c>
      <c r="W425" s="664">
        <v>-2.3591527324764736</v>
      </c>
      <c r="X425" s="359">
        <v>-5.813440749762333E-2</v>
      </c>
      <c r="Y425" s="664">
        <v>-0.38233558809176449</v>
      </c>
      <c r="Z425" s="359">
        <v>0.40204057717742536</v>
      </c>
      <c r="AA425" s="664">
        <v>2.1234251949900882</v>
      </c>
      <c r="AB425" s="359">
        <v>0.24022902474026123</v>
      </c>
      <c r="AC425" s="363">
        <v>-1.6068678539246151</v>
      </c>
      <c r="AD425" s="865">
        <v>19436818000180</v>
      </c>
      <c r="AE425" s="360" t="s">
        <v>1829</v>
      </c>
      <c r="AF425" s="844" t="s">
        <v>1830</v>
      </c>
      <c r="AG425" s="364" t="s">
        <v>1439</v>
      </c>
      <c r="AH425" s="364" t="s">
        <v>1747</v>
      </c>
      <c r="AI425" s="364">
        <v>1000</v>
      </c>
      <c r="AJ425" s="364">
        <v>100</v>
      </c>
      <c r="AK425" s="364">
        <v>100</v>
      </c>
      <c r="AL425" s="359">
        <v>2.5000000000000001E-2</v>
      </c>
      <c r="AM425" s="359">
        <v>0</v>
      </c>
      <c r="AN425" s="664" t="s">
        <v>2156</v>
      </c>
      <c r="AO425" s="357" t="s">
        <v>1323</v>
      </c>
      <c r="AP425" s="360" t="s">
        <v>1744</v>
      </c>
      <c r="AQ425" s="366" t="s">
        <v>659</v>
      </c>
      <c r="AR425" s="359">
        <v>3.0000000000000001E-3</v>
      </c>
      <c r="AS425" s="359">
        <v>3.0000000000000001E-3</v>
      </c>
      <c r="AT425" s="359" t="s">
        <v>1417</v>
      </c>
      <c r="AW425" s="198"/>
      <c r="AX425" s="198"/>
      <c r="AY425" s="184"/>
      <c r="AZ425" s="184"/>
      <c r="BA425" s="184"/>
      <c r="BB425" s="848"/>
      <c r="BC425" s="184"/>
      <c r="BD425" s="184"/>
      <c r="BE425" s="184"/>
      <c r="BF425" s="184"/>
      <c r="BG425" s="848"/>
      <c r="BH425" s="186"/>
      <c r="BI425" s="199"/>
      <c r="BJ425" s="199"/>
      <c r="BK425" s="199"/>
      <c r="BL425" s="186"/>
      <c r="BM425" s="186"/>
      <c r="BN425" s="186"/>
      <c r="BO425" s="186"/>
      <c r="BP425" s="186"/>
      <c r="BQ425" s="186"/>
      <c r="BR425" s="186"/>
      <c r="BS425" s="186"/>
      <c r="BT425" s="187"/>
      <c r="BU425" s="188"/>
      <c r="BV425" s="189"/>
      <c r="BW425" s="185"/>
    </row>
    <row r="426" spans="2:75" customFormat="1" ht="18.75">
      <c r="B426" s="353" t="s">
        <v>727</v>
      </c>
      <c r="C426" s="354">
        <v>7657641000162</v>
      </c>
      <c r="D426" s="355" t="s">
        <v>14</v>
      </c>
      <c r="E426" s="355" t="s">
        <v>614</v>
      </c>
      <c r="F426" s="355" t="s">
        <v>1417</v>
      </c>
      <c r="G426" s="356" t="s">
        <v>1417</v>
      </c>
      <c r="H426" s="356" t="s">
        <v>865</v>
      </c>
      <c r="I426" s="356" t="s">
        <v>34</v>
      </c>
      <c r="J426" s="356" t="s">
        <v>611</v>
      </c>
      <c r="K426" s="357" t="s">
        <v>48</v>
      </c>
      <c r="L426" s="358"/>
      <c r="M426" s="358" t="s">
        <v>1414</v>
      </c>
      <c r="N426" s="357">
        <v>286664</v>
      </c>
      <c r="O426" s="357" t="s">
        <v>1320</v>
      </c>
      <c r="P426" s="361">
        <v>40807</v>
      </c>
      <c r="Q426" s="362">
        <v>51.786650999999999</v>
      </c>
      <c r="R426" s="362">
        <v>115.84372193625499</v>
      </c>
      <c r="S426" s="841">
        <v>5</v>
      </c>
      <c r="T426" s="359">
        <v>-0.20412920435597148</v>
      </c>
      <c r="U426" s="664">
        <v>-2.0410293811092814</v>
      </c>
      <c r="V426" s="359">
        <v>-0.19125459476281981</v>
      </c>
      <c r="W426" s="664">
        <v>-1.664316762959321</v>
      </c>
      <c r="X426" s="359">
        <v>2.1044728571613991E-2</v>
      </c>
      <c r="Y426" s="664">
        <v>0.13840596337011846</v>
      </c>
      <c r="Z426" s="359">
        <v>0.3506334461643239</v>
      </c>
      <c r="AA426" s="664">
        <v>1.8519123094954413</v>
      </c>
      <c r="AB426" s="359">
        <v>0.18496146698842525</v>
      </c>
      <c r="AC426" s="363">
        <v>-1.6553143733461211</v>
      </c>
      <c r="AD426" s="865">
        <v>0</v>
      </c>
      <c r="AE426" s="360" t="s">
        <v>1768</v>
      </c>
      <c r="AF426" s="844" t="s">
        <v>1754</v>
      </c>
      <c r="AG426" s="364" t="s">
        <v>728</v>
      </c>
      <c r="AH426" s="364" t="s">
        <v>1817</v>
      </c>
      <c r="AI426" s="364">
        <v>25000</v>
      </c>
      <c r="AJ426" s="364">
        <v>5000</v>
      </c>
      <c r="AK426" s="364">
        <v>0</v>
      </c>
      <c r="AL426" s="359">
        <v>6.9999999999999993E-3</v>
      </c>
      <c r="AM426" s="359">
        <v>0</v>
      </c>
      <c r="AN426" s="664" t="s">
        <v>34</v>
      </c>
      <c r="AO426" s="357" t="s">
        <v>1323</v>
      </c>
      <c r="AP426" s="360" t="s">
        <v>1744</v>
      </c>
      <c r="AQ426" s="366" t="s">
        <v>687</v>
      </c>
      <c r="AR426" s="359">
        <v>1.8666666666666699E-3</v>
      </c>
      <c r="AS426" s="359">
        <v>1.8666666666666699E-3</v>
      </c>
      <c r="AT426" s="359" t="s">
        <v>1417</v>
      </c>
      <c r="AW426" s="198"/>
      <c r="AX426" s="198"/>
      <c r="AY426" s="184"/>
      <c r="AZ426" s="184"/>
      <c r="BA426" s="184"/>
      <c r="BB426" s="848"/>
      <c r="BC426" s="184"/>
      <c r="BD426" s="184"/>
      <c r="BE426" s="184"/>
      <c r="BF426" s="184"/>
      <c r="BG426" s="848"/>
      <c r="BH426" s="186"/>
      <c r="BI426" s="199"/>
      <c r="BJ426" s="199"/>
      <c r="BK426" s="199"/>
      <c r="BL426" s="186"/>
      <c r="BM426" s="186"/>
      <c r="BN426" s="186"/>
      <c r="BO426" s="186"/>
      <c r="BP426" s="186"/>
      <c r="BQ426" s="186"/>
      <c r="BR426" s="186"/>
      <c r="BS426" s="186"/>
      <c r="BT426" s="187"/>
      <c r="BU426" s="188"/>
      <c r="BV426" s="189"/>
      <c r="BW426" s="185"/>
    </row>
    <row r="427" spans="2:75" customFormat="1" ht="18.75">
      <c r="B427" s="353" t="s">
        <v>577</v>
      </c>
      <c r="C427" s="354">
        <v>11147668000182</v>
      </c>
      <c r="D427" s="355" t="s">
        <v>14</v>
      </c>
      <c r="E427" s="355" t="s">
        <v>607</v>
      </c>
      <c r="F427" s="355" t="s">
        <v>1417</v>
      </c>
      <c r="G427" s="356" t="s">
        <v>1417</v>
      </c>
      <c r="H427" s="356" t="s">
        <v>34</v>
      </c>
      <c r="I427" s="356" t="s">
        <v>34</v>
      </c>
      <c r="J427" s="356" t="s">
        <v>611</v>
      </c>
      <c r="K427" s="357" t="s">
        <v>1417</v>
      </c>
      <c r="L427" s="358"/>
      <c r="M427" s="358" t="s">
        <v>1414</v>
      </c>
      <c r="N427" s="357">
        <v>253154</v>
      </c>
      <c r="O427" s="357" t="s">
        <v>1320</v>
      </c>
      <c r="P427" s="361">
        <v>40388</v>
      </c>
      <c r="Q427" s="362">
        <v>151.49769599999999</v>
      </c>
      <c r="R427" s="362">
        <v>299.84501483266951</v>
      </c>
      <c r="S427" s="841">
        <v>5</v>
      </c>
      <c r="T427" s="359">
        <v>-0.32204050555296837</v>
      </c>
      <c r="U427" s="664">
        <v>-3.2199906711764297</v>
      </c>
      <c r="V427" s="359">
        <v>-0.32278119971892738</v>
      </c>
      <c r="W427" s="664">
        <v>-2.8088745377675277</v>
      </c>
      <c r="X427" s="359">
        <v>-7.4037538570510986E-2</v>
      </c>
      <c r="Y427" s="664">
        <v>-0.48692653918215778</v>
      </c>
      <c r="Z427" s="359">
        <v>0.72489573057187173</v>
      </c>
      <c r="AA427" s="664">
        <v>3.8286231425783774</v>
      </c>
      <c r="AB427" s="359">
        <v>0.3134279701612207</v>
      </c>
      <c r="AC427" s="363">
        <v>-1.3964802807869714</v>
      </c>
      <c r="AD427" s="865">
        <v>0</v>
      </c>
      <c r="AE427" s="360" t="s">
        <v>1768</v>
      </c>
      <c r="AF427" s="844" t="s">
        <v>1754</v>
      </c>
      <c r="AG427" s="364" t="s">
        <v>728</v>
      </c>
      <c r="AH427" s="364" t="s">
        <v>1817</v>
      </c>
      <c r="AI427" s="364">
        <v>25000</v>
      </c>
      <c r="AJ427" s="364">
        <v>5000</v>
      </c>
      <c r="AK427" s="364">
        <v>0</v>
      </c>
      <c r="AL427" s="359">
        <v>6.9999999999999993E-3</v>
      </c>
      <c r="AM427" s="359">
        <v>0</v>
      </c>
      <c r="AN427" s="664" t="s">
        <v>34</v>
      </c>
      <c r="AO427" s="357" t="s">
        <v>1323</v>
      </c>
      <c r="AP427" s="360" t="s">
        <v>1744</v>
      </c>
      <c r="AQ427" s="366" t="s">
        <v>687</v>
      </c>
      <c r="AR427" s="359">
        <v>3.46666666666667E-3</v>
      </c>
      <c r="AS427" s="359">
        <v>3.46666666666667E-3</v>
      </c>
      <c r="AT427" s="359" t="s">
        <v>1417</v>
      </c>
      <c r="AW427" s="198"/>
      <c r="AX427" s="198"/>
      <c r="AY427" s="184"/>
      <c r="AZ427" s="184"/>
      <c r="BA427" s="184"/>
      <c r="BB427" s="848"/>
      <c r="BC427" s="184"/>
      <c r="BD427" s="184"/>
      <c r="BE427" s="184"/>
      <c r="BF427" s="184"/>
      <c r="BG427" s="848"/>
      <c r="BH427" s="186"/>
      <c r="BI427" s="199"/>
      <c r="BJ427" s="199"/>
      <c r="BK427" s="199"/>
      <c r="BL427" s="186"/>
      <c r="BM427" s="186"/>
      <c r="BN427" s="186"/>
      <c r="BO427" s="186"/>
      <c r="BP427" s="186"/>
      <c r="BQ427" s="186"/>
      <c r="BR427" s="186"/>
      <c r="BS427" s="186"/>
      <c r="BT427" s="187"/>
      <c r="BU427" s="188"/>
      <c r="BV427" s="189"/>
      <c r="BW427" s="185"/>
    </row>
    <row r="428" spans="2:75" customFormat="1" ht="18.75">
      <c r="B428" s="353" t="s">
        <v>779</v>
      </c>
      <c r="C428" s="354">
        <v>20501989000124</v>
      </c>
      <c r="D428" s="355" t="s">
        <v>14</v>
      </c>
      <c r="E428" s="355" t="s">
        <v>614</v>
      </c>
      <c r="F428" s="355" t="s">
        <v>1417</v>
      </c>
      <c r="G428" s="356" t="s">
        <v>1417</v>
      </c>
      <c r="H428" s="356" t="s">
        <v>865</v>
      </c>
      <c r="I428" s="356" t="s">
        <v>34</v>
      </c>
      <c r="J428" s="356" t="s">
        <v>608</v>
      </c>
      <c r="K428" s="357" t="s">
        <v>48</v>
      </c>
      <c r="L428" s="358"/>
      <c r="M428" s="358" t="s">
        <v>34</v>
      </c>
      <c r="N428" s="357">
        <v>383651</v>
      </c>
      <c r="O428" s="357" t="s">
        <v>1320</v>
      </c>
      <c r="P428" s="361">
        <v>41922</v>
      </c>
      <c r="Q428" s="362">
        <v>94.163201000000001</v>
      </c>
      <c r="R428" s="362">
        <v>90.466710647773212</v>
      </c>
      <c r="S428" s="841">
        <v>5</v>
      </c>
      <c r="T428" s="359">
        <v>4.0732644765355319E-2</v>
      </c>
      <c r="U428" s="664">
        <v>0.40727403508318899</v>
      </c>
      <c r="V428" s="359">
        <v>5.922003260810893E-2</v>
      </c>
      <c r="W428" s="664">
        <v>0.5153386934044718</v>
      </c>
      <c r="X428" s="359">
        <v>7.4334156249594496E-2</v>
      </c>
      <c r="Y428" s="664">
        <v>0.48887732013361834</v>
      </c>
      <c r="Z428" s="359">
        <v>9.5489312917624858E-3</v>
      </c>
      <c r="AA428" s="664">
        <v>5.0433817980540488E-2</v>
      </c>
      <c r="AB428" s="359">
        <v>0.17071962984170541</v>
      </c>
      <c r="AC428" s="363">
        <v>-0.32623516992062901</v>
      </c>
      <c r="AD428" s="865">
        <v>20355747000170</v>
      </c>
      <c r="AE428" s="360" t="s">
        <v>1914</v>
      </c>
      <c r="AF428" s="844" t="s">
        <v>1760</v>
      </c>
      <c r="AG428" s="364" t="s">
        <v>1435</v>
      </c>
      <c r="AH428" s="364" t="s">
        <v>1742</v>
      </c>
      <c r="AI428" s="364">
        <v>1000</v>
      </c>
      <c r="AJ428" s="364">
        <v>1000</v>
      </c>
      <c r="AK428" s="364">
        <v>1000</v>
      </c>
      <c r="AL428" s="359">
        <v>1.6E-2</v>
      </c>
      <c r="AM428" s="359">
        <v>0.15</v>
      </c>
      <c r="AN428" s="664" t="s">
        <v>34</v>
      </c>
      <c r="AO428" s="357" t="s">
        <v>1323</v>
      </c>
      <c r="AP428" s="360" t="s">
        <v>1744</v>
      </c>
      <c r="AQ428" s="366" t="s">
        <v>659</v>
      </c>
      <c r="AR428" s="359">
        <v>4.2666666666666703E-3</v>
      </c>
      <c r="AS428" s="359">
        <v>4.2666666666666703E-3</v>
      </c>
      <c r="AT428" s="359" t="s">
        <v>1417</v>
      </c>
      <c r="AW428" s="198"/>
      <c r="AX428" s="198"/>
      <c r="AY428" s="184"/>
      <c r="AZ428" s="184"/>
      <c r="BA428" s="184"/>
      <c r="BB428" s="848"/>
      <c r="BC428" s="184"/>
      <c r="BD428" s="184"/>
      <c r="BE428" s="184"/>
      <c r="BF428" s="184"/>
      <c r="BG428" s="848"/>
      <c r="BH428" s="186"/>
      <c r="BI428" s="199"/>
      <c r="BJ428" s="199"/>
      <c r="BK428" s="199"/>
      <c r="BL428" s="186"/>
      <c r="BM428" s="186"/>
      <c r="BN428" s="186"/>
      <c r="BO428" s="186"/>
      <c r="BP428" s="186"/>
      <c r="BQ428" s="186"/>
      <c r="BR428" s="186"/>
      <c r="BS428" s="186"/>
      <c r="BT428" s="187"/>
      <c r="BU428" s="188"/>
      <c r="BV428" s="189"/>
      <c r="BW428" s="185"/>
    </row>
    <row r="429" spans="2:75" customFormat="1" ht="18.75">
      <c r="B429" s="353" t="s">
        <v>785</v>
      </c>
      <c r="C429" s="354">
        <v>40102910000108</v>
      </c>
      <c r="D429" s="355" t="s">
        <v>14</v>
      </c>
      <c r="E429" s="355" t="s">
        <v>607</v>
      </c>
      <c r="F429" s="355" t="s">
        <v>1417</v>
      </c>
      <c r="G429" s="356" t="s">
        <v>1417</v>
      </c>
      <c r="H429" s="356" t="s">
        <v>34</v>
      </c>
      <c r="I429" s="356" t="s">
        <v>34</v>
      </c>
      <c r="J429" s="356" t="s">
        <v>612</v>
      </c>
      <c r="K429" s="357" t="s">
        <v>49</v>
      </c>
      <c r="L429" s="358"/>
      <c r="M429" s="358" t="s">
        <v>34</v>
      </c>
      <c r="N429" s="357">
        <v>578381</v>
      </c>
      <c r="O429" s="357" t="s">
        <v>1320</v>
      </c>
      <c r="P429" s="361">
        <v>44255</v>
      </c>
      <c r="Q429" s="362">
        <v>5.49976441</v>
      </c>
      <c r="R429" s="362">
        <v>14.289681370199991</v>
      </c>
      <c r="S429" s="841">
        <v>5</v>
      </c>
      <c r="T429" s="359">
        <v>-0.46779030071244854</v>
      </c>
      <c r="U429" s="664">
        <v>-4.6773010797958525</v>
      </c>
      <c r="V429" s="359">
        <v>-0.47641568348145569</v>
      </c>
      <c r="W429" s="664">
        <v>-4.1458173025239713</v>
      </c>
      <c r="X429" s="359"/>
      <c r="Y429" s="664"/>
      <c r="Z429" s="359"/>
      <c r="AA429" s="664"/>
      <c r="AB429" s="359">
        <v>0.30617955539220792</v>
      </c>
      <c r="AC429" s="363">
        <v>-1.9313192312343701</v>
      </c>
      <c r="AD429" s="865">
        <v>40103126000106</v>
      </c>
      <c r="AE429" s="360" t="s">
        <v>1788</v>
      </c>
      <c r="AF429" s="844" t="s">
        <v>1785</v>
      </c>
      <c r="AG429" s="364" t="s">
        <v>719</v>
      </c>
      <c r="AH429" s="364" t="s">
        <v>1742</v>
      </c>
      <c r="AI429" s="364">
        <v>0</v>
      </c>
      <c r="AJ429" s="364">
        <v>0</v>
      </c>
      <c r="AK429" s="364">
        <v>0</v>
      </c>
      <c r="AL429" s="359">
        <v>0.01</v>
      </c>
      <c r="AM429" s="359">
        <v>0</v>
      </c>
      <c r="AN429" s="664" t="s">
        <v>2156</v>
      </c>
      <c r="AO429" s="357" t="s">
        <v>1323</v>
      </c>
      <c r="AP429" s="360" t="s">
        <v>1744</v>
      </c>
      <c r="AQ429" s="366" t="s">
        <v>687</v>
      </c>
      <c r="AR429" s="359">
        <v>5.3333333333333297E-3</v>
      </c>
      <c r="AS429" s="359">
        <v>5.3333333333333297E-3</v>
      </c>
      <c r="AT429" s="359" t="s">
        <v>1417</v>
      </c>
      <c r="AW429" s="198"/>
      <c r="AX429" s="198"/>
      <c r="AY429" s="184"/>
      <c r="AZ429" s="184"/>
      <c r="BA429" s="184"/>
      <c r="BB429" s="848"/>
      <c r="BC429" s="184"/>
      <c r="BD429" s="184"/>
      <c r="BE429" s="184"/>
      <c r="BF429" s="184"/>
      <c r="BG429" s="848"/>
      <c r="BH429" s="186"/>
      <c r="BI429" s="199"/>
      <c r="BJ429" s="199"/>
      <c r="BK429" s="199"/>
      <c r="BL429" s="186"/>
      <c r="BM429" s="186"/>
      <c r="BN429" s="186"/>
      <c r="BO429" s="186"/>
      <c r="BP429" s="186"/>
      <c r="BQ429" s="186"/>
      <c r="BR429" s="186"/>
      <c r="BS429" s="186"/>
      <c r="BT429" s="187"/>
      <c r="BU429" s="188"/>
      <c r="BV429" s="189"/>
      <c r="BW429" s="185"/>
    </row>
    <row r="430" spans="2:75" customFormat="1" ht="18.75">
      <c r="B430" s="353" t="s">
        <v>796</v>
      </c>
      <c r="C430" s="354">
        <v>41755418000196</v>
      </c>
      <c r="D430" s="355" t="s">
        <v>14</v>
      </c>
      <c r="E430" s="355" t="s">
        <v>607</v>
      </c>
      <c r="F430" s="355" t="s">
        <v>1417</v>
      </c>
      <c r="G430" s="356" t="s">
        <v>1417</v>
      </c>
      <c r="H430" s="356" t="s">
        <v>34</v>
      </c>
      <c r="I430" s="356" t="s">
        <v>34</v>
      </c>
      <c r="J430" s="356" t="s">
        <v>611</v>
      </c>
      <c r="K430" s="357" t="s">
        <v>1417</v>
      </c>
      <c r="L430" s="358"/>
      <c r="M430" s="358" t="s">
        <v>1414</v>
      </c>
      <c r="N430" s="357">
        <v>613231</v>
      </c>
      <c r="O430" s="357" t="s">
        <v>1320</v>
      </c>
      <c r="P430" s="361">
        <v>44434</v>
      </c>
      <c r="Q430" s="362">
        <v>1.53</v>
      </c>
      <c r="R430" s="362">
        <v>1.6359210526315779</v>
      </c>
      <c r="S430" s="841">
        <v>5</v>
      </c>
      <c r="T430" s="359">
        <v>-0.37864077669902951</v>
      </c>
      <c r="U430" s="664">
        <v>-3.7859205524608726</v>
      </c>
      <c r="V430" s="359">
        <v>-0.38461538461538503</v>
      </c>
      <c r="W430" s="664">
        <v>-3.3469618479036538</v>
      </c>
      <c r="X430" s="359"/>
      <c r="Y430" s="664"/>
      <c r="Z430" s="359"/>
      <c r="AA430" s="664"/>
      <c r="AB430" s="359">
        <v>0.27172127205989732</v>
      </c>
      <c r="AC430" s="363">
        <v>-1.8383918229397029</v>
      </c>
      <c r="AD430" s="865">
        <v>40904778000140</v>
      </c>
      <c r="AE430" s="360" t="s">
        <v>1795</v>
      </c>
      <c r="AF430" s="844" t="s">
        <v>1795</v>
      </c>
      <c r="AG430" s="364" t="s">
        <v>1438</v>
      </c>
      <c r="AH430" s="364" t="s">
        <v>1817</v>
      </c>
      <c r="AI430" s="364">
        <v>0</v>
      </c>
      <c r="AJ430" s="364">
        <v>0</v>
      </c>
      <c r="AK430" s="364">
        <v>0</v>
      </c>
      <c r="AL430" s="359">
        <v>0</v>
      </c>
      <c r="AM430" s="359">
        <v>0</v>
      </c>
      <c r="AN430" s="664" t="s">
        <v>2156</v>
      </c>
      <c r="AO430" s="357" t="s">
        <v>1323</v>
      </c>
      <c r="AP430" s="360" t="s">
        <v>1744</v>
      </c>
      <c r="AQ430" s="366" t="s">
        <v>687</v>
      </c>
      <c r="AR430" s="359">
        <v>1.66666666666667E-3</v>
      </c>
      <c r="AS430" s="359">
        <v>1.66666666666667E-3</v>
      </c>
      <c r="AT430" s="359" t="s">
        <v>1417</v>
      </c>
      <c r="AW430" s="198"/>
      <c r="AX430" s="198"/>
      <c r="AY430" s="184"/>
      <c r="AZ430" s="184"/>
      <c r="BA430" s="184"/>
      <c r="BB430" s="848"/>
      <c r="BC430" s="184"/>
      <c r="BD430" s="184"/>
      <c r="BE430" s="184"/>
      <c r="BF430" s="184"/>
      <c r="BG430" s="848"/>
      <c r="BH430" s="186"/>
      <c r="BI430" s="199"/>
      <c r="BJ430" s="199"/>
      <c r="BK430" s="199"/>
      <c r="BL430" s="186"/>
      <c r="BM430" s="186"/>
      <c r="BN430" s="186"/>
      <c r="BO430" s="186"/>
      <c r="BP430" s="186"/>
      <c r="BQ430" s="186"/>
      <c r="BR430" s="186"/>
      <c r="BS430" s="186"/>
      <c r="BT430" s="187"/>
      <c r="BU430" s="188"/>
      <c r="BV430" s="189"/>
      <c r="BW430" s="185"/>
    </row>
    <row r="431" spans="2:75" customFormat="1" ht="18.75">
      <c r="B431" s="353" t="s">
        <v>802</v>
      </c>
      <c r="C431" s="354">
        <v>41673246000101</v>
      </c>
      <c r="D431" s="355" t="s">
        <v>14</v>
      </c>
      <c r="E431" s="355" t="s">
        <v>607</v>
      </c>
      <c r="F431" s="355" t="s">
        <v>1417</v>
      </c>
      <c r="G431" s="356" t="s">
        <v>866</v>
      </c>
      <c r="H431" s="356" t="s">
        <v>34</v>
      </c>
      <c r="I431" s="356" t="s">
        <v>34</v>
      </c>
      <c r="J431" s="356" t="s">
        <v>611</v>
      </c>
      <c r="K431" s="357" t="s">
        <v>48</v>
      </c>
      <c r="L431" s="358"/>
      <c r="M431" s="358" t="s">
        <v>1414</v>
      </c>
      <c r="N431" s="357">
        <v>600547</v>
      </c>
      <c r="O431" s="357" t="s">
        <v>1320</v>
      </c>
      <c r="P431" s="361">
        <v>44317</v>
      </c>
      <c r="Q431" s="362">
        <v>1.01648414</v>
      </c>
      <c r="R431" s="362">
        <v>1.1727858718326696</v>
      </c>
      <c r="S431" s="841">
        <v>5</v>
      </c>
      <c r="T431" s="359">
        <v>-0.35195582701310035</v>
      </c>
      <c r="U431" s="664">
        <v>-3.5191053923555811</v>
      </c>
      <c r="V431" s="359">
        <v>-0.3610508891962767</v>
      </c>
      <c r="W431" s="664">
        <v>-3.1419012333582286</v>
      </c>
      <c r="X431" s="359"/>
      <c r="Y431" s="664"/>
      <c r="Z431" s="359"/>
      <c r="AA431" s="664"/>
      <c r="AB431" s="359">
        <v>0.36232873848025859</v>
      </c>
      <c r="AC431" s="363">
        <v>-1.3136293611457877</v>
      </c>
      <c r="AD431" s="865">
        <v>0</v>
      </c>
      <c r="AE431" s="360" t="s">
        <v>1813</v>
      </c>
      <c r="AF431" s="844" t="s">
        <v>1760</v>
      </c>
      <c r="AG431" s="364" t="s">
        <v>1435</v>
      </c>
      <c r="AH431" s="364" t="s">
        <v>1742</v>
      </c>
      <c r="AI431" s="364">
        <v>100</v>
      </c>
      <c r="AJ431" s="364">
        <v>100</v>
      </c>
      <c r="AK431" s="364">
        <v>100</v>
      </c>
      <c r="AL431" s="359">
        <v>4.0000000000000002E-4</v>
      </c>
      <c r="AM431" s="359">
        <v>0</v>
      </c>
      <c r="AN431" s="664" t="s">
        <v>34</v>
      </c>
      <c r="AO431" s="357" t="s">
        <v>1323</v>
      </c>
      <c r="AP431" s="360" t="s">
        <v>1744</v>
      </c>
      <c r="AQ431" s="366" t="s">
        <v>687</v>
      </c>
      <c r="AR431" s="359">
        <v>0</v>
      </c>
      <c r="AS431" s="359">
        <v>0</v>
      </c>
      <c r="AT431" s="359" t="s">
        <v>1417</v>
      </c>
      <c r="AW431" s="198"/>
      <c r="AX431" s="198"/>
      <c r="AY431" s="184"/>
      <c r="AZ431" s="184"/>
      <c r="BA431" s="184"/>
      <c r="BB431" s="848"/>
      <c r="BC431" s="184"/>
      <c r="BD431" s="184"/>
      <c r="BE431" s="184"/>
      <c r="BF431" s="184"/>
      <c r="BG431" s="848"/>
      <c r="BH431" s="186"/>
      <c r="BI431" s="199"/>
      <c r="BJ431" s="199"/>
      <c r="BK431" s="199"/>
      <c r="BL431" s="186"/>
      <c r="BM431" s="186"/>
      <c r="BN431" s="186"/>
      <c r="BO431" s="186"/>
      <c r="BP431" s="186"/>
      <c r="BQ431" s="186"/>
      <c r="BR431" s="186"/>
      <c r="BS431" s="186"/>
      <c r="BT431" s="187"/>
      <c r="BU431" s="188"/>
      <c r="BV431" s="189"/>
      <c r="BW431" s="185"/>
    </row>
    <row r="432" spans="2:75" customFormat="1" ht="18.75">
      <c r="B432" s="353" t="s">
        <v>806</v>
      </c>
      <c r="C432" s="354">
        <v>12047839000164</v>
      </c>
      <c r="D432" s="355" t="s">
        <v>14</v>
      </c>
      <c r="E432" s="355" t="s">
        <v>607</v>
      </c>
      <c r="F432" s="355" t="s">
        <v>1417</v>
      </c>
      <c r="G432" s="356" t="s">
        <v>1417</v>
      </c>
      <c r="H432" s="356" t="s">
        <v>34</v>
      </c>
      <c r="I432" s="356" t="s">
        <v>34</v>
      </c>
      <c r="J432" s="356" t="s">
        <v>611</v>
      </c>
      <c r="K432" s="357" t="s">
        <v>1417</v>
      </c>
      <c r="L432" s="358"/>
      <c r="M432" s="358" t="s">
        <v>34</v>
      </c>
      <c r="N432" s="357">
        <v>253091</v>
      </c>
      <c r="O432" s="357" t="s">
        <v>1320</v>
      </c>
      <c r="P432" s="361">
        <v>40388</v>
      </c>
      <c r="Q432" s="362">
        <v>2.497166</v>
      </c>
      <c r="R432" s="362">
        <v>5.6646232669322707</v>
      </c>
      <c r="S432" s="841">
        <v>5</v>
      </c>
      <c r="T432" s="359">
        <v>-0.29208061713621691</v>
      </c>
      <c r="U432" s="664">
        <v>-2.9204303377774399</v>
      </c>
      <c r="V432" s="359">
        <v>-0.30532134991417892</v>
      </c>
      <c r="W432" s="664">
        <v>-2.656937164734313</v>
      </c>
      <c r="X432" s="359">
        <v>-9.7588856440354199E-2</v>
      </c>
      <c r="Y432" s="664">
        <v>-0.64181771904789764</v>
      </c>
      <c r="Z432" s="359">
        <v>0.18968212281679731</v>
      </c>
      <c r="AA432" s="664">
        <v>1.0018287244937514</v>
      </c>
      <c r="AB432" s="359">
        <v>0.2433158398669012</v>
      </c>
      <c r="AC432" s="363">
        <v>-1.7271219588595685</v>
      </c>
      <c r="AD432" s="865">
        <v>0</v>
      </c>
      <c r="AE432" s="360" t="s">
        <v>1768</v>
      </c>
      <c r="AF432" s="844" t="s">
        <v>1754</v>
      </c>
      <c r="AG432" s="364" t="s">
        <v>728</v>
      </c>
      <c r="AH432" s="364" t="s">
        <v>1817</v>
      </c>
      <c r="AI432" s="364">
        <v>25000</v>
      </c>
      <c r="AJ432" s="364">
        <v>5000</v>
      </c>
      <c r="AK432" s="364">
        <v>0</v>
      </c>
      <c r="AL432" s="359">
        <v>1.3000000000000001E-2</v>
      </c>
      <c r="AM432" s="359">
        <v>0</v>
      </c>
      <c r="AN432" s="664" t="s">
        <v>34</v>
      </c>
      <c r="AO432" s="357" t="s">
        <v>1323</v>
      </c>
      <c r="AP432" s="360" t="s">
        <v>1744</v>
      </c>
      <c r="AQ432" s="366" t="s">
        <v>687</v>
      </c>
      <c r="AR432" s="359">
        <v>4.5500000000000002E-3</v>
      </c>
      <c r="AS432" s="359">
        <v>4.5500000000000002E-3</v>
      </c>
      <c r="AT432" s="359" t="s">
        <v>1417</v>
      </c>
      <c r="AW432" s="198"/>
      <c r="AX432" s="198"/>
      <c r="AY432" s="184"/>
      <c r="AZ432" s="184"/>
      <c r="BA432" s="184"/>
      <c r="BB432" s="848"/>
      <c r="BC432" s="184"/>
      <c r="BD432" s="184"/>
      <c r="BE432" s="184"/>
      <c r="BF432" s="184"/>
      <c r="BG432" s="848"/>
      <c r="BH432" s="186"/>
      <c r="BI432" s="199"/>
      <c r="BJ432" s="199"/>
      <c r="BK432" s="199"/>
      <c r="BL432" s="186"/>
      <c r="BM432" s="186"/>
      <c r="BN432" s="186"/>
      <c r="BO432" s="186"/>
      <c r="BP432" s="186"/>
      <c r="BQ432" s="186"/>
      <c r="BR432" s="186"/>
      <c r="BS432" s="186"/>
      <c r="BT432" s="187"/>
      <c r="BU432" s="188"/>
      <c r="BV432" s="189"/>
      <c r="BW432" s="185"/>
    </row>
    <row r="433" spans="2:75" customFormat="1" ht="18.75">
      <c r="B433" s="353" t="s">
        <v>1544</v>
      </c>
      <c r="C433" s="354">
        <v>30877879000115</v>
      </c>
      <c r="D433" s="355" t="s">
        <v>11</v>
      </c>
      <c r="E433" s="355" t="s">
        <v>661</v>
      </c>
      <c r="F433" s="355" t="s">
        <v>1417</v>
      </c>
      <c r="G433" s="356" t="s">
        <v>738</v>
      </c>
      <c r="H433" s="356" t="s">
        <v>34</v>
      </c>
      <c r="I433" s="356" t="s">
        <v>34</v>
      </c>
      <c r="J433" s="356" t="s">
        <v>611</v>
      </c>
      <c r="K433" s="357" t="s">
        <v>48</v>
      </c>
      <c r="L433" s="358"/>
      <c r="M433" s="358" t="s">
        <v>1417</v>
      </c>
      <c r="N433" s="357">
        <v>471682</v>
      </c>
      <c r="O433" s="357" t="s">
        <v>1320</v>
      </c>
      <c r="P433" s="361">
        <v>43316</v>
      </c>
      <c r="Q433" s="362">
        <v>0.91996381999999999</v>
      </c>
      <c r="R433" s="362">
        <v>1.2752670059760947</v>
      </c>
      <c r="S433" s="841">
        <v>5</v>
      </c>
      <c r="T433" s="359">
        <v>-0.10994345757603774</v>
      </c>
      <c r="U433" s="664">
        <v>-1.0992931064489815</v>
      </c>
      <c r="V433" s="359">
        <v>-9.7813425893959471E-2</v>
      </c>
      <c r="W433" s="664">
        <v>-0.85118229216756669</v>
      </c>
      <c r="X433" s="359">
        <v>-6.9826761908768575E-2</v>
      </c>
      <c r="Y433" s="664">
        <v>-0.45923330482079994</v>
      </c>
      <c r="Z433" s="359">
        <v>1.9316601546665035E-2</v>
      </c>
      <c r="AA433" s="664">
        <v>0.10202293184867155</v>
      </c>
      <c r="AB433" s="359">
        <v>8.6095074874297864E-2</v>
      </c>
      <c r="AC433" s="363">
        <v>-2.4708522091752108</v>
      </c>
      <c r="AD433" s="865">
        <v>29599922000149</v>
      </c>
      <c r="AE433" s="360" t="s">
        <v>1763</v>
      </c>
      <c r="AF433" s="844" t="s">
        <v>1760</v>
      </c>
      <c r="AG433" s="364" t="s">
        <v>1435</v>
      </c>
      <c r="AH433" s="364" t="s">
        <v>1742</v>
      </c>
      <c r="AI433" s="364">
        <v>20000</v>
      </c>
      <c r="AJ433" s="364">
        <v>10000</v>
      </c>
      <c r="AK433" s="364">
        <v>10000</v>
      </c>
      <c r="AL433" s="359">
        <v>2E-3</v>
      </c>
      <c r="AM433" s="359">
        <v>0</v>
      </c>
      <c r="AN433" s="664" t="s">
        <v>34</v>
      </c>
      <c r="AO433" s="357" t="s">
        <v>1323</v>
      </c>
      <c r="AP433" s="360" t="s">
        <v>1762</v>
      </c>
      <c r="AQ433" s="366" t="s">
        <v>679</v>
      </c>
      <c r="AR433" s="359">
        <v>0</v>
      </c>
      <c r="AS433" s="359">
        <v>0</v>
      </c>
      <c r="AT433" s="359" t="s">
        <v>1417</v>
      </c>
      <c r="AW433" s="198"/>
      <c r="AX433" s="198"/>
      <c r="AY433" s="184"/>
      <c r="AZ433" s="184"/>
      <c r="BA433" s="184"/>
      <c r="BB433" s="848"/>
      <c r="BC433" s="184"/>
      <c r="BD433" s="184"/>
      <c r="BE433" s="184"/>
      <c r="BF433" s="184"/>
      <c r="BG433" s="848"/>
      <c r="BH433" s="186"/>
      <c r="BI433" s="199"/>
      <c r="BJ433" s="199"/>
      <c r="BK433" s="199"/>
      <c r="BL433" s="186"/>
      <c r="BM433" s="186"/>
      <c r="BN433" s="186"/>
      <c r="BO433" s="186"/>
      <c r="BP433" s="186"/>
      <c r="BQ433" s="186"/>
      <c r="BR433" s="186"/>
      <c r="BS433" s="186"/>
      <c r="BT433" s="187"/>
      <c r="BU433" s="188"/>
      <c r="BV433" s="189"/>
      <c r="BW433" s="185"/>
    </row>
    <row r="434" spans="2:75" customFormat="1" ht="18.75">
      <c r="B434" s="353" t="s">
        <v>1596</v>
      </c>
      <c r="C434" s="354">
        <v>14485349000175</v>
      </c>
      <c r="D434" s="355" t="s">
        <v>14</v>
      </c>
      <c r="E434" s="355" t="s">
        <v>607</v>
      </c>
      <c r="F434" s="355" t="s">
        <v>1417</v>
      </c>
      <c r="G434" s="356" t="s">
        <v>1417</v>
      </c>
      <c r="H434" s="356" t="s">
        <v>34</v>
      </c>
      <c r="I434" s="356" t="s">
        <v>34</v>
      </c>
      <c r="J434" s="356" t="s">
        <v>611</v>
      </c>
      <c r="K434" s="357" t="s">
        <v>48</v>
      </c>
      <c r="L434" s="358"/>
      <c r="M434" s="358" t="s">
        <v>1417</v>
      </c>
      <c r="N434" s="357">
        <v>308404</v>
      </c>
      <c r="O434" s="357" t="s">
        <v>1320</v>
      </c>
      <c r="P434" s="361">
        <v>41108</v>
      </c>
      <c r="Q434" s="362">
        <v>50.248309999999996</v>
      </c>
      <c r="R434" s="362">
        <v>172.43931402788857</v>
      </c>
      <c r="S434" s="841">
        <v>5</v>
      </c>
      <c r="T434" s="359">
        <v>-0.22107212618053895</v>
      </c>
      <c r="U434" s="664">
        <v>-2.2104367981169708</v>
      </c>
      <c r="V434" s="359">
        <v>-0.24023204805539422</v>
      </c>
      <c r="W434" s="664">
        <v>-2.0905234986614181</v>
      </c>
      <c r="X434" s="359">
        <v>-5.8675362750851057E-2</v>
      </c>
      <c r="Y434" s="664">
        <v>-0.38589331670338933</v>
      </c>
      <c r="Z434" s="359">
        <v>0.48762499705573203</v>
      </c>
      <c r="AA434" s="664">
        <v>2.5754495024470101</v>
      </c>
      <c r="AB434" s="359">
        <v>0.21789660294849836</v>
      </c>
      <c r="AC434" s="363">
        <v>-1.6298869432014076</v>
      </c>
      <c r="AD434" s="865">
        <v>25682017000105</v>
      </c>
      <c r="AE434" s="360" t="s">
        <v>1765</v>
      </c>
      <c r="AF434" s="844" t="s">
        <v>1746</v>
      </c>
      <c r="AG434" s="364" t="s">
        <v>59</v>
      </c>
      <c r="AH434" s="364" t="s">
        <v>1742</v>
      </c>
      <c r="AI434" s="364">
        <v>25000</v>
      </c>
      <c r="AJ434" s="364">
        <v>5000</v>
      </c>
      <c r="AK434" s="364">
        <v>25000</v>
      </c>
      <c r="AL434" s="359">
        <v>1.4999999999999999E-2</v>
      </c>
      <c r="AM434" s="359">
        <v>0.1</v>
      </c>
      <c r="AN434" s="664" t="s">
        <v>2156</v>
      </c>
      <c r="AO434" s="357" t="s">
        <v>1323</v>
      </c>
      <c r="AP434" s="360" t="s">
        <v>1744</v>
      </c>
      <c r="AQ434" s="366" t="s">
        <v>687</v>
      </c>
      <c r="AR434" s="359">
        <v>0</v>
      </c>
      <c r="AS434" s="359">
        <v>0</v>
      </c>
      <c r="AT434" s="359" t="s">
        <v>1417</v>
      </c>
      <c r="AW434" s="198"/>
      <c r="AX434" s="198"/>
      <c r="AY434" s="184"/>
      <c r="AZ434" s="184"/>
      <c r="BA434" s="184"/>
      <c r="BB434" s="848"/>
      <c r="BC434" s="184"/>
      <c r="BD434" s="184"/>
      <c r="BE434" s="184"/>
      <c r="BF434" s="184"/>
      <c r="BG434" s="848"/>
      <c r="BH434" s="186"/>
      <c r="BI434" s="199"/>
      <c r="BJ434" s="199"/>
      <c r="BK434" s="199"/>
      <c r="BL434" s="186"/>
      <c r="BM434" s="186"/>
      <c r="BN434" s="186"/>
      <c r="BO434" s="186"/>
      <c r="BP434" s="186"/>
      <c r="BQ434" s="186"/>
      <c r="BR434" s="186"/>
      <c r="BS434" s="186"/>
      <c r="BT434" s="187"/>
      <c r="BU434" s="188"/>
      <c r="BV434" s="189"/>
      <c r="BW434" s="185"/>
    </row>
    <row r="435" spans="2:75" customFormat="1" ht="18.75">
      <c r="B435" s="353" t="s">
        <v>920</v>
      </c>
      <c r="C435" s="354">
        <v>7195440000190</v>
      </c>
      <c r="D435" s="355" t="s">
        <v>14</v>
      </c>
      <c r="E435" s="355" t="s">
        <v>607</v>
      </c>
      <c r="F435" s="355" t="s">
        <v>1417</v>
      </c>
      <c r="G435" s="356" t="s">
        <v>1417</v>
      </c>
      <c r="H435" s="356" t="s">
        <v>34</v>
      </c>
      <c r="I435" s="356" t="s">
        <v>34</v>
      </c>
      <c r="J435" s="356" t="s">
        <v>608</v>
      </c>
      <c r="K435" s="357" t="s">
        <v>48</v>
      </c>
      <c r="L435" s="358"/>
      <c r="M435" s="358" t="s">
        <v>1414</v>
      </c>
      <c r="N435" s="357">
        <v>287288</v>
      </c>
      <c r="O435" s="357" t="s">
        <v>1320</v>
      </c>
      <c r="P435" s="361">
        <v>40811</v>
      </c>
      <c r="Q435" s="362">
        <v>46.500849000000002</v>
      </c>
      <c r="R435" s="362">
        <v>43.876996923999954</v>
      </c>
      <c r="S435" s="841">
        <v>5</v>
      </c>
      <c r="T435" s="359">
        <v>0.15214821403849954</v>
      </c>
      <c r="U435" s="664">
        <v>1.521286364269302</v>
      </c>
      <c r="V435" s="359">
        <v>0.15879558413284567</v>
      </c>
      <c r="W435" s="664">
        <v>1.3818551804413426</v>
      </c>
      <c r="X435" s="359">
        <v>0.2114982876898579</v>
      </c>
      <c r="Y435" s="664">
        <v>1.390971813166048</v>
      </c>
      <c r="Z435" s="359">
        <v>0.20178555719509661</v>
      </c>
      <c r="AA435" s="664">
        <v>1.0657544547899942</v>
      </c>
      <c r="AB435" s="359">
        <v>0.15402409705059686</v>
      </c>
      <c r="AC435" s="363">
        <v>0.2848957073264079</v>
      </c>
      <c r="AD435" s="865">
        <v>0</v>
      </c>
      <c r="AE435" s="360" t="s">
        <v>1864</v>
      </c>
      <c r="AF435" s="844" t="s">
        <v>1865</v>
      </c>
      <c r="AG435" s="364" t="s">
        <v>1437</v>
      </c>
      <c r="AH435" s="364" t="s">
        <v>1747</v>
      </c>
      <c r="AI435" s="364">
        <v>25000</v>
      </c>
      <c r="AJ435" s="364">
        <v>5000</v>
      </c>
      <c r="AK435" s="364">
        <v>5000</v>
      </c>
      <c r="AL435" s="359">
        <v>1.2E-2</v>
      </c>
      <c r="AM435" s="359">
        <v>0.2</v>
      </c>
      <c r="AN435" s="664" t="s">
        <v>666</v>
      </c>
      <c r="AO435" s="357" t="s">
        <v>1323</v>
      </c>
      <c r="AP435" s="360" t="s">
        <v>1744</v>
      </c>
      <c r="AQ435" s="366" t="s">
        <v>659</v>
      </c>
      <c r="AR435" s="359">
        <v>2.3999999999999998E-3</v>
      </c>
      <c r="AS435" s="359">
        <v>2.3999999999999998E-3</v>
      </c>
      <c r="AT435" s="359" t="s">
        <v>1417</v>
      </c>
      <c r="AW435" s="198"/>
      <c r="AX435" s="198"/>
      <c r="AY435" s="184"/>
      <c r="AZ435" s="184"/>
      <c r="BA435" s="184"/>
      <c r="BB435" s="848"/>
      <c r="BC435" s="184"/>
      <c r="BD435" s="184"/>
      <c r="BE435" s="184"/>
      <c r="BF435" s="184"/>
      <c r="BG435" s="848"/>
      <c r="BH435" s="186"/>
      <c r="BI435" s="199"/>
      <c r="BJ435" s="199"/>
      <c r="BK435" s="199"/>
      <c r="BL435" s="186"/>
      <c r="BM435" s="186"/>
      <c r="BN435" s="186"/>
      <c r="BO435" s="186"/>
      <c r="BP435" s="186"/>
      <c r="BQ435" s="186"/>
      <c r="BR435" s="186"/>
      <c r="BS435" s="186"/>
      <c r="BT435" s="187"/>
      <c r="BU435" s="188"/>
      <c r="BV435" s="189"/>
      <c r="BW435" s="185"/>
    </row>
    <row r="436" spans="2:75" customFormat="1" ht="18.75">
      <c r="B436" s="353" t="s">
        <v>934</v>
      </c>
      <c r="C436" s="354">
        <v>43584074000125</v>
      </c>
      <c r="D436" s="355" t="s">
        <v>14</v>
      </c>
      <c r="E436" s="355" t="s">
        <v>607</v>
      </c>
      <c r="F436" s="355" t="s">
        <v>1417</v>
      </c>
      <c r="G436" s="356" t="s">
        <v>1417</v>
      </c>
      <c r="H436" s="356" t="s">
        <v>34</v>
      </c>
      <c r="I436" s="356" t="s">
        <v>34</v>
      </c>
      <c r="J436" s="356" t="s">
        <v>608</v>
      </c>
      <c r="K436" s="357" t="s">
        <v>48</v>
      </c>
      <c r="L436" s="358"/>
      <c r="M436" s="358" t="s">
        <v>34</v>
      </c>
      <c r="N436" s="357">
        <v>621692</v>
      </c>
      <c r="O436" s="357" t="s">
        <v>1320</v>
      </c>
      <c r="P436" s="361">
        <v>44508</v>
      </c>
      <c r="Q436" s="362"/>
      <c r="R436" s="362"/>
      <c r="S436" s="841">
        <v>5</v>
      </c>
      <c r="T436" s="359"/>
      <c r="U436" s="664"/>
      <c r="V436" s="359"/>
      <c r="W436" s="664"/>
      <c r="X436" s="359"/>
      <c r="Y436" s="664"/>
      <c r="Z436" s="359"/>
      <c r="AA436" s="664"/>
      <c r="AB436" s="359"/>
      <c r="AC436" s="363"/>
      <c r="AD436" s="865">
        <v>0</v>
      </c>
      <c r="AE436" s="360" t="s">
        <v>2071</v>
      </c>
      <c r="AF436" s="844" t="s">
        <v>1760</v>
      </c>
      <c r="AG436" s="364" t="s">
        <v>1435</v>
      </c>
      <c r="AH436" s="364" t="s">
        <v>1747</v>
      </c>
      <c r="AI436" s="364">
        <v>1000</v>
      </c>
      <c r="AJ436" s="364">
        <v>0</v>
      </c>
      <c r="AK436" s="364">
        <v>0</v>
      </c>
      <c r="AL436" s="359">
        <v>2.5000000000000001E-2</v>
      </c>
      <c r="AM436" s="359">
        <v>0.25</v>
      </c>
      <c r="AN436" s="664" t="s">
        <v>2161</v>
      </c>
      <c r="AO436" s="357" t="s">
        <v>1323</v>
      </c>
      <c r="AP436" s="360" t="s">
        <v>1744</v>
      </c>
      <c r="AQ436" s="366" t="s">
        <v>659</v>
      </c>
      <c r="AR436" s="359">
        <v>5.3333333333333297E-3</v>
      </c>
      <c r="AS436" s="359">
        <v>5.3333333333333297E-3</v>
      </c>
      <c r="AT436" s="359" t="s">
        <v>1417</v>
      </c>
      <c r="AW436" s="198"/>
      <c r="AX436" s="198"/>
      <c r="AY436" s="184"/>
      <c r="AZ436" s="184"/>
      <c r="BA436" s="184"/>
      <c r="BB436" s="848"/>
      <c r="BC436" s="184"/>
      <c r="BD436" s="184"/>
      <c r="BE436" s="184"/>
      <c r="BF436" s="184"/>
      <c r="BG436" s="848"/>
      <c r="BH436" s="186"/>
      <c r="BI436" s="199"/>
      <c r="BJ436" s="199"/>
      <c r="BK436" s="199"/>
      <c r="BL436" s="186"/>
      <c r="BM436" s="186"/>
      <c r="BN436" s="186"/>
      <c r="BO436" s="186"/>
      <c r="BP436" s="186"/>
      <c r="BQ436" s="186"/>
      <c r="BR436" s="186"/>
      <c r="BS436" s="186"/>
      <c r="BT436" s="187"/>
      <c r="BU436" s="188"/>
      <c r="BV436" s="189"/>
      <c r="BW436" s="185"/>
    </row>
    <row r="437" spans="2:75" customFormat="1" ht="18.75">
      <c r="B437" s="353" t="s">
        <v>205</v>
      </c>
      <c r="C437" s="354">
        <v>38318005000130</v>
      </c>
      <c r="D437" s="355" t="s">
        <v>14</v>
      </c>
      <c r="E437" s="355" t="s">
        <v>607</v>
      </c>
      <c r="F437" s="355" t="s">
        <v>1417</v>
      </c>
      <c r="G437" s="356" t="s">
        <v>866</v>
      </c>
      <c r="H437" s="356" t="s">
        <v>34</v>
      </c>
      <c r="I437" s="356" t="s">
        <v>34</v>
      </c>
      <c r="J437" s="356" t="s">
        <v>690</v>
      </c>
      <c r="K437" s="357" t="s">
        <v>1417</v>
      </c>
      <c r="L437" s="358"/>
      <c r="M437" s="358" t="s">
        <v>34</v>
      </c>
      <c r="N437" s="357">
        <v>553719</v>
      </c>
      <c r="O437" s="357" t="s">
        <v>1320</v>
      </c>
      <c r="P437" s="361">
        <v>44092</v>
      </c>
      <c r="Q437" s="362">
        <v>2.6872604600000001</v>
      </c>
      <c r="R437" s="362">
        <v>4.4739014078087687</v>
      </c>
      <c r="S437" s="841">
        <v>5</v>
      </c>
      <c r="T437" s="359">
        <v>-0.34018539841100104</v>
      </c>
      <c r="U437" s="664">
        <v>-3.4014162518872735</v>
      </c>
      <c r="V437" s="359">
        <v>-0.36046262074245383</v>
      </c>
      <c r="W437" s="664">
        <v>-3.1367820619729252</v>
      </c>
      <c r="X437" s="359">
        <v>-0.18219512550159533</v>
      </c>
      <c r="Y437" s="664">
        <v>-1.1982521789519081</v>
      </c>
      <c r="Z437" s="359"/>
      <c r="AA437" s="664"/>
      <c r="AB437" s="359">
        <v>0.36487719063751295</v>
      </c>
      <c r="AC437" s="363">
        <v>-1.3028421973162523</v>
      </c>
      <c r="AD437" s="865">
        <v>38120824000178</v>
      </c>
      <c r="AE437" s="360" t="s">
        <v>1769</v>
      </c>
      <c r="AF437" s="844" t="s">
        <v>1760</v>
      </c>
      <c r="AG437" s="364" t="s">
        <v>1435</v>
      </c>
      <c r="AH437" s="364" t="s">
        <v>1742</v>
      </c>
      <c r="AI437" s="364">
        <v>1000</v>
      </c>
      <c r="AJ437" s="364">
        <v>500</v>
      </c>
      <c r="AK437" s="364">
        <v>1000</v>
      </c>
      <c r="AL437" s="359">
        <v>1.3000000000000001E-2</v>
      </c>
      <c r="AM437" s="359">
        <v>0</v>
      </c>
      <c r="AN437" s="664" t="s">
        <v>34</v>
      </c>
      <c r="AO437" s="357" t="s">
        <v>1323</v>
      </c>
      <c r="AP437" s="360" t="s">
        <v>1744</v>
      </c>
      <c r="AQ437" s="366" t="s">
        <v>687</v>
      </c>
      <c r="AR437" s="359">
        <v>7.9993333333333305E-3</v>
      </c>
      <c r="AS437" s="359">
        <v>7.9993333333333305E-3</v>
      </c>
      <c r="AT437" s="359" t="s">
        <v>1417</v>
      </c>
      <c r="AW437" s="198"/>
      <c r="AX437" s="198"/>
      <c r="AY437" s="184"/>
      <c r="AZ437" s="184"/>
      <c r="BA437" s="184"/>
      <c r="BB437" s="848"/>
      <c r="BC437" s="184"/>
      <c r="BD437" s="184"/>
      <c r="BE437" s="184"/>
      <c r="BF437" s="184"/>
      <c r="BG437" s="848"/>
      <c r="BH437" s="186"/>
      <c r="BI437" s="199"/>
      <c r="BJ437" s="199"/>
      <c r="BK437" s="199"/>
      <c r="BL437" s="186"/>
      <c r="BM437" s="186"/>
      <c r="BN437" s="186"/>
      <c r="BO437" s="186"/>
      <c r="BP437" s="186"/>
      <c r="BQ437" s="186"/>
      <c r="BR437" s="186"/>
      <c r="BS437" s="186"/>
      <c r="BT437" s="187"/>
      <c r="BU437" s="188"/>
      <c r="BV437" s="189"/>
      <c r="BW437" s="185"/>
    </row>
    <row r="438" spans="2:75" customFormat="1" ht="18.75">
      <c r="B438" s="353" t="s">
        <v>47</v>
      </c>
      <c r="C438" s="354">
        <v>41686811000175</v>
      </c>
      <c r="D438" s="355" t="s">
        <v>14</v>
      </c>
      <c r="E438" s="355" t="s">
        <v>607</v>
      </c>
      <c r="F438" s="355" t="s">
        <v>1417</v>
      </c>
      <c r="G438" s="356" t="s">
        <v>1417</v>
      </c>
      <c r="H438" s="356" t="s">
        <v>34</v>
      </c>
      <c r="I438" s="356" t="s">
        <v>34</v>
      </c>
      <c r="J438" s="356" t="s">
        <v>611</v>
      </c>
      <c r="K438" s="357" t="s">
        <v>49</v>
      </c>
      <c r="L438" s="358"/>
      <c r="M438" s="358" t="s">
        <v>34</v>
      </c>
      <c r="N438" s="357">
        <v>75686811</v>
      </c>
      <c r="O438" s="357" t="s">
        <v>1320</v>
      </c>
      <c r="P438" s="361">
        <v>44327</v>
      </c>
      <c r="Q438" s="362">
        <v>23.762761099999999</v>
      </c>
      <c r="R438" s="362">
        <v>23.352243711818176</v>
      </c>
      <c r="S438" s="841">
        <v>5</v>
      </c>
      <c r="T438" s="359">
        <v>-4.4453411283074784E-2</v>
      </c>
      <c r="U438" s="664">
        <v>-0.44447691257870864</v>
      </c>
      <c r="V438" s="359">
        <v>-4.4453411283074784E-2</v>
      </c>
      <c r="W438" s="664">
        <v>-0.38683806609141447</v>
      </c>
      <c r="X438" s="359"/>
      <c r="Y438" s="664"/>
      <c r="Z438" s="359"/>
      <c r="AA438" s="664"/>
      <c r="AB438" s="359">
        <v>0.38623523970732004</v>
      </c>
      <c r="AC438" s="363">
        <v>-0.41261949961413363</v>
      </c>
      <c r="AD438" s="865">
        <v>41544075000110</v>
      </c>
      <c r="AE438" s="360" t="s">
        <v>1813</v>
      </c>
      <c r="AF438" s="844" t="s">
        <v>1760</v>
      </c>
      <c r="AG438" s="364" t="s">
        <v>1435</v>
      </c>
      <c r="AH438" s="364" t="s">
        <v>1742</v>
      </c>
      <c r="AI438" s="364">
        <v>1000</v>
      </c>
      <c r="AJ438" s="364">
        <v>1000</v>
      </c>
      <c r="AK438" s="364">
        <v>1000</v>
      </c>
      <c r="AL438" s="359">
        <v>0.01</v>
      </c>
      <c r="AM438" s="359">
        <v>0</v>
      </c>
      <c r="AN438" s="664" t="s">
        <v>34</v>
      </c>
      <c r="AO438" s="357" t="s">
        <v>1323</v>
      </c>
      <c r="AP438" s="360" t="s">
        <v>1744</v>
      </c>
      <c r="AQ438" s="366" t="s">
        <v>702</v>
      </c>
      <c r="AR438" s="359">
        <v>6.7000000000000002E-3</v>
      </c>
      <c r="AS438" s="359">
        <v>6.7000000000000002E-3</v>
      </c>
      <c r="AT438" s="359" t="s">
        <v>1417</v>
      </c>
      <c r="AW438" s="198"/>
      <c r="AX438" s="198"/>
      <c r="AY438" s="184"/>
      <c r="AZ438" s="184"/>
      <c r="BA438" s="184"/>
      <c r="BB438" s="848"/>
      <c r="BC438" s="184"/>
      <c r="BD438" s="184"/>
      <c r="BE438" s="184"/>
      <c r="BF438" s="184"/>
      <c r="BG438" s="848"/>
      <c r="BH438" s="186"/>
      <c r="BI438" s="199"/>
      <c r="BJ438" s="199"/>
      <c r="BK438" s="199"/>
      <c r="BL438" s="186"/>
      <c r="BM438" s="186"/>
      <c r="BN438" s="186"/>
      <c r="BO438" s="186"/>
      <c r="BP438" s="186"/>
      <c r="BQ438" s="186"/>
      <c r="BR438" s="186"/>
      <c r="BS438" s="186"/>
      <c r="BT438" s="187"/>
      <c r="BU438" s="188"/>
      <c r="BV438" s="189"/>
      <c r="BW438" s="185"/>
    </row>
    <row r="439" spans="2:75" customFormat="1" ht="18.75">
      <c r="B439" s="353" t="s">
        <v>944</v>
      </c>
      <c r="C439" s="354">
        <v>41373588000106</v>
      </c>
      <c r="D439" s="355" t="s">
        <v>14</v>
      </c>
      <c r="E439" s="355" t="s">
        <v>607</v>
      </c>
      <c r="F439" s="355" t="s">
        <v>1417</v>
      </c>
      <c r="G439" s="356" t="s">
        <v>1417</v>
      </c>
      <c r="H439" s="356" t="s">
        <v>34</v>
      </c>
      <c r="I439" s="356" t="s">
        <v>34</v>
      </c>
      <c r="J439" s="356" t="s">
        <v>611</v>
      </c>
      <c r="K439" s="357" t="s">
        <v>48</v>
      </c>
      <c r="L439" s="358"/>
      <c r="M439" s="358" t="s">
        <v>34</v>
      </c>
      <c r="N439" s="357">
        <v>586897</v>
      </c>
      <c r="O439" s="357" t="s">
        <v>1320</v>
      </c>
      <c r="P439" s="361">
        <v>44316</v>
      </c>
      <c r="Q439" s="362">
        <v>15.935580740000001</v>
      </c>
      <c r="R439" s="362">
        <v>31.934701156972103</v>
      </c>
      <c r="S439" s="841">
        <v>5</v>
      </c>
      <c r="T439" s="359">
        <v>-0.24026911343550805</v>
      </c>
      <c r="U439" s="664">
        <v>-2.4023819690188541</v>
      </c>
      <c r="V439" s="359">
        <v>-0.20359914971848592</v>
      </c>
      <c r="W439" s="664">
        <v>-1.7717403245708285</v>
      </c>
      <c r="X439" s="359"/>
      <c r="Y439" s="664"/>
      <c r="Z439" s="359"/>
      <c r="AA439" s="664"/>
      <c r="AB439" s="359">
        <v>0.22000168556141927</v>
      </c>
      <c r="AC439" s="363">
        <v>-1.4477794975251175</v>
      </c>
      <c r="AD439" s="865">
        <v>41544075000110</v>
      </c>
      <c r="AE439" s="360" t="s">
        <v>1813</v>
      </c>
      <c r="AF439" s="844" t="s">
        <v>1760</v>
      </c>
      <c r="AG439" s="364" t="s">
        <v>1435</v>
      </c>
      <c r="AH439" s="364" t="s">
        <v>1742</v>
      </c>
      <c r="AI439" s="364">
        <v>1000</v>
      </c>
      <c r="AJ439" s="364">
        <v>1000</v>
      </c>
      <c r="AK439" s="364">
        <v>1000</v>
      </c>
      <c r="AL439" s="359">
        <v>0.01</v>
      </c>
      <c r="AM439" s="359">
        <v>0</v>
      </c>
      <c r="AN439" s="664" t="s">
        <v>34</v>
      </c>
      <c r="AO439" s="357" t="s">
        <v>1323</v>
      </c>
      <c r="AP439" s="360" t="s">
        <v>1744</v>
      </c>
      <c r="AQ439" s="366" t="s">
        <v>687</v>
      </c>
      <c r="AR439" s="359">
        <v>6.7000000000000002E-3</v>
      </c>
      <c r="AS439" s="359">
        <v>6.7000000000000002E-3</v>
      </c>
      <c r="AT439" s="359" t="s">
        <v>1417</v>
      </c>
      <c r="AW439" s="198"/>
      <c r="AX439" s="198"/>
      <c r="AY439" s="184"/>
      <c r="AZ439" s="184"/>
      <c r="BA439" s="184"/>
      <c r="BB439" s="848"/>
      <c r="BC439" s="184"/>
      <c r="BD439" s="184"/>
      <c r="BE439" s="184"/>
      <c r="BF439" s="184"/>
      <c r="BG439" s="848"/>
      <c r="BH439" s="186"/>
      <c r="BI439" s="199"/>
      <c r="BJ439" s="199"/>
      <c r="BK439" s="199"/>
      <c r="BL439" s="186"/>
      <c r="BM439" s="186"/>
      <c r="BN439" s="186"/>
      <c r="BO439" s="186"/>
      <c r="BP439" s="186"/>
      <c r="BQ439" s="186"/>
      <c r="BR439" s="186"/>
      <c r="BS439" s="186"/>
      <c r="BT439" s="187"/>
      <c r="BU439" s="188"/>
      <c r="BV439" s="189"/>
      <c r="BW439" s="185"/>
    </row>
    <row r="440" spans="2:75" customFormat="1" ht="18.75">
      <c r="B440" s="353" t="s">
        <v>1601</v>
      </c>
      <c r="C440" s="354">
        <v>34714223000132</v>
      </c>
      <c r="D440" s="355" t="s">
        <v>13</v>
      </c>
      <c r="E440" s="355" t="s">
        <v>1417</v>
      </c>
      <c r="F440" s="355" t="s">
        <v>1417</v>
      </c>
      <c r="G440" s="356" t="s">
        <v>1417</v>
      </c>
      <c r="H440" s="356" t="s">
        <v>34</v>
      </c>
      <c r="I440" s="356" t="s">
        <v>1417</v>
      </c>
      <c r="J440" s="356" t="s">
        <v>1417</v>
      </c>
      <c r="K440" s="357" t="s">
        <v>48</v>
      </c>
      <c r="L440" s="358"/>
      <c r="M440" s="358" t="s">
        <v>1417</v>
      </c>
      <c r="N440" s="357">
        <v>524859</v>
      </c>
      <c r="O440" s="357" t="s">
        <v>1320</v>
      </c>
      <c r="P440" s="361">
        <v>43739</v>
      </c>
      <c r="Q440" s="362">
        <v>160.67271188999999</v>
      </c>
      <c r="R440" s="362">
        <v>4443193.3680825289</v>
      </c>
      <c r="S440" s="841">
        <v>5</v>
      </c>
      <c r="T440" s="359">
        <v>0.13898831862667094</v>
      </c>
      <c r="U440" s="664">
        <v>1.3897043435946514</v>
      </c>
      <c r="V440" s="359">
        <v>0.31522033586701625</v>
      </c>
      <c r="W440" s="664">
        <v>2.7430791383587225</v>
      </c>
      <c r="X440" s="359">
        <v>0.55113979846423122</v>
      </c>
      <c r="Y440" s="664">
        <v>3.6247098411592678</v>
      </c>
      <c r="Z440" s="359">
        <v>0.9988064999999966</v>
      </c>
      <c r="AA440" s="664">
        <v>5.2753154965347822</v>
      </c>
      <c r="AB440" s="359">
        <v>0.26904665869592248</v>
      </c>
      <c r="AC440" s="363">
        <v>0.74450118347352434</v>
      </c>
      <c r="AD440" s="865">
        <v>0</v>
      </c>
      <c r="AE440" s="360" t="s">
        <v>2018</v>
      </c>
      <c r="AF440" s="844" t="s">
        <v>1760</v>
      </c>
      <c r="AG440" s="364" t="s">
        <v>1435</v>
      </c>
      <c r="AH440" s="364" t="s">
        <v>1817</v>
      </c>
      <c r="AI440" s="364">
        <v>10000</v>
      </c>
      <c r="AJ440" s="364">
        <v>0</v>
      </c>
      <c r="AK440" s="364">
        <v>0</v>
      </c>
      <c r="AL440" s="359">
        <v>5.7999999999999996E-3</v>
      </c>
      <c r="AM440" s="359">
        <v>0</v>
      </c>
      <c r="AN440" s="664" t="s">
        <v>34</v>
      </c>
      <c r="AO440" s="357" t="s">
        <v>1323</v>
      </c>
      <c r="AP440" s="360" t="s">
        <v>1762</v>
      </c>
      <c r="AQ440" s="366" t="s">
        <v>1872</v>
      </c>
      <c r="AR440" s="359">
        <v>0</v>
      </c>
      <c r="AS440" s="359">
        <v>0</v>
      </c>
      <c r="AT440" s="359" t="s">
        <v>1417</v>
      </c>
      <c r="AW440" s="198"/>
      <c r="AX440" s="198"/>
      <c r="AY440" s="184"/>
      <c r="AZ440" s="184"/>
      <c r="BA440" s="184"/>
      <c r="BB440" s="848"/>
      <c r="BC440" s="184"/>
      <c r="BD440" s="184"/>
      <c r="BE440" s="184"/>
      <c r="BF440" s="184"/>
      <c r="BG440" s="848"/>
      <c r="BH440" s="186"/>
      <c r="BI440" s="199"/>
      <c r="BJ440" s="199"/>
      <c r="BK440" s="199"/>
      <c r="BL440" s="186"/>
      <c r="BM440" s="186"/>
      <c r="BN440" s="186"/>
      <c r="BO440" s="186"/>
      <c r="BP440" s="186"/>
      <c r="BQ440" s="186"/>
      <c r="BR440" s="186"/>
      <c r="BS440" s="186"/>
      <c r="BT440" s="187"/>
      <c r="BU440" s="188"/>
      <c r="BV440" s="189"/>
      <c r="BW440" s="185"/>
    </row>
    <row r="441" spans="2:75" customFormat="1" ht="18.75">
      <c r="B441" s="353" t="s">
        <v>989</v>
      </c>
      <c r="C441" s="354">
        <v>24874367000100</v>
      </c>
      <c r="D441" s="355" t="s">
        <v>14</v>
      </c>
      <c r="E441" s="355" t="s">
        <v>607</v>
      </c>
      <c r="F441" s="355" t="s">
        <v>1417</v>
      </c>
      <c r="G441" s="356" t="s">
        <v>1417</v>
      </c>
      <c r="H441" s="356" t="s">
        <v>34</v>
      </c>
      <c r="I441" s="356" t="s">
        <v>34</v>
      </c>
      <c r="J441" s="356" t="s">
        <v>608</v>
      </c>
      <c r="K441" s="357" t="s">
        <v>48</v>
      </c>
      <c r="L441" s="358"/>
      <c r="M441" s="358" t="s">
        <v>34</v>
      </c>
      <c r="N441" s="357">
        <v>430595</v>
      </c>
      <c r="O441" s="357" t="s">
        <v>1320</v>
      </c>
      <c r="P441" s="361">
        <v>42510</v>
      </c>
      <c r="Q441" s="362">
        <v>46.516151999999998</v>
      </c>
      <c r="R441" s="362">
        <v>93.963941351999921</v>
      </c>
      <c r="S441" s="841">
        <v>5</v>
      </c>
      <c r="T441" s="359">
        <v>-0.46443198724980261</v>
      </c>
      <c r="U441" s="664">
        <v>-4.6437222664660256</v>
      </c>
      <c r="V441" s="359">
        <v>-0.5429959057334528</v>
      </c>
      <c r="W441" s="664">
        <v>-4.7252051081501589</v>
      </c>
      <c r="X441" s="359">
        <v>-0.56598464126745851</v>
      </c>
      <c r="Y441" s="664">
        <v>-3.7223406926224696</v>
      </c>
      <c r="Z441" s="359">
        <v>-0.22585872813142771</v>
      </c>
      <c r="AA441" s="664">
        <v>-1.1928997744201315</v>
      </c>
      <c r="AB441" s="359">
        <v>0.51678667105737919</v>
      </c>
      <c r="AC441" s="363">
        <v>-1.2730798270118486</v>
      </c>
      <c r="AD441" s="865">
        <v>0</v>
      </c>
      <c r="AE441" s="360" t="s">
        <v>1959</v>
      </c>
      <c r="AF441" s="844" t="s">
        <v>1960</v>
      </c>
      <c r="AG441" s="364" t="s">
        <v>1437</v>
      </c>
      <c r="AH441" s="364" t="s">
        <v>1747</v>
      </c>
      <c r="AI441" s="364">
        <v>10000</v>
      </c>
      <c r="AJ441" s="364">
        <v>0</v>
      </c>
      <c r="AK441" s="364">
        <v>5000</v>
      </c>
      <c r="AL441" s="359">
        <v>2.5000000000000001E-2</v>
      </c>
      <c r="AM441" s="359">
        <v>0.2</v>
      </c>
      <c r="AN441" s="664" t="s">
        <v>666</v>
      </c>
      <c r="AO441" s="357" t="s">
        <v>1323</v>
      </c>
      <c r="AP441" s="360" t="s">
        <v>1744</v>
      </c>
      <c r="AQ441" s="366" t="s">
        <v>670</v>
      </c>
      <c r="AR441" s="359">
        <v>6.7200000000000003E-3</v>
      </c>
      <c r="AS441" s="359">
        <v>6.7200000000000003E-3</v>
      </c>
      <c r="AT441" s="359" t="s">
        <v>1417</v>
      </c>
      <c r="AW441" s="198"/>
      <c r="AX441" s="198"/>
      <c r="AY441" s="184"/>
      <c r="AZ441" s="184"/>
      <c r="BA441" s="184"/>
      <c r="BB441" s="848"/>
      <c r="BC441" s="184"/>
      <c r="BD441" s="184"/>
      <c r="BE441" s="184"/>
      <c r="BF441" s="184"/>
      <c r="BG441" s="848"/>
      <c r="BH441" s="186"/>
      <c r="BI441" s="199"/>
      <c r="BJ441" s="199"/>
      <c r="BK441" s="199"/>
      <c r="BL441" s="186"/>
      <c r="BM441" s="186"/>
      <c r="BN441" s="186"/>
      <c r="BO441" s="186"/>
      <c r="BP441" s="186"/>
      <c r="BQ441" s="186"/>
      <c r="BR441" s="186"/>
      <c r="BS441" s="186"/>
      <c r="BT441" s="187"/>
      <c r="BU441" s="188"/>
      <c r="BV441" s="189"/>
      <c r="BW441" s="185"/>
    </row>
    <row r="442" spans="2:75" customFormat="1" ht="18.75">
      <c r="B442" s="353" t="s">
        <v>996</v>
      </c>
      <c r="C442" s="354">
        <v>41484468000186</v>
      </c>
      <c r="D442" s="355" t="s">
        <v>14</v>
      </c>
      <c r="E442" s="355" t="s">
        <v>607</v>
      </c>
      <c r="F442" s="355" t="s">
        <v>1417</v>
      </c>
      <c r="G442" s="356" t="s">
        <v>1417</v>
      </c>
      <c r="H442" s="356" t="s">
        <v>34</v>
      </c>
      <c r="I442" s="356" t="s">
        <v>34</v>
      </c>
      <c r="J442" s="356" t="s">
        <v>696</v>
      </c>
      <c r="K442" s="357" t="s">
        <v>1417</v>
      </c>
      <c r="L442" s="358"/>
      <c r="M442" s="358" t="s">
        <v>1414</v>
      </c>
      <c r="N442" s="357">
        <v>594326</v>
      </c>
      <c r="O442" s="357" t="s">
        <v>1320</v>
      </c>
      <c r="P442" s="361">
        <v>44314</v>
      </c>
      <c r="Q442" s="362">
        <v>1.02117572</v>
      </c>
      <c r="R442" s="362">
        <v>1.9889128826399998</v>
      </c>
      <c r="S442" s="841">
        <v>5</v>
      </c>
      <c r="T442" s="359">
        <v>-0.32388750418629464</v>
      </c>
      <c r="U442" s="664">
        <v>-3.2384582808914693</v>
      </c>
      <c r="V442" s="359">
        <v>-0.33914957534678758</v>
      </c>
      <c r="W442" s="664">
        <v>-2.9513137924878983</v>
      </c>
      <c r="X442" s="359"/>
      <c r="Y442" s="664"/>
      <c r="Z442" s="359"/>
      <c r="AA442" s="664"/>
      <c r="AB442" s="359">
        <v>0.20754985087073513</v>
      </c>
      <c r="AC442" s="363">
        <v>-2.187736360687099</v>
      </c>
      <c r="AD442" s="865">
        <v>35412313000131</v>
      </c>
      <c r="AE442" s="360" t="s">
        <v>1831</v>
      </c>
      <c r="AF442" s="844" t="s">
        <v>1783</v>
      </c>
      <c r="AG442" s="364" t="s">
        <v>59</v>
      </c>
      <c r="AH442" s="364" t="s">
        <v>1742</v>
      </c>
      <c r="AI442" s="364">
        <v>100</v>
      </c>
      <c r="AJ442" s="364">
        <v>0</v>
      </c>
      <c r="AK442" s="364">
        <v>0</v>
      </c>
      <c r="AL442" s="359">
        <v>0</v>
      </c>
      <c r="AM442" s="359">
        <v>0</v>
      </c>
      <c r="AN442" s="664" t="s">
        <v>2156</v>
      </c>
      <c r="AO442" s="357" t="s">
        <v>1323</v>
      </c>
      <c r="AP442" s="360" t="s">
        <v>1744</v>
      </c>
      <c r="AQ442" s="366" t="s">
        <v>687</v>
      </c>
      <c r="AR442" s="359">
        <v>1.8666666666666699E-3</v>
      </c>
      <c r="AS442" s="359">
        <v>1.8666666666666699E-3</v>
      </c>
      <c r="AT442" s="359" t="s">
        <v>1417</v>
      </c>
      <c r="AW442" s="198"/>
      <c r="AX442" s="198"/>
      <c r="AY442" s="184"/>
      <c r="AZ442" s="184"/>
      <c r="BA442" s="184"/>
      <c r="BB442" s="848"/>
      <c r="BC442" s="184"/>
      <c r="BD442" s="184"/>
      <c r="BE442" s="184"/>
      <c r="BF442" s="184"/>
      <c r="BG442" s="848"/>
      <c r="BH442" s="186"/>
      <c r="BI442" s="199"/>
      <c r="BJ442" s="199"/>
      <c r="BK442" s="199"/>
      <c r="BL442" s="186"/>
      <c r="BM442" s="186"/>
      <c r="BN442" s="186"/>
      <c r="BO442" s="186"/>
      <c r="BP442" s="186"/>
      <c r="BQ442" s="186"/>
      <c r="BR442" s="186"/>
      <c r="BS442" s="186"/>
      <c r="BT442" s="187"/>
      <c r="BU442" s="188"/>
      <c r="BV442" s="189"/>
      <c r="BW442" s="185"/>
    </row>
    <row r="443" spans="2:75" customFormat="1" ht="18.75">
      <c r="B443" s="353" t="s">
        <v>997</v>
      </c>
      <c r="C443" s="354">
        <v>41559595000105</v>
      </c>
      <c r="D443" s="355" t="s">
        <v>14</v>
      </c>
      <c r="E443" s="355" t="s">
        <v>607</v>
      </c>
      <c r="F443" s="355" t="s">
        <v>1417</v>
      </c>
      <c r="G443" s="356" t="s">
        <v>1417</v>
      </c>
      <c r="H443" s="356" t="s">
        <v>34</v>
      </c>
      <c r="I443" s="356" t="s">
        <v>34</v>
      </c>
      <c r="J443" s="356" t="s">
        <v>613</v>
      </c>
      <c r="K443" s="357" t="s">
        <v>1417</v>
      </c>
      <c r="L443" s="358"/>
      <c r="M443" s="358" t="s">
        <v>1414</v>
      </c>
      <c r="N443" s="357">
        <v>595543</v>
      </c>
      <c r="O443" s="357" t="s">
        <v>1320</v>
      </c>
      <c r="P443" s="361">
        <v>44316</v>
      </c>
      <c r="Q443" s="362">
        <v>0.87039476000000005</v>
      </c>
      <c r="R443" s="362">
        <v>2.7028738769599983</v>
      </c>
      <c r="S443" s="841">
        <v>5</v>
      </c>
      <c r="T443" s="359">
        <v>-0.27976052190911249</v>
      </c>
      <c r="U443" s="664">
        <v>-2.797245238340448</v>
      </c>
      <c r="V443" s="359">
        <v>-0.28957400897791619</v>
      </c>
      <c r="W443" s="664">
        <v>-2.519902216503346</v>
      </c>
      <c r="X443" s="359"/>
      <c r="Y443" s="664"/>
      <c r="Z443" s="359"/>
      <c r="AA443" s="664"/>
      <c r="AB443" s="359">
        <v>0.27349043141388102</v>
      </c>
      <c r="AC443" s="363">
        <v>-1.4789869866565684</v>
      </c>
      <c r="AD443" s="865">
        <v>35416040000101</v>
      </c>
      <c r="AE443" s="360" t="s">
        <v>1831</v>
      </c>
      <c r="AF443" s="844" t="s">
        <v>1783</v>
      </c>
      <c r="AG443" s="364" t="s">
        <v>59</v>
      </c>
      <c r="AH443" s="364" t="s">
        <v>1742</v>
      </c>
      <c r="AI443" s="364">
        <v>100</v>
      </c>
      <c r="AJ443" s="364">
        <v>0</v>
      </c>
      <c r="AK443" s="364">
        <v>0</v>
      </c>
      <c r="AL443" s="359">
        <v>0</v>
      </c>
      <c r="AM443" s="359">
        <v>0</v>
      </c>
      <c r="AN443" s="664" t="s">
        <v>666</v>
      </c>
      <c r="AO443" s="357" t="s">
        <v>1323</v>
      </c>
      <c r="AP443" s="360" t="s">
        <v>1744</v>
      </c>
      <c r="AQ443" s="366" t="s">
        <v>687</v>
      </c>
      <c r="AR443" s="359">
        <v>1.8666666666666699E-3</v>
      </c>
      <c r="AS443" s="359">
        <v>1.8666666666666699E-3</v>
      </c>
      <c r="AT443" s="359" t="s">
        <v>1417</v>
      </c>
      <c r="AW443" s="198"/>
      <c r="AX443" s="198"/>
      <c r="AY443" s="184"/>
      <c r="AZ443" s="184"/>
      <c r="BA443" s="184"/>
      <c r="BB443" s="848"/>
      <c r="BC443" s="184"/>
      <c r="BD443" s="184"/>
      <c r="BE443" s="184"/>
      <c r="BF443" s="184"/>
      <c r="BG443" s="848"/>
      <c r="BH443" s="186"/>
      <c r="BI443" s="199"/>
      <c r="BJ443" s="199"/>
      <c r="BK443" s="199"/>
      <c r="BL443" s="186"/>
      <c r="BM443" s="186"/>
      <c r="BN443" s="186"/>
      <c r="BO443" s="186"/>
      <c r="BP443" s="186"/>
      <c r="BQ443" s="186"/>
      <c r="BR443" s="186"/>
      <c r="BS443" s="186"/>
      <c r="BT443" s="187"/>
      <c r="BU443" s="188"/>
      <c r="BV443" s="189"/>
      <c r="BW443" s="185"/>
    </row>
    <row r="444" spans="2:75" customFormat="1" ht="18.75">
      <c r="B444" s="353" t="s">
        <v>241</v>
      </c>
      <c r="C444" s="354">
        <v>38318178000158</v>
      </c>
      <c r="D444" s="355" t="s">
        <v>14</v>
      </c>
      <c r="E444" s="355" t="s">
        <v>607</v>
      </c>
      <c r="F444" s="355" t="s">
        <v>1417</v>
      </c>
      <c r="G444" s="356" t="s">
        <v>866</v>
      </c>
      <c r="H444" s="356" t="s">
        <v>34</v>
      </c>
      <c r="I444" s="356" t="s">
        <v>34</v>
      </c>
      <c r="J444" s="356" t="s">
        <v>611</v>
      </c>
      <c r="K444" s="357" t="s">
        <v>1417</v>
      </c>
      <c r="L444" s="358"/>
      <c r="M444" s="358" t="s">
        <v>34</v>
      </c>
      <c r="N444" s="357">
        <v>582883</v>
      </c>
      <c r="O444" s="357" t="s">
        <v>1320</v>
      </c>
      <c r="P444" s="361">
        <v>44295</v>
      </c>
      <c r="Q444" s="362">
        <v>1.1601320100000001</v>
      </c>
      <c r="R444" s="362">
        <v>1.2226062059760954</v>
      </c>
      <c r="S444" s="841">
        <v>5</v>
      </c>
      <c r="T444" s="359">
        <v>-0.38603402115222729</v>
      </c>
      <c r="U444" s="664">
        <v>-3.8598434837646436</v>
      </c>
      <c r="V444" s="359">
        <v>-0.37822335867563062</v>
      </c>
      <c r="W444" s="664">
        <v>-3.2913377938306159</v>
      </c>
      <c r="X444" s="359"/>
      <c r="Y444" s="664"/>
      <c r="Z444" s="359"/>
      <c r="AA444" s="664"/>
      <c r="AB444" s="359">
        <v>0.28335230824253732</v>
      </c>
      <c r="AC444" s="363">
        <v>-1.7403709953611186</v>
      </c>
      <c r="AD444" s="865">
        <v>38427986000153</v>
      </c>
      <c r="AE444" s="360" t="s">
        <v>1763</v>
      </c>
      <c r="AF444" s="844" t="s">
        <v>1760</v>
      </c>
      <c r="AG444" s="364" t="s">
        <v>1435</v>
      </c>
      <c r="AH444" s="364" t="s">
        <v>1742</v>
      </c>
      <c r="AI444" s="364">
        <v>5000</v>
      </c>
      <c r="AJ444" s="364">
        <v>5000</v>
      </c>
      <c r="AK444" s="364">
        <v>5000</v>
      </c>
      <c r="AL444" s="359">
        <v>0.01</v>
      </c>
      <c r="AM444" s="359">
        <v>0</v>
      </c>
      <c r="AN444" s="664" t="s">
        <v>34</v>
      </c>
      <c r="AO444" s="357" t="s">
        <v>1323</v>
      </c>
      <c r="AP444" s="360" t="s">
        <v>1744</v>
      </c>
      <c r="AQ444" s="366" t="s">
        <v>687</v>
      </c>
      <c r="AR444" s="359">
        <v>6.6670000000000002E-3</v>
      </c>
      <c r="AS444" s="359">
        <v>6.6670000000000002E-3</v>
      </c>
      <c r="AT444" s="359" t="s">
        <v>1417</v>
      </c>
      <c r="AW444" s="198"/>
      <c r="AX444" s="198"/>
      <c r="AY444" s="184"/>
      <c r="AZ444" s="184"/>
      <c r="BA444" s="184"/>
      <c r="BB444" s="848"/>
      <c r="BC444" s="184"/>
      <c r="BD444" s="184"/>
      <c r="BE444" s="184"/>
      <c r="BF444" s="184"/>
      <c r="BG444" s="848"/>
      <c r="BH444" s="186"/>
      <c r="BI444" s="199"/>
      <c r="BJ444" s="199"/>
      <c r="BK444" s="199"/>
      <c r="BL444" s="186"/>
      <c r="BM444" s="186"/>
      <c r="BN444" s="186"/>
      <c r="BO444" s="186"/>
      <c r="BP444" s="186"/>
      <c r="BQ444" s="186"/>
      <c r="BR444" s="186"/>
      <c r="BS444" s="186"/>
      <c r="BT444" s="187"/>
      <c r="BU444" s="188"/>
      <c r="BV444" s="189"/>
      <c r="BW444" s="185"/>
    </row>
    <row r="445" spans="2:75" customFormat="1" ht="18.75">
      <c r="B445" s="353" t="s">
        <v>1020</v>
      </c>
      <c r="C445" s="354">
        <v>29587389000103</v>
      </c>
      <c r="D445" s="355" t="s">
        <v>11</v>
      </c>
      <c r="E445" s="355" t="s">
        <v>661</v>
      </c>
      <c r="F445" s="355" t="s">
        <v>1417</v>
      </c>
      <c r="G445" s="356" t="s">
        <v>1417</v>
      </c>
      <c r="H445" s="356" t="s">
        <v>34</v>
      </c>
      <c r="I445" s="356" t="s">
        <v>34</v>
      </c>
      <c r="J445" s="356" t="s">
        <v>611</v>
      </c>
      <c r="K445" s="357" t="s">
        <v>48</v>
      </c>
      <c r="L445" s="358"/>
      <c r="M445" s="358" t="s">
        <v>34</v>
      </c>
      <c r="N445" s="357">
        <v>465429</v>
      </c>
      <c r="O445" s="357" t="s">
        <v>1320</v>
      </c>
      <c r="P445" s="361">
        <v>43236</v>
      </c>
      <c r="Q445" s="362">
        <v>14.58428846</v>
      </c>
      <c r="R445" s="362">
        <v>24.160210901912357</v>
      </c>
      <c r="S445" s="841">
        <v>5</v>
      </c>
      <c r="T445" s="359">
        <v>-3.3414961495188411E-2</v>
      </c>
      <c r="U445" s="664">
        <v>-0.33410661838167188</v>
      </c>
      <c r="V445" s="359">
        <v>-1.9722035673680693E-2</v>
      </c>
      <c r="W445" s="664">
        <v>-0.17162314250329053</v>
      </c>
      <c r="X445" s="359">
        <v>4.0032555285236082E-2</v>
      </c>
      <c r="Y445" s="664">
        <v>0.26328419307313922</v>
      </c>
      <c r="Z445" s="359">
        <v>7.0956007332922288E-2</v>
      </c>
      <c r="AA445" s="664">
        <v>0.37476260422374291</v>
      </c>
      <c r="AB445" s="359">
        <v>4.397339581580216E-2</v>
      </c>
      <c r="AC445" s="363">
        <v>-3.0617789059539167</v>
      </c>
      <c r="AD445" s="865">
        <v>29574911000104</v>
      </c>
      <c r="AE445" s="360" t="s">
        <v>1906</v>
      </c>
      <c r="AF445" s="844" t="s">
        <v>1741</v>
      </c>
      <c r="AG445" s="364" t="s">
        <v>1436</v>
      </c>
      <c r="AH445" s="364" t="s">
        <v>1742</v>
      </c>
      <c r="AI445" s="364">
        <v>10000</v>
      </c>
      <c r="AJ445" s="364">
        <v>1000</v>
      </c>
      <c r="AK445" s="364">
        <v>1000</v>
      </c>
      <c r="AL445" s="359">
        <v>9.0000000000000011E-3</v>
      </c>
      <c r="AM445" s="359">
        <v>0</v>
      </c>
      <c r="AN445" s="664" t="s">
        <v>34</v>
      </c>
      <c r="AO445" s="357" t="s">
        <v>1323</v>
      </c>
      <c r="AP445" s="360" t="s">
        <v>1762</v>
      </c>
      <c r="AQ445" s="366" t="s">
        <v>679</v>
      </c>
      <c r="AR445" s="359">
        <v>4.7999999999999996E-3</v>
      </c>
      <c r="AS445" s="359">
        <v>4.7999999999999996E-3</v>
      </c>
      <c r="AT445" s="359" t="s">
        <v>1417</v>
      </c>
      <c r="AW445" s="198"/>
      <c r="AX445" s="198"/>
      <c r="AY445" s="184"/>
      <c r="AZ445" s="184"/>
      <c r="BA445" s="184"/>
      <c r="BB445" s="848"/>
      <c r="BC445" s="184"/>
      <c r="BD445" s="184"/>
      <c r="BE445" s="184"/>
      <c r="BF445" s="184"/>
      <c r="BG445" s="848"/>
      <c r="BH445" s="186"/>
      <c r="BI445" s="199"/>
      <c r="BJ445" s="199"/>
      <c r="BK445" s="199"/>
      <c r="BL445" s="186"/>
      <c r="BM445" s="186"/>
      <c r="BN445" s="186"/>
      <c r="BO445" s="186"/>
      <c r="BP445" s="186"/>
      <c r="BQ445" s="186"/>
      <c r="BR445" s="186"/>
      <c r="BS445" s="186"/>
      <c r="BT445" s="187"/>
      <c r="BU445" s="188"/>
      <c r="BV445" s="189"/>
      <c r="BW445" s="185"/>
    </row>
    <row r="446" spans="2:75" customFormat="1" ht="18.75">
      <c r="B446" s="353" t="s">
        <v>1021</v>
      </c>
      <c r="C446" s="354">
        <v>26112046000196</v>
      </c>
      <c r="D446" s="355" t="s">
        <v>11</v>
      </c>
      <c r="E446" s="355" t="s">
        <v>661</v>
      </c>
      <c r="F446" s="355" t="s">
        <v>1417</v>
      </c>
      <c r="G446" s="356" t="s">
        <v>1417</v>
      </c>
      <c r="H446" s="356" t="s">
        <v>34</v>
      </c>
      <c r="I446" s="356" t="s">
        <v>34</v>
      </c>
      <c r="J446" s="356" t="s">
        <v>611</v>
      </c>
      <c r="K446" s="357" t="s">
        <v>1417</v>
      </c>
      <c r="L446" s="358"/>
      <c r="M446" s="358" t="s">
        <v>34</v>
      </c>
      <c r="N446" s="357">
        <v>454281</v>
      </c>
      <c r="O446" s="357" t="s">
        <v>1320</v>
      </c>
      <c r="P446" s="361">
        <v>43050</v>
      </c>
      <c r="Q446" s="362">
        <v>63.090771220000001</v>
      </c>
      <c r="R446" s="362">
        <v>135.08169773282859</v>
      </c>
      <c r="S446" s="841">
        <v>5</v>
      </c>
      <c r="T446" s="359">
        <v>-7.9893856898011872E-2</v>
      </c>
      <c r="U446" s="664">
        <v>-0.79883576587414673</v>
      </c>
      <c r="V446" s="359">
        <v>-5.4372602637022927E-2</v>
      </c>
      <c r="W446" s="664">
        <v>-0.47315586915308694</v>
      </c>
      <c r="X446" s="359">
        <v>0.12079450861325403</v>
      </c>
      <c r="Y446" s="664">
        <v>0.79443554130645089</v>
      </c>
      <c r="Z446" s="359">
        <v>7.4345408240242161E-2</v>
      </c>
      <c r="AA446" s="664">
        <v>0.3926641288237066</v>
      </c>
      <c r="AB446" s="359">
        <v>8.704018581419086E-2</v>
      </c>
      <c r="AC446" s="363">
        <v>-1.9449336086748936</v>
      </c>
      <c r="AD446" s="865">
        <v>26112022000137</v>
      </c>
      <c r="AE446" s="360" t="s">
        <v>1906</v>
      </c>
      <c r="AF446" s="844" t="s">
        <v>1741</v>
      </c>
      <c r="AG446" s="364" t="s">
        <v>1436</v>
      </c>
      <c r="AH446" s="364" t="s">
        <v>1742</v>
      </c>
      <c r="AI446" s="364">
        <v>10000</v>
      </c>
      <c r="AJ446" s="364">
        <v>1000</v>
      </c>
      <c r="AK446" s="364">
        <v>1000</v>
      </c>
      <c r="AL446" s="359">
        <v>1.0500000000000001E-2</v>
      </c>
      <c r="AM446" s="359">
        <v>0</v>
      </c>
      <c r="AN446" s="664" t="s">
        <v>34</v>
      </c>
      <c r="AO446" s="357" t="s">
        <v>1323</v>
      </c>
      <c r="AP446" s="360" t="s">
        <v>1762</v>
      </c>
      <c r="AQ446" s="366" t="s">
        <v>679</v>
      </c>
      <c r="AR446" s="359">
        <v>4.7999999999999996E-3</v>
      </c>
      <c r="AS446" s="359">
        <v>4.7999999999999996E-3</v>
      </c>
      <c r="AT446" s="359" t="s">
        <v>1417</v>
      </c>
      <c r="AW446" s="198"/>
      <c r="AX446" s="198"/>
      <c r="AY446" s="184"/>
      <c r="AZ446" s="184"/>
      <c r="BA446" s="184"/>
      <c r="BB446" s="848"/>
      <c r="BC446" s="184"/>
      <c r="BD446" s="184"/>
      <c r="BE446" s="184"/>
      <c r="BF446" s="184"/>
      <c r="BG446" s="848"/>
      <c r="BH446" s="186"/>
      <c r="BI446" s="199"/>
      <c r="BJ446" s="199"/>
      <c r="BK446" s="199"/>
      <c r="BL446" s="186"/>
      <c r="BM446" s="186"/>
      <c r="BN446" s="186"/>
      <c r="BO446" s="186"/>
      <c r="BP446" s="186"/>
      <c r="BQ446" s="186"/>
      <c r="BR446" s="186"/>
      <c r="BS446" s="186"/>
      <c r="BT446" s="187"/>
      <c r="BU446" s="188"/>
      <c r="BV446" s="189"/>
      <c r="BW446" s="185"/>
    </row>
    <row r="447" spans="2:75" customFormat="1" ht="18.75">
      <c r="B447" s="353" t="s">
        <v>1023</v>
      </c>
      <c r="C447" s="354">
        <v>17340392000130</v>
      </c>
      <c r="D447" s="355" t="s">
        <v>14</v>
      </c>
      <c r="E447" s="355" t="s">
        <v>607</v>
      </c>
      <c r="F447" s="355" t="s">
        <v>1417</v>
      </c>
      <c r="G447" s="356" t="s">
        <v>1417</v>
      </c>
      <c r="H447" s="356" t="s">
        <v>34</v>
      </c>
      <c r="I447" s="356" t="s">
        <v>34</v>
      </c>
      <c r="J447" s="356" t="s">
        <v>611</v>
      </c>
      <c r="K447" s="357" t="s">
        <v>1417</v>
      </c>
      <c r="L447" s="358"/>
      <c r="M447" s="358" t="s">
        <v>1414</v>
      </c>
      <c r="N447" s="357">
        <v>363103</v>
      </c>
      <c r="O447" s="357" t="s">
        <v>1320</v>
      </c>
      <c r="P447" s="361">
        <v>41712</v>
      </c>
      <c r="Q447" s="362">
        <v>123.71802700000001</v>
      </c>
      <c r="R447" s="362">
        <v>233.59360043548378</v>
      </c>
      <c r="S447" s="841">
        <v>5</v>
      </c>
      <c r="T447" s="359">
        <v>-0.23451293723602018</v>
      </c>
      <c r="U447" s="664">
        <v>-2.3448276137610486</v>
      </c>
      <c r="V447" s="359">
        <v>-0.21969565881594177</v>
      </c>
      <c r="W447" s="664">
        <v>-1.9118137693382373</v>
      </c>
      <c r="X447" s="359">
        <v>5.7936901016157893E-2</v>
      </c>
      <c r="Y447" s="664">
        <v>0.38103663691992862</v>
      </c>
      <c r="Z447" s="359">
        <v>0.59241759266464422</v>
      </c>
      <c r="AA447" s="664">
        <v>3.1289240778906011</v>
      </c>
      <c r="AB447" s="359">
        <v>0.22684200389687545</v>
      </c>
      <c r="AC447" s="363">
        <v>-1.4750814801757943</v>
      </c>
      <c r="AD447" s="865">
        <v>0</v>
      </c>
      <c r="AE447" s="360" t="s">
        <v>1906</v>
      </c>
      <c r="AF447" s="844" t="s">
        <v>1741</v>
      </c>
      <c r="AG447" s="364" t="s">
        <v>728</v>
      </c>
      <c r="AH447" s="364" t="s">
        <v>1817</v>
      </c>
      <c r="AI447" s="364">
        <v>10000</v>
      </c>
      <c r="AJ447" s="364">
        <v>1000</v>
      </c>
      <c r="AK447" s="364">
        <v>1000</v>
      </c>
      <c r="AL447" s="359">
        <v>3.0000000000000001E-3</v>
      </c>
      <c r="AM447" s="359">
        <v>0</v>
      </c>
      <c r="AN447" s="664" t="s">
        <v>2156</v>
      </c>
      <c r="AO447" s="357" t="s">
        <v>1323</v>
      </c>
      <c r="AP447" s="360" t="s">
        <v>1744</v>
      </c>
      <c r="AQ447" s="366" t="s">
        <v>687</v>
      </c>
      <c r="AR447" s="359">
        <v>0</v>
      </c>
      <c r="AS447" s="359">
        <v>0</v>
      </c>
      <c r="AT447" s="359" t="s">
        <v>1417</v>
      </c>
      <c r="AW447" s="198"/>
      <c r="AX447" s="198"/>
      <c r="AY447" s="184"/>
      <c r="AZ447" s="184"/>
      <c r="BA447" s="184"/>
      <c r="BB447" s="848"/>
      <c r="BC447" s="184"/>
      <c r="BD447" s="184"/>
      <c r="BE447" s="184"/>
      <c r="BF447" s="184"/>
      <c r="BG447" s="848"/>
      <c r="BH447" s="186"/>
      <c r="BI447" s="199"/>
      <c r="BJ447" s="199"/>
      <c r="BK447" s="199"/>
      <c r="BL447" s="186"/>
      <c r="BM447" s="186"/>
      <c r="BN447" s="186"/>
      <c r="BO447" s="186"/>
      <c r="BP447" s="186"/>
      <c r="BQ447" s="186"/>
      <c r="BR447" s="186"/>
      <c r="BS447" s="186"/>
      <c r="BT447" s="187"/>
      <c r="BU447" s="188"/>
      <c r="BV447" s="189"/>
      <c r="BW447" s="185"/>
    </row>
    <row r="448" spans="2:75" customFormat="1" ht="18.75">
      <c r="B448" s="353" t="s">
        <v>1035</v>
      </c>
      <c r="C448" s="354">
        <v>27749572000124</v>
      </c>
      <c r="D448" s="355" t="s">
        <v>14</v>
      </c>
      <c r="E448" s="355" t="s">
        <v>607</v>
      </c>
      <c r="F448" s="355" t="s">
        <v>1417</v>
      </c>
      <c r="G448" s="356" t="s">
        <v>1417</v>
      </c>
      <c r="H448" s="356" t="s">
        <v>34</v>
      </c>
      <c r="I448" s="356" t="s">
        <v>34</v>
      </c>
      <c r="J448" s="356" t="s">
        <v>608</v>
      </c>
      <c r="K448" s="357" t="s">
        <v>48</v>
      </c>
      <c r="L448" s="358"/>
      <c r="M448" s="358" t="s">
        <v>34</v>
      </c>
      <c r="N448" s="357">
        <v>493511</v>
      </c>
      <c r="O448" s="357" t="s">
        <v>1320</v>
      </c>
      <c r="P448" s="361">
        <v>43582</v>
      </c>
      <c r="Q448" s="362">
        <v>44.255366780000003</v>
      </c>
      <c r="R448" s="362">
        <v>42.892674068486016</v>
      </c>
      <c r="S448" s="841">
        <v>5</v>
      </c>
      <c r="T448" s="359">
        <v>-2.4720292848897985E-2</v>
      </c>
      <c r="U448" s="664">
        <v>-0.2471711197494337</v>
      </c>
      <c r="V448" s="359">
        <v>-1.881881926242357E-2</v>
      </c>
      <c r="W448" s="664">
        <v>-0.16376326224420759</v>
      </c>
      <c r="X448" s="359">
        <v>8.6427969291073659E-2</v>
      </c>
      <c r="Y448" s="664">
        <v>0.56841533076312067</v>
      </c>
      <c r="Z448" s="359">
        <v>7.8099603289065067E-2</v>
      </c>
      <c r="AA448" s="664">
        <v>0.41249235713226257</v>
      </c>
      <c r="AB448" s="359">
        <v>0.28022945419455231</v>
      </c>
      <c r="AC448" s="363">
        <v>-0.4772289183701659</v>
      </c>
      <c r="AD448" s="865">
        <v>0</v>
      </c>
      <c r="AE448" s="360" t="s">
        <v>1859</v>
      </c>
      <c r="AF448" s="844" t="s">
        <v>1760</v>
      </c>
      <c r="AG448" s="364" t="s">
        <v>1435</v>
      </c>
      <c r="AH448" s="364" t="s">
        <v>1747</v>
      </c>
      <c r="AI448" s="364">
        <v>1000</v>
      </c>
      <c r="AJ448" s="364">
        <v>1000</v>
      </c>
      <c r="AK448" s="364">
        <v>1000</v>
      </c>
      <c r="AL448" s="359">
        <v>0.02</v>
      </c>
      <c r="AM448" s="359">
        <v>0.2</v>
      </c>
      <c r="AN448" s="664" t="s">
        <v>2161</v>
      </c>
      <c r="AO448" s="357" t="s">
        <v>1323</v>
      </c>
      <c r="AP448" s="360" t="s">
        <v>1744</v>
      </c>
      <c r="AQ448" s="366" t="s">
        <v>659</v>
      </c>
      <c r="AR448" s="359">
        <v>4.0000000000000001E-3</v>
      </c>
      <c r="AS448" s="359">
        <v>4.0000000000000001E-3</v>
      </c>
      <c r="AT448" s="359" t="s">
        <v>1417</v>
      </c>
      <c r="AW448" s="198"/>
      <c r="AX448" s="198"/>
      <c r="AY448" s="184"/>
      <c r="AZ448" s="184"/>
      <c r="BA448" s="184"/>
      <c r="BB448" s="848"/>
      <c r="BC448" s="184"/>
      <c r="BD448" s="184"/>
      <c r="BE448" s="184"/>
      <c r="BF448" s="184"/>
      <c r="BG448" s="848"/>
      <c r="BH448" s="186"/>
      <c r="BI448" s="199"/>
      <c r="BJ448" s="199"/>
      <c r="BK448" s="199"/>
      <c r="BL448" s="186"/>
      <c r="BM448" s="186"/>
      <c r="BN448" s="186"/>
      <c r="BO448" s="186"/>
      <c r="BP448" s="186"/>
      <c r="BQ448" s="186"/>
      <c r="BR448" s="186"/>
      <c r="BS448" s="186"/>
      <c r="BT448" s="187"/>
      <c r="BU448" s="188"/>
      <c r="BV448" s="189"/>
      <c r="BW448" s="185"/>
    </row>
    <row r="449" spans="2:75" customFormat="1" ht="18.75">
      <c r="B449" s="353" t="s">
        <v>1041</v>
      </c>
      <c r="C449" s="354">
        <v>26370141000190</v>
      </c>
      <c r="D449" s="355" t="s">
        <v>11</v>
      </c>
      <c r="E449" s="355" t="s">
        <v>661</v>
      </c>
      <c r="F449" s="355" t="s">
        <v>1417</v>
      </c>
      <c r="G449" s="356" t="s">
        <v>1417</v>
      </c>
      <c r="H449" s="356" t="s">
        <v>34</v>
      </c>
      <c r="I449" s="356" t="s">
        <v>34</v>
      </c>
      <c r="J449" s="356" t="s">
        <v>611</v>
      </c>
      <c r="K449" s="357" t="s">
        <v>48</v>
      </c>
      <c r="L449" s="358"/>
      <c r="M449" s="358" t="s">
        <v>34</v>
      </c>
      <c r="N449" s="357">
        <v>446467</v>
      </c>
      <c r="O449" s="357" t="s">
        <v>1320</v>
      </c>
      <c r="P449" s="361">
        <v>42960</v>
      </c>
      <c r="Q449" s="362">
        <v>11.034183390000001</v>
      </c>
      <c r="R449" s="362">
        <v>11.748211329960169</v>
      </c>
      <c r="S449" s="841">
        <v>5</v>
      </c>
      <c r="T449" s="359">
        <v>-0.10558471912250522</v>
      </c>
      <c r="U449" s="664">
        <v>-1.0557113305032093</v>
      </c>
      <c r="V449" s="359">
        <v>-9.8539233414934868E-2</v>
      </c>
      <c r="W449" s="664">
        <v>-0.85749834237979472</v>
      </c>
      <c r="X449" s="359">
        <v>-2.1928029794898607E-2</v>
      </c>
      <c r="Y449" s="664">
        <v>-0.14421521656807193</v>
      </c>
      <c r="Z449" s="359">
        <v>-8.4098574750947952E-2</v>
      </c>
      <c r="AA449" s="664">
        <v>-0.44417663943933688</v>
      </c>
      <c r="AB449" s="359">
        <v>5.7581223596359789E-2</v>
      </c>
      <c r="AC449" s="363">
        <v>-3.7070072523907558</v>
      </c>
      <c r="AD449" s="865">
        <v>0</v>
      </c>
      <c r="AE449" s="360" t="s">
        <v>1753</v>
      </c>
      <c r="AF449" s="844" t="s">
        <v>1754</v>
      </c>
      <c r="AG449" s="364" t="s">
        <v>728</v>
      </c>
      <c r="AH449" s="364" t="s">
        <v>1742</v>
      </c>
      <c r="AI449" s="364">
        <v>25000</v>
      </c>
      <c r="AJ449" s="364">
        <v>1000</v>
      </c>
      <c r="AK449" s="364">
        <v>1000</v>
      </c>
      <c r="AL449" s="359">
        <v>0.01</v>
      </c>
      <c r="AM449" s="359">
        <v>0</v>
      </c>
      <c r="AN449" s="664" t="s">
        <v>34</v>
      </c>
      <c r="AO449" s="357" t="s">
        <v>1323</v>
      </c>
      <c r="AP449" s="360" t="s">
        <v>1762</v>
      </c>
      <c r="AQ449" s="366" t="s">
        <v>679</v>
      </c>
      <c r="AR449" s="359">
        <v>5.3333333333333297E-3</v>
      </c>
      <c r="AS449" s="359">
        <v>5.3333333333333297E-3</v>
      </c>
      <c r="AT449" s="359" t="s">
        <v>1417</v>
      </c>
      <c r="AW449" s="198"/>
      <c r="AX449" s="198"/>
      <c r="AY449" s="184"/>
      <c r="AZ449" s="184"/>
      <c r="BA449" s="184"/>
      <c r="BB449" s="848"/>
      <c r="BC449" s="184"/>
      <c r="BD449" s="184"/>
      <c r="BE449" s="184"/>
      <c r="BF449" s="184"/>
      <c r="BG449" s="848"/>
      <c r="BH449" s="186"/>
      <c r="BI449" s="199"/>
      <c r="BJ449" s="199"/>
      <c r="BK449" s="199"/>
      <c r="BL449" s="186"/>
      <c r="BM449" s="186"/>
      <c r="BN449" s="186"/>
      <c r="BO449" s="186"/>
      <c r="BP449" s="186"/>
      <c r="BQ449" s="186"/>
      <c r="BR449" s="186"/>
      <c r="BS449" s="186"/>
      <c r="BT449" s="187"/>
      <c r="BU449" s="188"/>
      <c r="BV449" s="189"/>
      <c r="BW449" s="185"/>
    </row>
    <row r="450" spans="2:75" customFormat="1" ht="18.75">
      <c r="B450" s="353" t="s">
        <v>1042</v>
      </c>
      <c r="C450" s="354">
        <v>28320600000156</v>
      </c>
      <c r="D450" s="355" t="s">
        <v>14</v>
      </c>
      <c r="E450" s="355" t="s">
        <v>607</v>
      </c>
      <c r="F450" s="355" t="s">
        <v>1417</v>
      </c>
      <c r="G450" s="356" t="s">
        <v>866</v>
      </c>
      <c r="H450" s="356" t="s">
        <v>34</v>
      </c>
      <c r="I450" s="356" t="s">
        <v>34</v>
      </c>
      <c r="J450" s="356" t="s">
        <v>690</v>
      </c>
      <c r="K450" s="357" t="s">
        <v>1417</v>
      </c>
      <c r="L450" s="358"/>
      <c r="M450" s="358" t="s">
        <v>34</v>
      </c>
      <c r="N450" s="357">
        <v>453935</v>
      </c>
      <c r="O450" s="357" t="s">
        <v>1320</v>
      </c>
      <c r="P450" s="361">
        <v>43065</v>
      </c>
      <c r="Q450" s="362">
        <v>140.32676533</v>
      </c>
      <c r="R450" s="362">
        <v>255.17476910948216</v>
      </c>
      <c r="S450" s="841">
        <v>5</v>
      </c>
      <c r="T450" s="359">
        <v>-0.26652779329267284</v>
      </c>
      <c r="U450" s="664">
        <v>-2.6649349793375268</v>
      </c>
      <c r="V450" s="359">
        <v>-0.24885780563605175</v>
      </c>
      <c r="W450" s="664">
        <v>-2.1655857106439065</v>
      </c>
      <c r="X450" s="359">
        <v>-6.639557636826221E-3</v>
      </c>
      <c r="Y450" s="664">
        <v>-4.3666724802328138E-2</v>
      </c>
      <c r="Z450" s="359">
        <v>0.22634908809797261</v>
      </c>
      <c r="AA450" s="664">
        <v>1.1954896689896948</v>
      </c>
      <c r="AB450" s="359">
        <v>0.29366540769098126</v>
      </c>
      <c r="AC450" s="363">
        <v>-1.2387314820448569</v>
      </c>
      <c r="AD450" s="865">
        <v>0</v>
      </c>
      <c r="AE450" s="360" t="s">
        <v>1753</v>
      </c>
      <c r="AF450" s="844" t="s">
        <v>1754</v>
      </c>
      <c r="AG450" s="364" t="s">
        <v>728</v>
      </c>
      <c r="AH450" s="364" t="s">
        <v>1742</v>
      </c>
      <c r="AI450" s="364">
        <v>25000</v>
      </c>
      <c r="AJ450" s="364">
        <v>1000</v>
      </c>
      <c r="AK450" s="364">
        <v>1000</v>
      </c>
      <c r="AL450" s="359">
        <v>0.01</v>
      </c>
      <c r="AM450" s="359">
        <v>0</v>
      </c>
      <c r="AN450" s="664" t="s">
        <v>2156</v>
      </c>
      <c r="AO450" s="357" t="s">
        <v>1323</v>
      </c>
      <c r="AP450" s="360" t="s">
        <v>1744</v>
      </c>
      <c r="AQ450" s="366" t="s">
        <v>687</v>
      </c>
      <c r="AR450" s="359">
        <v>5.3333333333333297E-3</v>
      </c>
      <c r="AS450" s="359">
        <v>5.3333333333333297E-3</v>
      </c>
      <c r="AT450" s="359" t="s">
        <v>1417</v>
      </c>
      <c r="AW450" s="198"/>
      <c r="AX450" s="198"/>
      <c r="AY450" s="184"/>
      <c r="AZ450" s="184"/>
      <c r="BA450" s="184"/>
      <c r="BB450" s="848"/>
      <c r="BC450" s="184"/>
      <c r="BD450" s="184"/>
      <c r="BE450" s="184"/>
      <c r="BF450" s="184"/>
      <c r="BG450" s="848"/>
      <c r="BH450" s="186"/>
      <c r="BI450" s="199"/>
      <c r="BJ450" s="199"/>
      <c r="BK450" s="199"/>
      <c r="BL450" s="186"/>
      <c r="BM450" s="186"/>
      <c r="BN450" s="186"/>
      <c r="BO450" s="186"/>
      <c r="BP450" s="186"/>
      <c r="BQ450" s="186"/>
      <c r="BR450" s="186"/>
      <c r="BS450" s="186"/>
      <c r="BT450" s="187"/>
      <c r="BU450" s="188"/>
      <c r="BV450" s="189"/>
      <c r="BW450" s="185"/>
    </row>
    <row r="451" spans="2:75" customFormat="1" ht="18.75">
      <c r="B451" s="353" t="s">
        <v>1043</v>
      </c>
      <c r="C451" s="354">
        <v>26369994000101</v>
      </c>
      <c r="D451" s="355" t="s">
        <v>14</v>
      </c>
      <c r="E451" s="355" t="s">
        <v>607</v>
      </c>
      <c r="F451" s="355" t="s">
        <v>1417</v>
      </c>
      <c r="G451" s="356" t="s">
        <v>1417</v>
      </c>
      <c r="H451" s="356" t="s">
        <v>34</v>
      </c>
      <c r="I451" s="356" t="s">
        <v>34</v>
      </c>
      <c r="J451" s="356" t="s">
        <v>611</v>
      </c>
      <c r="K451" s="357" t="s">
        <v>1417</v>
      </c>
      <c r="L451" s="358"/>
      <c r="M451" s="358" t="s">
        <v>34</v>
      </c>
      <c r="N451" s="357">
        <v>453722</v>
      </c>
      <c r="O451" s="357" t="s">
        <v>1320</v>
      </c>
      <c r="P451" s="361">
        <v>43065</v>
      </c>
      <c r="Q451" s="362">
        <v>11.539103580000001</v>
      </c>
      <c r="R451" s="362">
        <v>16.081662218725096</v>
      </c>
      <c r="S451" s="841">
        <v>5</v>
      </c>
      <c r="T451" s="359">
        <v>-0.27040577676155253</v>
      </c>
      <c r="U451" s="664">
        <v>-2.7037098240463551</v>
      </c>
      <c r="V451" s="359">
        <v>-0.23393451189163983</v>
      </c>
      <c r="W451" s="664">
        <v>-2.0357217041441311</v>
      </c>
      <c r="X451" s="359">
        <v>-0.10968136216796109</v>
      </c>
      <c r="Y451" s="664">
        <v>-0.7213471317981115</v>
      </c>
      <c r="Z451" s="359">
        <v>-0.1578633299201414</v>
      </c>
      <c r="AA451" s="664">
        <v>-0.83377397990732716</v>
      </c>
      <c r="AB451" s="359">
        <v>0.27546952976713679</v>
      </c>
      <c r="AC451" s="363">
        <v>-1.266380685532944</v>
      </c>
      <c r="AD451" s="865">
        <v>0</v>
      </c>
      <c r="AE451" s="360" t="s">
        <v>1753</v>
      </c>
      <c r="AF451" s="844" t="s">
        <v>1754</v>
      </c>
      <c r="AG451" s="364" t="s">
        <v>728</v>
      </c>
      <c r="AH451" s="364" t="s">
        <v>1742</v>
      </c>
      <c r="AI451" s="364">
        <v>25000</v>
      </c>
      <c r="AJ451" s="364">
        <v>1000</v>
      </c>
      <c r="AK451" s="364">
        <v>1000</v>
      </c>
      <c r="AL451" s="359">
        <v>0.01</v>
      </c>
      <c r="AM451" s="359">
        <v>0</v>
      </c>
      <c r="AN451" s="664" t="s">
        <v>34</v>
      </c>
      <c r="AO451" s="357" t="s">
        <v>1323</v>
      </c>
      <c r="AP451" s="360" t="s">
        <v>1744</v>
      </c>
      <c r="AQ451" s="366" t="s">
        <v>687</v>
      </c>
      <c r="AR451" s="359">
        <v>5.3333333333333297E-3</v>
      </c>
      <c r="AS451" s="359">
        <v>5.3333333333333297E-3</v>
      </c>
      <c r="AT451" s="359" t="s">
        <v>1417</v>
      </c>
      <c r="AW451" s="198"/>
      <c r="AX451" s="198"/>
      <c r="AY451" s="184"/>
      <c r="AZ451" s="184"/>
      <c r="BA451" s="184"/>
      <c r="BB451" s="848"/>
      <c r="BC451" s="184"/>
      <c r="BD451" s="184"/>
      <c r="BE451" s="184"/>
      <c r="BF451" s="184"/>
      <c r="BG451" s="848"/>
      <c r="BH451" s="186"/>
      <c r="BI451" s="199"/>
      <c r="BJ451" s="199"/>
      <c r="BK451" s="199"/>
      <c r="BL451" s="186"/>
      <c r="BM451" s="186"/>
      <c r="BN451" s="186"/>
      <c r="BO451" s="186"/>
      <c r="BP451" s="186"/>
      <c r="BQ451" s="186"/>
      <c r="BR451" s="186"/>
      <c r="BS451" s="186"/>
      <c r="BT451" s="187"/>
      <c r="BU451" s="188"/>
      <c r="BV451" s="189"/>
      <c r="BW451" s="185"/>
    </row>
    <row r="452" spans="2:75" customFormat="1" ht="18.75">
      <c r="B452" s="353" t="s">
        <v>1044</v>
      </c>
      <c r="C452" s="354">
        <v>35578945000170</v>
      </c>
      <c r="D452" s="355" t="s">
        <v>14</v>
      </c>
      <c r="E452" s="355" t="s">
        <v>607</v>
      </c>
      <c r="F452" s="355" t="s">
        <v>1417</v>
      </c>
      <c r="G452" s="356" t="s">
        <v>1417</v>
      </c>
      <c r="H452" s="356" t="s">
        <v>34</v>
      </c>
      <c r="I452" s="356" t="s">
        <v>34</v>
      </c>
      <c r="J452" s="356" t="s">
        <v>611</v>
      </c>
      <c r="K452" s="357" t="s">
        <v>1417</v>
      </c>
      <c r="L452" s="358"/>
      <c r="M452" s="358" t="s">
        <v>34</v>
      </c>
      <c r="N452" s="357">
        <v>536636</v>
      </c>
      <c r="O452" s="357" t="s">
        <v>1320</v>
      </c>
      <c r="P452" s="361">
        <v>43966</v>
      </c>
      <c r="Q452" s="362">
        <v>30.243185409999999</v>
      </c>
      <c r="R452" s="362">
        <v>115.02506410346611</v>
      </c>
      <c r="S452" s="841">
        <v>5</v>
      </c>
      <c r="T452" s="359">
        <v>-0.4002009007271311</v>
      </c>
      <c r="U452" s="664">
        <v>-4.0014940503371372</v>
      </c>
      <c r="V452" s="359">
        <v>-0.41244099124471822</v>
      </c>
      <c r="W452" s="664">
        <v>-3.5891030817398519</v>
      </c>
      <c r="X452" s="359">
        <v>-0.26417125957834664</v>
      </c>
      <c r="Y452" s="664">
        <v>-1.7373888930055499</v>
      </c>
      <c r="Z452" s="359"/>
      <c r="AA452" s="664"/>
      <c r="AB452" s="359">
        <v>0.28410513134001369</v>
      </c>
      <c r="AC452" s="363">
        <v>-1.8561993893446775</v>
      </c>
      <c r="AD452" s="865">
        <v>0</v>
      </c>
      <c r="AE452" s="360" t="s">
        <v>1753</v>
      </c>
      <c r="AF452" s="844" t="s">
        <v>1754</v>
      </c>
      <c r="AG452" s="364" t="s">
        <v>728</v>
      </c>
      <c r="AH452" s="364" t="s">
        <v>1742</v>
      </c>
      <c r="AI452" s="364">
        <v>5000</v>
      </c>
      <c r="AJ452" s="364">
        <v>0</v>
      </c>
      <c r="AK452" s="364">
        <v>0</v>
      </c>
      <c r="AL452" s="359">
        <v>0.01</v>
      </c>
      <c r="AM452" s="359">
        <v>0</v>
      </c>
      <c r="AN452" s="664" t="s">
        <v>34</v>
      </c>
      <c r="AO452" s="357" t="s">
        <v>1323</v>
      </c>
      <c r="AP452" s="360" t="s">
        <v>1744</v>
      </c>
      <c r="AQ452" s="366" t="s">
        <v>687</v>
      </c>
      <c r="AR452" s="359">
        <v>5.3333333333333297E-3</v>
      </c>
      <c r="AS452" s="359">
        <v>5.3333333333333297E-3</v>
      </c>
      <c r="AT452" s="359" t="s">
        <v>1417</v>
      </c>
      <c r="AW452" s="198"/>
      <c r="AX452" s="198"/>
      <c r="AY452" s="184"/>
      <c r="AZ452" s="184"/>
      <c r="BA452" s="184"/>
      <c r="BB452" s="848"/>
      <c r="BC452" s="184"/>
      <c r="BD452" s="184"/>
      <c r="BE452" s="184"/>
      <c r="BF452" s="184"/>
      <c r="BG452" s="848"/>
      <c r="BH452" s="186"/>
      <c r="BI452" s="199"/>
      <c r="BJ452" s="199"/>
      <c r="BK452" s="199"/>
      <c r="BL452" s="186"/>
      <c r="BM452" s="186"/>
      <c r="BN452" s="186"/>
      <c r="BO452" s="186"/>
      <c r="BP452" s="186"/>
      <c r="BQ452" s="186"/>
      <c r="BR452" s="186"/>
      <c r="BS452" s="186"/>
      <c r="BT452" s="187"/>
      <c r="BU452" s="188"/>
      <c r="BV452" s="189"/>
      <c r="BW452" s="185"/>
    </row>
    <row r="453" spans="2:75" customFormat="1" ht="18.75">
      <c r="B453" s="353" t="s">
        <v>1045</v>
      </c>
      <c r="C453" s="354">
        <v>26370126000141</v>
      </c>
      <c r="D453" s="355" t="s">
        <v>14</v>
      </c>
      <c r="E453" s="355" t="s">
        <v>607</v>
      </c>
      <c r="F453" s="355" t="s">
        <v>1417</v>
      </c>
      <c r="G453" s="356" t="s">
        <v>1417</v>
      </c>
      <c r="H453" s="356" t="s">
        <v>34</v>
      </c>
      <c r="I453" s="356" t="s">
        <v>34</v>
      </c>
      <c r="J453" s="356" t="s">
        <v>611</v>
      </c>
      <c r="K453" s="357" t="s">
        <v>1417</v>
      </c>
      <c r="L453" s="358"/>
      <c r="M453" s="358" t="s">
        <v>34</v>
      </c>
      <c r="N453" s="357">
        <v>446742</v>
      </c>
      <c r="O453" s="357" t="s">
        <v>1320</v>
      </c>
      <c r="P453" s="361">
        <v>42960</v>
      </c>
      <c r="Q453" s="362">
        <v>44.803138850000003</v>
      </c>
      <c r="R453" s="362">
        <v>37.910317775856562</v>
      </c>
      <c r="S453" s="841">
        <v>5</v>
      </c>
      <c r="T453" s="359">
        <v>0.13907062725893704</v>
      </c>
      <c r="U453" s="664">
        <v>1.390527324007004</v>
      </c>
      <c r="V453" s="359">
        <v>0.19634203381268223</v>
      </c>
      <c r="W453" s="664">
        <v>1.7085881704082253</v>
      </c>
      <c r="X453" s="359">
        <v>0.50675717195571268</v>
      </c>
      <c r="Y453" s="664">
        <v>3.3328163079210507</v>
      </c>
      <c r="Z453" s="359">
        <v>0.3987409463081053</v>
      </c>
      <c r="AA453" s="664">
        <v>2.1059978015382343</v>
      </c>
      <c r="AB453" s="359">
        <v>0.14256494563638658</v>
      </c>
      <c r="AC453" s="363">
        <v>0.57115901381577161</v>
      </c>
      <c r="AD453" s="865">
        <v>0</v>
      </c>
      <c r="AE453" s="360" t="s">
        <v>1753</v>
      </c>
      <c r="AF453" s="844" t="s">
        <v>1754</v>
      </c>
      <c r="AG453" s="364" t="s">
        <v>728</v>
      </c>
      <c r="AH453" s="364" t="s">
        <v>1742</v>
      </c>
      <c r="AI453" s="364">
        <v>25000</v>
      </c>
      <c r="AJ453" s="364">
        <v>1000</v>
      </c>
      <c r="AK453" s="364">
        <v>1000</v>
      </c>
      <c r="AL453" s="359">
        <v>0.01</v>
      </c>
      <c r="AM453" s="359">
        <v>0</v>
      </c>
      <c r="AN453" s="664" t="s">
        <v>34</v>
      </c>
      <c r="AO453" s="357" t="s">
        <v>1323</v>
      </c>
      <c r="AP453" s="360" t="s">
        <v>1744</v>
      </c>
      <c r="AQ453" s="366" t="s">
        <v>687</v>
      </c>
      <c r="AR453" s="359">
        <v>5.3333333333333297E-3</v>
      </c>
      <c r="AS453" s="359">
        <v>5.3333333333333297E-3</v>
      </c>
      <c r="AT453" s="359" t="s">
        <v>1417</v>
      </c>
      <c r="AW453" s="198"/>
      <c r="AX453" s="198"/>
      <c r="AY453" s="184"/>
      <c r="AZ453" s="184"/>
      <c r="BA453" s="184"/>
      <c r="BB453" s="848"/>
      <c r="BC453" s="184"/>
      <c r="BD453" s="184"/>
      <c r="BE453" s="184"/>
      <c r="BF453" s="184"/>
      <c r="BG453" s="848"/>
      <c r="BH453" s="186"/>
      <c r="BI453" s="199"/>
      <c r="BJ453" s="199"/>
      <c r="BK453" s="199"/>
      <c r="BL453" s="186"/>
      <c r="BM453" s="186"/>
      <c r="BN453" s="186"/>
      <c r="BO453" s="186"/>
      <c r="BP453" s="186"/>
      <c r="BQ453" s="186"/>
      <c r="BR453" s="186"/>
      <c r="BS453" s="186"/>
      <c r="BT453" s="187"/>
      <c r="BU453" s="188"/>
      <c r="BV453" s="189"/>
      <c r="BW453" s="185"/>
    </row>
    <row r="454" spans="2:75" customFormat="1" ht="18.75">
      <c r="B454" s="353" t="s">
        <v>1046</v>
      </c>
      <c r="C454" s="354">
        <v>28320626000102</v>
      </c>
      <c r="D454" s="355" t="s">
        <v>14</v>
      </c>
      <c r="E454" s="355" t="s">
        <v>607</v>
      </c>
      <c r="F454" s="355" t="s">
        <v>1417</v>
      </c>
      <c r="G454" s="356" t="s">
        <v>866</v>
      </c>
      <c r="H454" s="356" t="s">
        <v>34</v>
      </c>
      <c r="I454" s="356" t="s">
        <v>34</v>
      </c>
      <c r="J454" s="356" t="s">
        <v>690</v>
      </c>
      <c r="K454" s="357" t="s">
        <v>1417</v>
      </c>
      <c r="L454" s="358"/>
      <c r="M454" s="358" t="s">
        <v>34</v>
      </c>
      <c r="N454" s="357">
        <v>453951</v>
      </c>
      <c r="O454" s="357" t="s">
        <v>1320</v>
      </c>
      <c r="P454" s="361">
        <v>43065</v>
      </c>
      <c r="Q454" s="362">
        <v>49.443045689999998</v>
      </c>
      <c r="R454" s="362">
        <v>73.618699629681316</v>
      </c>
      <c r="S454" s="841">
        <v>5</v>
      </c>
      <c r="T454" s="359">
        <v>-0.12452243574622412</v>
      </c>
      <c r="U454" s="664">
        <v>-1.2450641287080548</v>
      </c>
      <c r="V454" s="359">
        <v>-0.10100863644508906</v>
      </c>
      <c r="W454" s="664">
        <v>-0.87898733647525651</v>
      </c>
      <c r="X454" s="359">
        <v>0.48228714467495748</v>
      </c>
      <c r="Y454" s="664">
        <v>3.1718830039841088</v>
      </c>
      <c r="Z454" s="359">
        <v>0.42923454674282802</v>
      </c>
      <c r="AA454" s="664">
        <v>2.2670533842946874</v>
      </c>
      <c r="AB454" s="359">
        <v>0.27385474479605665</v>
      </c>
      <c r="AC454" s="363">
        <v>-0.78845965098831772</v>
      </c>
      <c r="AD454" s="865">
        <v>0</v>
      </c>
      <c r="AE454" s="360" t="s">
        <v>1753</v>
      </c>
      <c r="AF454" s="844" t="s">
        <v>1754</v>
      </c>
      <c r="AG454" s="364" t="s">
        <v>728</v>
      </c>
      <c r="AH454" s="364" t="s">
        <v>1742</v>
      </c>
      <c r="AI454" s="364">
        <v>25000</v>
      </c>
      <c r="AJ454" s="364">
        <v>1000</v>
      </c>
      <c r="AK454" s="364">
        <v>1000</v>
      </c>
      <c r="AL454" s="359">
        <v>0.01</v>
      </c>
      <c r="AM454" s="359">
        <v>0</v>
      </c>
      <c r="AN454" s="664" t="s">
        <v>34</v>
      </c>
      <c r="AO454" s="357" t="s">
        <v>1323</v>
      </c>
      <c r="AP454" s="360" t="s">
        <v>1744</v>
      </c>
      <c r="AQ454" s="366" t="s">
        <v>687</v>
      </c>
      <c r="AR454" s="359">
        <v>5.3333333333333297E-3</v>
      </c>
      <c r="AS454" s="359">
        <v>5.3333333333333297E-3</v>
      </c>
      <c r="AT454" s="359" t="s">
        <v>1417</v>
      </c>
      <c r="AW454" s="198"/>
      <c r="AX454" s="198"/>
      <c r="AY454" s="184"/>
      <c r="AZ454" s="184"/>
      <c r="BA454" s="184"/>
      <c r="BB454" s="848"/>
      <c r="BC454" s="184"/>
      <c r="BD454" s="184"/>
      <c r="BE454" s="184"/>
      <c r="BF454" s="184"/>
      <c r="BG454" s="848"/>
      <c r="BH454" s="186"/>
      <c r="BI454" s="199"/>
      <c r="BJ454" s="199"/>
      <c r="BK454" s="199"/>
      <c r="BL454" s="186"/>
      <c r="BM454" s="186"/>
      <c r="BN454" s="186"/>
      <c r="BO454" s="186"/>
      <c r="BP454" s="186"/>
      <c r="BQ454" s="186"/>
      <c r="BR454" s="186"/>
      <c r="BS454" s="186"/>
      <c r="BT454" s="187"/>
      <c r="BU454" s="188"/>
      <c r="BV454" s="189"/>
      <c r="BW454" s="185"/>
    </row>
    <row r="455" spans="2:75" customFormat="1" ht="18.75">
      <c r="B455" s="353" t="s">
        <v>1083</v>
      </c>
      <c r="C455" s="354">
        <v>11175798000129</v>
      </c>
      <c r="D455" s="355" t="s">
        <v>14</v>
      </c>
      <c r="E455" s="355" t="s">
        <v>607</v>
      </c>
      <c r="F455" s="355" t="s">
        <v>1417</v>
      </c>
      <c r="G455" s="356" t="s">
        <v>1417</v>
      </c>
      <c r="H455" s="356" t="s">
        <v>34</v>
      </c>
      <c r="I455" s="356" t="s">
        <v>34</v>
      </c>
      <c r="J455" s="356" t="s">
        <v>611</v>
      </c>
      <c r="K455" s="357" t="s">
        <v>1417</v>
      </c>
      <c r="L455" s="358"/>
      <c r="M455" s="358" t="s">
        <v>34</v>
      </c>
      <c r="N455" s="357">
        <v>248401</v>
      </c>
      <c r="O455" s="357" t="s">
        <v>1320</v>
      </c>
      <c r="P455" s="361">
        <v>40310</v>
      </c>
      <c r="Q455" s="362">
        <v>36.988861</v>
      </c>
      <c r="R455" s="362">
        <v>58.975497345381456</v>
      </c>
      <c r="S455" s="841">
        <v>5</v>
      </c>
      <c r="T455" s="359">
        <v>-0.19888229646443845</v>
      </c>
      <c r="U455" s="664">
        <v>-1.9885670536320335</v>
      </c>
      <c r="V455" s="359">
        <v>-0.21156795214719382</v>
      </c>
      <c r="W455" s="664">
        <v>-1.8410856465969834</v>
      </c>
      <c r="X455" s="359">
        <v>-3.2177311836862121E-2</v>
      </c>
      <c r="Y455" s="664">
        <v>-0.21162220402541695</v>
      </c>
      <c r="Z455" s="359">
        <v>0.35097166096239474</v>
      </c>
      <c r="AA455" s="664">
        <v>1.853698631235859</v>
      </c>
      <c r="AB455" s="359">
        <v>0.21676829165814943</v>
      </c>
      <c r="AC455" s="363">
        <v>-1.5061369433144409</v>
      </c>
      <c r="AD455" s="865">
        <v>0</v>
      </c>
      <c r="AE455" s="360" t="s">
        <v>1804</v>
      </c>
      <c r="AF455" s="844" t="s">
        <v>1741</v>
      </c>
      <c r="AG455" s="364" t="s">
        <v>1436</v>
      </c>
      <c r="AH455" s="364" t="s">
        <v>1742</v>
      </c>
      <c r="AI455" s="364">
        <v>5000</v>
      </c>
      <c r="AJ455" s="364">
        <v>5000</v>
      </c>
      <c r="AK455" s="364">
        <v>5000</v>
      </c>
      <c r="AL455" s="359">
        <v>0</v>
      </c>
      <c r="AM455" s="359">
        <v>0.2</v>
      </c>
      <c r="AN455" s="664" t="s">
        <v>2161</v>
      </c>
      <c r="AO455" s="357" t="s">
        <v>1323</v>
      </c>
      <c r="AP455" s="360" t="s">
        <v>1744</v>
      </c>
      <c r="AQ455" s="366" t="s">
        <v>687</v>
      </c>
      <c r="AR455" s="359">
        <v>5.3333333333333297E-3</v>
      </c>
      <c r="AS455" s="359">
        <v>5.3333333333333297E-3</v>
      </c>
      <c r="AT455" s="359" t="s">
        <v>1417</v>
      </c>
      <c r="AW455" s="198"/>
      <c r="AX455" s="198"/>
      <c r="AY455" s="184"/>
      <c r="AZ455" s="184"/>
      <c r="BA455" s="184"/>
      <c r="BB455" s="848"/>
      <c r="BC455" s="184"/>
      <c r="BD455" s="184"/>
      <c r="BE455" s="184"/>
      <c r="BF455" s="184"/>
      <c r="BG455" s="848"/>
      <c r="BH455" s="186"/>
      <c r="BI455" s="199"/>
      <c r="BJ455" s="199"/>
      <c r="BK455" s="199"/>
      <c r="BL455" s="186"/>
      <c r="BM455" s="186"/>
      <c r="BN455" s="186"/>
      <c r="BO455" s="186"/>
      <c r="BP455" s="186"/>
      <c r="BQ455" s="186"/>
      <c r="BR455" s="186"/>
      <c r="BS455" s="186"/>
      <c r="BT455" s="187"/>
      <c r="BU455" s="188"/>
      <c r="BV455" s="189"/>
      <c r="BW455" s="185"/>
    </row>
    <row r="456" spans="2:75" customFormat="1" ht="18.75">
      <c r="B456" s="353" t="s">
        <v>1107</v>
      </c>
      <c r="C456" s="354">
        <v>31392506000117</v>
      </c>
      <c r="D456" s="355" t="s">
        <v>14</v>
      </c>
      <c r="E456" s="355" t="s">
        <v>607</v>
      </c>
      <c r="F456" s="355" t="s">
        <v>1417</v>
      </c>
      <c r="G456" s="356" t="s">
        <v>1417</v>
      </c>
      <c r="H456" s="356" t="s">
        <v>34</v>
      </c>
      <c r="I456" s="356" t="s">
        <v>34</v>
      </c>
      <c r="J456" s="356" t="s">
        <v>611</v>
      </c>
      <c r="K456" s="357" t="s">
        <v>48</v>
      </c>
      <c r="L456" s="358"/>
      <c r="M456" s="358" t="s">
        <v>34</v>
      </c>
      <c r="N456" s="357">
        <v>480861</v>
      </c>
      <c r="O456" s="357" t="s">
        <v>1320</v>
      </c>
      <c r="P456" s="361">
        <v>43376</v>
      </c>
      <c r="Q456" s="362">
        <v>145.55696001999999</v>
      </c>
      <c r="R456" s="362">
        <v>193.9134957032272</v>
      </c>
      <c r="S456" s="841">
        <v>5</v>
      </c>
      <c r="T456" s="359">
        <v>-0.25642006703246278</v>
      </c>
      <c r="U456" s="664">
        <v>-2.5638707228124162</v>
      </c>
      <c r="V456" s="359">
        <v>-0.27466018347270549</v>
      </c>
      <c r="W456" s="664">
        <v>-2.3901206035755411</v>
      </c>
      <c r="X456" s="359">
        <v>-7.0327252902116499E-2</v>
      </c>
      <c r="Y456" s="664">
        <v>-0.46252491002524165</v>
      </c>
      <c r="Z456" s="359">
        <v>0.12503275325318919</v>
      </c>
      <c r="AA456" s="664">
        <v>0.66037537882558928</v>
      </c>
      <c r="AB456" s="359">
        <v>0.27883387932611697</v>
      </c>
      <c r="AC456" s="363">
        <v>-1.3971579223892414</v>
      </c>
      <c r="AD456" s="865">
        <v>0</v>
      </c>
      <c r="AE456" s="360" t="s">
        <v>1943</v>
      </c>
      <c r="AF456" s="844" t="s">
        <v>1741</v>
      </c>
      <c r="AG456" s="364" t="s">
        <v>1436</v>
      </c>
      <c r="AH456" s="364" t="s">
        <v>1742</v>
      </c>
      <c r="AI456" s="364">
        <v>50000</v>
      </c>
      <c r="AJ456" s="364">
        <v>5000</v>
      </c>
      <c r="AK456" s="364">
        <v>25000</v>
      </c>
      <c r="AL456" s="359">
        <v>1.4999999999999999E-2</v>
      </c>
      <c r="AM456" s="359">
        <v>0.2</v>
      </c>
      <c r="AN456" s="664" t="s">
        <v>2161</v>
      </c>
      <c r="AO456" s="357" t="s">
        <v>1323</v>
      </c>
      <c r="AP456" s="360" t="s">
        <v>1744</v>
      </c>
      <c r="AQ456" s="366" t="s">
        <v>687</v>
      </c>
      <c r="AR456" s="359">
        <v>4.0000000000000001E-3</v>
      </c>
      <c r="AS456" s="359">
        <v>4.0000000000000001E-3</v>
      </c>
      <c r="AT456" s="359" t="s">
        <v>1417</v>
      </c>
      <c r="AW456" s="198"/>
      <c r="AX456" s="198"/>
      <c r="AY456" s="184"/>
      <c r="AZ456" s="184"/>
      <c r="BA456" s="184"/>
      <c r="BB456" s="184"/>
      <c r="BC456" s="184"/>
      <c r="BD456" s="184"/>
      <c r="BE456" s="184"/>
      <c r="BF456" s="184"/>
      <c r="BG456" s="848"/>
      <c r="BH456" s="186"/>
      <c r="BI456" s="199"/>
      <c r="BJ456" s="199"/>
      <c r="BK456" s="199"/>
      <c r="BL456" s="218"/>
      <c r="BM456" s="186"/>
      <c r="BN456" s="186"/>
      <c r="BO456" s="186"/>
      <c r="BP456" s="186"/>
      <c r="BQ456" s="186"/>
      <c r="BR456" s="186"/>
      <c r="BS456" s="186"/>
      <c r="BT456" s="186"/>
      <c r="BU456" s="186"/>
      <c r="BV456" s="189"/>
      <c r="BW456" s="184"/>
    </row>
    <row r="457" spans="2:75" customFormat="1" ht="18.75">
      <c r="B457" s="353" t="s">
        <v>1108</v>
      </c>
      <c r="C457" s="354">
        <v>23915589000153</v>
      </c>
      <c r="D457" s="355" t="s">
        <v>14</v>
      </c>
      <c r="E457" s="355" t="s">
        <v>614</v>
      </c>
      <c r="F457" s="355" t="s">
        <v>1417</v>
      </c>
      <c r="G457" s="356" t="s">
        <v>1417</v>
      </c>
      <c r="H457" s="356" t="s">
        <v>1337</v>
      </c>
      <c r="I457" s="356" t="s">
        <v>34</v>
      </c>
      <c r="J457" s="356" t="s">
        <v>611</v>
      </c>
      <c r="K457" s="357" t="s">
        <v>49</v>
      </c>
      <c r="L457" s="358"/>
      <c r="M457" s="358" t="s">
        <v>34</v>
      </c>
      <c r="N457" s="357">
        <v>416691</v>
      </c>
      <c r="O457" s="357" t="s">
        <v>1320</v>
      </c>
      <c r="P457" s="361">
        <v>42445</v>
      </c>
      <c r="Q457" s="362">
        <v>68.687102999999993</v>
      </c>
      <c r="R457" s="362">
        <v>100.41019426693222</v>
      </c>
      <c r="S457" s="841">
        <v>5</v>
      </c>
      <c r="T457" s="359">
        <v>-0.35420732332679949</v>
      </c>
      <c r="U457" s="664">
        <v>-3.5416174583885507</v>
      </c>
      <c r="V457" s="359">
        <v>-0.38374931208175689</v>
      </c>
      <c r="W457" s="664">
        <v>-3.3394251974119702</v>
      </c>
      <c r="X457" s="359">
        <v>-0.25313754233855001</v>
      </c>
      <c r="Y457" s="664">
        <v>-1.6648228696933083</v>
      </c>
      <c r="Z457" s="359">
        <v>0.34421061414342047</v>
      </c>
      <c r="AA457" s="664">
        <v>1.8179893571603176</v>
      </c>
      <c r="AB457" s="359">
        <v>0.27690722617656688</v>
      </c>
      <c r="AC457" s="363">
        <v>-1.8008345214584387</v>
      </c>
      <c r="AD457" s="865">
        <v>23729562000176</v>
      </c>
      <c r="AE457" s="360" t="s">
        <v>1943</v>
      </c>
      <c r="AF457" s="844" t="s">
        <v>1741</v>
      </c>
      <c r="AG457" s="364" t="s">
        <v>1436</v>
      </c>
      <c r="AH457" s="364" t="s">
        <v>1817</v>
      </c>
      <c r="AI457" s="364">
        <v>50000</v>
      </c>
      <c r="AJ457" s="364">
        <v>5000</v>
      </c>
      <c r="AK457" s="364">
        <v>25000</v>
      </c>
      <c r="AL457" s="359">
        <v>1.4999999999999999E-2</v>
      </c>
      <c r="AM457" s="359">
        <v>0.2</v>
      </c>
      <c r="AN457" s="664" t="s">
        <v>2156</v>
      </c>
      <c r="AO457" s="357" t="s">
        <v>1323</v>
      </c>
      <c r="AP457" s="360" t="s">
        <v>1744</v>
      </c>
      <c r="AQ457" s="366" t="s">
        <v>687</v>
      </c>
      <c r="AR457" s="359">
        <v>4.0000000000000001E-3</v>
      </c>
      <c r="AS457" s="359">
        <v>4.0000000000000001E-3</v>
      </c>
      <c r="AT457" s="359" t="s">
        <v>1417</v>
      </c>
      <c r="AW457" s="198"/>
      <c r="AX457" s="198"/>
      <c r="AY457" s="184"/>
      <c r="AZ457" s="184"/>
      <c r="BA457" s="184"/>
      <c r="BB457" s="848"/>
      <c r="BC457" s="184"/>
      <c r="BD457" s="184"/>
      <c r="BE457" s="184"/>
      <c r="BF457" s="184"/>
      <c r="BG457" s="848"/>
      <c r="BH457" s="186"/>
      <c r="BI457" s="199"/>
      <c r="BJ457" s="199"/>
      <c r="BK457" s="199"/>
      <c r="BL457" s="186"/>
      <c r="BM457" s="186"/>
      <c r="BN457" s="186"/>
      <c r="BO457" s="186"/>
      <c r="BP457" s="186"/>
      <c r="BQ457" s="186"/>
      <c r="BR457" s="186"/>
      <c r="BS457" s="186"/>
      <c r="BT457" s="187"/>
      <c r="BU457" s="188"/>
      <c r="BV457" s="189"/>
      <c r="BW457" s="185"/>
    </row>
    <row r="458" spans="2:75" customFormat="1" ht="18.75">
      <c r="B458" s="353" t="s">
        <v>588</v>
      </c>
      <c r="C458" s="354">
        <v>37322097000169</v>
      </c>
      <c r="D458" s="355" t="s">
        <v>14</v>
      </c>
      <c r="E458" s="355" t="s">
        <v>607</v>
      </c>
      <c r="F458" s="355" t="s">
        <v>1417</v>
      </c>
      <c r="G458" s="356" t="s">
        <v>1417</v>
      </c>
      <c r="H458" s="356" t="s">
        <v>34</v>
      </c>
      <c r="I458" s="356" t="s">
        <v>34</v>
      </c>
      <c r="J458" s="356" t="s">
        <v>611</v>
      </c>
      <c r="K458" s="357" t="s">
        <v>1417</v>
      </c>
      <c r="L458" s="358"/>
      <c r="M458" s="358" t="s">
        <v>1414</v>
      </c>
      <c r="N458" s="357">
        <v>545333</v>
      </c>
      <c r="O458" s="357" t="s">
        <v>1320</v>
      </c>
      <c r="P458" s="361">
        <v>44044</v>
      </c>
      <c r="Q458" s="362">
        <v>27.214668679999999</v>
      </c>
      <c r="R458" s="362">
        <v>26.269753520160631</v>
      </c>
      <c r="S458" s="841">
        <v>5</v>
      </c>
      <c r="T458" s="359">
        <v>-0.25807835150544511</v>
      </c>
      <c r="U458" s="664">
        <v>-2.5804514337512194</v>
      </c>
      <c r="V458" s="359">
        <v>-0.26941038033304776</v>
      </c>
      <c r="W458" s="664">
        <v>-2.3444362874501992</v>
      </c>
      <c r="X458" s="359">
        <v>-4.9920151758894526E-2</v>
      </c>
      <c r="Y458" s="664">
        <v>-0.32831246420026489</v>
      </c>
      <c r="Z458" s="359"/>
      <c r="AA458" s="664"/>
      <c r="AB458" s="359">
        <v>0.24831620557752981</v>
      </c>
      <c r="AC458" s="363">
        <v>-1.5477248434007562</v>
      </c>
      <c r="AD458" s="865">
        <v>0</v>
      </c>
      <c r="AE458" s="360" t="s">
        <v>1801</v>
      </c>
      <c r="AF458" s="844" t="s">
        <v>1785</v>
      </c>
      <c r="AG458" s="364" t="s">
        <v>719</v>
      </c>
      <c r="AH458" s="364" t="s">
        <v>1747</v>
      </c>
      <c r="AI458" s="364">
        <v>100</v>
      </c>
      <c r="AJ458" s="364">
        <v>100</v>
      </c>
      <c r="AK458" s="364">
        <v>100</v>
      </c>
      <c r="AL458" s="359">
        <v>1.95E-2</v>
      </c>
      <c r="AM458" s="359">
        <v>0</v>
      </c>
      <c r="AN458" s="664" t="s">
        <v>2156</v>
      </c>
      <c r="AO458" s="357" t="s">
        <v>1323</v>
      </c>
      <c r="AP458" s="360" t="s">
        <v>1744</v>
      </c>
      <c r="AQ458" s="366" t="s">
        <v>659</v>
      </c>
      <c r="AR458" s="359">
        <v>0</v>
      </c>
      <c r="AS458" s="359">
        <v>0</v>
      </c>
      <c r="AT458" s="359" t="s">
        <v>1417</v>
      </c>
      <c r="AW458" s="198"/>
      <c r="AX458" s="198"/>
      <c r="AY458" s="184"/>
      <c r="AZ458" s="184"/>
      <c r="BA458" s="184"/>
      <c r="BB458" s="848"/>
      <c r="BC458" s="184"/>
      <c r="BD458" s="184"/>
      <c r="BE458" s="184"/>
      <c r="BF458" s="184"/>
      <c r="BG458" s="848"/>
      <c r="BH458" s="186"/>
      <c r="BI458" s="199"/>
      <c r="BJ458" s="199"/>
      <c r="BK458" s="199"/>
      <c r="BL458" s="186"/>
      <c r="BM458" s="186"/>
      <c r="BN458" s="186"/>
      <c r="BO458" s="186"/>
      <c r="BP458" s="186"/>
      <c r="BQ458" s="186"/>
      <c r="BR458" s="186"/>
      <c r="BS458" s="186"/>
      <c r="BT458" s="187"/>
      <c r="BU458" s="188"/>
      <c r="BV458" s="189"/>
      <c r="BW458" s="185"/>
    </row>
    <row r="459" spans="2:75" customFormat="1" ht="18.75">
      <c r="B459" s="353" t="s">
        <v>1140</v>
      </c>
      <c r="C459" s="354">
        <v>17302010000184</v>
      </c>
      <c r="D459" s="355" t="s">
        <v>11</v>
      </c>
      <c r="E459" s="355" t="s">
        <v>661</v>
      </c>
      <c r="F459" s="355" t="s">
        <v>1417</v>
      </c>
      <c r="G459" s="356" t="s">
        <v>1417</v>
      </c>
      <c r="H459" s="356" t="s">
        <v>34</v>
      </c>
      <c r="I459" s="356" t="s">
        <v>34</v>
      </c>
      <c r="J459" s="356" t="s">
        <v>611</v>
      </c>
      <c r="K459" s="357" t="s">
        <v>48</v>
      </c>
      <c r="L459" s="358"/>
      <c r="M459" s="358" t="s">
        <v>34</v>
      </c>
      <c r="N459" s="357">
        <v>331597</v>
      </c>
      <c r="O459" s="357" t="s">
        <v>1320</v>
      </c>
      <c r="P459" s="361">
        <v>41350</v>
      </c>
      <c r="Q459" s="362">
        <v>14.255716</v>
      </c>
      <c r="R459" s="362">
        <v>76251.144838759632</v>
      </c>
      <c r="S459" s="841">
        <v>5</v>
      </c>
      <c r="T459" s="359">
        <v>-5.6938035149748378E-2</v>
      </c>
      <c r="U459" s="664">
        <v>-0.56930708670481256</v>
      </c>
      <c r="V459" s="359">
        <v>-3.8249773796465547E-2</v>
      </c>
      <c r="W459" s="664">
        <v>-0.33285338732805886</v>
      </c>
      <c r="X459" s="359">
        <v>5.6831174804814477E-2</v>
      </c>
      <c r="Y459" s="664">
        <v>0.37376454970892975</v>
      </c>
      <c r="Z459" s="359">
        <v>6.5508585928087504E-2</v>
      </c>
      <c r="AA459" s="664">
        <v>0.34599139923751154</v>
      </c>
      <c r="AB459" s="359">
        <v>5.8032466358932229E-2</v>
      </c>
      <c r="AC459" s="363">
        <v>-2.6392907878056326</v>
      </c>
      <c r="AD459" s="865">
        <v>0</v>
      </c>
      <c r="AE459" s="360" t="s">
        <v>1778</v>
      </c>
      <c r="AF459" s="844" t="s">
        <v>1799</v>
      </c>
      <c r="AG459" s="364" t="s">
        <v>736</v>
      </c>
      <c r="AH459" s="364" t="s">
        <v>1742</v>
      </c>
      <c r="AI459" s="364">
        <v>25000</v>
      </c>
      <c r="AJ459" s="364">
        <v>5000</v>
      </c>
      <c r="AK459" s="364">
        <v>25000</v>
      </c>
      <c r="AL459" s="359">
        <v>8.6999999999999994E-3</v>
      </c>
      <c r="AM459" s="359">
        <v>0</v>
      </c>
      <c r="AN459" s="664" t="s">
        <v>64</v>
      </c>
      <c r="AO459" s="357" t="s">
        <v>1323</v>
      </c>
      <c r="AP459" s="360" t="s">
        <v>1762</v>
      </c>
      <c r="AQ459" s="366" t="s">
        <v>679</v>
      </c>
      <c r="AR459" s="359">
        <v>4.176E-3</v>
      </c>
      <c r="AS459" s="359">
        <v>4.176E-3</v>
      </c>
      <c r="AT459" s="359" t="s">
        <v>1417</v>
      </c>
      <c r="AW459" s="198"/>
      <c r="AX459" s="198"/>
      <c r="AY459" s="184"/>
      <c r="AZ459" s="184"/>
      <c r="BA459" s="184"/>
      <c r="BB459" s="848"/>
      <c r="BC459" s="184"/>
      <c r="BD459" s="184"/>
      <c r="BE459" s="184"/>
      <c r="BF459" s="184"/>
      <c r="BG459" s="848"/>
      <c r="BH459" s="186"/>
      <c r="BI459" s="199"/>
      <c r="BJ459" s="199"/>
      <c r="BK459" s="199"/>
      <c r="BL459" s="186"/>
      <c r="BM459" s="186"/>
      <c r="BN459" s="186"/>
      <c r="BO459" s="186"/>
      <c r="BP459" s="186"/>
      <c r="BQ459" s="186"/>
      <c r="BR459" s="186"/>
      <c r="BS459" s="186"/>
      <c r="BT459" s="187"/>
      <c r="BU459" s="188"/>
      <c r="BV459" s="189"/>
      <c r="BW459" s="185"/>
    </row>
    <row r="460" spans="2:75" customFormat="1" ht="18.75">
      <c r="B460" s="353" t="s">
        <v>1696</v>
      </c>
      <c r="C460" s="354">
        <v>41544075000110</v>
      </c>
      <c r="D460" s="355" t="s">
        <v>14</v>
      </c>
      <c r="E460" s="355" t="s">
        <v>607</v>
      </c>
      <c r="F460" s="355" t="s">
        <v>1417</v>
      </c>
      <c r="G460" s="356" t="s">
        <v>1417</v>
      </c>
      <c r="H460" s="356" t="s">
        <v>34</v>
      </c>
      <c r="I460" s="356" t="s">
        <v>34</v>
      </c>
      <c r="J460" s="356" t="s">
        <v>611</v>
      </c>
      <c r="K460" s="357" t="s">
        <v>48</v>
      </c>
      <c r="L460" s="358"/>
      <c r="M460" s="358" t="s">
        <v>1417</v>
      </c>
      <c r="N460" s="357">
        <v>591521</v>
      </c>
      <c r="O460" s="357" t="s">
        <v>1320</v>
      </c>
      <c r="P460" s="361">
        <v>44316</v>
      </c>
      <c r="Q460" s="362">
        <v>51.73454838</v>
      </c>
      <c r="R460" s="362">
        <v>71.646037738764988</v>
      </c>
      <c r="S460" s="841">
        <v>5</v>
      </c>
      <c r="T460" s="359">
        <v>-0.31656271503419997</v>
      </c>
      <c r="U460" s="664">
        <v>-3.1652198145141401</v>
      </c>
      <c r="V460" s="359">
        <v>-0.29511593830933192</v>
      </c>
      <c r="W460" s="664">
        <v>-2.568128644197015</v>
      </c>
      <c r="X460" s="359"/>
      <c r="Y460" s="664"/>
      <c r="Z460" s="359"/>
      <c r="AA460" s="664"/>
      <c r="AB460" s="359">
        <v>0.26749446671256238</v>
      </c>
      <c r="AC460" s="363">
        <v>-1.5328568228225714</v>
      </c>
      <c r="AD460" s="865">
        <v>0</v>
      </c>
      <c r="AE460" s="360" t="s">
        <v>1813</v>
      </c>
      <c r="AF460" s="844" t="s">
        <v>1760</v>
      </c>
      <c r="AG460" s="364" t="s">
        <v>1435</v>
      </c>
      <c r="AH460" s="364" t="s">
        <v>1742</v>
      </c>
      <c r="AI460" s="364">
        <v>1000</v>
      </c>
      <c r="AJ460" s="364">
        <v>1000</v>
      </c>
      <c r="AK460" s="364">
        <v>1000</v>
      </c>
      <c r="AL460" s="359">
        <v>1E-3</v>
      </c>
      <c r="AM460" s="359">
        <v>0</v>
      </c>
      <c r="AN460" s="664" t="s">
        <v>34</v>
      </c>
      <c r="AO460" s="357" t="s">
        <v>1323</v>
      </c>
      <c r="AP460" s="360" t="s">
        <v>1744</v>
      </c>
      <c r="AQ460" s="366" t="s">
        <v>687</v>
      </c>
      <c r="AR460" s="359">
        <v>0</v>
      </c>
      <c r="AS460" s="359">
        <v>0</v>
      </c>
      <c r="AT460" s="359" t="s">
        <v>1417</v>
      </c>
      <c r="AW460" s="198"/>
      <c r="AX460" s="198"/>
      <c r="AY460" s="184"/>
      <c r="AZ460" s="184"/>
      <c r="BA460" s="184"/>
      <c r="BB460" s="848"/>
      <c r="BC460" s="184"/>
      <c r="BD460" s="184"/>
      <c r="BE460" s="184"/>
      <c r="BF460" s="184"/>
      <c r="BG460" s="848"/>
      <c r="BH460" s="186"/>
      <c r="BI460" s="199"/>
      <c r="BJ460" s="199"/>
      <c r="BK460" s="199"/>
      <c r="BL460" s="186"/>
      <c r="BM460" s="186"/>
      <c r="BN460" s="186"/>
      <c r="BO460" s="186"/>
      <c r="BP460" s="186"/>
      <c r="BQ460" s="186"/>
      <c r="BR460" s="186"/>
      <c r="BS460" s="186"/>
      <c r="BT460" s="187"/>
      <c r="BU460" s="188"/>
      <c r="BV460" s="189"/>
      <c r="BW460" s="185"/>
    </row>
    <row r="461" spans="2:75" customFormat="1" ht="18.75">
      <c r="B461" s="353" t="s">
        <v>1151</v>
      </c>
      <c r="C461" s="354">
        <v>29178368000126</v>
      </c>
      <c r="D461" s="355" t="s">
        <v>11</v>
      </c>
      <c r="E461" s="355" t="s">
        <v>661</v>
      </c>
      <c r="F461" s="355" t="s">
        <v>1417</v>
      </c>
      <c r="G461" s="356" t="s">
        <v>1417</v>
      </c>
      <c r="H461" s="356" t="s">
        <v>34</v>
      </c>
      <c r="I461" s="356" t="s">
        <v>34</v>
      </c>
      <c r="J461" s="356" t="s">
        <v>611</v>
      </c>
      <c r="K461" s="357" t="s">
        <v>48</v>
      </c>
      <c r="L461" s="358"/>
      <c r="M461" s="358" t="s">
        <v>34</v>
      </c>
      <c r="N461" s="357">
        <v>466743</v>
      </c>
      <c r="O461" s="357" t="s">
        <v>1320</v>
      </c>
      <c r="P461" s="361">
        <v>43252</v>
      </c>
      <c r="Q461" s="362">
        <v>21.718293790000001</v>
      </c>
      <c r="R461" s="362">
        <v>38.111326045059755</v>
      </c>
      <c r="S461" s="841">
        <v>5</v>
      </c>
      <c r="T461" s="359">
        <v>-0.11670417930860699</v>
      </c>
      <c r="U461" s="664">
        <v>-1.1668916244425889</v>
      </c>
      <c r="V461" s="359">
        <v>-0.10522564880108842</v>
      </c>
      <c r="W461" s="664">
        <v>-0.91568420309119369</v>
      </c>
      <c r="X461" s="359">
        <v>-8.1526820511834464E-2</v>
      </c>
      <c r="Y461" s="664">
        <v>-0.53618169011042704</v>
      </c>
      <c r="Z461" s="359">
        <v>-4.7277008161121792E-3</v>
      </c>
      <c r="AA461" s="664">
        <v>-2.4969914971735566E-2</v>
      </c>
      <c r="AB461" s="359">
        <v>8.6573875910816736E-2</v>
      </c>
      <c r="AC461" s="363">
        <v>-2.5428043568959371</v>
      </c>
      <c r="AD461" s="865">
        <v>29599922000149</v>
      </c>
      <c r="AE461" s="360" t="s">
        <v>1763</v>
      </c>
      <c r="AF461" s="844" t="s">
        <v>1760</v>
      </c>
      <c r="AG461" s="364" t="s">
        <v>1435</v>
      </c>
      <c r="AH461" s="364" t="s">
        <v>1742</v>
      </c>
      <c r="AI461" s="364">
        <v>5000</v>
      </c>
      <c r="AJ461" s="364">
        <v>5000</v>
      </c>
      <c r="AK461" s="364">
        <v>5000</v>
      </c>
      <c r="AL461" s="359">
        <v>9.0000000000000011E-3</v>
      </c>
      <c r="AM461" s="359">
        <v>0</v>
      </c>
      <c r="AN461" s="664" t="s">
        <v>34</v>
      </c>
      <c r="AO461" s="357" t="s">
        <v>1323</v>
      </c>
      <c r="AP461" s="360" t="s">
        <v>1762</v>
      </c>
      <c r="AQ461" s="366" t="s">
        <v>679</v>
      </c>
      <c r="AR461" s="359">
        <v>5.3328000000000004E-3</v>
      </c>
      <c r="AS461" s="359">
        <v>5.3328000000000004E-3</v>
      </c>
      <c r="AT461" s="359" t="s">
        <v>1417</v>
      </c>
      <c r="AW461" s="198"/>
      <c r="AX461" s="198"/>
      <c r="AY461" s="184"/>
      <c r="AZ461" s="184"/>
      <c r="BA461" s="184"/>
      <c r="BB461" s="848"/>
      <c r="BC461" s="184"/>
      <c r="BD461" s="184"/>
      <c r="BE461" s="184"/>
      <c r="BF461" s="184"/>
      <c r="BG461" s="848"/>
      <c r="BH461" s="186"/>
      <c r="BI461" s="199"/>
      <c r="BJ461" s="199"/>
      <c r="BK461" s="199"/>
      <c r="BL461" s="186"/>
      <c r="BM461" s="186"/>
      <c r="BN461" s="186"/>
      <c r="BO461" s="186"/>
      <c r="BP461" s="186"/>
      <c r="BQ461" s="186"/>
      <c r="BR461" s="186"/>
      <c r="BS461" s="186"/>
      <c r="BT461" s="187"/>
      <c r="BU461" s="188"/>
      <c r="BV461" s="189"/>
      <c r="BW461" s="185"/>
    </row>
    <row r="462" spans="2:75" customFormat="1" ht="18.75">
      <c r="B462" s="353" t="s">
        <v>365</v>
      </c>
      <c r="C462" s="354">
        <v>38251735000160</v>
      </c>
      <c r="D462" s="355" t="s">
        <v>11</v>
      </c>
      <c r="E462" s="355" t="s">
        <v>620</v>
      </c>
      <c r="F462" s="355" t="s">
        <v>1417</v>
      </c>
      <c r="G462" s="356" t="s">
        <v>738</v>
      </c>
      <c r="H462" s="356" t="s">
        <v>34</v>
      </c>
      <c r="I462" s="356" t="s">
        <v>34</v>
      </c>
      <c r="J462" s="356" t="s">
        <v>1417</v>
      </c>
      <c r="K462" s="357" t="s">
        <v>48</v>
      </c>
      <c r="L462" s="358"/>
      <c r="M462" s="358" t="s">
        <v>34</v>
      </c>
      <c r="N462" s="357">
        <v>572314</v>
      </c>
      <c r="O462" s="357" t="s">
        <v>1320</v>
      </c>
      <c r="P462" s="361">
        <v>44224</v>
      </c>
      <c r="Q462" s="362">
        <v>0</v>
      </c>
      <c r="R462" s="362">
        <v>0</v>
      </c>
      <c r="S462" s="841">
        <v>5</v>
      </c>
      <c r="T462" s="359"/>
      <c r="U462" s="664"/>
      <c r="V462" s="359"/>
      <c r="W462" s="664"/>
      <c r="X462" s="359"/>
      <c r="Y462" s="664"/>
      <c r="Z462" s="359"/>
      <c r="AA462" s="664"/>
      <c r="AB462" s="359"/>
      <c r="AC462" s="363"/>
      <c r="AD462" s="865">
        <v>0</v>
      </c>
      <c r="AE462" s="360" t="s">
        <v>2692</v>
      </c>
      <c r="AF462" s="844" t="s">
        <v>1760</v>
      </c>
      <c r="AG462" s="364" t="s">
        <v>1435</v>
      </c>
      <c r="AH462" s="364" t="s">
        <v>1747</v>
      </c>
      <c r="AI462" s="364">
        <v>100</v>
      </c>
      <c r="AJ462" s="364">
        <v>100</v>
      </c>
      <c r="AK462" s="364">
        <v>100</v>
      </c>
      <c r="AL462" s="359">
        <v>0.02</v>
      </c>
      <c r="AM462" s="359">
        <v>0.2</v>
      </c>
      <c r="AN462" s="664" t="s">
        <v>34</v>
      </c>
      <c r="AO462" s="357" t="s">
        <v>1323</v>
      </c>
      <c r="AP462" s="360" t="s">
        <v>1762</v>
      </c>
      <c r="AQ462" s="366" t="s">
        <v>668</v>
      </c>
      <c r="AR462" s="359">
        <v>3.6666666666666701E-3</v>
      </c>
      <c r="AS462" s="359">
        <v>3.6666666666666701E-3</v>
      </c>
      <c r="AT462" s="359" t="s">
        <v>1417</v>
      </c>
      <c r="AW462" s="198"/>
      <c r="AX462" s="198"/>
      <c r="AY462" s="184"/>
      <c r="AZ462" s="184"/>
      <c r="BA462" s="184"/>
      <c r="BB462" s="184"/>
      <c r="BC462" s="184"/>
      <c r="BD462" s="184"/>
      <c r="BE462" s="184"/>
      <c r="BF462" s="184"/>
      <c r="BG462" s="848"/>
      <c r="BH462" s="186"/>
      <c r="BI462" s="199"/>
      <c r="BJ462" s="199"/>
      <c r="BK462" s="199"/>
      <c r="BL462" s="218"/>
      <c r="BM462" s="186"/>
      <c r="BN462" s="186"/>
      <c r="BO462" s="186"/>
      <c r="BP462" s="186"/>
      <c r="BQ462" s="186"/>
      <c r="BR462" s="186"/>
      <c r="BS462" s="186"/>
      <c r="BT462" s="186"/>
      <c r="BU462" s="186"/>
      <c r="BV462" s="189"/>
      <c r="BW462" s="184"/>
    </row>
    <row r="463" spans="2:75" customFormat="1" ht="18.75">
      <c r="B463" s="353" t="s">
        <v>376</v>
      </c>
      <c r="C463" s="354">
        <v>11734024000190</v>
      </c>
      <c r="D463" s="355" t="s">
        <v>14</v>
      </c>
      <c r="E463" s="355" t="s">
        <v>607</v>
      </c>
      <c r="F463" s="355" t="s">
        <v>1417</v>
      </c>
      <c r="G463" s="356" t="s">
        <v>1417</v>
      </c>
      <c r="H463" s="356" t="s">
        <v>34</v>
      </c>
      <c r="I463" s="356" t="s">
        <v>34</v>
      </c>
      <c r="J463" s="356" t="s">
        <v>608</v>
      </c>
      <c r="K463" s="357" t="s">
        <v>48</v>
      </c>
      <c r="L463" s="358"/>
      <c r="M463" s="358" t="s">
        <v>34</v>
      </c>
      <c r="N463" s="357">
        <v>251666</v>
      </c>
      <c r="O463" s="357" t="s">
        <v>1320</v>
      </c>
      <c r="P463" s="361">
        <v>40365</v>
      </c>
      <c r="Q463" s="362">
        <v>0</v>
      </c>
      <c r="R463" s="362">
        <v>0</v>
      </c>
      <c r="S463" s="841">
        <v>5</v>
      </c>
      <c r="T463" s="359"/>
      <c r="U463" s="664"/>
      <c r="V463" s="359"/>
      <c r="W463" s="664"/>
      <c r="X463" s="359"/>
      <c r="Y463" s="664"/>
      <c r="Z463" s="359"/>
      <c r="AA463" s="664"/>
      <c r="AB463" s="359"/>
      <c r="AC463" s="363"/>
      <c r="AD463" s="865">
        <v>13003672000100</v>
      </c>
      <c r="AE463" s="360" t="s">
        <v>1871</v>
      </c>
      <c r="AF463" s="844" t="s">
        <v>1760</v>
      </c>
      <c r="AG463" s="364" t="s">
        <v>1435</v>
      </c>
      <c r="AH463" s="364" t="s">
        <v>1747</v>
      </c>
      <c r="AI463" s="364">
        <v>10000</v>
      </c>
      <c r="AJ463" s="364">
        <v>1000</v>
      </c>
      <c r="AK463" s="364">
        <v>1000</v>
      </c>
      <c r="AL463" s="359">
        <v>2.2000000000000002E-2</v>
      </c>
      <c r="AM463" s="359">
        <v>0.2</v>
      </c>
      <c r="AN463" s="664" t="s">
        <v>34</v>
      </c>
      <c r="AO463" s="357" t="s">
        <v>1323</v>
      </c>
      <c r="AP463" s="360" t="s">
        <v>1744</v>
      </c>
      <c r="AQ463" s="366" t="s">
        <v>659</v>
      </c>
      <c r="AR463" s="359">
        <v>5.8666666666666702E-3</v>
      </c>
      <c r="AS463" s="359">
        <v>5.8666666666666702E-3</v>
      </c>
      <c r="AT463" s="359" t="s">
        <v>1417</v>
      </c>
      <c r="AW463" s="198"/>
      <c r="AX463" s="198"/>
      <c r="AY463" s="184"/>
      <c r="AZ463" s="184"/>
      <c r="BA463" s="184"/>
      <c r="BB463" s="848"/>
      <c r="BC463" s="184"/>
      <c r="BD463" s="184"/>
      <c r="BE463" s="184"/>
      <c r="BF463" s="184"/>
      <c r="BG463" s="848"/>
      <c r="BH463" s="186"/>
      <c r="BI463" s="199"/>
      <c r="BJ463" s="199"/>
      <c r="BK463" s="199"/>
      <c r="BL463" s="186"/>
      <c r="BM463" s="186"/>
      <c r="BN463" s="186"/>
      <c r="BO463" s="186"/>
      <c r="BP463" s="186"/>
      <c r="BQ463" s="186"/>
      <c r="BR463" s="186"/>
      <c r="BS463" s="186"/>
      <c r="BT463" s="187"/>
      <c r="BU463" s="188"/>
      <c r="BV463" s="189"/>
      <c r="BW463" s="185"/>
    </row>
    <row r="464" spans="2:75" customFormat="1" ht="18.75">
      <c r="B464" s="353" t="s">
        <v>2805</v>
      </c>
      <c r="C464" s="354">
        <v>28692566000140</v>
      </c>
      <c r="D464" s="355" t="s">
        <v>13</v>
      </c>
      <c r="E464" s="355" t="s">
        <v>1417</v>
      </c>
      <c r="F464" s="355" t="s">
        <v>1417</v>
      </c>
      <c r="G464" s="356" t="s">
        <v>1417</v>
      </c>
      <c r="H464" s="356" t="s">
        <v>1417</v>
      </c>
      <c r="I464" s="356" t="s">
        <v>1417</v>
      </c>
      <c r="J464" s="356" t="s">
        <v>608</v>
      </c>
      <c r="K464" s="357" t="s">
        <v>48</v>
      </c>
      <c r="L464" s="358"/>
      <c r="M464" s="358" t="s">
        <v>1417</v>
      </c>
      <c r="N464" s="357">
        <v>462241</v>
      </c>
      <c r="O464" s="357" t="s">
        <v>1320</v>
      </c>
      <c r="P464" s="361">
        <v>43201</v>
      </c>
      <c r="Q464" s="362"/>
      <c r="R464" s="362"/>
      <c r="S464" s="841">
        <v>5</v>
      </c>
      <c r="T464" s="359"/>
      <c r="U464" s="664"/>
      <c r="V464" s="359"/>
      <c r="W464" s="664"/>
      <c r="X464" s="359"/>
      <c r="Y464" s="664"/>
      <c r="Z464" s="359"/>
      <c r="AA464" s="664"/>
      <c r="AB464" s="359"/>
      <c r="AC464" s="363"/>
      <c r="AD464" s="865">
        <v>26491368000193</v>
      </c>
      <c r="AE464" s="360" t="s">
        <v>1850</v>
      </c>
      <c r="AF464" s="844" t="s">
        <v>1783</v>
      </c>
      <c r="AG464" s="364" t="s">
        <v>59</v>
      </c>
      <c r="AH464" s="364" t="s">
        <v>2153</v>
      </c>
      <c r="AI464" s="364">
        <v>0</v>
      </c>
      <c r="AJ464" s="364">
        <v>0</v>
      </c>
      <c r="AK464" s="364">
        <v>0</v>
      </c>
      <c r="AL464" s="359">
        <v>0.02</v>
      </c>
      <c r="AM464" s="359">
        <v>0</v>
      </c>
      <c r="AN464" s="664" t="s">
        <v>64</v>
      </c>
      <c r="AO464" s="357"/>
      <c r="AP464" s="360" t="s">
        <v>1762</v>
      </c>
      <c r="AQ464" s="366" t="s">
        <v>2211</v>
      </c>
      <c r="AR464" s="359">
        <v>0</v>
      </c>
      <c r="AS464" s="359">
        <v>0</v>
      </c>
      <c r="AT464" s="359" t="s">
        <v>1417</v>
      </c>
      <c r="AW464" s="198"/>
      <c r="AX464" s="198"/>
      <c r="AY464" s="184"/>
      <c r="AZ464" s="184"/>
      <c r="BA464" s="184"/>
      <c r="BB464" s="848"/>
      <c r="BC464" s="184"/>
      <c r="BD464" s="184"/>
      <c r="BE464" s="184"/>
      <c r="BF464" s="184"/>
      <c r="BG464" s="848"/>
      <c r="BH464" s="186"/>
      <c r="BI464" s="199"/>
      <c r="BJ464" s="199"/>
      <c r="BK464" s="199"/>
      <c r="BL464" s="186"/>
      <c r="BM464" s="186"/>
      <c r="BN464" s="186"/>
      <c r="BO464" s="186"/>
      <c r="BP464" s="186"/>
      <c r="BQ464" s="186"/>
      <c r="BR464" s="186"/>
      <c r="BS464" s="186"/>
      <c r="BT464" s="187"/>
      <c r="BU464" s="188"/>
      <c r="BV464" s="189"/>
      <c r="BW464" s="185"/>
    </row>
    <row r="465" spans="2:75" customFormat="1" ht="18.75">
      <c r="B465" s="353" t="s">
        <v>2839</v>
      </c>
      <c r="C465" s="354">
        <v>43164533000111</v>
      </c>
      <c r="D465" s="355" t="s">
        <v>13</v>
      </c>
      <c r="E465" s="355" t="s">
        <v>1417</v>
      </c>
      <c r="F465" s="355" t="s">
        <v>1417</v>
      </c>
      <c r="G465" s="356" t="s">
        <v>1417</v>
      </c>
      <c r="H465" s="356" t="s">
        <v>1417</v>
      </c>
      <c r="I465" s="356" t="s">
        <v>1417</v>
      </c>
      <c r="J465" s="356" t="s">
        <v>608</v>
      </c>
      <c r="K465" s="357" t="s">
        <v>48</v>
      </c>
      <c r="L465" s="358"/>
      <c r="M465" s="358" t="s">
        <v>1417</v>
      </c>
      <c r="N465" s="357">
        <v>638498</v>
      </c>
      <c r="O465" s="357" t="s">
        <v>1320</v>
      </c>
      <c r="P465" s="361">
        <v>44602</v>
      </c>
      <c r="Q465" s="362"/>
      <c r="R465" s="362"/>
      <c r="S465" s="841">
        <v>5</v>
      </c>
      <c r="T465" s="359"/>
      <c r="U465" s="664"/>
      <c r="V465" s="359"/>
      <c r="W465" s="664"/>
      <c r="X465" s="359"/>
      <c r="Y465" s="664"/>
      <c r="Z465" s="359"/>
      <c r="AA465" s="664"/>
      <c r="AB465" s="359"/>
      <c r="AC465" s="363"/>
      <c r="AD465" s="865">
        <v>41409879000107</v>
      </c>
      <c r="AE465" s="360" t="s">
        <v>1813</v>
      </c>
      <c r="AF465" s="844" t="s">
        <v>1760</v>
      </c>
      <c r="AG465" s="364" t="s">
        <v>1435</v>
      </c>
      <c r="AH465" s="364" t="s">
        <v>2153</v>
      </c>
      <c r="AI465" s="364">
        <v>10000</v>
      </c>
      <c r="AJ465" s="364">
        <v>0</v>
      </c>
      <c r="AK465" s="364">
        <v>0</v>
      </c>
      <c r="AL465" s="359">
        <v>7.4999999999999997E-3</v>
      </c>
      <c r="AM465" s="359">
        <v>0</v>
      </c>
      <c r="AN465" s="664" t="s">
        <v>2161</v>
      </c>
      <c r="AO465" s="357"/>
      <c r="AP465" s="360" t="s">
        <v>1762</v>
      </c>
      <c r="AQ465" s="366" t="s">
        <v>2211</v>
      </c>
      <c r="AR465" s="359">
        <v>0</v>
      </c>
      <c r="AS465" s="359">
        <v>0</v>
      </c>
      <c r="AT465" s="359" t="s">
        <v>1417</v>
      </c>
      <c r="AW465" s="198"/>
      <c r="AX465" s="198"/>
      <c r="AY465" s="184"/>
      <c r="AZ465" s="184"/>
      <c r="BA465" s="184"/>
      <c r="BB465" s="848"/>
      <c r="BC465" s="184"/>
      <c r="BD465" s="184"/>
      <c r="BE465" s="184"/>
      <c r="BF465" s="184"/>
      <c r="BG465" s="848"/>
      <c r="BH465" s="186"/>
      <c r="BI465" s="199"/>
      <c r="BJ465" s="199"/>
      <c r="BK465" s="199"/>
      <c r="BL465" s="186"/>
      <c r="BM465" s="186"/>
      <c r="BN465" s="186"/>
      <c r="BO465" s="186"/>
      <c r="BP465" s="186"/>
      <c r="BQ465" s="186"/>
      <c r="BR465" s="186"/>
      <c r="BS465" s="186"/>
      <c r="BT465" s="187"/>
      <c r="BU465" s="188"/>
      <c r="BV465" s="189"/>
      <c r="BW465" s="185"/>
    </row>
    <row r="466" spans="2:75" customFormat="1" ht="18.75">
      <c r="B466" s="353" t="s">
        <v>1277</v>
      </c>
      <c r="C466" s="354">
        <v>29982932000169</v>
      </c>
      <c r="D466" s="355" t="s">
        <v>14</v>
      </c>
      <c r="E466" s="355" t="s">
        <v>607</v>
      </c>
      <c r="F466" s="355" t="s">
        <v>1417</v>
      </c>
      <c r="G466" s="356" t="s">
        <v>1417</v>
      </c>
      <c r="H466" s="356" t="s">
        <v>34</v>
      </c>
      <c r="I466" s="356" t="s">
        <v>34</v>
      </c>
      <c r="J466" s="356" t="s">
        <v>611</v>
      </c>
      <c r="K466" s="357" t="s">
        <v>1417</v>
      </c>
      <c r="L466" s="358"/>
      <c r="M466" s="358" t="s">
        <v>1414</v>
      </c>
      <c r="N466" s="357">
        <v>504467</v>
      </c>
      <c r="O466" s="357" t="s">
        <v>1320</v>
      </c>
      <c r="P466" s="361">
        <v>43687</v>
      </c>
      <c r="Q466" s="362">
        <v>14.16275482</v>
      </c>
      <c r="R466" s="362">
        <v>89.635491115497999</v>
      </c>
      <c r="S466" s="841">
        <v>5</v>
      </c>
      <c r="T466" s="359">
        <v>-0.25893019627268599</v>
      </c>
      <c r="U466" s="664">
        <v>-2.5889687853157262</v>
      </c>
      <c r="V466" s="359">
        <v>-0.25450469570786027</v>
      </c>
      <c r="W466" s="664">
        <v>-2.2147255172809941</v>
      </c>
      <c r="X466" s="359">
        <v>-1.1394932240018529E-2</v>
      </c>
      <c r="Y466" s="664">
        <v>-7.4941644832819593E-2</v>
      </c>
      <c r="Z466" s="359">
        <v>0.49935025147225187</v>
      </c>
      <c r="AA466" s="664">
        <v>2.6373778302304998</v>
      </c>
      <c r="AB466" s="359">
        <v>0.20720402135669103</v>
      </c>
      <c r="AC466" s="363">
        <v>-1.7828779255699303</v>
      </c>
      <c r="AD466" s="865">
        <v>0</v>
      </c>
      <c r="AE466" s="360" t="s">
        <v>1753</v>
      </c>
      <c r="AF466" s="844" t="s">
        <v>1753</v>
      </c>
      <c r="AG466" s="364" t="s">
        <v>59</v>
      </c>
      <c r="AH466" s="364" t="s">
        <v>1817</v>
      </c>
      <c r="AI466" s="364">
        <v>0</v>
      </c>
      <c r="AJ466" s="364">
        <v>0</v>
      </c>
      <c r="AK466" s="364">
        <v>0</v>
      </c>
      <c r="AL466" s="359">
        <v>6.9999999999999993E-3</v>
      </c>
      <c r="AM466" s="359">
        <v>0</v>
      </c>
      <c r="AN466" s="664" t="s">
        <v>2156</v>
      </c>
      <c r="AO466" s="357" t="s">
        <v>1323</v>
      </c>
      <c r="AP466" s="360" t="s">
        <v>1744</v>
      </c>
      <c r="AQ466" s="366" t="s">
        <v>687</v>
      </c>
      <c r="AR466" s="359">
        <v>1.8666666666666699E-3</v>
      </c>
      <c r="AS466" s="359">
        <v>1.8666666666666699E-3</v>
      </c>
      <c r="AT466" s="359" t="s">
        <v>1417</v>
      </c>
      <c r="AW466" s="198"/>
      <c r="AX466" s="198"/>
      <c r="AY466" s="184"/>
      <c r="AZ466" s="184"/>
      <c r="BA466" s="184"/>
      <c r="BB466" s="848"/>
      <c r="BC466" s="184"/>
      <c r="BD466" s="184"/>
      <c r="BE466" s="184"/>
      <c r="BF466" s="184"/>
      <c r="BG466" s="848"/>
      <c r="BH466" s="186"/>
      <c r="BI466" s="199"/>
      <c r="BJ466" s="199"/>
      <c r="BK466" s="199"/>
      <c r="BL466" s="186"/>
      <c r="BM466" s="186"/>
      <c r="BN466" s="186"/>
      <c r="BO466" s="186"/>
      <c r="BP466" s="186"/>
      <c r="BQ466" s="186"/>
      <c r="BR466" s="186"/>
      <c r="BS466" s="186"/>
      <c r="BT466" s="187"/>
      <c r="BU466" s="188"/>
      <c r="BV466" s="189"/>
      <c r="BW466" s="185"/>
    </row>
    <row r="467" spans="2:75" customFormat="1" ht="18.75">
      <c r="B467" s="353" t="s">
        <v>858</v>
      </c>
      <c r="C467" s="354">
        <v>34979818000110</v>
      </c>
      <c r="D467" s="355" t="s">
        <v>14</v>
      </c>
      <c r="E467" s="355" t="s">
        <v>15</v>
      </c>
      <c r="F467" s="355" t="s">
        <v>699</v>
      </c>
      <c r="G467" s="356" t="s">
        <v>1417</v>
      </c>
      <c r="H467" s="356" t="s">
        <v>34</v>
      </c>
      <c r="I467" s="356" t="s">
        <v>34</v>
      </c>
      <c r="J467" s="356" t="s">
        <v>611</v>
      </c>
      <c r="K467" s="357" t="s">
        <v>49</v>
      </c>
      <c r="L467" s="358"/>
      <c r="M467" s="358" t="s">
        <v>1414</v>
      </c>
      <c r="N467" s="357">
        <v>534341</v>
      </c>
      <c r="O467" s="357" t="s">
        <v>1320</v>
      </c>
      <c r="P467" s="361">
        <v>43792</v>
      </c>
      <c r="Q467" s="362">
        <v>74.691481609999997</v>
      </c>
      <c r="R467" s="362">
        <v>99.72150057760966</v>
      </c>
      <c r="S467" s="841">
        <v>5</v>
      </c>
      <c r="T467" s="359">
        <v>-0.15533045950526203</v>
      </c>
      <c r="U467" s="664">
        <v>-1.553104724195095</v>
      </c>
      <c r="V467" s="359">
        <v>-0.14100852768842931</v>
      </c>
      <c r="W467" s="664">
        <v>-1.2270704222458197</v>
      </c>
      <c r="X467" s="359">
        <v>-0.21340363904561543</v>
      </c>
      <c r="Y467" s="664">
        <v>-1.4035028367454108</v>
      </c>
      <c r="Z467" s="359"/>
      <c r="AA467" s="664"/>
      <c r="AB467" s="359">
        <v>0.18986929640902322</v>
      </c>
      <c r="AC467" s="363">
        <v>-1.3478920109095194</v>
      </c>
      <c r="AD467" s="865">
        <v>0</v>
      </c>
      <c r="AE467" s="360" t="s">
        <v>1763</v>
      </c>
      <c r="AF467" s="844" t="s">
        <v>1760</v>
      </c>
      <c r="AG467" s="364" t="s">
        <v>1435</v>
      </c>
      <c r="AH467" s="364" t="s">
        <v>1747</v>
      </c>
      <c r="AI467" s="364">
        <v>500</v>
      </c>
      <c r="AJ467" s="364">
        <v>500</v>
      </c>
      <c r="AK467" s="364">
        <v>500</v>
      </c>
      <c r="AL467" s="359">
        <v>1E-3</v>
      </c>
      <c r="AM467" s="359">
        <v>0</v>
      </c>
      <c r="AN467" s="664" t="s">
        <v>34</v>
      </c>
      <c r="AO467" s="357" t="s">
        <v>1323</v>
      </c>
      <c r="AP467" s="360" t="s">
        <v>1762</v>
      </c>
      <c r="AQ467" s="366" t="s">
        <v>671</v>
      </c>
      <c r="AR467" s="359">
        <v>3.5E-4</v>
      </c>
      <c r="AS467" s="359">
        <v>3.5E-4</v>
      </c>
      <c r="AT467" s="359" t="s">
        <v>1417</v>
      </c>
      <c r="AW467" s="198"/>
      <c r="AX467" s="198"/>
      <c r="AY467" s="184"/>
      <c r="AZ467" s="184"/>
      <c r="BA467" s="184"/>
      <c r="BB467" s="848"/>
      <c r="BC467" s="184"/>
      <c r="BD467" s="184"/>
      <c r="BE467" s="184"/>
      <c r="BF467" s="184"/>
      <c r="BG467" s="848"/>
      <c r="BH467" s="186"/>
      <c r="BI467" s="199"/>
      <c r="BJ467" s="199"/>
      <c r="BK467" s="199"/>
      <c r="BL467" s="186"/>
      <c r="BM467" s="186"/>
      <c r="BN467" s="186"/>
      <c r="BO467" s="186"/>
      <c r="BP467" s="186"/>
      <c r="BQ467" s="186"/>
      <c r="BR467" s="186"/>
      <c r="BS467" s="186"/>
      <c r="BT467" s="187"/>
      <c r="BU467" s="188"/>
      <c r="BV467" s="189"/>
      <c r="BW467" s="185"/>
    </row>
    <row r="468" spans="2:75" customFormat="1" ht="18.75">
      <c r="B468" s="353" t="s">
        <v>1537</v>
      </c>
      <c r="C468" s="354">
        <v>36727910000118</v>
      </c>
      <c r="D468" s="355" t="s">
        <v>14</v>
      </c>
      <c r="E468" s="355" t="s">
        <v>15</v>
      </c>
      <c r="F468" s="355" t="s">
        <v>699</v>
      </c>
      <c r="G468" s="356" t="s">
        <v>1417</v>
      </c>
      <c r="H468" s="356" t="s">
        <v>34</v>
      </c>
      <c r="I468" s="356" t="s">
        <v>34</v>
      </c>
      <c r="J468" s="356" t="s">
        <v>611</v>
      </c>
      <c r="K468" s="357" t="s">
        <v>49</v>
      </c>
      <c r="L468" s="358"/>
      <c r="M468" s="358" t="s">
        <v>1417</v>
      </c>
      <c r="N468" s="357">
        <v>534803</v>
      </c>
      <c r="O468" s="357" t="s">
        <v>1320</v>
      </c>
      <c r="P468" s="361">
        <v>43943</v>
      </c>
      <c r="Q468" s="362">
        <v>10.178238350000001</v>
      </c>
      <c r="R468" s="362">
        <v>13.546168808964138</v>
      </c>
      <c r="S468" s="841">
        <v>5</v>
      </c>
      <c r="T468" s="359">
        <v>-0.15722144490143974</v>
      </c>
      <c r="U468" s="664">
        <v>-1.5720121449388549</v>
      </c>
      <c r="V468" s="359">
        <v>-0.1432833038936675</v>
      </c>
      <c r="W468" s="664">
        <v>-1.2468657540915931</v>
      </c>
      <c r="X468" s="359">
        <v>-0.21746105203370536</v>
      </c>
      <c r="Y468" s="664">
        <v>-1.4301874362400551</v>
      </c>
      <c r="Z468" s="359"/>
      <c r="AA468" s="664"/>
      <c r="AB468" s="359">
        <v>0.18950334006444144</v>
      </c>
      <c r="AC468" s="363">
        <v>-1.3624988555039224</v>
      </c>
      <c r="AD468" s="865">
        <v>34979818000110</v>
      </c>
      <c r="AE468" s="360" t="s">
        <v>1763</v>
      </c>
      <c r="AF468" s="844" t="s">
        <v>1760</v>
      </c>
      <c r="AG468" s="364" t="s">
        <v>1435</v>
      </c>
      <c r="AH468" s="364" t="s">
        <v>1747</v>
      </c>
      <c r="AI468" s="364">
        <v>500</v>
      </c>
      <c r="AJ468" s="364">
        <v>500</v>
      </c>
      <c r="AK468" s="364">
        <v>500</v>
      </c>
      <c r="AL468" s="359">
        <v>2E-3</v>
      </c>
      <c r="AM468" s="359">
        <v>0</v>
      </c>
      <c r="AN468" s="664" t="s">
        <v>34</v>
      </c>
      <c r="AO468" s="357" t="s">
        <v>1323</v>
      </c>
      <c r="AP468" s="360" t="s">
        <v>1762</v>
      </c>
      <c r="AQ468" s="366" t="s">
        <v>671</v>
      </c>
      <c r="AR468" s="359">
        <v>0</v>
      </c>
      <c r="AS468" s="359">
        <v>0</v>
      </c>
      <c r="AT468" s="359" t="s">
        <v>1417</v>
      </c>
      <c r="AW468" s="198"/>
      <c r="AX468" s="198"/>
      <c r="AY468" s="184"/>
      <c r="AZ468" s="184"/>
      <c r="BA468" s="184"/>
      <c r="BB468" s="848"/>
      <c r="BC468" s="184"/>
      <c r="BD468" s="184"/>
      <c r="BE468" s="184"/>
      <c r="BF468" s="184"/>
      <c r="BG468" s="848"/>
      <c r="BH468" s="186"/>
      <c r="BI468" s="199"/>
      <c r="BJ468" s="199"/>
      <c r="BK468" s="199"/>
      <c r="BL468" s="218"/>
      <c r="BM468" s="186"/>
      <c r="BN468" s="186"/>
      <c r="BO468" s="186"/>
      <c r="BP468" s="186"/>
      <c r="BQ468" s="186"/>
      <c r="BR468" s="186"/>
      <c r="BS468" s="186"/>
      <c r="BT468" s="187"/>
      <c r="BU468" s="188"/>
      <c r="BV468" s="189"/>
      <c r="BW468" s="185"/>
    </row>
    <row r="469" spans="2:75" customFormat="1" ht="18.75">
      <c r="B469" s="353" t="s">
        <v>1139</v>
      </c>
      <c r="C469" s="354">
        <v>38120941000131</v>
      </c>
      <c r="D469" s="355" t="s">
        <v>14</v>
      </c>
      <c r="E469" s="355" t="s">
        <v>15</v>
      </c>
      <c r="F469" s="355" t="s">
        <v>699</v>
      </c>
      <c r="G469" s="356" t="s">
        <v>1417</v>
      </c>
      <c r="H469" s="356" t="s">
        <v>34</v>
      </c>
      <c r="I469" s="356" t="s">
        <v>34</v>
      </c>
      <c r="J469" s="356" t="s">
        <v>611</v>
      </c>
      <c r="K469" s="357" t="s">
        <v>1417</v>
      </c>
      <c r="L469" s="358"/>
      <c r="M469" s="358" t="s">
        <v>1414</v>
      </c>
      <c r="N469" s="357">
        <v>550752</v>
      </c>
      <c r="O469" s="357" t="s">
        <v>1320</v>
      </c>
      <c r="P469" s="361">
        <v>44076</v>
      </c>
      <c r="Q469" s="362">
        <v>4.40773657</v>
      </c>
      <c r="R469" s="362">
        <v>6.2933374146613534</v>
      </c>
      <c r="S469" s="841">
        <v>5</v>
      </c>
      <c r="T469" s="359">
        <v>-0.12161867539259874</v>
      </c>
      <c r="U469" s="664">
        <v>-1.2160302615740095</v>
      </c>
      <c r="V469" s="359">
        <v>-0.13840091154429468</v>
      </c>
      <c r="W469" s="664">
        <v>-1.2043786836999897</v>
      </c>
      <c r="X469" s="359">
        <v>-0.10706891757377812</v>
      </c>
      <c r="Y469" s="664">
        <v>-0.70416573125979975</v>
      </c>
      <c r="Z469" s="359"/>
      <c r="AA469" s="664"/>
      <c r="AB469" s="359">
        <v>0.29456297717025504</v>
      </c>
      <c r="AC469" s="363">
        <v>-0.85997124973443229</v>
      </c>
      <c r="AD469" s="865">
        <v>0</v>
      </c>
      <c r="AE469" s="360" t="s">
        <v>1763</v>
      </c>
      <c r="AF469" s="844" t="s">
        <v>1760</v>
      </c>
      <c r="AG469" s="364" t="s">
        <v>1435</v>
      </c>
      <c r="AH469" s="364" t="s">
        <v>1747</v>
      </c>
      <c r="AI469" s="364">
        <v>500</v>
      </c>
      <c r="AJ469" s="364">
        <v>500</v>
      </c>
      <c r="AK469" s="364">
        <v>500</v>
      </c>
      <c r="AL469" s="359">
        <v>1E-3</v>
      </c>
      <c r="AM469" s="359">
        <v>0</v>
      </c>
      <c r="AN469" s="664" t="s">
        <v>64</v>
      </c>
      <c r="AO469" s="357" t="s">
        <v>1323</v>
      </c>
      <c r="AP469" s="360" t="s">
        <v>1762</v>
      </c>
      <c r="AQ469" s="366" t="s">
        <v>671</v>
      </c>
      <c r="AR469" s="359">
        <v>3.5E-4</v>
      </c>
      <c r="AS469" s="359">
        <v>3.5E-4</v>
      </c>
      <c r="AT469" s="359" t="s">
        <v>1417</v>
      </c>
      <c r="AW469" s="198"/>
      <c r="AX469" s="198"/>
      <c r="AY469" s="184"/>
      <c r="AZ469" s="184"/>
      <c r="BA469" s="184"/>
      <c r="BB469" s="848"/>
      <c r="BC469" s="184"/>
      <c r="BD469" s="184"/>
      <c r="BE469" s="184"/>
      <c r="BF469" s="184"/>
      <c r="BG469" s="848"/>
      <c r="BH469" s="186"/>
      <c r="BI469" s="199"/>
      <c r="BJ469" s="199"/>
      <c r="BK469" s="199"/>
      <c r="BL469" s="218"/>
      <c r="BM469" s="186"/>
      <c r="BN469" s="186"/>
      <c r="BO469" s="186"/>
      <c r="BP469" s="186"/>
      <c r="BQ469" s="186"/>
      <c r="BR469" s="186"/>
      <c r="BS469" s="186"/>
      <c r="BT469" s="187"/>
      <c r="BU469" s="188"/>
      <c r="BV469" s="189"/>
      <c r="BW469" s="185"/>
    </row>
    <row r="470" spans="2:75" customFormat="1" ht="18.75">
      <c r="B470" s="353" t="s">
        <v>114</v>
      </c>
      <c r="C470" s="354">
        <v>19782311000188</v>
      </c>
      <c r="D470" s="355" t="s">
        <v>11</v>
      </c>
      <c r="E470" s="355" t="s">
        <v>620</v>
      </c>
      <c r="F470" s="355" t="s">
        <v>663</v>
      </c>
      <c r="G470" s="356" t="s">
        <v>738</v>
      </c>
      <c r="H470" s="356" t="s">
        <v>34</v>
      </c>
      <c r="I470" s="356" t="s">
        <v>1417</v>
      </c>
      <c r="J470" s="356" t="s">
        <v>608</v>
      </c>
      <c r="K470" s="357" t="s">
        <v>48</v>
      </c>
      <c r="L470" s="358"/>
      <c r="M470" s="358" t="s">
        <v>34</v>
      </c>
      <c r="N470" s="357">
        <v>369888</v>
      </c>
      <c r="O470" s="357" t="s">
        <v>1320</v>
      </c>
      <c r="P470" s="361">
        <v>41759</v>
      </c>
      <c r="Q470" s="362">
        <v>891.845373</v>
      </c>
      <c r="R470" s="362">
        <v>577.30106953386417</v>
      </c>
      <c r="S470" s="841">
        <v>5</v>
      </c>
      <c r="T470" s="359">
        <v>0.10757036026544564</v>
      </c>
      <c r="U470" s="664">
        <v>1.0755651869166867</v>
      </c>
      <c r="V470" s="359">
        <v>0.12299382926636127</v>
      </c>
      <c r="W470" s="664">
        <v>1.070304700613425</v>
      </c>
      <c r="X470" s="359">
        <v>0.19406197112471402</v>
      </c>
      <c r="Y470" s="664">
        <v>1.2762974811302221</v>
      </c>
      <c r="Z470" s="359">
        <v>0.19022257910368623</v>
      </c>
      <c r="AA470" s="664">
        <v>1.0046832087461313</v>
      </c>
      <c r="AB470" s="359">
        <v>2.1694281186696268E-3</v>
      </c>
      <c r="AC470" s="363">
        <v>3.724045585345809</v>
      </c>
      <c r="AD470" s="865">
        <v>0</v>
      </c>
      <c r="AE470" s="360" t="s">
        <v>1788</v>
      </c>
      <c r="AF470" s="844" t="s">
        <v>1741</v>
      </c>
      <c r="AG470" s="364" t="s">
        <v>1436</v>
      </c>
      <c r="AH470" s="364" t="s">
        <v>1747</v>
      </c>
      <c r="AI470" s="364">
        <v>5000</v>
      </c>
      <c r="AJ470" s="364">
        <v>2500</v>
      </c>
      <c r="AK470" s="364">
        <v>5000</v>
      </c>
      <c r="AL470" s="359">
        <v>0.01</v>
      </c>
      <c r="AM470" s="359">
        <v>0</v>
      </c>
      <c r="AN470" s="664" t="s">
        <v>2161</v>
      </c>
      <c r="AO470" s="357" t="s">
        <v>1323</v>
      </c>
      <c r="AP470" s="360" t="s">
        <v>1749</v>
      </c>
      <c r="AQ470" s="366" t="s">
        <v>669</v>
      </c>
      <c r="AR470" s="359">
        <v>3.0000000000000001E-3</v>
      </c>
      <c r="AS470" s="359">
        <v>3.0000000000000001E-3</v>
      </c>
      <c r="AT470" s="359" t="s">
        <v>1417</v>
      </c>
      <c r="AW470" s="198"/>
      <c r="AX470" s="198"/>
      <c r="AY470" s="184"/>
      <c r="AZ470" s="184"/>
      <c r="BA470" s="184"/>
      <c r="BB470" s="848"/>
      <c r="BC470" s="184"/>
      <c r="BD470" s="184"/>
      <c r="BE470" s="184"/>
      <c r="BF470" s="184"/>
      <c r="BG470" s="848"/>
      <c r="BH470" s="186"/>
      <c r="BI470" s="199"/>
      <c r="BJ470" s="199"/>
      <c r="BK470" s="199"/>
      <c r="BL470" s="218"/>
      <c r="BM470" s="186"/>
      <c r="BN470" s="186"/>
      <c r="BO470" s="186"/>
      <c r="BP470" s="186"/>
      <c r="BQ470" s="186"/>
      <c r="BR470" s="186"/>
      <c r="BS470" s="186"/>
      <c r="BT470" s="187"/>
      <c r="BU470" s="188"/>
      <c r="BV470" s="189"/>
      <c r="BW470" s="185"/>
    </row>
    <row r="471" spans="2:75" customFormat="1" ht="18.75">
      <c r="B471" s="353" t="s">
        <v>800</v>
      </c>
      <c r="C471" s="354">
        <v>33361798000156</v>
      </c>
      <c r="D471" s="355" t="s">
        <v>11</v>
      </c>
      <c r="E471" s="355" t="s">
        <v>661</v>
      </c>
      <c r="F471" s="355" t="s">
        <v>663</v>
      </c>
      <c r="G471" s="356" t="s">
        <v>1417</v>
      </c>
      <c r="H471" s="356" t="s">
        <v>34</v>
      </c>
      <c r="I471" s="356" t="s">
        <v>1417</v>
      </c>
      <c r="J471" s="356" t="s">
        <v>611</v>
      </c>
      <c r="K471" s="357" t="s">
        <v>48</v>
      </c>
      <c r="L471" s="358"/>
      <c r="M471" s="358" t="s">
        <v>34</v>
      </c>
      <c r="N471" s="357">
        <v>501859</v>
      </c>
      <c r="O471" s="357" t="s">
        <v>1320</v>
      </c>
      <c r="P471" s="361">
        <v>43552</v>
      </c>
      <c r="Q471" s="362">
        <v>26.78600617</v>
      </c>
      <c r="R471" s="362">
        <v>40.538348719800759</v>
      </c>
      <c r="S471" s="841">
        <v>5</v>
      </c>
      <c r="T471" s="359">
        <v>-2.820995410190652E-2</v>
      </c>
      <c r="U471" s="664">
        <v>-0.28206324197163396</v>
      </c>
      <c r="V471" s="359">
        <v>-2.0183099466366317E-2</v>
      </c>
      <c r="W471" s="664">
        <v>-0.1756353661045687</v>
      </c>
      <c r="X471" s="359">
        <v>3.0373477700981644E-2</v>
      </c>
      <c r="Y471" s="664">
        <v>0.19975883403768538</v>
      </c>
      <c r="Z471" s="359">
        <v>3.6766777851652277E-2</v>
      </c>
      <c r="AA471" s="664">
        <v>0.19418811647548723</v>
      </c>
      <c r="AB471" s="359">
        <v>3.0814776591024023E-2</v>
      </c>
      <c r="AC471" s="363">
        <v>-4.3841914324968139</v>
      </c>
      <c r="AD471" s="865">
        <v>33361923000128</v>
      </c>
      <c r="AE471" s="360" t="s">
        <v>1999</v>
      </c>
      <c r="AF471" s="844" t="s">
        <v>1754</v>
      </c>
      <c r="AG471" s="364" t="s">
        <v>728</v>
      </c>
      <c r="AH471" s="364" t="s">
        <v>1742</v>
      </c>
      <c r="AI471" s="364">
        <v>10000</v>
      </c>
      <c r="AJ471" s="364">
        <v>5000</v>
      </c>
      <c r="AK471" s="364">
        <v>5000</v>
      </c>
      <c r="AL471" s="359">
        <v>8.0000000000000002E-3</v>
      </c>
      <c r="AM471" s="359">
        <v>0</v>
      </c>
      <c r="AN471" s="664" t="s">
        <v>34</v>
      </c>
      <c r="AO471" s="357" t="s">
        <v>1323</v>
      </c>
      <c r="AP471" s="360" t="s">
        <v>1762</v>
      </c>
      <c r="AQ471" s="366" t="s">
        <v>679</v>
      </c>
      <c r="AR471" s="359">
        <v>4.6666666666666697E-3</v>
      </c>
      <c r="AS471" s="359">
        <v>4.6666666666666697E-3</v>
      </c>
      <c r="AT471" s="359" t="s">
        <v>1417</v>
      </c>
      <c r="AW471" s="198"/>
      <c r="AX471" s="198"/>
      <c r="AY471" s="184"/>
      <c r="AZ471" s="184"/>
      <c r="BA471" s="184"/>
      <c r="BB471" s="848"/>
      <c r="BC471" s="184"/>
      <c r="BD471" s="184"/>
      <c r="BE471" s="184"/>
      <c r="BF471" s="184"/>
      <c r="BG471" s="848"/>
      <c r="BH471" s="186"/>
      <c r="BI471" s="199"/>
      <c r="BJ471" s="199"/>
      <c r="BK471" s="199"/>
      <c r="BL471" s="186"/>
      <c r="BM471" s="186"/>
      <c r="BN471" s="186"/>
      <c r="BO471" s="186"/>
      <c r="BP471" s="186"/>
      <c r="BQ471" s="186"/>
      <c r="BR471" s="186"/>
      <c r="BS471" s="186"/>
      <c r="BT471" s="187"/>
      <c r="BU471" s="188"/>
      <c r="BV471" s="189"/>
      <c r="BW471" s="185"/>
    </row>
    <row r="472" spans="2:75" customFormat="1" ht="18.75">
      <c r="B472" s="353" t="s">
        <v>869</v>
      </c>
      <c r="C472" s="354">
        <v>32295478000182</v>
      </c>
      <c r="D472" s="355" t="s">
        <v>11</v>
      </c>
      <c r="E472" s="355" t="s">
        <v>620</v>
      </c>
      <c r="F472" s="355" t="s">
        <v>663</v>
      </c>
      <c r="G472" s="356" t="s">
        <v>738</v>
      </c>
      <c r="H472" s="356" t="s">
        <v>34</v>
      </c>
      <c r="I472" s="356" t="s">
        <v>1417</v>
      </c>
      <c r="J472" s="356" t="s">
        <v>608</v>
      </c>
      <c r="K472" s="357" t="s">
        <v>48</v>
      </c>
      <c r="L472" s="358"/>
      <c r="M472" s="358" t="s">
        <v>34</v>
      </c>
      <c r="N472" s="357">
        <v>491225</v>
      </c>
      <c r="O472" s="357" t="s">
        <v>1320</v>
      </c>
      <c r="P472" s="361">
        <v>43555</v>
      </c>
      <c r="Q472" s="362">
        <v>76.904810830000002</v>
      </c>
      <c r="R472" s="362">
        <v>47.000161377211164</v>
      </c>
      <c r="S472" s="841">
        <v>5</v>
      </c>
      <c r="T472" s="359">
        <v>0.10807698719504466</v>
      </c>
      <c r="U472" s="664">
        <v>1.0806308043124688</v>
      </c>
      <c r="V472" s="359">
        <v>0.12388033026407408</v>
      </c>
      <c r="W472" s="664">
        <v>1.0780191216588557</v>
      </c>
      <c r="X472" s="359">
        <v>0.17158830924049417</v>
      </c>
      <c r="Y472" s="664">
        <v>1.1284937775588053</v>
      </c>
      <c r="Z472" s="359">
        <v>0.18233647396767894</v>
      </c>
      <c r="AA472" s="664">
        <v>0.9630318051646749</v>
      </c>
      <c r="AB472" s="359">
        <v>1.7202601671819234E-3</v>
      </c>
      <c r="AC472" s="363">
        <v>5.211740861532931</v>
      </c>
      <c r="AD472" s="865">
        <v>0</v>
      </c>
      <c r="AE472" s="360" t="s">
        <v>1763</v>
      </c>
      <c r="AF472" s="844" t="s">
        <v>1760</v>
      </c>
      <c r="AG472" s="364" t="s">
        <v>1435</v>
      </c>
      <c r="AH472" s="364" t="s">
        <v>1747</v>
      </c>
      <c r="AI472" s="364">
        <v>1000</v>
      </c>
      <c r="AJ472" s="364">
        <v>1000</v>
      </c>
      <c r="AK472" s="364">
        <v>1000</v>
      </c>
      <c r="AL472" s="359">
        <v>4.0000000000000001E-3</v>
      </c>
      <c r="AM472" s="359">
        <v>0</v>
      </c>
      <c r="AN472" s="664" t="s">
        <v>34</v>
      </c>
      <c r="AO472" s="357" t="s">
        <v>1323</v>
      </c>
      <c r="AP472" s="360" t="s">
        <v>1749</v>
      </c>
      <c r="AQ472" s="366" t="s">
        <v>669</v>
      </c>
      <c r="AR472" s="359">
        <v>1.75E-3</v>
      </c>
      <c r="AS472" s="359">
        <v>1.75E-3</v>
      </c>
      <c r="AT472" s="359" t="s">
        <v>1417</v>
      </c>
      <c r="AW472" s="198"/>
      <c r="AX472" s="198"/>
      <c r="AY472" s="184"/>
      <c r="AZ472" s="184"/>
      <c r="BA472" s="184"/>
      <c r="BB472" s="848"/>
      <c r="BC472" s="184"/>
      <c r="BD472" s="184"/>
      <c r="BE472" s="184"/>
      <c r="BF472" s="184"/>
      <c r="BG472" s="848"/>
      <c r="BH472" s="186"/>
      <c r="BI472" s="199"/>
      <c r="BJ472" s="199"/>
      <c r="BK472" s="199"/>
      <c r="BL472" s="186"/>
      <c r="BM472" s="186"/>
      <c r="BN472" s="186"/>
      <c r="BO472" s="186"/>
      <c r="BP472" s="186"/>
      <c r="BQ472" s="186"/>
      <c r="BR472" s="186"/>
      <c r="BS472" s="186"/>
      <c r="BT472" s="187"/>
      <c r="BU472" s="188"/>
      <c r="BV472" s="189"/>
      <c r="BW472" s="185"/>
    </row>
    <row r="473" spans="2:75" customFormat="1" ht="18.75">
      <c r="B473" s="353" t="s">
        <v>158</v>
      </c>
      <c r="C473" s="354">
        <v>12796232000187</v>
      </c>
      <c r="D473" s="355" t="s">
        <v>11</v>
      </c>
      <c r="E473" s="355" t="s">
        <v>620</v>
      </c>
      <c r="F473" s="355" t="s">
        <v>663</v>
      </c>
      <c r="G473" s="356" t="s">
        <v>738</v>
      </c>
      <c r="H473" s="356" t="s">
        <v>34</v>
      </c>
      <c r="I473" s="356" t="s">
        <v>1303</v>
      </c>
      <c r="J473" s="356" t="s">
        <v>608</v>
      </c>
      <c r="K473" s="357" t="s">
        <v>48</v>
      </c>
      <c r="L473" s="358"/>
      <c r="M473" s="358" t="s">
        <v>1414</v>
      </c>
      <c r="N473" s="357">
        <v>412171</v>
      </c>
      <c r="O473" s="357" t="s">
        <v>1320</v>
      </c>
      <c r="P473" s="361">
        <v>40455</v>
      </c>
      <c r="Q473" s="362">
        <v>1643.265474</v>
      </c>
      <c r="R473" s="362">
        <v>938.25979674103564</v>
      </c>
      <c r="S473" s="841">
        <v>5</v>
      </c>
      <c r="T473" s="359">
        <v>0.11673364615999415</v>
      </c>
      <c r="U473" s="664">
        <v>1.1671862550401055</v>
      </c>
      <c r="V473" s="359">
        <v>0.13858718818394355</v>
      </c>
      <c r="W473" s="664">
        <v>1.2059996817957468</v>
      </c>
      <c r="X473" s="359">
        <v>0.2283233758347214</v>
      </c>
      <c r="Y473" s="664">
        <v>1.5016262473894491</v>
      </c>
      <c r="Z473" s="359">
        <v>0.19623553429513274</v>
      </c>
      <c r="AA473" s="664">
        <v>1.0364413477864831</v>
      </c>
      <c r="AB473" s="359">
        <v>7.0596956488918842E-3</v>
      </c>
      <c r="AC473" s="363">
        <v>3.3531768652597207</v>
      </c>
      <c r="AD473" s="865">
        <v>0</v>
      </c>
      <c r="AE473" s="360" t="s">
        <v>1862</v>
      </c>
      <c r="AF473" s="844" t="s">
        <v>1862</v>
      </c>
      <c r="AG473" s="364" t="s">
        <v>719</v>
      </c>
      <c r="AH473" s="364" t="s">
        <v>1747</v>
      </c>
      <c r="AI473" s="364">
        <v>1000</v>
      </c>
      <c r="AJ473" s="364">
        <v>1000</v>
      </c>
      <c r="AK473" s="364">
        <v>1000</v>
      </c>
      <c r="AL473" s="359">
        <v>6.0000000000000001E-3</v>
      </c>
      <c r="AM473" s="359">
        <v>0</v>
      </c>
      <c r="AN473" s="664" t="s">
        <v>64</v>
      </c>
      <c r="AO473" s="357" t="s">
        <v>1323</v>
      </c>
      <c r="AP473" s="360" t="s">
        <v>1749</v>
      </c>
      <c r="AQ473" s="366" t="s">
        <v>662</v>
      </c>
      <c r="AR473" s="359">
        <v>1.5E-3</v>
      </c>
      <c r="AS473" s="359">
        <v>1.5E-3</v>
      </c>
      <c r="AT473" s="359" t="s">
        <v>1417</v>
      </c>
      <c r="AW473" s="198"/>
      <c r="AX473" s="198"/>
      <c r="AY473" s="184"/>
      <c r="AZ473" s="184"/>
      <c r="BA473" s="184"/>
      <c r="BB473" s="848"/>
      <c r="BC473" s="184"/>
      <c r="BD473" s="184"/>
      <c r="BE473" s="184"/>
      <c r="BF473" s="184"/>
      <c r="BG473" s="848"/>
      <c r="BH473" s="186"/>
      <c r="BI473" s="199"/>
      <c r="BJ473" s="199"/>
      <c r="BK473" s="199"/>
      <c r="BL473" s="186"/>
      <c r="BM473" s="186"/>
      <c r="BN473" s="186"/>
      <c r="BO473" s="186"/>
      <c r="BP473" s="186"/>
      <c r="BQ473" s="186"/>
      <c r="BR473" s="186"/>
      <c r="BS473" s="186"/>
      <c r="BT473" s="187"/>
      <c r="BU473" s="188"/>
      <c r="BV473" s="189"/>
      <c r="BW473" s="185"/>
    </row>
    <row r="474" spans="2:75" customFormat="1" ht="18.75">
      <c r="B474" s="353" t="s">
        <v>184</v>
      </c>
      <c r="C474" s="354">
        <v>10783480000168</v>
      </c>
      <c r="D474" s="355" t="s">
        <v>11</v>
      </c>
      <c r="E474" s="355" t="s">
        <v>620</v>
      </c>
      <c r="F474" s="355" t="s">
        <v>663</v>
      </c>
      <c r="G474" s="356" t="s">
        <v>738</v>
      </c>
      <c r="H474" s="356" t="s">
        <v>34</v>
      </c>
      <c r="I474" s="356" t="s">
        <v>1417</v>
      </c>
      <c r="J474" s="356" t="s">
        <v>608</v>
      </c>
      <c r="K474" s="357" t="s">
        <v>48</v>
      </c>
      <c r="L474" s="358"/>
      <c r="M474" s="358" t="s">
        <v>1414</v>
      </c>
      <c r="N474" s="357">
        <v>259624</v>
      </c>
      <c r="O474" s="357" t="s">
        <v>1320</v>
      </c>
      <c r="P474" s="361">
        <v>39918</v>
      </c>
      <c r="Q474" s="362">
        <v>1657.6986059999999</v>
      </c>
      <c r="R474" s="362">
        <v>1217.4687428844622</v>
      </c>
      <c r="S474" s="841">
        <v>5</v>
      </c>
      <c r="T474" s="359">
        <v>0.11121925637396357</v>
      </c>
      <c r="U474" s="664">
        <v>1.1120494527991571</v>
      </c>
      <c r="V474" s="359">
        <v>0.12820717859301167</v>
      </c>
      <c r="W474" s="664">
        <v>1.115671791983267</v>
      </c>
      <c r="X474" s="359">
        <v>0.19574448293503921</v>
      </c>
      <c r="Y474" s="664">
        <v>1.2873629442554517</v>
      </c>
      <c r="Z474" s="359">
        <v>0.21300013210806146</v>
      </c>
      <c r="AA474" s="664">
        <v>1.1249855679489633</v>
      </c>
      <c r="AB474" s="359">
        <v>1.796525043556029E-3</v>
      </c>
      <c r="AC474" s="363">
        <v>7.3989497571357061</v>
      </c>
      <c r="AD474" s="865">
        <v>0</v>
      </c>
      <c r="AE474" s="360" t="s">
        <v>1756</v>
      </c>
      <c r="AF474" s="844" t="s">
        <v>1757</v>
      </c>
      <c r="AG474" s="364" t="s">
        <v>741</v>
      </c>
      <c r="AH474" s="364" t="s">
        <v>1747</v>
      </c>
      <c r="AI474" s="364">
        <v>100</v>
      </c>
      <c r="AJ474" s="364">
        <v>100</v>
      </c>
      <c r="AK474" s="364">
        <v>100</v>
      </c>
      <c r="AL474" s="359">
        <v>4.0000000000000001E-3</v>
      </c>
      <c r="AM474" s="359">
        <v>0</v>
      </c>
      <c r="AN474" s="664" t="s">
        <v>64</v>
      </c>
      <c r="AO474" s="357" t="s">
        <v>1323</v>
      </c>
      <c r="AP474" s="360" t="s">
        <v>1749</v>
      </c>
      <c r="AQ474" s="366" t="s">
        <v>662</v>
      </c>
      <c r="AR474" s="359">
        <v>6.9999999999999999E-4</v>
      </c>
      <c r="AS474" s="359">
        <v>6.9999999999999999E-4</v>
      </c>
      <c r="AT474" s="359" t="s">
        <v>1417</v>
      </c>
      <c r="AW474" s="198"/>
      <c r="AX474" s="198"/>
      <c r="AY474" s="184"/>
      <c r="AZ474" s="184"/>
      <c r="BA474" s="184"/>
      <c r="BB474" s="848"/>
      <c r="BC474" s="184"/>
      <c r="BD474" s="184"/>
      <c r="BE474" s="184"/>
      <c r="BF474" s="184"/>
      <c r="BG474" s="848"/>
      <c r="BH474" s="186"/>
      <c r="BI474" s="199"/>
      <c r="BJ474" s="199"/>
      <c r="BK474" s="199"/>
      <c r="BL474" s="218"/>
      <c r="BM474" s="186"/>
      <c r="BN474" s="186"/>
      <c r="BO474" s="186"/>
      <c r="BP474" s="186"/>
      <c r="BQ474" s="186"/>
      <c r="BR474" s="186"/>
      <c r="BS474" s="186"/>
      <c r="BT474" s="187"/>
      <c r="BU474" s="188"/>
      <c r="BV474" s="189"/>
      <c r="BW474" s="185"/>
    </row>
    <row r="475" spans="2:75" customFormat="1" ht="18.75">
      <c r="B475" s="353" t="s">
        <v>1380</v>
      </c>
      <c r="C475" s="354">
        <v>23600995000127</v>
      </c>
      <c r="D475" s="355" t="s">
        <v>11</v>
      </c>
      <c r="E475" s="355" t="s">
        <v>620</v>
      </c>
      <c r="F475" s="355" t="s">
        <v>663</v>
      </c>
      <c r="G475" s="356" t="s">
        <v>738</v>
      </c>
      <c r="H475" s="356" t="s">
        <v>34</v>
      </c>
      <c r="I475" s="356" t="s">
        <v>1417</v>
      </c>
      <c r="J475" s="356" t="s">
        <v>608</v>
      </c>
      <c r="K475" s="357" t="s">
        <v>48</v>
      </c>
      <c r="L475" s="358"/>
      <c r="M475" s="358" t="s">
        <v>34</v>
      </c>
      <c r="N475" s="357">
        <v>415359</v>
      </c>
      <c r="O475" s="357" t="s">
        <v>1320</v>
      </c>
      <c r="P475" s="361">
        <v>42458</v>
      </c>
      <c r="Q475" s="362">
        <v>60.530444000000003</v>
      </c>
      <c r="R475" s="362">
        <v>59.156082956000006</v>
      </c>
      <c r="S475" s="841">
        <v>5</v>
      </c>
      <c r="T475" s="359">
        <v>0.10704744900309149</v>
      </c>
      <c r="U475" s="664">
        <v>1.0703367471471541</v>
      </c>
      <c r="V475" s="359">
        <v>0.12064059525964499</v>
      </c>
      <c r="W475" s="664">
        <v>1.049826621070286</v>
      </c>
      <c r="X475" s="359">
        <v>0.17633024089361671</v>
      </c>
      <c r="Y475" s="664">
        <v>1.1596802866388485</v>
      </c>
      <c r="Z475" s="359">
        <v>0.19432230965911845</v>
      </c>
      <c r="AA475" s="664">
        <v>1.0263364239892128</v>
      </c>
      <c r="AB475" s="359">
        <v>4.3545487256622818E-3</v>
      </c>
      <c r="AC475" s="363">
        <v>1.3149043820768305</v>
      </c>
      <c r="AD475" s="865">
        <v>0</v>
      </c>
      <c r="AE475" s="360" t="s">
        <v>1879</v>
      </c>
      <c r="AF475" s="844" t="s">
        <v>1760</v>
      </c>
      <c r="AG475" s="364" t="s">
        <v>1435</v>
      </c>
      <c r="AH475" s="364" t="s">
        <v>1747</v>
      </c>
      <c r="AI475" s="364">
        <v>100</v>
      </c>
      <c r="AJ475" s="364">
        <v>100</v>
      </c>
      <c r="AK475" s="364">
        <v>100</v>
      </c>
      <c r="AL475" s="359">
        <v>8.0000000000000002E-3</v>
      </c>
      <c r="AM475" s="359">
        <v>0.2</v>
      </c>
      <c r="AN475" s="664" t="s">
        <v>34</v>
      </c>
      <c r="AO475" s="357" t="s">
        <v>1323</v>
      </c>
      <c r="AP475" s="360" t="s">
        <v>1749</v>
      </c>
      <c r="AQ475" s="366" t="s">
        <v>675</v>
      </c>
      <c r="AR475" s="359">
        <v>2.6664000000000002E-3</v>
      </c>
      <c r="AS475" s="359">
        <v>2.6664000000000002E-3</v>
      </c>
      <c r="AT475" s="359" t="s">
        <v>1417</v>
      </c>
      <c r="AW475" s="198"/>
      <c r="AX475" s="198"/>
      <c r="AY475" s="184"/>
      <c r="AZ475" s="184"/>
      <c r="BA475" s="184"/>
      <c r="BB475" s="848"/>
      <c r="BC475" s="184"/>
      <c r="BD475" s="184"/>
      <c r="BE475" s="184"/>
      <c r="BF475" s="184"/>
      <c r="BG475" s="848"/>
      <c r="BH475" s="186"/>
      <c r="BI475" s="199"/>
      <c r="BJ475" s="199"/>
      <c r="BK475" s="199"/>
      <c r="BL475" s="218"/>
      <c r="BM475" s="186"/>
      <c r="BN475" s="186"/>
      <c r="BO475" s="186"/>
      <c r="BP475" s="186"/>
      <c r="BQ475" s="186"/>
      <c r="BR475" s="186"/>
      <c r="BS475" s="186"/>
      <c r="BT475" s="187"/>
      <c r="BU475" s="188"/>
      <c r="BV475" s="189"/>
      <c r="BW475" s="185"/>
    </row>
    <row r="476" spans="2:75" customFormat="1" ht="18.75">
      <c r="B476" s="353" t="s">
        <v>1300</v>
      </c>
      <c r="C476" s="354">
        <v>42102422000118</v>
      </c>
      <c r="D476" s="355" t="s">
        <v>11</v>
      </c>
      <c r="E476" s="355" t="s">
        <v>620</v>
      </c>
      <c r="F476" s="355" t="s">
        <v>663</v>
      </c>
      <c r="G476" s="356" t="s">
        <v>738</v>
      </c>
      <c r="H476" s="356" t="s">
        <v>34</v>
      </c>
      <c r="I476" s="356" t="s">
        <v>1303</v>
      </c>
      <c r="J476" s="356" t="s">
        <v>608</v>
      </c>
      <c r="K476" s="357" t="s">
        <v>48</v>
      </c>
      <c r="L476" s="358"/>
      <c r="M476" s="358" t="s">
        <v>1414</v>
      </c>
      <c r="N476" s="357">
        <v>615315</v>
      </c>
      <c r="O476" s="357" t="s">
        <v>1320</v>
      </c>
      <c r="P476" s="361">
        <v>44323</v>
      </c>
      <c r="Q476" s="362">
        <v>74.20906497</v>
      </c>
      <c r="R476" s="362">
        <v>61.604633990809759</v>
      </c>
      <c r="S476" s="841">
        <v>5</v>
      </c>
      <c r="T476" s="359">
        <v>0.10729847354188848</v>
      </c>
      <c r="U476" s="664">
        <v>1.0728466695302867</v>
      </c>
      <c r="V476" s="359">
        <v>0.12289721090314565</v>
      </c>
      <c r="W476" s="664">
        <v>1.0694639178771521</v>
      </c>
      <c r="X476" s="359"/>
      <c r="Y476" s="664"/>
      <c r="Z476" s="359"/>
      <c r="AA476" s="664"/>
      <c r="AB476" s="359">
        <v>2.2657721853699322E-3</v>
      </c>
      <c r="AC476" s="363">
        <v>3.5230509476564085</v>
      </c>
      <c r="AD476" s="865">
        <v>0</v>
      </c>
      <c r="AE476" s="360" t="s">
        <v>1963</v>
      </c>
      <c r="AF476" s="844" t="s">
        <v>2045</v>
      </c>
      <c r="AG476" s="364" t="s">
        <v>928</v>
      </c>
      <c r="AH476" s="364" t="s">
        <v>1817</v>
      </c>
      <c r="AI476" s="364">
        <v>0</v>
      </c>
      <c r="AJ476" s="364">
        <v>0</v>
      </c>
      <c r="AK476" s="364">
        <v>0</v>
      </c>
      <c r="AL476" s="359">
        <v>0</v>
      </c>
      <c r="AM476" s="359">
        <v>0</v>
      </c>
      <c r="AN476" s="664" t="s">
        <v>64</v>
      </c>
      <c r="AO476" s="357" t="s">
        <v>1323</v>
      </c>
      <c r="AP476" s="360" t="s">
        <v>1749</v>
      </c>
      <c r="AQ476" s="366" t="s">
        <v>677</v>
      </c>
      <c r="AR476" s="359">
        <v>0</v>
      </c>
      <c r="AS476" s="359">
        <v>0</v>
      </c>
      <c r="AT476" s="359" t="s">
        <v>1417</v>
      </c>
      <c r="AW476" s="198"/>
      <c r="AX476" s="198"/>
      <c r="AY476" s="184"/>
      <c r="AZ476" s="184"/>
      <c r="BA476" s="184"/>
      <c r="BB476" s="848"/>
      <c r="BC476" s="184"/>
      <c r="BD476" s="184"/>
      <c r="BE476" s="184"/>
      <c r="BF476" s="184"/>
      <c r="BG476" s="848"/>
      <c r="BH476" s="186"/>
      <c r="BI476" s="199"/>
      <c r="BJ476" s="199"/>
      <c r="BK476" s="199"/>
      <c r="BL476" s="186"/>
      <c r="BM476" s="186"/>
      <c r="BN476" s="186"/>
      <c r="BO476" s="186"/>
      <c r="BP476" s="186"/>
      <c r="BQ476" s="186"/>
      <c r="BR476" s="186"/>
      <c r="BS476" s="186"/>
      <c r="BT476" s="187"/>
      <c r="BU476" s="188"/>
      <c r="BV476" s="189"/>
      <c r="BW476" s="185"/>
    </row>
    <row r="477" spans="2:75" customFormat="1" ht="18.75">
      <c r="B477" s="353" t="s">
        <v>1150</v>
      </c>
      <c r="C477" s="354">
        <v>27717045000138</v>
      </c>
      <c r="D477" s="355" t="s">
        <v>11</v>
      </c>
      <c r="E477" s="355" t="s">
        <v>620</v>
      </c>
      <c r="F477" s="355" t="s">
        <v>692</v>
      </c>
      <c r="G477" s="356" t="s">
        <v>738</v>
      </c>
      <c r="H477" s="356" t="s">
        <v>34</v>
      </c>
      <c r="I477" s="356" t="s">
        <v>1417</v>
      </c>
      <c r="J477" s="356" t="s">
        <v>608</v>
      </c>
      <c r="K477" s="357" t="s">
        <v>48</v>
      </c>
      <c r="L477" s="358"/>
      <c r="M477" s="358" t="s">
        <v>1414</v>
      </c>
      <c r="N477" s="357">
        <v>447137</v>
      </c>
      <c r="O477" s="357" t="s">
        <v>1320</v>
      </c>
      <c r="P477" s="361">
        <v>42894</v>
      </c>
      <c r="Q477" s="362">
        <v>61.745617000000003</v>
      </c>
      <c r="R477" s="362">
        <v>51.594532709163346</v>
      </c>
      <c r="S477" s="841">
        <v>5</v>
      </c>
      <c r="T477" s="359">
        <v>9.7006481893635588E-2</v>
      </c>
      <c r="U477" s="664">
        <v>0.96993999622751093</v>
      </c>
      <c r="V477" s="359">
        <v>0.11141065828886965</v>
      </c>
      <c r="W477" s="664">
        <v>0.96950677913096095</v>
      </c>
      <c r="X477" s="359">
        <v>0.18175093937005138</v>
      </c>
      <c r="Y477" s="664">
        <v>1.1953308768670281</v>
      </c>
      <c r="Z477" s="359">
        <v>0.16754410280848742</v>
      </c>
      <c r="AA477" s="664">
        <v>0.88490413498373655</v>
      </c>
      <c r="AB477" s="359">
        <v>1.1355018393263402E-2</v>
      </c>
      <c r="AC477" s="363">
        <v>-0.30859674974316409</v>
      </c>
      <c r="AD477" s="865">
        <v>26751126000191</v>
      </c>
      <c r="AE477" s="360" t="s">
        <v>1941</v>
      </c>
      <c r="AF477" s="844" t="s">
        <v>1741</v>
      </c>
      <c r="AG477" s="364" t="s">
        <v>1436</v>
      </c>
      <c r="AH477" s="364" t="s">
        <v>1747</v>
      </c>
      <c r="AI477" s="364">
        <v>100</v>
      </c>
      <c r="AJ477" s="364">
        <v>100</v>
      </c>
      <c r="AK477" s="364">
        <v>100</v>
      </c>
      <c r="AL477" s="359">
        <v>3.0000000000000001E-3</v>
      </c>
      <c r="AM477" s="359">
        <v>0</v>
      </c>
      <c r="AN477" s="664" t="s">
        <v>64</v>
      </c>
      <c r="AO477" s="357" t="s">
        <v>1323</v>
      </c>
      <c r="AP477" s="360" t="s">
        <v>1749</v>
      </c>
      <c r="AQ477" s="366" t="s">
        <v>675</v>
      </c>
      <c r="AR477" s="359">
        <v>4.0000000000000002E-4</v>
      </c>
      <c r="AS477" s="359">
        <v>4.0000000000000002E-4</v>
      </c>
      <c r="AT477" s="359" t="s">
        <v>1417</v>
      </c>
      <c r="AW477" s="198"/>
      <c r="AX477" s="198"/>
      <c r="AY477" s="184"/>
      <c r="AZ477" s="184"/>
      <c r="BA477" s="184"/>
      <c r="BB477" s="848"/>
      <c r="BC477" s="184"/>
      <c r="BD477" s="184"/>
      <c r="BE477" s="184"/>
      <c r="BF477" s="184"/>
      <c r="BG477" s="848"/>
      <c r="BH477" s="186"/>
      <c r="BI477" s="199"/>
      <c r="BJ477" s="199"/>
      <c r="BK477" s="199"/>
      <c r="BL477" s="186"/>
      <c r="BM477" s="186"/>
      <c r="BN477" s="186"/>
      <c r="BO477" s="186"/>
      <c r="BP477" s="186"/>
      <c r="BQ477" s="186"/>
      <c r="BR477" s="186"/>
      <c r="BS477" s="186"/>
      <c r="BT477" s="187"/>
      <c r="BU477" s="188"/>
      <c r="BV477" s="189"/>
      <c r="BW477" s="185"/>
    </row>
    <row r="478" spans="2:75" customFormat="1" ht="18.75">
      <c r="B478" s="353" t="s">
        <v>798</v>
      </c>
      <c r="C478" s="354">
        <v>39293607000142</v>
      </c>
      <c r="D478" s="355" t="s">
        <v>13</v>
      </c>
      <c r="E478" s="355" t="s">
        <v>616</v>
      </c>
      <c r="F478" s="355" t="s">
        <v>617</v>
      </c>
      <c r="G478" s="356" t="s">
        <v>34</v>
      </c>
      <c r="H478" s="356" t="s">
        <v>1337</v>
      </c>
      <c r="I478" s="356" t="s">
        <v>34</v>
      </c>
      <c r="J478" s="356" t="s">
        <v>608</v>
      </c>
      <c r="K478" s="357" t="s">
        <v>48</v>
      </c>
      <c r="L478" s="358"/>
      <c r="M478" s="358" t="s">
        <v>1414</v>
      </c>
      <c r="N478" s="357">
        <v>570461</v>
      </c>
      <c r="O478" s="357" t="s">
        <v>1320</v>
      </c>
      <c r="P478" s="361">
        <v>44193</v>
      </c>
      <c r="Q478" s="362">
        <v>0</v>
      </c>
      <c r="R478" s="362">
        <v>0</v>
      </c>
      <c r="S478" s="841">
        <v>5</v>
      </c>
      <c r="T478" s="359"/>
      <c r="U478" s="664"/>
      <c r="V478" s="359"/>
      <c r="W478" s="664"/>
      <c r="X478" s="359"/>
      <c r="Y478" s="664"/>
      <c r="Z478" s="359"/>
      <c r="AA478" s="664"/>
      <c r="AB478" s="359"/>
      <c r="AC478" s="363"/>
      <c r="AD478" s="865">
        <v>37243087000138</v>
      </c>
      <c r="AE478" s="360" t="s">
        <v>1795</v>
      </c>
      <c r="AF478" s="844" t="s">
        <v>1795</v>
      </c>
      <c r="AG478" s="364" t="s">
        <v>1438</v>
      </c>
      <c r="AH478" s="364" t="s">
        <v>1742</v>
      </c>
      <c r="AI478" s="364">
        <v>1000</v>
      </c>
      <c r="AJ478" s="364">
        <v>0</v>
      </c>
      <c r="AK478" s="364">
        <v>0</v>
      </c>
      <c r="AL478" s="359">
        <v>6.0000000000000001E-3</v>
      </c>
      <c r="AM478" s="359">
        <v>0</v>
      </c>
      <c r="AN478" s="664" t="s">
        <v>64</v>
      </c>
      <c r="AO478" s="357" t="s">
        <v>1323</v>
      </c>
      <c r="AP478" s="360" t="s">
        <v>1762</v>
      </c>
      <c r="AQ478" s="366" t="s">
        <v>679</v>
      </c>
      <c r="AR478" s="359">
        <v>1.9997999999999999E-3</v>
      </c>
      <c r="AS478" s="359">
        <v>1.9997999999999999E-3</v>
      </c>
      <c r="AT478" s="359" t="s">
        <v>1417</v>
      </c>
      <c r="AW478" s="198"/>
      <c r="AX478" s="198"/>
      <c r="AY478" s="184"/>
      <c r="AZ478" s="184"/>
      <c r="BA478" s="184"/>
      <c r="BB478" s="848"/>
      <c r="BC478" s="184"/>
      <c r="BD478" s="184"/>
      <c r="BE478" s="184"/>
      <c r="BF478" s="184"/>
      <c r="BG478" s="848"/>
      <c r="BH478" s="186"/>
      <c r="BI478" s="199"/>
      <c r="BJ478" s="199"/>
      <c r="BK478" s="199"/>
      <c r="BL478" s="186"/>
      <c r="BM478" s="186"/>
      <c r="BN478" s="186"/>
      <c r="BO478" s="186"/>
      <c r="BP478" s="186"/>
      <c r="BQ478" s="186"/>
      <c r="BR478" s="186"/>
      <c r="BS478" s="186"/>
      <c r="BT478" s="187"/>
      <c r="BU478" s="188"/>
      <c r="BV478" s="189"/>
      <c r="BW478" s="185"/>
    </row>
    <row r="479" spans="2:75" customFormat="1" ht="18.75">
      <c r="B479" s="353" t="s">
        <v>92</v>
      </c>
      <c r="C479" s="354">
        <v>6041290000106</v>
      </c>
      <c r="D479" s="355" t="s">
        <v>13</v>
      </c>
      <c r="E479" s="355" t="s">
        <v>615</v>
      </c>
      <c r="F479" s="355" t="s">
        <v>619</v>
      </c>
      <c r="G479" s="356" t="s">
        <v>34</v>
      </c>
      <c r="H479" s="356" t="s">
        <v>1337</v>
      </c>
      <c r="I479" s="356" t="s">
        <v>34</v>
      </c>
      <c r="J479" s="356" t="s">
        <v>611</v>
      </c>
      <c r="K479" s="357" t="s">
        <v>48</v>
      </c>
      <c r="L479" s="358"/>
      <c r="M479" s="358" t="s">
        <v>34</v>
      </c>
      <c r="N479" s="357">
        <v>129925</v>
      </c>
      <c r="O479" s="357" t="s">
        <v>1320</v>
      </c>
      <c r="P479" s="361">
        <v>37980</v>
      </c>
      <c r="Q479" s="362">
        <v>260.49632400000002</v>
      </c>
      <c r="R479" s="362">
        <v>453.2436751752989</v>
      </c>
      <c r="S479" s="841">
        <v>5</v>
      </c>
      <c r="T479" s="359">
        <v>3.7654792523705183E-2</v>
      </c>
      <c r="U479" s="664">
        <v>0.37649947308094789</v>
      </c>
      <c r="V479" s="359">
        <v>8.1271585514642863E-2</v>
      </c>
      <c r="W479" s="664">
        <v>0.70723352969398634</v>
      </c>
      <c r="X479" s="359">
        <v>0.15003948616683682</v>
      </c>
      <c r="Y479" s="664">
        <v>0.98677250960077223</v>
      </c>
      <c r="Z479" s="359">
        <v>0.30611816183223084</v>
      </c>
      <c r="AA479" s="664">
        <v>1.6167995331271023</v>
      </c>
      <c r="AB479" s="359">
        <v>0.11310121195397978</v>
      </c>
      <c r="AC479" s="363">
        <v>-0.29746095521373311</v>
      </c>
      <c r="AD479" s="865">
        <v>22118342000143</v>
      </c>
      <c r="AE479" s="360" t="s">
        <v>1770</v>
      </c>
      <c r="AF479" s="844" t="s">
        <v>1741</v>
      </c>
      <c r="AG479" s="364" t="s">
        <v>1436</v>
      </c>
      <c r="AH479" s="364" t="s">
        <v>1747</v>
      </c>
      <c r="AI479" s="364">
        <v>1000</v>
      </c>
      <c r="AJ479" s="364">
        <v>1000</v>
      </c>
      <c r="AK479" s="364">
        <v>1000</v>
      </c>
      <c r="AL479" s="359">
        <v>0.02</v>
      </c>
      <c r="AM479" s="359">
        <v>0.2</v>
      </c>
      <c r="AN479" s="664" t="s">
        <v>64</v>
      </c>
      <c r="AO479" s="357" t="s">
        <v>1323</v>
      </c>
      <c r="AP479" s="360" t="s">
        <v>1762</v>
      </c>
      <c r="AQ479" s="366" t="s">
        <v>668</v>
      </c>
      <c r="AR479" s="359">
        <v>5.0000000000000001E-3</v>
      </c>
      <c r="AS479" s="359">
        <v>5.0000000000000001E-3</v>
      </c>
      <c r="AT479" s="359" t="s">
        <v>1417</v>
      </c>
      <c r="AW479" s="198"/>
      <c r="AX479" s="198"/>
      <c r="AY479" s="184"/>
      <c r="AZ479" s="184"/>
      <c r="BA479" s="184"/>
      <c r="BB479" s="848"/>
      <c r="BC479" s="184"/>
      <c r="BD479" s="184"/>
      <c r="BE479" s="184"/>
      <c r="BF479" s="184"/>
      <c r="BG479" s="848"/>
      <c r="BH479" s="186"/>
      <c r="BI479" s="199"/>
      <c r="BJ479" s="199"/>
      <c r="BK479" s="199"/>
      <c r="BL479" s="186"/>
      <c r="BM479" s="186"/>
      <c r="BN479" s="186"/>
      <c r="BO479" s="186"/>
      <c r="BP479" s="186"/>
      <c r="BQ479" s="186"/>
      <c r="BR479" s="186"/>
      <c r="BS479" s="186"/>
      <c r="BT479" s="187"/>
      <c r="BU479" s="188"/>
      <c r="BV479" s="189"/>
      <c r="BW479" s="185"/>
    </row>
    <row r="480" spans="2:75" customFormat="1" ht="18.75">
      <c r="B480" s="353" t="s">
        <v>496</v>
      </c>
      <c r="C480" s="354">
        <v>33361831000148</v>
      </c>
      <c r="D480" s="355" t="s">
        <v>13</v>
      </c>
      <c r="E480" s="355" t="s">
        <v>615</v>
      </c>
      <c r="F480" s="355" t="s">
        <v>619</v>
      </c>
      <c r="G480" s="356" t="s">
        <v>34</v>
      </c>
      <c r="H480" s="356" t="s">
        <v>1337</v>
      </c>
      <c r="I480" s="356" t="s">
        <v>34</v>
      </c>
      <c r="J480" s="356" t="s">
        <v>1417</v>
      </c>
      <c r="K480" s="357" t="s">
        <v>48</v>
      </c>
      <c r="L480" s="358"/>
      <c r="M480" s="358" t="s">
        <v>34</v>
      </c>
      <c r="N480" s="357">
        <v>501794</v>
      </c>
      <c r="O480" s="357" t="s">
        <v>1320</v>
      </c>
      <c r="P480" s="361">
        <v>39902</v>
      </c>
      <c r="Q480" s="362">
        <v>42.788063809999997</v>
      </c>
      <c r="R480" s="362">
        <v>91.079531278486058</v>
      </c>
      <c r="S480" s="841">
        <v>5</v>
      </c>
      <c r="T480" s="359">
        <v>-0.14329938103660067</v>
      </c>
      <c r="U480" s="664">
        <v>-1.4328094204513573</v>
      </c>
      <c r="V480" s="359">
        <v>-0.12278370628239044</v>
      </c>
      <c r="W480" s="664">
        <v>-1.0684761892255581</v>
      </c>
      <c r="X480" s="359">
        <v>6.5604227616719912E-2</v>
      </c>
      <c r="Y480" s="664">
        <v>0.43146274343933116</v>
      </c>
      <c r="Z480" s="359">
        <v>2.8610750499862503E-2</v>
      </c>
      <c r="AA480" s="664">
        <v>0.15111108656122627</v>
      </c>
      <c r="AB480" s="359">
        <v>0.12608033927165502</v>
      </c>
      <c r="AC480" s="363">
        <v>-1.8852938349772796</v>
      </c>
      <c r="AD480" s="865">
        <v>32222759000105</v>
      </c>
      <c r="AE480" s="360" t="s">
        <v>1999</v>
      </c>
      <c r="AF480" s="844" t="s">
        <v>1754</v>
      </c>
      <c r="AG480" s="364" t="s">
        <v>728</v>
      </c>
      <c r="AH480" s="364" t="s">
        <v>1742</v>
      </c>
      <c r="AI480" s="364">
        <v>10000</v>
      </c>
      <c r="AJ480" s="364">
        <v>5000</v>
      </c>
      <c r="AK480" s="364">
        <v>5000</v>
      </c>
      <c r="AL480" s="359">
        <v>9.0000000000000011E-3</v>
      </c>
      <c r="AM480" s="359">
        <v>0</v>
      </c>
      <c r="AN480" s="664" t="s">
        <v>34</v>
      </c>
      <c r="AO480" s="357" t="s">
        <v>1323</v>
      </c>
      <c r="AP480" s="360" t="s">
        <v>1762</v>
      </c>
      <c r="AQ480" s="366" t="s">
        <v>679</v>
      </c>
      <c r="AR480" s="359">
        <v>5.3334000000000003E-3</v>
      </c>
      <c r="AS480" s="359">
        <v>5.3334000000000003E-3</v>
      </c>
      <c r="AT480" s="359" t="s">
        <v>1417</v>
      </c>
      <c r="AW480" s="198"/>
      <c r="AX480" s="198"/>
      <c r="AY480" s="184"/>
      <c r="AZ480" s="184"/>
      <c r="BA480" s="184"/>
      <c r="BB480" s="848"/>
      <c r="BC480" s="184"/>
      <c r="BD480" s="184"/>
      <c r="BE480" s="184"/>
      <c r="BF480" s="184"/>
      <c r="BG480" s="848"/>
      <c r="BH480" s="186"/>
      <c r="BI480" s="199"/>
      <c r="BJ480" s="199"/>
      <c r="BK480" s="199"/>
      <c r="BL480" s="186"/>
      <c r="BM480" s="186"/>
      <c r="BN480" s="186"/>
      <c r="BO480" s="186"/>
      <c r="BP480" s="186"/>
      <c r="BQ480" s="186"/>
      <c r="BR480" s="186"/>
      <c r="BS480" s="186"/>
      <c r="BT480" s="187"/>
      <c r="BU480" s="188"/>
      <c r="BV480" s="189"/>
      <c r="BW480" s="185"/>
    </row>
    <row r="481" spans="2:75" customFormat="1" ht="18.75">
      <c r="B481" s="353" t="s">
        <v>807</v>
      </c>
      <c r="C481" s="354">
        <v>26845868000186</v>
      </c>
      <c r="D481" s="355" t="s">
        <v>13</v>
      </c>
      <c r="E481" s="355" t="s">
        <v>615</v>
      </c>
      <c r="F481" s="355" t="s">
        <v>619</v>
      </c>
      <c r="G481" s="356" t="s">
        <v>34</v>
      </c>
      <c r="H481" s="356" t="s">
        <v>1337</v>
      </c>
      <c r="I481" s="356" t="s">
        <v>34</v>
      </c>
      <c r="J481" s="356" t="s">
        <v>1417</v>
      </c>
      <c r="K481" s="357" t="s">
        <v>48</v>
      </c>
      <c r="L481" s="358"/>
      <c r="M481" s="358" t="s">
        <v>34</v>
      </c>
      <c r="N481" s="357">
        <v>459453</v>
      </c>
      <c r="O481" s="357" t="s">
        <v>1320</v>
      </c>
      <c r="P481" s="361">
        <v>43155</v>
      </c>
      <c r="Q481" s="362">
        <v>30.126590010000001</v>
      </c>
      <c r="R481" s="362">
        <v>86.213788215059722</v>
      </c>
      <c r="S481" s="841">
        <v>5</v>
      </c>
      <c r="T481" s="359">
        <v>-0.1228738095589853</v>
      </c>
      <c r="U481" s="664">
        <v>-1.2285799881989257</v>
      </c>
      <c r="V481" s="359">
        <v>-0.11559876926395352</v>
      </c>
      <c r="W481" s="664">
        <v>-1.0059521430167808</v>
      </c>
      <c r="X481" s="359">
        <v>1.9006483007698138E-2</v>
      </c>
      <c r="Y481" s="664">
        <v>0.12500092752474484</v>
      </c>
      <c r="Z481" s="359">
        <v>-1.0460027007433315E-2</v>
      </c>
      <c r="AA481" s="664">
        <v>-5.5245878522502102E-2</v>
      </c>
      <c r="AB481" s="359">
        <v>8.7149210496217933E-2</v>
      </c>
      <c r="AC481" s="363">
        <v>-2.6450446080892704</v>
      </c>
      <c r="AD481" s="865">
        <v>0</v>
      </c>
      <c r="AE481" s="360" t="s">
        <v>1768</v>
      </c>
      <c r="AF481" s="844" t="s">
        <v>1754</v>
      </c>
      <c r="AG481" s="364" t="s">
        <v>728</v>
      </c>
      <c r="AH481" s="364" t="s">
        <v>1742</v>
      </c>
      <c r="AI481" s="364">
        <v>25000</v>
      </c>
      <c r="AJ481" s="364">
        <v>5000</v>
      </c>
      <c r="AK481" s="364">
        <v>5000</v>
      </c>
      <c r="AL481" s="359">
        <v>2.0000000000000001E-4</v>
      </c>
      <c r="AM481" s="359">
        <v>0</v>
      </c>
      <c r="AN481" s="664" t="s">
        <v>34</v>
      </c>
      <c r="AO481" s="357" t="s">
        <v>1323</v>
      </c>
      <c r="AP481" s="360" t="s">
        <v>1762</v>
      </c>
      <c r="AQ481" s="366" t="s">
        <v>679</v>
      </c>
      <c r="AR481" s="359">
        <v>4.0400000000000002E-3</v>
      </c>
      <c r="AS481" s="359">
        <v>4.0400000000000002E-3</v>
      </c>
      <c r="AT481" s="359" t="s">
        <v>1417</v>
      </c>
      <c r="AW481" s="198"/>
      <c r="AX481" s="198"/>
      <c r="AY481" s="184"/>
      <c r="AZ481" s="184"/>
      <c r="BA481" s="184"/>
      <c r="BB481" s="848"/>
      <c r="BC481" s="184"/>
      <c r="BD481" s="184"/>
      <c r="BE481" s="184"/>
      <c r="BF481" s="184"/>
      <c r="BG481" s="848"/>
      <c r="BH481" s="186"/>
      <c r="BI481" s="199"/>
      <c r="BJ481" s="199"/>
      <c r="BK481" s="199"/>
      <c r="BL481" s="186"/>
      <c r="BM481" s="186"/>
      <c r="BN481" s="186"/>
      <c r="BO481" s="186"/>
      <c r="BP481" s="186"/>
      <c r="BQ481" s="186"/>
      <c r="BR481" s="186"/>
      <c r="BS481" s="186"/>
      <c r="BT481" s="187"/>
      <c r="BU481" s="188"/>
      <c r="BV481" s="189"/>
      <c r="BW481" s="185"/>
    </row>
    <row r="482" spans="2:75" customFormat="1" ht="18.75">
      <c r="B482" s="353" t="s">
        <v>873</v>
      </c>
      <c r="C482" s="354">
        <v>29177909000100</v>
      </c>
      <c r="D482" s="355" t="s">
        <v>13</v>
      </c>
      <c r="E482" s="355" t="s">
        <v>615</v>
      </c>
      <c r="F482" s="355" t="s">
        <v>619</v>
      </c>
      <c r="G482" s="356" t="s">
        <v>34</v>
      </c>
      <c r="H482" s="356" t="s">
        <v>1337</v>
      </c>
      <c r="I482" s="356" t="s">
        <v>34</v>
      </c>
      <c r="J482" s="356" t="s">
        <v>611</v>
      </c>
      <c r="K482" s="357" t="s">
        <v>48</v>
      </c>
      <c r="L482" s="358"/>
      <c r="M482" s="358" t="s">
        <v>34</v>
      </c>
      <c r="N482" s="357">
        <v>483516</v>
      </c>
      <c r="O482" s="357" t="s">
        <v>1320</v>
      </c>
      <c r="P482" s="361">
        <v>43463</v>
      </c>
      <c r="Q482" s="362">
        <v>54.596226049999999</v>
      </c>
      <c r="R482" s="362">
        <v>171.63457317055773</v>
      </c>
      <c r="S482" s="841">
        <v>5</v>
      </c>
      <c r="T482" s="359">
        <v>-9.2538875729355596E-2</v>
      </c>
      <c r="U482" s="664">
        <v>-0.92526968325936232</v>
      </c>
      <c r="V482" s="359">
        <v>-8.1507496333152352E-2</v>
      </c>
      <c r="W482" s="664">
        <v>-0.70928644941753971</v>
      </c>
      <c r="X482" s="359">
        <v>-9.2049553424210506E-3</v>
      </c>
      <c r="Y482" s="664">
        <v>-6.0538709616105787E-2</v>
      </c>
      <c r="Z482" s="359">
        <v>6.8204936718419207E-2</v>
      </c>
      <c r="AA482" s="664">
        <v>0.36023249709613647</v>
      </c>
      <c r="AB482" s="359">
        <v>9.9334538161398783E-2</v>
      </c>
      <c r="AC482" s="363">
        <v>-1.9773814830880874</v>
      </c>
      <c r="AD482" s="865">
        <v>31964457000140</v>
      </c>
      <c r="AE482" s="360" t="s">
        <v>1763</v>
      </c>
      <c r="AF482" s="844" t="s">
        <v>1760</v>
      </c>
      <c r="AG482" s="364" t="s">
        <v>1435</v>
      </c>
      <c r="AH482" s="364" t="s">
        <v>1742</v>
      </c>
      <c r="AI482" s="364">
        <v>5000</v>
      </c>
      <c r="AJ482" s="364">
        <v>5000</v>
      </c>
      <c r="AK482" s="364">
        <v>5000</v>
      </c>
      <c r="AL482" s="359">
        <v>0.01</v>
      </c>
      <c r="AM482" s="359">
        <v>0</v>
      </c>
      <c r="AN482" s="664" t="s">
        <v>34</v>
      </c>
      <c r="AO482" s="357" t="s">
        <v>1323</v>
      </c>
      <c r="AP482" s="360" t="s">
        <v>1762</v>
      </c>
      <c r="AQ482" s="366" t="s">
        <v>679</v>
      </c>
      <c r="AR482" s="359">
        <v>8.0000000000000002E-3</v>
      </c>
      <c r="AS482" s="359">
        <v>8.0000000000000002E-3</v>
      </c>
      <c r="AT482" s="359" t="s">
        <v>1417</v>
      </c>
      <c r="AW482" s="198"/>
      <c r="AX482" s="198"/>
      <c r="AY482" s="184"/>
      <c r="AZ482" s="184"/>
      <c r="BA482" s="184"/>
      <c r="BB482" s="848"/>
      <c r="BC482" s="184"/>
      <c r="BD482" s="184"/>
      <c r="BE482" s="184"/>
      <c r="BF482" s="184"/>
      <c r="BG482" s="848"/>
      <c r="BH482" s="186"/>
      <c r="BI482" s="199"/>
      <c r="BJ482" s="199"/>
      <c r="BK482" s="199"/>
      <c r="BL482" s="218"/>
      <c r="BM482" s="186"/>
      <c r="BN482" s="186"/>
      <c r="BO482" s="186"/>
      <c r="BP482" s="186"/>
      <c r="BQ482" s="186"/>
      <c r="BR482" s="186"/>
      <c r="BS482" s="186"/>
      <c r="BT482" s="187"/>
      <c r="BU482" s="188"/>
      <c r="BV482" s="189"/>
      <c r="BW482" s="185"/>
    </row>
    <row r="483" spans="2:75" customFormat="1" ht="18.75">
      <c r="B483" s="353" t="s">
        <v>188</v>
      </c>
      <c r="C483" s="354">
        <v>27011904000179</v>
      </c>
      <c r="D483" s="355" t="s">
        <v>13</v>
      </c>
      <c r="E483" s="355" t="s">
        <v>615</v>
      </c>
      <c r="F483" s="355" t="s">
        <v>619</v>
      </c>
      <c r="G483" s="356" t="s">
        <v>34</v>
      </c>
      <c r="H483" s="356" t="s">
        <v>1336</v>
      </c>
      <c r="I483" s="356" t="s">
        <v>34</v>
      </c>
      <c r="J483" s="356" t="s">
        <v>1417</v>
      </c>
      <c r="K483" s="357" t="s">
        <v>48</v>
      </c>
      <c r="L483" s="358"/>
      <c r="M483" s="358" t="s">
        <v>1414</v>
      </c>
      <c r="N483" s="357">
        <v>443328</v>
      </c>
      <c r="O483" s="357" t="s">
        <v>1320</v>
      </c>
      <c r="P483" s="361">
        <v>42743</v>
      </c>
      <c r="Q483" s="362">
        <v>58.018737000000002</v>
      </c>
      <c r="R483" s="362">
        <v>63.913366804780836</v>
      </c>
      <c r="S483" s="841">
        <v>5</v>
      </c>
      <c r="T483" s="359">
        <v>9.626848447342784E-2</v>
      </c>
      <c r="U483" s="664">
        <v>0.96256097164070975</v>
      </c>
      <c r="V483" s="359">
        <v>0.10755629939384614</v>
      </c>
      <c r="W483" s="664">
        <v>0.93596575948955441</v>
      </c>
      <c r="X483" s="359">
        <v>0.18753776027272129</v>
      </c>
      <c r="Y483" s="664">
        <v>1.2333893635402511</v>
      </c>
      <c r="Z483" s="359">
        <v>0.47414259430943662</v>
      </c>
      <c r="AA483" s="664">
        <v>2.5042405864677333</v>
      </c>
      <c r="AB483" s="359">
        <v>3.3843383848824411E-2</v>
      </c>
      <c r="AC483" s="363">
        <v>-0.2174274504384123</v>
      </c>
      <c r="AD483" s="865">
        <v>0</v>
      </c>
      <c r="AE483" s="360" t="s">
        <v>1864</v>
      </c>
      <c r="AF483" s="844" t="s">
        <v>1865</v>
      </c>
      <c r="AG483" s="364" t="s">
        <v>1437</v>
      </c>
      <c r="AH483" s="364" t="s">
        <v>1742</v>
      </c>
      <c r="AI483" s="364">
        <v>50000</v>
      </c>
      <c r="AJ483" s="364">
        <v>1000</v>
      </c>
      <c r="AK483" s="364">
        <v>50000</v>
      </c>
      <c r="AL483" s="359">
        <v>0</v>
      </c>
      <c r="AM483" s="359">
        <v>0</v>
      </c>
      <c r="AN483" s="664" t="s">
        <v>2156</v>
      </c>
      <c r="AO483" s="357" t="s">
        <v>1323</v>
      </c>
      <c r="AP483" s="360" t="s">
        <v>1762</v>
      </c>
      <c r="AQ483" s="366" t="s">
        <v>668</v>
      </c>
      <c r="AR483" s="359">
        <v>3.0000000000000001E-3</v>
      </c>
      <c r="AS483" s="359">
        <v>3.0000000000000001E-3</v>
      </c>
      <c r="AT483" s="359" t="s">
        <v>1417</v>
      </c>
      <c r="AW483" s="198"/>
      <c r="AX483" s="198"/>
      <c r="AY483" s="184"/>
      <c r="AZ483" s="184"/>
      <c r="BA483" s="184"/>
      <c r="BB483" s="848"/>
      <c r="BC483" s="184"/>
      <c r="BD483" s="184"/>
      <c r="BE483" s="184"/>
      <c r="BF483" s="184"/>
      <c r="BG483" s="848"/>
      <c r="BH483" s="186"/>
      <c r="BI483" s="199"/>
      <c r="BJ483" s="199"/>
      <c r="BK483" s="199"/>
      <c r="BL483" s="218"/>
      <c r="BM483" s="186"/>
      <c r="BN483" s="186"/>
      <c r="BO483" s="186"/>
      <c r="BP483" s="186"/>
      <c r="BQ483" s="186"/>
      <c r="BR483" s="186"/>
      <c r="BS483" s="186"/>
      <c r="BT483" s="187"/>
      <c r="BU483" s="188"/>
      <c r="BV483" s="189"/>
      <c r="BW483" s="185"/>
    </row>
    <row r="484" spans="2:75" customFormat="1" ht="18.75">
      <c r="B484" s="353" t="s">
        <v>189</v>
      </c>
      <c r="C484" s="354">
        <v>12813445000170</v>
      </c>
      <c r="D484" s="355" t="s">
        <v>13</v>
      </c>
      <c r="E484" s="355" t="s">
        <v>615</v>
      </c>
      <c r="F484" s="355" t="s">
        <v>619</v>
      </c>
      <c r="G484" s="356" t="s">
        <v>34</v>
      </c>
      <c r="H484" s="356" t="s">
        <v>1336</v>
      </c>
      <c r="I484" s="356" t="s">
        <v>34</v>
      </c>
      <c r="J484" s="356" t="s">
        <v>1417</v>
      </c>
      <c r="K484" s="357" t="s">
        <v>48</v>
      </c>
      <c r="L484" s="358"/>
      <c r="M484" s="358" t="s">
        <v>1414</v>
      </c>
      <c r="N484" s="357">
        <v>263168</v>
      </c>
      <c r="O484" s="357" t="s">
        <v>1320</v>
      </c>
      <c r="P484" s="361">
        <v>40519</v>
      </c>
      <c r="Q484" s="362">
        <v>0</v>
      </c>
      <c r="R484" s="362">
        <v>0</v>
      </c>
      <c r="S484" s="841">
        <v>5</v>
      </c>
      <c r="T484" s="359"/>
      <c r="U484" s="664"/>
      <c r="V484" s="359"/>
      <c r="W484" s="664"/>
      <c r="X484" s="359"/>
      <c r="Y484" s="664"/>
      <c r="Z484" s="359"/>
      <c r="AA484" s="664"/>
      <c r="AB484" s="359"/>
      <c r="AC484" s="363"/>
      <c r="AD484" s="865">
        <v>0</v>
      </c>
      <c r="AE484" s="360" t="s">
        <v>1864</v>
      </c>
      <c r="AF484" s="844" t="s">
        <v>1865</v>
      </c>
      <c r="AG484" s="364" t="s">
        <v>1437</v>
      </c>
      <c r="AH484" s="364" t="s">
        <v>1747</v>
      </c>
      <c r="AI484" s="364">
        <v>20000</v>
      </c>
      <c r="AJ484" s="364">
        <v>5000</v>
      </c>
      <c r="AK484" s="364">
        <v>20000</v>
      </c>
      <c r="AL484" s="359">
        <v>6.0000000000000001E-3</v>
      </c>
      <c r="AM484" s="359">
        <v>0.2</v>
      </c>
      <c r="AN484" s="664" t="s">
        <v>2161</v>
      </c>
      <c r="AO484" s="357" t="s">
        <v>1323</v>
      </c>
      <c r="AP484" s="360" t="s">
        <v>1762</v>
      </c>
      <c r="AQ484" s="366" t="s">
        <v>668</v>
      </c>
      <c r="AR484" s="359">
        <v>2.3999999999999998E-3</v>
      </c>
      <c r="AS484" s="359">
        <v>2.3999999999999998E-3</v>
      </c>
      <c r="AT484" s="359" t="s">
        <v>1417</v>
      </c>
      <c r="AW484" s="198"/>
      <c r="AX484" s="198"/>
      <c r="AY484" s="184"/>
      <c r="AZ484" s="184"/>
      <c r="BA484" s="184"/>
      <c r="BB484" s="848"/>
      <c r="BC484" s="184"/>
      <c r="BD484" s="184"/>
      <c r="BE484" s="184"/>
      <c r="BF484" s="184"/>
      <c r="BG484" s="848"/>
      <c r="BH484" s="186"/>
      <c r="BI484" s="199"/>
      <c r="BJ484" s="199"/>
      <c r="BK484" s="199"/>
      <c r="BL484" s="186"/>
      <c r="BM484" s="186"/>
      <c r="BN484" s="186"/>
      <c r="BO484" s="186"/>
      <c r="BP484" s="186"/>
      <c r="BQ484" s="186"/>
      <c r="BR484" s="186"/>
      <c r="BS484" s="186"/>
      <c r="BT484" s="187"/>
      <c r="BU484" s="188"/>
      <c r="BV484" s="189"/>
      <c r="BW484" s="185"/>
    </row>
    <row r="485" spans="2:75" customFormat="1" ht="18.75">
      <c r="B485" s="353" t="s">
        <v>941</v>
      </c>
      <c r="C485" s="354">
        <v>30294047000176</v>
      </c>
      <c r="D485" s="355" t="s">
        <v>13</v>
      </c>
      <c r="E485" s="355" t="s">
        <v>615</v>
      </c>
      <c r="F485" s="355" t="s">
        <v>619</v>
      </c>
      <c r="G485" s="356" t="s">
        <v>34</v>
      </c>
      <c r="H485" s="356" t="s">
        <v>1336</v>
      </c>
      <c r="I485" s="356" t="s">
        <v>34</v>
      </c>
      <c r="J485" s="356" t="s">
        <v>1417</v>
      </c>
      <c r="K485" s="357" t="s">
        <v>48</v>
      </c>
      <c r="L485" s="358"/>
      <c r="M485" s="358" t="s">
        <v>34</v>
      </c>
      <c r="N485" s="357">
        <v>470627</v>
      </c>
      <c r="O485" s="357" t="s">
        <v>1320</v>
      </c>
      <c r="P485" s="361">
        <v>43280</v>
      </c>
      <c r="Q485" s="362">
        <v>12.78623258</v>
      </c>
      <c r="R485" s="362">
        <v>14.173328310079672</v>
      </c>
      <c r="S485" s="841">
        <v>5</v>
      </c>
      <c r="T485" s="359">
        <v>-3.1261551316607128E-2</v>
      </c>
      <c r="U485" s="664">
        <v>-0.31257528748793245</v>
      </c>
      <c r="V485" s="359">
        <v>-2.4010942657386014E-2</v>
      </c>
      <c r="W485" s="664">
        <v>-0.2089456434168305</v>
      </c>
      <c r="X485" s="359">
        <v>6.8225783611119972E-2</v>
      </c>
      <c r="Y485" s="664">
        <v>0.44870406739838958</v>
      </c>
      <c r="Z485" s="359">
        <v>8.9404838856326885E-2</v>
      </c>
      <c r="AA485" s="664">
        <v>0.47220230533539564</v>
      </c>
      <c r="AB485" s="359">
        <v>4.6663148460349815E-2</v>
      </c>
      <c r="AC485" s="363">
        <v>-2.9772042243085526</v>
      </c>
      <c r="AD485" s="865">
        <v>30294098000106</v>
      </c>
      <c r="AE485" s="360" t="s">
        <v>1769</v>
      </c>
      <c r="AF485" s="844" t="s">
        <v>1741</v>
      </c>
      <c r="AG485" s="364" t="s">
        <v>1436</v>
      </c>
      <c r="AH485" s="364" t="s">
        <v>1742</v>
      </c>
      <c r="AI485" s="364">
        <v>5000</v>
      </c>
      <c r="AJ485" s="364">
        <v>0</v>
      </c>
      <c r="AK485" s="364">
        <v>100</v>
      </c>
      <c r="AL485" s="359">
        <v>9.300000000000001E-3</v>
      </c>
      <c r="AM485" s="359">
        <v>0</v>
      </c>
      <c r="AN485" s="664" t="s">
        <v>34</v>
      </c>
      <c r="AO485" s="357" t="s">
        <v>1323</v>
      </c>
      <c r="AP485" s="360" t="s">
        <v>1762</v>
      </c>
      <c r="AQ485" s="366" t="s">
        <v>679</v>
      </c>
      <c r="AR485" s="359">
        <v>4.6499999999999996E-3</v>
      </c>
      <c r="AS485" s="359">
        <v>4.6499999999999996E-3</v>
      </c>
      <c r="AT485" s="359" t="s">
        <v>1417</v>
      </c>
      <c r="AW485" s="198"/>
      <c r="AX485" s="198"/>
      <c r="AY485" s="184"/>
      <c r="AZ485" s="184"/>
      <c r="BA485" s="184"/>
      <c r="BB485" s="848"/>
      <c r="BC485" s="184"/>
      <c r="BD485" s="184"/>
      <c r="BE485" s="184"/>
      <c r="BF485" s="184"/>
      <c r="BG485" s="848"/>
      <c r="BH485" s="186"/>
      <c r="BI485" s="199"/>
      <c r="BJ485" s="199"/>
      <c r="BK485" s="199"/>
      <c r="BL485" s="186"/>
      <c r="BM485" s="186"/>
      <c r="BN485" s="186"/>
      <c r="BO485" s="186"/>
      <c r="BP485" s="186"/>
      <c r="BQ485" s="186"/>
      <c r="BR485" s="186"/>
      <c r="BS485" s="186"/>
      <c r="BT485" s="187"/>
      <c r="BU485" s="188"/>
      <c r="BV485" s="189"/>
      <c r="BW485" s="185"/>
    </row>
    <row r="486" spans="2:75" customFormat="1" ht="18.75">
      <c r="B486" s="353" t="s">
        <v>957</v>
      </c>
      <c r="C486" s="354">
        <v>10447046000107</v>
      </c>
      <c r="D486" s="355" t="s">
        <v>13</v>
      </c>
      <c r="E486" s="355" t="s">
        <v>615</v>
      </c>
      <c r="F486" s="355" t="s">
        <v>619</v>
      </c>
      <c r="G486" s="356" t="s">
        <v>34</v>
      </c>
      <c r="H486" s="356" t="s">
        <v>1336</v>
      </c>
      <c r="I486" s="356" t="s">
        <v>34</v>
      </c>
      <c r="J486" s="356" t="s">
        <v>608</v>
      </c>
      <c r="K486" s="357" t="s">
        <v>48</v>
      </c>
      <c r="L486" s="358"/>
      <c r="M486" s="358" t="s">
        <v>34</v>
      </c>
      <c r="N486" s="357">
        <v>226025</v>
      </c>
      <c r="O486" s="357" t="s">
        <v>1320</v>
      </c>
      <c r="P486" s="361">
        <v>39740</v>
      </c>
      <c r="Q486" s="362">
        <v>67.896300999999994</v>
      </c>
      <c r="R486" s="362">
        <v>80.029368557768876</v>
      </c>
      <c r="S486" s="841">
        <v>5</v>
      </c>
      <c r="T486" s="359">
        <v>6.623952031159841E-2</v>
      </c>
      <c r="U486" s="664">
        <v>0.66230996967388323</v>
      </c>
      <c r="V486" s="359">
        <v>6.8461677926354936E-2</v>
      </c>
      <c r="W486" s="664">
        <v>0.5957604225637414</v>
      </c>
      <c r="X486" s="359">
        <v>7.3390101467216251E-2</v>
      </c>
      <c r="Y486" s="664">
        <v>0.48266850583674631</v>
      </c>
      <c r="Z486" s="359">
        <v>0.16998414678559759</v>
      </c>
      <c r="AA486" s="664">
        <v>0.89779151787989875</v>
      </c>
      <c r="AB486" s="359">
        <v>3.766130870943462E-2</v>
      </c>
      <c r="AC486" s="363">
        <v>-1.2334436514234188</v>
      </c>
      <c r="AD486" s="865">
        <v>0</v>
      </c>
      <c r="AE486" s="360" t="s">
        <v>1834</v>
      </c>
      <c r="AF486" s="844" t="s">
        <v>1760</v>
      </c>
      <c r="AG486" s="364" t="s">
        <v>1435</v>
      </c>
      <c r="AH486" s="364" t="s">
        <v>1747</v>
      </c>
      <c r="AI486" s="364">
        <v>1000</v>
      </c>
      <c r="AJ486" s="364">
        <v>300</v>
      </c>
      <c r="AK486" s="364">
        <v>0</v>
      </c>
      <c r="AL486" s="359">
        <v>1.4999999999999999E-2</v>
      </c>
      <c r="AM486" s="359">
        <v>0.2</v>
      </c>
      <c r="AN486" s="664" t="s">
        <v>34</v>
      </c>
      <c r="AO486" s="357" t="s">
        <v>1323</v>
      </c>
      <c r="AP486" s="360" t="s">
        <v>1762</v>
      </c>
      <c r="AQ486" s="366" t="s">
        <v>668</v>
      </c>
      <c r="AR486" s="359">
        <v>4.0000000000000001E-3</v>
      </c>
      <c r="AS486" s="359">
        <v>4.0000000000000001E-3</v>
      </c>
      <c r="AT486" s="359" t="s">
        <v>1417</v>
      </c>
      <c r="AW486" s="198"/>
      <c r="AX486" s="198"/>
      <c r="AY486" s="184"/>
      <c r="AZ486" s="184"/>
      <c r="BA486" s="184"/>
      <c r="BB486" s="848"/>
      <c r="BC486" s="184"/>
      <c r="BD486" s="184"/>
      <c r="BE486" s="184"/>
      <c r="BF486" s="184"/>
      <c r="BG486" s="848"/>
      <c r="BH486" s="186"/>
      <c r="BI486" s="199"/>
      <c r="BJ486" s="199"/>
      <c r="BK486" s="199"/>
      <c r="BL486" s="218"/>
      <c r="BM486" s="186"/>
      <c r="BN486" s="186"/>
      <c r="BO486" s="186"/>
      <c r="BP486" s="186"/>
      <c r="BQ486" s="186"/>
      <c r="BR486" s="186"/>
      <c r="BS486" s="186"/>
      <c r="BT486" s="187"/>
      <c r="BU486" s="188"/>
      <c r="BV486" s="189"/>
      <c r="BW486" s="185"/>
    </row>
    <row r="487" spans="2:75" customFormat="1" ht="18.75">
      <c r="B487" s="353" t="s">
        <v>968</v>
      </c>
      <c r="C487" s="354">
        <v>42084858000121</v>
      </c>
      <c r="D487" s="355" t="s">
        <v>13</v>
      </c>
      <c r="E487" s="355" t="s">
        <v>616</v>
      </c>
      <c r="F487" s="355" t="s">
        <v>619</v>
      </c>
      <c r="G487" s="356" t="s">
        <v>34</v>
      </c>
      <c r="H487" s="356" t="s">
        <v>865</v>
      </c>
      <c r="I487" s="356" t="s">
        <v>34</v>
      </c>
      <c r="J487" s="356" t="s">
        <v>1417</v>
      </c>
      <c r="K487" s="357" t="s">
        <v>1417</v>
      </c>
      <c r="L487" s="358"/>
      <c r="M487" s="358" t="s">
        <v>34</v>
      </c>
      <c r="N487" s="357">
        <v>602701</v>
      </c>
      <c r="O487" s="357" t="s">
        <v>1320</v>
      </c>
      <c r="P487" s="361">
        <v>44395</v>
      </c>
      <c r="Q487" s="362">
        <v>3.5894746799999999</v>
      </c>
      <c r="R487" s="362">
        <v>3.7160970505521487</v>
      </c>
      <c r="S487" s="841">
        <v>5</v>
      </c>
      <c r="T487" s="359">
        <v>-5.9670620054088075E-2</v>
      </c>
      <c r="U487" s="664">
        <v>-0.59662941960533689</v>
      </c>
      <c r="V487" s="359">
        <v>-5.9670620054088075E-2</v>
      </c>
      <c r="W487" s="664">
        <v>-0.51925975078064679</v>
      </c>
      <c r="X487" s="359"/>
      <c r="Y487" s="664"/>
      <c r="Z487" s="359"/>
      <c r="AA487" s="664"/>
      <c r="AB487" s="359">
        <v>5.7318728725411112E-2</v>
      </c>
      <c r="AC487" s="363">
        <v>-3.0458700671599805</v>
      </c>
      <c r="AD487" s="865">
        <v>42084903000148</v>
      </c>
      <c r="AE487" s="360" t="s">
        <v>2073</v>
      </c>
      <c r="AF487" s="844" t="s">
        <v>1785</v>
      </c>
      <c r="AG487" s="364" t="s">
        <v>719</v>
      </c>
      <c r="AH487" s="364" t="s">
        <v>1817</v>
      </c>
      <c r="AI487" s="364">
        <v>10000</v>
      </c>
      <c r="AJ487" s="364">
        <v>5000</v>
      </c>
      <c r="AK487" s="364">
        <v>5000</v>
      </c>
      <c r="AL487" s="359">
        <v>0</v>
      </c>
      <c r="AM487" s="359">
        <v>0</v>
      </c>
      <c r="AN487" s="664" t="s">
        <v>64</v>
      </c>
      <c r="AO487" s="357" t="s">
        <v>1323</v>
      </c>
      <c r="AP487" s="360" t="s">
        <v>1762</v>
      </c>
      <c r="AQ487" s="366" t="s">
        <v>668</v>
      </c>
      <c r="AR487" s="359">
        <v>4.9872900000000001E-3</v>
      </c>
      <c r="AS487" s="359">
        <v>4.9872900000000001E-3</v>
      </c>
      <c r="AT487" s="359" t="s">
        <v>1417</v>
      </c>
      <c r="AW487" s="198"/>
      <c r="AX487" s="198"/>
      <c r="AY487" s="184"/>
      <c r="AZ487" s="184"/>
      <c r="BA487" s="184"/>
      <c r="BB487" s="848"/>
      <c r="BC487" s="184"/>
      <c r="BD487" s="184"/>
      <c r="BE487" s="184"/>
      <c r="BF487" s="184"/>
      <c r="BG487" s="848"/>
      <c r="BH487" s="186"/>
      <c r="BI487" s="199"/>
      <c r="BJ487" s="199"/>
      <c r="BK487" s="199"/>
      <c r="BL487" s="186"/>
      <c r="BM487" s="186"/>
      <c r="BN487" s="186"/>
      <c r="BO487" s="186"/>
      <c r="BP487" s="186"/>
      <c r="BQ487" s="186"/>
      <c r="BR487" s="186"/>
      <c r="BS487" s="186"/>
      <c r="BT487" s="187"/>
      <c r="BU487" s="188"/>
      <c r="BV487" s="189"/>
      <c r="BW487" s="185"/>
    </row>
    <row r="488" spans="2:75" customFormat="1" ht="18.75">
      <c r="B488" s="353" t="s">
        <v>1019</v>
      </c>
      <c r="C488" s="354">
        <v>24454718000116</v>
      </c>
      <c r="D488" s="355" t="s">
        <v>13</v>
      </c>
      <c r="E488" s="355" t="s">
        <v>615</v>
      </c>
      <c r="F488" s="355" t="s">
        <v>619</v>
      </c>
      <c r="G488" s="356" t="s">
        <v>34</v>
      </c>
      <c r="H488" s="356" t="s">
        <v>1337</v>
      </c>
      <c r="I488" s="356" t="s">
        <v>34</v>
      </c>
      <c r="J488" s="356" t="s">
        <v>611</v>
      </c>
      <c r="K488" s="357" t="s">
        <v>49</v>
      </c>
      <c r="L488" s="358"/>
      <c r="M488" s="358" t="s">
        <v>34</v>
      </c>
      <c r="N488" s="357">
        <v>419761</v>
      </c>
      <c r="O488" s="357" t="s">
        <v>1320</v>
      </c>
      <c r="P488" s="361">
        <v>42509</v>
      </c>
      <c r="Q488" s="362">
        <v>287.34863000000001</v>
      </c>
      <c r="R488" s="362">
        <v>410.32991249402409</v>
      </c>
      <c r="S488" s="841">
        <v>5</v>
      </c>
      <c r="T488" s="359">
        <v>-0.14302478390390161</v>
      </c>
      <c r="U488" s="664">
        <v>-1.4300638024611467</v>
      </c>
      <c r="V488" s="359">
        <v>-0.15695890807154556</v>
      </c>
      <c r="W488" s="664">
        <v>-1.365872240210606</v>
      </c>
      <c r="X488" s="359">
        <v>-8.928602889871684E-2</v>
      </c>
      <c r="Y488" s="664">
        <v>-0.58721208036333372</v>
      </c>
      <c r="Z488" s="359">
        <v>0.38831136976792524</v>
      </c>
      <c r="AA488" s="664">
        <v>2.0509127507854532</v>
      </c>
      <c r="AB488" s="359">
        <v>0.17738044690024832</v>
      </c>
      <c r="AC488" s="363">
        <v>-1.5327150927900246</v>
      </c>
      <c r="AD488" s="865">
        <v>0</v>
      </c>
      <c r="AE488" s="360" t="s">
        <v>1906</v>
      </c>
      <c r="AF488" s="844" t="s">
        <v>1741</v>
      </c>
      <c r="AG488" s="364" t="s">
        <v>1436</v>
      </c>
      <c r="AH488" s="364" t="s">
        <v>1742</v>
      </c>
      <c r="AI488" s="364">
        <v>5000</v>
      </c>
      <c r="AJ488" s="364">
        <v>1000</v>
      </c>
      <c r="AK488" s="364">
        <v>1000</v>
      </c>
      <c r="AL488" s="359">
        <v>1.3999999999999999E-2</v>
      </c>
      <c r="AM488" s="359">
        <v>0</v>
      </c>
      <c r="AN488" s="664" t="s">
        <v>2156</v>
      </c>
      <c r="AO488" s="357" t="s">
        <v>1323</v>
      </c>
      <c r="AP488" s="360" t="s">
        <v>1762</v>
      </c>
      <c r="AQ488" s="366" t="s">
        <v>679</v>
      </c>
      <c r="AR488" s="359">
        <v>7.4666666666666701E-3</v>
      </c>
      <c r="AS488" s="359">
        <v>7.4666666666666701E-3</v>
      </c>
      <c r="AT488" s="359" t="s">
        <v>1417</v>
      </c>
      <c r="AW488" s="198"/>
      <c r="AX488" s="198"/>
      <c r="AY488" s="184"/>
      <c r="AZ488" s="184"/>
      <c r="BA488" s="184"/>
      <c r="BB488" s="848"/>
      <c r="BC488" s="184"/>
      <c r="BD488" s="184"/>
      <c r="BE488" s="184"/>
      <c r="BF488" s="184"/>
      <c r="BG488" s="848"/>
      <c r="BH488" s="186"/>
      <c r="BI488" s="199"/>
      <c r="BJ488" s="199"/>
      <c r="BK488" s="199"/>
      <c r="BL488" s="186"/>
      <c r="BM488" s="186"/>
      <c r="BN488" s="186"/>
      <c r="BO488" s="186"/>
      <c r="BP488" s="186"/>
      <c r="BQ488" s="186"/>
      <c r="BR488" s="186"/>
      <c r="BS488" s="186"/>
      <c r="BT488" s="187"/>
      <c r="BU488" s="188"/>
      <c r="BV488" s="189"/>
      <c r="BW488" s="185"/>
    </row>
    <row r="489" spans="2:75" customFormat="1" ht="18.75">
      <c r="B489" s="353" t="s">
        <v>1022</v>
      </c>
      <c r="C489" s="354">
        <v>19821469000110</v>
      </c>
      <c r="D489" s="355" t="s">
        <v>13</v>
      </c>
      <c r="E489" s="355" t="s">
        <v>615</v>
      </c>
      <c r="F489" s="355" t="s">
        <v>619</v>
      </c>
      <c r="G489" s="356" t="s">
        <v>34</v>
      </c>
      <c r="H489" s="356" t="s">
        <v>865</v>
      </c>
      <c r="I489" s="356" t="s">
        <v>34</v>
      </c>
      <c r="J489" s="356" t="s">
        <v>611</v>
      </c>
      <c r="K489" s="357" t="s">
        <v>48</v>
      </c>
      <c r="L489" s="358"/>
      <c r="M489" s="358" t="s">
        <v>34</v>
      </c>
      <c r="N489" s="357">
        <v>405396</v>
      </c>
      <c r="O489" s="357" t="s">
        <v>1320</v>
      </c>
      <c r="P489" s="361">
        <v>42280</v>
      </c>
      <c r="Q489" s="362">
        <v>117.365512</v>
      </c>
      <c r="R489" s="362">
        <v>259.4994778326693</v>
      </c>
      <c r="S489" s="841">
        <v>5</v>
      </c>
      <c r="T489" s="359">
        <v>-3.210667080189078E-2</v>
      </c>
      <c r="U489" s="664">
        <v>-0.32102539488659693</v>
      </c>
      <c r="V489" s="359">
        <v>-2.7944270505422919E-2</v>
      </c>
      <c r="W489" s="664">
        <v>-0.24317385884778939</v>
      </c>
      <c r="X489" s="359">
        <v>9.4026056507225952E-2</v>
      </c>
      <c r="Y489" s="664">
        <v>0.61838606701391796</v>
      </c>
      <c r="Z489" s="359">
        <v>0.18559591704338052</v>
      </c>
      <c r="AA489" s="664">
        <v>0.98024694199780693</v>
      </c>
      <c r="AB489" s="359">
        <v>6.7376604191451681E-2</v>
      </c>
      <c r="AC489" s="363">
        <v>-2.1203064814277557</v>
      </c>
      <c r="AD489" s="865">
        <v>26094770000134</v>
      </c>
      <c r="AE489" s="360" t="s">
        <v>1906</v>
      </c>
      <c r="AF489" s="844" t="s">
        <v>1741</v>
      </c>
      <c r="AG489" s="364" t="s">
        <v>1436</v>
      </c>
      <c r="AH489" s="364" t="s">
        <v>1742</v>
      </c>
      <c r="AI489" s="364">
        <v>10000</v>
      </c>
      <c r="AJ489" s="364">
        <v>1000</v>
      </c>
      <c r="AK489" s="364">
        <v>1000</v>
      </c>
      <c r="AL489" s="359">
        <v>1.3999999999999999E-2</v>
      </c>
      <c r="AM489" s="359">
        <v>0</v>
      </c>
      <c r="AN489" s="664" t="s">
        <v>34</v>
      </c>
      <c r="AO489" s="357" t="s">
        <v>1323</v>
      </c>
      <c r="AP489" s="360" t="s">
        <v>1762</v>
      </c>
      <c r="AQ489" s="366" t="s">
        <v>679</v>
      </c>
      <c r="AR489" s="359">
        <v>6.6666666666666697E-3</v>
      </c>
      <c r="AS489" s="359">
        <v>6.6666666666666697E-3</v>
      </c>
      <c r="AT489" s="359" t="s">
        <v>1417</v>
      </c>
      <c r="AW489" s="198"/>
      <c r="AX489" s="198"/>
      <c r="AY489" s="184"/>
      <c r="AZ489" s="184"/>
      <c r="BA489" s="184"/>
      <c r="BB489" s="848"/>
      <c r="BC489" s="184"/>
      <c r="BD489" s="184"/>
      <c r="BE489" s="184"/>
      <c r="BF489" s="184"/>
      <c r="BG489" s="848"/>
      <c r="BH489" s="186"/>
      <c r="BI489" s="199"/>
      <c r="BJ489" s="199"/>
      <c r="BK489" s="199"/>
      <c r="BL489" s="186"/>
      <c r="BM489" s="186"/>
      <c r="BN489" s="186"/>
      <c r="BO489" s="186"/>
      <c r="BP489" s="186"/>
      <c r="BQ489" s="186"/>
      <c r="BR489" s="186"/>
      <c r="BS489" s="186"/>
      <c r="BT489" s="187"/>
      <c r="BU489" s="188"/>
      <c r="BV489" s="189"/>
      <c r="BW489" s="185"/>
    </row>
    <row r="490" spans="2:75" customFormat="1" ht="18.75">
      <c r="B490" s="353" t="s">
        <v>1036</v>
      </c>
      <c r="C490" s="354">
        <v>13503226000157</v>
      </c>
      <c r="D490" s="355" t="s">
        <v>13</v>
      </c>
      <c r="E490" s="355" t="s">
        <v>615</v>
      </c>
      <c r="F490" s="355" t="s">
        <v>619</v>
      </c>
      <c r="G490" s="356" t="s">
        <v>34</v>
      </c>
      <c r="H490" s="356" t="s">
        <v>1336</v>
      </c>
      <c r="I490" s="356" t="s">
        <v>34</v>
      </c>
      <c r="J490" s="356" t="s">
        <v>1417</v>
      </c>
      <c r="K490" s="357" t="s">
        <v>48</v>
      </c>
      <c r="L490" s="358"/>
      <c r="M490" s="358" t="s">
        <v>34</v>
      </c>
      <c r="N490" s="357">
        <v>273589</v>
      </c>
      <c r="O490" s="357" t="s">
        <v>1320</v>
      </c>
      <c r="P490" s="361">
        <v>40669</v>
      </c>
      <c r="Q490" s="362">
        <v>48.369269000000003</v>
      </c>
      <c r="R490" s="362">
        <v>38.339500709163367</v>
      </c>
      <c r="S490" s="841">
        <v>5</v>
      </c>
      <c r="T490" s="359">
        <v>0.10098016779669172</v>
      </c>
      <c r="U490" s="664">
        <v>1.0096717421333734</v>
      </c>
      <c r="V490" s="359">
        <v>0.10578244389474789</v>
      </c>
      <c r="W490" s="664">
        <v>0.920529490123697</v>
      </c>
      <c r="X490" s="359">
        <v>0.14313072030254359</v>
      </c>
      <c r="Y490" s="664">
        <v>0.94133526901616915</v>
      </c>
      <c r="Z490" s="359">
        <v>0.13445745717900293</v>
      </c>
      <c r="AA490" s="664">
        <v>0.71015307517628135</v>
      </c>
      <c r="AB490" s="359">
        <v>2.0548368461588442E-2</v>
      </c>
      <c r="AC490" s="363">
        <v>-0.44443120535958763</v>
      </c>
      <c r="AD490" s="865">
        <v>0</v>
      </c>
      <c r="AE490" s="360" t="s">
        <v>1859</v>
      </c>
      <c r="AF490" s="844" t="s">
        <v>1760</v>
      </c>
      <c r="AG490" s="364" t="s">
        <v>1435</v>
      </c>
      <c r="AH490" s="364" t="s">
        <v>1747</v>
      </c>
      <c r="AI490" s="364">
        <v>5000</v>
      </c>
      <c r="AJ490" s="364">
        <v>1000</v>
      </c>
      <c r="AK490" s="364">
        <v>1000</v>
      </c>
      <c r="AL490" s="359">
        <v>0</v>
      </c>
      <c r="AM490" s="359">
        <v>0.2</v>
      </c>
      <c r="AN490" s="664" t="s">
        <v>2161</v>
      </c>
      <c r="AO490" s="357" t="s">
        <v>1323</v>
      </c>
      <c r="AP490" s="360" t="s">
        <v>1762</v>
      </c>
      <c r="AQ490" s="366" t="s">
        <v>668</v>
      </c>
      <c r="AR490" s="359">
        <v>4.0000000000000001E-3</v>
      </c>
      <c r="AS490" s="359">
        <v>4.0000000000000001E-3</v>
      </c>
      <c r="AT490" s="359" t="s">
        <v>1417</v>
      </c>
      <c r="AW490" s="198"/>
      <c r="AX490" s="198"/>
      <c r="AY490" s="184"/>
      <c r="AZ490" s="184"/>
      <c r="BA490" s="184"/>
      <c r="BB490" s="848"/>
      <c r="BC490" s="184"/>
      <c r="BD490" s="184"/>
      <c r="BE490" s="184"/>
      <c r="BF490" s="184"/>
      <c r="BG490" s="848"/>
      <c r="BH490" s="186"/>
      <c r="BI490" s="199"/>
      <c r="BJ490" s="199"/>
      <c r="BK490" s="199"/>
      <c r="BL490" s="186"/>
      <c r="BM490" s="186"/>
      <c r="BN490" s="186"/>
      <c r="BO490" s="186"/>
      <c r="BP490" s="186"/>
      <c r="BQ490" s="186"/>
      <c r="BR490" s="186"/>
      <c r="BS490" s="186"/>
      <c r="BT490" s="187"/>
      <c r="BU490" s="188"/>
      <c r="BV490" s="189"/>
      <c r="BW490" s="185"/>
    </row>
    <row r="491" spans="2:75" customFormat="1" ht="18.75">
      <c r="B491" s="353" t="s">
        <v>1644</v>
      </c>
      <c r="C491" s="354">
        <v>35591389000171</v>
      </c>
      <c r="D491" s="355" t="s">
        <v>13</v>
      </c>
      <c r="E491" s="355" t="s">
        <v>615</v>
      </c>
      <c r="F491" s="355" t="s">
        <v>619</v>
      </c>
      <c r="G491" s="356" t="s">
        <v>1417</v>
      </c>
      <c r="H491" s="356" t="s">
        <v>865</v>
      </c>
      <c r="I491" s="356" t="s">
        <v>1417</v>
      </c>
      <c r="J491" s="356" t="s">
        <v>611</v>
      </c>
      <c r="K491" s="357" t="s">
        <v>48</v>
      </c>
      <c r="L491" s="358"/>
      <c r="M491" s="358" t="s">
        <v>1417</v>
      </c>
      <c r="N491" s="357">
        <v>518433</v>
      </c>
      <c r="O491" s="357" t="s">
        <v>1320</v>
      </c>
      <c r="P491" s="361">
        <v>43828</v>
      </c>
      <c r="Q491" s="362">
        <v>98.693032310000007</v>
      </c>
      <c r="R491" s="362">
        <v>335.12498976394414</v>
      </c>
      <c r="S491" s="841">
        <v>5</v>
      </c>
      <c r="T491" s="359">
        <v>-3.1252895451362228E-2</v>
      </c>
      <c r="U491" s="664">
        <v>-0.312488739973384</v>
      </c>
      <c r="V491" s="359">
        <v>-2.7087356090105486E-2</v>
      </c>
      <c r="W491" s="664">
        <v>-0.2357169032248255</v>
      </c>
      <c r="X491" s="359">
        <v>9.4966821712037852E-2</v>
      </c>
      <c r="Y491" s="664">
        <v>0.62457324657453761</v>
      </c>
      <c r="Z491" s="359"/>
      <c r="AA491" s="664"/>
      <c r="AB491" s="359">
        <v>6.6436831744065367E-2</v>
      </c>
      <c r="AC491" s="363">
        <v>-2.1374007823769343</v>
      </c>
      <c r="AD491" s="865">
        <v>26094770000134</v>
      </c>
      <c r="AE491" s="360" t="s">
        <v>1829</v>
      </c>
      <c r="AF491" s="844" t="s">
        <v>1830</v>
      </c>
      <c r="AG491" s="364" t="s">
        <v>1439</v>
      </c>
      <c r="AH491" s="364" t="s">
        <v>1742</v>
      </c>
      <c r="AI491" s="364">
        <v>10000</v>
      </c>
      <c r="AJ491" s="364">
        <v>1000</v>
      </c>
      <c r="AK491" s="364">
        <v>1000</v>
      </c>
      <c r="AL491" s="359">
        <v>1.2500000000000001E-2</v>
      </c>
      <c r="AM491" s="359">
        <v>0</v>
      </c>
      <c r="AN491" s="664" t="s">
        <v>64</v>
      </c>
      <c r="AO491" s="357" t="s">
        <v>1323</v>
      </c>
      <c r="AP491" s="360" t="s">
        <v>1762</v>
      </c>
      <c r="AQ491" s="366" t="s">
        <v>679</v>
      </c>
      <c r="AR491" s="359">
        <v>0</v>
      </c>
      <c r="AS491" s="359">
        <v>0</v>
      </c>
      <c r="AT491" s="359" t="s">
        <v>1417</v>
      </c>
      <c r="AW491" s="198"/>
      <c r="AX491" s="198"/>
      <c r="AY491" s="184"/>
      <c r="AZ491" s="184"/>
      <c r="BA491" s="184"/>
      <c r="BB491" s="848"/>
      <c r="BC491" s="184"/>
      <c r="BD491" s="184"/>
      <c r="BE491" s="184"/>
      <c r="BF491" s="184"/>
      <c r="BG491" s="848"/>
      <c r="BH491" s="186"/>
      <c r="BI491" s="199"/>
      <c r="BJ491" s="199"/>
      <c r="BK491" s="199"/>
      <c r="BL491" s="186"/>
      <c r="BM491" s="186"/>
      <c r="BN491" s="186"/>
      <c r="BO491" s="186"/>
      <c r="BP491" s="186"/>
      <c r="BQ491" s="186"/>
      <c r="BR491" s="186"/>
      <c r="BS491" s="186"/>
      <c r="BT491" s="187"/>
      <c r="BU491" s="188"/>
      <c r="BV491" s="189"/>
      <c r="BW491" s="185"/>
    </row>
    <row r="492" spans="2:75" customFormat="1" ht="18.75">
      <c r="B492" s="353" t="s">
        <v>1690</v>
      </c>
      <c r="C492" s="354">
        <v>28651543000198</v>
      </c>
      <c r="D492" s="355" t="s">
        <v>13</v>
      </c>
      <c r="E492" s="355" t="s">
        <v>615</v>
      </c>
      <c r="F492" s="355" t="s">
        <v>619</v>
      </c>
      <c r="G492" s="356" t="s">
        <v>34</v>
      </c>
      <c r="H492" s="356" t="s">
        <v>1337</v>
      </c>
      <c r="I492" s="356" t="s">
        <v>34</v>
      </c>
      <c r="J492" s="356" t="s">
        <v>1417</v>
      </c>
      <c r="K492" s="357" t="s">
        <v>48</v>
      </c>
      <c r="L492" s="358"/>
      <c r="M492" s="358" t="s">
        <v>1417</v>
      </c>
      <c r="N492" s="357">
        <v>459070</v>
      </c>
      <c r="O492" s="357" t="s">
        <v>1320</v>
      </c>
      <c r="P492" s="361">
        <v>43156</v>
      </c>
      <c r="Q492" s="362">
        <v>7.0442211800000001</v>
      </c>
      <c r="R492" s="362">
        <v>17.462291856494016</v>
      </c>
      <c r="S492" s="841">
        <v>5</v>
      </c>
      <c r="T492" s="359">
        <v>-0.20806596638202224</v>
      </c>
      <c r="U492" s="664">
        <v>-2.0803919357567437</v>
      </c>
      <c r="V492" s="359">
        <v>-0.1975966220423977</v>
      </c>
      <c r="W492" s="664">
        <v>-1.7195057236514106</v>
      </c>
      <c r="X492" s="359">
        <v>-0.14320269591534762</v>
      </c>
      <c r="Y492" s="664">
        <v>-0.94180863478068344</v>
      </c>
      <c r="Z492" s="359">
        <v>-0.13406126435448473</v>
      </c>
      <c r="AA492" s="664">
        <v>-0.70806053558348059</v>
      </c>
      <c r="AB492" s="359">
        <v>0.1317807580269568</v>
      </c>
      <c r="AC492" s="363">
        <v>-2.3714494193209572</v>
      </c>
      <c r="AD492" s="865">
        <v>22282992000120</v>
      </c>
      <c r="AE492" s="360" t="s">
        <v>1829</v>
      </c>
      <c r="AF492" s="844" t="s">
        <v>1830</v>
      </c>
      <c r="AG492" s="364" t="s">
        <v>1439</v>
      </c>
      <c r="AH492" s="364" t="s">
        <v>1742</v>
      </c>
      <c r="AI492" s="364">
        <v>1000</v>
      </c>
      <c r="AJ492" s="364">
        <v>1000</v>
      </c>
      <c r="AK492" s="364">
        <v>1000</v>
      </c>
      <c r="AL492" s="359">
        <v>9.4999999999999998E-3</v>
      </c>
      <c r="AM492" s="359">
        <v>0</v>
      </c>
      <c r="AN492" s="664" t="s">
        <v>64</v>
      </c>
      <c r="AO492" s="357" t="s">
        <v>1323</v>
      </c>
      <c r="AP492" s="360" t="s">
        <v>1762</v>
      </c>
      <c r="AQ492" s="366" t="s">
        <v>679</v>
      </c>
      <c r="AR492" s="359">
        <v>0</v>
      </c>
      <c r="AS492" s="359">
        <v>0</v>
      </c>
      <c r="AT492" s="359" t="s">
        <v>1417</v>
      </c>
      <c r="AW492" s="198"/>
      <c r="AX492" s="198"/>
      <c r="AY492" s="184"/>
      <c r="AZ492" s="184"/>
      <c r="BA492" s="184"/>
      <c r="BB492" s="184"/>
      <c r="BC492" s="184"/>
      <c r="BD492" s="184"/>
      <c r="BE492" s="184"/>
      <c r="BF492" s="184"/>
      <c r="BG492" s="848"/>
      <c r="BH492" s="186"/>
      <c r="BI492" s="199"/>
      <c r="BJ492" s="199"/>
      <c r="BK492" s="199"/>
      <c r="BL492" s="218"/>
      <c r="BM492" s="186"/>
      <c r="BN492" s="186"/>
      <c r="BO492" s="186"/>
      <c r="BP492" s="186"/>
      <c r="BQ492" s="186"/>
      <c r="BR492" s="186"/>
      <c r="BS492" s="186"/>
      <c r="BT492" s="186"/>
      <c r="BU492" s="186"/>
      <c r="BV492" s="189"/>
      <c r="BW492" s="184"/>
    </row>
    <row r="493" spans="2:75" customFormat="1" ht="18.75">
      <c r="B493" s="353" t="s">
        <v>1097</v>
      </c>
      <c r="C493" s="354">
        <v>14806166000104</v>
      </c>
      <c r="D493" s="355" t="s">
        <v>13</v>
      </c>
      <c r="E493" s="355" t="s">
        <v>615</v>
      </c>
      <c r="F493" s="355" t="s">
        <v>619</v>
      </c>
      <c r="G493" s="356" t="s">
        <v>34</v>
      </c>
      <c r="H493" s="356" t="s">
        <v>865</v>
      </c>
      <c r="I493" s="356" t="s">
        <v>34</v>
      </c>
      <c r="J493" s="356" t="s">
        <v>1417</v>
      </c>
      <c r="K493" s="357" t="s">
        <v>48</v>
      </c>
      <c r="L493" s="358"/>
      <c r="M493" s="358" t="s">
        <v>34</v>
      </c>
      <c r="N493" s="357">
        <v>331341</v>
      </c>
      <c r="O493" s="357" t="s">
        <v>1320</v>
      </c>
      <c r="P493" s="361">
        <v>40996</v>
      </c>
      <c r="Q493" s="362">
        <v>28.37904</v>
      </c>
      <c r="R493" s="362">
        <v>26.356164971887555</v>
      </c>
      <c r="S493" s="841">
        <v>5</v>
      </c>
      <c r="T493" s="359">
        <v>0.25302682575420832</v>
      </c>
      <c r="U493" s="664">
        <v>2.5299426762697337</v>
      </c>
      <c r="V493" s="359">
        <v>0.25499073211315881</v>
      </c>
      <c r="W493" s="664">
        <v>2.2189550550745829</v>
      </c>
      <c r="X493" s="359">
        <v>0.24962407169762391</v>
      </c>
      <c r="Y493" s="664">
        <v>1.6417156441866831</v>
      </c>
      <c r="Z493" s="359">
        <v>0.27097313046650284</v>
      </c>
      <c r="AA493" s="664">
        <v>1.4311768638815312</v>
      </c>
      <c r="AB493" s="359">
        <v>6.3821533278171458E-2</v>
      </c>
      <c r="AC493" s="363">
        <v>2.1948070636962225</v>
      </c>
      <c r="AD493" s="865">
        <v>14146709000104</v>
      </c>
      <c r="AE493" s="360" t="s">
        <v>1782</v>
      </c>
      <c r="AF493" s="844" t="s">
        <v>1783</v>
      </c>
      <c r="AG493" s="364" t="s">
        <v>59</v>
      </c>
      <c r="AH493" s="364" t="s">
        <v>1747</v>
      </c>
      <c r="AI493" s="364">
        <v>5000</v>
      </c>
      <c r="AJ493" s="364">
        <v>1000</v>
      </c>
      <c r="AK493" s="364">
        <v>1000</v>
      </c>
      <c r="AL493" s="359">
        <v>1.8600000000000002E-2</v>
      </c>
      <c r="AM493" s="359">
        <v>0.2</v>
      </c>
      <c r="AN493" s="664" t="s">
        <v>64</v>
      </c>
      <c r="AO493" s="357" t="s">
        <v>1323</v>
      </c>
      <c r="AP493" s="360" t="s">
        <v>1762</v>
      </c>
      <c r="AQ493" s="366" t="s">
        <v>664</v>
      </c>
      <c r="AR493" s="359">
        <v>6.6674166666666696E-3</v>
      </c>
      <c r="AS493" s="359">
        <v>6.6674166666666696E-3</v>
      </c>
      <c r="AT493" s="359" t="s">
        <v>1417</v>
      </c>
      <c r="AW493" s="198"/>
      <c r="AX493" s="198"/>
      <c r="AY493" s="184"/>
      <c r="AZ493" s="184"/>
      <c r="BA493" s="184"/>
      <c r="BB493" s="184"/>
      <c r="BC493" s="184"/>
      <c r="BD493" s="184"/>
      <c r="BE493" s="184"/>
      <c r="BF493" s="184"/>
      <c r="BG493" s="848"/>
      <c r="BH493" s="186"/>
      <c r="BI493" s="199"/>
      <c r="BJ493" s="199"/>
      <c r="BK493" s="199"/>
      <c r="BL493" s="218"/>
      <c r="BM493" s="186"/>
      <c r="BN493" s="186"/>
      <c r="BO493" s="186"/>
      <c r="BP493" s="186"/>
      <c r="BQ493" s="186"/>
      <c r="BR493" s="186"/>
      <c r="BS493" s="186"/>
      <c r="BT493" s="186"/>
      <c r="BU493" s="186"/>
      <c r="BV493" s="189"/>
      <c r="BW493" s="184"/>
    </row>
    <row r="494" spans="2:75" customFormat="1" ht="18.75">
      <c r="B494" s="353" t="s">
        <v>1190</v>
      </c>
      <c r="C494" s="354">
        <v>10462072000104</v>
      </c>
      <c r="D494" s="355" t="s">
        <v>13</v>
      </c>
      <c r="E494" s="355" t="s">
        <v>615</v>
      </c>
      <c r="F494" s="355" t="s">
        <v>619</v>
      </c>
      <c r="G494" s="356" t="s">
        <v>34</v>
      </c>
      <c r="H494" s="356" t="s">
        <v>1336</v>
      </c>
      <c r="I494" s="356" t="s">
        <v>34</v>
      </c>
      <c r="J494" s="356" t="s">
        <v>1417</v>
      </c>
      <c r="K494" s="357" t="s">
        <v>48</v>
      </c>
      <c r="L494" s="358"/>
      <c r="M494" s="358" t="s">
        <v>1414</v>
      </c>
      <c r="N494" s="357">
        <v>247995</v>
      </c>
      <c r="O494" s="357" t="s">
        <v>1320</v>
      </c>
      <c r="P494" s="361">
        <v>40201</v>
      </c>
      <c r="Q494" s="362">
        <v>35.248914999999997</v>
      </c>
      <c r="R494" s="362">
        <v>27.43900532270915</v>
      </c>
      <c r="S494" s="841">
        <v>5</v>
      </c>
      <c r="T494" s="359">
        <v>0.11680541198986827</v>
      </c>
      <c r="U494" s="664">
        <v>1.1679038209944475</v>
      </c>
      <c r="V494" s="359">
        <v>0.14422834154018771</v>
      </c>
      <c r="W494" s="664">
        <v>1.2550895669557061</v>
      </c>
      <c r="X494" s="359">
        <v>0.19443301352627396</v>
      </c>
      <c r="Y494" s="664">
        <v>1.2787377350334412</v>
      </c>
      <c r="Z494" s="359">
        <v>0.20715685328454758</v>
      </c>
      <c r="AA494" s="664">
        <v>1.0941235948558203</v>
      </c>
      <c r="AB494" s="359">
        <v>3.3693600231949707E-2</v>
      </c>
      <c r="AC494" s="363">
        <v>0.87000383693300798</v>
      </c>
      <c r="AD494" s="865">
        <v>0</v>
      </c>
      <c r="AE494" s="360" t="s">
        <v>1843</v>
      </c>
      <c r="AF494" s="844" t="s">
        <v>1785</v>
      </c>
      <c r="AG494" s="364" t="s">
        <v>719</v>
      </c>
      <c r="AH494" s="364" t="s">
        <v>1747</v>
      </c>
      <c r="AI494" s="364">
        <v>1000</v>
      </c>
      <c r="AJ494" s="364">
        <v>1000</v>
      </c>
      <c r="AK494" s="364">
        <v>1000</v>
      </c>
      <c r="AL494" s="359">
        <v>8.0000000000000002E-3</v>
      </c>
      <c r="AM494" s="359">
        <v>0.2</v>
      </c>
      <c r="AN494" s="664" t="s">
        <v>64</v>
      </c>
      <c r="AO494" s="357" t="s">
        <v>1323</v>
      </c>
      <c r="AP494" s="360" t="s">
        <v>1762</v>
      </c>
      <c r="AQ494" s="366" t="s">
        <v>686</v>
      </c>
      <c r="AR494" s="359">
        <v>2E-3</v>
      </c>
      <c r="AS494" s="359">
        <v>2E-3</v>
      </c>
      <c r="AT494" s="359" t="s">
        <v>1417</v>
      </c>
      <c r="AW494" s="198"/>
      <c r="AX494" s="198"/>
      <c r="AY494" s="184"/>
      <c r="AZ494" s="184"/>
      <c r="BA494" s="184"/>
      <c r="BB494" s="184"/>
      <c r="BC494" s="184"/>
      <c r="BD494" s="184"/>
      <c r="BE494" s="184"/>
      <c r="BF494" s="184"/>
      <c r="BG494" s="848"/>
      <c r="BH494" s="186"/>
      <c r="BI494" s="199"/>
      <c r="BJ494" s="199"/>
      <c r="BK494" s="199"/>
      <c r="BL494" s="218"/>
      <c r="BM494" s="186"/>
      <c r="BN494" s="186"/>
      <c r="BO494" s="186"/>
      <c r="BP494" s="186"/>
      <c r="BQ494" s="186"/>
      <c r="BR494" s="186"/>
      <c r="BS494" s="186"/>
      <c r="BT494" s="186"/>
      <c r="BU494" s="186"/>
      <c r="BV494" s="189"/>
      <c r="BW494" s="184"/>
    </row>
    <row r="495" spans="2:75" customFormat="1" ht="18.75">
      <c r="B495" s="353" t="s">
        <v>1218</v>
      </c>
      <c r="C495" s="354">
        <v>27528774000146</v>
      </c>
      <c r="D495" s="355" t="s">
        <v>13</v>
      </c>
      <c r="E495" s="355" t="s">
        <v>616</v>
      </c>
      <c r="F495" s="355" t="s">
        <v>619</v>
      </c>
      <c r="G495" s="356" t="s">
        <v>34</v>
      </c>
      <c r="H495" s="356" t="s">
        <v>1337</v>
      </c>
      <c r="I495" s="356" t="s">
        <v>34</v>
      </c>
      <c r="J495" s="356" t="s">
        <v>611</v>
      </c>
      <c r="K495" s="357" t="s">
        <v>48</v>
      </c>
      <c r="L495" s="358"/>
      <c r="M495" s="358" t="s">
        <v>34</v>
      </c>
      <c r="N495" s="357">
        <v>444790</v>
      </c>
      <c r="O495" s="357" t="s">
        <v>1320</v>
      </c>
      <c r="P495" s="361">
        <v>42900</v>
      </c>
      <c r="Q495" s="362">
        <v>0.66077799999999998</v>
      </c>
      <c r="R495" s="362">
        <v>1.4007091633466133</v>
      </c>
      <c r="S495" s="841">
        <v>5</v>
      </c>
      <c r="T495" s="359">
        <v>-0.18998146025902551</v>
      </c>
      <c r="U495" s="664">
        <v>-1.8995701446938658</v>
      </c>
      <c r="V495" s="359">
        <v>-0.19176689650452927</v>
      </c>
      <c r="W495" s="664">
        <v>-1.6687748643580231</v>
      </c>
      <c r="X495" s="359">
        <v>-0.21887850726494507</v>
      </c>
      <c r="Y495" s="664">
        <v>-1.4395096879453284</v>
      </c>
      <c r="Z495" s="359">
        <v>-0.2612359210489148</v>
      </c>
      <c r="AA495" s="664">
        <v>-1.3797486325538348</v>
      </c>
      <c r="AB495" s="359">
        <v>9.9050650504033472E-2</v>
      </c>
      <c r="AC495" s="363">
        <v>-3.096210625596501</v>
      </c>
      <c r="AD495" s="865">
        <v>18851134000181</v>
      </c>
      <c r="AE495" s="360" t="s">
        <v>1769</v>
      </c>
      <c r="AF495" s="844" t="s">
        <v>1741</v>
      </c>
      <c r="AG495" s="364" t="s">
        <v>1436</v>
      </c>
      <c r="AH495" s="364" t="s">
        <v>1742</v>
      </c>
      <c r="AI495" s="364">
        <v>5000</v>
      </c>
      <c r="AJ495" s="364">
        <v>0</v>
      </c>
      <c r="AK495" s="364">
        <v>0</v>
      </c>
      <c r="AL495" s="359">
        <v>9.300000000000001E-3</v>
      </c>
      <c r="AM495" s="359">
        <v>0</v>
      </c>
      <c r="AN495" s="664" t="s">
        <v>34</v>
      </c>
      <c r="AO495" s="357" t="s">
        <v>1323</v>
      </c>
      <c r="AP495" s="360" t="s">
        <v>1762</v>
      </c>
      <c r="AQ495" s="366" t="s">
        <v>679</v>
      </c>
      <c r="AR495" s="359">
        <v>4.6499999999999996E-3</v>
      </c>
      <c r="AS495" s="359">
        <v>4.6499999999999996E-3</v>
      </c>
      <c r="AT495" s="359" t="s">
        <v>1417</v>
      </c>
      <c r="AW495" s="198"/>
      <c r="AX495" s="198"/>
      <c r="AY495" s="184"/>
      <c r="AZ495" s="184"/>
      <c r="BA495" s="184"/>
      <c r="BB495" s="848"/>
      <c r="BC495" s="184"/>
      <c r="BD495" s="184"/>
      <c r="BE495" s="184"/>
      <c r="BF495" s="184"/>
      <c r="BG495" s="848"/>
      <c r="BH495" s="186"/>
      <c r="BI495" s="199"/>
      <c r="BJ495" s="199"/>
      <c r="BK495" s="199"/>
      <c r="BL495" s="186"/>
      <c r="BM495" s="186"/>
      <c r="BN495" s="186"/>
      <c r="BO495" s="186"/>
      <c r="BP495" s="186"/>
      <c r="BQ495" s="186"/>
      <c r="BR495" s="186"/>
      <c r="BS495" s="186"/>
      <c r="BT495" s="187"/>
      <c r="BU495" s="188"/>
      <c r="BV495" s="189"/>
      <c r="BW495" s="185"/>
    </row>
    <row r="496" spans="2:75" customFormat="1" ht="18.75">
      <c r="B496" s="353" t="s">
        <v>1279</v>
      </c>
      <c r="C496" s="354">
        <v>22773406000140</v>
      </c>
      <c r="D496" s="355" t="s">
        <v>13</v>
      </c>
      <c r="E496" s="355" t="s">
        <v>615</v>
      </c>
      <c r="F496" s="355" t="s">
        <v>619</v>
      </c>
      <c r="G496" s="356" t="s">
        <v>34</v>
      </c>
      <c r="H496" s="356" t="s">
        <v>1337</v>
      </c>
      <c r="I496" s="356" t="s">
        <v>34</v>
      </c>
      <c r="J496" s="356" t="s">
        <v>1417</v>
      </c>
      <c r="K496" s="357" t="s">
        <v>48</v>
      </c>
      <c r="L496" s="358"/>
      <c r="M496" s="358" t="s">
        <v>34</v>
      </c>
      <c r="N496" s="357">
        <v>410373</v>
      </c>
      <c r="O496" s="357" t="s">
        <v>1320</v>
      </c>
      <c r="P496" s="361">
        <v>42334</v>
      </c>
      <c r="Q496" s="362">
        <v>26.427083</v>
      </c>
      <c r="R496" s="362">
        <v>66.199693820717187</v>
      </c>
      <c r="S496" s="841">
        <v>5</v>
      </c>
      <c r="T496" s="359">
        <v>-0.21140845009858855</v>
      </c>
      <c r="U496" s="664">
        <v>-2.1138124719946378</v>
      </c>
      <c r="V496" s="359">
        <v>-0.20207356806205623</v>
      </c>
      <c r="W496" s="664">
        <v>-1.7584645592110058</v>
      </c>
      <c r="X496" s="359">
        <v>-0.14747107994135777</v>
      </c>
      <c r="Y496" s="664">
        <v>-0.96988073849745049</v>
      </c>
      <c r="Z496" s="359">
        <v>-0.13780341755047831</v>
      </c>
      <c r="AA496" s="664">
        <v>-0.72782516341202619</v>
      </c>
      <c r="AB496" s="359">
        <v>0.1323146417744466</v>
      </c>
      <c r="AC496" s="363">
        <v>-2.3957163309312568</v>
      </c>
      <c r="AD496" s="865">
        <v>22282992000120</v>
      </c>
      <c r="AE496" s="360" t="s">
        <v>1753</v>
      </c>
      <c r="AF496" s="844" t="s">
        <v>1754</v>
      </c>
      <c r="AG496" s="364" t="s">
        <v>728</v>
      </c>
      <c r="AH496" s="364" t="s">
        <v>1742</v>
      </c>
      <c r="AI496" s="364">
        <v>1000</v>
      </c>
      <c r="AJ496" s="364">
        <v>100</v>
      </c>
      <c r="AK496" s="364">
        <v>500</v>
      </c>
      <c r="AL496" s="359">
        <v>0.01</v>
      </c>
      <c r="AM496" s="359">
        <v>0</v>
      </c>
      <c r="AN496" s="664" t="s">
        <v>2161</v>
      </c>
      <c r="AO496" s="357" t="s">
        <v>1323</v>
      </c>
      <c r="AP496" s="360" t="s">
        <v>1762</v>
      </c>
      <c r="AQ496" s="366" t="s">
        <v>679</v>
      </c>
      <c r="AR496" s="359">
        <v>5.4999999999999997E-3</v>
      </c>
      <c r="AS496" s="359">
        <v>5.4999999999999997E-3</v>
      </c>
      <c r="AT496" s="359" t="s">
        <v>1417</v>
      </c>
      <c r="AW496" s="198"/>
      <c r="AX496" s="198"/>
      <c r="AY496" s="184"/>
      <c r="AZ496" s="184"/>
      <c r="BA496" s="184"/>
      <c r="BB496" s="848"/>
      <c r="BC496" s="184"/>
      <c r="BD496" s="184"/>
      <c r="BE496" s="184"/>
      <c r="BF496" s="184"/>
      <c r="BG496" s="848"/>
      <c r="BH496" s="186"/>
      <c r="BI496" s="199"/>
      <c r="BJ496" s="199"/>
      <c r="BK496" s="199"/>
      <c r="BL496" s="186"/>
      <c r="BM496" s="186"/>
      <c r="BN496" s="186"/>
      <c r="BO496" s="186"/>
      <c r="BP496" s="186"/>
      <c r="BQ496" s="186"/>
      <c r="BR496" s="186"/>
      <c r="BS496" s="186"/>
      <c r="BT496" s="187"/>
      <c r="BU496" s="188"/>
      <c r="BV496" s="189"/>
      <c r="BW496" s="185"/>
    </row>
    <row r="497" spans="2:75" customFormat="1" ht="18.75">
      <c r="B497" s="353" t="s">
        <v>1282</v>
      </c>
      <c r="C497" s="354">
        <v>23872712000104</v>
      </c>
      <c r="D497" s="355" t="s">
        <v>13</v>
      </c>
      <c r="E497" s="355" t="s">
        <v>615</v>
      </c>
      <c r="F497" s="355" t="s">
        <v>619</v>
      </c>
      <c r="G497" s="356" t="s">
        <v>34</v>
      </c>
      <c r="H497" s="356" t="s">
        <v>1337</v>
      </c>
      <c r="I497" s="356" t="s">
        <v>34</v>
      </c>
      <c r="J497" s="356" t="s">
        <v>1417</v>
      </c>
      <c r="K497" s="357" t="s">
        <v>49</v>
      </c>
      <c r="L497" s="358"/>
      <c r="M497" s="358" t="s">
        <v>34</v>
      </c>
      <c r="N497" s="357">
        <v>421693</v>
      </c>
      <c r="O497" s="357" t="s">
        <v>1323</v>
      </c>
      <c r="P497" s="361">
        <v>42589</v>
      </c>
      <c r="Q497" s="362">
        <v>65.929883000000004</v>
      </c>
      <c r="R497" s="362">
        <v>134.74863354368009</v>
      </c>
      <c r="S497" s="841">
        <v>5</v>
      </c>
      <c r="T497" s="359">
        <v>-0.29332574195047356</v>
      </c>
      <c r="U497" s="664">
        <v>-2.9328799837605515</v>
      </c>
      <c r="V497" s="359">
        <v>-0.29755424841291278</v>
      </c>
      <c r="W497" s="664">
        <v>-2.5893470645111272</v>
      </c>
      <c r="X497" s="359">
        <v>-0.27611747415585353</v>
      </c>
      <c r="Y497" s="664">
        <v>-1.8159561851233588</v>
      </c>
      <c r="Z497" s="359">
        <v>4.0952239461285789E-2</v>
      </c>
      <c r="AA497" s="664">
        <v>0.21629413049266788</v>
      </c>
      <c r="AB497" s="359">
        <v>0.18163363730295029</v>
      </c>
      <c r="AC497" s="363">
        <v>-2.2708845927214032</v>
      </c>
      <c r="AD497" s="865">
        <v>0</v>
      </c>
      <c r="AE497" s="360" t="s">
        <v>1753</v>
      </c>
      <c r="AF497" s="844" t="s">
        <v>1754</v>
      </c>
      <c r="AG497" s="364" t="s">
        <v>728</v>
      </c>
      <c r="AH497" s="364" t="s">
        <v>1742</v>
      </c>
      <c r="AI497" s="364">
        <v>1000</v>
      </c>
      <c r="AJ497" s="364">
        <v>100</v>
      </c>
      <c r="AK497" s="364">
        <v>500</v>
      </c>
      <c r="AL497" s="359">
        <v>0.01</v>
      </c>
      <c r="AM497" s="359">
        <v>0</v>
      </c>
      <c r="AN497" s="664" t="s">
        <v>2161</v>
      </c>
      <c r="AO497" s="357" t="s">
        <v>1323</v>
      </c>
      <c r="AP497" s="360" t="s">
        <v>1762</v>
      </c>
      <c r="AQ497" s="366" t="s">
        <v>679</v>
      </c>
      <c r="AR497" s="359">
        <v>5.3333333333333297E-3</v>
      </c>
      <c r="AS497" s="359">
        <v>5.3333333333333297E-3</v>
      </c>
      <c r="AT497" s="359" t="s">
        <v>1417</v>
      </c>
      <c r="AW497" s="198"/>
      <c r="AX497" s="198"/>
      <c r="AY497" s="184"/>
      <c r="AZ497" s="184"/>
      <c r="BA497" s="184"/>
      <c r="BB497" s="848"/>
      <c r="BC497" s="184"/>
      <c r="BD497" s="184"/>
      <c r="BE497" s="184"/>
      <c r="BF497" s="184"/>
      <c r="BG497" s="848"/>
      <c r="BH497" s="186"/>
      <c r="BI497" s="199"/>
      <c r="BJ497" s="199"/>
      <c r="BK497" s="199"/>
      <c r="BL497" s="186"/>
      <c r="BM497" s="186"/>
      <c r="BN497" s="186"/>
      <c r="BO497" s="186"/>
      <c r="BP497" s="186"/>
      <c r="BQ497" s="186"/>
      <c r="BR497" s="186"/>
      <c r="BS497" s="186"/>
      <c r="BT497" s="187"/>
      <c r="BU497" s="188"/>
      <c r="BV497" s="189"/>
      <c r="BW497" s="185"/>
    </row>
    <row r="498" spans="2:75" customFormat="1" ht="18.75">
      <c r="B498" s="353" t="s">
        <v>1528</v>
      </c>
      <c r="C498" s="354">
        <v>37681227000150</v>
      </c>
      <c r="D498" s="355" t="s">
        <v>14</v>
      </c>
      <c r="E498" s="355" t="s">
        <v>15</v>
      </c>
      <c r="F498" s="355" t="s">
        <v>1325</v>
      </c>
      <c r="G498" s="356" t="s">
        <v>866</v>
      </c>
      <c r="H498" s="356" t="s">
        <v>34</v>
      </c>
      <c r="I498" s="356" t="s">
        <v>34</v>
      </c>
      <c r="J498" s="356" t="s">
        <v>608</v>
      </c>
      <c r="K498" s="357" t="s">
        <v>48</v>
      </c>
      <c r="L498" s="358"/>
      <c r="M498" s="358" t="s">
        <v>1417</v>
      </c>
      <c r="N498" s="357">
        <v>555401</v>
      </c>
      <c r="O498" s="357" t="s">
        <v>1320</v>
      </c>
      <c r="P498" s="361">
        <v>44084</v>
      </c>
      <c r="Q498" s="362">
        <v>141.51380888</v>
      </c>
      <c r="R498" s="362">
        <v>126.47380909709162</v>
      </c>
      <c r="S498" s="841">
        <v>5</v>
      </c>
      <c r="T498" s="359">
        <v>0.62064037746944067</v>
      </c>
      <c r="U498" s="664">
        <v>6.2056051681309894</v>
      </c>
      <c r="V498" s="359">
        <v>0.62030896878952757</v>
      </c>
      <c r="W498" s="664">
        <v>5.3979911763726127</v>
      </c>
      <c r="X498" s="359">
        <v>0.75994195638177953</v>
      </c>
      <c r="Y498" s="664">
        <v>4.9979498771138626</v>
      </c>
      <c r="Z498" s="359"/>
      <c r="AA498" s="664"/>
      <c r="AB498" s="359">
        <v>0.64988451478720544</v>
      </c>
      <c r="AC498" s="363">
        <v>0.777667688999647</v>
      </c>
      <c r="AD498" s="865">
        <v>35640811000131</v>
      </c>
      <c r="AE498" s="360" t="s">
        <v>1813</v>
      </c>
      <c r="AF498" s="844" t="s">
        <v>1760</v>
      </c>
      <c r="AG498" s="364" t="s">
        <v>1435</v>
      </c>
      <c r="AH498" s="364" t="s">
        <v>1742</v>
      </c>
      <c r="AI498" s="364">
        <v>50000</v>
      </c>
      <c r="AJ498" s="364">
        <v>0</v>
      </c>
      <c r="AK498" s="364">
        <v>0</v>
      </c>
      <c r="AL498" s="359">
        <v>7.4999999999999997E-3</v>
      </c>
      <c r="AM498" s="359">
        <v>0</v>
      </c>
      <c r="AN498" s="664" t="s">
        <v>34</v>
      </c>
      <c r="AO498" s="357" t="s">
        <v>1323</v>
      </c>
      <c r="AP498" s="360" t="s">
        <v>1762</v>
      </c>
      <c r="AQ498" s="366" t="s">
        <v>1743</v>
      </c>
      <c r="AR498" s="359">
        <v>0</v>
      </c>
      <c r="AS498" s="359">
        <v>0</v>
      </c>
      <c r="AT498" s="359" t="s">
        <v>1417</v>
      </c>
      <c r="AW498" s="198"/>
      <c r="AX498" s="198"/>
      <c r="AY498" s="184"/>
      <c r="AZ498" s="184"/>
      <c r="BA498" s="184"/>
      <c r="BB498" s="848"/>
      <c r="BC498" s="184"/>
      <c r="BD498" s="184"/>
      <c r="BE498" s="184"/>
      <c r="BF498" s="184"/>
      <c r="BG498" s="848"/>
      <c r="BH498" s="186"/>
      <c r="BI498" s="199"/>
      <c r="BJ498" s="199"/>
      <c r="BK498" s="199"/>
      <c r="BL498" s="186"/>
      <c r="BM498" s="186"/>
      <c r="BN498" s="186"/>
      <c r="BO498" s="186"/>
      <c r="BP498" s="186"/>
      <c r="BQ498" s="186"/>
      <c r="BR498" s="186"/>
      <c r="BS498" s="186"/>
      <c r="BT498" s="187"/>
      <c r="BU498" s="188"/>
      <c r="BV498" s="189"/>
      <c r="BW498" s="185"/>
    </row>
    <row r="499" spans="2:75" customFormat="1" ht="18.75">
      <c r="B499" s="353" t="s">
        <v>1529</v>
      </c>
      <c r="C499" s="354">
        <v>37927641000104</v>
      </c>
      <c r="D499" s="355" t="s">
        <v>14</v>
      </c>
      <c r="E499" s="355" t="s">
        <v>15</v>
      </c>
      <c r="F499" s="355" t="s">
        <v>1325</v>
      </c>
      <c r="G499" s="356" t="s">
        <v>866</v>
      </c>
      <c r="H499" s="356" t="s">
        <v>34</v>
      </c>
      <c r="I499" s="356" t="s">
        <v>34</v>
      </c>
      <c r="J499" s="356" t="s">
        <v>608</v>
      </c>
      <c r="K499" s="357" t="s">
        <v>48</v>
      </c>
      <c r="L499" s="358"/>
      <c r="M499" s="358" t="s">
        <v>1417</v>
      </c>
      <c r="N499" s="357">
        <v>551252</v>
      </c>
      <c r="O499" s="357" t="s">
        <v>1320</v>
      </c>
      <c r="P499" s="361">
        <v>44084</v>
      </c>
      <c r="Q499" s="362">
        <v>238.46252820999999</v>
      </c>
      <c r="R499" s="362">
        <v>212.89996264502</v>
      </c>
      <c r="S499" s="841">
        <v>5</v>
      </c>
      <c r="T499" s="359">
        <v>0.62220727323934555</v>
      </c>
      <c r="U499" s="664">
        <v>6.2212721096330714</v>
      </c>
      <c r="V499" s="359">
        <v>0.62259863544332039</v>
      </c>
      <c r="W499" s="664">
        <v>5.4179160864027329</v>
      </c>
      <c r="X499" s="359">
        <v>0.76656481453734759</v>
      </c>
      <c r="Y499" s="664">
        <v>5.0415067735673267</v>
      </c>
      <c r="Z499" s="359"/>
      <c r="AA499" s="664"/>
      <c r="AB499" s="359">
        <v>0.64765664163809689</v>
      </c>
      <c r="AC499" s="363">
        <v>0.78387809642613648</v>
      </c>
      <c r="AD499" s="865">
        <v>35640811000131</v>
      </c>
      <c r="AE499" s="360" t="s">
        <v>1813</v>
      </c>
      <c r="AF499" s="844" t="s">
        <v>1760</v>
      </c>
      <c r="AG499" s="364" t="s">
        <v>1435</v>
      </c>
      <c r="AH499" s="364" t="s">
        <v>1817</v>
      </c>
      <c r="AI499" s="364">
        <v>250000</v>
      </c>
      <c r="AJ499" s="364">
        <v>0</v>
      </c>
      <c r="AK499" s="364">
        <v>0</v>
      </c>
      <c r="AL499" s="359">
        <v>5.0000000000000001E-3</v>
      </c>
      <c r="AM499" s="359">
        <v>0</v>
      </c>
      <c r="AN499" s="664" t="s">
        <v>34</v>
      </c>
      <c r="AO499" s="357" t="s">
        <v>1323</v>
      </c>
      <c r="AP499" s="360" t="s">
        <v>1762</v>
      </c>
      <c r="AQ499" s="366" t="s">
        <v>1743</v>
      </c>
      <c r="AR499" s="359">
        <v>0</v>
      </c>
      <c r="AS499" s="359">
        <v>0</v>
      </c>
      <c r="AT499" s="359" t="s">
        <v>1417</v>
      </c>
      <c r="AW499" s="198"/>
      <c r="AX499" s="198"/>
      <c r="AY499" s="184"/>
      <c r="AZ499" s="184"/>
      <c r="BA499" s="184"/>
      <c r="BB499" s="848"/>
      <c r="BC499" s="184"/>
      <c r="BD499" s="184"/>
      <c r="BE499" s="184"/>
      <c r="BF499" s="184"/>
      <c r="BG499" s="848"/>
      <c r="BH499" s="186"/>
      <c r="BI499" s="199"/>
      <c r="BJ499" s="199"/>
      <c r="BK499" s="199"/>
      <c r="BL499" s="186"/>
      <c r="BM499" s="186"/>
      <c r="BN499" s="186"/>
      <c r="BO499" s="186"/>
      <c r="BP499" s="186"/>
      <c r="BQ499" s="186"/>
      <c r="BR499" s="186"/>
      <c r="BS499" s="186"/>
      <c r="BT499" s="187"/>
      <c r="BU499" s="188"/>
      <c r="BV499" s="189"/>
      <c r="BW499" s="185"/>
    </row>
    <row r="500" spans="2:75" customFormat="1" ht="18.75">
      <c r="B500" s="353" t="s">
        <v>795</v>
      </c>
      <c r="C500" s="354">
        <v>39293641000117</v>
      </c>
      <c r="D500" s="355" t="s">
        <v>14</v>
      </c>
      <c r="E500" s="355" t="s">
        <v>607</v>
      </c>
      <c r="F500" s="355" t="s">
        <v>860</v>
      </c>
      <c r="G500" s="356" t="s">
        <v>1417</v>
      </c>
      <c r="H500" s="356" t="s">
        <v>34</v>
      </c>
      <c r="I500" s="356" t="s">
        <v>34</v>
      </c>
      <c r="J500" s="356" t="s">
        <v>611</v>
      </c>
      <c r="K500" s="357" t="s">
        <v>1417</v>
      </c>
      <c r="L500" s="358"/>
      <c r="M500" s="358" t="s">
        <v>1414</v>
      </c>
      <c r="N500" s="357">
        <v>570451</v>
      </c>
      <c r="O500" s="357" t="s">
        <v>1320</v>
      </c>
      <c r="P500" s="361">
        <v>44193</v>
      </c>
      <c r="Q500" s="362">
        <v>0</v>
      </c>
      <c r="R500" s="362">
        <v>0</v>
      </c>
      <c r="S500" s="841">
        <v>5</v>
      </c>
      <c r="T500" s="359"/>
      <c r="U500" s="664"/>
      <c r="V500" s="359"/>
      <c r="W500" s="664"/>
      <c r="X500" s="359"/>
      <c r="Y500" s="664"/>
      <c r="Z500" s="359"/>
      <c r="AA500" s="664"/>
      <c r="AB500" s="359"/>
      <c r="AC500" s="363"/>
      <c r="AD500" s="865">
        <v>40910469000182</v>
      </c>
      <c r="AE500" s="360" t="s">
        <v>1795</v>
      </c>
      <c r="AF500" s="844" t="s">
        <v>1795</v>
      </c>
      <c r="AG500" s="364" t="s">
        <v>1438</v>
      </c>
      <c r="AH500" s="364" t="s">
        <v>1742</v>
      </c>
      <c r="AI500" s="364">
        <v>1000</v>
      </c>
      <c r="AJ500" s="364">
        <v>0</v>
      </c>
      <c r="AK500" s="364">
        <v>0</v>
      </c>
      <c r="AL500" s="359">
        <v>5.0000000000000001E-3</v>
      </c>
      <c r="AM500" s="359">
        <v>0</v>
      </c>
      <c r="AN500" s="664" t="s">
        <v>2156</v>
      </c>
      <c r="AO500" s="357" t="s">
        <v>1323</v>
      </c>
      <c r="AP500" s="360" t="s">
        <v>1744</v>
      </c>
      <c r="AQ500" s="366" t="s">
        <v>687</v>
      </c>
      <c r="AR500" s="359">
        <v>1.6665E-3</v>
      </c>
      <c r="AS500" s="359">
        <v>1.6665E-3</v>
      </c>
      <c r="AT500" s="359" t="s">
        <v>1417</v>
      </c>
      <c r="AW500" s="198"/>
      <c r="AX500" s="198"/>
      <c r="AY500" s="184"/>
      <c r="AZ500" s="184"/>
      <c r="BA500" s="184"/>
      <c r="BB500" s="848"/>
      <c r="BC500" s="184"/>
      <c r="BD500" s="184"/>
      <c r="BE500" s="184"/>
      <c r="BF500" s="184"/>
      <c r="BG500" s="848"/>
      <c r="BH500" s="186"/>
      <c r="BI500" s="199"/>
      <c r="BJ500" s="199"/>
      <c r="BK500" s="199"/>
      <c r="BL500" s="186"/>
      <c r="BM500" s="186"/>
      <c r="BN500" s="186"/>
      <c r="BO500" s="186"/>
      <c r="BP500" s="186"/>
      <c r="BQ500" s="186"/>
      <c r="BR500" s="186"/>
      <c r="BS500" s="186"/>
      <c r="BT500" s="187"/>
      <c r="BU500" s="188"/>
      <c r="BV500" s="189"/>
      <c r="BW500" s="185"/>
    </row>
    <row r="501" spans="2:75" customFormat="1" ht="18.75">
      <c r="B501" s="353" t="s">
        <v>1126</v>
      </c>
      <c r="C501" s="354">
        <v>33158068000152</v>
      </c>
      <c r="D501" s="355" t="s">
        <v>14</v>
      </c>
      <c r="E501" s="355" t="s">
        <v>607</v>
      </c>
      <c r="F501" s="355" t="s">
        <v>860</v>
      </c>
      <c r="G501" s="356" t="s">
        <v>1417</v>
      </c>
      <c r="H501" s="356" t="s">
        <v>34</v>
      </c>
      <c r="I501" s="356" t="s">
        <v>34</v>
      </c>
      <c r="J501" s="356" t="s">
        <v>611</v>
      </c>
      <c r="K501" s="357" t="s">
        <v>1417</v>
      </c>
      <c r="L501" s="358"/>
      <c r="M501" s="358" t="s">
        <v>34</v>
      </c>
      <c r="N501" s="357">
        <v>502243</v>
      </c>
      <c r="O501" s="357" t="s">
        <v>1320</v>
      </c>
      <c r="P501" s="361">
        <v>43670</v>
      </c>
      <c r="Q501" s="362">
        <v>17.68798739</v>
      </c>
      <c r="R501" s="362">
        <v>36.07267041243032</v>
      </c>
      <c r="S501" s="841">
        <v>5</v>
      </c>
      <c r="T501" s="359">
        <v>-0.20631362745405557</v>
      </c>
      <c r="U501" s="664">
        <v>-2.0628708012922972</v>
      </c>
      <c r="V501" s="359">
        <v>-0.18733080497103194</v>
      </c>
      <c r="W501" s="664">
        <v>-1.6301715486553208</v>
      </c>
      <c r="X501" s="359">
        <v>2.6039338127165301E-2</v>
      </c>
      <c r="Y501" s="664">
        <v>0.1712542723821012</v>
      </c>
      <c r="Z501" s="359">
        <v>0.13226335622881424</v>
      </c>
      <c r="AA501" s="664">
        <v>0.69856466967081854</v>
      </c>
      <c r="AB501" s="359">
        <v>0.25014294465149745</v>
      </c>
      <c r="AC501" s="363">
        <v>-1.2082914649079117</v>
      </c>
      <c r="AD501" s="865">
        <v>33600794000183</v>
      </c>
      <c r="AE501" s="360" t="s">
        <v>1763</v>
      </c>
      <c r="AF501" s="844" t="s">
        <v>1760</v>
      </c>
      <c r="AG501" s="364" t="s">
        <v>1435</v>
      </c>
      <c r="AH501" s="364" t="s">
        <v>1742</v>
      </c>
      <c r="AI501" s="364">
        <v>5000</v>
      </c>
      <c r="AJ501" s="364">
        <v>5000</v>
      </c>
      <c r="AK501" s="364">
        <v>5000</v>
      </c>
      <c r="AL501" s="359">
        <v>0.01</v>
      </c>
      <c r="AM501" s="359">
        <v>0</v>
      </c>
      <c r="AN501" s="664" t="s">
        <v>34</v>
      </c>
      <c r="AO501" s="357" t="s">
        <v>1323</v>
      </c>
      <c r="AP501" s="360" t="s">
        <v>1762</v>
      </c>
      <c r="AQ501" s="366" t="s">
        <v>679</v>
      </c>
      <c r="AR501" s="359">
        <v>8.0000000000000002E-3</v>
      </c>
      <c r="AS501" s="359">
        <v>8.0000000000000002E-3</v>
      </c>
      <c r="AT501" s="359" t="s">
        <v>1417</v>
      </c>
      <c r="AW501" s="198"/>
      <c r="AX501" s="198"/>
      <c r="AY501" s="184"/>
      <c r="AZ501" s="184"/>
      <c r="BA501" s="184"/>
      <c r="BB501" s="848"/>
      <c r="BC501" s="184"/>
      <c r="BD501" s="184"/>
      <c r="BE501" s="184"/>
      <c r="BF501" s="184"/>
      <c r="BG501" s="848"/>
      <c r="BH501" s="186"/>
      <c r="BI501" s="199"/>
      <c r="BJ501" s="199"/>
      <c r="BK501" s="199"/>
      <c r="BL501" s="186"/>
      <c r="BM501" s="186"/>
      <c r="BN501" s="186"/>
      <c r="BO501" s="186"/>
      <c r="BP501" s="186"/>
      <c r="BQ501" s="186"/>
      <c r="BR501" s="186"/>
      <c r="BS501" s="186"/>
      <c r="BT501" s="187"/>
      <c r="BU501" s="188"/>
      <c r="BV501" s="189"/>
      <c r="BW501" s="185"/>
    </row>
    <row r="502" spans="2:75" customFormat="1" ht="18.75">
      <c r="B502" s="353" t="s">
        <v>731</v>
      </c>
      <c r="C502" s="354">
        <v>44209755000176</v>
      </c>
      <c r="D502" s="355" t="s">
        <v>14</v>
      </c>
      <c r="E502" s="355" t="s">
        <v>607</v>
      </c>
      <c r="F502" s="355" t="s">
        <v>1417</v>
      </c>
      <c r="G502" s="356" t="s">
        <v>1417</v>
      </c>
      <c r="H502" s="356" t="s">
        <v>34</v>
      </c>
      <c r="I502" s="356" t="s">
        <v>34</v>
      </c>
      <c r="J502" s="356" t="s">
        <v>611</v>
      </c>
      <c r="K502" s="357" t="s">
        <v>49</v>
      </c>
      <c r="L502" s="358"/>
      <c r="M502" s="358" t="s">
        <v>1414</v>
      </c>
      <c r="N502" s="357">
        <v>634697</v>
      </c>
      <c r="O502" s="357" t="s">
        <v>1320</v>
      </c>
      <c r="P502" s="361">
        <v>44578</v>
      </c>
      <c r="Q502" s="362"/>
      <c r="R502" s="362"/>
      <c r="S502" s="841">
        <v>6</v>
      </c>
      <c r="T502" s="359"/>
      <c r="U502" s="664"/>
      <c r="V502" s="359"/>
      <c r="W502" s="664"/>
      <c r="X502" s="359"/>
      <c r="Y502" s="664"/>
      <c r="Z502" s="359"/>
      <c r="AA502" s="664"/>
      <c r="AB502" s="359"/>
      <c r="AC502" s="363"/>
      <c r="AD502" s="865">
        <v>43984876000122</v>
      </c>
      <c r="AE502" s="360" t="s">
        <v>1813</v>
      </c>
      <c r="AF502" s="844" t="s">
        <v>1760</v>
      </c>
      <c r="AG502" s="364" t="s">
        <v>1435</v>
      </c>
      <c r="AH502" s="364" t="s">
        <v>1742</v>
      </c>
      <c r="AI502" s="364">
        <v>0</v>
      </c>
      <c r="AJ502" s="364">
        <v>0</v>
      </c>
      <c r="AK502" s="364">
        <v>0</v>
      </c>
      <c r="AL502" s="359">
        <v>4.0000000000000001E-3</v>
      </c>
      <c r="AM502" s="359">
        <v>0</v>
      </c>
      <c r="AN502" s="664" t="s">
        <v>2161</v>
      </c>
      <c r="AO502" s="357" t="s">
        <v>1323</v>
      </c>
      <c r="AP502" s="360" t="s">
        <v>1744</v>
      </c>
      <c r="AQ502" s="366" t="s">
        <v>687</v>
      </c>
      <c r="AR502" s="359">
        <v>2.66666666666667E-3</v>
      </c>
      <c r="AS502" s="359">
        <v>2.66666666666667E-3</v>
      </c>
      <c r="AT502" s="359" t="s">
        <v>1417</v>
      </c>
      <c r="AW502" s="198"/>
      <c r="AX502" s="198"/>
      <c r="AY502" s="184"/>
      <c r="AZ502" s="184"/>
      <c r="BA502" s="184"/>
      <c r="BB502" s="848"/>
      <c r="BC502" s="184"/>
      <c r="BD502" s="184"/>
      <c r="BE502" s="184"/>
      <c r="BF502" s="184"/>
      <c r="BG502" s="848"/>
      <c r="BH502" s="186"/>
      <c r="BI502" s="199"/>
      <c r="BJ502" s="199"/>
      <c r="BK502" s="199"/>
      <c r="BL502" s="186"/>
      <c r="BM502" s="186"/>
      <c r="BN502" s="186"/>
      <c r="BO502" s="186"/>
      <c r="BP502" s="186"/>
      <c r="BQ502" s="186"/>
      <c r="BR502" s="186"/>
      <c r="BS502" s="186"/>
      <c r="BT502" s="187"/>
      <c r="BU502" s="188"/>
      <c r="BV502" s="189"/>
      <c r="BW502" s="185"/>
    </row>
    <row r="503" spans="2:75" customFormat="1" ht="18.75">
      <c r="B503" s="353" t="s">
        <v>153</v>
      </c>
      <c r="C503" s="354">
        <v>41287933000199</v>
      </c>
      <c r="D503" s="355" t="s">
        <v>14</v>
      </c>
      <c r="E503" s="355" t="s">
        <v>607</v>
      </c>
      <c r="F503" s="355" t="s">
        <v>1417</v>
      </c>
      <c r="G503" s="356" t="s">
        <v>1417</v>
      </c>
      <c r="H503" s="356" t="s">
        <v>34</v>
      </c>
      <c r="I503" s="356" t="s">
        <v>34</v>
      </c>
      <c r="J503" s="356" t="s">
        <v>611</v>
      </c>
      <c r="K503" s="357" t="s">
        <v>48</v>
      </c>
      <c r="L503" s="358"/>
      <c r="M503" s="358" t="s">
        <v>1414</v>
      </c>
      <c r="N503" s="357">
        <v>585378</v>
      </c>
      <c r="O503" s="357" t="s">
        <v>1320</v>
      </c>
      <c r="P503" s="361">
        <v>44302</v>
      </c>
      <c r="Q503" s="362">
        <v>83.217438470000005</v>
      </c>
      <c r="R503" s="362">
        <v>116.99938629716006</v>
      </c>
      <c r="S503" s="841">
        <v>6</v>
      </c>
      <c r="T503" s="359">
        <v>-0.17777501832153508</v>
      </c>
      <c r="U503" s="664">
        <v>-1.7775214319100907</v>
      </c>
      <c r="V503" s="359">
        <v>-0.1559982724178951</v>
      </c>
      <c r="W503" s="664">
        <v>-1.3575126919160956</v>
      </c>
      <c r="X503" s="359"/>
      <c r="Y503" s="664"/>
      <c r="Z503" s="359"/>
      <c r="AA503" s="664"/>
      <c r="AB503" s="359">
        <v>0.17575476269854751</v>
      </c>
      <c r="AC503" s="363">
        <v>-1.5414265213447818</v>
      </c>
      <c r="AD503" s="865">
        <v>0</v>
      </c>
      <c r="AE503" s="360" t="s">
        <v>1813</v>
      </c>
      <c r="AF503" s="844" t="s">
        <v>1760</v>
      </c>
      <c r="AG503" s="364" t="s">
        <v>1435</v>
      </c>
      <c r="AH503" s="364" t="s">
        <v>1742</v>
      </c>
      <c r="AI503" s="364">
        <v>5000</v>
      </c>
      <c r="AJ503" s="364">
        <v>1000</v>
      </c>
      <c r="AK503" s="364">
        <v>5000</v>
      </c>
      <c r="AL503" s="359">
        <v>5.0000000000000001E-3</v>
      </c>
      <c r="AM503" s="359">
        <v>0.2</v>
      </c>
      <c r="AN503" s="664" t="s">
        <v>34</v>
      </c>
      <c r="AO503" s="357" t="s">
        <v>1323</v>
      </c>
      <c r="AP503" s="360" t="s">
        <v>1744</v>
      </c>
      <c r="AQ503" s="366" t="s">
        <v>687</v>
      </c>
      <c r="AR503" s="359">
        <v>3.3333333333333301E-3</v>
      </c>
      <c r="AS503" s="359">
        <v>3.3333333333333301E-3</v>
      </c>
      <c r="AT503" s="359" t="s">
        <v>1417</v>
      </c>
      <c r="AW503" s="198"/>
      <c r="AX503" s="198"/>
      <c r="AY503" s="184"/>
      <c r="AZ503" s="184"/>
      <c r="BA503" s="184"/>
      <c r="BB503" s="848"/>
      <c r="BC503" s="184"/>
      <c r="BD503" s="184"/>
      <c r="BE503" s="184"/>
      <c r="BF503" s="184"/>
      <c r="BG503" s="848"/>
      <c r="BH503" s="186"/>
      <c r="BI503" s="199"/>
      <c r="BJ503" s="199"/>
      <c r="BK503" s="199"/>
      <c r="BL503" s="186"/>
      <c r="BM503" s="186"/>
      <c r="BN503" s="186"/>
      <c r="BO503" s="186"/>
      <c r="BP503" s="186"/>
      <c r="BQ503" s="186"/>
      <c r="BR503" s="186"/>
      <c r="BS503" s="186"/>
      <c r="BT503" s="187"/>
      <c r="BU503" s="188"/>
      <c r="BV503" s="189"/>
      <c r="BW503" s="185"/>
    </row>
    <row r="504" spans="2:75" customFormat="1" ht="18.75">
      <c r="B504" s="353" t="s">
        <v>2837</v>
      </c>
      <c r="C504" s="354">
        <v>34270943000156</v>
      </c>
      <c r="D504" s="355" t="s">
        <v>11</v>
      </c>
      <c r="E504" s="355" t="s">
        <v>1417</v>
      </c>
      <c r="F504" s="355" t="s">
        <v>1417</v>
      </c>
      <c r="G504" s="356" t="s">
        <v>1417</v>
      </c>
      <c r="H504" s="356" t="s">
        <v>1417</v>
      </c>
      <c r="I504" s="356" t="s">
        <v>1417</v>
      </c>
      <c r="J504" s="356" t="s">
        <v>608</v>
      </c>
      <c r="K504" s="357" t="s">
        <v>48</v>
      </c>
      <c r="L504" s="358"/>
      <c r="M504" s="358" t="s">
        <v>1417</v>
      </c>
      <c r="N504" s="357">
        <v>636614</v>
      </c>
      <c r="O504" s="357" t="s">
        <v>1320</v>
      </c>
      <c r="P504" s="361">
        <v>44586</v>
      </c>
      <c r="Q504" s="362"/>
      <c r="R504" s="362"/>
      <c r="S504" s="841">
        <v>6</v>
      </c>
      <c r="T504" s="359"/>
      <c r="U504" s="664"/>
      <c r="V504" s="359"/>
      <c r="W504" s="664"/>
      <c r="X504" s="359"/>
      <c r="Y504" s="664"/>
      <c r="Z504" s="359"/>
      <c r="AA504" s="664"/>
      <c r="AB504" s="359"/>
      <c r="AC504" s="363"/>
      <c r="AD504" s="865">
        <v>0</v>
      </c>
      <c r="AE504" s="360" t="s">
        <v>2802</v>
      </c>
      <c r="AF504" s="844" t="s">
        <v>1760</v>
      </c>
      <c r="AG504" s="364" t="s">
        <v>1435</v>
      </c>
      <c r="AH504" s="364" t="s">
        <v>2153</v>
      </c>
      <c r="AI504" s="364">
        <v>0</v>
      </c>
      <c r="AJ504" s="364">
        <v>0</v>
      </c>
      <c r="AK504" s="364">
        <v>0</v>
      </c>
      <c r="AL504" s="359">
        <v>1.2500000000000001E-2</v>
      </c>
      <c r="AM504" s="359">
        <v>0</v>
      </c>
      <c r="AN504" s="664" t="s">
        <v>2161</v>
      </c>
      <c r="AO504" s="357"/>
      <c r="AP504" s="360" t="s">
        <v>1749</v>
      </c>
      <c r="AQ504" s="366" t="s">
        <v>2224</v>
      </c>
      <c r="AR504" s="359">
        <v>0</v>
      </c>
      <c r="AS504" s="359">
        <v>0</v>
      </c>
      <c r="AT504" s="359" t="s">
        <v>1417</v>
      </c>
      <c r="AW504" s="198"/>
      <c r="AX504" s="198"/>
      <c r="AY504" s="184"/>
      <c r="AZ504" s="184"/>
      <c r="BA504" s="184"/>
      <c r="BB504" s="848"/>
      <c r="BC504" s="184"/>
      <c r="BD504" s="184"/>
      <c r="BE504" s="184"/>
      <c r="BF504" s="184"/>
      <c r="BG504" s="848"/>
      <c r="BH504" s="186"/>
      <c r="BI504" s="199"/>
      <c r="BJ504" s="199"/>
      <c r="BK504" s="199"/>
      <c r="BL504" s="186"/>
      <c r="BM504" s="186"/>
      <c r="BN504" s="186"/>
      <c r="BO504" s="186"/>
      <c r="BP504" s="186"/>
      <c r="BQ504" s="186"/>
      <c r="BR504" s="186"/>
      <c r="BS504" s="186"/>
      <c r="BT504" s="187"/>
      <c r="BU504" s="188"/>
      <c r="BV504" s="189"/>
      <c r="BW504" s="185"/>
    </row>
    <row r="505" spans="2:75" customFormat="1" ht="18.75">
      <c r="B505" s="353" t="s">
        <v>580</v>
      </c>
      <c r="C505" s="354">
        <v>40938560000106</v>
      </c>
      <c r="D505" s="355" t="s">
        <v>14</v>
      </c>
      <c r="E505" s="355" t="s">
        <v>607</v>
      </c>
      <c r="F505" s="355" t="s">
        <v>1417</v>
      </c>
      <c r="G505" s="356" t="s">
        <v>1417</v>
      </c>
      <c r="H505" s="356" t="s">
        <v>34</v>
      </c>
      <c r="I505" s="356" t="s">
        <v>34</v>
      </c>
      <c r="J505" s="356" t="s">
        <v>611</v>
      </c>
      <c r="K505" s="357" t="s">
        <v>1417</v>
      </c>
      <c r="L505" s="358"/>
      <c r="M505" s="358" t="s">
        <v>1414</v>
      </c>
      <c r="N505" s="357">
        <v>583472</v>
      </c>
      <c r="O505" s="357" t="s">
        <v>1320</v>
      </c>
      <c r="P505" s="361">
        <v>44289</v>
      </c>
      <c r="Q505" s="362">
        <v>32.722698989999998</v>
      </c>
      <c r="R505" s="362">
        <v>158.62297236872521</v>
      </c>
      <c r="S505" s="841">
        <v>6</v>
      </c>
      <c r="T505" s="359">
        <v>-0.16215306692179232</v>
      </c>
      <c r="U505" s="664">
        <v>-1.6213220193971525</v>
      </c>
      <c r="V505" s="359">
        <v>-0.15036610275366746</v>
      </c>
      <c r="W505" s="664">
        <v>-1.3085009837496611</v>
      </c>
      <c r="X505" s="359"/>
      <c r="Y505" s="664"/>
      <c r="Z505" s="359"/>
      <c r="AA505" s="664"/>
      <c r="AB505" s="359">
        <v>0.23109416637184027</v>
      </c>
      <c r="AC505" s="363">
        <v>-1.1479341386105086</v>
      </c>
      <c r="AD505" s="865">
        <v>0</v>
      </c>
      <c r="AE505" s="360" t="s">
        <v>2053</v>
      </c>
      <c r="AF505" s="844" t="s">
        <v>1760</v>
      </c>
      <c r="AG505" s="364" t="s">
        <v>1435</v>
      </c>
      <c r="AH505" s="364" t="s">
        <v>1742</v>
      </c>
      <c r="AI505" s="364">
        <v>0</v>
      </c>
      <c r="AJ505" s="364">
        <v>0</v>
      </c>
      <c r="AK505" s="364">
        <v>0</v>
      </c>
      <c r="AL505" s="359">
        <v>2E-3</v>
      </c>
      <c r="AM505" s="359">
        <v>0</v>
      </c>
      <c r="AN505" s="664" t="s">
        <v>34</v>
      </c>
      <c r="AO505" s="357" t="s">
        <v>1323</v>
      </c>
      <c r="AP505" s="360" t="s">
        <v>1744</v>
      </c>
      <c r="AQ505" s="366" t="s">
        <v>687</v>
      </c>
      <c r="AR505" s="359">
        <v>0</v>
      </c>
      <c r="AS505" s="359">
        <v>0</v>
      </c>
      <c r="AT505" s="359" t="s">
        <v>1417</v>
      </c>
      <c r="AW505" s="198"/>
      <c r="AX505" s="198"/>
      <c r="AY505" s="184"/>
      <c r="AZ505" s="184"/>
      <c r="BA505" s="184"/>
      <c r="BB505" s="184"/>
      <c r="BC505" s="184"/>
      <c r="BD505" s="184"/>
      <c r="BE505" s="184"/>
      <c r="BF505" s="184"/>
      <c r="BG505" s="848"/>
      <c r="BH505" s="186"/>
      <c r="BI505" s="199"/>
      <c r="BJ505" s="199"/>
      <c r="BK505" s="199"/>
      <c r="BL505" s="218"/>
      <c r="BM505" s="186"/>
      <c r="BN505" s="186"/>
      <c r="BO505" s="186"/>
      <c r="BP505" s="186"/>
      <c r="BQ505" s="186"/>
      <c r="BR505" s="186"/>
      <c r="BS505" s="186"/>
      <c r="BT505" s="186"/>
      <c r="BU505" s="186"/>
      <c r="BV505" s="189"/>
      <c r="BW505" s="184"/>
    </row>
    <row r="506" spans="2:75" customFormat="1" ht="18.75">
      <c r="B506" s="353" t="s">
        <v>178</v>
      </c>
      <c r="C506" s="354">
        <v>41088640000182</v>
      </c>
      <c r="D506" s="355" t="s">
        <v>14</v>
      </c>
      <c r="E506" s="355" t="s">
        <v>607</v>
      </c>
      <c r="F506" s="355" t="s">
        <v>1417</v>
      </c>
      <c r="G506" s="356" t="s">
        <v>1417</v>
      </c>
      <c r="H506" s="356" t="s">
        <v>34</v>
      </c>
      <c r="I506" s="356" t="s">
        <v>34</v>
      </c>
      <c r="J506" s="356" t="s">
        <v>611</v>
      </c>
      <c r="K506" s="357" t="s">
        <v>48</v>
      </c>
      <c r="L506" s="358"/>
      <c r="M506" s="358" t="s">
        <v>34</v>
      </c>
      <c r="N506" s="357">
        <v>583502</v>
      </c>
      <c r="O506" s="357" t="s">
        <v>1323</v>
      </c>
      <c r="P506" s="361">
        <v>44297</v>
      </c>
      <c r="Q506" s="362">
        <v>5.3382004700000003</v>
      </c>
      <c r="R506" s="362">
        <v>7.5292060621115571</v>
      </c>
      <c r="S506" s="841">
        <v>6</v>
      </c>
      <c r="T506" s="359">
        <v>-0.16619353246654467</v>
      </c>
      <c r="U506" s="664">
        <v>-1.661721475791536</v>
      </c>
      <c r="V506" s="359">
        <v>-0.15562373132682727</v>
      </c>
      <c r="W506" s="664">
        <v>-1.3542533975861775</v>
      </c>
      <c r="X506" s="359"/>
      <c r="Y506" s="664"/>
      <c r="Z506" s="359"/>
      <c r="AA506" s="664"/>
      <c r="AB506" s="359">
        <v>0.22792444304796705</v>
      </c>
      <c r="AC506" s="363">
        <v>-1.1869657671081666</v>
      </c>
      <c r="AD506" s="865">
        <v>40938560000106</v>
      </c>
      <c r="AE506" s="360" t="s">
        <v>2053</v>
      </c>
      <c r="AF506" s="844" t="s">
        <v>1760</v>
      </c>
      <c r="AG506" s="364" t="s">
        <v>1435</v>
      </c>
      <c r="AH506" s="364" t="s">
        <v>1742</v>
      </c>
      <c r="AI506" s="364">
        <v>1000</v>
      </c>
      <c r="AJ506" s="364">
        <v>1000</v>
      </c>
      <c r="AK506" s="364">
        <v>1000</v>
      </c>
      <c r="AL506" s="359">
        <v>8.0000000000000002E-3</v>
      </c>
      <c r="AM506" s="359">
        <v>0</v>
      </c>
      <c r="AN506" s="664" t="s">
        <v>34</v>
      </c>
      <c r="AO506" s="357" t="s">
        <v>1323</v>
      </c>
      <c r="AP506" s="360" t="s">
        <v>1744</v>
      </c>
      <c r="AQ506" s="366" t="s">
        <v>687</v>
      </c>
      <c r="AR506" s="359">
        <v>5.3333333333333297E-3</v>
      </c>
      <c r="AS506" s="359">
        <v>5.3333333333333297E-3</v>
      </c>
      <c r="AT506" s="359" t="s">
        <v>1417</v>
      </c>
      <c r="AW506" s="198"/>
      <c r="AX506" s="198"/>
      <c r="AY506" s="184"/>
      <c r="AZ506" s="184"/>
      <c r="BA506" s="184"/>
      <c r="BB506" s="848"/>
      <c r="BC506" s="184"/>
      <c r="BD506" s="184"/>
      <c r="BE506" s="184"/>
      <c r="BF506" s="184"/>
      <c r="BG506" s="848"/>
      <c r="BH506" s="186"/>
      <c r="BI506" s="199"/>
      <c r="BJ506" s="199"/>
      <c r="BK506" s="199"/>
      <c r="BL506" s="186"/>
      <c r="BM506" s="186"/>
      <c r="BN506" s="186"/>
      <c r="BO506" s="186"/>
      <c r="BP506" s="186"/>
      <c r="BQ506" s="186"/>
      <c r="BR506" s="186"/>
      <c r="BS506" s="186"/>
      <c r="BT506" s="187"/>
      <c r="BU506" s="188"/>
      <c r="BV506" s="189"/>
      <c r="BW506" s="185"/>
    </row>
    <row r="507" spans="2:75" customFormat="1" ht="18.75">
      <c r="B507" s="353" t="s">
        <v>907</v>
      </c>
      <c r="C507" s="354">
        <v>37712284000159</v>
      </c>
      <c r="D507" s="355" t="s">
        <v>14</v>
      </c>
      <c r="E507" s="355" t="s">
        <v>607</v>
      </c>
      <c r="F507" s="355" t="s">
        <v>1417</v>
      </c>
      <c r="G507" s="356" t="s">
        <v>1417</v>
      </c>
      <c r="H507" s="356" t="s">
        <v>34</v>
      </c>
      <c r="I507" s="356" t="s">
        <v>34</v>
      </c>
      <c r="J507" s="356" t="s">
        <v>611</v>
      </c>
      <c r="K507" s="357" t="s">
        <v>1417</v>
      </c>
      <c r="L507" s="358"/>
      <c r="M507" s="358" t="s">
        <v>34</v>
      </c>
      <c r="N507" s="357">
        <v>566179</v>
      </c>
      <c r="O507" s="357" t="s">
        <v>1320</v>
      </c>
      <c r="P507" s="361">
        <v>44188</v>
      </c>
      <c r="Q507" s="362">
        <v>6.6607785599999998</v>
      </c>
      <c r="R507" s="362">
        <v>11.634330465537845</v>
      </c>
      <c r="S507" s="841">
        <v>6</v>
      </c>
      <c r="T507" s="359">
        <v>-0.24895505290971554</v>
      </c>
      <c r="U507" s="664">
        <v>-2.4892301871624904</v>
      </c>
      <c r="V507" s="359">
        <v>-0.24370853118182978</v>
      </c>
      <c r="W507" s="664">
        <v>-2.1207762052729753</v>
      </c>
      <c r="X507" s="359"/>
      <c r="Y507" s="664"/>
      <c r="Z507" s="359"/>
      <c r="AA507" s="664"/>
      <c r="AB507" s="359">
        <v>0.23226817795511279</v>
      </c>
      <c r="AC507" s="363">
        <v>-1.5440053579334507</v>
      </c>
      <c r="AD507" s="865">
        <v>37927395000182</v>
      </c>
      <c r="AE507" s="360" t="s">
        <v>2053</v>
      </c>
      <c r="AF507" s="844" t="s">
        <v>1760</v>
      </c>
      <c r="AG507" s="364" t="s">
        <v>1435</v>
      </c>
      <c r="AH507" s="364" t="s">
        <v>1742</v>
      </c>
      <c r="AI507" s="364">
        <v>1000</v>
      </c>
      <c r="AJ507" s="364">
        <v>1000</v>
      </c>
      <c r="AK507" s="364">
        <v>1000</v>
      </c>
      <c r="AL507" s="359">
        <v>8.0000000000000002E-3</v>
      </c>
      <c r="AM507" s="359">
        <v>0</v>
      </c>
      <c r="AN507" s="664" t="s">
        <v>34</v>
      </c>
      <c r="AO507" s="357" t="s">
        <v>1323</v>
      </c>
      <c r="AP507" s="360" t="s">
        <v>1744</v>
      </c>
      <c r="AQ507" s="366" t="s">
        <v>687</v>
      </c>
      <c r="AR507" s="359">
        <v>5.3333333333333297E-3</v>
      </c>
      <c r="AS507" s="359">
        <v>5.3333333333333297E-3</v>
      </c>
      <c r="AT507" s="359" t="s">
        <v>1417</v>
      </c>
      <c r="AW507" s="198"/>
      <c r="AX507" s="198"/>
      <c r="AY507" s="184"/>
      <c r="AZ507" s="184"/>
      <c r="BA507" s="184"/>
      <c r="BB507" s="848"/>
      <c r="BC507" s="184"/>
      <c r="BD507" s="184"/>
      <c r="BE507" s="184"/>
      <c r="BF507" s="184"/>
      <c r="BG507" s="848"/>
      <c r="BH507" s="186"/>
      <c r="BI507" s="199"/>
      <c r="BJ507" s="199"/>
      <c r="BK507" s="199"/>
      <c r="BL507" s="186"/>
      <c r="BM507" s="186"/>
      <c r="BN507" s="186"/>
      <c r="BO507" s="186"/>
      <c r="BP507" s="186"/>
      <c r="BQ507" s="186"/>
      <c r="BR507" s="186"/>
      <c r="BS507" s="186"/>
      <c r="BT507" s="187"/>
      <c r="BU507" s="188"/>
      <c r="BV507" s="189"/>
      <c r="BW507" s="185"/>
    </row>
    <row r="508" spans="2:75" customFormat="1" ht="18.75">
      <c r="B508" s="353" t="s">
        <v>921</v>
      </c>
      <c r="C508" s="354">
        <v>44614202000107</v>
      </c>
      <c r="D508" s="355" t="s">
        <v>11</v>
      </c>
      <c r="E508" s="355" t="s">
        <v>661</v>
      </c>
      <c r="F508" s="355" t="s">
        <v>1417</v>
      </c>
      <c r="G508" s="356" t="s">
        <v>1417</v>
      </c>
      <c r="H508" s="356" t="s">
        <v>34</v>
      </c>
      <c r="I508" s="356" t="s">
        <v>34</v>
      </c>
      <c r="J508" s="356" t="s">
        <v>611</v>
      </c>
      <c r="K508" s="357" t="s">
        <v>48</v>
      </c>
      <c r="L508" s="358"/>
      <c r="M508" s="358" t="s">
        <v>1414</v>
      </c>
      <c r="N508" s="357">
        <v>644668</v>
      </c>
      <c r="O508" s="357" t="s">
        <v>1320</v>
      </c>
      <c r="P508" s="361">
        <v>44650</v>
      </c>
      <c r="Q508" s="362"/>
      <c r="R508" s="362"/>
      <c r="S508" s="841">
        <v>6</v>
      </c>
      <c r="T508" s="359"/>
      <c r="U508" s="664"/>
      <c r="V508" s="359"/>
      <c r="W508" s="664"/>
      <c r="X508" s="359"/>
      <c r="Y508" s="664"/>
      <c r="Z508" s="359"/>
      <c r="AA508" s="664"/>
      <c r="AB508" s="359"/>
      <c r="AC508" s="363"/>
      <c r="AD508" s="865">
        <v>44585973000105</v>
      </c>
      <c r="AE508" s="360" t="s">
        <v>1763</v>
      </c>
      <c r="AF508" s="844" t="s">
        <v>1760</v>
      </c>
      <c r="AG508" s="364" t="s">
        <v>1435</v>
      </c>
      <c r="AH508" s="364" t="s">
        <v>2153</v>
      </c>
      <c r="AI508" s="364">
        <v>5000</v>
      </c>
      <c r="AJ508" s="364">
        <v>5000</v>
      </c>
      <c r="AK508" s="364">
        <v>5000</v>
      </c>
      <c r="AL508" s="359">
        <v>0.01</v>
      </c>
      <c r="AM508" s="359">
        <v>0</v>
      </c>
      <c r="AN508" s="664" t="s">
        <v>2161</v>
      </c>
      <c r="AO508" s="357" t="s">
        <v>1320</v>
      </c>
      <c r="AP508" s="360" t="s">
        <v>1762</v>
      </c>
      <c r="AQ508" s="366" t="s">
        <v>679</v>
      </c>
      <c r="AR508" s="359">
        <v>0</v>
      </c>
      <c r="AS508" s="359">
        <v>0</v>
      </c>
      <c r="AT508" s="359" t="s">
        <v>1417</v>
      </c>
      <c r="AW508" s="198"/>
      <c r="AX508" s="198"/>
      <c r="AY508" s="184"/>
      <c r="AZ508" s="184"/>
      <c r="BA508" s="184"/>
      <c r="BB508" s="848"/>
      <c r="BC508" s="184"/>
      <c r="BD508" s="184"/>
      <c r="BE508" s="184"/>
      <c r="BF508" s="184"/>
      <c r="BG508" s="848"/>
      <c r="BH508" s="186"/>
      <c r="BI508" s="199"/>
      <c r="BJ508" s="199"/>
      <c r="BK508" s="199"/>
      <c r="BL508" s="186"/>
      <c r="BM508" s="186"/>
      <c r="BN508" s="186"/>
      <c r="BO508" s="186"/>
      <c r="BP508" s="186"/>
      <c r="BQ508" s="186"/>
      <c r="BR508" s="186"/>
      <c r="BS508" s="186"/>
      <c r="BT508" s="187"/>
      <c r="BU508" s="188"/>
      <c r="BV508" s="189"/>
      <c r="BW508" s="185"/>
    </row>
    <row r="509" spans="2:75" customFormat="1" ht="18.75">
      <c r="B509" s="353" t="s">
        <v>208</v>
      </c>
      <c r="C509" s="354">
        <v>36668282000147</v>
      </c>
      <c r="D509" s="355" t="s">
        <v>14</v>
      </c>
      <c r="E509" s="355" t="s">
        <v>614</v>
      </c>
      <c r="F509" s="355" t="s">
        <v>1417</v>
      </c>
      <c r="G509" s="356" t="s">
        <v>1417</v>
      </c>
      <c r="H509" s="356" t="s">
        <v>1337</v>
      </c>
      <c r="I509" s="356" t="s">
        <v>34</v>
      </c>
      <c r="J509" s="356" t="s">
        <v>608</v>
      </c>
      <c r="K509" s="357" t="s">
        <v>48</v>
      </c>
      <c r="L509" s="358"/>
      <c r="M509" s="358" t="s">
        <v>34</v>
      </c>
      <c r="N509" s="357">
        <v>539538</v>
      </c>
      <c r="O509" s="357" t="s">
        <v>1320</v>
      </c>
      <c r="P509" s="361">
        <v>43901</v>
      </c>
      <c r="Q509" s="362">
        <v>24.40005373</v>
      </c>
      <c r="R509" s="362">
        <v>25.160466636800006</v>
      </c>
      <c r="S509" s="841">
        <v>6</v>
      </c>
      <c r="T509" s="359">
        <v>-5.5573892712560857E-2</v>
      </c>
      <c r="U509" s="664">
        <v>-0.55566741763785032</v>
      </c>
      <c r="V509" s="359">
        <v>-9.4049751526438907E-2</v>
      </c>
      <c r="W509" s="664">
        <v>-0.81843041842590369</v>
      </c>
      <c r="X509" s="359">
        <v>-6.3045307634409409E-2</v>
      </c>
      <c r="Y509" s="664">
        <v>-0.41463336100593401</v>
      </c>
      <c r="Z509" s="359"/>
      <c r="AA509" s="664"/>
      <c r="AB509" s="359">
        <v>0.33352507351838656</v>
      </c>
      <c r="AC509" s="363">
        <v>-0.6265331999791125</v>
      </c>
      <c r="AD509" s="865">
        <v>0</v>
      </c>
      <c r="AE509" s="360" t="s">
        <v>2034</v>
      </c>
      <c r="AF509" s="844" t="s">
        <v>1757</v>
      </c>
      <c r="AG509" s="364" t="s">
        <v>741</v>
      </c>
      <c r="AH509" s="364" t="s">
        <v>1747</v>
      </c>
      <c r="AI509" s="364">
        <v>1000</v>
      </c>
      <c r="AJ509" s="364">
        <v>100</v>
      </c>
      <c r="AK509" s="364">
        <v>1000</v>
      </c>
      <c r="AL509" s="359">
        <v>2.5000000000000001E-2</v>
      </c>
      <c r="AM509" s="359">
        <v>0.2</v>
      </c>
      <c r="AN509" s="664" t="s">
        <v>64</v>
      </c>
      <c r="AO509" s="357" t="s">
        <v>1323</v>
      </c>
      <c r="AP509" s="360" t="s">
        <v>1762</v>
      </c>
      <c r="AQ509" s="366" t="s">
        <v>668</v>
      </c>
      <c r="AR509" s="359">
        <v>8.3333333333333297E-3</v>
      </c>
      <c r="AS509" s="359">
        <v>8.3333333333333297E-3</v>
      </c>
      <c r="AT509" s="359" t="s">
        <v>1417</v>
      </c>
      <c r="AW509" s="198"/>
      <c r="AX509" s="198"/>
      <c r="AY509" s="184"/>
      <c r="AZ509" s="184"/>
      <c r="BA509" s="184"/>
      <c r="BB509" s="848"/>
      <c r="BC509" s="184"/>
      <c r="BD509" s="184"/>
      <c r="BE509" s="184"/>
      <c r="BF509" s="184"/>
      <c r="BG509" s="848"/>
      <c r="BH509" s="186"/>
      <c r="BI509" s="199"/>
      <c r="BJ509" s="199"/>
      <c r="BK509" s="199"/>
      <c r="BL509" s="186"/>
      <c r="BM509" s="186"/>
      <c r="BN509" s="186"/>
      <c r="BO509" s="186"/>
      <c r="BP509" s="186"/>
      <c r="BQ509" s="186"/>
      <c r="BR509" s="186"/>
      <c r="BS509" s="186"/>
      <c r="BT509" s="187"/>
      <c r="BU509" s="188"/>
      <c r="BV509" s="189"/>
      <c r="BW509" s="185"/>
    </row>
    <row r="510" spans="2:75" customFormat="1" ht="18.75">
      <c r="B510" s="353" t="s">
        <v>581</v>
      </c>
      <c r="C510" s="354">
        <v>36947848000170</v>
      </c>
      <c r="D510" s="355" t="s">
        <v>14</v>
      </c>
      <c r="E510" s="355" t="s">
        <v>607</v>
      </c>
      <c r="F510" s="355" t="s">
        <v>1417</v>
      </c>
      <c r="G510" s="356" t="s">
        <v>1417</v>
      </c>
      <c r="H510" s="356" t="s">
        <v>34</v>
      </c>
      <c r="I510" s="356" t="s">
        <v>34</v>
      </c>
      <c r="J510" s="356" t="s">
        <v>611</v>
      </c>
      <c r="K510" s="357" t="s">
        <v>1417</v>
      </c>
      <c r="L510" s="358"/>
      <c r="M510" s="358" t="s">
        <v>1414</v>
      </c>
      <c r="N510" s="357">
        <v>552291</v>
      </c>
      <c r="O510" s="357" t="s">
        <v>1320</v>
      </c>
      <c r="P510" s="361">
        <v>44022</v>
      </c>
      <c r="Q510" s="362">
        <v>1.7438313299999999</v>
      </c>
      <c r="R510" s="362">
        <v>1.9797327760800001</v>
      </c>
      <c r="S510" s="841">
        <v>6</v>
      </c>
      <c r="T510" s="359">
        <v>-0.29903895807037473</v>
      </c>
      <c r="U510" s="664">
        <v>-2.9900047935012029</v>
      </c>
      <c r="V510" s="359">
        <v>-0.28470993229595565</v>
      </c>
      <c r="W510" s="664">
        <v>-2.4775745308958665</v>
      </c>
      <c r="X510" s="359">
        <v>-0.16922726608030181</v>
      </c>
      <c r="Y510" s="664">
        <v>-1.1129657819359191</v>
      </c>
      <c r="Z510" s="359"/>
      <c r="AA510" s="664"/>
      <c r="AB510" s="359">
        <v>0.20818602918443435</v>
      </c>
      <c r="AC510" s="363">
        <v>-1.919555860303326</v>
      </c>
      <c r="AD510" s="865">
        <v>36262399000126</v>
      </c>
      <c r="AE510" s="360" t="s">
        <v>1780</v>
      </c>
      <c r="AF510" s="844" t="s">
        <v>1783</v>
      </c>
      <c r="AG510" s="364" t="s">
        <v>59</v>
      </c>
      <c r="AH510" s="364" t="s">
        <v>1742</v>
      </c>
      <c r="AI510" s="364">
        <v>10000</v>
      </c>
      <c r="AJ510" s="364">
        <v>5000</v>
      </c>
      <c r="AK510" s="364">
        <v>10000</v>
      </c>
      <c r="AL510" s="359">
        <v>1.1000000000000001E-2</v>
      </c>
      <c r="AM510" s="359">
        <v>0</v>
      </c>
      <c r="AN510" s="664" t="s">
        <v>64</v>
      </c>
      <c r="AO510" s="357" t="s">
        <v>1323</v>
      </c>
      <c r="AP510" s="360" t="s">
        <v>1762</v>
      </c>
      <c r="AQ510" s="366" t="s">
        <v>679</v>
      </c>
      <c r="AR510" s="359">
        <v>2.9333333333333299E-3</v>
      </c>
      <c r="AS510" s="359">
        <v>2.9333333333333299E-3</v>
      </c>
      <c r="AT510" s="359" t="s">
        <v>1417</v>
      </c>
      <c r="AW510" s="198"/>
      <c r="AX510" s="198"/>
      <c r="AY510" s="184"/>
      <c r="AZ510" s="184"/>
      <c r="BA510" s="184"/>
      <c r="BB510" s="848"/>
      <c r="BC510" s="184"/>
      <c r="BD510" s="184"/>
      <c r="BE510" s="184"/>
      <c r="BF510" s="184"/>
      <c r="BG510" s="848"/>
      <c r="BH510" s="186"/>
      <c r="BI510" s="199"/>
      <c r="BJ510" s="199"/>
      <c r="BK510" s="199"/>
      <c r="BL510" s="186"/>
      <c r="BM510" s="186"/>
      <c r="BN510" s="186"/>
      <c r="BO510" s="186"/>
      <c r="BP510" s="186"/>
      <c r="BQ510" s="186"/>
      <c r="BR510" s="186"/>
      <c r="BS510" s="186"/>
      <c r="BT510" s="187"/>
      <c r="BU510" s="188"/>
      <c r="BV510" s="189"/>
      <c r="BW510" s="185"/>
    </row>
    <row r="511" spans="2:75" customFormat="1" ht="18.75">
      <c r="B511" s="353" t="s">
        <v>1005</v>
      </c>
      <c r="C511" s="354">
        <v>41483966000104</v>
      </c>
      <c r="D511" s="355" t="s">
        <v>14</v>
      </c>
      <c r="E511" s="355" t="s">
        <v>607</v>
      </c>
      <c r="F511" s="355" t="s">
        <v>1417</v>
      </c>
      <c r="G511" s="356" t="s">
        <v>866</v>
      </c>
      <c r="H511" s="356" t="s">
        <v>34</v>
      </c>
      <c r="I511" s="356" t="s">
        <v>34</v>
      </c>
      <c r="J511" s="356" t="s">
        <v>690</v>
      </c>
      <c r="K511" s="357" t="s">
        <v>1417</v>
      </c>
      <c r="L511" s="358"/>
      <c r="M511" s="358" t="s">
        <v>1414</v>
      </c>
      <c r="N511" s="357">
        <v>604801</v>
      </c>
      <c r="O511" s="357" t="s">
        <v>1320</v>
      </c>
      <c r="P511" s="361">
        <v>44315</v>
      </c>
      <c r="Q511" s="362">
        <v>9.2397803500000002</v>
      </c>
      <c r="R511" s="362">
        <v>18.583105855959992</v>
      </c>
      <c r="S511" s="841">
        <v>6</v>
      </c>
      <c r="T511" s="359">
        <v>-0.31261745558524956</v>
      </c>
      <c r="U511" s="664">
        <v>-3.1257722965717067</v>
      </c>
      <c r="V511" s="359">
        <v>-0.32025504066254995</v>
      </c>
      <c r="W511" s="664">
        <v>-2.7868916470106058</v>
      </c>
      <c r="X511" s="359"/>
      <c r="Y511" s="664"/>
      <c r="Z511" s="359"/>
      <c r="AA511" s="664"/>
      <c r="AB511" s="359">
        <v>0.35474075263490218</v>
      </c>
      <c r="AC511" s="363">
        <v>-1.2267263275745757</v>
      </c>
      <c r="AD511" s="865">
        <v>29152373000160</v>
      </c>
      <c r="AE511" s="360" t="s">
        <v>1831</v>
      </c>
      <c r="AF511" s="844" t="s">
        <v>1783</v>
      </c>
      <c r="AG511" s="364" t="s">
        <v>59</v>
      </c>
      <c r="AH511" s="364" t="s">
        <v>1742</v>
      </c>
      <c r="AI511" s="364">
        <v>100</v>
      </c>
      <c r="AJ511" s="364">
        <v>0</v>
      </c>
      <c r="AK511" s="364">
        <v>0</v>
      </c>
      <c r="AL511" s="359">
        <v>0</v>
      </c>
      <c r="AM511" s="359">
        <v>0</v>
      </c>
      <c r="AN511" s="664" t="s">
        <v>666</v>
      </c>
      <c r="AO511" s="357" t="s">
        <v>1323</v>
      </c>
      <c r="AP511" s="360" t="s">
        <v>1744</v>
      </c>
      <c r="AQ511" s="366" t="s">
        <v>687</v>
      </c>
      <c r="AR511" s="359">
        <v>0</v>
      </c>
      <c r="AS511" s="359">
        <v>0</v>
      </c>
      <c r="AT511" s="359" t="s">
        <v>1417</v>
      </c>
      <c r="AW511" s="198"/>
      <c r="AX511" s="198"/>
      <c r="AY511" s="184"/>
      <c r="AZ511" s="184"/>
      <c r="BA511" s="184"/>
      <c r="BB511" s="848"/>
      <c r="BC511" s="184"/>
      <c r="BD511" s="184"/>
      <c r="BE511" s="184"/>
      <c r="BF511" s="184"/>
      <c r="BG511" s="848"/>
      <c r="BH511" s="186"/>
      <c r="BI511" s="199"/>
      <c r="BJ511" s="199"/>
      <c r="BK511" s="199"/>
      <c r="BL511" s="186"/>
      <c r="BM511" s="186"/>
      <c r="BN511" s="186"/>
      <c r="BO511" s="186"/>
      <c r="BP511" s="186"/>
      <c r="BQ511" s="186"/>
      <c r="BR511" s="186"/>
      <c r="BS511" s="186"/>
      <c r="BT511" s="187"/>
      <c r="BU511" s="188"/>
      <c r="BV511" s="189"/>
      <c r="BW511" s="185"/>
    </row>
    <row r="512" spans="2:75" customFormat="1" ht="18.75">
      <c r="B512" s="353" t="s">
        <v>277</v>
      </c>
      <c r="C512" s="354">
        <v>38173750000138</v>
      </c>
      <c r="D512" s="355" t="s">
        <v>14</v>
      </c>
      <c r="E512" s="355" t="s">
        <v>607</v>
      </c>
      <c r="F512" s="355" t="s">
        <v>1417</v>
      </c>
      <c r="G512" s="356" t="s">
        <v>1417</v>
      </c>
      <c r="H512" s="356" t="s">
        <v>34</v>
      </c>
      <c r="I512" s="356" t="s">
        <v>34</v>
      </c>
      <c r="J512" s="356" t="s">
        <v>608</v>
      </c>
      <c r="K512" s="357" t="s">
        <v>48</v>
      </c>
      <c r="L512" s="358"/>
      <c r="M512" s="358" t="s">
        <v>1414</v>
      </c>
      <c r="N512" s="357">
        <v>553786</v>
      </c>
      <c r="O512" s="357" t="s">
        <v>1323</v>
      </c>
      <c r="P512" s="361">
        <v>44097</v>
      </c>
      <c r="Q512" s="362">
        <v>12.11472101</v>
      </c>
      <c r="R512" s="362">
        <v>11.592607228326692</v>
      </c>
      <c r="S512" s="841">
        <v>6</v>
      </c>
      <c r="T512" s="359">
        <v>5.8892322485781579E-2</v>
      </c>
      <c r="U512" s="664">
        <v>0.58884744539360523</v>
      </c>
      <c r="V512" s="359">
        <v>5.6246191204939677E-2</v>
      </c>
      <c r="W512" s="664">
        <v>0.48946002573735004</v>
      </c>
      <c r="X512" s="359">
        <v>-0.19681383565234556</v>
      </c>
      <c r="Y512" s="664">
        <v>-1.2943958120122196</v>
      </c>
      <c r="Z512" s="359"/>
      <c r="AA512" s="664"/>
      <c r="AB512" s="359">
        <v>0.15939939299957445</v>
      </c>
      <c r="AC512" s="363">
        <v>-0.36806030279877872</v>
      </c>
      <c r="AD512" s="865">
        <v>0</v>
      </c>
      <c r="AE512" s="360" t="s">
        <v>1885</v>
      </c>
      <c r="AF512" s="844" t="s">
        <v>1760</v>
      </c>
      <c r="AG512" s="364" t="s">
        <v>1435</v>
      </c>
      <c r="AH512" s="364" t="s">
        <v>1742</v>
      </c>
      <c r="AI512" s="364">
        <v>0</v>
      </c>
      <c r="AJ512" s="364">
        <v>0</v>
      </c>
      <c r="AK512" s="364">
        <v>0</v>
      </c>
      <c r="AL512" s="359">
        <v>0.01</v>
      </c>
      <c r="AM512" s="359">
        <v>0.2</v>
      </c>
      <c r="AN512" s="664" t="s">
        <v>34</v>
      </c>
      <c r="AO512" s="357" t="s">
        <v>1323</v>
      </c>
      <c r="AP512" s="360" t="s">
        <v>1744</v>
      </c>
      <c r="AQ512" s="366" t="s">
        <v>659</v>
      </c>
      <c r="AR512" s="359">
        <v>2E-3</v>
      </c>
      <c r="AS512" s="359">
        <v>2E-3</v>
      </c>
      <c r="AT512" s="359" t="s">
        <v>1417</v>
      </c>
      <c r="AW512" s="198"/>
      <c r="AX512" s="198"/>
      <c r="AY512" s="184"/>
      <c r="AZ512" s="184"/>
      <c r="BA512" s="184"/>
      <c r="BB512" s="848"/>
      <c r="BC512" s="184"/>
      <c r="BD512" s="184"/>
      <c r="BE512" s="184"/>
      <c r="BF512" s="184"/>
      <c r="BG512" s="848"/>
      <c r="BH512" s="186"/>
      <c r="BI512" s="199"/>
      <c r="BJ512" s="199"/>
      <c r="BK512" s="199"/>
      <c r="BL512" s="186"/>
      <c r="BM512" s="186"/>
      <c r="BN512" s="186"/>
      <c r="BO512" s="186"/>
      <c r="BP512" s="186"/>
      <c r="BQ512" s="186"/>
      <c r="BR512" s="186"/>
      <c r="BS512" s="186"/>
      <c r="BT512" s="187"/>
      <c r="BU512" s="188"/>
      <c r="BV512" s="189"/>
      <c r="BW512" s="185"/>
    </row>
    <row r="513" spans="2:75" customFormat="1" ht="18.75">
      <c r="B513" s="353" t="s">
        <v>1669</v>
      </c>
      <c r="C513" s="354">
        <v>26135690000180</v>
      </c>
      <c r="D513" s="355" t="s">
        <v>11</v>
      </c>
      <c r="E513" s="355" t="s">
        <v>661</v>
      </c>
      <c r="F513" s="355" t="s">
        <v>1417</v>
      </c>
      <c r="G513" s="356" t="s">
        <v>1417</v>
      </c>
      <c r="H513" s="356" t="s">
        <v>34</v>
      </c>
      <c r="I513" s="356" t="s">
        <v>34</v>
      </c>
      <c r="J513" s="356" t="s">
        <v>611</v>
      </c>
      <c r="K513" s="357" t="s">
        <v>49</v>
      </c>
      <c r="L513" s="358"/>
      <c r="M513" s="358" t="s">
        <v>1417</v>
      </c>
      <c r="N513" s="357">
        <v>434930</v>
      </c>
      <c r="O513" s="357" t="s">
        <v>1320</v>
      </c>
      <c r="P513" s="361">
        <v>42783</v>
      </c>
      <c r="Q513" s="362">
        <v>54.691180000000003</v>
      </c>
      <c r="R513" s="362">
        <v>105.48614388663961</v>
      </c>
      <c r="S513" s="841">
        <v>6</v>
      </c>
      <c r="T513" s="359">
        <v>-4.0927131048577925E-2</v>
      </c>
      <c r="U513" s="664">
        <v>-0.40921864766095545</v>
      </c>
      <c r="V513" s="359">
        <v>-2.7599050696462291E-2</v>
      </c>
      <c r="W513" s="664">
        <v>-0.24016972127048666</v>
      </c>
      <c r="X513" s="359">
        <v>5.4016130420727393E-2</v>
      </c>
      <c r="Y513" s="664">
        <v>0.35525070057168073</v>
      </c>
      <c r="Z513" s="359">
        <v>9.2081192906443121E-2</v>
      </c>
      <c r="AA513" s="664">
        <v>0.48633778802878208</v>
      </c>
      <c r="AB513" s="359">
        <v>5.911687872064042E-2</v>
      </c>
      <c r="AC513" s="363">
        <v>-2.4107130457313666</v>
      </c>
      <c r="AD513" s="865">
        <v>23720107000100</v>
      </c>
      <c r="AE513" s="360" t="s">
        <v>1829</v>
      </c>
      <c r="AF513" s="844" t="s">
        <v>1830</v>
      </c>
      <c r="AG513" s="364" t="s">
        <v>1439</v>
      </c>
      <c r="AH513" s="364" t="s">
        <v>1742</v>
      </c>
      <c r="AI513" s="364">
        <v>5000</v>
      </c>
      <c r="AJ513" s="364">
        <v>1000</v>
      </c>
      <c r="AK513" s="364">
        <v>1000</v>
      </c>
      <c r="AL513" s="359">
        <v>9.300000000000001E-3</v>
      </c>
      <c r="AM513" s="359">
        <v>0</v>
      </c>
      <c r="AN513" s="664" t="s">
        <v>64</v>
      </c>
      <c r="AO513" s="357" t="s">
        <v>1323</v>
      </c>
      <c r="AP513" s="360" t="s">
        <v>1762</v>
      </c>
      <c r="AQ513" s="366" t="s">
        <v>679</v>
      </c>
      <c r="AR513" s="359">
        <v>0</v>
      </c>
      <c r="AS513" s="359">
        <v>0</v>
      </c>
      <c r="AT513" s="359" t="s">
        <v>1417</v>
      </c>
      <c r="AW513" s="198"/>
      <c r="AX513" s="198"/>
      <c r="AY513" s="184"/>
      <c r="AZ513" s="184"/>
      <c r="BA513" s="184"/>
      <c r="BB513" s="848"/>
      <c r="BC513" s="184"/>
      <c r="BD513" s="184"/>
      <c r="BE513" s="184"/>
      <c r="BF513" s="184"/>
      <c r="BG513" s="848"/>
      <c r="BH513" s="186"/>
      <c r="BI513" s="199"/>
      <c r="BJ513" s="199"/>
      <c r="BK513" s="199"/>
      <c r="BL513" s="186"/>
      <c r="BM513" s="186"/>
      <c r="BN513" s="186"/>
      <c r="BO513" s="186"/>
      <c r="BP513" s="186"/>
      <c r="BQ513" s="186"/>
      <c r="BR513" s="186"/>
      <c r="BS513" s="186"/>
      <c r="BT513" s="187"/>
      <c r="BU513" s="188"/>
      <c r="BV513" s="189"/>
      <c r="BW513" s="185"/>
    </row>
    <row r="514" spans="2:75" customFormat="1" ht="18.75">
      <c r="B514" s="353" t="s">
        <v>1105</v>
      </c>
      <c r="C514" s="354">
        <v>24597757000172</v>
      </c>
      <c r="D514" s="355" t="s">
        <v>14</v>
      </c>
      <c r="E514" s="355" t="s">
        <v>607</v>
      </c>
      <c r="F514" s="355" t="s">
        <v>1417</v>
      </c>
      <c r="G514" s="356" t="s">
        <v>1417</v>
      </c>
      <c r="H514" s="356" t="s">
        <v>34</v>
      </c>
      <c r="I514" s="356" t="s">
        <v>34</v>
      </c>
      <c r="J514" s="356" t="s">
        <v>611</v>
      </c>
      <c r="K514" s="357" t="s">
        <v>1417</v>
      </c>
      <c r="L514" s="358"/>
      <c r="M514" s="358" t="s">
        <v>34</v>
      </c>
      <c r="N514" s="357">
        <v>480193</v>
      </c>
      <c r="O514" s="357" t="s">
        <v>1320</v>
      </c>
      <c r="P514" s="361">
        <v>42462</v>
      </c>
      <c r="Q514" s="362">
        <v>12.81006</v>
      </c>
      <c r="R514" s="362">
        <v>17.651791640243896</v>
      </c>
      <c r="S514" s="841">
        <v>6</v>
      </c>
      <c r="T514" s="359">
        <v>-0.16582753709917264</v>
      </c>
      <c r="U514" s="664">
        <v>-1.6580619930609144</v>
      </c>
      <c r="V514" s="359">
        <v>-0.15595126250546687</v>
      </c>
      <c r="W514" s="664">
        <v>-1.3571036069193321</v>
      </c>
      <c r="X514" s="359">
        <v>-1.2224222558516296E-2</v>
      </c>
      <c r="Y514" s="664">
        <v>-8.0395681697900095E-2</v>
      </c>
      <c r="Z514" s="359">
        <v>0.32666016764901329</v>
      </c>
      <c r="AA514" s="664">
        <v>1.7252945835850044</v>
      </c>
      <c r="AB514" s="359">
        <v>0.16522060633939442</v>
      </c>
      <c r="AC514" s="363">
        <v>-1.6394204607103384</v>
      </c>
      <c r="AD514" s="865">
        <v>0</v>
      </c>
      <c r="AE514" s="360" t="s">
        <v>1986</v>
      </c>
      <c r="AF514" s="844" t="s">
        <v>1760</v>
      </c>
      <c r="AG514" s="364" t="s">
        <v>1435</v>
      </c>
      <c r="AH514" s="364" t="s">
        <v>1742</v>
      </c>
      <c r="AI514" s="364">
        <v>5000</v>
      </c>
      <c r="AJ514" s="364">
        <v>200</v>
      </c>
      <c r="AK514" s="364">
        <v>200</v>
      </c>
      <c r="AL514" s="359">
        <v>0</v>
      </c>
      <c r="AM514" s="359">
        <v>0</v>
      </c>
      <c r="AN514" s="664" t="s">
        <v>2161</v>
      </c>
      <c r="AO514" s="357" t="s">
        <v>1323</v>
      </c>
      <c r="AP514" s="360" t="s">
        <v>1762</v>
      </c>
      <c r="AQ514" s="366" t="s">
        <v>679</v>
      </c>
      <c r="AR514" s="359">
        <v>5.8333333333333301E-3</v>
      </c>
      <c r="AS514" s="359">
        <v>5.8333333333333301E-3</v>
      </c>
      <c r="AT514" s="359" t="s">
        <v>1417</v>
      </c>
      <c r="AV514" s="527"/>
      <c r="AW514" s="198"/>
      <c r="AX514" s="198"/>
      <c r="AY514" s="184"/>
      <c r="AZ514" s="184"/>
      <c r="BA514" s="184"/>
      <c r="BB514" s="848"/>
      <c r="BC514" s="184"/>
      <c r="BD514" s="184"/>
      <c r="BE514" s="184"/>
      <c r="BF514" s="184"/>
      <c r="BG514" s="848"/>
      <c r="BH514" s="186"/>
      <c r="BI514" s="199"/>
      <c r="BJ514" s="199"/>
      <c r="BK514" s="199"/>
      <c r="BL514" s="186"/>
      <c r="BM514" s="186"/>
      <c r="BN514" s="186"/>
      <c r="BO514" s="186"/>
      <c r="BP514" s="186"/>
      <c r="BQ514" s="186"/>
      <c r="BR514" s="186"/>
      <c r="BS514" s="186"/>
      <c r="BT514" s="187"/>
      <c r="BU514" s="188"/>
      <c r="BV514" s="189"/>
      <c r="BW514" s="185"/>
    </row>
    <row r="515" spans="2:75" customFormat="1" ht="18.75">
      <c r="B515" s="353" t="s">
        <v>1106</v>
      </c>
      <c r="C515" s="354">
        <v>27181765000121</v>
      </c>
      <c r="D515" s="355" t="s">
        <v>14</v>
      </c>
      <c r="E515" s="355" t="s">
        <v>607</v>
      </c>
      <c r="F515" s="355" t="s">
        <v>1417</v>
      </c>
      <c r="G515" s="356" t="s">
        <v>1417</v>
      </c>
      <c r="H515" s="356" t="s">
        <v>34</v>
      </c>
      <c r="I515" s="356" t="s">
        <v>34</v>
      </c>
      <c r="J515" s="356" t="s">
        <v>611</v>
      </c>
      <c r="K515" s="357" t="s">
        <v>1417</v>
      </c>
      <c r="L515" s="358"/>
      <c r="M515" s="358" t="s">
        <v>34</v>
      </c>
      <c r="N515" s="357">
        <v>480681</v>
      </c>
      <c r="O515" s="357" t="s">
        <v>1320</v>
      </c>
      <c r="P515" s="361">
        <v>42783</v>
      </c>
      <c r="Q515" s="362">
        <v>14.925470519999999</v>
      </c>
      <c r="R515" s="362">
        <v>30.936438499601596</v>
      </c>
      <c r="S515" s="841">
        <v>6</v>
      </c>
      <c r="T515" s="359">
        <v>-0.42957917509449117</v>
      </c>
      <c r="U515" s="664">
        <v>-4.2952389916318019</v>
      </c>
      <c r="V515" s="359">
        <v>-0.44954842533508355</v>
      </c>
      <c r="W515" s="664">
        <v>-3.9120157137923872</v>
      </c>
      <c r="X515" s="359">
        <v>-0.28031424847523434</v>
      </c>
      <c r="Y515" s="664">
        <v>-1.8435573295498238</v>
      </c>
      <c r="Z515" s="359">
        <v>0.21458899634597683</v>
      </c>
      <c r="AA515" s="664">
        <v>1.1333773436694508</v>
      </c>
      <c r="AB515" s="359">
        <v>0.2984911521975297</v>
      </c>
      <c r="AC515" s="363">
        <v>-1.89105506557812</v>
      </c>
      <c r="AD515" s="865">
        <v>0</v>
      </c>
      <c r="AE515" s="360" t="s">
        <v>1986</v>
      </c>
      <c r="AF515" s="844" t="s">
        <v>1760</v>
      </c>
      <c r="AG515" s="364" t="s">
        <v>1435</v>
      </c>
      <c r="AH515" s="364" t="s">
        <v>1742</v>
      </c>
      <c r="AI515" s="364">
        <v>5000</v>
      </c>
      <c r="AJ515" s="364">
        <v>200</v>
      </c>
      <c r="AK515" s="364">
        <v>200</v>
      </c>
      <c r="AL515" s="359">
        <v>0</v>
      </c>
      <c r="AM515" s="359">
        <v>0</v>
      </c>
      <c r="AN515" s="664" t="s">
        <v>2161</v>
      </c>
      <c r="AO515" s="357" t="s">
        <v>1323</v>
      </c>
      <c r="AP515" s="360" t="s">
        <v>1744</v>
      </c>
      <c r="AQ515" s="366" t="s">
        <v>687</v>
      </c>
      <c r="AR515" s="359">
        <v>5.8333333333333301E-3</v>
      </c>
      <c r="AS515" s="359">
        <v>5.8333333333333301E-3</v>
      </c>
      <c r="AT515" s="359" t="s">
        <v>1417</v>
      </c>
      <c r="AW515" s="198"/>
      <c r="AX515" s="198"/>
      <c r="AY515" s="184"/>
      <c r="AZ515" s="184"/>
      <c r="BA515" s="184"/>
      <c r="BB515" s="848"/>
      <c r="BC515" s="184"/>
      <c r="BD515" s="184"/>
      <c r="BE515" s="184"/>
      <c r="BF515" s="184"/>
      <c r="BG515" s="848"/>
      <c r="BH515" s="186"/>
      <c r="BI515" s="199"/>
      <c r="BJ515" s="199"/>
      <c r="BK515" s="199"/>
      <c r="BL515" s="186"/>
      <c r="BM515" s="186"/>
      <c r="BN515" s="186"/>
      <c r="BO515" s="186"/>
      <c r="BP515" s="186"/>
      <c r="BQ515" s="186"/>
      <c r="BR515" s="186"/>
      <c r="BS515" s="186"/>
      <c r="BT515" s="187"/>
      <c r="BU515" s="188"/>
      <c r="BV515" s="189"/>
      <c r="BW515" s="185"/>
    </row>
    <row r="516" spans="2:75" customFormat="1" ht="18.75">
      <c r="B516" s="353" t="s">
        <v>338</v>
      </c>
      <c r="C516" s="354">
        <v>39991941000170</v>
      </c>
      <c r="D516" s="355" t="s">
        <v>14</v>
      </c>
      <c r="E516" s="355" t="s">
        <v>607</v>
      </c>
      <c r="F516" s="355" t="s">
        <v>1417</v>
      </c>
      <c r="G516" s="356" t="s">
        <v>1417</v>
      </c>
      <c r="H516" s="356" t="s">
        <v>34</v>
      </c>
      <c r="I516" s="356" t="s">
        <v>34</v>
      </c>
      <c r="J516" s="356" t="s">
        <v>611</v>
      </c>
      <c r="K516" s="357" t="s">
        <v>49</v>
      </c>
      <c r="L516" s="358"/>
      <c r="M516" s="358" t="s">
        <v>34</v>
      </c>
      <c r="N516" s="357">
        <v>585424</v>
      </c>
      <c r="O516" s="357" t="s">
        <v>1320</v>
      </c>
      <c r="P516" s="361">
        <v>44303</v>
      </c>
      <c r="Q516" s="362">
        <v>7.8036716999999998</v>
      </c>
      <c r="R516" s="362">
        <v>14.438379434940245</v>
      </c>
      <c r="S516" s="841">
        <v>6</v>
      </c>
      <c r="T516" s="359">
        <v>-0.31686820221025402</v>
      </c>
      <c r="U516" s="664">
        <v>-3.168274293190259</v>
      </c>
      <c r="V516" s="359">
        <v>-0.31791559512498657</v>
      </c>
      <c r="W516" s="664">
        <v>-2.7665335561159758</v>
      </c>
      <c r="X516" s="359"/>
      <c r="Y516" s="664"/>
      <c r="Z516" s="359"/>
      <c r="AA516" s="664"/>
      <c r="AB516" s="359">
        <v>0.25102619567618095</v>
      </c>
      <c r="AC516" s="363">
        <v>-1.7242438543809753</v>
      </c>
      <c r="AD516" s="865">
        <v>39973671000174</v>
      </c>
      <c r="AE516" s="360" t="s">
        <v>1763</v>
      </c>
      <c r="AF516" s="844" t="s">
        <v>1760</v>
      </c>
      <c r="AG516" s="364" t="s">
        <v>1435</v>
      </c>
      <c r="AH516" s="364" t="s">
        <v>1742</v>
      </c>
      <c r="AI516" s="364">
        <v>5000</v>
      </c>
      <c r="AJ516" s="364">
        <v>5000</v>
      </c>
      <c r="AK516" s="364">
        <v>5000</v>
      </c>
      <c r="AL516" s="359">
        <v>0.01</v>
      </c>
      <c r="AM516" s="359">
        <v>0</v>
      </c>
      <c r="AN516" s="664" t="s">
        <v>34</v>
      </c>
      <c r="AO516" s="357" t="s">
        <v>1323</v>
      </c>
      <c r="AP516" s="360" t="s">
        <v>1762</v>
      </c>
      <c r="AQ516" s="366" t="s">
        <v>679</v>
      </c>
      <c r="AR516" s="359">
        <v>6.6670000000000002E-3</v>
      </c>
      <c r="AS516" s="359">
        <v>6.6670000000000002E-3</v>
      </c>
      <c r="AT516" s="359" t="s">
        <v>1417</v>
      </c>
      <c r="AW516" s="198"/>
      <c r="AX516" s="198"/>
      <c r="AY516" s="184"/>
      <c r="AZ516" s="184"/>
      <c r="BA516" s="184"/>
      <c r="BB516" s="848"/>
      <c r="BC516" s="184"/>
      <c r="BD516" s="184"/>
      <c r="BE516" s="184"/>
      <c r="BF516" s="184"/>
      <c r="BG516" s="848"/>
      <c r="BH516" s="186"/>
      <c r="BI516" s="199"/>
      <c r="BJ516" s="199"/>
      <c r="BK516" s="199"/>
      <c r="BL516" s="186"/>
      <c r="BM516" s="186"/>
      <c r="BN516" s="186"/>
      <c r="BO516" s="186"/>
      <c r="BP516" s="186"/>
      <c r="BQ516" s="186"/>
      <c r="BR516" s="186"/>
      <c r="BS516" s="186"/>
      <c r="BT516" s="187"/>
      <c r="BU516" s="188"/>
      <c r="BV516" s="189"/>
      <c r="BW516" s="185"/>
    </row>
    <row r="517" spans="2:75" customFormat="1" ht="18.75">
      <c r="B517" s="353" t="s">
        <v>1127</v>
      </c>
      <c r="C517" s="354">
        <v>29066331000106</v>
      </c>
      <c r="D517" s="355" t="s">
        <v>11</v>
      </c>
      <c r="E517" s="355" t="s">
        <v>661</v>
      </c>
      <c r="F517" s="355" t="s">
        <v>1417</v>
      </c>
      <c r="G517" s="356" t="s">
        <v>738</v>
      </c>
      <c r="H517" s="356" t="s">
        <v>34</v>
      </c>
      <c r="I517" s="356" t="s">
        <v>34</v>
      </c>
      <c r="J517" s="356" t="s">
        <v>611</v>
      </c>
      <c r="K517" s="357" t="s">
        <v>48</v>
      </c>
      <c r="L517" s="358"/>
      <c r="M517" s="358" t="s">
        <v>34</v>
      </c>
      <c r="N517" s="357">
        <v>456330</v>
      </c>
      <c r="O517" s="357" t="s">
        <v>1320</v>
      </c>
      <c r="P517" s="361">
        <v>43099</v>
      </c>
      <c r="Q517" s="362">
        <v>43.321991699999998</v>
      </c>
      <c r="R517" s="362">
        <v>88.340666978884414</v>
      </c>
      <c r="S517" s="841">
        <v>6</v>
      </c>
      <c r="T517" s="359">
        <v>-9.8788440208192885E-2</v>
      </c>
      <c r="U517" s="664">
        <v>-0.98775728644523486</v>
      </c>
      <c r="V517" s="359">
        <v>-8.7445600200699913E-2</v>
      </c>
      <c r="W517" s="664">
        <v>-0.76096042786082374</v>
      </c>
      <c r="X517" s="359">
        <v>3.2645267748425022E-2</v>
      </c>
      <c r="Y517" s="664">
        <v>0.21469983406156612</v>
      </c>
      <c r="Z517" s="359">
        <v>5.1275471874059564E-2</v>
      </c>
      <c r="AA517" s="664">
        <v>0.27081751207001625</v>
      </c>
      <c r="AB517" s="359">
        <v>7.0364778344991261E-2</v>
      </c>
      <c r="AC517" s="363">
        <v>-2.8758760422274392</v>
      </c>
      <c r="AD517" s="865">
        <v>29066638000107</v>
      </c>
      <c r="AE517" s="360" t="s">
        <v>1939</v>
      </c>
      <c r="AF517" s="844" t="s">
        <v>1741</v>
      </c>
      <c r="AG517" s="364" t="s">
        <v>1436</v>
      </c>
      <c r="AH517" s="364" t="s">
        <v>1817</v>
      </c>
      <c r="AI517" s="364">
        <v>25000</v>
      </c>
      <c r="AJ517" s="364">
        <v>0</v>
      </c>
      <c r="AK517" s="364">
        <v>10000</v>
      </c>
      <c r="AL517" s="359">
        <v>9.300000000000001E-3</v>
      </c>
      <c r="AM517" s="359">
        <v>0</v>
      </c>
      <c r="AN517" s="664" t="s">
        <v>34</v>
      </c>
      <c r="AO517" s="357" t="s">
        <v>1323</v>
      </c>
      <c r="AP517" s="360" t="s">
        <v>1762</v>
      </c>
      <c r="AQ517" s="366" t="s">
        <v>679</v>
      </c>
      <c r="AR517" s="359">
        <v>5.0697399999999997E-3</v>
      </c>
      <c r="AS517" s="359">
        <v>5.0697399999999997E-3</v>
      </c>
      <c r="AT517" s="359" t="s">
        <v>1417</v>
      </c>
      <c r="AW517" s="198"/>
      <c r="AX517" s="198"/>
      <c r="AY517" s="184"/>
      <c r="AZ517" s="184"/>
      <c r="BA517" s="184"/>
      <c r="BB517" s="848"/>
      <c r="BC517" s="184"/>
      <c r="BD517" s="184"/>
      <c r="BE517" s="184"/>
      <c r="BF517" s="184"/>
      <c r="BG517" s="848"/>
      <c r="BH517" s="186"/>
      <c r="BI517" s="199"/>
      <c r="BJ517" s="199"/>
      <c r="BK517" s="199"/>
      <c r="BL517" s="186"/>
      <c r="BM517" s="186"/>
      <c r="BN517" s="186"/>
      <c r="BO517" s="186"/>
      <c r="BP517" s="186"/>
      <c r="BQ517" s="186"/>
      <c r="BR517" s="186"/>
      <c r="BS517" s="186"/>
      <c r="BT517" s="187"/>
      <c r="BU517" s="188"/>
      <c r="BV517" s="189"/>
      <c r="BW517" s="185"/>
    </row>
    <row r="518" spans="2:75" customFormat="1" ht="18.75">
      <c r="B518" s="353" t="s">
        <v>1131</v>
      </c>
      <c r="C518" s="354">
        <v>27739565000141</v>
      </c>
      <c r="D518" s="355" t="s">
        <v>11</v>
      </c>
      <c r="E518" s="355" t="s">
        <v>661</v>
      </c>
      <c r="F518" s="355" t="s">
        <v>1417</v>
      </c>
      <c r="G518" s="356" t="s">
        <v>1417</v>
      </c>
      <c r="H518" s="356" t="s">
        <v>34</v>
      </c>
      <c r="I518" s="356" t="s">
        <v>34</v>
      </c>
      <c r="J518" s="356" t="s">
        <v>611</v>
      </c>
      <c r="K518" s="357" t="s">
        <v>48</v>
      </c>
      <c r="L518" s="358"/>
      <c r="M518" s="358" t="s">
        <v>34</v>
      </c>
      <c r="N518" s="357">
        <v>444278</v>
      </c>
      <c r="O518" s="357" t="s">
        <v>1320</v>
      </c>
      <c r="P518" s="361">
        <v>42921</v>
      </c>
      <c r="Q518" s="362">
        <v>0</v>
      </c>
      <c r="R518" s="362">
        <v>0</v>
      </c>
      <c r="S518" s="841">
        <v>6</v>
      </c>
      <c r="T518" s="359"/>
      <c r="U518" s="664"/>
      <c r="V518" s="359"/>
      <c r="W518" s="664"/>
      <c r="X518" s="359"/>
      <c r="Y518" s="664"/>
      <c r="Z518" s="359"/>
      <c r="AA518" s="664"/>
      <c r="AB518" s="359"/>
      <c r="AC518" s="363"/>
      <c r="AD518" s="865">
        <v>23729512000199</v>
      </c>
      <c r="AE518" s="360" t="s">
        <v>1813</v>
      </c>
      <c r="AF518" s="844" t="s">
        <v>1760</v>
      </c>
      <c r="AG518" s="364" t="s">
        <v>1435</v>
      </c>
      <c r="AH518" s="364" t="s">
        <v>1742</v>
      </c>
      <c r="AI518" s="364">
        <v>5000</v>
      </c>
      <c r="AJ518" s="364">
        <v>1000</v>
      </c>
      <c r="AK518" s="364">
        <v>1000</v>
      </c>
      <c r="AL518" s="359">
        <v>0</v>
      </c>
      <c r="AM518" s="359">
        <v>0</v>
      </c>
      <c r="AN518" s="664" t="s">
        <v>34</v>
      </c>
      <c r="AO518" s="357" t="s">
        <v>1323</v>
      </c>
      <c r="AP518" s="360" t="s">
        <v>1762</v>
      </c>
      <c r="AQ518" s="366" t="s">
        <v>679</v>
      </c>
      <c r="AR518" s="359">
        <v>4.3499200000000002E-3</v>
      </c>
      <c r="AS518" s="359">
        <v>4.3499200000000002E-3</v>
      </c>
      <c r="AT518" s="359" t="s">
        <v>1417</v>
      </c>
      <c r="AW518" s="198"/>
      <c r="AX518" s="198"/>
      <c r="AY518" s="184"/>
      <c r="AZ518" s="184"/>
      <c r="BA518" s="184"/>
      <c r="BB518" s="848"/>
      <c r="BC518" s="184"/>
      <c r="BD518" s="184"/>
      <c r="BE518" s="184"/>
      <c r="BF518" s="184"/>
      <c r="BG518" s="848"/>
      <c r="BH518" s="186"/>
      <c r="BI518" s="199"/>
      <c r="BJ518" s="199"/>
      <c r="BK518" s="199"/>
      <c r="BL518" s="186"/>
      <c r="BM518" s="186"/>
      <c r="BN518" s="186"/>
      <c r="BO518" s="186"/>
      <c r="BP518" s="186"/>
      <c r="BQ518" s="186"/>
      <c r="BR518" s="186"/>
      <c r="BS518" s="186"/>
      <c r="BT518" s="187"/>
      <c r="BU518" s="188"/>
      <c r="BV518" s="189"/>
      <c r="BW518" s="185"/>
    </row>
    <row r="519" spans="2:75" customFormat="1" ht="18.75">
      <c r="B519" s="353" t="s">
        <v>2812</v>
      </c>
      <c r="C519" s="354">
        <v>31392530000156</v>
      </c>
      <c r="D519" s="355" t="s">
        <v>11</v>
      </c>
      <c r="E519" s="355" t="s">
        <v>1417</v>
      </c>
      <c r="F519" s="355" t="s">
        <v>1417</v>
      </c>
      <c r="G519" s="356" t="s">
        <v>1417</v>
      </c>
      <c r="H519" s="356" t="s">
        <v>1417</v>
      </c>
      <c r="I519" s="356" t="s">
        <v>1417</v>
      </c>
      <c r="J519" s="356" t="s">
        <v>608</v>
      </c>
      <c r="K519" s="357" t="s">
        <v>48</v>
      </c>
      <c r="L519" s="358"/>
      <c r="M519" s="358" t="s">
        <v>1417</v>
      </c>
      <c r="N519" s="357">
        <v>488747</v>
      </c>
      <c r="O519" s="357" t="s">
        <v>1320</v>
      </c>
      <c r="P519" s="361">
        <v>43525</v>
      </c>
      <c r="Q519" s="362"/>
      <c r="R519" s="362"/>
      <c r="S519" s="841">
        <v>6</v>
      </c>
      <c r="T519" s="359"/>
      <c r="U519" s="664"/>
      <c r="V519" s="359"/>
      <c r="W519" s="664"/>
      <c r="X519" s="359"/>
      <c r="Y519" s="664"/>
      <c r="Z519" s="359"/>
      <c r="AA519" s="664"/>
      <c r="AB519" s="359"/>
      <c r="AC519" s="363"/>
      <c r="AD519" s="865">
        <v>31962100000122</v>
      </c>
      <c r="AE519" s="360" t="s">
        <v>1797</v>
      </c>
      <c r="AF519" s="844" t="s">
        <v>1741</v>
      </c>
      <c r="AG519" s="364" t="s">
        <v>1436</v>
      </c>
      <c r="AH519" s="364" t="s">
        <v>2153</v>
      </c>
      <c r="AI519" s="364">
        <v>0</v>
      </c>
      <c r="AJ519" s="364">
        <v>0</v>
      </c>
      <c r="AK519" s="364">
        <v>0</v>
      </c>
      <c r="AL519" s="359">
        <v>8.0000000000000002E-3</v>
      </c>
      <c r="AM519" s="359">
        <v>0</v>
      </c>
      <c r="AN519" s="664" t="s">
        <v>64</v>
      </c>
      <c r="AO519" s="357"/>
      <c r="AP519" s="360" t="s">
        <v>1749</v>
      </c>
      <c r="AQ519" s="366" t="s">
        <v>2813</v>
      </c>
      <c r="AR519" s="359">
        <v>0</v>
      </c>
      <c r="AS519" s="359">
        <v>0</v>
      </c>
      <c r="AT519" s="359" t="s">
        <v>1417</v>
      </c>
      <c r="AW519" s="198"/>
      <c r="AX519" s="198"/>
      <c r="AY519" s="184"/>
      <c r="AZ519" s="184"/>
      <c r="BA519" s="184"/>
      <c r="BB519" s="848"/>
      <c r="BC519" s="184"/>
      <c r="BD519" s="184"/>
      <c r="BE519" s="184"/>
      <c r="BF519" s="184"/>
      <c r="BG519" s="848"/>
      <c r="BH519" s="186"/>
      <c r="BI519" s="199"/>
      <c r="BJ519" s="199"/>
      <c r="BK519" s="199"/>
      <c r="BL519" s="186"/>
      <c r="BM519" s="186"/>
      <c r="BN519" s="186"/>
      <c r="BO519" s="186"/>
      <c r="BP519" s="186"/>
      <c r="BQ519" s="186"/>
      <c r="BR519" s="186"/>
      <c r="BS519" s="186"/>
      <c r="BT519" s="187"/>
      <c r="BU519" s="188"/>
      <c r="BV519" s="189"/>
      <c r="BW519" s="185"/>
    </row>
    <row r="520" spans="2:75" customFormat="1" ht="18.75">
      <c r="B520" s="353" t="s">
        <v>1714</v>
      </c>
      <c r="C520" s="354">
        <v>20852221000103</v>
      </c>
      <c r="D520" s="355" t="s">
        <v>14</v>
      </c>
      <c r="E520" s="355" t="s">
        <v>607</v>
      </c>
      <c r="F520" s="355" t="s">
        <v>1417</v>
      </c>
      <c r="G520" s="356" t="s">
        <v>1417</v>
      </c>
      <c r="H520" s="356" t="s">
        <v>34</v>
      </c>
      <c r="I520" s="356" t="s">
        <v>34</v>
      </c>
      <c r="J520" s="356" t="s">
        <v>611</v>
      </c>
      <c r="K520" s="357" t="s">
        <v>48</v>
      </c>
      <c r="L520" s="358"/>
      <c r="M520" s="358" t="s">
        <v>1417</v>
      </c>
      <c r="N520" s="357">
        <v>384021</v>
      </c>
      <c r="O520" s="357" t="s">
        <v>1320</v>
      </c>
      <c r="P520" s="361">
        <v>41893</v>
      </c>
      <c r="Q520" s="362">
        <v>0</v>
      </c>
      <c r="R520" s="362">
        <v>12.630262550515466</v>
      </c>
      <c r="S520" s="841">
        <v>6</v>
      </c>
      <c r="T520" s="359">
        <v>-4.079222728644849E-2</v>
      </c>
      <c r="U520" s="664">
        <v>-0.40786978362654619</v>
      </c>
      <c r="V520" s="359">
        <v>5.8045826774659082E-2</v>
      </c>
      <c r="W520" s="664">
        <v>0.50512063587650113</v>
      </c>
      <c r="X520" s="359">
        <v>0.37294792500146512</v>
      </c>
      <c r="Y520" s="664">
        <v>2.4527860585638188</v>
      </c>
      <c r="Z520" s="359">
        <v>0.88579180773885757</v>
      </c>
      <c r="AA520" s="664">
        <v>4.6784149382972275</v>
      </c>
      <c r="AB520" s="359">
        <v>0.20764624604901127</v>
      </c>
      <c r="AC520" s="363">
        <v>-0.27387421812683566</v>
      </c>
      <c r="AD520" s="865">
        <v>0</v>
      </c>
      <c r="AE520" s="360" t="s">
        <v>1921</v>
      </c>
      <c r="AF520" s="844" t="s">
        <v>1760</v>
      </c>
      <c r="AG520" s="364" t="s">
        <v>1435</v>
      </c>
      <c r="AH520" s="364" t="s">
        <v>1817</v>
      </c>
      <c r="AI520" s="364">
        <v>200000</v>
      </c>
      <c r="AJ520" s="364">
        <v>50000</v>
      </c>
      <c r="AK520" s="364">
        <v>200000</v>
      </c>
      <c r="AL520" s="359">
        <v>8.0000000000000004E-4</v>
      </c>
      <c r="AM520" s="359">
        <v>0.1</v>
      </c>
      <c r="AN520" s="664" t="s">
        <v>34</v>
      </c>
      <c r="AO520" s="357" t="s">
        <v>1323</v>
      </c>
      <c r="AP520" s="360" t="s">
        <v>1762</v>
      </c>
      <c r="AQ520" s="366" t="s">
        <v>687</v>
      </c>
      <c r="AR520" s="359">
        <v>1.3333333333333299E-4</v>
      </c>
      <c r="AS520" s="359">
        <v>1.3333333333333299E-4</v>
      </c>
      <c r="AT520" s="359" t="s">
        <v>1417</v>
      </c>
      <c r="AW520" s="198"/>
      <c r="AX520" s="198"/>
      <c r="AY520" s="184"/>
      <c r="AZ520" s="184"/>
      <c r="BA520" s="184"/>
      <c r="BB520" s="848"/>
      <c r="BC520" s="184"/>
      <c r="BD520" s="184"/>
      <c r="BE520" s="184"/>
      <c r="BF520" s="184"/>
      <c r="BG520" s="848"/>
      <c r="BH520" s="186"/>
      <c r="BI520" s="199"/>
      <c r="BJ520" s="199"/>
      <c r="BK520" s="199"/>
      <c r="BL520" s="186"/>
      <c r="BM520" s="186"/>
      <c r="BN520" s="186"/>
      <c r="BO520" s="186"/>
      <c r="BP520" s="186"/>
      <c r="BQ520" s="186"/>
      <c r="BR520" s="186"/>
      <c r="BS520" s="186"/>
      <c r="BT520" s="187"/>
      <c r="BU520" s="188"/>
      <c r="BV520" s="189"/>
      <c r="BW520" s="185"/>
    </row>
    <row r="521" spans="2:75" customFormat="1" ht="18.75">
      <c r="B521" s="353" t="s">
        <v>1312</v>
      </c>
      <c r="C521" s="354">
        <v>41326212000140</v>
      </c>
      <c r="D521" s="355" t="s">
        <v>14</v>
      </c>
      <c r="E521" s="355" t="s">
        <v>607</v>
      </c>
      <c r="F521" s="355" t="s">
        <v>1417</v>
      </c>
      <c r="G521" s="356" t="s">
        <v>1417</v>
      </c>
      <c r="H521" s="356" t="s">
        <v>34</v>
      </c>
      <c r="I521" s="356" t="s">
        <v>34</v>
      </c>
      <c r="J521" s="356" t="s">
        <v>611</v>
      </c>
      <c r="K521" s="357" t="s">
        <v>48</v>
      </c>
      <c r="L521" s="358"/>
      <c r="M521" s="358" t="s">
        <v>34</v>
      </c>
      <c r="N521" s="357">
        <v>594210</v>
      </c>
      <c r="O521" s="357" t="s">
        <v>1323</v>
      </c>
      <c r="P521" s="361">
        <v>44329</v>
      </c>
      <c r="Q521" s="362">
        <v>0</v>
      </c>
      <c r="R521" s="362">
        <v>0</v>
      </c>
      <c r="S521" s="841">
        <v>6</v>
      </c>
      <c r="T521" s="359"/>
      <c r="U521" s="664"/>
      <c r="V521" s="359"/>
      <c r="W521" s="664"/>
      <c r="X521" s="359"/>
      <c r="Y521" s="664"/>
      <c r="Z521" s="359"/>
      <c r="AA521" s="664"/>
      <c r="AB521" s="359"/>
      <c r="AC521" s="363"/>
      <c r="AD521" s="865">
        <v>41326197000130</v>
      </c>
      <c r="AE521" s="360" t="s">
        <v>2076</v>
      </c>
      <c r="AF521" s="844" t="s">
        <v>1783</v>
      </c>
      <c r="AG521" s="364" t="s">
        <v>59</v>
      </c>
      <c r="AH521" s="364" t="s">
        <v>1742</v>
      </c>
      <c r="AI521" s="364">
        <v>5000</v>
      </c>
      <c r="AJ521" s="364">
        <v>0</v>
      </c>
      <c r="AK521" s="364">
        <v>0</v>
      </c>
      <c r="AL521" s="359">
        <v>1.95E-2</v>
      </c>
      <c r="AM521" s="359">
        <v>0.2</v>
      </c>
      <c r="AN521" s="664" t="s">
        <v>2156</v>
      </c>
      <c r="AO521" s="357" t="s">
        <v>1323</v>
      </c>
      <c r="AP521" s="360" t="s">
        <v>1744</v>
      </c>
      <c r="AQ521" s="366" t="s">
        <v>687</v>
      </c>
      <c r="AR521" s="359">
        <v>5.1999999999999998E-3</v>
      </c>
      <c r="AS521" s="359">
        <v>5.1999999999999998E-3</v>
      </c>
      <c r="AT521" s="359" t="s">
        <v>1417</v>
      </c>
      <c r="AW521" s="198"/>
      <c r="AX521" s="198"/>
      <c r="AY521" s="184"/>
      <c r="AZ521" s="184"/>
      <c r="BA521" s="184"/>
      <c r="BB521" s="848"/>
      <c r="BC521" s="184"/>
      <c r="BD521" s="184"/>
      <c r="BE521" s="184"/>
      <c r="BF521" s="184"/>
      <c r="BG521" s="848"/>
      <c r="BH521" s="186"/>
      <c r="BI521" s="199"/>
      <c r="BJ521" s="199"/>
      <c r="BK521" s="199"/>
      <c r="BL521" s="186"/>
      <c r="BM521" s="186"/>
      <c r="BN521" s="186"/>
      <c r="BO521" s="186"/>
      <c r="BP521" s="186"/>
      <c r="BQ521" s="186"/>
      <c r="BR521" s="186"/>
      <c r="BS521" s="186"/>
      <c r="BT521" s="187"/>
      <c r="BU521" s="188"/>
      <c r="BV521" s="189"/>
      <c r="BW521" s="185"/>
    </row>
    <row r="522" spans="2:75" customFormat="1" ht="18.75">
      <c r="B522" s="353" t="s">
        <v>1313</v>
      </c>
      <c r="C522" s="354">
        <v>41409952000140</v>
      </c>
      <c r="D522" s="355" t="s">
        <v>14</v>
      </c>
      <c r="E522" s="355" t="s">
        <v>607</v>
      </c>
      <c r="F522" s="355" t="s">
        <v>1417</v>
      </c>
      <c r="G522" s="356" t="s">
        <v>1417</v>
      </c>
      <c r="H522" s="356" t="s">
        <v>34</v>
      </c>
      <c r="I522" s="356" t="s">
        <v>34</v>
      </c>
      <c r="J522" s="356" t="s">
        <v>611</v>
      </c>
      <c r="K522" s="357" t="s">
        <v>49</v>
      </c>
      <c r="L522" s="358"/>
      <c r="M522" s="358" t="s">
        <v>34</v>
      </c>
      <c r="N522" s="357">
        <v>594350</v>
      </c>
      <c r="O522" s="357" t="s">
        <v>1320</v>
      </c>
      <c r="P522" s="361">
        <v>44329</v>
      </c>
      <c r="Q522" s="362">
        <v>0</v>
      </c>
      <c r="R522" s="362">
        <v>0</v>
      </c>
      <c r="S522" s="841">
        <v>6</v>
      </c>
      <c r="T522" s="359"/>
      <c r="U522" s="664"/>
      <c r="V522" s="359"/>
      <c r="W522" s="664"/>
      <c r="X522" s="359"/>
      <c r="Y522" s="664"/>
      <c r="Z522" s="359"/>
      <c r="AA522" s="664"/>
      <c r="AB522" s="359"/>
      <c r="AC522" s="363"/>
      <c r="AD522" s="865">
        <v>41326197000130</v>
      </c>
      <c r="AE522" s="360" t="s">
        <v>2076</v>
      </c>
      <c r="AF522" s="844" t="s">
        <v>1783</v>
      </c>
      <c r="AG522" s="364" t="s">
        <v>59</v>
      </c>
      <c r="AH522" s="364" t="s">
        <v>1742</v>
      </c>
      <c r="AI522" s="364">
        <v>5000</v>
      </c>
      <c r="AJ522" s="364">
        <v>0</v>
      </c>
      <c r="AK522" s="364">
        <v>0</v>
      </c>
      <c r="AL522" s="359">
        <v>1.95E-2</v>
      </c>
      <c r="AM522" s="359">
        <v>0.2</v>
      </c>
      <c r="AN522" s="664" t="s">
        <v>2156</v>
      </c>
      <c r="AO522" s="357" t="s">
        <v>1323</v>
      </c>
      <c r="AP522" s="360" t="s">
        <v>1744</v>
      </c>
      <c r="AQ522" s="366" t="s">
        <v>687</v>
      </c>
      <c r="AR522" s="359">
        <v>5.1999999999999998E-3</v>
      </c>
      <c r="AS522" s="359">
        <v>5.1999999999999998E-3</v>
      </c>
      <c r="AT522" s="359" t="s">
        <v>1417</v>
      </c>
      <c r="AW522" s="198"/>
      <c r="AX522" s="198"/>
      <c r="AY522" s="184"/>
      <c r="AZ522" s="184"/>
      <c r="BA522" s="184"/>
      <c r="BB522" s="848"/>
      <c r="BC522" s="184"/>
      <c r="BD522" s="184"/>
      <c r="BE522" s="184"/>
      <c r="BF522" s="184"/>
      <c r="BG522" s="848"/>
      <c r="BH522" s="186"/>
      <c r="BI522" s="199"/>
      <c r="BJ522" s="199"/>
      <c r="BK522" s="199"/>
      <c r="BL522" s="218"/>
      <c r="BM522" s="186"/>
      <c r="BN522" s="186"/>
      <c r="BO522" s="186"/>
      <c r="BP522" s="186"/>
      <c r="BQ522" s="186"/>
      <c r="BR522" s="186"/>
      <c r="BS522" s="186"/>
      <c r="BT522" s="187"/>
      <c r="BU522" s="188"/>
      <c r="BV522" s="189"/>
      <c r="BW522" s="185"/>
    </row>
    <row r="523" spans="2:75" customFormat="1" ht="18.75">
      <c r="B523" s="353" t="s">
        <v>758</v>
      </c>
      <c r="C523" s="354">
        <v>43164374000155</v>
      </c>
      <c r="D523" s="355" t="s">
        <v>13</v>
      </c>
      <c r="E523" s="355" t="s">
        <v>616</v>
      </c>
      <c r="F523" s="355" t="s">
        <v>618</v>
      </c>
      <c r="G523" s="356" t="s">
        <v>34</v>
      </c>
      <c r="H523" s="356" t="s">
        <v>1337</v>
      </c>
      <c r="I523" s="356" t="s">
        <v>34</v>
      </c>
      <c r="J523" s="356" t="s">
        <v>611</v>
      </c>
      <c r="K523" s="357" t="s">
        <v>1417</v>
      </c>
      <c r="L523" s="358"/>
      <c r="M523" s="358" t="s">
        <v>1414</v>
      </c>
      <c r="N523" s="357">
        <v>610933</v>
      </c>
      <c r="O523" s="357" t="s">
        <v>1320</v>
      </c>
      <c r="P523" s="361">
        <v>44436</v>
      </c>
      <c r="Q523" s="362">
        <v>3.1</v>
      </c>
      <c r="R523" s="362">
        <v>2.7510080645161317</v>
      </c>
      <c r="S523" s="841">
        <v>6</v>
      </c>
      <c r="T523" s="359">
        <v>2.9126213592233441E-2</v>
      </c>
      <c r="U523" s="664">
        <v>0.29122465788160962</v>
      </c>
      <c r="V523" s="359">
        <v>2.9126213592233441E-2</v>
      </c>
      <c r="W523" s="664">
        <v>0.25345924673445491</v>
      </c>
      <c r="X523" s="359"/>
      <c r="Y523" s="664"/>
      <c r="Z523" s="359"/>
      <c r="AA523" s="664"/>
      <c r="AB523" s="359">
        <v>0.16272983944233871</v>
      </c>
      <c r="AC523" s="363">
        <v>-0.52718399256129822</v>
      </c>
      <c r="AD523" s="865">
        <v>43279666000133</v>
      </c>
      <c r="AE523" s="360" t="s">
        <v>1763</v>
      </c>
      <c r="AF523" s="844" t="s">
        <v>1760</v>
      </c>
      <c r="AG523" s="364" t="s">
        <v>1435</v>
      </c>
      <c r="AH523" s="364" t="s">
        <v>1817</v>
      </c>
      <c r="AI523" s="364">
        <v>5000</v>
      </c>
      <c r="AJ523" s="364">
        <v>5000</v>
      </c>
      <c r="AK523" s="364">
        <v>5000</v>
      </c>
      <c r="AL523" s="359">
        <v>0</v>
      </c>
      <c r="AM523" s="359">
        <v>0</v>
      </c>
      <c r="AN523" s="664" t="s">
        <v>34</v>
      </c>
      <c r="AO523" s="357" t="s">
        <v>1323</v>
      </c>
      <c r="AP523" s="360" t="s">
        <v>1762</v>
      </c>
      <c r="AQ523" s="366" t="s">
        <v>679</v>
      </c>
      <c r="AR523" s="359">
        <v>0</v>
      </c>
      <c r="AS523" s="359">
        <v>0</v>
      </c>
      <c r="AT523" s="359" t="s">
        <v>1417</v>
      </c>
      <c r="AW523" s="198"/>
      <c r="AX523" s="198"/>
      <c r="AY523" s="184"/>
      <c r="AZ523" s="184"/>
      <c r="BA523" s="184"/>
      <c r="BB523" s="848"/>
      <c r="BC523" s="184"/>
      <c r="BD523" s="184"/>
      <c r="BE523" s="184"/>
      <c r="BF523" s="184"/>
      <c r="BG523" s="848"/>
      <c r="BH523" s="186"/>
      <c r="BI523" s="199"/>
      <c r="BJ523" s="199"/>
      <c r="BK523" s="199"/>
      <c r="BL523" s="218"/>
      <c r="BM523" s="186"/>
      <c r="BN523" s="186"/>
      <c r="BO523" s="186"/>
      <c r="BP523" s="186"/>
      <c r="BQ523" s="186"/>
      <c r="BR523" s="186"/>
      <c r="BS523" s="186"/>
      <c r="BT523" s="187"/>
      <c r="BU523" s="188"/>
      <c r="BV523" s="189"/>
      <c r="BW523" s="185"/>
    </row>
    <row r="524" spans="2:75" customFormat="1" ht="18.75">
      <c r="B524" s="353" t="s">
        <v>1268</v>
      </c>
      <c r="C524" s="354">
        <v>40936530000160</v>
      </c>
      <c r="D524" s="355" t="s">
        <v>14</v>
      </c>
      <c r="E524" s="355" t="s">
        <v>15</v>
      </c>
      <c r="F524" s="355" t="s">
        <v>699</v>
      </c>
      <c r="G524" s="356" t="s">
        <v>1417</v>
      </c>
      <c r="H524" s="356" t="s">
        <v>34</v>
      </c>
      <c r="I524" s="356" t="s">
        <v>34</v>
      </c>
      <c r="J524" s="356" t="s">
        <v>611</v>
      </c>
      <c r="K524" s="357" t="s">
        <v>49</v>
      </c>
      <c r="L524" s="358"/>
      <c r="M524" s="358" t="s">
        <v>1414</v>
      </c>
      <c r="N524" s="357">
        <v>579319</v>
      </c>
      <c r="O524" s="357" t="s">
        <v>1320</v>
      </c>
      <c r="P524" s="361">
        <v>44273</v>
      </c>
      <c r="Q524" s="362">
        <v>0</v>
      </c>
      <c r="R524" s="362">
        <v>0</v>
      </c>
      <c r="S524" s="841">
        <v>6</v>
      </c>
      <c r="T524" s="359"/>
      <c r="U524" s="664"/>
      <c r="V524" s="359"/>
      <c r="W524" s="664"/>
      <c r="X524" s="359"/>
      <c r="Y524" s="664"/>
      <c r="Z524" s="359"/>
      <c r="AA524" s="664"/>
      <c r="AB524" s="359"/>
      <c r="AC524" s="363"/>
      <c r="AD524" s="865">
        <v>0</v>
      </c>
      <c r="AE524" s="360" t="s">
        <v>2014</v>
      </c>
      <c r="AF524" s="844" t="s">
        <v>1760</v>
      </c>
      <c r="AG524" s="364" t="s">
        <v>1435</v>
      </c>
      <c r="AH524" s="364" t="s">
        <v>1747</v>
      </c>
      <c r="AI524" s="364">
        <v>0</v>
      </c>
      <c r="AJ524" s="364">
        <v>0</v>
      </c>
      <c r="AK524" s="364">
        <v>0</v>
      </c>
      <c r="AL524" s="359">
        <v>9.0000000000000011E-3</v>
      </c>
      <c r="AM524" s="359">
        <v>0</v>
      </c>
      <c r="AN524" s="664" t="s">
        <v>34</v>
      </c>
      <c r="AO524" s="357" t="s">
        <v>1323</v>
      </c>
      <c r="AP524" s="360" t="s">
        <v>1762</v>
      </c>
      <c r="AQ524" s="366" t="s">
        <v>668</v>
      </c>
      <c r="AR524" s="359">
        <v>2.9997000000000001E-3</v>
      </c>
      <c r="AS524" s="359">
        <v>2.9997000000000001E-3</v>
      </c>
      <c r="AT524" s="359" t="s">
        <v>1417</v>
      </c>
      <c r="AW524" s="198"/>
      <c r="AX524" s="198"/>
      <c r="AY524" s="184"/>
      <c r="AZ524" s="184"/>
      <c r="BA524" s="184"/>
      <c r="BB524" s="848"/>
      <c r="BC524" s="184"/>
      <c r="BD524" s="184"/>
      <c r="BE524" s="184"/>
      <c r="BF524" s="184"/>
      <c r="BG524" s="848"/>
      <c r="BH524" s="186"/>
      <c r="BI524" s="199"/>
      <c r="BJ524" s="199"/>
      <c r="BK524" s="199"/>
      <c r="BL524" s="218"/>
      <c r="BM524" s="186"/>
      <c r="BN524" s="186"/>
      <c r="BO524" s="186"/>
      <c r="BP524" s="186"/>
      <c r="BQ524" s="186"/>
      <c r="BR524" s="186"/>
      <c r="BS524" s="186"/>
      <c r="BT524" s="187"/>
      <c r="BU524" s="188"/>
      <c r="BV524" s="189"/>
      <c r="BW524" s="185"/>
    </row>
    <row r="525" spans="2:75" customFormat="1" ht="18.75">
      <c r="B525" s="353" t="s">
        <v>1508</v>
      </c>
      <c r="C525" s="354">
        <v>26387057000189</v>
      </c>
      <c r="D525" s="355" t="s">
        <v>11</v>
      </c>
      <c r="E525" s="355" t="s">
        <v>620</v>
      </c>
      <c r="F525" s="355" t="s">
        <v>663</v>
      </c>
      <c r="G525" s="356" t="s">
        <v>738</v>
      </c>
      <c r="H525" s="356" t="s">
        <v>34</v>
      </c>
      <c r="I525" s="356" t="s">
        <v>1417</v>
      </c>
      <c r="J525" s="356" t="s">
        <v>608</v>
      </c>
      <c r="K525" s="357" t="s">
        <v>48</v>
      </c>
      <c r="L525" s="358"/>
      <c r="M525" s="358" t="s">
        <v>1417</v>
      </c>
      <c r="N525" s="357">
        <v>428515</v>
      </c>
      <c r="O525" s="357" t="s">
        <v>1320</v>
      </c>
      <c r="P525" s="361">
        <v>42693</v>
      </c>
      <c r="Q525" s="362">
        <v>2.010408</v>
      </c>
      <c r="R525" s="362">
        <v>2.0893351799999982</v>
      </c>
      <c r="S525" s="841">
        <v>6</v>
      </c>
      <c r="T525" s="359">
        <v>3.5338403682830366E-2</v>
      </c>
      <c r="U525" s="664">
        <v>0.35333856527642543</v>
      </c>
      <c r="V525" s="359">
        <v>4.7002664182191012E-2</v>
      </c>
      <c r="W525" s="664">
        <v>0.40902192179581393</v>
      </c>
      <c r="X525" s="359">
        <v>8.9056091913615631E-2</v>
      </c>
      <c r="Y525" s="664">
        <v>0.58569984180777079</v>
      </c>
      <c r="Z525" s="359">
        <v>0.11348960967494715</v>
      </c>
      <c r="AA525" s="664">
        <v>0.59940889112549278</v>
      </c>
      <c r="AB525" s="359">
        <v>6.0638541342486058E-3</v>
      </c>
      <c r="AC525" s="363">
        <v>-11.199496949068482</v>
      </c>
      <c r="AD525" s="865">
        <v>19782311000188</v>
      </c>
      <c r="AE525" s="360" t="s">
        <v>1788</v>
      </c>
      <c r="AF525" s="844" t="s">
        <v>1741</v>
      </c>
      <c r="AG525" s="364" t="s">
        <v>1436</v>
      </c>
      <c r="AH525" s="364" t="s">
        <v>1747</v>
      </c>
      <c r="AI525" s="364">
        <v>1000</v>
      </c>
      <c r="AJ525" s="364">
        <v>500</v>
      </c>
      <c r="AK525" s="364">
        <v>500</v>
      </c>
      <c r="AL525" s="359">
        <v>0.01</v>
      </c>
      <c r="AM525" s="359">
        <v>0</v>
      </c>
      <c r="AN525" s="664" t="s">
        <v>34</v>
      </c>
      <c r="AO525" s="357" t="s">
        <v>1323</v>
      </c>
      <c r="AP525" s="360" t="s">
        <v>1749</v>
      </c>
      <c r="AQ525" s="366" t="s">
        <v>669</v>
      </c>
      <c r="AR525" s="359">
        <v>1.6000000000000001E-3</v>
      </c>
      <c r="AS525" s="359">
        <v>1.6000000000000001E-3</v>
      </c>
      <c r="AT525" s="359" t="s">
        <v>1417</v>
      </c>
      <c r="AW525" s="198"/>
      <c r="AX525" s="198"/>
      <c r="AY525" s="184"/>
      <c r="AZ525" s="184"/>
      <c r="BA525" s="184"/>
      <c r="BB525" s="848"/>
      <c r="BC525" s="184"/>
      <c r="BD525" s="184"/>
      <c r="BE525" s="184"/>
      <c r="BF525" s="184"/>
      <c r="BG525" s="848"/>
      <c r="BH525" s="186"/>
      <c r="BI525" s="199"/>
      <c r="BJ525" s="199"/>
      <c r="BK525" s="199"/>
      <c r="BL525" s="186"/>
      <c r="BM525" s="186"/>
      <c r="BN525" s="186"/>
      <c r="BO525" s="186"/>
      <c r="BP525" s="186"/>
      <c r="BQ525" s="186"/>
      <c r="BR525" s="186"/>
      <c r="BS525" s="186"/>
      <c r="BT525" s="187"/>
      <c r="BU525" s="188"/>
      <c r="BV525" s="189"/>
      <c r="BW525" s="185"/>
    </row>
    <row r="526" spans="2:75" customFormat="1" ht="18.75">
      <c r="B526" s="353" t="s">
        <v>799</v>
      </c>
      <c r="C526" s="354">
        <v>33824820000157</v>
      </c>
      <c r="D526" s="355" t="s">
        <v>11</v>
      </c>
      <c r="E526" s="355" t="s">
        <v>661</v>
      </c>
      <c r="F526" s="355" t="s">
        <v>663</v>
      </c>
      <c r="G526" s="356" t="s">
        <v>1417</v>
      </c>
      <c r="H526" s="356" t="s">
        <v>34</v>
      </c>
      <c r="I526" s="356" t="s">
        <v>1417</v>
      </c>
      <c r="J526" s="356" t="s">
        <v>611</v>
      </c>
      <c r="K526" s="357" t="s">
        <v>48</v>
      </c>
      <c r="L526" s="358"/>
      <c r="M526" s="358" t="s">
        <v>1414</v>
      </c>
      <c r="N526" s="357">
        <v>505323</v>
      </c>
      <c r="O526" s="357" t="s">
        <v>1320</v>
      </c>
      <c r="P526" s="361">
        <v>43693</v>
      </c>
      <c r="Q526" s="362">
        <v>2.6590294499999998</v>
      </c>
      <c r="R526" s="362">
        <v>4.3714755445816769</v>
      </c>
      <c r="S526" s="841">
        <v>6</v>
      </c>
      <c r="T526" s="359">
        <v>3.1086219727046727E-2</v>
      </c>
      <c r="U526" s="664">
        <v>0.31082219719956133</v>
      </c>
      <c r="V526" s="359">
        <v>4.1795765481027258E-2</v>
      </c>
      <c r="W526" s="664">
        <v>0.36371096441920914</v>
      </c>
      <c r="X526" s="359">
        <v>0.10056190296880385</v>
      </c>
      <c r="Y526" s="664">
        <v>0.66137070912396312</v>
      </c>
      <c r="Z526" s="359">
        <v>0.16861549902355</v>
      </c>
      <c r="AA526" s="664">
        <v>0.8905628417064585</v>
      </c>
      <c r="AB526" s="359">
        <v>2.2944461741347372E-2</v>
      </c>
      <c r="AC526" s="363">
        <v>-3.1867827365726442</v>
      </c>
      <c r="AD526" s="865">
        <v>32841087000116</v>
      </c>
      <c r="AE526" s="360" t="s">
        <v>1795</v>
      </c>
      <c r="AF526" s="844" t="s">
        <v>1795</v>
      </c>
      <c r="AG526" s="364" t="s">
        <v>1438</v>
      </c>
      <c r="AH526" s="364" t="s">
        <v>1742</v>
      </c>
      <c r="AI526" s="364">
        <v>25000</v>
      </c>
      <c r="AJ526" s="364">
        <v>0</v>
      </c>
      <c r="AK526" s="364">
        <v>0</v>
      </c>
      <c r="AL526" s="359">
        <v>6.9999999999999993E-3</v>
      </c>
      <c r="AM526" s="359">
        <v>0.2</v>
      </c>
      <c r="AN526" s="664" t="s">
        <v>64</v>
      </c>
      <c r="AO526" s="357" t="s">
        <v>1323</v>
      </c>
      <c r="AP526" s="360" t="s">
        <v>1749</v>
      </c>
      <c r="AQ526" s="366" t="s">
        <v>2167</v>
      </c>
      <c r="AR526" s="359">
        <v>1.6665E-3</v>
      </c>
      <c r="AS526" s="359">
        <v>1.6665E-3</v>
      </c>
      <c r="AT526" s="359" t="s">
        <v>1417</v>
      </c>
      <c r="AW526" s="198"/>
      <c r="AX526" s="198"/>
      <c r="AY526" s="184"/>
      <c r="AZ526" s="184"/>
      <c r="BA526" s="184"/>
      <c r="BB526" s="848"/>
      <c r="BC526" s="184"/>
      <c r="BD526" s="184"/>
      <c r="BE526" s="184"/>
      <c r="BF526" s="184"/>
      <c r="BG526" s="848"/>
      <c r="BH526" s="186"/>
      <c r="BI526" s="199"/>
      <c r="BJ526" s="199"/>
      <c r="BK526" s="199"/>
      <c r="BL526" s="186"/>
      <c r="BM526" s="186"/>
      <c r="BN526" s="186"/>
      <c r="BO526" s="186"/>
      <c r="BP526" s="186"/>
      <c r="BQ526" s="186"/>
      <c r="BR526" s="186"/>
      <c r="BS526" s="186"/>
      <c r="BT526" s="187"/>
      <c r="BU526" s="188"/>
      <c r="BV526" s="189"/>
      <c r="BW526" s="185"/>
    </row>
    <row r="527" spans="2:75" customFormat="1" ht="18.75">
      <c r="B527" s="353" t="s">
        <v>1109</v>
      </c>
      <c r="C527" s="354">
        <v>30606457000105</v>
      </c>
      <c r="D527" s="355" t="s">
        <v>11</v>
      </c>
      <c r="E527" s="355" t="s">
        <v>620</v>
      </c>
      <c r="F527" s="355" t="s">
        <v>663</v>
      </c>
      <c r="G527" s="356" t="s">
        <v>738</v>
      </c>
      <c r="H527" s="356" t="s">
        <v>34</v>
      </c>
      <c r="I527" s="356" t="s">
        <v>1417</v>
      </c>
      <c r="J527" s="356" t="s">
        <v>608</v>
      </c>
      <c r="K527" s="357" t="s">
        <v>48</v>
      </c>
      <c r="L527" s="358"/>
      <c r="M527" s="358" t="s">
        <v>1414</v>
      </c>
      <c r="N527" s="357">
        <v>488704</v>
      </c>
      <c r="O527" s="357" t="s">
        <v>1320</v>
      </c>
      <c r="P527" s="361">
        <v>43524</v>
      </c>
      <c r="Q527" s="362">
        <v>0</v>
      </c>
      <c r="R527" s="362">
        <v>0</v>
      </c>
      <c r="S527" s="841">
        <v>6</v>
      </c>
      <c r="T527" s="359"/>
      <c r="U527" s="664"/>
      <c r="V527" s="359"/>
      <c r="W527" s="664"/>
      <c r="X527" s="359"/>
      <c r="Y527" s="664"/>
      <c r="Z527" s="359"/>
      <c r="AA527" s="664"/>
      <c r="AB527" s="359"/>
      <c r="AC527" s="363"/>
      <c r="AD527" s="865">
        <v>0</v>
      </c>
      <c r="AE527" s="360" t="s">
        <v>1867</v>
      </c>
      <c r="AF527" s="844" t="s">
        <v>1760</v>
      </c>
      <c r="AG527" s="364" t="s">
        <v>1435</v>
      </c>
      <c r="AH527" s="364" t="s">
        <v>1747</v>
      </c>
      <c r="AI527" s="364">
        <v>0</v>
      </c>
      <c r="AJ527" s="364">
        <v>0</v>
      </c>
      <c r="AK527" s="364">
        <v>0</v>
      </c>
      <c r="AL527" s="359">
        <v>5.0000000000000001E-3</v>
      </c>
      <c r="AM527" s="359">
        <v>0.2</v>
      </c>
      <c r="AN527" s="664" t="s">
        <v>64</v>
      </c>
      <c r="AO527" s="357" t="s">
        <v>1323</v>
      </c>
      <c r="AP527" s="360" t="s">
        <v>1762</v>
      </c>
      <c r="AQ527" s="366" t="s">
        <v>668</v>
      </c>
      <c r="AR527" s="359">
        <v>1E-3</v>
      </c>
      <c r="AS527" s="359">
        <v>1E-3</v>
      </c>
      <c r="AT527" s="359" t="s">
        <v>1417</v>
      </c>
      <c r="AW527" s="198"/>
      <c r="AX527" s="198"/>
      <c r="AY527" s="184"/>
      <c r="AZ527" s="184"/>
      <c r="BA527" s="184"/>
      <c r="BB527" s="848"/>
      <c r="BC527" s="184"/>
      <c r="BD527" s="184"/>
      <c r="BE527" s="184"/>
      <c r="BF527" s="184"/>
      <c r="BG527" s="848"/>
      <c r="BH527" s="186"/>
      <c r="BI527" s="199"/>
      <c r="BJ527" s="199"/>
      <c r="BK527" s="199"/>
      <c r="BL527" s="186"/>
      <c r="BM527" s="186"/>
      <c r="BN527" s="186"/>
      <c r="BO527" s="186"/>
      <c r="BP527" s="186"/>
      <c r="BQ527" s="186"/>
      <c r="BR527" s="186"/>
      <c r="BS527" s="186"/>
      <c r="BT527" s="187"/>
      <c r="BU527" s="188"/>
      <c r="BV527" s="189"/>
      <c r="BW527" s="185"/>
    </row>
    <row r="528" spans="2:75" customFormat="1" ht="18.75">
      <c r="B528" s="353" t="s">
        <v>970</v>
      </c>
      <c r="C528" s="354">
        <v>33736873000116</v>
      </c>
      <c r="D528" s="355" t="s">
        <v>14</v>
      </c>
      <c r="E528" s="355" t="s">
        <v>15</v>
      </c>
      <c r="F528" s="355" t="s">
        <v>701</v>
      </c>
      <c r="G528" s="356" t="s">
        <v>1417</v>
      </c>
      <c r="H528" s="356" t="s">
        <v>34</v>
      </c>
      <c r="I528" s="356" t="s">
        <v>34</v>
      </c>
      <c r="J528" s="356" t="s">
        <v>611</v>
      </c>
      <c r="K528" s="357" t="s">
        <v>49</v>
      </c>
      <c r="L528" s="358"/>
      <c r="M528" s="358" t="s">
        <v>34</v>
      </c>
      <c r="N528" s="357">
        <v>501506</v>
      </c>
      <c r="O528" s="357" t="s">
        <v>1320</v>
      </c>
      <c r="P528" s="361">
        <v>43647</v>
      </c>
      <c r="Q528" s="362">
        <v>0</v>
      </c>
      <c r="R528" s="362">
        <v>0</v>
      </c>
      <c r="S528" s="841">
        <v>6</v>
      </c>
      <c r="T528" s="359"/>
      <c r="U528" s="664"/>
      <c r="V528" s="359"/>
      <c r="W528" s="664"/>
      <c r="X528" s="359"/>
      <c r="Y528" s="664"/>
      <c r="Z528" s="359"/>
      <c r="AA528" s="664"/>
      <c r="AB528" s="359"/>
      <c r="AC528" s="363"/>
      <c r="AD528" s="865">
        <v>33736782000180</v>
      </c>
      <c r="AE528" s="360" t="s">
        <v>2685</v>
      </c>
      <c r="AF528" s="844" t="s">
        <v>1760</v>
      </c>
      <c r="AG528" s="364" t="s">
        <v>1435</v>
      </c>
      <c r="AH528" s="364" t="s">
        <v>1747</v>
      </c>
      <c r="AI528" s="364">
        <v>500</v>
      </c>
      <c r="AJ528" s="364">
        <v>100</v>
      </c>
      <c r="AK528" s="364">
        <v>100</v>
      </c>
      <c r="AL528" s="359">
        <v>0.01</v>
      </c>
      <c r="AM528" s="359">
        <v>0</v>
      </c>
      <c r="AN528" s="664" t="s">
        <v>64</v>
      </c>
      <c r="AO528" s="357" t="s">
        <v>1323</v>
      </c>
      <c r="AP528" s="360" t="s">
        <v>1762</v>
      </c>
      <c r="AQ528" s="366" t="s">
        <v>671</v>
      </c>
      <c r="AR528" s="359">
        <v>4.5333333333333302E-3</v>
      </c>
      <c r="AS528" s="359">
        <v>4.5333333333333302E-3</v>
      </c>
      <c r="AT528" s="359" t="s">
        <v>1417</v>
      </c>
      <c r="AW528" s="198"/>
      <c r="AX528" s="198"/>
      <c r="AY528" s="184"/>
      <c r="AZ528" s="184"/>
      <c r="BA528" s="184"/>
      <c r="BB528" s="848"/>
      <c r="BC528" s="184"/>
      <c r="BD528" s="184"/>
      <c r="BE528" s="184"/>
      <c r="BF528" s="184"/>
      <c r="BG528" s="848"/>
      <c r="BH528" s="186"/>
      <c r="BI528" s="199"/>
      <c r="BJ528" s="199"/>
      <c r="BK528" s="199"/>
      <c r="BL528" s="186"/>
      <c r="BM528" s="186"/>
      <c r="BN528" s="186"/>
      <c r="BO528" s="186"/>
      <c r="BP528" s="186"/>
      <c r="BQ528" s="186"/>
      <c r="BR528" s="186"/>
      <c r="BS528" s="186"/>
      <c r="BT528" s="187"/>
      <c r="BU528" s="188"/>
      <c r="BV528" s="189"/>
      <c r="BW528" s="185"/>
    </row>
    <row r="529" spans="2:75" customFormat="1" ht="18.75">
      <c r="B529" s="353" t="s">
        <v>971</v>
      </c>
      <c r="C529" s="354">
        <v>35088108000162</v>
      </c>
      <c r="D529" s="355" t="s">
        <v>14</v>
      </c>
      <c r="E529" s="355" t="s">
        <v>15</v>
      </c>
      <c r="F529" s="355" t="s">
        <v>701</v>
      </c>
      <c r="G529" s="356" t="s">
        <v>1417</v>
      </c>
      <c r="H529" s="356" t="s">
        <v>34</v>
      </c>
      <c r="I529" s="356" t="s">
        <v>34</v>
      </c>
      <c r="J529" s="356" t="s">
        <v>611</v>
      </c>
      <c r="K529" s="357" t="s">
        <v>49</v>
      </c>
      <c r="L529" s="358"/>
      <c r="M529" s="358" t="s">
        <v>34</v>
      </c>
      <c r="N529" s="357">
        <v>518514</v>
      </c>
      <c r="O529" s="357" t="s">
        <v>1320</v>
      </c>
      <c r="P529" s="361">
        <v>43811</v>
      </c>
      <c r="Q529" s="362">
        <v>0</v>
      </c>
      <c r="R529" s="362">
        <v>0</v>
      </c>
      <c r="S529" s="841">
        <v>6</v>
      </c>
      <c r="T529" s="359"/>
      <c r="U529" s="664"/>
      <c r="V529" s="359"/>
      <c r="W529" s="664"/>
      <c r="X529" s="359"/>
      <c r="Y529" s="664"/>
      <c r="Z529" s="359"/>
      <c r="AA529" s="664"/>
      <c r="AB529" s="359"/>
      <c r="AC529" s="363"/>
      <c r="AD529" s="865">
        <v>35001472000143</v>
      </c>
      <c r="AE529" s="360" t="s">
        <v>2685</v>
      </c>
      <c r="AF529" s="844" t="s">
        <v>1760</v>
      </c>
      <c r="AG529" s="364" t="s">
        <v>1435</v>
      </c>
      <c r="AH529" s="364" t="s">
        <v>1747</v>
      </c>
      <c r="AI529" s="364">
        <v>500</v>
      </c>
      <c r="AJ529" s="364">
        <v>100</v>
      </c>
      <c r="AK529" s="364">
        <v>100</v>
      </c>
      <c r="AL529" s="359">
        <v>0.01</v>
      </c>
      <c r="AM529" s="359">
        <v>0</v>
      </c>
      <c r="AN529" s="664" t="s">
        <v>64</v>
      </c>
      <c r="AO529" s="357" t="s">
        <v>1323</v>
      </c>
      <c r="AP529" s="360" t="s">
        <v>1762</v>
      </c>
      <c r="AQ529" s="366" t="s">
        <v>671</v>
      </c>
      <c r="AR529" s="359">
        <v>5.0000000000000001E-3</v>
      </c>
      <c r="AS529" s="359">
        <v>5.0000000000000001E-3</v>
      </c>
      <c r="AT529" s="359" t="s">
        <v>1417</v>
      </c>
      <c r="AW529" s="198"/>
      <c r="AX529" s="198"/>
      <c r="AY529" s="184"/>
      <c r="AZ529" s="184"/>
      <c r="BA529" s="184"/>
      <c r="BB529" s="848"/>
      <c r="BC529" s="184"/>
      <c r="BD529" s="184"/>
      <c r="BE529" s="184"/>
      <c r="BF529" s="184"/>
      <c r="BG529" s="848"/>
      <c r="BH529" s="186"/>
      <c r="BI529" s="199"/>
      <c r="BJ529" s="199"/>
      <c r="BK529" s="199"/>
      <c r="BL529" s="186"/>
      <c r="BM529" s="186"/>
      <c r="BN529" s="186"/>
      <c r="BO529" s="186"/>
      <c r="BP529" s="186"/>
      <c r="BQ529" s="186"/>
      <c r="BR529" s="186"/>
      <c r="BS529" s="186"/>
      <c r="BT529" s="187"/>
      <c r="BU529" s="188"/>
      <c r="BV529" s="189"/>
      <c r="BW529" s="185"/>
    </row>
    <row r="530" spans="2:75" customFormat="1" ht="18.75">
      <c r="B530" s="353" t="s">
        <v>972</v>
      </c>
      <c r="C530" s="354">
        <v>36986672000165</v>
      </c>
      <c r="D530" s="355" t="s">
        <v>14</v>
      </c>
      <c r="E530" s="355" t="s">
        <v>15</v>
      </c>
      <c r="F530" s="355" t="s">
        <v>701</v>
      </c>
      <c r="G530" s="356" t="s">
        <v>1417</v>
      </c>
      <c r="H530" s="356" t="s">
        <v>34</v>
      </c>
      <c r="I530" s="356" t="s">
        <v>34</v>
      </c>
      <c r="J530" s="356" t="s">
        <v>611</v>
      </c>
      <c r="K530" s="357" t="s">
        <v>49</v>
      </c>
      <c r="L530" s="358"/>
      <c r="M530" s="358" t="s">
        <v>1414</v>
      </c>
      <c r="N530" s="357">
        <v>555071</v>
      </c>
      <c r="O530" s="357" t="s">
        <v>1320</v>
      </c>
      <c r="P530" s="361">
        <v>44105</v>
      </c>
      <c r="Q530" s="362">
        <v>0</v>
      </c>
      <c r="R530" s="362">
        <v>0</v>
      </c>
      <c r="S530" s="841">
        <v>6</v>
      </c>
      <c r="T530" s="359"/>
      <c r="U530" s="664"/>
      <c r="V530" s="359"/>
      <c r="W530" s="664"/>
      <c r="X530" s="359"/>
      <c r="Y530" s="664"/>
      <c r="Z530" s="359"/>
      <c r="AA530" s="664"/>
      <c r="AB530" s="359"/>
      <c r="AC530" s="363"/>
      <c r="AD530" s="865">
        <v>38167819000110</v>
      </c>
      <c r="AE530" s="360" t="s">
        <v>2685</v>
      </c>
      <c r="AF530" s="844" t="s">
        <v>1760</v>
      </c>
      <c r="AG530" s="364" t="s">
        <v>1435</v>
      </c>
      <c r="AH530" s="364" t="s">
        <v>1747</v>
      </c>
      <c r="AI530" s="364">
        <v>500</v>
      </c>
      <c r="AJ530" s="364">
        <v>100</v>
      </c>
      <c r="AK530" s="364">
        <v>100</v>
      </c>
      <c r="AL530" s="359">
        <v>6.9999999999999993E-3</v>
      </c>
      <c r="AM530" s="359">
        <v>0</v>
      </c>
      <c r="AN530" s="664" t="s">
        <v>2156</v>
      </c>
      <c r="AO530" s="357" t="s">
        <v>1323</v>
      </c>
      <c r="AP530" s="360" t="s">
        <v>1762</v>
      </c>
      <c r="AQ530" s="366" t="s">
        <v>671</v>
      </c>
      <c r="AR530" s="359">
        <v>3.5000000000000001E-3</v>
      </c>
      <c r="AS530" s="359">
        <v>3.5000000000000001E-3</v>
      </c>
      <c r="AT530" s="359" t="s">
        <v>1417</v>
      </c>
      <c r="AW530" s="198"/>
      <c r="AX530" s="198"/>
      <c r="AY530" s="184"/>
      <c r="AZ530" s="184"/>
      <c r="BA530" s="184"/>
      <c r="BB530" s="848"/>
      <c r="BC530" s="184"/>
      <c r="BD530" s="184"/>
      <c r="BE530" s="184"/>
      <c r="BF530" s="184"/>
      <c r="BG530" s="848"/>
      <c r="BH530" s="186"/>
      <c r="BI530" s="199"/>
      <c r="BJ530" s="199"/>
      <c r="BK530" s="199"/>
      <c r="BL530" s="186"/>
      <c r="BM530" s="186"/>
      <c r="BN530" s="186"/>
      <c r="BO530" s="186"/>
      <c r="BP530" s="186"/>
      <c r="BQ530" s="186"/>
      <c r="BR530" s="186"/>
      <c r="BS530" s="186"/>
      <c r="BT530" s="187"/>
      <c r="BU530" s="188"/>
      <c r="BV530" s="189"/>
      <c r="BW530" s="185"/>
    </row>
    <row r="531" spans="2:75" customFormat="1" ht="18.75">
      <c r="B531" s="353" t="s">
        <v>222</v>
      </c>
      <c r="C531" s="354">
        <v>39957930000173</v>
      </c>
      <c r="D531" s="355" t="s">
        <v>14</v>
      </c>
      <c r="E531" s="355" t="s">
        <v>15</v>
      </c>
      <c r="F531" s="355" t="s">
        <v>701</v>
      </c>
      <c r="G531" s="356" t="s">
        <v>1417</v>
      </c>
      <c r="H531" s="356" t="s">
        <v>34</v>
      </c>
      <c r="I531" s="356" t="s">
        <v>34</v>
      </c>
      <c r="J531" s="356" t="s">
        <v>611</v>
      </c>
      <c r="K531" s="357" t="s">
        <v>49</v>
      </c>
      <c r="L531" s="358"/>
      <c r="M531" s="358" t="s">
        <v>1414</v>
      </c>
      <c r="N531" s="357">
        <v>568929</v>
      </c>
      <c r="O531" s="357" t="s">
        <v>1320</v>
      </c>
      <c r="P531" s="361">
        <v>44195</v>
      </c>
      <c r="Q531" s="362">
        <v>0</v>
      </c>
      <c r="R531" s="362">
        <v>0</v>
      </c>
      <c r="S531" s="841">
        <v>6</v>
      </c>
      <c r="T531" s="359"/>
      <c r="U531" s="664"/>
      <c r="V531" s="359"/>
      <c r="W531" s="664"/>
      <c r="X531" s="359"/>
      <c r="Y531" s="664"/>
      <c r="Z531" s="359"/>
      <c r="AA531" s="664"/>
      <c r="AB531" s="359"/>
      <c r="AC531" s="363"/>
      <c r="AD531" s="865">
        <v>0</v>
      </c>
      <c r="AE531" s="360" t="s">
        <v>2685</v>
      </c>
      <c r="AF531" s="844" t="s">
        <v>1760</v>
      </c>
      <c r="AG531" s="364" t="s">
        <v>1435</v>
      </c>
      <c r="AH531" s="364" t="s">
        <v>1747</v>
      </c>
      <c r="AI531" s="364">
        <v>0</v>
      </c>
      <c r="AJ531" s="364">
        <v>0</v>
      </c>
      <c r="AK531" s="364">
        <v>0</v>
      </c>
      <c r="AL531" s="359">
        <v>1.3500000000000002E-2</v>
      </c>
      <c r="AM531" s="359">
        <v>0.2</v>
      </c>
      <c r="AN531" s="664" t="s">
        <v>34</v>
      </c>
      <c r="AO531" s="357" t="s">
        <v>1323</v>
      </c>
      <c r="AP531" s="360" t="s">
        <v>1762</v>
      </c>
      <c r="AQ531" s="366" t="s">
        <v>671</v>
      </c>
      <c r="AR531" s="359">
        <v>1.8E-3</v>
      </c>
      <c r="AS531" s="359">
        <v>1.8E-3</v>
      </c>
      <c r="AT531" s="359" t="s">
        <v>1417</v>
      </c>
      <c r="AW531" s="198"/>
      <c r="AX531" s="198"/>
      <c r="AY531" s="184"/>
      <c r="AZ531" s="184"/>
      <c r="BA531" s="184"/>
      <c r="BB531" s="848"/>
      <c r="BC531" s="184"/>
      <c r="BD531" s="184"/>
      <c r="BE531" s="184"/>
      <c r="BF531" s="184"/>
      <c r="BG531" s="848"/>
      <c r="BH531" s="186"/>
      <c r="BI531" s="199"/>
      <c r="BJ531" s="199"/>
      <c r="BK531" s="199"/>
      <c r="BL531" s="186"/>
      <c r="BM531" s="186"/>
      <c r="BN531" s="186"/>
      <c r="BO531" s="186"/>
      <c r="BP531" s="186"/>
      <c r="BQ531" s="186"/>
      <c r="BR531" s="186"/>
      <c r="BS531" s="186"/>
      <c r="BT531" s="187"/>
      <c r="BU531" s="188"/>
      <c r="BV531" s="189"/>
      <c r="BW531" s="185"/>
    </row>
    <row r="532" spans="2:75" customFormat="1" ht="18.75">
      <c r="B532" s="353" t="s">
        <v>106</v>
      </c>
      <c r="C532" s="354">
        <v>9141893000160</v>
      </c>
      <c r="D532" s="355" t="s">
        <v>13</v>
      </c>
      <c r="E532" s="355" t="s">
        <v>616</v>
      </c>
      <c r="F532" s="355" t="s">
        <v>617</v>
      </c>
      <c r="G532" s="356" t="s">
        <v>34</v>
      </c>
      <c r="H532" s="356" t="s">
        <v>1336</v>
      </c>
      <c r="I532" s="356" t="s">
        <v>34</v>
      </c>
      <c r="J532" s="356" t="s">
        <v>608</v>
      </c>
      <c r="K532" s="357" t="s">
        <v>48</v>
      </c>
      <c r="L532" s="358"/>
      <c r="M532" s="358" t="s">
        <v>34</v>
      </c>
      <c r="N532" s="357">
        <v>198978</v>
      </c>
      <c r="O532" s="357" t="s">
        <v>1320</v>
      </c>
      <c r="P532" s="361">
        <v>39418</v>
      </c>
      <c r="Q532" s="362">
        <v>28.622772000000001</v>
      </c>
      <c r="R532" s="362">
        <v>38.297046633466145</v>
      </c>
      <c r="S532" s="841">
        <v>6</v>
      </c>
      <c r="T532" s="359">
        <v>8.2236631993886755E-2</v>
      </c>
      <c r="U532" s="664">
        <v>0.82226050227626002</v>
      </c>
      <c r="V532" s="359">
        <v>9.1482019566580863E-2</v>
      </c>
      <c r="W532" s="664">
        <v>0.79608575607215559</v>
      </c>
      <c r="X532" s="359">
        <v>0.11668847468654886</v>
      </c>
      <c r="Y532" s="664">
        <v>0.76743117395041072</v>
      </c>
      <c r="Z532" s="359">
        <v>0.11154109572993143</v>
      </c>
      <c r="AA532" s="664">
        <v>0.58911758263945913</v>
      </c>
      <c r="AB532" s="359">
        <v>2.463790990673656E-2</v>
      </c>
      <c r="AC532" s="363">
        <v>-0.95108556612250084</v>
      </c>
      <c r="AD532" s="865">
        <v>13812152000130</v>
      </c>
      <c r="AE532" s="360" t="s">
        <v>1788</v>
      </c>
      <c r="AF532" s="844" t="s">
        <v>1741</v>
      </c>
      <c r="AG532" s="364" t="s">
        <v>1436</v>
      </c>
      <c r="AH532" s="364" t="s">
        <v>1747</v>
      </c>
      <c r="AI532" s="364">
        <v>1000</v>
      </c>
      <c r="AJ532" s="364">
        <v>500</v>
      </c>
      <c r="AK532" s="364">
        <v>500</v>
      </c>
      <c r="AL532" s="359">
        <v>0.02</v>
      </c>
      <c r="AM532" s="359">
        <v>0.2</v>
      </c>
      <c r="AN532" s="664" t="s">
        <v>64</v>
      </c>
      <c r="AO532" s="357" t="s">
        <v>1323</v>
      </c>
      <c r="AP532" s="360" t="s">
        <v>1762</v>
      </c>
      <c r="AQ532" s="366" t="s">
        <v>668</v>
      </c>
      <c r="AR532" s="359">
        <v>4.0000000000000001E-3</v>
      </c>
      <c r="AS532" s="359">
        <v>4.0000000000000001E-3</v>
      </c>
      <c r="AT532" s="359" t="s">
        <v>1417</v>
      </c>
      <c r="AW532" s="198"/>
      <c r="AX532" s="198"/>
      <c r="AY532" s="184"/>
      <c r="AZ532" s="184"/>
      <c r="BA532" s="184"/>
      <c r="BB532" s="848"/>
      <c r="BC532" s="184"/>
      <c r="BD532" s="184"/>
      <c r="BE532" s="184"/>
      <c r="BF532" s="184"/>
      <c r="BG532" s="848"/>
      <c r="BH532" s="186"/>
      <c r="BI532" s="199"/>
      <c r="BJ532" s="199"/>
      <c r="BK532" s="199"/>
      <c r="BL532" s="186"/>
      <c r="BM532" s="186"/>
      <c r="BN532" s="186"/>
      <c r="BO532" s="186"/>
      <c r="BP532" s="186"/>
      <c r="BQ532" s="186"/>
      <c r="BR532" s="186"/>
      <c r="BS532" s="186"/>
      <c r="BT532" s="187"/>
      <c r="BU532" s="188"/>
      <c r="BV532" s="189"/>
      <c r="BW532" s="185"/>
    </row>
    <row r="533" spans="2:75" customFormat="1" ht="18.75">
      <c r="B533" s="353" t="s">
        <v>399</v>
      </c>
      <c r="C533" s="354">
        <v>40575693000165</v>
      </c>
      <c r="D533" s="355" t="s">
        <v>13</v>
      </c>
      <c r="E533" s="355" t="s">
        <v>616</v>
      </c>
      <c r="F533" s="355" t="s">
        <v>617</v>
      </c>
      <c r="G533" s="356" t="s">
        <v>34</v>
      </c>
      <c r="H533" s="356" t="s">
        <v>1337</v>
      </c>
      <c r="I533" s="356" t="s">
        <v>34</v>
      </c>
      <c r="J533" s="356" t="s">
        <v>608</v>
      </c>
      <c r="K533" s="357" t="s">
        <v>48</v>
      </c>
      <c r="L533" s="358"/>
      <c r="M533" s="358" t="s">
        <v>34</v>
      </c>
      <c r="N533" s="357">
        <v>573019</v>
      </c>
      <c r="O533" s="357" t="s">
        <v>1320</v>
      </c>
      <c r="P533" s="361">
        <v>44232</v>
      </c>
      <c r="Q533" s="362">
        <v>0</v>
      </c>
      <c r="R533" s="362">
        <v>0</v>
      </c>
      <c r="S533" s="841">
        <v>6</v>
      </c>
      <c r="T533" s="359"/>
      <c r="U533" s="664"/>
      <c r="V533" s="359"/>
      <c r="W533" s="664"/>
      <c r="X533" s="359"/>
      <c r="Y533" s="664"/>
      <c r="Z533" s="359"/>
      <c r="AA533" s="664"/>
      <c r="AB533" s="359"/>
      <c r="AC533" s="363"/>
      <c r="AD533" s="865">
        <v>0</v>
      </c>
      <c r="AE533" s="360" t="s">
        <v>1916</v>
      </c>
      <c r="AF533" s="844" t="s">
        <v>1760</v>
      </c>
      <c r="AG533" s="364" t="s">
        <v>1435</v>
      </c>
      <c r="AH533" s="364" t="s">
        <v>1747</v>
      </c>
      <c r="AI533" s="364">
        <v>5000</v>
      </c>
      <c r="AJ533" s="364">
        <v>1000</v>
      </c>
      <c r="AK533" s="364">
        <v>5000</v>
      </c>
      <c r="AL533" s="359">
        <v>0.02</v>
      </c>
      <c r="AM533" s="359">
        <v>0.2</v>
      </c>
      <c r="AN533" s="664" t="s">
        <v>64</v>
      </c>
      <c r="AO533" s="357" t="s">
        <v>1323</v>
      </c>
      <c r="AP533" s="360" t="s">
        <v>1762</v>
      </c>
      <c r="AQ533" s="366" t="s">
        <v>674</v>
      </c>
      <c r="AR533" s="359">
        <v>6.6666666666666697E-3</v>
      </c>
      <c r="AS533" s="359">
        <v>6.6666666666666697E-3</v>
      </c>
      <c r="AT533" s="359" t="s">
        <v>1417</v>
      </c>
      <c r="AW533" s="198"/>
      <c r="AX533" s="198"/>
      <c r="AY533" s="184"/>
      <c r="AZ533" s="184"/>
      <c r="BA533" s="184"/>
      <c r="BB533" s="848"/>
      <c r="BC533" s="184"/>
      <c r="BD533" s="184"/>
      <c r="BE533" s="184"/>
      <c r="BF533" s="184"/>
      <c r="BG533" s="848"/>
      <c r="BH533" s="186"/>
      <c r="BI533" s="199"/>
      <c r="BJ533" s="199"/>
      <c r="BK533" s="199"/>
      <c r="BL533" s="186"/>
      <c r="BM533" s="186"/>
      <c r="BN533" s="186"/>
      <c r="BO533" s="186"/>
      <c r="BP533" s="186"/>
      <c r="BQ533" s="186"/>
      <c r="BR533" s="186"/>
      <c r="BS533" s="186"/>
      <c r="BT533" s="187"/>
      <c r="BU533" s="188"/>
      <c r="BV533" s="189"/>
      <c r="BW533" s="185"/>
    </row>
    <row r="534" spans="2:75" customFormat="1" ht="18.75">
      <c r="B534" s="353" t="s">
        <v>69</v>
      </c>
      <c r="C534" s="354">
        <v>11741292000130</v>
      </c>
      <c r="D534" s="355" t="s">
        <v>13</v>
      </c>
      <c r="E534" s="355" t="s">
        <v>615</v>
      </c>
      <c r="F534" s="355" t="s">
        <v>619</v>
      </c>
      <c r="G534" s="356" t="s">
        <v>34</v>
      </c>
      <c r="H534" s="356" t="s">
        <v>865</v>
      </c>
      <c r="I534" s="356" t="s">
        <v>34</v>
      </c>
      <c r="J534" s="356" t="s">
        <v>1417</v>
      </c>
      <c r="K534" s="357" t="s">
        <v>48</v>
      </c>
      <c r="L534" s="358"/>
      <c r="M534" s="358" t="s">
        <v>1414</v>
      </c>
      <c r="N534" s="357">
        <v>388041</v>
      </c>
      <c r="O534" s="357" t="s">
        <v>1320</v>
      </c>
      <c r="P534" s="361">
        <v>40438</v>
      </c>
      <c r="Q534" s="362">
        <v>13.840436</v>
      </c>
      <c r="R534" s="362">
        <v>21.944078776892447</v>
      </c>
      <c r="S534" s="841">
        <v>6</v>
      </c>
      <c r="T534" s="359">
        <v>6.1955766050520333E-2</v>
      </c>
      <c r="U534" s="664">
        <v>0.61947793916704086</v>
      </c>
      <c r="V534" s="359">
        <v>9.6770989471403057E-2</v>
      </c>
      <c r="W534" s="664">
        <v>0.84211090533614685</v>
      </c>
      <c r="X534" s="359">
        <v>0.1313196229648661</v>
      </c>
      <c r="Y534" s="664">
        <v>0.86365660949263978</v>
      </c>
      <c r="Z534" s="359">
        <v>7.7459791164404379E-2</v>
      </c>
      <c r="AA534" s="664">
        <v>0.40911311318852234</v>
      </c>
      <c r="AB534" s="359">
        <v>5.3033549314279615E-2</v>
      </c>
      <c r="AC534" s="363">
        <v>-0.34211910802689177</v>
      </c>
      <c r="AD534" s="865">
        <v>0</v>
      </c>
      <c r="AE534" s="360" t="s">
        <v>1925</v>
      </c>
      <c r="AF534" s="844" t="s">
        <v>1760</v>
      </c>
      <c r="AG534" s="364" t="s">
        <v>1435</v>
      </c>
      <c r="AH534" s="364" t="s">
        <v>1747</v>
      </c>
      <c r="AI534" s="364">
        <v>1000</v>
      </c>
      <c r="AJ534" s="364">
        <v>1000</v>
      </c>
      <c r="AK534" s="364">
        <v>1000</v>
      </c>
      <c r="AL534" s="359">
        <v>1.4000000000000002E-3</v>
      </c>
      <c r="AM534" s="359">
        <v>0</v>
      </c>
      <c r="AN534" s="664" t="s">
        <v>34</v>
      </c>
      <c r="AO534" s="357" t="s">
        <v>1323</v>
      </c>
      <c r="AP534" s="360" t="s">
        <v>1762</v>
      </c>
      <c r="AQ534" s="366" t="s">
        <v>668</v>
      </c>
      <c r="AR534" s="359">
        <v>0</v>
      </c>
      <c r="AS534" s="359">
        <v>0</v>
      </c>
      <c r="AT534" s="359" t="s">
        <v>1417</v>
      </c>
      <c r="AW534" s="198"/>
      <c r="AX534" s="198"/>
      <c r="AY534" s="184"/>
      <c r="AZ534" s="184"/>
      <c r="BA534" s="184"/>
      <c r="BB534" s="848"/>
      <c r="BC534" s="184"/>
      <c r="BD534" s="184"/>
      <c r="BE534" s="184"/>
      <c r="BF534" s="184"/>
      <c r="BG534" s="848"/>
      <c r="BH534" s="186"/>
      <c r="BI534" s="199"/>
      <c r="BJ534" s="199"/>
      <c r="BK534" s="199"/>
      <c r="BL534" s="186"/>
      <c r="BM534" s="186"/>
      <c r="BN534" s="186"/>
      <c r="BO534" s="186"/>
      <c r="BP534" s="186"/>
      <c r="BQ534" s="186"/>
      <c r="BR534" s="186"/>
      <c r="BS534" s="186"/>
      <c r="BT534" s="187"/>
      <c r="BU534" s="188"/>
      <c r="BV534" s="189"/>
      <c r="BW534" s="185"/>
    </row>
    <row r="535" spans="2:75" customFormat="1" ht="18.75">
      <c r="B535" s="353" t="s">
        <v>122</v>
      </c>
      <c r="C535" s="354">
        <v>39800501000198</v>
      </c>
      <c r="D535" s="355" t="s">
        <v>13</v>
      </c>
      <c r="E535" s="355" t="s">
        <v>615</v>
      </c>
      <c r="F535" s="355" t="s">
        <v>619</v>
      </c>
      <c r="G535" s="356" t="s">
        <v>34</v>
      </c>
      <c r="H535" s="356" t="s">
        <v>1337</v>
      </c>
      <c r="I535" s="356" t="s">
        <v>34</v>
      </c>
      <c r="J535" s="356" t="s">
        <v>1417</v>
      </c>
      <c r="K535" s="357" t="s">
        <v>48</v>
      </c>
      <c r="L535" s="358"/>
      <c r="M535" s="358" t="s">
        <v>1414</v>
      </c>
      <c r="N535" s="357">
        <v>566039</v>
      </c>
      <c r="O535" s="357" t="s">
        <v>1320</v>
      </c>
      <c r="P535" s="361">
        <v>44163</v>
      </c>
      <c r="Q535" s="362">
        <v>1.8497981699999999</v>
      </c>
      <c r="R535" s="362">
        <v>1.3509583173306767</v>
      </c>
      <c r="S535" s="841">
        <v>6</v>
      </c>
      <c r="T535" s="359">
        <v>1.0343637458023189</v>
      </c>
      <c r="U535" s="664">
        <v>10.342306494543619</v>
      </c>
      <c r="V535" s="359">
        <v>0.49611369039191033</v>
      </c>
      <c r="W535" s="664">
        <v>4.3172313443074595</v>
      </c>
      <c r="X535" s="359"/>
      <c r="Y535" s="664"/>
      <c r="Z535" s="359"/>
      <c r="AA535" s="664"/>
      <c r="AB535" s="359">
        <v>0.24617268835100548</v>
      </c>
      <c r="AC535" s="363">
        <v>1.5485020409334485</v>
      </c>
      <c r="AD535" s="865">
        <v>0</v>
      </c>
      <c r="AE535" s="360" t="s">
        <v>2051</v>
      </c>
      <c r="AF535" s="844" t="s">
        <v>1760</v>
      </c>
      <c r="AG535" s="364" t="s">
        <v>1435</v>
      </c>
      <c r="AH535" s="364" t="s">
        <v>1747</v>
      </c>
      <c r="AI535" s="364">
        <v>100</v>
      </c>
      <c r="AJ535" s="364">
        <v>100</v>
      </c>
      <c r="AK535" s="364">
        <v>100</v>
      </c>
      <c r="AL535" s="359">
        <v>2E-3</v>
      </c>
      <c r="AM535" s="359">
        <v>0.4</v>
      </c>
      <c r="AN535" s="664" t="s">
        <v>34</v>
      </c>
      <c r="AO535" s="357" t="s">
        <v>1323</v>
      </c>
      <c r="AP535" s="360" t="s">
        <v>1762</v>
      </c>
      <c r="AQ535" s="366" t="s">
        <v>668</v>
      </c>
      <c r="AR535" s="359">
        <v>2.6659999999999998E-4</v>
      </c>
      <c r="AS535" s="359">
        <v>2.6659999999999998E-4</v>
      </c>
      <c r="AT535" s="359" t="s">
        <v>1417</v>
      </c>
      <c r="AW535" s="198"/>
      <c r="AX535" s="198"/>
      <c r="AY535" s="184"/>
      <c r="AZ535" s="184"/>
      <c r="BA535" s="184"/>
      <c r="BB535" s="848"/>
      <c r="BC535" s="184"/>
      <c r="BD535" s="184"/>
      <c r="BE535" s="184"/>
      <c r="BF535" s="184"/>
      <c r="BG535" s="848"/>
      <c r="BH535" s="186"/>
      <c r="BI535" s="199"/>
      <c r="BJ535" s="199"/>
      <c r="BK535" s="199"/>
      <c r="BL535" s="186"/>
      <c r="BM535" s="186"/>
      <c r="BN535" s="186"/>
      <c r="BO535" s="186"/>
      <c r="BP535" s="186"/>
      <c r="BQ535" s="186"/>
      <c r="BR535" s="186"/>
      <c r="BS535" s="186"/>
      <c r="BT535" s="187"/>
      <c r="BU535" s="188"/>
      <c r="BV535" s="189"/>
      <c r="BW535" s="185"/>
    </row>
    <row r="536" spans="2:75" customFormat="1" ht="18.75">
      <c r="B536" s="353" t="s">
        <v>822</v>
      </c>
      <c r="C536" s="354">
        <v>37310314000109</v>
      </c>
      <c r="D536" s="355" t="s">
        <v>13</v>
      </c>
      <c r="E536" s="355" t="s">
        <v>615</v>
      </c>
      <c r="F536" s="355" t="s">
        <v>619</v>
      </c>
      <c r="G536" s="356" t="s">
        <v>34</v>
      </c>
      <c r="H536" s="356" t="s">
        <v>1336</v>
      </c>
      <c r="I536" s="356" t="s">
        <v>34</v>
      </c>
      <c r="J536" s="356" t="s">
        <v>1417</v>
      </c>
      <c r="K536" s="357" t="s">
        <v>48</v>
      </c>
      <c r="L536" s="358"/>
      <c r="M536" s="358" t="s">
        <v>1414</v>
      </c>
      <c r="N536" s="357">
        <v>541680</v>
      </c>
      <c r="O536" s="357" t="s">
        <v>1320</v>
      </c>
      <c r="P536" s="361">
        <v>44014</v>
      </c>
      <c r="Q536" s="362">
        <v>83.028275739999998</v>
      </c>
      <c r="R536" s="362">
        <v>94.455832873039967</v>
      </c>
      <c r="S536" s="841">
        <v>6</v>
      </c>
      <c r="T536" s="359">
        <v>5.3509437949062155E-2</v>
      </c>
      <c r="U536" s="664">
        <v>0.53502552643190637</v>
      </c>
      <c r="V536" s="359">
        <v>7.4596497541865592E-2</v>
      </c>
      <c r="W536" s="664">
        <v>0.64914624127564269</v>
      </c>
      <c r="X536" s="359">
        <v>6.9528176112899853E-2</v>
      </c>
      <c r="Y536" s="664">
        <v>0.45726958005308849</v>
      </c>
      <c r="Z536" s="359"/>
      <c r="AA536" s="664"/>
      <c r="AB536" s="359">
        <v>3.3637478677265235E-2</v>
      </c>
      <c r="AC536" s="363">
        <v>-1.1986119085580913</v>
      </c>
      <c r="AD536" s="865">
        <v>29011240000173</v>
      </c>
      <c r="AE536" s="360" t="s">
        <v>1750</v>
      </c>
      <c r="AF536" s="844" t="s">
        <v>1751</v>
      </c>
      <c r="AG536" s="364" t="s">
        <v>719</v>
      </c>
      <c r="AH536" s="364" t="s">
        <v>1747</v>
      </c>
      <c r="AI536" s="364">
        <v>100</v>
      </c>
      <c r="AJ536" s="364">
        <v>100</v>
      </c>
      <c r="AK536" s="364">
        <v>100</v>
      </c>
      <c r="AL536" s="359">
        <v>0.01</v>
      </c>
      <c r="AM536" s="359">
        <v>0.3</v>
      </c>
      <c r="AN536" s="664" t="s">
        <v>64</v>
      </c>
      <c r="AO536" s="357" t="s">
        <v>1323</v>
      </c>
      <c r="AP536" s="360" t="s">
        <v>1762</v>
      </c>
      <c r="AQ536" s="366" t="s">
        <v>668</v>
      </c>
      <c r="AR536" s="359">
        <v>0</v>
      </c>
      <c r="AS536" s="359">
        <v>0</v>
      </c>
      <c r="AT536" s="359" t="s">
        <v>1417</v>
      </c>
      <c r="AW536" s="198"/>
      <c r="AX536" s="198"/>
      <c r="AY536" s="184"/>
      <c r="AZ536" s="184"/>
      <c r="BA536" s="184"/>
      <c r="BB536" s="848"/>
      <c r="BC536" s="184"/>
      <c r="BD536" s="184"/>
      <c r="BE536" s="184"/>
      <c r="BF536" s="184"/>
      <c r="BG536" s="848"/>
      <c r="BH536" s="186"/>
      <c r="BI536" s="199"/>
      <c r="BJ536" s="199"/>
      <c r="BK536" s="199"/>
      <c r="BL536" s="186"/>
      <c r="BM536" s="186"/>
      <c r="BN536" s="186"/>
      <c r="BO536" s="186"/>
      <c r="BP536" s="186"/>
      <c r="BQ536" s="186"/>
      <c r="BR536" s="186"/>
      <c r="BS536" s="186"/>
      <c r="BT536" s="187"/>
      <c r="BU536" s="188"/>
      <c r="BV536" s="189"/>
      <c r="BW536" s="185"/>
    </row>
    <row r="537" spans="2:75" customFormat="1" ht="18.75">
      <c r="B537" s="353" t="s">
        <v>1032</v>
      </c>
      <c r="C537" s="354">
        <v>21624757000126</v>
      </c>
      <c r="D537" s="355" t="s">
        <v>13</v>
      </c>
      <c r="E537" s="355" t="s">
        <v>615</v>
      </c>
      <c r="F537" s="355" t="s">
        <v>619</v>
      </c>
      <c r="G537" s="356" t="s">
        <v>34</v>
      </c>
      <c r="H537" s="356" t="s">
        <v>1336</v>
      </c>
      <c r="I537" s="356" t="s">
        <v>34</v>
      </c>
      <c r="J537" s="356" t="s">
        <v>611</v>
      </c>
      <c r="K537" s="357" t="s">
        <v>48</v>
      </c>
      <c r="L537" s="358"/>
      <c r="M537" s="358" t="s">
        <v>34</v>
      </c>
      <c r="N537" s="357">
        <v>397679</v>
      </c>
      <c r="O537" s="357" t="s">
        <v>1320</v>
      </c>
      <c r="P537" s="361">
        <v>42088</v>
      </c>
      <c r="Q537" s="362">
        <v>3282.7091999999998</v>
      </c>
      <c r="R537" s="362">
        <v>3430.7989766480014</v>
      </c>
      <c r="S537" s="841">
        <v>6</v>
      </c>
      <c r="T537" s="359">
        <v>0.12632347878655481</v>
      </c>
      <c r="U537" s="664">
        <v>1.2630722416263169</v>
      </c>
      <c r="V537" s="359">
        <v>0.13852617284474378</v>
      </c>
      <c r="W537" s="664">
        <v>1.2054687201634067</v>
      </c>
      <c r="X537" s="359">
        <v>0.20959763750461291</v>
      </c>
      <c r="Y537" s="664">
        <v>1.3784717080198474</v>
      </c>
      <c r="Z537" s="359">
        <v>0.21181037232765942</v>
      </c>
      <c r="AA537" s="664">
        <v>1.1187017099577421</v>
      </c>
      <c r="AB537" s="359">
        <v>2.0644478971723706E-2</v>
      </c>
      <c r="AC537" s="363">
        <v>1.1437146376413381</v>
      </c>
      <c r="AD537" s="865">
        <v>0</v>
      </c>
      <c r="AE537" s="360" t="s">
        <v>1933</v>
      </c>
      <c r="AF537" s="844" t="s">
        <v>1783</v>
      </c>
      <c r="AG537" s="364" t="s">
        <v>59</v>
      </c>
      <c r="AH537" s="364" t="s">
        <v>1747</v>
      </c>
      <c r="AI537" s="364">
        <v>1</v>
      </c>
      <c r="AJ537" s="364">
        <v>1</v>
      </c>
      <c r="AK537" s="364">
        <v>1</v>
      </c>
      <c r="AL537" s="359">
        <v>2.0499999999999997E-2</v>
      </c>
      <c r="AM537" s="359">
        <v>0.2</v>
      </c>
      <c r="AN537" s="664" t="s">
        <v>64</v>
      </c>
      <c r="AO537" s="357" t="s">
        <v>1323</v>
      </c>
      <c r="AP537" s="360" t="s">
        <v>1762</v>
      </c>
      <c r="AQ537" s="366" t="s">
        <v>664</v>
      </c>
      <c r="AR537" s="359">
        <v>4.6666666666666697E-3</v>
      </c>
      <c r="AS537" s="359">
        <v>4.6666666666666697E-3</v>
      </c>
      <c r="AT537" s="359" t="s">
        <v>1417</v>
      </c>
      <c r="AW537" s="198"/>
      <c r="AX537" s="198"/>
      <c r="AY537" s="184"/>
      <c r="AZ537" s="184"/>
      <c r="BA537" s="184"/>
      <c r="BB537" s="848"/>
      <c r="BC537" s="184"/>
      <c r="BD537" s="184"/>
      <c r="BE537" s="184"/>
      <c r="BF537" s="184"/>
      <c r="BG537" s="848"/>
      <c r="BH537" s="186"/>
      <c r="BI537" s="199"/>
      <c r="BJ537" s="199"/>
      <c r="BK537" s="199"/>
      <c r="BL537" s="186"/>
      <c r="BM537" s="186"/>
      <c r="BN537" s="186"/>
      <c r="BO537" s="186"/>
      <c r="BP537" s="186"/>
      <c r="BQ537" s="186"/>
      <c r="BR537" s="186"/>
      <c r="BS537" s="186"/>
      <c r="BT537" s="187"/>
      <c r="BU537" s="188"/>
      <c r="BV537" s="189"/>
      <c r="BW537" s="185"/>
    </row>
    <row r="538" spans="2:75" customFormat="1" ht="18.75">
      <c r="B538" s="353" t="s">
        <v>530</v>
      </c>
      <c r="C538" s="354">
        <v>41594603000146</v>
      </c>
      <c r="D538" s="355" t="s">
        <v>13</v>
      </c>
      <c r="E538" s="355" t="s">
        <v>616</v>
      </c>
      <c r="F538" s="355" t="s">
        <v>619</v>
      </c>
      <c r="G538" s="356" t="s">
        <v>34</v>
      </c>
      <c r="H538" s="356" t="s">
        <v>1337</v>
      </c>
      <c r="I538" s="356" t="s">
        <v>34</v>
      </c>
      <c r="J538" s="356" t="s">
        <v>611</v>
      </c>
      <c r="K538" s="357" t="s">
        <v>48</v>
      </c>
      <c r="L538" s="358"/>
      <c r="M538" s="358" t="s">
        <v>1414</v>
      </c>
      <c r="N538" s="357">
        <v>600520</v>
      </c>
      <c r="O538" s="357" t="s">
        <v>1320</v>
      </c>
      <c r="P538" s="361">
        <v>44353</v>
      </c>
      <c r="Q538" s="362">
        <v>6.04793935</v>
      </c>
      <c r="R538" s="362">
        <v>12.270968069103454</v>
      </c>
      <c r="S538" s="841">
        <v>6</v>
      </c>
      <c r="T538" s="359">
        <v>-0.13992017340695306</v>
      </c>
      <c r="U538" s="664">
        <v>-1.3990216923370011</v>
      </c>
      <c r="V538" s="359">
        <v>-0.13992017340695306</v>
      </c>
      <c r="W538" s="664">
        <v>-1.2175994535773504</v>
      </c>
      <c r="X538" s="359"/>
      <c r="Y538" s="664"/>
      <c r="Z538" s="359"/>
      <c r="AA538" s="664"/>
      <c r="AB538" s="359">
        <v>0.16584022882787358</v>
      </c>
      <c r="AC538" s="363">
        <v>-1.536629292339871</v>
      </c>
      <c r="AD538" s="865">
        <v>41594622000172</v>
      </c>
      <c r="AE538" s="360" t="s">
        <v>1957</v>
      </c>
      <c r="AF538" s="844" t="s">
        <v>1741</v>
      </c>
      <c r="AG538" s="364" t="s">
        <v>1436</v>
      </c>
      <c r="AH538" s="364" t="s">
        <v>1742</v>
      </c>
      <c r="AI538" s="364">
        <v>500</v>
      </c>
      <c r="AJ538" s="364">
        <v>0</v>
      </c>
      <c r="AK538" s="364">
        <v>500</v>
      </c>
      <c r="AL538" s="359">
        <v>5.0000000000000001E-3</v>
      </c>
      <c r="AM538" s="359">
        <v>0</v>
      </c>
      <c r="AN538" s="664" t="s">
        <v>34</v>
      </c>
      <c r="AO538" s="357" t="s">
        <v>1323</v>
      </c>
      <c r="AP538" s="360" t="s">
        <v>1762</v>
      </c>
      <c r="AQ538" s="366" t="s">
        <v>679</v>
      </c>
      <c r="AR538" s="359">
        <v>3.3335000000000001E-3</v>
      </c>
      <c r="AS538" s="359">
        <v>3.3335000000000001E-3</v>
      </c>
      <c r="AT538" s="359" t="s">
        <v>1417</v>
      </c>
      <c r="AW538" s="198"/>
      <c r="AX538" s="198"/>
      <c r="AY538" s="184"/>
      <c r="AZ538" s="184"/>
      <c r="BA538" s="184"/>
      <c r="BB538" s="848"/>
      <c r="BC538" s="184"/>
      <c r="BD538" s="184"/>
      <c r="BE538" s="184"/>
      <c r="BF538" s="184"/>
      <c r="BG538" s="848"/>
      <c r="BH538" s="186"/>
      <c r="BI538" s="199"/>
      <c r="BJ538" s="199"/>
      <c r="BK538" s="199"/>
      <c r="BL538" s="186"/>
      <c r="BM538" s="186"/>
      <c r="BN538" s="186"/>
      <c r="BO538" s="186"/>
      <c r="BP538" s="186"/>
      <c r="BQ538" s="186"/>
      <c r="BR538" s="186"/>
      <c r="BS538" s="186"/>
      <c r="BT538" s="187"/>
      <c r="BU538" s="188"/>
      <c r="BV538" s="189"/>
      <c r="BW538" s="185"/>
    </row>
    <row r="539" spans="2:75" customFormat="1" ht="18.75">
      <c r="B539" s="353" t="s">
        <v>531</v>
      </c>
      <c r="C539" s="354">
        <v>41594555000196</v>
      </c>
      <c r="D539" s="355" t="s">
        <v>13</v>
      </c>
      <c r="E539" s="355" t="s">
        <v>615</v>
      </c>
      <c r="F539" s="355" t="s">
        <v>619</v>
      </c>
      <c r="G539" s="356" t="s">
        <v>34</v>
      </c>
      <c r="H539" s="356" t="s">
        <v>1337</v>
      </c>
      <c r="I539" s="356" t="s">
        <v>34</v>
      </c>
      <c r="J539" s="356" t="s">
        <v>1417</v>
      </c>
      <c r="K539" s="357" t="s">
        <v>49</v>
      </c>
      <c r="L539" s="358"/>
      <c r="M539" s="358" t="s">
        <v>1414</v>
      </c>
      <c r="N539" s="357">
        <v>600482</v>
      </c>
      <c r="O539" s="357" t="s">
        <v>1320</v>
      </c>
      <c r="P539" s="361">
        <v>44356</v>
      </c>
      <c r="Q539" s="362">
        <v>4.3814380699999997</v>
      </c>
      <c r="R539" s="362">
        <v>7.4847203299310392</v>
      </c>
      <c r="S539" s="841">
        <v>6</v>
      </c>
      <c r="T539" s="359">
        <v>-0.1770227264710289</v>
      </c>
      <c r="U539" s="664">
        <v>-1.7699994814136071</v>
      </c>
      <c r="V539" s="359">
        <v>-0.1770227264710289</v>
      </c>
      <c r="W539" s="664">
        <v>-1.540469610447085</v>
      </c>
      <c r="X539" s="359"/>
      <c r="Y539" s="664"/>
      <c r="Z539" s="359"/>
      <c r="AA539" s="664"/>
      <c r="AB539" s="359">
        <v>0.24120593883065961</v>
      </c>
      <c r="AC539" s="363">
        <v>-1.210324704045908</v>
      </c>
      <c r="AD539" s="865">
        <v>41594569000100</v>
      </c>
      <c r="AE539" s="360" t="s">
        <v>1957</v>
      </c>
      <c r="AF539" s="844" t="s">
        <v>1741</v>
      </c>
      <c r="AG539" s="364" t="s">
        <v>1436</v>
      </c>
      <c r="AH539" s="364" t="s">
        <v>1742</v>
      </c>
      <c r="AI539" s="364">
        <v>500</v>
      </c>
      <c r="AJ539" s="364">
        <v>0</v>
      </c>
      <c r="AK539" s="364">
        <v>500</v>
      </c>
      <c r="AL539" s="359">
        <v>5.0000000000000001E-3</v>
      </c>
      <c r="AM539" s="359">
        <v>0</v>
      </c>
      <c r="AN539" s="664" t="s">
        <v>34</v>
      </c>
      <c r="AO539" s="357" t="s">
        <v>1323</v>
      </c>
      <c r="AP539" s="360" t="s">
        <v>1762</v>
      </c>
      <c r="AQ539" s="366" t="s">
        <v>679</v>
      </c>
      <c r="AR539" s="359">
        <v>3.3335000000000001E-3</v>
      </c>
      <c r="AS539" s="359">
        <v>3.3335000000000001E-3</v>
      </c>
      <c r="AT539" s="359" t="s">
        <v>1417</v>
      </c>
      <c r="AW539" s="198"/>
      <c r="AX539" s="198"/>
      <c r="AY539" s="184"/>
      <c r="AZ539" s="184"/>
      <c r="BA539" s="184"/>
      <c r="BB539" s="848"/>
      <c r="BC539" s="184"/>
      <c r="BD539" s="184"/>
      <c r="BE539" s="184"/>
      <c r="BF539" s="184"/>
      <c r="BG539" s="848"/>
      <c r="BH539" s="186"/>
      <c r="BI539" s="199"/>
      <c r="BJ539" s="199"/>
      <c r="BK539" s="199"/>
      <c r="BL539" s="186"/>
      <c r="BM539" s="186"/>
      <c r="BN539" s="186"/>
      <c r="BO539" s="186"/>
      <c r="BP539" s="186"/>
      <c r="BQ539" s="186"/>
      <c r="BR539" s="186"/>
      <c r="BS539" s="186"/>
      <c r="BT539" s="187"/>
      <c r="BU539" s="188"/>
      <c r="BV539" s="189"/>
      <c r="BW539" s="185"/>
    </row>
    <row r="540" spans="2:75" customFormat="1" ht="18.75">
      <c r="B540" s="353" t="s">
        <v>342</v>
      </c>
      <c r="C540" s="354">
        <v>400490000113</v>
      </c>
      <c r="D540" s="355" t="s">
        <v>13</v>
      </c>
      <c r="E540" s="355" t="s">
        <v>615</v>
      </c>
      <c r="F540" s="355" t="s">
        <v>619</v>
      </c>
      <c r="G540" s="356" t="s">
        <v>34</v>
      </c>
      <c r="H540" s="356" t="s">
        <v>1336</v>
      </c>
      <c r="I540" s="356" t="s">
        <v>34</v>
      </c>
      <c r="J540" s="356" t="s">
        <v>1417</v>
      </c>
      <c r="K540" s="357" t="s">
        <v>48</v>
      </c>
      <c r="L540" s="358"/>
      <c r="M540" s="358" t="s">
        <v>34</v>
      </c>
      <c r="N540" s="357">
        <v>242918</v>
      </c>
      <c r="O540" s="357" t="s">
        <v>1320</v>
      </c>
      <c r="P540" s="361">
        <v>34731</v>
      </c>
      <c r="Q540" s="362">
        <v>0</v>
      </c>
      <c r="R540" s="362">
        <v>0</v>
      </c>
      <c r="S540" s="841">
        <v>6</v>
      </c>
      <c r="T540" s="359"/>
      <c r="U540" s="664"/>
      <c r="V540" s="359"/>
      <c r="W540" s="664"/>
      <c r="X540" s="359"/>
      <c r="Y540" s="664"/>
      <c r="Z540" s="359"/>
      <c r="AA540" s="664"/>
      <c r="AB540" s="359"/>
      <c r="AC540" s="363"/>
      <c r="AD540" s="865">
        <v>0</v>
      </c>
      <c r="AE540" s="360" t="s">
        <v>1787</v>
      </c>
      <c r="AF540" s="844" t="s">
        <v>1783</v>
      </c>
      <c r="AG540" s="364" t="s">
        <v>59</v>
      </c>
      <c r="AH540" s="364" t="s">
        <v>1747</v>
      </c>
      <c r="AI540" s="364">
        <v>10000</v>
      </c>
      <c r="AJ540" s="364">
        <v>100</v>
      </c>
      <c r="AK540" s="364">
        <v>10000</v>
      </c>
      <c r="AL540" s="359">
        <v>1.4999999999999999E-2</v>
      </c>
      <c r="AM540" s="359">
        <v>0.2</v>
      </c>
      <c r="AN540" s="664" t="s">
        <v>64</v>
      </c>
      <c r="AO540" s="357" t="s">
        <v>1323</v>
      </c>
      <c r="AP540" s="360" t="s">
        <v>1762</v>
      </c>
      <c r="AQ540" s="366" t="s">
        <v>664</v>
      </c>
      <c r="AR540" s="359">
        <v>4.4999999999999997E-3</v>
      </c>
      <c r="AS540" s="359">
        <v>4.4999999999999997E-3</v>
      </c>
      <c r="AT540" s="359" t="s">
        <v>1417</v>
      </c>
      <c r="AW540" s="198"/>
      <c r="AX540" s="198"/>
      <c r="AY540" s="184"/>
      <c r="AZ540" s="184"/>
      <c r="BA540" s="184"/>
      <c r="BB540" s="848"/>
      <c r="BC540" s="184"/>
      <c r="BD540" s="184"/>
      <c r="BE540" s="184"/>
      <c r="BF540" s="184"/>
      <c r="BG540" s="848"/>
      <c r="BH540" s="186"/>
      <c r="BI540" s="199"/>
      <c r="BJ540" s="199"/>
      <c r="BK540" s="199"/>
      <c r="BL540" s="186"/>
      <c r="BM540" s="186"/>
      <c r="BN540" s="186"/>
      <c r="BO540" s="186"/>
      <c r="BP540" s="186"/>
      <c r="BQ540" s="186"/>
      <c r="BR540" s="186"/>
      <c r="BS540" s="186"/>
      <c r="BT540" s="187"/>
      <c r="BU540" s="188"/>
      <c r="BV540" s="189"/>
      <c r="BW540" s="185"/>
    </row>
    <row r="541" spans="2:75" customFormat="1" ht="18.75">
      <c r="B541" s="353" t="s">
        <v>1230</v>
      </c>
      <c r="C541" s="354">
        <v>37504085000155</v>
      </c>
      <c r="D541" s="355" t="s">
        <v>13</v>
      </c>
      <c r="E541" s="355" t="s">
        <v>616</v>
      </c>
      <c r="F541" s="355" t="s">
        <v>619</v>
      </c>
      <c r="G541" s="356" t="s">
        <v>34</v>
      </c>
      <c r="H541" s="356" t="s">
        <v>1337</v>
      </c>
      <c r="I541" s="356" t="s">
        <v>34</v>
      </c>
      <c r="J541" s="356" t="s">
        <v>611</v>
      </c>
      <c r="K541" s="357" t="s">
        <v>49</v>
      </c>
      <c r="L541" s="358"/>
      <c r="M541" s="358" t="s">
        <v>34</v>
      </c>
      <c r="N541" s="357">
        <v>555878</v>
      </c>
      <c r="O541" s="357" t="s">
        <v>1320</v>
      </c>
      <c r="P541" s="361">
        <v>44048</v>
      </c>
      <c r="Q541" s="362">
        <v>1.1601320100000001</v>
      </c>
      <c r="R541" s="362">
        <v>1.2226062059760954</v>
      </c>
      <c r="S541" s="841">
        <v>6</v>
      </c>
      <c r="T541" s="359">
        <v>-0.38603402115222729</v>
      </c>
      <c r="U541" s="664">
        <v>-3.8598434837646436</v>
      </c>
      <c r="V541" s="359">
        <v>-0.37822335867563062</v>
      </c>
      <c r="W541" s="664">
        <v>-3.2913377938306159</v>
      </c>
      <c r="X541" s="359">
        <v>-0.34340710000000152</v>
      </c>
      <c r="Y541" s="664">
        <v>-2.258503374937737</v>
      </c>
      <c r="Z541" s="359"/>
      <c r="AA541" s="664"/>
      <c r="AB541" s="359">
        <v>0.28335230824253732</v>
      </c>
      <c r="AC541" s="363">
        <v>-1.7403709953611186</v>
      </c>
      <c r="AD541" s="865">
        <v>37843206000193</v>
      </c>
      <c r="AE541" s="360" t="s">
        <v>1763</v>
      </c>
      <c r="AF541" s="844" t="s">
        <v>1760</v>
      </c>
      <c r="AG541" s="364" t="s">
        <v>1435</v>
      </c>
      <c r="AH541" s="364" t="s">
        <v>1742</v>
      </c>
      <c r="AI541" s="364">
        <v>5000</v>
      </c>
      <c r="AJ541" s="364">
        <v>5000</v>
      </c>
      <c r="AK541" s="364">
        <v>5000</v>
      </c>
      <c r="AL541" s="359">
        <v>0.01</v>
      </c>
      <c r="AM541" s="359">
        <v>0</v>
      </c>
      <c r="AN541" s="664" t="s">
        <v>34</v>
      </c>
      <c r="AO541" s="357" t="s">
        <v>1323</v>
      </c>
      <c r="AP541" s="360" t="s">
        <v>1762</v>
      </c>
      <c r="AQ541" s="366" t="s">
        <v>679</v>
      </c>
      <c r="AR541" s="359">
        <v>6.6666666666666697E-3</v>
      </c>
      <c r="AS541" s="359">
        <v>6.6666666666666697E-3</v>
      </c>
      <c r="AT541" s="359" t="s">
        <v>1417</v>
      </c>
      <c r="AW541" s="198"/>
      <c r="AX541" s="198"/>
      <c r="AY541" s="184"/>
      <c r="AZ541" s="184"/>
      <c r="BA541" s="184"/>
      <c r="BB541" s="848"/>
      <c r="BC541" s="184"/>
      <c r="BD541" s="184"/>
      <c r="BE541" s="184"/>
      <c r="BF541" s="184"/>
      <c r="BG541" s="848"/>
      <c r="BH541" s="186"/>
      <c r="BI541" s="199"/>
      <c r="BJ541" s="199"/>
      <c r="BK541" s="199"/>
      <c r="BL541" s="186"/>
      <c r="BM541" s="186"/>
      <c r="BN541" s="186"/>
      <c r="BO541" s="186"/>
      <c r="BP541" s="186"/>
      <c r="BQ541" s="186"/>
      <c r="BR541" s="186"/>
      <c r="BS541" s="186"/>
      <c r="BT541" s="187"/>
      <c r="BU541" s="188"/>
      <c r="BV541" s="189"/>
      <c r="BW541" s="185"/>
    </row>
    <row r="542" spans="2:75" customFormat="1" ht="18.75">
      <c r="B542" s="353" t="s">
        <v>1311</v>
      </c>
      <c r="C542" s="354">
        <v>42014125000110</v>
      </c>
      <c r="D542" s="355" t="s">
        <v>13</v>
      </c>
      <c r="E542" s="355" t="s">
        <v>616</v>
      </c>
      <c r="F542" s="355" t="s">
        <v>619</v>
      </c>
      <c r="G542" s="356" t="s">
        <v>34</v>
      </c>
      <c r="H542" s="356" t="s">
        <v>1337</v>
      </c>
      <c r="I542" s="356" t="s">
        <v>34</v>
      </c>
      <c r="J542" s="356" t="s">
        <v>612</v>
      </c>
      <c r="K542" s="357" t="s">
        <v>48</v>
      </c>
      <c r="L542" s="358"/>
      <c r="M542" s="358" t="s">
        <v>34</v>
      </c>
      <c r="N542" s="357">
        <v>616699</v>
      </c>
      <c r="O542" s="357" t="s">
        <v>1320</v>
      </c>
      <c r="P542" s="361">
        <v>44461</v>
      </c>
      <c r="Q542" s="362"/>
      <c r="R542" s="362"/>
      <c r="S542" s="841">
        <v>6</v>
      </c>
      <c r="T542" s="359"/>
      <c r="U542" s="664"/>
      <c r="V542" s="359"/>
      <c r="W542" s="664"/>
      <c r="X542" s="359"/>
      <c r="Y542" s="664"/>
      <c r="Z542" s="359"/>
      <c r="AA542" s="664"/>
      <c r="AB542" s="359"/>
      <c r="AC542" s="363"/>
      <c r="AD542" s="865">
        <v>42046741000153</v>
      </c>
      <c r="AE542" s="360" t="s">
        <v>2076</v>
      </c>
      <c r="AF542" s="844" t="s">
        <v>1783</v>
      </c>
      <c r="AG542" s="364" t="s">
        <v>59</v>
      </c>
      <c r="AH542" s="364" t="s">
        <v>1742</v>
      </c>
      <c r="AI542" s="364">
        <v>5000</v>
      </c>
      <c r="AJ542" s="364">
        <v>5000</v>
      </c>
      <c r="AK542" s="364">
        <v>5000</v>
      </c>
      <c r="AL542" s="359">
        <v>1.9299999999999998E-2</v>
      </c>
      <c r="AM542" s="359">
        <v>0.2</v>
      </c>
      <c r="AN542" s="664" t="s">
        <v>64</v>
      </c>
      <c r="AO542" s="357" t="s">
        <v>1323</v>
      </c>
      <c r="AP542" s="360" t="s">
        <v>1762</v>
      </c>
      <c r="AQ542" s="366" t="s">
        <v>664</v>
      </c>
      <c r="AR542" s="359">
        <v>5.14666666666667E-3</v>
      </c>
      <c r="AS542" s="359">
        <v>5.14666666666667E-3</v>
      </c>
      <c r="AT542" s="359" t="s">
        <v>1417</v>
      </c>
      <c r="AW542" s="198"/>
      <c r="AX542" s="198"/>
      <c r="AY542" s="184"/>
      <c r="AZ542" s="184"/>
      <c r="BA542" s="184"/>
      <c r="BB542" s="848"/>
      <c r="BC542" s="184"/>
      <c r="BD542" s="184"/>
      <c r="BE542" s="184"/>
      <c r="BF542" s="184"/>
      <c r="BG542" s="848"/>
      <c r="BH542" s="186"/>
      <c r="BI542" s="199"/>
      <c r="BJ542" s="199"/>
      <c r="BK542" s="199"/>
      <c r="BL542" s="186"/>
      <c r="BM542" s="186"/>
      <c r="BN542" s="186"/>
      <c r="BO542" s="186"/>
      <c r="BP542" s="186"/>
      <c r="BQ542" s="186"/>
      <c r="BR542" s="186"/>
      <c r="BS542" s="186"/>
      <c r="BT542" s="187"/>
      <c r="BU542" s="188"/>
      <c r="BV542" s="189"/>
      <c r="BW542" s="185"/>
    </row>
    <row r="543" spans="2:75" customFormat="1" ht="18.75">
      <c r="B543" s="353" t="s">
        <v>1314</v>
      </c>
      <c r="C543" s="354">
        <v>41978534000174</v>
      </c>
      <c r="D543" s="355" t="s">
        <v>11</v>
      </c>
      <c r="E543" s="355" t="s">
        <v>620</v>
      </c>
      <c r="F543" s="355" t="s">
        <v>619</v>
      </c>
      <c r="G543" s="356" t="s">
        <v>738</v>
      </c>
      <c r="H543" s="356" t="s">
        <v>34</v>
      </c>
      <c r="I543" s="356" t="s">
        <v>1417</v>
      </c>
      <c r="J543" s="356" t="s">
        <v>608</v>
      </c>
      <c r="K543" s="357" t="s">
        <v>48</v>
      </c>
      <c r="L543" s="358"/>
      <c r="M543" s="358" t="s">
        <v>34</v>
      </c>
      <c r="N543" s="357">
        <v>610879</v>
      </c>
      <c r="O543" s="357" t="s">
        <v>1320</v>
      </c>
      <c r="P543" s="361">
        <v>44425</v>
      </c>
      <c r="Q543" s="362">
        <v>656.15022999999997</v>
      </c>
      <c r="R543" s="362">
        <v>280.3270719123505</v>
      </c>
      <c r="S543" s="841">
        <v>6</v>
      </c>
      <c r="T543" s="359">
        <v>0.11013447671019261</v>
      </c>
      <c r="U543" s="664">
        <v>1.101203051997411</v>
      </c>
      <c r="V543" s="359">
        <v>0.12556687382055665</v>
      </c>
      <c r="W543" s="664">
        <v>1.0926955936986302</v>
      </c>
      <c r="X543" s="359"/>
      <c r="Y543" s="664"/>
      <c r="Z543" s="359"/>
      <c r="AA543" s="664"/>
      <c r="AB543" s="359">
        <v>2.9114495031541912E-2</v>
      </c>
      <c r="AC543" s="363">
        <v>0.36586908860043282</v>
      </c>
      <c r="AD543" s="865">
        <v>41955522000124</v>
      </c>
      <c r="AE543" s="360" t="s">
        <v>2076</v>
      </c>
      <c r="AF543" s="844" t="s">
        <v>1783</v>
      </c>
      <c r="AG543" s="364" t="s">
        <v>59</v>
      </c>
      <c r="AH543" s="364" t="s">
        <v>1742</v>
      </c>
      <c r="AI543" s="364">
        <v>50000</v>
      </c>
      <c r="AJ543" s="364">
        <v>5000</v>
      </c>
      <c r="AK543" s="364">
        <v>50000</v>
      </c>
      <c r="AL543" s="359">
        <v>0</v>
      </c>
      <c r="AM543" s="359">
        <v>0</v>
      </c>
      <c r="AN543" s="664" t="s">
        <v>64</v>
      </c>
      <c r="AO543" s="357" t="s">
        <v>1323</v>
      </c>
      <c r="AP543" s="360" t="s">
        <v>1762</v>
      </c>
      <c r="AQ543" s="366" t="s">
        <v>688</v>
      </c>
      <c r="AR543" s="359">
        <v>2.48E-3</v>
      </c>
      <c r="AS543" s="359">
        <v>2.48E-3</v>
      </c>
      <c r="AT543" s="359" t="s">
        <v>1417</v>
      </c>
      <c r="AW543" s="198"/>
      <c r="AX543" s="198"/>
      <c r="AY543" s="184"/>
      <c r="AZ543" s="184"/>
      <c r="BA543" s="184"/>
      <c r="BB543" s="848"/>
      <c r="BC543" s="184"/>
      <c r="BD543" s="184"/>
      <c r="BE543" s="184"/>
      <c r="BF543" s="184"/>
      <c r="BG543" s="848"/>
      <c r="BH543" s="186"/>
      <c r="BI543" s="199"/>
      <c r="BJ543" s="199"/>
      <c r="BK543" s="199"/>
      <c r="BL543" s="186"/>
      <c r="BM543" s="186"/>
      <c r="BN543" s="186"/>
      <c r="BO543" s="186"/>
      <c r="BP543" s="186"/>
      <c r="BQ543" s="186"/>
      <c r="BR543" s="186"/>
      <c r="BS543" s="186"/>
      <c r="BT543" s="187"/>
      <c r="BU543" s="188"/>
      <c r="BV543" s="189"/>
      <c r="BW543" s="185"/>
    </row>
    <row r="544" spans="2:75" customFormat="1" ht="18.75">
      <c r="B544" s="353" t="s">
        <v>546</v>
      </c>
      <c r="C544" s="354">
        <v>41762791000174</v>
      </c>
      <c r="D544" s="355" t="s">
        <v>13</v>
      </c>
      <c r="E544" s="355" t="s">
        <v>615</v>
      </c>
      <c r="F544" s="355" t="s">
        <v>619</v>
      </c>
      <c r="G544" s="356" t="s">
        <v>34</v>
      </c>
      <c r="H544" s="356" t="s">
        <v>1336</v>
      </c>
      <c r="I544" s="356" t="s">
        <v>34</v>
      </c>
      <c r="J544" s="356" t="s">
        <v>1417</v>
      </c>
      <c r="K544" s="357" t="s">
        <v>48</v>
      </c>
      <c r="L544" s="358"/>
      <c r="M544" s="358" t="s">
        <v>34</v>
      </c>
      <c r="N544" s="357">
        <v>600563</v>
      </c>
      <c r="O544" s="357" t="s">
        <v>1320</v>
      </c>
      <c r="P544" s="361">
        <v>44332</v>
      </c>
      <c r="Q544" s="362">
        <v>7.6161625099999997</v>
      </c>
      <c r="R544" s="362">
        <v>12.921906328719512</v>
      </c>
      <c r="S544" s="841">
        <v>6</v>
      </c>
      <c r="T544" s="359">
        <v>7.0305709004782724E-2</v>
      </c>
      <c r="U544" s="664">
        <v>0.70296662445342639</v>
      </c>
      <c r="V544" s="359">
        <v>7.0305709004782724E-2</v>
      </c>
      <c r="W544" s="664">
        <v>0.61180736689494208</v>
      </c>
      <c r="X544" s="359"/>
      <c r="Y544" s="664"/>
      <c r="Z544" s="359"/>
      <c r="AA544" s="664"/>
      <c r="AB544" s="359">
        <v>3.8103628244181238E-2</v>
      </c>
      <c r="AC544" s="363">
        <v>-1.1707302718694264</v>
      </c>
      <c r="AD544" s="865">
        <v>0</v>
      </c>
      <c r="AE544" s="360" t="s">
        <v>2071</v>
      </c>
      <c r="AF544" s="844" t="s">
        <v>1760</v>
      </c>
      <c r="AG544" s="364" t="s">
        <v>1435</v>
      </c>
      <c r="AH544" s="364" t="s">
        <v>1747</v>
      </c>
      <c r="AI544" s="364">
        <v>1000</v>
      </c>
      <c r="AJ544" s="364">
        <v>0</v>
      </c>
      <c r="AK544" s="364">
        <v>0</v>
      </c>
      <c r="AL544" s="359">
        <v>1.2500000000000001E-2</v>
      </c>
      <c r="AM544" s="359">
        <v>0</v>
      </c>
      <c r="AN544" s="664" t="s">
        <v>34</v>
      </c>
      <c r="AO544" s="357" t="s">
        <v>1323</v>
      </c>
      <c r="AP544" s="360" t="s">
        <v>1762</v>
      </c>
      <c r="AQ544" s="366" t="s">
        <v>668</v>
      </c>
      <c r="AR544" s="359">
        <v>3.7499999999999999E-3</v>
      </c>
      <c r="AS544" s="359">
        <v>3.7499999999999999E-3</v>
      </c>
      <c r="AT544" s="359" t="s">
        <v>1417</v>
      </c>
      <c r="AW544" s="198"/>
      <c r="AX544" s="198"/>
      <c r="AY544" s="184"/>
      <c r="AZ544" s="184"/>
      <c r="BA544" s="184"/>
      <c r="BB544" s="848"/>
      <c r="BC544" s="184"/>
      <c r="BD544" s="184"/>
      <c r="BE544" s="184"/>
      <c r="BF544" s="184"/>
      <c r="BG544" s="848"/>
      <c r="BH544" s="186"/>
      <c r="BI544" s="199"/>
      <c r="BJ544" s="199"/>
      <c r="BK544" s="199"/>
      <c r="BL544" s="186"/>
      <c r="BM544" s="186"/>
      <c r="BN544" s="186"/>
      <c r="BO544" s="186"/>
      <c r="BP544" s="186"/>
      <c r="BQ544" s="186"/>
      <c r="BR544" s="186"/>
      <c r="BS544" s="186"/>
      <c r="BT544" s="187"/>
      <c r="BU544" s="188"/>
      <c r="BV544" s="189"/>
      <c r="BW544" s="185"/>
    </row>
    <row r="545" spans="2:75" customFormat="1" ht="18.75">
      <c r="B545" s="353" t="s">
        <v>724</v>
      </c>
      <c r="C545" s="354">
        <v>25306476000186</v>
      </c>
      <c r="D545" s="355" t="s">
        <v>14</v>
      </c>
      <c r="E545" s="355" t="s">
        <v>15</v>
      </c>
      <c r="F545" s="355" t="s">
        <v>610</v>
      </c>
      <c r="G545" s="356" t="s">
        <v>1417</v>
      </c>
      <c r="H545" s="356" t="s">
        <v>34</v>
      </c>
      <c r="I545" s="356" t="s">
        <v>34</v>
      </c>
      <c r="J545" s="356" t="s">
        <v>611</v>
      </c>
      <c r="K545" s="357" t="s">
        <v>48</v>
      </c>
      <c r="L545" s="358"/>
      <c r="M545" s="358" t="s">
        <v>1414</v>
      </c>
      <c r="N545" s="357">
        <v>428582</v>
      </c>
      <c r="O545" s="357" t="s">
        <v>1320</v>
      </c>
      <c r="P545" s="361">
        <v>42652</v>
      </c>
      <c r="Q545" s="362">
        <v>10.731225</v>
      </c>
      <c r="R545" s="362">
        <v>21.127064505976083</v>
      </c>
      <c r="S545" s="841">
        <v>6</v>
      </c>
      <c r="T545" s="359">
        <v>-0.18595045059205495</v>
      </c>
      <c r="U545" s="664">
        <v>-1.8592652349099865</v>
      </c>
      <c r="V545" s="359">
        <v>-0.15195209125236497</v>
      </c>
      <c r="W545" s="664">
        <v>-1.3223024155401828</v>
      </c>
      <c r="X545" s="359">
        <v>-6.9294204149472627E-5</v>
      </c>
      <c r="Y545" s="664">
        <v>-4.557308044452423E-4</v>
      </c>
      <c r="Z545" s="359">
        <v>0.29298283053376961</v>
      </c>
      <c r="AA545" s="664">
        <v>1.5474237163388744</v>
      </c>
      <c r="AB545" s="359">
        <v>0.17538116408693918</v>
      </c>
      <c r="AC545" s="363">
        <v>-1.5216392974697071</v>
      </c>
      <c r="AD545" s="865">
        <v>23966345000108</v>
      </c>
      <c r="AE545" s="360" t="s">
        <v>1957</v>
      </c>
      <c r="AF545" s="844" t="s">
        <v>1741</v>
      </c>
      <c r="AG545" s="364" t="s">
        <v>1436</v>
      </c>
      <c r="AH545" s="364" t="s">
        <v>1742</v>
      </c>
      <c r="AI545" s="364">
        <v>5000</v>
      </c>
      <c r="AJ545" s="364">
        <v>1000</v>
      </c>
      <c r="AK545" s="364">
        <v>1000</v>
      </c>
      <c r="AL545" s="359">
        <v>5.5000000000000005E-3</v>
      </c>
      <c r="AM545" s="359">
        <v>0</v>
      </c>
      <c r="AN545" s="664" t="s">
        <v>34</v>
      </c>
      <c r="AO545" s="357" t="s">
        <v>1323</v>
      </c>
      <c r="AP545" s="360" t="s">
        <v>1744</v>
      </c>
      <c r="AQ545" s="366" t="s">
        <v>687</v>
      </c>
      <c r="AR545" s="359">
        <v>3.6666666666666701E-3</v>
      </c>
      <c r="AS545" s="359">
        <v>3.6666666666666701E-3</v>
      </c>
      <c r="AT545" s="359" t="s">
        <v>1417</v>
      </c>
      <c r="AW545" s="198"/>
      <c r="AX545" s="198"/>
      <c r="AY545" s="184"/>
      <c r="AZ545" s="184"/>
      <c r="BA545" s="184"/>
      <c r="BB545" s="848"/>
      <c r="BC545" s="184"/>
      <c r="BD545" s="184"/>
      <c r="BE545" s="184"/>
      <c r="BF545" s="184"/>
      <c r="BG545" s="848"/>
      <c r="BH545" s="186"/>
      <c r="BI545" s="199"/>
      <c r="BJ545" s="199"/>
      <c r="BK545" s="199"/>
      <c r="BL545" s="186"/>
      <c r="BM545" s="186"/>
      <c r="BN545" s="186"/>
      <c r="BO545" s="186"/>
      <c r="BP545" s="186"/>
      <c r="BQ545" s="186"/>
      <c r="BR545" s="186"/>
      <c r="BS545" s="186"/>
      <c r="BT545" s="187"/>
      <c r="BU545" s="188"/>
      <c r="BV545" s="189"/>
      <c r="BW545" s="185"/>
    </row>
    <row r="546" spans="2:75" customFormat="1" ht="18.75">
      <c r="B546" s="353" t="s">
        <v>1064</v>
      </c>
      <c r="C546" s="354">
        <v>32319558000120</v>
      </c>
      <c r="D546" s="355" t="s">
        <v>13</v>
      </c>
      <c r="E546" s="355" t="s">
        <v>616</v>
      </c>
      <c r="F546" s="355" t="s">
        <v>610</v>
      </c>
      <c r="G546" s="356" t="s">
        <v>34</v>
      </c>
      <c r="H546" s="356" t="s">
        <v>1337</v>
      </c>
      <c r="I546" s="356" t="s">
        <v>34</v>
      </c>
      <c r="J546" s="356" t="s">
        <v>1417</v>
      </c>
      <c r="K546" s="357" t="s">
        <v>48</v>
      </c>
      <c r="L546" s="358"/>
      <c r="M546" s="358" t="s">
        <v>34</v>
      </c>
      <c r="N546" s="357">
        <v>523917</v>
      </c>
      <c r="O546" s="357" t="s">
        <v>1320</v>
      </c>
      <c r="P546" s="361">
        <v>43863</v>
      </c>
      <c r="Q546" s="362">
        <v>27.51937075</v>
      </c>
      <c r="R546" s="362">
        <v>45.637542400358541</v>
      </c>
      <c r="S546" s="841">
        <v>6</v>
      </c>
      <c r="T546" s="359">
        <v>-0.11056930644439877</v>
      </c>
      <c r="U546" s="664">
        <v>-1.1055507898240233</v>
      </c>
      <c r="V546" s="359">
        <v>-9.3923033909523057E-2</v>
      </c>
      <c r="W546" s="664">
        <v>-0.81732770894978968</v>
      </c>
      <c r="X546" s="359">
        <v>7.864378266335903E-2</v>
      </c>
      <c r="Y546" s="664">
        <v>0.51722066481172191</v>
      </c>
      <c r="Z546" s="359"/>
      <c r="AA546" s="664"/>
      <c r="AB546" s="359">
        <v>9.6782232035392948E-2</v>
      </c>
      <c r="AC546" s="363">
        <v>-2.1578115070900239</v>
      </c>
      <c r="AD546" s="865">
        <v>34461768000184</v>
      </c>
      <c r="AE546" s="360" t="s">
        <v>1957</v>
      </c>
      <c r="AF546" s="844" t="s">
        <v>1741</v>
      </c>
      <c r="AG546" s="364" t="s">
        <v>1436</v>
      </c>
      <c r="AH546" s="364" t="s">
        <v>1742</v>
      </c>
      <c r="AI546" s="364">
        <v>500</v>
      </c>
      <c r="AJ546" s="364">
        <v>500</v>
      </c>
      <c r="AK546" s="364">
        <v>500</v>
      </c>
      <c r="AL546" s="359">
        <v>0.01</v>
      </c>
      <c r="AM546" s="359">
        <v>0</v>
      </c>
      <c r="AN546" s="664" t="s">
        <v>34</v>
      </c>
      <c r="AO546" s="357" t="s">
        <v>1323</v>
      </c>
      <c r="AP546" s="360" t="s">
        <v>1762</v>
      </c>
      <c r="AQ546" s="366" t="s">
        <v>679</v>
      </c>
      <c r="AR546" s="359">
        <v>6.6666666666666697E-3</v>
      </c>
      <c r="AS546" s="359">
        <v>6.6666666666666697E-3</v>
      </c>
      <c r="AT546" s="359" t="s">
        <v>1417</v>
      </c>
      <c r="AW546" s="198"/>
      <c r="AX546" s="198"/>
      <c r="AY546" s="184"/>
      <c r="AZ546" s="184"/>
      <c r="BA546" s="184"/>
      <c r="BB546" s="848"/>
      <c r="BC546" s="184"/>
      <c r="BD546" s="184"/>
      <c r="BE546" s="184"/>
      <c r="BF546" s="184"/>
      <c r="BG546" s="848"/>
      <c r="BH546" s="186"/>
      <c r="BI546" s="199"/>
      <c r="BJ546" s="199"/>
      <c r="BK546" s="199"/>
      <c r="BL546" s="186"/>
      <c r="BM546" s="186"/>
      <c r="BN546" s="186"/>
      <c r="BO546" s="186"/>
      <c r="BP546" s="186"/>
      <c r="BQ546" s="186"/>
      <c r="BR546" s="186"/>
      <c r="BS546" s="186"/>
      <c r="BT546" s="187"/>
      <c r="BU546" s="188"/>
      <c r="BV546" s="189"/>
      <c r="BW546" s="185"/>
    </row>
    <row r="547" spans="2:75" customFormat="1" ht="18.75">
      <c r="B547" s="353" t="s">
        <v>1065</v>
      </c>
      <c r="C547" s="354">
        <v>38281316000171</v>
      </c>
      <c r="D547" s="355" t="s">
        <v>13</v>
      </c>
      <c r="E547" s="355" t="s">
        <v>616</v>
      </c>
      <c r="F547" s="355" t="s">
        <v>610</v>
      </c>
      <c r="G547" s="356" t="s">
        <v>34</v>
      </c>
      <c r="H547" s="356" t="s">
        <v>1337</v>
      </c>
      <c r="I547" s="356" t="s">
        <v>34</v>
      </c>
      <c r="J547" s="356" t="s">
        <v>1417</v>
      </c>
      <c r="K547" s="357" t="s">
        <v>49</v>
      </c>
      <c r="L547" s="358"/>
      <c r="M547" s="358" t="s">
        <v>34</v>
      </c>
      <c r="N547" s="357">
        <v>555096</v>
      </c>
      <c r="O547" s="357" t="s">
        <v>1320</v>
      </c>
      <c r="P547" s="361">
        <v>44121</v>
      </c>
      <c r="Q547" s="362">
        <v>12.44595299</v>
      </c>
      <c r="R547" s="362">
        <v>20.468392008360009</v>
      </c>
      <c r="S547" s="841">
        <v>6</v>
      </c>
      <c r="T547" s="359">
        <v>-0.20487689179557766</v>
      </c>
      <c r="U547" s="664">
        <v>-2.0485052934214729</v>
      </c>
      <c r="V547" s="359">
        <v>-0.20729398776797836</v>
      </c>
      <c r="W547" s="664">
        <v>-1.8038931777339968</v>
      </c>
      <c r="X547" s="359">
        <v>-9.054155445620149E-2</v>
      </c>
      <c r="Y547" s="664">
        <v>-0.59546936074250956</v>
      </c>
      <c r="Z547" s="359"/>
      <c r="AA547" s="664"/>
      <c r="AB547" s="359">
        <v>0.15902707784443848</v>
      </c>
      <c r="AC547" s="363">
        <v>-2.0261251869412455</v>
      </c>
      <c r="AD547" s="865">
        <v>36352767000127</v>
      </c>
      <c r="AE547" s="360" t="s">
        <v>1957</v>
      </c>
      <c r="AF547" s="844" t="s">
        <v>1741</v>
      </c>
      <c r="AG547" s="364" t="s">
        <v>1436</v>
      </c>
      <c r="AH547" s="364" t="s">
        <v>1742</v>
      </c>
      <c r="AI547" s="364">
        <v>1000</v>
      </c>
      <c r="AJ547" s="364">
        <v>0</v>
      </c>
      <c r="AK547" s="364">
        <v>500</v>
      </c>
      <c r="AL547" s="359">
        <v>0.01</v>
      </c>
      <c r="AM547" s="359">
        <v>0</v>
      </c>
      <c r="AN547" s="664" t="s">
        <v>34</v>
      </c>
      <c r="AO547" s="357" t="s">
        <v>1323</v>
      </c>
      <c r="AP547" s="360" t="s">
        <v>1762</v>
      </c>
      <c r="AQ547" s="366" t="s">
        <v>679</v>
      </c>
      <c r="AR547" s="359">
        <v>6.6666666666666697E-3</v>
      </c>
      <c r="AS547" s="359">
        <v>6.6666666666666697E-3</v>
      </c>
      <c r="AT547" s="359" t="s">
        <v>1417</v>
      </c>
      <c r="AW547" s="198"/>
      <c r="AX547" s="198"/>
      <c r="AY547" s="184"/>
      <c r="AZ547" s="184"/>
      <c r="BA547" s="184"/>
      <c r="BB547" s="848"/>
      <c r="BC547" s="184"/>
      <c r="BD547" s="184"/>
      <c r="BE547" s="184"/>
      <c r="BF547" s="184"/>
      <c r="BG547" s="848"/>
      <c r="BH547" s="186"/>
      <c r="BI547" s="199"/>
      <c r="BJ547" s="199"/>
      <c r="BK547" s="199"/>
      <c r="BL547" s="186"/>
      <c r="BM547" s="186"/>
      <c r="BN547" s="186"/>
      <c r="BO547" s="186"/>
      <c r="BP547" s="186"/>
      <c r="BQ547" s="186"/>
      <c r="BR547" s="186"/>
      <c r="BS547" s="186"/>
      <c r="BT547" s="187"/>
      <c r="BU547" s="188"/>
      <c r="BV547" s="189"/>
      <c r="BW547" s="185"/>
    </row>
    <row r="548" spans="2:75" customFormat="1" ht="18.75">
      <c r="B548" s="353" t="s">
        <v>301</v>
      </c>
      <c r="C548" s="354">
        <v>9586692000176</v>
      </c>
      <c r="D548" s="355" t="s">
        <v>13</v>
      </c>
      <c r="E548" s="355" t="s">
        <v>616</v>
      </c>
      <c r="F548" s="355" t="s">
        <v>610</v>
      </c>
      <c r="G548" s="356" t="s">
        <v>34</v>
      </c>
      <c r="H548" s="356" t="s">
        <v>1337</v>
      </c>
      <c r="I548" s="356" t="s">
        <v>34</v>
      </c>
      <c r="J548" s="356" t="s">
        <v>1417</v>
      </c>
      <c r="K548" s="357" t="s">
        <v>48</v>
      </c>
      <c r="L548" s="358"/>
      <c r="M548" s="358" t="s">
        <v>34</v>
      </c>
      <c r="N548" s="357">
        <v>211451</v>
      </c>
      <c r="O548" s="357" t="s">
        <v>1320</v>
      </c>
      <c r="P548" s="361">
        <v>39612</v>
      </c>
      <c r="Q548" s="362">
        <v>7.8246580000000003</v>
      </c>
      <c r="R548" s="362">
        <v>10.308781541832667</v>
      </c>
      <c r="S548" s="841">
        <v>6</v>
      </c>
      <c r="T548" s="359">
        <v>0.15340708792000401</v>
      </c>
      <c r="U548" s="664">
        <v>1.5338734832333336</v>
      </c>
      <c r="V548" s="359">
        <v>8.8485804213606523E-2</v>
      </c>
      <c r="W548" s="664">
        <v>0.77001238803843397</v>
      </c>
      <c r="X548" s="359">
        <v>7.2657280457349316E-2</v>
      </c>
      <c r="Y548" s="664">
        <v>0.47784892370227749</v>
      </c>
      <c r="Z548" s="359">
        <v>-4.9295867768605062E-3</v>
      </c>
      <c r="AA548" s="664">
        <v>-2.6036199719850908E-2</v>
      </c>
      <c r="AB548" s="359">
        <v>7.4281704095316453E-2</v>
      </c>
      <c r="AC548" s="363">
        <v>-0.35579388177181615</v>
      </c>
      <c r="AD548" s="865">
        <v>9573796000146</v>
      </c>
      <c r="AE548" s="360" t="s">
        <v>1815</v>
      </c>
      <c r="AF548" s="844" t="s">
        <v>1760</v>
      </c>
      <c r="AG548" s="364" t="s">
        <v>1435</v>
      </c>
      <c r="AH548" s="364" t="s">
        <v>1747</v>
      </c>
      <c r="AI548" s="364">
        <v>1000</v>
      </c>
      <c r="AJ548" s="364">
        <v>500</v>
      </c>
      <c r="AK548" s="364">
        <v>1000</v>
      </c>
      <c r="AL548" s="359">
        <v>0.02</v>
      </c>
      <c r="AM548" s="359">
        <v>0.25</v>
      </c>
      <c r="AN548" s="664" t="s">
        <v>64</v>
      </c>
      <c r="AO548" s="357" t="s">
        <v>1323</v>
      </c>
      <c r="AP548" s="360" t="s">
        <v>1762</v>
      </c>
      <c r="AQ548" s="366" t="s">
        <v>668</v>
      </c>
      <c r="AR548" s="359">
        <v>5.3333333333333297E-3</v>
      </c>
      <c r="AS548" s="359">
        <v>5.3333333333333297E-3</v>
      </c>
      <c r="AT548" s="359" t="s">
        <v>1417</v>
      </c>
      <c r="AW548" s="198"/>
      <c r="AX548" s="198"/>
      <c r="AY548" s="184"/>
      <c r="AZ548" s="184"/>
      <c r="BA548" s="184"/>
      <c r="BB548" s="848"/>
      <c r="BC548" s="184"/>
      <c r="BD548" s="184"/>
      <c r="BE548" s="184"/>
      <c r="BF548" s="184"/>
      <c r="BG548" s="848"/>
      <c r="BH548" s="186"/>
      <c r="BI548" s="199"/>
      <c r="BJ548" s="199"/>
      <c r="BK548" s="199"/>
      <c r="BL548" s="186"/>
      <c r="BM548" s="186"/>
      <c r="BN548" s="186"/>
      <c r="BO548" s="186"/>
      <c r="BP548" s="186"/>
      <c r="BQ548" s="186"/>
      <c r="BR548" s="186"/>
      <c r="BS548" s="186"/>
      <c r="BT548" s="187"/>
      <c r="BU548" s="188"/>
      <c r="BV548" s="189"/>
      <c r="BW548" s="185"/>
    </row>
    <row r="549" spans="2:75" customFormat="1" ht="18.75">
      <c r="B549" s="353" t="s">
        <v>170</v>
      </c>
      <c r="C549" s="354">
        <v>13176277000111</v>
      </c>
      <c r="D549" s="355" t="s">
        <v>11</v>
      </c>
      <c r="E549" s="355" t="s">
        <v>621</v>
      </c>
      <c r="F549" s="355" t="s">
        <v>672</v>
      </c>
      <c r="G549" s="356" t="s">
        <v>738</v>
      </c>
      <c r="H549" s="356" t="s">
        <v>34</v>
      </c>
      <c r="I549" s="356" t="s">
        <v>1417</v>
      </c>
      <c r="J549" s="356" t="s">
        <v>608</v>
      </c>
      <c r="K549" s="357" t="s">
        <v>48</v>
      </c>
      <c r="L549" s="358"/>
      <c r="M549" s="358" t="s">
        <v>34</v>
      </c>
      <c r="N549" s="357">
        <v>288561</v>
      </c>
      <c r="O549" s="357" t="s">
        <v>1320</v>
      </c>
      <c r="P549" s="361">
        <v>40823</v>
      </c>
      <c r="Q549" s="362">
        <v>38.636822000000002</v>
      </c>
      <c r="R549" s="362">
        <v>51.05475666135456</v>
      </c>
      <c r="S549" s="841">
        <v>6</v>
      </c>
      <c r="T549" s="359">
        <v>8.6696673798040358E-2</v>
      </c>
      <c r="U549" s="664">
        <v>0.86685518137655537</v>
      </c>
      <c r="V549" s="359">
        <v>0.12278144742866104</v>
      </c>
      <c r="W549" s="664">
        <v>1.0684565324527022</v>
      </c>
      <c r="X549" s="359">
        <v>0.15706721189803785</v>
      </c>
      <c r="Y549" s="664">
        <v>1.0329921197429452</v>
      </c>
      <c r="Z549" s="359">
        <v>0.23255886663409764</v>
      </c>
      <c r="AA549" s="664">
        <v>1.2282873539683865</v>
      </c>
      <c r="AB549" s="359">
        <v>2.9188315183341373E-2</v>
      </c>
      <c r="AC549" s="363">
        <v>0.2695142669572857</v>
      </c>
      <c r="AD549" s="865">
        <v>0</v>
      </c>
      <c r="AE549" s="360" t="s">
        <v>1778</v>
      </c>
      <c r="AF549" s="844" t="s">
        <v>1760</v>
      </c>
      <c r="AG549" s="364" t="s">
        <v>1435</v>
      </c>
      <c r="AH549" s="364" t="s">
        <v>1747</v>
      </c>
      <c r="AI549" s="364">
        <v>1000</v>
      </c>
      <c r="AJ549" s="364">
        <v>1</v>
      </c>
      <c r="AK549" s="364">
        <v>1000</v>
      </c>
      <c r="AL549" s="359">
        <v>0.01</v>
      </c>
      <c r="AM549" s="359">
        <v>0.2</v>
      </c>
      <c r="AN549" s="664" t="s">
        <v>636</v>
      </c>
      <c r="AO549" s="357" t="s">
        <v>1323</v>
      </c>
      <c r="AP549" s="360" t="s">
        <v>1762</v>
      </c>
      <c r="AQ549" s="366" t="s">
        <v>664</v>
      </c>
      <c r="AR549" s="359">
        <v>3.3333333333333301E-3</v>
      </c>
      <c r="AS549" s="359">
        <v>3.3333333333333301E-3</v>
      </c>
      <c r="AT549" s="359" t="s">
        <v>1417</v>
      </c>
      <c r="AW549" s="198"/>
      <c r="AX549" s="198"/>
      <c r="AY549" s="184"/>
      <c r="AZ549" s="184"/>
      <c r="BA549" s="184"/>
      <c r="BB549" s="848"/>
      <c r="BC549" s="184"/>
      <c r="BD549" s="184"/>
      <c r="BE549" s="184"/>
      <c r="BF549" s="184"/>
      <c r="BG549" s="848"/>
      <c r="BH549" s="186"/>
      <c r="BI549" s="199"/>
      <c r="BJ549" s="199"/>
      <c r="BK549" s="199"/>
      <c r="BL549" s="218"/>
      <c r="BM549" s="186"/>
      <c r="BN549" s="186"/>
      <c r="BO549" s="186"/>
      <c r="BP549" s="186"/>
      <c r="BQ549" s="186"/>
      <c r="BR549" s="186"/>
      <c r="BS549" s="186"/>
      <c r="BT549" s="187"/>
      <c r="BU549" s="188"/>
      <c r="BV549" s="189"/>
      <c r="BW549" s="185"/>
    </row>
    <row r="550" spans="2:75" customFormat="1" ht="18.75">
      <c r="B550" s="353" t="s">
        <v>1382</v>
      </c>
      <c r="C550" s="354">
        <v>7400556000114</v>
      </c>
      <c r="D550" s="355" t="s">
        <v>11</v>
      </c>
      <c r="E550" s="355" t="s">
        <v>621</v>
      </c>
      <c r="F550" s="355" t="s">
        <v>672</v>
      </c>
      <c r="G550" s="356" t="s">
        <v>866</v>
      </c>
      <c r="H550" s="356" t="s">
        <v>34</v>
      </c>
      <c r="I550" s="356" t="s">
        <v>1417</v>
      </c>
      <c r="J550" s="356" t="s">
        <v>608</v>
      </c>
      <c r="K550" s="357" t="s">
        <v>48</v>
      </c>
      <c r="L550" s="358"/>
      <c r="M550" s="358" t="s">
        <v>34</v>
      </c>
      <c r="N550" s="357">
        <v>148342</v>
      </c>
      <c r="O550" s="357" t="s">
        <v>1320</v>
      </c>
      <c r="P550" s="361">
        <v>38536</v>
      </c>
      <c r="Q550" s="362">
        <v>91.478772000000006</v>
      </c>
      <c r="R550" s="362">
        <v>131.54937967600003</v>
      </c>
      <c r="S550" s="841">
        <v>6</v>
      </c>
      <c r="T550" s="359">
        <v>4.1354062241789835E-2</v>
      </c>
      <c r="U550" s="664">
        <v>0.41348741024104169</v>
      </c>
      <c r="V550" s="359">
        <v>8.2200261459010049E-2</v>
      </c>
      <c r="W550" s="664">
        <v>0.71531496137662987</v>
      </c>
      <c r="X550" s="359">
        <v>5.9222051260205966E-2</v>
      </c>
      <c r="Y550" s="664">
        <v>0.38948875151943635</v>
      </c>
      <c r="Z550" s="359">
        <v>-7.3620374243124065E-3</v>
      </c>
      <c r="AA550" s="664">
        <v>-3.8883477540989558E-2</v>
      </c>
      <c r="AB550" s="359">
        <v>8.449547426069981E-2</v>
      </c>
      <c r="AC550" s="363">
        <v>-0.38717480297652546</v>
      </c>
      <c r="AD550" s="865">
        <v>10756541000106</v>
      </c>
      <c r="AE550" s="360" t="s">
        <v>1791</v>
      </c>
      <c r="AF550" s="844" t="s">
        <v>1785</v>
      </c>
      <c r="AG550" s="364" t="s">
        <v>719</v>
      </c>
      <c r="AH550" s="364" t="s">
        <v>1747</v>
      </c>
      <c r="AI550" s="364">
        <v>500</v>
      </c>
      <c r="AJ550" s="364">
        <v>500</v>
      </c>
      <c r="AK550" s="364">
        <v>500</v>
      </c>
      <c r="AL550" s="359">
        <v>7.6E-3</v>
      </c>
      <c r="AM550" s="359">
        <v>0</v>
      </c>
      <c r="AN550" s="664" t="s">
        <v>635</v>
      </c>
      <c r="AO550" s="357" t="s">
        <v>1323</v>
      </c>
      <c r="AP550" s="360" t="s">
        <v>1749</v>
      </c>
      <c r="AQ550" s="366" t="s">
        <v>1372</v>
      </c>
      <c r="AR550" s="359">
        <v>1.25E-3</v>
      </c>
      <c r="AS550" s="359">
        <v>1.25E-3</v>
      </c>
      <c r="AT550" s="359" t="s">
        <v>1417</v>
      </c>
      <c r="AW550" s="198"/>
      <c r="AX550" s="198"/>
      <c r="AY550" s="184"/>
      <c r="AZ550" s="184"/>
      <c r="BA550" s="184"/>
      <c r="BB550" s="848"/>
      <c r="BC550" s="184"/>
      <c r="BD550" s="184"/>
      <c r="BE550" s="184"/>
      <c r="BF550" s="184"/>
      <c r="BG550" s="848"/>
      <c r="BH550" s="186"/>
      <c r="BI550" s="199"/>
      <c r="BJ550" s="199"/>
      <c r="BK550" s="199"/>
      <c r="BL550" s="186"/>
      <c r="BM550" s="186"/>
      <c r="BN550" s="186"/>
      <c r="BO550" s="186"/>
      <c r="BP550" s="186"/>
      <c r="BQ550" s="186"/>
      <c r="BR550" s="186"/>
      <c r="BS550" s="186"/>
      <c r="BT550" s="187"/>
      <c r="BU550" s="188"/>
      <c r="BV550" s="189"/>
      <c r="BW550" s="185"/>
    </row>
    <row r="551" spans="2:75" customFormat="1" ht="18.75">
      <c r="B551" s="353" t="s">
        <v>1104</v>
      </c>
      <c r="C551" s="354">
        <v>27181717000133</v>
      </c>
      <c r="D551" s="355" t="s">
        <v>14</v>
      </c>
      <c r="E551" s="355" t="s">
        <v>607</v>
      </c>
      <c r="F551" s="355" t="s">
        <v>860</v>
      </c>
      <c r="G551" s="356" t="s">
        <v>1417</v>
      </c>
      <c r="H551" s="356" t="s">
        <v>34</v>
      </c>
      <c r="I551" s="356" t="s">
        <v>34</v>
      </c>
      <c r="J551" s="356" t="s">
        <v>611</v>
      </c>
      <c r="K551" s="357" t="s">
        <v>1417</v>
      </c>
      <c r="L551" s="358"/>
      <c r="M551" s="358" t="s">
        <v>34</v>
      </c>
      <c r="N551" s="357">
        <v>480673</v>
      </c>
      <c r="O551" s="357" t="s">
        <v>1320</v>
      </c>
      <c r="P551" s="361">
        <v>42783</v>
      </c>
      <c r="Q551" s="362">
        <v>17.65021123</v>
      </c>
      <c r="R551" s="362">
        <v>26.877581498884485</v>
      </c>
      <c r="S551" s="841">
        <v>6</v>
      </c>
      <c r="T551" s="359">
        <v>-0.1459748849818393</v>
      </c>
      <c r="U551" s="664">
        <v>-1.4595610172095705</v>
      </c>
      <c r="V551" s="359">
        <v>-0.12625042505640849</v>
      </c>
      <c r="W551" s="664">
        <v>-1.0986439254580875</v>
      </c>
      <c r="X551" s="359">
        <v>6.5566447085748658E-2</v>
      </c>
      <c r="Y551" s="664">
        <v>0.43121427025195236</v>
      </c>
      <c r="Z551" s="359">
        <v>0.54134813094565604</v>
      </c>
      <c r="AA551" s="664">
        <v>2.8591946329922457</v>
      </c>
      <c r="AB551" s="359">
        <v>0.19831147230480531</v>
      </c>
      <c r="AC551" s="363">
        <v>-1.2160930596291548</v>
      </c>
      <c r="AD551" s="865">
        <v>0</v>
      </c>
      <c r="AE551" s="360" t="s">
        <v>1986</v>
      </c>
      <c r="AF551" s="844" t="s">
        <v>1760</v>
      </c>
      <c r="AG551" s="364" t="s">
        <v>1435</v>
      </c>
      <c r="AH551" s="364" t="s">
        <v>1742</v>
      </c>
      <c r="AI551" s="364">
        <v>5000</v>
      </c>
      <c r="AJ551" s="364">
        <v>200</v>
      </c>
      <c r="AK551" s="364">
        <v>200</v>
      </c>
      <c r="AL551" s="359">
        <v>0</v>
      </c>
      <c r="AM551" s="359">
        <v>0</v>
      </c>
      <c r="AN551" s="664" t="s">
        <v>2161</v>
      </c>
      <c r="AO551" s="357" t="s">
        <v>1323</v>
      </c>
      <c r="AP551" s="360" t="s">
        <v>1744</v>
      </c>
      <c r="AQ551" s="366" t="s">
        <v>687</v>
      </c>
      <c r="AR551" s="359">
        <v>5.8333333333333301E-3</v>
      </c>
      <c r="AS551" s="359">
        <v>5.8333333333333301E-3</v>
      </c>
      <c r="AT551" s="359" t="s">
        <v>1417</v>
      </c>
      <c r="AW551" s="198"/>
      <c r="AX551" s="198"/>
      <c r="AY551" s="184"/>
      <c r="AZ551" s="184"/>
      <c r="BA551" s="184"/>
      <c r="BB551" s="848"/>
      <c r="BC551" s="184"/>
      <c r="BD551" s="184"/>
      <c r="BE551" s="184"/>
      <c r="BF551" s="184"/>
      <c r="BG551" s="848"/>
      <c r="BH551" s="186"/>
      <c r="BI551" s="199"/>
      <c r="BJ551" s="199"/>
      <c r="BK551" s="199"/>
      <c r="BL551" s="186"/>
      <c r="BM551" s="186"/>
      <c r="BN551" s="186"/>
      <c r="BO551" s="186"/>
      <c r="BP551" s="186"/>
      <c r="BQ551" s="186"/>
      <c r="BR551" s="186"/>
      <c r="BS551" s="186"/>
      <c r="BT551" s="187"/>
      <c r="BU551" s="188"/>
      <c r="BV551" s="189"/>
      <c r="BW551" s="185"/>
    </row>
    <row r="552" spans="2:75" customFormat="1" ht="18.75">
      <c r="B552" s="353" t="s">
        <v>498</v>
      </c>
      <c r="C552" s="354">
        <v>42190534000178</v>
      </c>
      <c r="D552" s="355" t="s">
        <v>14</v>
      </c>
      <c r="E552" s="355" t="s">
        <v>607</v>
      </c>
      <c r="F552" s="355" t="s">
        <v>860</v>
      </c>
      <c r="G552" s="356" t="s">
        <v>1417</v>
      </c>
      <c r="H552" s="356" t="s">
        <v>34</v>
      </c>
      <c r="I552" s="356" t="s">
        <v>34</v>
      </c>
      <c r="J552" s="356" t="s">
        <v>611</v>
      </c>
      <c r="K552" s="357" t="s">
        <v>48</v>
      </c>
      <c r="L552" s="358"/>
      <c r="M552" s="358" t="s">
        <v>1414</v>
      </c>
      <c r="N552" s="357">
        <v>599476</v>
      </c>
      <c r="O552" s="357" t="s">
        <v>1320</v>
      </c>
      <c r="P552" s="361">
        <v>44377</v>
      </c>
      <c r="Q552" s="362">
        <v>0</v>
      </c>
      <c r="R552" s="362">
        <v>0</v>
      </c>
      <c r="S552" s="841">
        <v>6</v>
      </c>
      <c r="T552" s="359"/>
      <c r="U552" s="664"/>
      <c r="V552" s="359"/>
      <c r="W552" s="664"/>
      <c r="X552" s="359"/>
      <c r="Y552" s="664"/>
      <c r="Z552" s="359"/>
      <c r="AA552" s="664"/>
      <c r="AB552" s="359"/>
      <c r="AC552" s="363"/>
      <c r="AD552" s="865">
        <v>0</v>
      </c>
      <c r="AE552" s="360" t="s">
        <v>2014</v>
      </c>
      <c r="AF552" s="844" t="s">
        <v>1760</v>
      </c>
      <c r="AG552" s="364" t="s">
        <v>1435</v>
      </c>
      <c r="AH552" s="364" t="s">
        <v>1747</v>
      </c>
      <c r="AI552" s="364">
        <v>0</v>
      </c>
      <c r="AJ552" s="364">
        <v>0</v>
      </c>
      <c r="AK552" s="364">
        <v>0</v>
      </c>
      <c r="AL552" s="359">
        <v>9.0000000000000011E-3</v>
      </c>
      <c r="AM552" s="359">
        <v>0.1</v>
      </c>
      <c r="AN552" s="664" t="s">
        <v>34</v>
      </c>
      <c r="AO552" s="357" t="s">
        <v>1323</v>
      </c>
      <c r="AP552" s="360" t="s">
        <v>1762</v>
      </c>
      <c r="AQ552" s="366" t="s">
        <v>668</v>
      </c>
      <c r="AR552" s="359">
        <v>2.9997000000000001E-3</v>
      </c>
      <c r="AS552" s="359">
        <v>2.9997000000000001E-3</v>
      </c>
      <c r="AT552" s="359" t="s">
        <v>1417</v>
      </c>
      <c r="AW552" s="198"/>
      <c r="AX552" s="198"/>
      <c r="AY552" s="184"/>
      <c r="AZ552" s="184"/>
      <c r="BA552" s="184"/>
      <c r="BB552" s="848"/>
      <c r="BC552" s="184"/>
      <c r="BD552" s="184"/>
      <c r="BE552" s="184"/>
      <c r="BF552" s="184"/>
      <c r="BG552" s="848"/>
      <c r="BH552" s="186"/>
      <c r="BI552" s="199"/>
      <c r="BJ552" s="199"/>
      <c r="BK552" s="199"/>
      <c r="BL552" s="218"/>
      <c r="BM552" s="186"/>
      <c r="BN552" s="186"/>
      <c r="BO552" s="186"/>
      <c r="BP552" s="186"/>
      <c r="BQ552" s="186"/>
      <c r="BR552" s="186"/>
      <c r="BS552" s="186"/>
      <c r="BT552" s="187"/>
      <c r="BU552" s="188"/>
      <c r="BV552" s="189"/>
      <c r="BW552" s="185"/>
    </row>
    <row r="553" spans="2:75" customFormat="1" ht="18.75">
      <c r="B553" s="353" t="s">
        <v>2821</v>
      </c>
      <c r="C553" s="354">
        <v>33165244000183</v>
      </c>
      <c r="D553" s="355" t="s">
        <v>13</v>
      </c>
      <c r="E553" s="355" t="s">
        <v>1417</v>
      </c>
      <c r="F553" s="355" t="s">
        <v>1417</v>
      </c>
      <c r="G553" s="356" t="s">
        <v>1417</v>
      </c>
      <c r="H553" s="356" t="s">
        <v>1417</v>
      </c>
      <c r="I553" s="356" t="s">
        <v>1417</v>
      </c>
      <c r="J553" s="356" t="s">
        <v>608</v>
      </c>
      <c r="K553" s="357" t="s">
        <v>48</v>
      </c>
      <c r="L553" s="358"/>
      <c r="M553" s="358" t="s">
        <v>1417</v>
      </c>
      <c r="N553" s="357">
        <v>542717</v>
      </c>
      <c r="O553" s="357" t="s">
        <v>1320</v>
      </c>
      <c r="P553" s="361">
        <v>43766</v>
      </c>
      <c r="Q553" s="362"/>
      <c r="R553" s="362"/>
      <c r="S553" s="841">
        <v>7</v>
      </c>
      <c r="T553" s="359"/>
      <c r="U553" s="664"/>
      <c r="V553" s="359"/>
      <c r="W553" s="664"/>
      <c r="X553" s="359"/>
      <c r="Y553" s="664"/>
      <c r="Z553" s="359"/>
      <c r="AA553" s="664"/>
      <c r="AB553" s="359"/>
      <c r="AC553" s="363"/>
      <c r="AD553" s="865">
        <v>32770526000147</v>
      </c>
      <c r="AE553" s="360" t="s">
        <v>1770</v>
      </c>
      <c r="AF553" s="844" t="s">
        <v>1760</v>
      </c>
      <c r="AG553" s="364" t="s">
        <v>1435</v>
      </c>
      <c r="AH553" s="364" t="s">
        <v>2153</v>
      </c>
      <c r="AI553" s="364">
        <v>0</v>
      </c>
      <c r="AJ553" s="364">
        <v>0</v>
      </c>
      <c r="AK553" s="364">
        <v>0</v>
      </c>
      <c r="AL553" s="359">
        <v>1.0999999999999999E-2</v>
      </c>
      <c r="AM553" s="359">
        <v>0</v>
      </c>
      <c r="AN553" s="664" t="s">
        <v>2797</v>
      </c>
      <c r="AO553" s="357"/>
      <c r="AP553" s="360" t="s">
        <v>1762</v>
      </c>
      <c r="AQ553" s="366" t="s">
        <v>2211</v>
      </c>
      <c r="AR553" s="359">
        <v>3.5200000000000001E-3</v>
      </c>
      <c r="AS553" s="359">
        <v>3.5200000000000001E-3</v>
      </c>
      <c r="AT553" s="359" t="s">
        <v>1417</v>
      </c>
      <c r="AW553" s="198"/>
      <c r="AX553" s="198"/>
      <c r="AY553" s="184"/>
      <c r="AZ553" s="184"/>
      <c r="BA553" s="184"/>
      <c r="BB553" s="848"/>
      <c r="BC553" s="184"/>
      <c r="BD553" s="184"/>
      <c r="BE553" s="184"/>
      <c r="BF553" s="184"/>
      <c r="BG553" s="848"/>
      <c r="BH553" s="186"/>
      <c r="BI553" s="199"/>
      <c r="BJ553" s="199"/>
      <c r="BK553" s="199"/>
      <c r="BL553" s="186"/>
      <c r="BM553" s="186"/>
      <c r="BN553" s="186"/>
      <c r="BO553" s="186"/>
      <c r="BP553" s="186"/>
      <c r="BQ553" s="186"/>
      <c r="BR553" s="186"/>
      <c r="BS553" s="186"/>
      <c r="BT553" s="187"/>
      <c r="BU553" s="188"/>
      <c r="BV553" s="189"/>
      <c r="BW553" s="185"/>
    </row>
    <row r="554" spans="2:75" customFormat="1" ht="18.75">
      <c r="B554" s="353" t="s">
        <v>466</v>
      </c>
      <c r="C554" s="354">
        <v>43214822000188</v>
      </c>
      <c r="D554" s="355" t="s">
        <v>14</v>
      </c>
      <c r="E554" s="355" t="s">
        <v>607</v>
      </c>
      <c r="F554" s="355" t="s">
        <v>1417</v>
      </c>
      <c r="G554" s="356" t="s">
        <v>1417</v>
      </c>
      <c r="H554" s="356" t="s">
        <v>34</v>
      </c>
      <c r="I554" s="356" t="s">
        <v>34</v>
      </c>
      <c r="J554" s="356" t="s">
        <v>608</v>
      </c>
      <c r="K554" s="357" t="s">
        <v>48</v>
      </c>
      <c r="L554" s="358"/>
      <c r="M554" s="358" t="s">
        <v>1414</v>
      </c>
      <c r="N554" s="357">
        <v>616338</v>
      </c>
      <c r="O554" s="357" t="s">
        <v>1320</v>
      </c>
      <c r="P554" s="361">
        <v>44454</v>
      </c>
      <c r="Q554" s="362">
        <v>43.27</v>
      </c>
      <c r="R554" s="362">
        <v>40.879061224489796</v>
      </c>
      <c r="S554" s="841">
        <v>7</v>
      </c>
      <c r="T554" s="359">
        <v>6.6613381477509392E-16</v>
      </c>
      <c r="U554" s="664">
        <v>6.6604810026860906E-15</v>
      </c>
      <c r="V554" s="359">
        <v>1.1102230246251565E-15</v>
      </c>
      <c r="W554" s="664">
        <v>9.661272675819944E-15</v>
      </c>
      <c r="X554" s="359"/>
      <c r="Y554" s="664"/>
      <c r="Z554" s="359"/>
      <c r="AA554" s="664"/>
      <c r="AB554" s="359">
        <v>0.2150744769142108</v>
      </c>
      <c r="AC554" s="363">
        <v>-0.53430226453202456</v>
      </c>
      <c r="AD554" s="865">
        <v>43214858000161</v>
      </c>
      <c r="AE554" s="360" t="s">
        <v>1914</v>
      </c>
      <c r="AF554" s="844" t="s">
        <v>1760</v>
      </c>
      <c r="AG554" s="364" t="s">
        <v>1435</v>
      </c>
      <c r="AH554" s="364" t="s">
        <v>1742</v>
      </c>
      <c r="AI554" s="364">
        <v>1000</v>
      </c>
      <c r="AJ554" s="364">
        <v>0</v>
      </c>
      <c r="AK554" s="364">
        <v>0</v>
      </c>
      <c r="AL554" s="359">
        <v>0</v>
      </c>
      <c r="AM554" s="359">
        <v>0</v>
      </c>
      <c r="AN554" s="664" t="s">
        <v>2161</v>
      </c>
      <c r="AO554" s="357" t="s">
        <v>1323</v>
      </c>
      <c r="AP554" s="360" t="s">
        <v>1744</v>
      </c>
      <c r="AQ554" s="366" t="s">
        <v>659</v>
      </c>
      <c r="AR554" s="359">
        <v>0</v>
      </c>
      <c r="AS554" s="359">
        <v>0</v>
      </c>
      <c r="AT554" s="359" t="s">
        <v>1417</v>
      </c>
      <c r="AW554" s="198"/>
      <c r="AX554" s="198"/>
      <c r="AY554" s="184"/>
      <c r="AZ554" s="184"/>
      <c r="BA554" s="184"/>
      <c r="BB554" s="848"/>
      <c r="BC554" s="184"/>
      <c r="BD554" s="184"/>
      <c r="BE554" s="184"/>
      <c r="BF554" s="184"/>
      <c r="BG554" s="848"/>
      <c r="BH554" s="186"/>
      <c r="BI554" s="199"/>
      <c r="BJ554" s="199"/>
      <c r="BK554" s="199"/>
      <c r="BL554" s="218"/>
      <c r="BM554" s="186"/>
      <c r="BN554" s="186"/>
      <c r="BO554" s="186"/>
      <c r="BP554" s="186"/>
      <c r="BQ554" s="186"/>
      <c r="BR554" s="186"/>
      <c r="BS554" s="186"/>
      <c r="BT554" s="187"/>
      <c r="BU554" s="188"/>
      <c r="BV554" s="189"/>
      <c r="BW554" s="185"/>
    </row>
    <row r="555" spans="2:75" customFormat="1" ht="18.75">
      <c r="B555" s="353" t="s">
        <v>129</v>
      </c>
      <c r="C555" s="354">
        <v>11108013000103</v>
      </c>
      <c r="D555" s="355" t="s">
        <v>14</v>
      </c>
      <c r="E555" s="355" t="s">
        <v>607</v>
      </c>
      <c r="F555" s="355" t="s">
        <v>1417</v>
      </c>
      <c r="G555" s="356" t="s">
        <v>1417</v>
      </c>
      <c r="H555" s="356" t="s">
        <v>34</v>
      </c>
      <c r="I555" s="356" t="s">
        <v>34</v>
      </c>
      <c r="J555" s="356" t="s">
        <v>608</v>
      </c>
      <c r="K555" s="357" t="s">
        <v>48</v>
      </c>
      <c r="L555" s="358"/>
      <c r="M555" s="358" t="s">
        <v>34</v>
      </c>
      <c r="N555" s="357">
        <v>237191</v>
      </c>
      <c r="O555" s="357" t="s">
        <v>1320</v>
      </c>
      <c r="P555" s="361">
        <v>40117</v>
      </c>
      <c r="Q555" s="362">
        <v>324.62437599999998</v>
      </c>
      <c r="R555" s="362">
        <v>382.86121641434261</v>
      </c>
      <c r="S555" s="841">
        <v>7</v>
      </c>
      <c r="T555" s="359">
        <v>-2.0568712257750921E-2</v>
      </c>
      <c r="U555" s="664">
        <v>-0.20566065586795179</v>
      </c>
      <c r="V555" s="359">
        <v>1.0066114272211379E-4</v>
      </c>
      <c r="W555" s="664">
        <v>8.7596341106897758E-4</v>
      </c>
      <c r="X555" s="359">
        <v>1.9474399291941058E-2</v>
      </c>
      <c r="Y555" s="664">
        <v>0.12807829694183306</v>
      </c>
      <c r="Z555" s="359">
        <v>-4.2769953166615027E-2</v>
      </c>
      <c r="AA555" s="664">
        <v>-0.22589460193331931</v>
      </c>
      <c r="AB555" s="359">
        <v>0.25555482774151739</v>
      </c>
      <c r="AC555" s="363">
        <v>-0.44927391875262068</v>
      </c>
      <c r="AD555" s="865">
        <v>0</v>
      </c>
      <c r="AE555" s="360" t="s">
        <v>1768</v>
      </c>
      <c r="AF555" s="844" t="s">
        <v>1754</v>
      </c>
      <c r="AG555" s="364" t="s">
        <v>728</v>
      </c>
      <c r="AH555" s="364" t="s">
        <v>1747</v>
      </c>
      <c r="AI555" s="364">
        <v>5000</v>
      </c>
      <c r="AJ555" s="364">
        <v>1000</v>
      </c>
      <c r="AK555" s="364">
        <v>1000</v>
      </c>
      <c r="AL555" s="359">
        <v>0.02</v>
      </c>
      <c r="AM555" s="359">
        <v>0.2</v>
      </c>
      <c r="AN555" s="664" t="s">
        <v>2156</v>
      </c>
      <c r="AO555" s="357" t="s">
        <v>1323</v>
      </c>
      <c r="AP555" s="360" t="s">
        <v>1744</v>
      </c>
      <c r="AQ555" s="366" t="s">
        <v>681</v>
      </c>
      <c r="AR555" s="359">
        <v>6.6E-3</v>
      </c>
      <c r="AS555" s="359">
        <v>6.6E-3</v>
      </c>
      <c r="AT555" s="359" t="s">
        <v>1417</v>
      </c>
      <c r="AW555" s="198"/>
      <c r="AX555" s="198"/>
      <c r="AY555" s="184"/>
      <c r="AZ555" s="184"/>
      <c r="BA555" s="184"/>
      <c r="BB555" s="848"/>
      <c r="BC555" s="184"/>
      <c r="BD555" s="184"/>
      <c r="BE555" s="184"/>
      <c r="BF555" s="184"/>
      <c r="BG555" s="848"/>
      <c r="BH555" s="186"/>
      <c r="BI555" s="199"/>
      <c r="BJ555" s="199"/>
      <c r="BK555" s="199"/>
      <c r="BL555" s="186"/>
      <c r="BM555" s="186"/>
      <c r="BN555" s="186"/>
      <c r="BO555" s="186"/>
      <c r="BP555" s="186"/>
      <c r="BQ555" s="186"/>
      <c r="BR555" s="186"/>
      <c r="BS555" s="186"/>
      <c r="BT555" s="187"/>
      <c r="BU555" s="188"/>
      <c r="BV555" s="189"/>
      <c r="BW555" s="185"/>
    </row>
    <row r="556" spans="2:75" customFormat="1" ht="18.75">
      <c r="B556" s="353" t="s">
        <v>833</v>
      </c>
      <c r="C556" s="354">
        <v>45294999000167</v>
      </c>
      <c r="D556" s="355" t="s">
        <v>11</v>
      </c>
      <c r="E556" s="355" t="s">
        <v>661</v>
      </c>
      <c r="F556" s="355" t="s">
        <v>1417</v>
      </c>
      <c r="G556" s="356" t="s">
        <v>1417</v>
      </c>
      <c r="H556" s="356" t="s">
        <v>34</v>
      </c>
      <c r="I556" s="356" t="s">
        <v>34</v>
      </c>
      <c r="J556" s="356" t="s">
        <v>696</v>
      </c>
      <c r="K556" s="357" t="s">
        <v>48</v>
      </c>
      <c r="L556" s="358"/>
      <c r="M556" s="358" t="s">
        <v>1414</v>
      </c>
      <c r="N556" s="357">
        <v>648604</v>
      </c>
      <c r="O556" s="357" t="s">
        <v>1320</v>
      </c>
      <c r="P556" s="361">
        <v>44678</v>
      </c>
      <c r="Q556" s="362"/>
      <c r="R556" s="362"/>
      <c r="S556" s="841">
        <v>7</v>
      </c>
      <c r="T556" s="359"/>
      <c r="U556" s="664"/>
      <c r="V556" s="359"/>
      <c r="W556" s="664"/>
      <c r="X556" s="359"/>
      <c r="Y556" s="664"/>
      <c r="Z556" s="359"/>
      <c r="AA556" s="664"/>
      <c r="AB556" s="359"/>
      <c r="AC556" s="363"/>
      <c r="AD556" s="865">
        <v>0</v>
      </c>
      <c r="AE556" s="360" t="s">
        <v>1763</v>
      </c>
      <c r="AF556" s="844" t="s">
        <v>1760</v>
      </c>
      <c r="AG556" s="364" t="s">
        <v>1435</v>
      </c>
      <c r="AH556" s="364" t="s">
        <v>1742</v>
      </c>
      <c r="AI556" s="364">
        <v>0</v>
      </c>
      <c r="AJ556" s="364">
        <v>0</v>
      </c>
      <c r="AK556" s="364">
        <v>0</v>
      </c>
      <c r="AL556" s="359">
        <v>8.0000000000000002E-3</v>
      </c>
      <c r="AM556" s="359">
        <v>0.2</v>
      </c>
      <c r="AN556" s="664" t="s">
        <v>2161</v>
      </c>
      <c r="AO556" s="357" t="s">
        <v>1323</v>
      </c>
      <c r="AP556" s="360" t="s">
        <v>1762</v>
      </c>
      <c r="AQ556" s="366" t="s">
        <v>679</v>
      </c>
      <c r="AR556" s="359">
        <v>0</v>
      </c>
      <c r="AS556" s="359">
        <v>0</v>
      </c>
      <c r="AT556" s="359" t="s">
        <v>1417</v>
      </c>
      <c r="AW556" s="198"/>
      <c r="AX556" s="198"/>
      <c r="AY556" s="184"/>
      <c r="AZ556" s="184"/>
      <c r="BA556" s="184"/>
      <c r="BB556" s="848"/>
      <c r="BC556" s="184"/>
      <c r="BD556" s="184"/>
      <c r="BE556" s="184"/>
      <c r="BF556" s="184"/>
      <c r="BG556" s="848"/>
      <c r="BH556" s="186"/>
      <c r="BI556" s="199"/>
      <c r="BJ556" s="199"/>
      <c r="BK556" s="199"/>
      <c r="BL556" s="186"/>
      <c r="BM556" s="186"/>
      <c r="BN556" s="186"/>
      <c r="BO556" s="186"/>
      <c r="BP556" s="186"/>
      <c r="BQ556" s="186"/>
      <c r="BR556" s="186"/>
      <c r="BS556" s="186"/>
      <c r="BT556" s="187"/>
      <c r="BU556" s="188"/>
      <c r="BV556" s="189"/>
      <c r="BW556" s="185"/>
    </row>
    <row r="557" spans="2:75" customFormat="1" ht="18.75">
      <c r="B557" s="353" t="s">
        <v>855</v>
      </c>
      <c r="C557" s="354">
        <v>44980432000181</v>
      </c>
      <c r="D557" s="355" t="s">
        <v>14</v>
      </c>
      <c r="E557" s="355" t="s">
        <v>607</v>
      </c>
      <c r="F557" s="355" t="s">
        <v>1417</v>
      </c>
      <c r="G557" s="356" t="s">
        <v>1417</v>
      </c>
      <c r="H557" s="356" t="s">
        <v>34</v>
      </c>
      <c r="I557" s="356" t="s">
        <v>34</v>
      </c>
      <c r="J557" s="356" t="s">
        <v>611</v>
      </c>
      <c r="K557" s="357" t="s">
        <v>1417</v>
      </c>
      <c r="L557" s="358"/>
      <c r="M557" s="358" t="s">
        <v>1414</v>
      </c>
      <c r="N557" s="357">
        <v>644781</v>
      </c>
      <c r="O557" s="357" t="s">
        <v>1320</v>
      </c>
      <c r="P557" s="361">
        <v>44612</v>
      </c>
      <c r="Q557" s="362">
        <v>19.74372503</v>
      </c>
      <c r="R557" s="362">
        <v>19.421165369381445</v>
      </c>
      <c r="S557" s="841">
        <v>7</v>
      </c>
      <c r="T557" s="359"/>
      <c r="U557" s="664"/>
      <c r="V557" s="359"/>
      <c r="W557" s="664"/>
      <c r="X557" s="359"/>
      <c r="Y557" s="664"/>
      <c r="Z557" s="359"/>
      <c r="AA557" s="664"/>
      <c r="AB557" s="359">
        <v>0.18268471256806751</v>
      </c>
      <c r="AC557" s="363"/>
      <c r="AD557" s="865">
        <v>0</v>
      </c>
      <c r="AE557" s="360" t="s">
        <v>1932</v>
      </c>
      <c r="AF557" s="844" t="s">
        <v>1760</v>
      </c>
      <c r="AG557" s="364" t="s">
        <v>1435</v>
      </c>
      <c r="AH557" s="364" t="s">
        <v>1742</v>
      </c>
      <c r="AI557" s="364">
        <v>1000</v>
      </c>
      <c r="AJ557" s="364">
        <v>500</v>
      </c>
      <c r="AK557" s="364">
        <v>500</v>
      </c>
      <c r="AL557" s="359">
        <v>0</v>
      </c>
      <c r="AM557" s="359">
        <v>0</v>
      </c>
      <c r="AN557" s="664" t="s">
        <v>2161</v>
      </c>
      <c r="AO557" s="357" t="s">
        <v>1323</v>
      </c>
      <c r="AP557" s="360" t="s">
        <v>1744</v>
      </c>
      <c r="AQ557" s="366" t="s">
        <v>687</v>
      </c>
      <c r="AR557" s="359">
        <v>0</v>
      </c>
      <c r="AS557" s="359">
        <v>0</v>
      </c>
      <c r="AT557" s="359" t="s">
        <v>1417</v>
      </c>
      <c r="AW557" s="198"/>
      <c r="AX557" s="198"/>
      <c r="AY557" s="184"/>
      <c r="AZ557" s="184"/>
      <c r="BA557" s="184"/>
      <c r="BB557" s="848"/>
      <c r="BC557" s="184"/>
      <c r="BD557" s="184"/>
      <c r="BE557" s="184"/>
      <c r="BF557" s="184"/>
      <c r="BG557" s="848"/>
      <c r="BH557" s="186"/>
      <c r="BI557" s="199"/>
      <c r="BJ557" s="199"/>
      <c r="BK557" s="199"/>
      <c r="BL557" s="186"/>
      <c r="BM557" s="186"/>
      <c r="BN557" s="186"/>
      <c r="BO557" s="186"/>
      <c r="BP557" s="186"/>
      <c r="BQ557" s="186"/>
      <c r="BR557" s="186"/>
      <c r="BS557" s="186"/>
      <c r="BT557" s="187"/>
      <c r="BU557" s="188"/>
      <c r="BV557" s="189"/>
      <c r="BW557" s="185"/>
    </row>
    <row r="558" spans="2:75" customFormat="1" ht="18.75">
      <c r="B558" s="353" t="s">
        <v>2836</v>
      </c>
      <c r="C558" s="354">
        <v>43103846000160</v>
      </c>
      <c r="D558" s="355" t="s">
        <v>11</v>
      </c>
      <c r="E558" s="355" t="s">
        <v>1417</v>
      </c>
      <c r="F558" s="355" t="s">
        <v>1417</v>
      </c>
      <c r="G558" s="356" t="s">
        <v>1417</v>
      </c>
      <c r="H558" s="356" t="s">
        <v>1417</v>
      </c>
      <c r="I558" s="356" t="s">
        <v>1417</v>
      </c>
      <c r="J558" s="356" t="s">
        <v>608</v>
      </c>
      <c r="K558" s="357" t="s">
        <v>48</v>
      </c>
      <c r="L558" s="358"/>
      <c r="M558" s="358" t="s">
        <v>1417</v>
      </c>
      <c r="N558" s="357">
        <v>634824</v>
      </c>
      <c r="O558" s="357" t="s">
        <v>1320</v>
      </c>
      <c r="P558" s="361">
        <v>44580</v>
      </c>
      <c r="Q558" s="362">
        <v>26.35</v>
      </c>
      <c r="R558" s="362">
        <v>19.300781249999993</v>
      </c>
      <c r="S558" s="841">
        <v>7</v>
      </c>
      <c r="T558" s="359"/>
      <c r="U558" s="664"/>
      <c r="V558" s="359"/>
      <c r="W558" s="664"/>
      <c r="X558" s="359"/>
      <c r="Y558" s="664"/>
      <c r="Z558" s="359"/>
      <c r="AA558" s="664"/>
      <c r="AB558" s="359">
        <v>7.7154328403357356E-2</v>
      </c>
      <c r="AC558" s="363"/>
      <c r="AD558" s="865">
        <v>0</v>
      </c>
      <c r="AE558" s="360" t="s">
        <v>1763</v>
      </c>
      <c r="AF558" s="844" t="s">
        <v>1760</v>
      </c>
      <c r="AG558" s="364" t="s">
        <v>1435</v>
      </c>
      <c r="AH558" s="364" t="s">
        <v>1817</v>
      </c>
      <c r="AI558" s="364">
        <v>1000</v>
      </c>
      <c r="AJ558" s="364">
        <v>0</v>
      </c>
      <c r="AK558" s="364">
        <v>0</v>
      </c>
      <c r="AL558" s="359">
        <v>0</v>
      </c>
      <c r="AM558" s="359">
        <v>0</v>
      </c>
      <c r="AN558" s="664" t="s">
        <v>2161</v>
      </c>
      <c r="AO558" s="357" t="s">
        <v>1320</v>
      </c>
      <c r="AP558" s="360" t="s">
        <v>1749</v>
      </c>
      <c r="AQ558" s="366" t="s">
        <v>2224</v>
      </c>
      <c r="AR558" s="359">
        <v>0</v>
      </c>
      <c r="AS558" s="359">
        <v>0</v>
      </c>
      <c r="AT558" s="359" t="s">
        <v>1417</v>
      </c>
      <c r="AW558" s="198"/>
      <c r="AX558" s="198"/>
      <c r="AY558" s="184"/>
      <c r="AZ558" s="184"/>
      <c r="BA558" s="184"/>
      <c r="BB558" s="848"/>
      <c r="BC558" s="184"/>
      <c r="BD558" s="184"/>
      <c r="BE558" s="184"/>
      <c r="BF558" s="184"/>
      <c r="BG558" s="848"/>
      <c r="BH558" s="186"/>
      <c r="BI558" s="199"/>
      <c r="BJ558" s="199"/>
      <c r="BK558" s="199"/>
      <c r="BL558" s="186"/>
      <c r="BM558" s="186"/>
      <c r="BN558" s="186"/>
      <c r="BO558" s="186"/>
      <c r="BP558" s="186"/>
      <c r="BQ558" s="186"/>
      <c r="BR558" s="186"/>
      <c r="BS558" s="186"/>
      <c r="BT558" s="187"/>
      <c r="BU558" s="188"/>
      <c r="BV558" s="189"/>
      <c r="BW558" s="185"/>
    </row>
    <row r="559" spans="2:75" customFormat="1" ht="18.75">
      <c r="B559" s="353" t="s">
        <v>872</v>
      </c>
      <c r="C559" s="354">
        <v>37098846000116</v>
      </c>
      <c r="D559" s="355" t="s">
        <v>11</v>
      </c>
      <c r="E559" s="355" t="s">
        <v>661</v>
      </c>
      <c r="F559" s="355" t="s">
        <v>1417</v>
      </c>
      <c r="G559" s="356" t="s">
        <v>1417</v>
      </c>
      <c r="H559" s="356" t="s">
        <v>34</v>
      </c>
      <c r="I559" s="356" t="s">
        <v>34</v>
      </c>
      <c r="J559" s="356" t="s">
        <v>700</v>
      </c>
      <c r="K559" s="357" t="s">
        <v>48</v>
      </c>
      <c r="L559" s="358"/>
      <c r="M559" s="358" t="s">
        <v>34</v>
      </c>
      <c r="N559" s="357">
        <v>537942</v>
      </c>
      <c r="O559" s="357" t="s">
        <v>1320</v>
      </c>
      <c r="P559" s="361">
        <v>43979</v>
      </c>
      <c r="Q559" s="362">
        <v>8.0216112899999992</v>
      </c>
      <c r="R559" s="362">
        <v>10.663360387120003</v>
      </c>
      <c r="S559" s="841">
        <v>7</v>
      </c>
      <c r="T559" s="359">
        <v>-0.17690801898816289</v>
      </c>
      <c r="U559" s="664">
        <v>-1.7688525541843492</v>
      </c>
      <c r="V559" s="359">
        <v>-0.17489387841109838</v>
      </c>
      <c r="W559" s="664">
        <v>-1.5219441600320001</v>
      </c>
      <c r="X559" s="359">
        <v>-9.9687169069423431E-2</v>
      </c>
      <c r="Y559" s="664">
        <v>-0.65561780109170886</v>
      </c>
      <c r="Z559" s="359"/>
      <c r="AA559" s="664"/>
      <c r="AB559" s="359">
        <v>7.9169319951677461E-2</v>
      </c>
      <c r="AC559" s="363">
        <v>-3.6606182628105599</v>
      </c>
      <c r="AD559" s="865">
        <v>0</v>
      </c>
      <c r="AE559" s="360" t="s">
        <v>1763</v>
      </c>
      <c r="AF559" s="844" t="s">
        <v>1760</v>
      </c>
      <c r="AG559" s="364" t="s">
        <v>1435</v>
      </c>
      <c r="AH559" s="364" t="s">
        <v>1817</v>
      </c>
      <c r="AI559" s="364">
        <v>20000</v>
      </c>
      <c r="AJ559" s="364">
        <v>10000</v>
      </c>
      <c r="AK559" s="364">
        <v>10000</v>
      </c>
      <c r="AL559" s="359">
        <v>3.0000000000000001E-3</v>
      </c>
      <c r="AM559" s="359">
        <v>0.2</v>
      </c>
      <c r="AN559" s="664" t="s">
        <v>34</v>
      </c>
      <c r="AO559" s="357" t="s">
        <v>1323</v>
      </c>
      <c r="AP559" s="360" t="s">
        <v>1762</v>
      </c>
      <c r="AQ559" s="366" t="s">
        <v>679</v>
      </c>
      <c r="AR559" s="359">
        <v>2.6664000000000002E-3</v>
      </c>
      <c r="AS559" s="359">
        <v>2.6664000000000002E-3</v>
      </c>
      <c r="AT559" s="359" t="s">
        <v>1417</v>
      </c>
      <c r="AW559" s="198"/>
      <c r="AX559" s="198"/>
      <c r="AY559" s="184"/>
      <c r="AZ559" s="184"/>
      <c r="BA559" s="184"/>
      <c r="BB559" s="848"/>
      <c r="BC559" s="184"/>
      <c r="BD559" s="184"/>
      <c r="BE559" s="184"/>
      <c r="BF559" s="184"/>
      <c r="BG559" s="848"/>
      <c r="BH559" s="186"/>
      <c r="BI559" s="199"/>
      <c r="BJ559" s="199"/>
      <c r="BK559" s="199"/>
      <c r="BL559" s="186"/>
      <c r="BM559" s="186"/>
      <c r="BN559" s="186"/>
      <c r="BO559" s="186"/>
      <c r="BP559" s="186"/>
      <c r="BQ559" s="186"/>
      <c r="BR559" s="186"/>
      <c r="BS559" s="186"/>
      <c r="BT559" s="187"/>
      <c r="BU559" s="188"/>
      <c r="BV559" s="189"/>
      <c r="BW559" s="185"/>
    </row>
    <row r="560" spans="2:75" customFormat="1" ht="18.75">
      <c r="B560" s="353" t="s">
        <v>2840</v>
      </c>
      <c r="C560" s="354">
        <v>42535251000110</v>
      </c>
      <c r="D560" s="355" t="s">
        <v>13</v>
      </c>
      <c r="E560" s="355" t="s">
        <v>1417</v>
      </c>
      <c r="F560" s="355" t="s">
        <v>1417</v>
      </c>
      <c r="G560" s="356" t="s">
        <v>1417</v>
      </c>
      <c r="H560" s="356" t="s">
        <v>1417</v>
      </c>
      <c r="I560" s="356" t="s">
        <v>1417</v>
      </c>
      <c r="J560" s="356" t="s">
        <v>608</v>
      </c>
      <c r="K560" s="357" t="s">
        <v>48</v>
      </c>
      <c r="L560" s="358"/>
      <c r="M560" s="358" t="s">
        <v>1417</v>
      </c>
      <c r="N560" s="357">
        <v>645710</v>
      </c>
      <c r="O560" s="357" t="s">
        <v>1320</v>
      </c>
      <c r="P560" s="361">
        <v>44652</v>
      </c>
      <c r="Q560" s="362"/>
      <c r="R560" s="362"/>
      <c r="S560" s="841">
        <v>7</v>
      </c>
      <c r="T560" s="359"/>
      <c r="U560" s="664"/>
      <c r="V560" s="359"/>
      <c r="W560" s="664"/>
      <c r="X560" s="359"/>
      <c r="Y560" s="664"/>
      <c r="Z560" s="359"/>
      <c r="AA560" s="664"/>
      <c r="AB560" s="359"/>
      <c r="AC560" s="363"/>
      <c r="AD560" s="865">
        <v>41575755000100</v>
      </c>
      <c r="AE560" s="360" t="s">
        <v>2036</v>
      </c>
      <c r="AF560" s="844" t="s">
        <v>1783</v>
      </c>
      <c r="AG560" s="364" t="s">
        <v>59</v>
      </c>
      <c r="AH560" s="364" t="s">
        <v>2153</v>
      </c>
      <c r="AI560" s="364">
        <v>0</v>
      </c>
      <c r="AJ560" s="364">
        <v>0</v>
      </c>
      <c r="AK560" s="364">
        <v>0</v>
      </c>
      <c r="AL560" s="359">
        <v>0.02</v>
      </c>
      <c r="AM560" s="359">
        <v>0.2</v>
      </c>
      <c r="AN560" s="664" t="s">
        <v>64</v>
      </c>
      <c r="AO560" s="357"/>
      <c r="AP560" s="360" t="s">
        <v>1762</v>
      </c>
      <c r="AQ560" s="366" t="s">
        <v>2211</v>
      </c>
      <c r="AR560" s="359">
        <v>0</v>
      </c>
      <c r="AS560" s="359">
        <v>0</v>
      </c>
      <c r="AT560" s="359" t="s">
        <v>1417</v>
      </c>
      <c r="AW560" s="198"/>
      <c r="AX560" s="198"/>
      <c r="AY560" s="184"/>
      <c r="AZ560" s="184"/>
      <c r="BA560" s="184"/>
      <c r="BB560" s="848"/>
      <c r="BC560" s="184"/>
      <c r="BD560" s="184"/>
      <c r="BE560" s="184"/>
      <c r="BF560" s="184"/>
      <c r="BG560" s="848"/>
      <c r="BH560" s="186"/>
      <c r="BI560" s="199"/>
      <c r="BJ560" s="199"/>
      <c r="BK560" s="199"/>
      <c r="BL560" s="186"/>
      <c r="BM560" s="186"/>
      <c r="BN560" s="186"/>
      <c r="BO560" s="186"/>
      <c r="BP560" s="186"/>
      <c r="BQ560" s="186"/>
      <c r="BR560" s="186"/>
      <c r="BS560" s="186"/>
      <c r="BT560" s="187"/>
      <c r="BU560" s="188"/>
      <c r="BV560" s="189"/>
      <c r="BW560" s="185"/>
    </row>
    <row r="561" spans="2:75" customFormat="1" ht="18.75">
      <c r="B561" s="353" t="s">
        <v>251</v>
      </c>
      <c r="C561" s="354">
        <v>12845796000162</v>
      </c>
      <c r="D561" s="355" t="s">
        <v>14</v>
      </c>
      <c r="E561" s="355" t="s">
        <v>607</v>
      </c>
      <c r="F561" s="355" t="s">
        <v>1417</v>
      </c>
      <c r="G561" s="356" t="s">
        <v>1417</v>
      </c>
      <c r="H561" s="356" t="s">
        <v>34</v>
      </c>
      <c r="I561" s="356" t="s">
        <v>34</v>
      </c>
      <c r="J561" s="356" t="s">
        <v>608</v>
      </c>
      <c r="K561" s="357" t="s">
        <v>48</v>
      </c>
      <c r="L561" s="358"/>
      <c r="M561" s="358" t="s">
        <v>34</v>
      </c>
      <c r="N561" s="357">
        <v>263435</v>
      </c>
      <c r="O561" s="357" t="s">
        <v>1320</v>
      </c>
      <c r="P561" s="361">
        <v>40530</v>
      </c>
      <c r="Q561" s="362">
        <v>84.584905000000006</v>
      </c>
      <c r="R561" s="362">
        <v>60.001210847999985</v>
      </c>
      <c r="S561" s="841">
        <v>7</v>
      </c>
      <c r="T561" s="359">
        <v>2.9896500726017017E-2</v>
      </c>
      <c r="U561" s="664">
        <v>0.29892653805550712</v>
      </c>
      <c r="V561" s="359">
        <v>7.2970473367335087E-2</v>
      </c>
      <c r="W561" s="664">
        <v>0.63499641499824377</v>
      </c>
      <c r="X561" s="359">
        <v>0.31658749346276371</v>
      </c>
      <c r="Y561" s="664">
        <v>2.0821174706310015</v>
      </c>
      <c r="Z561" s="359">
        <v>0.27320796485941501</v>
      </c>
      <c r="AA561" s="664">
        <v>1.4429804079164554</v>
      </c>
      <c r="AB561" s="359">
        <v>0.15395759558106595</v>
      </c>
      <c r="AC561" s="363">
        <v>-0.27244064531316892</v>
      </c>
      <c r="AD561" s="865">
        <v>12807182000196</v>
      </c>
      <c r="AE561" s="360" t="s">
        <v>1802</v>
      </c>
      <c r="AF561" s="844" t="s">
        <v>1760</v>
      </c>
      <c r="AG561" s="364" t="s">
        <v>1435</v>
      </c>
      <c r="AH561" s="364" t="s">
        <v>1747</v>
      </c>
      <c r="AI561" s="364">
        <v>500</v>
      </c>
      <c r="AJ561" s="364">
        <v>500</v>
      </c>
      <c r="AK561" s="364">
        <v>500</v>
      </c>
      <c r="AL561" s="359">
        <v>1.3500000000000002E-2</v>
      </c>
      <c r="AM561" s="359">
        <v>0.2</v>
      </c>
      <c r="AN561" s="664" t="s">
        <v>666</v>
      </c>
      <c r="AO561" s="357" t="s">
        <v>1323</v>
      </c>
      <c r="AP561" s="360" t="s">
        <v>1744</v>
      </c>
      <c r="AQ561" s="366" t="s">
        <v>659</v>
      </c>
      <c r="AR561" s="359">
        <v>5.3333333333333297E-3</v>
      </c>
      <c r="AS561" s="359">
        <v>5.3333333333333297E-3</v>
      </c>
      <c r="AT561" s="359" t="s">
        <v>1417</v>
      </c>
      <c r="AW561" s="198"/>
      <c r="AX561" s="198"/>
      <c r="AY561" s="184"/>
      <c r="AZ561" s="184"/>
      <c r="BA561" s="184"/>
      <c r="BB561" s="848"/>
      <c r="BC561" s="184"/>
      <c r="BD561" s="184"/>
      <c r="BE561" s="184"/>
      <c r="BF561" s="184"/>
      <c r="BG561" s="848"/>
      <c r="BH561" s="186"/>
      <c r="BI561" s="199"/>
      <c r="BJ561" s="199"/>
      <c r="BK561" s="199"/>
      <c r="BL561" s="186"/>
      <c r="BM561" s="186"/>
      <c r="BN561" s="186"/>
      <c r="BO561" s="186"/>
      <c r="BP561" s="186"/>
      <c r="BQ561" s="186"/>
      <c r="BR561" s="186"/>
      <c r="BS561" s="186"/>
      <c r="BT561" s="187"/>
      <c r="BU561" s="188"/>
      <c r="BV561" s="189"/>
      <c r="BW561" s="185"/>
    </row>
    <row r="562" spans="2:75" customFormat="1" ht="18.75">
      <c r="B562" s="353" t="s">
        <v>2819</v>
      </c>
      <c r="C562" s="354">
        <v>35020129000146</v>
      </c>
      <c r="D562" s="355" t="s">
        <v>13</v>
      </c>
      <c r="E562" s="355" t="s">
        <v>1417</v>
      </c>
      <c r="F562" s="355" t="s">
        <v>1417</v>
      </c>
      <c r="G562" s="356" t="s">
        <v>1417</v>
      </c>
      <c r="H562" s="356" t="s">
        <v>1417</v>
      </c>
      <c r="I562" s="356" t="s">
        <v>1417</v>
      </c>
      <c r="J562" s="356" t="s">
        <v>608</v>
      </c>
      <c r="K562" s="357" t="s">
        <v>48</v>
      </c>
      <c r="L562" s="358"/>
      <c r="M562" s="358" t="s">
        <v>1417</v>
      </c>
      <c r="N562" s="357">
        <v>537152</v>
      </c>
      <c r="O562" s="357" t="s">
        <v>1320</v>
      </c>
      <c r="P562" s="361">
        <v>43966</v>
      </c>
      <c r="Q562" s="362"/>
      <c r="R562" s="362"/>
      <c r="S562" s="841">
        <v>7</v>
      </c>
      <c r="T562" s="359"/>
      <c r="U562" s="664"/>
      <c r="V562" s="359"/>
      <c r="W562" s="664"/>
      <c r="X562" s="359"/>
      <c r="Y562" s="664"/>
      <c r="Z562" s="359"/>
      <c r="AA562" s="664"/>
      <c r="AB562" s="359"/>
      <c r="AC562" s="363"/>
      <c r="AD562" s="865">
        <v>34979876000143</v>
      </c>
      <c r="AE562" s="360" t="s">
        <v>1802</v>
      </c>
      <c r="AF562" s="844" t="s">
        <v>1760</v>
      </c>
      <c r="AG562" s="364" t="s">
        <v>1435</v>
      </c>
      <c r="AH562" s="364" t="s">
        <v>2153</v>
      </c>
      <c r="AI562" s="364">
        <v>0</v>
      </c>
      <c r="AJ562" s="364">
        <v>0</v>
      </c>
      <c r="AK562" s="364">
        <v>0</v>
      </c>
      <c r="AL562" s="359">
        <v>8.9999999999999993E-3</v>
      </c>
      <c r="AM562" s="359">
        <v>0</v>
      </c>
      <c r="AN562" s="664" t="s">
        <v>2797</v>
      </c>
      <c r="AO562" s="357"/>
      <c r="AP562" s="360" t="s">
        <v>1762</v>
      </c>
      <c r="AQ562" s="366" t="s">
        <v>2211</v>
      </c>
      <c r="AR562" s="359">
        <v>0</v>
      </c>
      <c r="AS562" s="359">
        <v>0</v>
      </c>
      <c r="AT562" s="359" t="s">
        <v>1417</v>
      </c>
      <c r="AW562" s="198"/>
      <c r="AX562" s="198"/>
      <c r="AY562" s="184"/>
      <c r="AZ562" s="184"/>
      <c r="BA562" s="184"/>
      <c r="BB562" s="848"/>
      <c r="BC562" s="184"/>
      <c r="BD562" s="184"/>
      <c r="BE562" s="184"/>
      <c r="BF562" s="184"/>
      <c r="BG562" s="848"/>
      <c r="BH562" s="186"/>
      <c r="BI562" s="199"/>
      <c r="BJ562" s="199"/>
      <c r="BK562" s="199"/>
      <c r="BL562" s="186"/>
      <c r="BM562" s="186"/>
      <c r="BN562" s="186"/>
      <c r="BO562" s="186"/>
      <c r="BP562" s="186"/>
      <c r="BQ562" s="186"/>
      <c r="BR562" s="186"/>
      <c r="BS562" s="186"/>
      <c r="BT562" s="187"/>
      <c r="BU562" s="188"/>
      <c r="BV562" s="189"/>
      <c r="BW562" s="185"/>
    </row>
    <row r="563" spans="2:75" customFormat="1" ht="18.75">
      <c r="B563" s="353" t="s">
        <v>2815</v>
      </c>
      <c r="C563" s="354">
        <v>29275420000162</v>
      </c>
      <c r="D563" s="355" t="s">
        <v>14</v>
      </c>
      <c r="E563" s="355" t="s">
        <v>1417</v>
      </c>
      <c r="F563" s="355" t="s">
        <v>1417</v>
      </c>
      <c r="G563" s="356" t="s">
        <v>1417</v>
      </c>
      <c r="H563" s="356" t="s">
        <v>1417</v>
      </c>
      <c r="I563" s="356" t="s">
        <v>1417</v>
      </c>
      <c r="J563" s="356" t="s">
        <v>608</v>
      </c>
      <c r="K563" s="357" t="s">
        <v>48</v>
      </c>
      <c r="L563" s="358"/>
      <c r="M563" s="358" t="s">
        <v>1417</v>
      </c>
      <c r="N563" s="357">
        <v>498361</v>
      </c>
      <c r="O563" s="357" t="s">
        <v>1320</v>
      </c>
      <c r="P563" s="361">
        <v>43627</v>
      </c>
      <c r="Q563" s="362"/>
      <c r="R563" s="362"/>
      <c r="S563" s="841">
        <v>7</v>
      </c>
      <c r="T563" s="359"/>
      <c r="U563" s="664"/>
      <c r="V563" s="359"/>
      <c r="W563" s="664"/>
      <c r="X563" s="359"/>
      <c r="Y563" s="664"/>
      <c r="Z563" s="359"/>
      <c r="AA563" s="664"/>
      <c r="AB563" s="359"/>
      <c r="AC563" s="363"/>
      <c r="AD563" s="865">
        <v>29259946000159</v>
      </c>
      <c r="AE563" s="360" t="s">
        <v>1973</v>
      </c>
      <c r="AF563" s="844" t="s">
        <v>1799</v>
      </c>
      <c r="AG563" s="364" t="s">
        <v>736</v>
      </c>
      <c r="AH563" s="364" t="s">
        <v>2153</v>
      </c>
      <c r="AI563" s="364">
        <v>200000</v>
      </c>
      <c r="AJ563" s="364">
        <v>1</v>
      </c>
      <c r="AK563" s="364">
        <v>200000</v>
      </c>
      <c r="AL563" s="359">
        <v>2.9000000000000001E-2</v>
      </c>
      <c r="AM563" s="359">
        <v>0</v>
      </c>
      <c r="AN563" s="664" t="s">
        <v>666</v>
      </c>
      <c r="AO563" s="357"/>
      <c r="AP563" s="360" t="s">
        <v>1744</v>
      </c>
      <c r="AQ563" s="366" t="s">
        <v>2154</v>
      </c>
      <c r="AR563" s="359">
        <v>0</v>
      </c>
      <c r="AS563" s="359">
        <v>0</v>
      </c>
      <c r="AT563" s="359" t="s">
        <v>1417</v>
      </c>
      <c r="AW563" s="198"/>
      <c r="AX563" s="198"/>
      <c r="AY563" s="184"/>
      <c r="AZ563" s="184"/>
      <c r="BA563" s="184"/>
      <c r="BB563" s="848"/>
      <c r="BC563" s="184"/>
      <c r="BD563" s="184"/>
      <c r="BE563" s="184"/>
      <c r="BF563" s="184"/>
      <c r="BG563" s="848"/>
      <c r="BH563" s="186"/>
      <c r="BI563" s="199"/>
      <c r="BJ563" s="199"/>
      <c r="BK563" s="199"/>
      <c r="BL563" s="186"/>
      <c r="BM563" s="186"/>
      <c r="BN563" s="186"/>
      <c r="BO563" s="186"/>
      <c r="BP563" s="186"/>
      <c r="BQ563" s="186"/>
      <c r="BR563" s="186"/>
      <c r="BS563" s="186"/>
      <c r="BT563" s="187"/>
      <c r="BU563" s="188"/>
      <c r="BV563" s="189"/>
      <c r="BW563" s="185"/>
    </row>
    <row r="564" spans="2:75" customFormat="1" ht="18.75">
      <c r="B564" s="353" t="s">
        <v>2818</v>
      </c>
      <c r="C564" s="354">
        <v>33206211000134</v>
      </c>
      <c r="D564" s="355" t="s">
        <v>14</v>
      </c>
      <c r="E564" s="355" t="s">
        <v>1417</v>
      </c>
      <c r="F564" s="355" t="s">
        <v>1417</v>
      </c>
      <c r="G564" s="356" t="s">
        <v>1417</v>
      </c>
      <c r="H564" s="356" t="s">
        <v>1417</v>
      </c>
      <c r="I564" s="356" t="s">
        <v>1417</v>
      </c>
      <c r="J564" s="356" t="s">
        <v>608</v>
      </c>
      <c r="K564" s="357" t="s">
        <v>48</v>
      </c>
      <c r="L564" s="358"/>
      <c r="M564" s="358" t="s">
        <v>1417</v>
      </c>
      <c r="N564" s="357">
        <v>511854</v>
      </c>
      <c r="O564" s="357" t="s">
        <v>1320</v>
      </c>
      <c r="P564" s="361">
        <v>43755</v>
      </c>
      <c r="Q564" s="362"/>
      <c r="R564" s="362"/>
      <c r="S564" s="841">
        <v>7</v>
      </c>
      <c r="T564" s="359"/>
      <c r="U564" s="664"/>
      <c r="V564" s="359"/>
      <c r="W564" s="664"/>
      <c r="X564" s="359"/>
      <c r="Y564" s="664"/>
      <c r="Z564" s="359"/>
      <c r="AA564" s="664"/>
      <c r="AB564" s="359"/>
      <c r="AC564" s="363"/>
      <c r="AD564" s="865">
        <v>29259946000159</v>
      </c>
      <c r="AE564" s="360" t="s">
        <v>1973</v>
      </c>
      <c r="AF564" s="844" t="s">
        <v>1760</v>
      </c>
      <c r="AG564" s="364" t="s">
        <v>1435</v>
      </c>
      <c r="AH564" s="364" t="s">
        <v>2153</v>
      </c>
      <c r="AI564" s="364">
        <v>0</v>
      </c>
      <c r="AJ564" s="364">
        <v>0</v>
      </c>
      <c r="AK564" s="364">
        <v>0</v>
      </c>
      <c r="AL564" s="359">
        <v>2.9000000000000001E-2</v>
      </c>
      <c r="AM564" s="359">
        <v>0</v>
      </c>
      <c r="AN564" s="664" t="s">
        <v>2797</v>
      </c>
      <c r="AO564" s="357"/>
      <c r="AP564" s="360" t="s">
        <v>1744</v>
      </c>
      <c r="AQ564" s="366" t="s">
        <v>2154</v>
      </c>
      <c r="AR564" s="359">
        <v>0</v>
      </c>
      <c r="AS564" s="359">
        <v>0</v>
      </c>
      <c r="AT564" s="359" t="s">
        <v>1417</v>
      </c>
      <c r="AW564" s="198"/>
      <c r="AX564" s="198"/>
      <c r="AY564" s="184"/>
      <c r="AZ564" s="184"/>
      <c r="BA564" s="184"/>
      <c r="BB564" s="848"/>
      <c r="BC564" s="184"/>
      <c r="BD564" s="184"/>
      <c r="BE564" s="184"/>
      <c r="BF564" s="184"/>
      <c r="BG564" s="848"/>
      <c r="BH564" s="186"/>
      <c r="BI564" s="199"/>
      <c r="BJ564" s="199"/>
      <c r="BK564" s="199"/>
      <c r="BL564" s="186"/>
      <c r="BM564" s="186"/>
      <c r="BN564" s="186"/>
      <c r="BO564" s="186"/>
      <c r="BP564" s="186"/>
      <c r="BQ564" s="186"/>
      <c r="BR564" s="186"/>
      <c r="BS564" s="186"/>
      <c r="BT564" s="187"/>
      <c r="BU564" s="188"/>
      <c r="BV564" s="189"/>
      <c r="BW564" s="185"/>
    </row>
    <row r="565" spans="2:75" customFormat="1" ht="18.75">
      <c r="B565" s="353" t="s">
        <v>507</v>
      </c>
      <c r="C565" s="354">
        <v>43095852000112</v>
      </c>
      <c r="D565" s="355" t="s">
        <v>14</v>
      </c>
      <c r="E565" s="355" t="s">
        <v>607</v>
      </c>
      <c r="F565" s="355" t="s">
        <v>1417</v>
      </c>
      <c r="G565" s="356" t="s">
        <v>1417</v>
      </c>
      <c r="H565" s="356" t="s">
        <v>34</v>
      </c>
      <c r="I565" s="356" t="s">
        <v>34</v>
      </c>
      <c r="J565" s="356" t="s">
        <v>611</v>
      </c>
      <c r="K565" s="357" t="s">
        <v>48</v>
      </c>
      <c r="L565" s="358"/>
      <c r="M565" s="358" t="s">
        <v>1414</v>
      </c>
      <c r="N565" s="357">
        <v>607215</v>
      </c>
      <c r="O565" s="357" t="s">
        <v>1320</v>
      </c>
      <c r="P565" s="361">
        <v>44426</v>
      </c>
      <c r="Q565" s="362">
        <v>0</v>
      </c>
      <c r="R565" s="362"/>
      <c r="S565" s="841">
        <v>7</v>
      </c>
      <c r="T565" s="359"/>
      <c r="U565" s="664"/>
      <c r="V565" s="359"/>
      <c r="W565" s="664"/>
      <c r="X565" s="359"/>
      <c r="Y565" s="664"/>
      <c r="Z565" s="359"/>
      <c r="AA565" s="664"/>
      <c r="AB565" s="359"/>
      <c r="AC565" s="363"/>
      <c r="AD565" s="865">
        <v>0</v>
      </c>
      <c r="AE565" s="360" t="s">
        <v>2014</v>
      </c>
      <c r="AF565" s="844" t="s">
        <v>1760</v>
      </c>
      <c r="AG565" s="364" t="s">
        <v>1435</v>
      </c>
      <c r="AH565" s="364" t="s">
        <v>1817</v>
      </c>
      <c r="AI565" s="364">
        <v>0</v>
      </c>
      <c r="AJ565" s="364">
        <v>0</v>
      </c>
      <c r="AK565" s="364">
        <v>0</v>
      </c>
      <c r="AL565" s="359">
        <v>0</v>
      </c>
      <c r="AM565" s="359">
        <v>0</v>
      </c>
      <c r="AN565" s="664" t="s">
        <v>34</v>
      </c>
      <c r="AO565" s="357" t="s">
        <v>1323</v>
      </c>
      <c r="AP565" s="360" t="s">
        <v>1744</v>
      </c>
      <c r="AQ565" s="366" t="s">
        <v>694</v>
      </c>
      <c r="AR565" s="359">
        <v>2.9997000000000001E-3</v>
      </c>
      <c r="AS565" s="359">
        <v>2.9997000000000001E-3</v>
      </c>
      <c r="AT565" s="359" t="s">
        <v>1417</v>
      </c>
      <c r="AW565" s="198"/>
      <c r="AX565" s="198"/>
      <c r="AY565" s="184"/>
      <c r="AZ565" s="184"/>
      <c r="BA565" s="184"/>
      <c r="BB565" s="848"/>
      <c r="BC565" s="184"/>
      <c r="BD565" s="184"/>
      <c r="BE565" s="184"/>
      <c r="BF565" s="184"/>
      <c r="BG565" s="848"/>
      <c r="BH565" s="186"/>
      <c r="BI565" s="199"/>
      <c r="BJ565" s="199"/>
      <c r="BK565" s="199"/>
      <c r="BL565" s="186"/>
      <c r="BM565" s="186"/>
      <c r="BN565" s="186"/>
      <c r="BO565" s="186"/>
      <c r="BP565" s="186"/>
      <c r="BQ565" s="186"/>
      <c r="BR565" s="186"/>
      <c r="BS565" s="186"/>
      <c r="BT565" s="187"/>
      <c r="BU565" s="188"/>
      <c r="BV565" s="189"/>
      <c r="BW565" s="185"/>
    </row>
    <row r="566" spans="2:75" customFormat="1" ht="18.75">
      <c r="B566" s="353" t="s">
        <v>788</v>
      </c>
      <c r="C566" s="354">
        <v>22681798000117</v>
      </c>
      <c r="D566" s="355" t="s">
        <v>11</v>
      </c>
      <c r="E566" s="355" t="s">
        <v>620</v>
      </c>
      <c r="F566" s="355" t="s">
        <v>663</v>
      </c>
      <c r="G566" s="356" t="s">
        <v>738</v>
      </c>
      <c r="H566" s="356" t="s">
        <v>34</v>
      </c>
      <c r="I566" s="356" t="s">
        <v>1303</v>
      </c>
      <c r="J566" s="356" t="s">
        <v>608</v>
      </c>
      <c r="K566" s="357" t="s">
        <v>48</v>
      </c>
      <c r="L566" s="358"/>
      <c r="M566" s="358" t="s">
        <v>1414</v>
      </c>
      <c r="N566" s="357">
        <v>403822</v>
      </c>
      <c r="O566" s="357" t="s">
        <v>1320</v>
      </c>
      <c r="P566" s="361">
        <v>42221</v>
      </c>
      <c r="Q566" s="362">
        <v>487.14606800000001</v>
      </c>
      <c r="R566" s="362">
        <v>533.22258614342616</v>
      </c>
      <c r="S566" s="841">
        <v>7</v>
      </c>
      <c r="T566" s="359">
        <v>0.10223709083161436</v>
      </c>
      <c r="U566" s="664">
        <v>1.0222393551418307</v>
      </c>
      <c r="V566" s="359">
        <v>0.1173412412073378</v>
      </c>
      <c r="W566" s="664">
        <v>1.0211153095172101</v>
      </c>
      <c r="X566" s="359">
        <v>0.15863725440293175</v>
      </c>
      <c r="Y566" s="664">
        <v>1.0433179001245929</v>
      </c>
      <c r="Z566" s="359">
        <v>0.19940866284561065</v>
      </c>
      <c r="AA566" s="664">
        <v>1.0532006041738147</v>
      </c>
      <c r="AB566" s="359">
        <v>1.3457792414121946E-3</v>
      </c>
      <c r="AC566" s="363">
        <v>1.8030157356915477</v>
      </c>
      <c r="AD566" s="865">
        <v>0</v>
      </c>
      <c r="AE566" s="360" t="s">
        <v>1788</v>
      </c>
      <c r="AF566" s="844" t="s">
        <v>1760</v>
      </c>
      <c r="AG566" s="364" t="s">
        <v>1435</v>
      </c>
      <c r="AH566" s="364" t="s">
        <v>1747</v>
      </c>
      <c r="AI566" s="364">
        <v>500</v>
      </c>
      <c r="AJ566" s="364">
        <v>300</v>
      </c>
      <c r="AK566" s="364">
        <v>300</v>
      </c>
      <c r="AL566" s="359">
        <v>4.0000000000000001E-3</v>
      </c>
      <c r="AM566" s="359">
        <v>0.1</v>
      </c>
      <c r="AN566" s="664" t="s">
        <v>34</v>
      </c>
      <c r="AO566" s="357" t="s">
        <v>1323</v>
      </c>
      <c r="AP566" s="360" t="s">
        <v>1749</v>
      </c>
      <c r="AQ566" s="366" t="s">
        <v>1371</v>
      </c>
      <c r="AR566" s="359">
        <v>1E-3</v>
      </c>
      <c r="AS566" s="359">
        <v>1E-3</v>
      </c>
      <c r="AT566" s="359" t="s">
        <v>1417</v>
      </c>
      <c r="AW566" s="198"/>
      <c r="AX566" s="198"/>
      <c r="AY566" s="184"/>
      <c r="AZ566" s="184"/>
      <c r="BA566" s="184"/>
      <c r="BB566" s="848"/>
      <c r="BC566" s="184"/>
      <c r="BD566" s="184"/>
      <c r="BE566" s="184"/>
      <c r="BF566" s="184"/>
      <c r="BG566" s="848"/>
      <c r="BH566" s="186"/>
      <c r="BI566" s="199"/>
      <c r="BJ566" s="199"/>
      <c r="BK566" s="199"/>
      <c r="BL566" s="186"/>
      <c r="BM566" s="186"/>
      <c r="BN566" s="186"/>
      <c r="BO566" s="186"/>
      <c r="BP566" s="186"/>
      <c r="BQ566" s="186"/>
      <c r="BR566" s="186"/>
      <c r="BS566" s="186"/>
      <c r="BT566" s="187"/>
      <c r="BU566" s="188"/>
      <c r="BV566" s="189"/>
      <c r="BW566" s="185"/>
    </row>
    <row r="567" spans="2:75" customFormat="1" ht="18.75">
      <c r="B567" s="353" t="s">
        <v>814</v>
      </c>
      <c r="C567" s="354">
        <v>34109809000178</v>
      </c>
      <c r="D567" s="355" t="s">
        <v>11</v>
      </c>
      <c r="E567" s="355" t="s">
        <v>620</v>
      </c>
      <c r="F567" s="355" t="s">
        <v>663</v>
      </c>
      <c r="G567" s="356" t="s">
        <v>738</v>
      </c>
      <c r="H567" s="356" t="s">
        <v>34</v>
      </c>
      <c r="I567" s="356" t="s">
        <v>1417</v>
      </c>
      <c r="J567" s="356" t="s">
        <v>608</v>
      </c>
      <c r="K567" s="357" t="s">
        <v>48</v>
      </c>
      <c r="L567" s="358"/>
      <c r="M567" s="358" t="s">
        <v>1414</v>
      </c>
      <c r="N567" s="357">
        <v>527017</v>
      </c>
      <c r="O567" s="357" t="s">
        <v>1320</v>
      </c>
      <c r="P567" s="361">
        <v>43771</v>
      </c>
      <c r="Q567" s="362">
        <v>92.398393240000004</v>
      </c>
      <c r="R567" s="362">
        <v>33.566457060478101</v>
      </c>
      <c r="S567" s="841">
        <v>7</v>
      </c>
      <c r="T567" s="359">
        <v>0.11126497420327675</v>
      </c>
      <c r="U567" s="664">
        <v>1.1125065722650518</v>
      </c>
      <c r="V567" s="359">
        <v>0.12903133364068808</v>
      </c>
      <c r="W567" s="664">
        <v>1.1228436722867254</v>
      </c>
      <c r="X567" s="359">
        <v>0.18489672674962887</v>
      </c>
      <c r="Y567" s="664">
        <v>1.2160199407029602</v>
      </c>
      <c r="Z567" s="359"/>
      <c r="AA567" s="664"/>
      <c r="AB567" s="359">
        <v>3.5711553378525388E-3</v>
      </c>
      <c r="AC567" s="363">
        <v>3.9529374241312856</v>
      </c>
      <c r="AD567" s="865">
        <v>32388077000177</v>
      </c>
      <c r="AE567" s="360" t="s">
        <v>1750</v>
      </c>
      <c r="AF567" s="844" t="s">
        <v>1785</v>
      </c>
      <c r="AG567" s="364" t="s">
        <v>719</v>
      </c>
      <c r="AH567" s="364" t="s">
        <v>1747</v>
      </c>
      <c r="AI567" s="364">
        <v>1000</v>
      </c>
      <c r="AJ567" s="364">
        <v>500</v>
      </c>
      <c r="AK567" s="364">
        <v>500</v>
      </c>
      <c r="AL567" s="359">
        <v>2.5000000000000001E-3</v>
      </c>
      <c r="AM567" s="359">
        <v>0.2</v>
      </c>
      <c r="AN567" s="664" t="s">
        <v>64</v>
      </c>
      <c r="AO567" s="357" t="s">
        <v>1323</v>
      </c>
      <c r="AP567" s="360" t="s">
        <v>1749</v>
      </c>
      <c r="AQ567" s="366" t="s">
        <v>675</v>
      </c>
      <c r="AR567" s="359">
        <v>6.6666666666666697E-4</v>
      </c>
      <c r="AS567" s="359">
        <v>6.6666666666666697E-4</v>
      </c>
      <c r="AT567" s="359" t="s">
        <v>1417</v>
      </c>
      <c r="AW567" s="198"/>
      <c r="AX567" s="198"/>
      <c r="AY567" s="184"/>
      <c r="AZ567" s="184"/>
      <c r="BA567" s="184"/>
      <c r="BB567" s="848"/>
      <c r="BC567" s="184"/>
      <c r="BD567" s="184"/>
      <c r="BE567" s="184"/>
      <c r="BF567" s="184"/>
      <c r="BG567" s="848"/>
      <c r="BH567" s="186"/>
      <c r="BI567" s="199"/>
      <c r="BJ567" s="199"/>
      <c r="BK567" s="199"/>
      <c r="BL567" s="186"/>
      <c r="BM567" s="186"/>
      <c r="BN567" s="186"/>
      <c r="BO567" s="186"/>
      <c r="BP567" s="186"/>
      <c r="BQ567" s="186"/>
      <c r="BR567" s="186"/>
      <c r="BS567" s="186"/>
      <c r="BT567" s="187"/>
      <c r="BU567" s="188"/>
      <c r="BV567" s="189"/>
      <c r="BW567" s="185"/>
    </row>
    <row r="568" spans="2:75" customFormat="1" ht="18.75">
      <c r="B568" s="353" t="s">
        <v>1525</v>
      </c>
      <c r="C568" s="354">
        <v>21336440000194</v>
      </c>
      <c r="D568" s="355" t="s">
        <v>11</v>
      </c>
      <c r="E568" s="355" t="s">
        <v>620</v>
      </c>
      <c r="F568" s="355" t="s">
        <v>663</v>
      </c>
      <c r="G568" s="356" t="s">
        <v>738</v>
      </c>
      <c r="H568" s="356" t="s">
        <v>34</v>
      </c>
      <c r="I568" s="356" t="s">
        <v>1417</v>
      </c>
      <c r="J568" s="356" t="s">
        <v>608</v>
      </c>
      <c r="K568" s="357" t="s">
        <v>48</v>
      </c>
      <c r="L568" s="358"/>
      <c r="M568" s="358" t="s">
        <v>1417</v>
      </c>
      <c r="N568" s="357">
        <v>388491</v>
      </c>
      <c r="O568" s="357" t="s">
        <v>1320</v>
      </c>
      <c r="P568" s="361">
        <v>42013</v>
      </c>
      <c r="Q568" s="362">
        <v>2489.8224230000001</v>
      </c>
      <c r="R568" s="362">
        <v>1489.0390963545817</v>
      </c>
      <c r="S568" s="841">
        <v>7</v>
      </c>
      <c r="T568" s="359">
        <v>0.12254876526931668</v>
      </c>
      <c r="U568" s="664">
        <v>1.2253299635517001</v>
      </c>
      <c r="V568" s="359">
        <v>0.13664621167396795</v>
      </c>
      <c r="W568" s="664">
        <v>1.1891091085466765</v>
      </c>
      <c r="X568" s="359">
        <v>0.22281972501146363</v>
      </c>
      <c r="Y568" s="664">
        <v>1.465430100137961</v>
      </c>
      <c r="Z568" s="359">
        <v>0.2398305635475324</v>
      </c>
      <c r="AA568" s="664">
        <v>1.2666936873408132</v>
      </c>
      <c r="AB568" s="359">
        <v>4.47034721362946E-3</v>
      </c>
      <c r="AC568" s="363">
        <v>4.861240207339443</v>
      </c>
      <c r="AD568" s="865">
        <v>0</v>
      </c>
      <c r="AE568" s="360" t="s">
        <v>1763</v>
      </c>
      <c r="AF568" s="844" t="s">
        <v>1760</v>
      </c>
      <c r="AG568" s="364" t="s">
        <v>1435</v>
      </c>
      <c r="AH568" s="364" t="s">
        <v>1742</v>
      </c>
      <c r="AI568" s="364">
        <v>0</v>
      </c>
      <c r="AJ568" s="364">
        <v>0</v>
      </c>
      <c r="AK568" s="364">
        <v>0</v>
      </c>
      <c r="AL568" s="359">
        <v>0</v>
      </c>
      <c r="AM568" s="359">
        <v>0</v>
      </c>
      <c r="AN568" s="664" t="s">
        <v>34</v>
      </c>
      <c r="AO568" s="357" t="s">
        <v>1320</v>
      </c>
      <c r="AP568" s="360" t="s">
        <v>1762</v>
      </c>
      <c r="AQ568" s="366" t="s">
        <v>2211</v>
      </c>
      <c r="AR568" s="359">
        <v>0</v>
      </c>
      <c r="AS568" s="359">
        <v>0</v>
      </c>
      <c r="AT568" s="359" t="s">
        <v>1417</v>
      </c>
      <c r="AW568" s="198"/>
      <c r="AX568" s="198"/>
      <c r="AY568" s="184"/>
      <c r="AZ568" s="184"/>
      <c r="BA568" s="184"/>
      <c r="BB568" s="848"/>
      <c r="BC568" s="184"/>
      <c r="BD568" s="184"/>
      <c r="BE568" s="184"/>
      <c r="BF568" s="184"/>
      <c r="BG568" s="848"/>
      <c r="BH568" s="186"/>
      <c r="BI568" s="199"/>
      <c r="BJ568" s="199"/>
      <c r="BK568" s="199"/>
      <c r="BL568" s="218"/>
      <c r="BM568" s="186"/>
      <c r="BN568" s="186"/>
      <c r="BO568" s="186"/>
      <c r="BP568" s="186"/>
      <c r="BQ568" s="186"/>
      <c r="BR568" s="186"/>
      <c r="BS568" s="186"/>
      <c r="BT568" s="187"/>
      <c r="BU568" s="188"/>
      <c r="BV568" s="189"/>
      <c r="BW568" s="185"/>
    </row>
    <row r="569" spans="2:75" customFormat="1" ht="18.75">
      <c r="B569" s="353" t="s">
        <v>1526</v>
      </c>
      <c r="C569" s="354">
        <v>33165157000126</v>
      </c>
      <c r="D569" s="355" t="s">
        <v>11</v>
      </c>
      <c r="E569" s="355" t="s">
        <v>620</v>
      </c>
      <c r="F569" s="355" t="s">
        <v>663</v>
      </c>
      <c r="G569" s="356" t="s">
        <v>738</v>
      </c>
      <c r="H569" s="356" t="s">
        <v>34</v>
      </c>
      <c r="I569" s="356" t="s">
        <v>1417</v>
      </c>
      <c r="J569" s="356" t="s">
        <v>608</v>
      </c>
      <c r="K569" s="357" t="s">
        <v>48</v>
      </c>
      <c r="L569" s="358"/>
      <c r="M569" s="358" t="s">
        <v>1417</v>
      </c>
      <c r="N569" s="357">
        <v>506893</v>
      </c>
      <c r="O569" s="357" t="s">
        <v>1320</v>
      </c>
      <c r="P569" s="361">
        <v>43713</v>
      </c>
      <c r="Q569" s="362">
        <v>2381.9679593699998</v>
      </c>
      <c r="R569" s="362">
        <v>1390.8106883414748</v>
      </c>
      <c r="S569" s="841">
        <v>7</v>
      </c>
      <c r="T569" s="359">
        <v>0.11774115321445677</v>
      </c>
      <c r="U569" s="664">
        <v>1.1772600291789941</v>
      </c>
      <c r="V569" s="359">
        <v>0.13077739062637117</v>
      </c>
      <c r="W569" s="664">
        <v>1.1380380361866276</v>
      </c>
      <c r="X569" s="359">
        <v>0.20683048833790219</v>
      </c>
      <c r="Y569" s="664">
        <v>1.3602728538552937</v>
      </c>
      <c r="Z569" s="359">
        <v>0.21071414712773806</v>
      </c>
      <c r="AA569" s="664">
        <v>1.1129118659941344</v>
      </c>
      <c r="AB569" s="359">
        <v>4.4805528110657168E-3</v>
      </c>
      <c r="AC569" s="363">
        <v>3.5403244280237844</v>
      </c>
      <c r="AD569" s="865">
        <v>21336440000194</v>
      </c>
      <c r="AE569" s="360" t="s">
        <v>1763</v>
      </c>
      <c r="AF569" s="844" t="s">
        <v>1760</v>
      </c>
      <c r="AG569" s="364" t="s">
        <v>1435</v>
      </c>
      <c r="AH569" s="364" t="s">
        <v>1817</v>
      </c>
      <c r="AI569" s="364">
        <v>0</v>
      </c>
      <c r="AJ569" s="364">
        <v>0</v>
      </c>
      <c r="AK569" s="364">
        <v>0</v>
      </c>
      <c r="AL569" s="359">
        <v>0.01</v>
      </c>
      <c r="AM569" s="359">
        <v>0</v>
      </c>
      <c r="AN569" s="664" t="s">
        <v>34</v>
      </c>
      <c r="AO569" s="357" t="s">
        <v>1320</v>
      </c>
      <c r="AP569" s="360" t="s">
        <v>1762</v>
      </c>
      <c r="AQ569" s="366" t="s">
        <v>2211</v>
      </c>
      <c r="AR569" s="359">
        <v>0</v>
      </c>
      <c r="AS569" s="359">
        <v>0</v>
      </c>
      <c r="AT569" s="359" t="s">
        <v>1417</v>
      </c>
      <c r="AX569" s="198"/>
      <c r="AY569" s="184"/>
      <c r="AZ569" s="184"/>
      <c r="BA569" s="184"/>
      <c r="BB569" s="848"/>
      <c r="BC569" s="184"/>
      <c r="BD569" s="184"/>
      <c r="BE569" s="184"/>
      <c r="BF569" s="184"/>
      <c r="BG569" s="848"/>
      <c r="BH569" s="186"/>
      <c r="BI569" s="199"/>
      <c r="BJ569" s="199"/>
      <c r="BK569" s="199"/>
      <c r="BL569" s="186"/>
      <c r="BM569" s="186"/>
      <c r="BN569" s="186"/>
      <c r="BO569" s="186"/>
      <c r="BP569" s="186"/>
      <c r="BQ569" s="186"/>
      <c r="BR569" s="186"/>
      <c r="BS569" s="186"/>
      <c r="BT569" s="187"/>
      <c r="BU569" s="188"/>
      <c r="BV569" s="189"/>
      <c r="BW569" s="185"/>
    </row>
    <row r="570" spans="2:75" customFormat="1" ht="18.75">
      <c r="B570" s="353" t="s">
        <v>871</v>
      </c>
      <c r="C570" s="354">
        <v>45294958000170</v>
      </c>
      <c r="D570" s="355" t="s">
        <v>11</v>
      </c>
      <c r="E570" s="355" t="s">
        <v>661</v>
      </c>
      <c r="F570" s="355" t="s">
        <v>663</v>
      </c>
      <c r="G570" s="356" t="s">
        <v>1417</v>
      </c>
      <c r="H570" s="356" t="s">
        <v>34</v>
      </c>
      <c r="I570" s="356" t="s">
        <v>1417</v>
      </c>
      <c r="J570" s="356" t="s">
        <v>611</v>
      </c>
      <c r="K570" s="357" t="s">
        <v>49</v>
      </c>
      <c r="L570" s="358"/>
      <c r="M570" s="358" t="s">
        <v>34</v>
      </c>
      <c r="N570" s="357">
        <v>648582</v>
      </c>
      <c r="O570" s="357" t="s">
        <v>1320</v>
      </c>
      <c r="P570" s="361">
        <v>44678</v>
      </c>
      <c r="Q570" s="362"/>
      <c r="R570" s="362"/>
      <c r="S570" s="841">
        <v>7</v>
      </c>
      <c r="T570" s="359"/>
      <c r="U570" s="664"/>
      <c r="V570" s="359"/>
      <c r="W570" s="664"/>
      <c r="X570" s="359"/>
      <c r="Y570" s="664"/>
      <c r="Z570" s="359"/>
      <c r="AA570" s="664"/>
      <c r="AB570" s="359"/>
      <c r="AC570" s="363"/>
      <c r="AD570" s="865">
        <v>0</v>
      </c>
      <c r="AE570" s="360" t="s">
        <v>1763</v>
      </c>
      <c r="AF570" s="844" t="s">
        <v>1760</v>
      </c>
      <c r="AG570" s="364" t="s">
        <v>1435</v>
      </c>
      <c r="AH570" s="364" t="s">
        <v>1742</v>
      </c>
      <c r="AI570" s="364">
        <v>0</v>
      </c>
      <c r="AJ570" s="364">
        <v>0</v>
      </c>
      <c r="AK570" s="364">
        <v>0</v>
      </c>
      <c r="AL570" s="359">
        <v>8.0000000000000002E-3</v>
      </c>
      <c r="AM570" s="359">
        <v>0.2</v>
      </c>
      <c r="AN570" s="664" t="s">
        <v>2161</v>
      </c>
      <c r="AO570" s="357" t="s">
        <v>1323</v>
      </c>
      <c r="AP570" s="360" t="s">
        <v>1762</v>
      </c>
      <c r="AQ570" s="366" t="s">
        <v>679</v>
      </c>
      <c r="AR570" s="359">
        <v>2.66666666666667E-3</v>
      </c>
      <c r="AS570" s="359">
        <v>2.66666666666667E-3</v>
      </c>
      <c r="AT570" s="359" t="s">
        <v>1417</v>
      </c>
      <c r="AW570" s="198"/>
      <c r="AX570" s="198"/>
      <c r="AY570" s="184"/>
      <c r="AZ570" s="184"/>
      <c r="BA570" s="184"/>
      <c r="BB570" s="848"/>
      <c r="BC570" s="184"/>
      <c r="BD570" s="184"/>
      <c r="BE570" s="184"/>
      <c r="BF570" s="184"/>
      <c r="BG570" s="848"/>
      <c r="BH570" s="186"/>
      <c r="BI570" s="199"/>
      <c r="BJ570" s="199"/>
      <c r="BK570" s="199"/>
      <c r="BL570" s="218"/>
      <c r="BM570" s="186"/>
      <c r="BN570" s="186"/>
      <c r="BO570" s="186"/>
      <c r="BP570" s="186"/>
      <c r="BQ570" s="186"/>
      <c r="BR570" s="186"/>
      <c r="BS570" s="186"/>
      <c r="BT570" s="187"/>
      <c r="BU570" s="188"/>
      <c r="BV570" s="189"/>
      <c r="BW570" s="185"/>
    </row>
    <row r="571" spans="2:75" customFormat="1" ht="18.75">
      <c r="B571" s="353" t="s">
        <v>417</v>
      </c>
      <c r="C571" s="354">
        <v>36017289000107</v>
      </c>
      <c r="D571" s="355" t="s">
        <v>11</v>
      </c>
      <c r="E571" s="355" t="s">
        <v>620</v>
      </c>
      <c r="F571" s="355" t="s">
        <v>663</v>
      </c>
      <c r="G571" s="356" t="s">
        <v>738</v>
      </c>
      <c r="H571" s="356" t="s">
        <v>34</v>
      </c>
      <c r="I571" s="356" t="s">
        <v>34</v>
      </c>
      <c r="J571" s="356" t="s">
        <v>608</v>
      </c>
      <c r="K571" s="357" t="s">
        <v>48</v>
      </c>
      <c r="L571" s="358"/>
      <c r="M571" s="358" t="s">
        <v>1414</v>
      </c>
      <c r="N571" s="357">
        <v>546496</v>
      </c>
      <c r="O571" s="357" t="s">
        <v>1320</v>
      </c>
      <c r="P571" s="361">
        <v>43836</v>
      </c>
      <c r="Q571" s="362">
        <v>424.22428162</v>
      </c>
      <c r="R571" s="362">
        <v>263.53516619356003</v>
      </c>
      <c r="S571" s="841">
        <v>7</v>
      </c>
      <c r="T571" s="359">
        <v>0.10796561180590891</v>
      </c>
      <c r="U571" s="664">
        <v>1.0795171937329548</v>
      </c>
      <c r="V571" s="359">
        <v>0.12435421963558224</v>
      </c>
      <c r="W571" s="664">
        <v>1.0821429547399242</v>
      </c>
      <c r="X571" s="359">
        <v>0.17043805180594274</v>
      </c>
      <c r="Y571" s="664">
        <v>1.1209288195309088</v>
      </c>
      <c r="Z571" s="359"/>
      <c r="AA571" s="664"/>
      <c r="AB571" s="359">
        <v>2.5836332150885734E-3</v>
      </c>
      <c r="AC571" s="363">
        <v>3.6535524942746398</v>
      </c>
      <c r="AD571" s="865">
        <v>0</v>
      </c>
      <c r="AE571" s="360" t="s">
        <v>1995</v>
      </c>
      <c r="AF571" s="844" t="s">
        <v>1799</v>
      </c>
      <c r="AG571" s="364" t="s">
        <v>736</v>
      </c>
      <c r="AH571" s="364" t="s">
        <v>1747</v>
      </c>
      <c r="AI571" s="364">
        <v>100</v>
      </c>
      <c r="AJ571" s="364">
        <v>100</v>
      </c>
      <c r="AK571" s="364">
        <v>100</v>
      </c>
      <c r="AL571" s="359">
        <v>5.0000000000000001E-3</v>
      </c>
      <c r="AM571" s="359">
        <v>0</v>
      </c>
      <c r="AN571" s="664" t="s">
        <v>64</v>
      </c>
      <c r="AO571" s="357" t="s">
        <v>1323</v>
      </c>
      <c r="AP571" s="360" t="s">
        <v>1749</v>
      </c>
      <c r="AQ571" s="366" t="s">
        <v>675</v>
      </c>
      <c r="AR571" s="359">
        <v>8.0000000000000004E-4</v>
      </c>
      <c r="AS571" s="359">
        <v>8.0000000000000004E-4</v>
      </c>
      <c r="AT571" s="359" t="s">
        <v>1417</v>
      </c>
      <c r="AX571" s="198"/>
      <c r="AY571" s="184"/>
      <c r="AZ571" s="184"/>
      <c r="BA571" s="184"/>
      <c r="BB571" s="848"/>
      <c r="BC571" s="184"/>
      <c r="BD571" s="184"/>
      <c r="BE571" s="184"/>
      <c r="BF571" s="184"/>
      <c r="BG571" s="848"/>
      <c r="BH571" s="186"/>
      <c r="BI571" s="199"/>
      <c r="BJ571" s="199"/>
      <c r="BK571" s="199"/>
      <c r="BL571" s="186"/>
      <c r="BM571" s="186"/>
      <c r="BN571" s="186"/>
      <c r="BO571" s="186"/>
      <c r="BP571" s="186"/>
      <c r="BQ571" s="186"/>
      <c r="BR571" s="186"/>
      <c r="BS571" s="186"/>
      <c r="BT571" s="187"/>
      <c r="BU571" s="188"/>
      <c r="BV571" s="189"/>
      <c r="BW571" s="185"/>
    </row>
    <row r="572" spans="2:75" customFormat="1" ht="18.75">
      <c r="B572" s="353" t="s">
        <v>1257</v>
      </c>
      <c r="C572" s="354">
        <v>44209582000196</v>
      </c>
      <c r="D572" s="355" t="s">
        <v>14</v>
      </c>
      <c r="E572" s="355" t="s">
        <v>15</v>
      </c>
      <c r="F572" s="355" t="s">
        <v>701</v>
      </c>
      <c r="G572" s="356" t="s">
        <v>1417</v>
      </c>
      <c r="H572" s="356" t="s">
        <v>34</v>
      </c>
      <c r="I572" s="356" t="s">
        <v>34</v>
      </c>
      <c r="J572" s="356" t="s">
        <v>611</v>
      </c>
      <c r="K572" s="357" t="s">
        <v>49</v>
      </c>
      <c r="L572" s="358"/>
      <c r="M572" s="358" t="s">
        <v>1414</v>
      </c>
      <c r="N572" s="357">
        <v>624985</v>
      </c>
      <c r="O572" s="357" t="s">
        <v>1320</v>
      </c>
      <c r="P572" s="361">
        <v>44523</v>
      </c>
      <c r="Q572" s="362"/>
      <c r="R572" s="362"/>
      <c r="S572" s="841">
        <v>7</v>
      </c>
      <c r="T572" s="359"/>
      <c r="U572" s="664"/>
      <c r="V572" s="359"/>
      <c r="W572" s="664"/>
      <c r="X572" s="359"/>
      <c r="Y572" s="664"/>
      <c r="Z572" s="359"/>
      <c r="AA572" s="664"/>
      <c r="AB572" s="359"/>
      <c r="AC572" s="363"/>
      <c r="AD572" s="865">
        <v>0</v>
      </c>
      <c r="AE572" s="360" t="s">
        <v>2014</v>
      </c>
      <c r="AF572" s="844" t="s">
        <v>1760</v>
      </c>
      <c r="AG572" s="364" t="s">
        <v>1435</v>
      </c>
      <c r="AH572" s="364" t="s">
        <v>1747</v>
      </c>
      <c r="AI572" s="364">
        <v>1000</v>
      </c>
      <c r="AJ572" s="364">
        <v>100</v>
      </c>
      <c r="AK572" s="364">
        <v>100</v>
      </c>
      <c r="AL572" s="359">
        <v>3.4000000000000002E-3</v>
      </c>
      <c r="AM572" s="359">
        <v>0</v>
      </c>
      <c r="AN572" s="664" t="s">
        <v>2161</v>
      </c>
      <c r="AO572" s="357" t="s">
        <v>1323</v>
      </c>
      <c r="AP572" s="360" t="s">
        <v>1762</v>
      </c>
      <c r="AQ572" s="366" t="s">
        <v>671</v>
      </c>
      <c r="AR572" s="359">
        <v>1.1332200000000001E-3</v>
      </c>
      <c r="AS572" s="359">
        <v>1.1332200000000001E-3</v>
      </c>
      <c r="AT572" s="359" t="s">
        <v>1417</v>
      </c>
      <c r="AX572" s="198"/>
      <c r="AY572" s="184"/>
      <c r="AZ572" s="184"/>
      <c r="BA572" s="184"/>
      <c r="BB572" s="848"/>
      <c r="BC572" s="184"/>
      <c r="BD572" s="184"/>
      <c r="BE572" s="184"/>
      <c r="BF572" s="184"/>
      <c r="BG572" s="848"/>
      <c r="BH572" s="186"/>
      <c r="BI572" s="199"/>
      <c r="BJ572" s="199"/>
      <c r="BK572" s="199"/>
      <c r="BL572" s="186"/>
      <c r="BM572" s="186"/>
      <c r="BN572" s="186"/>
      <c r="BO572" s="186"/>
      <c r="BP572" s="186"/>
      <c r="BQ572" s="186"/>
      <c r="BR572" s="186"/>
      <c r="BS572" s="186"/>
      <c r="BT572" s="187"/>
      <c r="BU572" s="188"/>
      <c r="BV572" s="189"/>
      <c r="BW572" s="185"/>
    </row>
    <row r="573" spans="2:75" customFormat="1" ht="18.75">
      <c r="B573" s="353" t="s">
        <v>1258</v>
      </c>
      <c r="C573" s="354">
        <v>41545885000191</v>
      </c>
      <c r="D573" s="355" t="s">
        <v>14</v>
      </c>
      <c r="E573" s="355" t="s">
        <v>15</v>
      </c>
      <c r="F573" s="355" t="s">
        <v>701</v>
      </c>
      <c r="G573" s="356" t="s">
        <v>1417</v>
      </c>
      <c r="H573" s="356" t="s">
        <v>34</v>
      </c>
      <c r="I573" s="356" t="s">
        <v>34</v>
      </c>
      <c r="J573" s="356" t="s">
        <v>611</v>
      </c>
      <c r="K573" s="357" t="s">
        <v>49</v>
      </c>
      <c r="L573" s="358"/>
      <c r="M573" s="358" t="s">
        <v>1414</v>
      </c>
      <c r="N573" s="357">
        <v>612618</v>
      </c>
      <c r="O573" s="357" t="s">
        <v>1320</v>
      </c>
      <c r="P573" s="361">
        <v>44306</v>
      </c>
      <c r="Q573" s="362">
        <v>0</v>
      </c>
      <c r="R573" s="362">
        <v>0</v>
      </c>
      <c r="S573" s="841">
        <v>7</v>
      </c>
      <c r="T573" s="359"/>
      <c r="U573" s="664"/>
      <c r="V573" s="359"/>
      <c r="W573" s="664"/>
      <c r="X573" s="359"/>
      <c r="Y573" s="664"/>
      <c r="Z573" s="359"/>
      <c r="AA573" s="664"/>
      <c r="AB573" s="359"/>
      <c r="AC573" s="363"/>
      <c r="AD573" s="865">
        <v>0</v>
      </c>
      <c r="AE573" s="360" t="s">
        <v>2014</v>
      </c>
      <c r="AF573" s="844" t="s">
        <v>1760</v>
      </c>
      <c r="AG573" s="364" t="s">
        <v>1435</v>
      </c>
      <c r="AH573" s="364" t="s">
        <v>1747</v>
      </c>
      <c r="AI573" s="364">
        <v>0</v>
      </c>
      <c r="AJ573" s="364">
        <v>0</v>
      </c>
      <c r="AK573" s="364">
        <v>0</v>
      </c>
      <c r="AL573" s="359">
        <v>5.0000000000000001E-4</v>
      </c>
      <c r="AM573" s="359">
        <v>0</v>
      </c>
      <c r="AN573" s="664" t="s">
        <v>34</v>
      </c>
      <c r="AO573" s="357" t="s">
        <v>1323</v>
      </c>
      <c r="AP573" s="360" t="s">
        <v>1762</v>
      </c>
      <c r="AQ573" s="366" t="s">
        <v>671</v>
      </c>
      <c r="AR573" s="359">
        <v>1.6665000000000001E-4</v>
      </c>
      <c r="AS573" s="359">
        <v>1.6665000000000001E-4</v>
      </c>
      <c r="AT573" s="359" t="s">
        <v>1417</v>
      </c>
      <c r="AX573" s="198"/>
      <c r="AY573" s="184"/>
      <c r="AZ573" s="184"/>
      <c r="BA573" s="184"/>
      <c r="BB573" s="848"/>
      <c r="BC573" s="184"/>
      <c r="BD573" s="184"/>
      <c r="BE573" s="184"/>
      <c r="BF573" s="184"/>
      <c r="BG573" s="848"/>
      <c r="BH573" s="186"/>
      <c r="BI573" s="199"/>
      <c r="BJ573" s="199"/>
      <c r="BK573" s="199"/>
      <c r="BL573" s="186"/>
      <c r="BM573" s="186"/>
      <c r="BN573" s="186"/>
      <c r="BO573" s="186"/>
      <c r="BP573" s="186"/>
      <c r="BQ573" s="186"/>
      <c r="BR573" s="186"/>
      <c r="BS573" s="186"/>
      <c r="BT573" s="187"/>
      <c r="BU573" s="188"/>
      <c r="BV573" s="189"/>
      <c r="BW573" s="185"/>
    </row>
    <row r="574" spans="2:75" customFormat="1" ht="18.75">
      <c r="B574" s="353" t="s">
        <v>1259</v>
      </c>
      <c r="C574" s="354">
        <v>43508446000134</v>
      </c>
      <c r="D574" s="355" t="s">
        <v>14</v>
      </c>
      <c r="E574" s="355" t="s">
        <v>15</v>
      </c>
      <c r="F574" s="355" t="s">
        <v>701</v>
      </c>
      <c r="G574" s="356" t="s">
        <v>1417</v>
      </c>
      <c r="H574" s="356" t="s">
        <v>34</v>
      </c>
      <c r="I574" s="356" t="s">
        <v>34</v>
      </c>
      <c r="J574" s="356" t="s">
        <v>611</v>
      </c>
      <c r="K574" s="357" t="s">
        <v>49</v>
      </c>
      <c r="L574" s="358"/>
      <c r="M574" s="358" t="s">
        <v>1414</v>
      </c>
      <c r="N574" s="357">
        <v>615986</v>
      </c>
      <c r="O574" s="357" t="s">
        <v>1320</v>
      </c>
      <c r="P574" s="361">
        <v>44469</v>
      </c>
      <c r="Q574" s="362"/>
      <c r="R574" s="362"/>
      <c r="S574" s="841">
        <v>7</v>
      </c>
      <c r="T574" s="359"/>
      <c r="U574" s="664"/>
      <c r="V574" s="359"/>
      <c r="W574" s="664"/>
      <c r="X574" s="359"/>
      <c r="Y574" s="664"/>
      <c r="Z574" s="359"/>
      <c r="AA574" s="664"/>
      <c r="AB574" s="359"/>
      <c r="AC574" s="363"/>
      <c r="AD574" s="865">
        <v>0</v>
      </c>
      <c r="AE574" s="360" t="s">
        <v>2014</v>
      </c>
      <c r="AF574" s="844" t="s">
        <v>1760</v>
      </c>
      <c r="AG574" s="364" t="s">
        <v>1435</v>
      </c>
      <c r="AH574" s="364" t="s">
        <v>1747</v>
      </c>
      <c r="AI574" s="364">
        <v>0</v>
      </c>
      <c r="AJ574" s="364">
        <v>0</v>
      </c>
      <c r="AK574" s="364">
        <v>0</v>
      </c>
      <c r="AL574" s="359">
        <v>3.4000000000000002E-3</v>
      </c>
      <c r="AM574" s="359">
        <v>0</v>
      </c>
      <c r="AN574" s="664" t="s">
        <v>2161</v>
      </c>
      <c r="AO574" s="357" t="s">
        <v>1323</v>
      </c>
      <c r="AP574" s="360" t="s">
        <v>1762</v>
      </c>
      <c r="AQ574" s="366" t="s">
        <v>671</v>
      </c>
      <c r="AR574" s="359">
        <v>1.1332200000000001E-3</v>
      </c>
      <c r="AS574" s="359">
        <v>1.1332200000000001E-3</v>
      </c>
      <c r="AT574" s="359" t="s">
        <v>1417</v>
      </c>
      <c r="AX574" s="198"/>
      <c r="AY574" s="184"/>
      <c r="AZ574" s="184"/>
      <c r="BA574" s="184"/>
      <c r="BB574" s="848"/>
      <c r="BC574" s="184"/>
      <c r="BD574" s="184"/>
      <c r="BE574" s="184"/>
      <c r="BF574" s="184"/>
      <c r="BG574" s="848"/>
      <c r="BH574" s="186"/>
      <c r="BI574" s="199"/>
      <c r="BJ574" s="199"/>
      <c r="BK574" s="199"/>
      <c r="BL574" s="186"/>
      <c r="BM574" s="186"/>
      <c r="BN574" s="186"/>
      <c r="BO574" s="186"/>
      <c r="BP574" s="186"/>
      <c r="BQ574" s="186"/>
      <c r="BR574" s="186"/>
      <c r="BS574" s="186"/>
      <c r="BT574" s="187"/>
      <c r="BU574" s="188"/>
      <c r="BV574" s="189"/>
      <c r="BW574" s="185"/>
    </row>
    <row r="575" spans="2:75" customFormat="1" ht="18.75">
      <c r="B575" s="353" t="s">
        <v>1260</v>
      </c>
      <c r="C575" s="354">
        <v>44026806000124</v>
      </c>
      <c r="D575" s="355" t="s">
        <v>14</v>
      </c>
      <c r="E575" s="355" t="s">
        <v>15</v>
      </c>
      <c r="F575" s="355" t="s">
        <v>701</v>
      </c>
      <c r="G575" s="356" t="s">
        <v>1417</v>
      </c>
      <c r="H575" s="356" t="s">
        <v>34</v>
      </c>
      <c r="I575" s="356" t="s">
        <v>34</v>
      </c>
      <c r="J575" s="356" t="s">
        <v>611</v>
      </c>
      <c r="K575" s="357" t="s">
        <v>49</v>
      </c>
      <c r="L575" s="358"/>
      <c r="M575" s="358" t="s">
        <v>1414</v>
      </c>
      <c r="N575" s="357">
        <v>626082</v>
      </c>
      <c r="O575" s="357" t="s">
        <v>1320</v>
      </c>
      <c r="P575" s="361">
        <v>44530</v>
      </c>
      <c r="Q575" s="362"/>
      <c r="R575" s="362"/>
      <c r="S575" s="841">
        <v>7</v>
      </c>
      <c r="T575" s="359"/>
      <c r="U575" s="664"/>
      <c r="V575" s="359"/>
      <c r="W575" s="664"/>
      <c r="X575" s="359"/>
      <c r="Y575" s="664"/>
      <c r="Z575" s="359"/>
      <c r="AA575" s="664"/>
      <c r="AB575" s="359"/>
      <c r="AC575" s="363"/>
      <c r="AD575" s="865">
        <v>0</v>
      </c>
      <c r="AE575" s="360" t="s">
        <v>2014</v>
      </c>
      <c r="AF575" s="844" t="s">
        <v>1760</v>
      </c>
      <c r="AG575" s="364" t="s">
        <v>1435</v>
      </c>
      <c r="AH575" s="364" t="s">
        <v>1747</v>
      </c>
      <c r="AI575" s="364">
        <v>1000</v>
      </c>
      <c r="AJ575" s="364">
        <v>100</v>
      </c>
      <c r="AK575" s="364">
        <v>100</v>
      </c>
      <c r="AL575" s="359">
        <v>3.4000000000000002E-3</v>
      </c>
      <c r="AM575" s="359">
        <v>0</v>
      </c>
      <c r="AN575" s="664" t="s">
        <v>2161</v>
      </c>
      <c r="AO575" s="357" t="s">
        <v>1323</v>
      </c>
      <c r="AP575" s="360" t="s">
        <v>1762</v>
      </c>
      <c r="AQ575" s="366" t="s">
        <v>671</v>
      </c>
      <c r="AR575" s="359">
        <v>1.1332200000000001E-3</v>
      </c>
      <c r="AS575" s="359">
        <v>1.1332200000000001E-3</v>
      </c>
      <c r="AT575" s="359" t="s">
        <v>1417</v>
      </c>
      <c r="AX575" s="198"/>
      <c r="AY575" s="184"/>
      <c r="AZ575" s="184"/>
      <c r="BA575" s="184"/>
      <c r="BB575" s="848"/>
      <c r="BC575" s="184"/>
      <c r="BD575" s="184"/>
      <c r="BE575" s="184"/>
      <c r="BF575" s="184"/>
      <c r="BG575" s="848"/>
      <c r="BH575" s="186"/>
      <c r="BI575" s="199"/>
      <c r="BJ575" s="199"/>
      <c r="BK575" s="199"/>
      <c r="BL575" s="186"/>
      <c r="BM575" s="186"/>
      <c r="BN575" s="186"/>
      <c r="BO575" s="186"/>
      <c r="BP575" s="186"/>
      <c r="BQ575" s="186"/>
      <c r="BR575" s="186"/>
      <c r="BS575" s="186"/>
      <c r="BT575" s="187"/>
      <c r="BU575" s="188"/>
      <c r="BV575" s="189"/>
      <c r="BW575" s="185"/>
    </row>
    <row r="576" spans="2:75" customFormat="1" ht="18.75">
      <c r="B576" s="353" t="s">
        <v>505</v>
      </c>
      <c r="C576" s="354">
        <v>36380409000128</v>
      </c>
      <c r="D576" s="355" t="s">
        <v>14</v>
      </c>
      <c r="E576" s="355" t="s">
        <v>15</v>
      </c>
      <c r="F576" s="355" t="s">
        <v>701</v>
      </c>
      <c r="G576" s="356" t="s">
        <v>1417</v>
      </c>
      <c r="H576" s="356" t="s">
        <v>34</v>
      </c>
      <c r="I576" s="356" t="s">
        <v>34</v>
      </c>
      <c r="J576" s="356" t="s">
        <v>611</v>
      </c>
      <c r="K576" s="357" t="s">
        <v>49</v>
      </c>
      <c r="L576" s="358"/>
      <c r="M576" s="358" t="s">
        <v>1414</v>
      </c>
      <c r="N576" s="357">
        <v>530026</v>
      </c>
      <c r="O576" s="357" t="s">
        <v>1320</v>
      </c>
      <c r="P576" s="361">
        <v>43889</v>
      </c>
      <c r="Q576" s="362">
        <v>0</v>
      </c>
      <c r="R576" s="362">
        <v>0</v>
      </c>
      <c r="S576" s="841">
        <v>7</v>
      </c>
      <c r="T576" s="359"/>
      <c r="U576" s="664"/>
      <c r="V576" s="359"/>
      <c r="W576" s="664"/>
      <c r="X576" s="359"/>
      <c r="Y576" s="664"/>
      <c r="Z576" s="359"/>
      <c r="AA576" s="664"/>
      <c r="AB576" s="359"/>
      <c r="AC576" s="363"/>
      <c r="AD576" s="865">
        <v>0</v>
      </c>
      <c r="AE576" s="360" t="s">
        <v>2014</v>
      </c>
      <c r="AF576" s="844" t="s">
        <v>1760</v>
      </c>
      <c r="AG576" s="364" t="s">
        <v>1435</v>
      </c>
      <c r="AH576" s="364" t="s">
        <v>1747</v>
      </c>
      <c r="AI576" s="364">
        <v>1000</v>
      </c>
      <c r="AJ576" s="364">
        <v>0</v>
      </c>
      <c r="AK576" s="364">
        <v>0</v>
      </c>
      <c r="AL576" s="359">
        <v>5.0000000000000001E-4</v>
      </c>
      <c r="AM576" s="359">
        <v>0</v>
      </c>
      <c r="AN576" s="664" t="s">
        <v>34</v>
      </c>
      <c r="AO576" s="357" t="s">
        <v>1323</v>
      </c>
      <c r="AP576" s="360" t="s">
        <v>1762</v>
      </c>
      <c r="AQ576" s="366" t="s">
        <v>668</v>
      </c>
      <c r="AR576" s="359">
        <v>1.6665000000000001E-4</v>
      </c>
      <c r="AS576" s="359">
        <v>1.6665000000000001E-4</v>
      </c>
      <c r="AT576" s="359" t="s">
        <v>1417</v>
      </c>
      <c r="AX576" s="198"/>
      <c r="AY576" s="184"/>
      <c r="AZ576" s="184"/>
      <c r="BA576" s="184"/>
      <c r="BB576" s="848"/>
      <c r="BC576" s="184"/>
      <c r="BD576" s="184"/>
      <c r="BE576" s="184"/>
      <c r="BF576" s="184"/>
      <c r="BG576" s="848"/>
      <c r="BH576" s="186"/>
      <c r="BI576" s="199"/>
      <c r="BJ576" s="199"/>
      <c r="BK576" s="199"/>
      <c r="BL576" s="186"/>
      <c r="BM576" s="186"/>
      <c r="BN576" s="186"/>
      <c r="BO576" s="186"/>
      <c r="BP576" s="186"/>
      <c r="BQ576" s="186"/>
      <c r="BR576" s="186"/>
      <c r="BS576" s="186"/>
      <c r="BT576" s="187"/>
      <c r="BU576" s="188"/>
      <c r="BV576" s="189"/>
      <c r="BW576" s="185"/>
    </row>
    <row r="577" spans="2:75" customFormat="1" ht="18.75">
      <c r="B577" s="353" t="s">
        <v>1503</v>
      </c>
      <c r="C577" s="354">
        <v>38377278000155</v>
      </c>
      <c r="D577" s="355" t="s">
        <v>14</v>
      </c>
      <c r="E577" s="355" t="s">
        <v>616</v>
      </c>
      <c r="F577" s="355" t="s">
        <v>617</v>
      </c>
      <c r="G577" s="356" t="s">
        <v>34</v>
      </c>
      <c r="H577" s="356" t="s">
        <v>34</v>
      </c>
      <c r="I577" s="356" t="s">
        <v>34</v>
      </c>
      <c r="J577" s="356" t="s">
        <v>608</v>
      </c>
      <c r="K577" s="357" t="s">
        <v>48</v>
      </c>
      <c r="L577" s="358"/>
      <c r="M577" s="358" t="s">
        <v>1417</v>
      </c>
      <c r="N577" s="357">
        <v>576743</v>
      </c>
      <c r="O577" s="357" t="s">
        <v>1320</v>
      </c>
      <c r="P577" s="361">
        <v>44237</v>
      </c>
      <c r="Q577" s="362">
        <v>1.5627900000000001E-3</v>
      </c>
      <c r="R577" s="362">
        <v>14.179569737035179</v>
      </c>
      <c r="S577" s="841">
        <v>7</v>
      </c>
      <c r="T577" s="359">
        <v>-0.38463894614805882</v>
      </c>
      <c r="U577" s="664">
        <v>-3.8458945288302306</v>
      </c>
      <c r="V577" s="359">
        <v>-0.38392648010528829</v>
      </c>
      <c r="W577" s="664">
        <v>-3.3409669314120833</v>
      </c>
      <c r="X577" s="359"/>
      <c r="Y577" s="664"/>
      <c r="Z577" s="359"/>
      <c r="AA577" s="664"/>
      <c r="AB577" s="359">
        <v>0.24049780598030471</v>
      </c>
      <c r="AC577" s="363">
        <v>-2.0742029563647866</v>
      </c>
      <c r="AD577" s="865">
        <v>0</v>
      </c>
      <c r="AE577" s="360" t="s">
        <v>1868</v>
      </c>
      <c r="AF577" s="844" t="s">
        <v>1741</v>
      </c>
      <c r="AG577" s="364" t="s">
        <v>1436</v>
      </c>
      <c r="AH577" s="364" t="s">
        <v>1742</v>
      </c>
      <c r="AI577" s="364">
        <v>500</v>
      </c>
      <c r="AJ577" s="364">
        <v>0</v>
      </c>
      <c r="AK577" s="364">
        <v>100</v>
      </c>
      <c r="AL577" s="359">
        <v>2.1000000000000001E-2</v>
      </c>
      <c r="AM577" s="359">
        <v>0.1</v>
      </c>
      <c r="AN577" s="664" t="s">
        <v>34</v>
      </c>
      <c r="AO577" s="357" t="s">
        <v>1323</v>
      </c>
      <c r="AP577" s="360" t="s">
        <v>1744</v>
      </c>
      <c r="AQ577" s="366" t="s">
        <v>687</v>
      </c>
      <c r="AR577" s="359">
        <v>4.0000000000000001E-3</v>
      </c>
      <c r="AS577" s="359">
        <v>4.0000000000000001E-3</v>
      </c>
      <c r="AT577" s="359" t="s">
        <v>1417</v>
      </c>
      <c r="AX577" s="198"/>
      <c r="AY577" s="184"/>
      <c r="AZ577" s="184"/>
      <c r="BA577" s="184"/>
      <c r="BB577" s="848"/>
      <c r="BC577" s="184"/>
      <c r="BD577" s="184"/>
      <c r="BE577" s="184"/>
      <c r="BF577" s="184"/>
      <c r="BG577" s="848"/>
      <c r="BH577" s="186"/>
      <c r="BI577" s="199"/>
      <c r="BJ577" s="199"/>
      <c r="BK577" s="199"/>
      <c r="BL577" s="186"/>
      <c r="BM577" s="186"/>
      <c r="BN577" s="186"/>
      <c r="BO577" s="186"/>
      <c r="BP577" s="186"/>
      <c r="BQ577" s="186"/>
      <c r="BR577" s="186"/>
      <c r="BS577" s="186"/>
      <c r="BT577" s="187"/>
      <c r="BU577" s="188"/>
      <c r="BV577" s="189"/>
      <c r="BW577" s="185"/>
    </row>
    <row r="578" spans="2:75" customFormat="1" ht="18.75">
      <c r="B578" s="353" t="s">
        <v>1613</v>
      </c>
      <c r="C578" s="354">
        <v>34979876000143</v>
      </c>
      <c r="D578" s="355" t="s">
        <v>13</v>
      </c>
      <c r="E578" s="355" t="s">
        <v>616</v>
      </c>
      <c r="F578" s="355" t="s">
        <v>617</v>
      </c>
      <c r="G578" s="356" t="s">
        <v>34</v>
      </c>
      <c r="H578" s="356" t="s">
        <v>1336</v>
      </c>
      <c r="I578" s="356" t="s">
        <v>34</v>
      </c>
      <c r="J578" s="356" t="s">
        <v>608</v>
      </c>
      <c r="K578" s="357" t="s">
        <v>48</v>
      </c>
      <c r="L578" s="358"/>
      <c r="M578" s="358" t="s">
        <v>1417</v>
      </c>
      <c r="N578" s="357">
        <v>536474</v>
      </c>
      <c r="O578" s="357" t="s">
        <v>1320</v>
      </c>
      <c r="P578" s="361">
        <v>43968</v>
      </c>
      <c r="Q578" s="362">
        <v>90.268970429999996</v>
      </c>
      <c r="R578" s="362">
        <v>114.70420021561758</v>
      </c>
      <c r="S578" s="841">
        <v>7</v>
      </c>
      <c r="T578" s="359">
        <v>5.9494959525145719E-2</v>
      </c>
      <c r="U578" s="664">
        <v>0.59487304034640776</v>
      </c>
      <c r="V578" s="359">
        <v>9.2193269624642582E-2</v>
      </c>
      <c r="W578" s="664">
        <v>0.80227512577465032</v>
      </c>
      <c r="X578" s="359">
        <v>0.20381712275164854</v>
      </c>
      <c r="Y578" s="664">
        <v>1.3404546953301057</v>
      </c>
      <c r="Z578" s="359"/>
      <c r="AA578" s="664"/>
      <c r="AB578" s="359">
        <v>4.033692154718603E-2</v>
      </c>
      <c r="AC578" s="363">
        <v>-0.56329312109458896</v>
      </c>
      <c r="AD578" s="865">
        <v>0</v>
      </c>
      <c r="AE578" s="360" t="s">
        <v>1802</v>
      </c>
      <c r="AF578" s="844" t="s">
        <v>1760</v>
      </c>
      <c r="AG578" s="364" t="s">
        <v>1435</v>
      </c>
      <c r="AH578" s="364" t="s">
        <v>1817</v>
      </c>
      <c r="AI578" s="364">
        <v>0</v>
      </c>
      <c r="AJ578" s="364">
        <v>0</v>
      </c>
      <c r="AK578" s="364">
        <v>0</v>
      </c>
      <c r="AL578" s="359">
        <v>0.01</v>
      </c>
      <c r="AM578" s="359">
        <v>0.2</v>
      </c>
      <c r="AN578" s="664" t="s">
        <v>34</v>
      </c>
      <c r="AO578" s="357" t="s">
        <v>1320</v>
      </c>
      <c r="AP578" s="360" t="s">
        <v>1762</v>
      </c>
      <c r="AQ578" s="366" t="s">
        <v>2211</v>
      </c>
      <c r="AR578" s="359">
        <v>0</v>
      </c>
      <c r="AS578" s="359">
        <v>0</v>
      </c>
      <c r="AT578" s="359" t="s">
        <v>1417</v>
      </c>
      <c r="AX578" s="198"/>
      <c r="AY578" s="184"/>
      <c r="AZ578" s="184"/>
      <c r="BA578" s="184"/>
      <c r="BB578" s="848"/>
      <c r="BC578" s="184"/>
      <c r="BD578" s="184"/>
      <c r="BE578" s="184"/>
      <c r="BF578" s="184"/>
      <c r="BG578" s="848"/>
      <c r="BH578" s="186"/>
      <c r="BI578" s="199"/>
      <c r="BJ578" s="199"/>
      <c r="BK578" s="199"/>
      <c r="BL578" s="186"/>
      <c r="BM578" s="186"/>
      <c r="BN578" s="186"/>
      <c r="BO578" s="186"/>
      <c r="BP578" s="186"/>
      <c r="BQ578" s="186"/>
      <c r="BR578" s="186"/>
      <c r="BS578" s="186"/>
      <c r="BT578" s="187"/>
      <c r="BU578" s="188"/>
      <c r="BV578" s="189"/>
      <c r="BW578" s="185"/>
    </row>
    <row r="579" spans="2:75" customFormat="1" ht="18.75">
      <c r="B579" s="353" t="s">
        <v>954</v>
      </c>
      <c r="C579" s="354">
        <v>41969176000133</v>
      </c>
      <c r="D579" s="355" t="s">
        <v>13</v>
      </c>
      <c r="E579" s="355" t="s">
        <v>615</v>
      </c>
      <c r="F579" s="355" t="s">
        <v>619</v>
      </c>
      <c r="G579" s="356" t="s">
        <v>34</v>
      </c>
      <c r="H579" s="356" t="s">
        <v>1337</v>
      </c>
      <c r="I579" s="356" t="s">
        <v>34</v>
      </c>
      <c r="J579" s="356" t="s">
        <v>1417</v>
      </c>
      <c r="K579" s="357" t="s">
        <v>48</v>
      </c>
      <c r="L579" s="358"/>
      <c r="M579" s="358" t="s">
        <v>34</v>
      </c>
      <c r="N579" s="357">
        <v>611069</v>
      </c>
      <c r="O579" s="357" t="s">
        <v>1320</v>
      </c>
      <c r="P579" s="361">
        <v>44422</v>
      </c>
      <c r="Q579" s="362">
        <v>20.047826329999999</v>
      </c>
      <c r="R579" s="362">
        <v>15.691569487808767</v>
      </c>
      <c r="S579" s="841">
        <v>7</v>
      </c>
      <c r="T579" s="359">
        <v>8.1469892215766837E-2</v>
      </c>
      <c r="U579" s="664">
        <v>0.81459409109445313</v>
      </c>
      <c r="V579" s="359">
        <v>0.15534302816380219</v>
      </c>
      <c r="W579" s="664">
        <v>1.3518106903653773</v>
      </c>
      <c r="X579" s="359"/>
      <c r="Y579" s="664"/>
      <c r="Z579" s="359"/>
      <c r="AA579" s="664"/>
      <c r="AB579" s="359">
        <v>6.6216803386515102E-2</v>
      </c>
      <c r="AC579" s="363">
        <v>0.6105436390445077</v>
      </c>
      <c r="AD579" s="865">
        <v>41969199000148</v>
      </c>
      <c r="AE579" s="360" t="s">
        <v>2077</v>
      </c>
      <c r="AF579" s="844" t="s">
        <v>1783</v>
      </c>
      <c r="AG579" s="364" t="s">
        <v>59</v>
      </c>
      <c r="AH579" s="364" t="s">
        <v>1747</v>
      </c>
      <c r="AI579" s="364">
        <v>500</v>
      </c>
      <c r="AJ579" s="364">
        <v>100</v>
      </c>
      <c r="AK579" s="364">
        <v>500</v>
      </c>
      <c r="AL579" s="359">
        <v>0</v>
      </c>
      <c r="AM579" s="359">
        <v>0</v>
      </c>
      <c r="AN579" s="664" t="s">
        <v>64</v>
      </c>
      <c r="AO579" s="357" t="s">
        <v>1323</v>
      </c>
      <c r="AP579" s="360" t="s">
        <v>1762</v>
      </c>
      <c r="AQ579" s="366" t="s">
        <v>664</v>
      </c>
      <c r="AR579" s="359">
        <v>3.7799999999999999E-3</v>
      </c>
      <c r="AS579" s="359">
        <v>3.7799999999999999E-3</v>
      </c>
      <c r="AT579" s="359" t="s">
        <v>1417</v>
      </c>
      <c r="AX579" s="198"/>
      <c r="AY579" s="184"/>
      <c r="AZ579" s="184"/>
      <c r="BA579" s="184"/>
      <c r="BB579" s="848"/>
      <c r="BC579" s="184"/>
      <c r="BD579" s="184"/>
      <c r="BE579" s="184"/>
      <c r="BF579" s="184"/>
      <c r="BG579" s="848"/>
      <c r="BH579" s="186"/>
      <c r="BI579" s="199"/>
      <c r="BJ579" s="199"/>
      <c r="BK579" s="199"/>
      <c r="BL579" s="186"/>
      <c r="BM579" s="186"/>
      <c r="BN579" s="186"/>
      <c r="BO579" s="186"/>
      <c r="BP579" s="186"/>
      <c r="BQ579" s="186"/>
      <c r="BR579" s="186"/>
      <c r="BS579" s="186"/>
      <c r="BT579" s="187"/>
      <c r="BU579" s="188"/>
      <c r="BV579" s="189"/>
      <c r="BW579" s="185"/>
    </row>
    <row r="580" spans="2:75" customFormat="1" ht="18.75">
      <c r="B580" s="353" t="s">
        <v>266</v>
      </c>
      <c r="C580" s="354">
        <v>26725138000141</v>
      </c>
      <c r="D580" s="355" t="s">
        <v>13</v>
      </c>
      <c r="E580" s="355" t="s">
        <v>615</v>
      </c>
      <c r="F580" s="355" t="s">
        <v>619</v>
      </c>
      <c r="G580" s="356" t="s">
        <v>34</v>
      </c>
      <c r="H580" s="356" t="s">
        <v>1337</v>
      </c>
      <c r="I580" s="356" t="s">
        <v>34</v>
      </c>
      <c r="J580" s="356" t="s">
        <v>1417</v>
      </c>
      <c r="K580" s="357" t="s">
        <v>48</v>
      </c>
      <c r="L580" s="358"/>
      <c r="M580" s="358" t="s">
        <v>34</v>
      </c>
      <c r="N580" s="357">
        <v>433543</v>
      </c>
      <c r="O580" s="357" t="s">
        <v>1320</v>
      </c>
      <c r="P580" s="361">
        <v>42753</v>
      </c>
      <c r="Q580" s="362">
        <v>16.727405999999998</v>
      </c>
      <c r="R580" s="362">
        <v>36.200413068000017</v>
      </c>
      <c r="S580" s="841">
        <v>7</v>
      </c>
      <c r="T580" s="359">
        <v>0.10142997190722292</v>
      </c>
      <c r="U580" s="664">
        <v>1.0141692044550161</v>
      </c>
      <c r="V580" s="359">
        <v>7.2572591250367635E-2</v>
      </c>
      <c r="W580" s="664">
        <v>0.63153400470806553</v>
      </c>
      <c r="X580" s="359">
        <v>0.11182983795207124</v>
      </c>
      <c r="Y580" s="664">
        <v>0.73547712447847469</v>
      </c>
      <c r="Z580" s="359">
        <v>0.29311842197915716</v>
      </c>
      <c r="AA580" s="664">
        <v>1.5481398587078423</v>
      </c>
      <c r="AB580" s="359">
        <v>9.1035069127703899E-2</v>
      </c>
      <c r="AC580" s="363">
        <v>-0.46511953265547989</v>
      </c>
      <c r="AD580" s="865">
        <v>26725144000107</v>
      </c>
      <c r="AE580" s="360" t="s">
        <v>1962</v>
      </c>
      <c r="AF580" s="844" t="s">
        <v>1785</v>
      </c>
      <c r="AG580" s="364" t="s">
        <v>719</v>
      </c>
      <c r="AH580" s="364" t="s">
        <v>1747</v>
      </c>
      <c r="AI580" s="364">
        <v>5000</v>
      </c>
      <c r="AJ580" s="364">
        <v>1000</v>
      </c>
      <c r="AK580" s="364">
        <v>4000</v>
      </c>
      <c r="AL580" s="359">
        <v>1.4999999999999999E-2</v>
      </c>
      <c r="AM580" s="359">
        <v>0.2</v>
      </c>
      <c r="AN580" s="664" t="s">
        <v>64</v>
      </c>
      <c r="AO580" s="357" t="s">
        <v>1323</v>
      </c>
      <c r="AP580" s="360" t="s">
        <v>1762</v>
      </c>
      <c r="AQ580" s="366" t="s">
        <v>668</v>
      </c>
      <c r="AR580" s="359">
        <v>5.0000000000000001E-3</v>
      </c>
      <c r="AS580" s="359">
        <v>5.0000000000000001E-3</v>
      </c>
      <c r="AT580" s="359" t="s">
        <v>1417</v>
      </c>
      <c r="AX580" s="198"/>
      <c r="AY580" s="184"/>
      <c r="AZ580" s="184"/>
      <c r="BA580" s="184"/>
      <c r="BB580" s="848"/>
      <c r="BC580" s="184"/>
      <c r="BD580" s="184"/>
      <c r="BE580" s="184"/>
      <c r="BF580" s="184"/>
      <c r="BG580" s="848"/>
      <c r="BH580" s="186"/>
      <c r="BI580" s="199"/>
      <c r="BJ580" s="199"/>
      <c r="BK580" s="199"/>
      <c r="BL580" s="186"/>
      <c r="BM580" s="186"/>
      <c r="BN580" s="186"/>
      <c r="BO580" s="186"/>
      <c r="BP580" s="186"/>
      <c r="BQ580" s="186"/>
      <c r="BR580" s="186"/>
      <c r="BS580" s="186"/>
      <c r="BT580" s="187"/>
      <c r="BU580" s="188"/>
      <c r="BV580" s="189"/>
      <c r="BW580" s="185"/>
    </row>
    <row r="581" spans="2:75" customFormat="1" ht="18.75">
      <c r="B581" s="353" t="s">
        <v>499</v>
      </c>
      <c r="C581" s="354">
        <v>42480017000133</v>
      </c>
      <c r="D581" s="355" t="s">
        <v>14</v>
      </c>
      <c r="E581" s="355" t="s">
        <v>607</v>
      </c>
      <c r="F581" s="355" t="s">
        <v>860</v>
      </c>
      <c r="G581" s="356" t="s">
        <v>1417</v>
      </c>
      <c r="H581" s="356" t="s">
        <v>34</v>
      </c>
      <c r="I581" s="356" t="s">
        <v>34</v>
      </c>
      <c r="J581" s="356" t="s">
        <v>611</v>
      </c>
      <c r="K581" s="357" t="s">
        <v>48</v>
      </c>
      <c r="L581" s="358"/>
      <c r="M581" s="358" t="s">
        <v>1414</v>
      </c>
      <c r="N581" s="357">
        <v>601551</v>
      </c>
      <c r="O581" s="357" t="s">
        <v>1320</v>
      </c>
      <c r="P581" s="361">
        <v>44394</v>
      </c>
      <c r="Q581" s="362">
        <v>2.7026110399999999</v>
      </c>
      <c r="R581" s="362">
        <v>4.1425278645774624</v>
      </c>
      <c r="S581" s="841">
        <v>7</v>
      </c>
      <c r="T581" s="359">
        <v>-0.21875684522023953</v>
      </c>
      <c r="U581" s="664">
        <v>-2.1872869676926414</v>
      </c>
      <c r="V581" s="359">
        <v>-0.21875684522023953</v>
      </c>
      <c r="W581" s="664">
        <v>-1.9036441187917548</v>
      </c>
      <c r="X581" s="359"/>
      <c r="Y581" s="664"/>
      <c r="Z581" s="359"/>
      <c r="AA581" s="664"/>
      <c r="AB581" s="359">
        <v>0.28777594637059867</v>
      </c>
      <c r="AC581" s="363">
        <v>-1.1594840690710155</v>
      </c>
      <c r="AD581" s="865">
        <v>0</v>
      </c>
      <c r="AE581" s="360" t="s">
        <v>2014</v>
      </c>
      <c r="AF581" s="844" t="s">
        <v>1760</v>
      </c>
      <c r="AG581" s="364" t="s">
        <v>1435</v>
      </c>
      <c r="AH581" s="364" t="s">
        <v>1817</v>
      </c>
      <c r="AI581" s="364">
        <v>100</v>
      </c>
      <c r="AJ581" s="364">
        <v>100</v>
      </c>
      <c r="AK581" s="364">
        <v>100</v>
      </c>
      <c r="AL581" s="359">
        <v>0</v>
      </c>
      <c r="AM581" s="359">
        <v>0</v>
      </c>
      <c r="AN581" s="664" t="s">
        <v>34</v>
      </c>
      <c r="AO581" s="357" t="s">
        <v>1323</v>
      </c>
      <c r="AP581" s="360" t="s">
        <v>1744</v>
      </c>
      <c r="AQ581" s="366" t="s">
        <v>659</v>
      </c>
      <c r="AR581" s="359">
        <v>2.9997000000000001E-3</v>
      </c>
      <c r="AS581" s="359">
        <v>2.9997000000000001E-3</v>
      </c>
      <c r="AT581" s="359" t="s">
        <v>1417</v>
      </c>
      <c r="AX581" s="198"/>
      <c r="AY581" s="184"/>
      <c r="AZ581" s="184"/>
      <c r="BA581" s="184"/>
      <c r="BB581" s="848"/>
      <c r="BC581" s="184"/>
      <c r="BD581" s="184"/>
      <c r="BE581" s="184"/>
      <c r="BF581" s="184"/>
      <c r="BG581" s="848"/>
      <c r="BH581" s="186"/>
      <c r="BI581" s="199"/>
      <c r="BJ581" s="199"/>
      <c r="BK581" s="199"/>
      <c r="BL581" s="186"/>
      <c r="BM581" s="186"/>
      <c r="BN581" s="186"/>
      <c r="BO581" s="186"/>
      <c r="BP581" s="186"/>
      <c r="BQ581" s="186"/>
      <c r="BR581" s="186"/>
      <c r="BS581" s="186"/>
      <c r="BT581" s="187"/>
      <c r="BU581" s="188"/>
      <c r="BV581" s="189"/>
      <c r="BW581" s="185"/>
    </row>
    <row r="582" spans="2:75" customFormat="1" ht="18.75">
      <c r="B582" s="353" t="s">
        <v>1722</v>
      </c>
      <c r="C582" s="354">
        <v>42730540000170</v>
      </c>
      <c r="D582" s="355" t="s">
        <v>14</v>
      </c>
      <c r="E582" s="355" t="s">
        <v>607</v>
      </c>
      <c r="F582" s="355" t="s">
        <v>860</v>
      </c>
      <c r="G582" s="356" t="s">
        <v>1417</v>
      </c>
      <c r="H582" s="356" t="s">
        <v>34</v>
      </c>
      <c r="I582" s="356" t="s">
        <v>34</v>
      </c>
      <c r="J582" s="356" t="s">
        <v>611</v>
      </c>
      <c r="K582" s="357" t="s">
        <v>48</v>
      </c>
      <c r="L582" s="358"/>
      <c r="M582" s="358" t="s">
        <v>1417</v>
      </c>
      <c r="N582" s="357">
        <v>606308</v>
      </c>
      <c r="O582" s="357" t="s">
        <v>1320</v>
      </c>
      <c r="P582" s="361">
        <v>44419</v>
      </c>
      <c r="Q582" s="362"/>
      <c r="R582" s="362"/>
      <c r="S582" s="841">
        <v>7</v>
      </c>
      <c r="T582" s="359"/>
      <c r="U582" s="664"/>
      <c r="V582" s="359"/>
      <c r="W582" s="664"/>
      <c r="X582" s="359"/>
      <c r="Y582" s="664"/>
      <c r="Z582" s="359"/>
      <c r="AA582" s="664"/>
      <c r="AB582" s="359"/>
      <c r="AC582" s="363"/>
      <c r="AD582" s="865">
        <v>17036289000100</v>
      </c>
      <c r="AE582" s="360" t="s">
        <v>2014</v>
      </c>
      <c r="AF582" s="844" t="s">
        <v>1760</v>
      </c>
      <c r="AG582" s="364" t="s">
        <v>1435</v>
      </c>
      <c r="AH582" s="364" t="s">
        <v>1817</v>
      </c>
      <c r="AI582" s="364">
        <v>0</v>
      </c>
      <c r="AJ582" s="364">
        <v>0</v>
      </c>
      <c r="AK582" s="364">
        <v>0</v>
      </c>
      <c r="AL582" s="359">
        <v>0</v>
      </c>
      <c r="AM582" s="359">
        <v>0</v>
      </c>
      <c r="AN582" s="664" t="s">
        <v>34</v>
      </c>
      <c r="AO582" s="357" t="s">
        <v>1323</v>
      </c>
      <c r="AP582" s="360" t="s">
        <v>1744</v>
      </c>
      <c r="AQ582" s="366" t="s">
        <v>694</v>
      </c>
      <c r="AR582" s="359">
        <v>2.9997000000000001E-3</v>
      </c>
      <c r="AS582" s="359">
        <v>2.9997000000000001E-3</v>
      </c>
      <c r="AT582" s="359" t="s">
        <v>1417</v>
      </c>
      <c r="AX582" s="198"/>
      <c r="AY582" s="184"/>
      <c r="AZ582" s="184"/>
      <c r="BA582" s="184"/>
      <c r="BB582" s="848"/>
      <c r="BC582" s="184"/>
      <c r="BD582" s="184"/>
      <c r="BE582" s="184"/>
      <c r="BF582" s="184"/>
      <c r="BG582" s="848"/>
      <c r="BH582" s="186"/>
      <c r="BI582" s="199"/>
      <c r="BJ582" s="199"/>
      <c r="BK582" s="199"/>
      <c r="BL582" s="186"/>
      <c r="BM582" s="186"/>
      <c r="BN582" s="186"/>
      <c r="BO582" s="186"/>
      <c r="BP582" s="186"/>
      <c r="BQ582" s="186"/>
      <c r="BR582" s="186"/>
      <c r="BS582" s="186"/>
      <c r="BT582" s="187"/>
      <c r="BU582" s="188"/>
      <c r="BV582" s="189"/>
      <c r="BW582" s="185"/>
    </row>
    <row r="583" spans="2:75" customFormat="1" ht="18.75">
      <c r="B583" s="353" t="s">
        <v>2830</v>
      </c>
      <c r="C583" s="354">
        <v>37313900000107</v>
      </c>
      <c r="D583" s="355" t="s">
        <v>13</v>
      </c>
      <c r="E583" s="355" t="s">
        <v>1417</v>
      </c>
      <c r="F583" s="355" t="s">
        <v>1417</v>
      </c>
      <c r="G583" s="356" t="s">
        <v>1417</v>
      </c>
      <c r="H583" s="356" t="s">
        <v>1417</v>
      </c>
      <c r="I583" s="356" t="s">
        <v>1417</v>
      </c>
      <c r="J583" s="356" t="s">
        <v>608</v>
      </c>
      <c r="K583" s="357" t="s">
        <v>48</v>
      </c>
      <c r="L583" s="358"/>
      <c r="M583" s="358" t="s">
        <v>1417</v>
      </c>
      <c r="N583" s="357">
        <v>567681</v>
      </c>
      <c r="O583" s="357" t="s">
        <v>1320</v>
      </c>
      <c r="P583" s="361">
        <v>44188</v>
      </c>
      <c r="Q583" s="362"/>
      <c r="R583" s="362"/>
      <c r="S583" s="841">
        <v>8</v>
      </c>
      <c r="T583" s="359"/>
      <c r="U583" s="664"/>
      <c r="V583" s="359"/>
      <c r="W583" s="664"/>
      <c r="X583" s="359"/>
      <c r="Y583" s="664"/>
      <c r="Z583" s="359"/>
      <c r="AA583" s="664"/>
      <c r="AB583" s="359"/>
      <c r="AC583" s="363"/>
      <c r="AD583" s="865">
        <v>38120857000118</v>
      </c>
      <c r="AE583" s="360" t="s">
        <v>1853</v>
      </c>
      <c r="AF583" s="844" t="s">
        <v>1760</v>
      </c>
      <c r="AG583" s="364" t="s">
        <v>1435</v>
      </c>
      <c r="AH583" s="364" t="s">
        <v>2153</v>
      </c>
      <c r="AI583" s="364">
        <v>0</v>
      </c>
      <c r="AJ583" s="364">
        <v>0</v>
      </c>
      <c r="AK583" s="364">
        <v>0</v>
      </c>
      <c r="AL583" s="359">
        <v>1.4999999999999999E-2</v>
      </c>
      <c r="AM583" s="359">
        <v>0.2</v>
      </c>
      <c r="AN583" s="664" t="s">
        <v>2797</v>
      </c>
      <c r="AO583" s="357"/>
      <c r="AP583" s="360" t="s">
        <v>1762</v>
      </c>
      <c r="AQ583" s="366" t="s">
        <v>2211</v>
      </c>
      <c r="AR583" s="359">
        <v>0</v>
      </c>
      <c r="AS583" s="359">
        <v>0</v>
      </c>
      <c r="AT583" s="359" t="s">
        <v>1417</v>
      </c>
      <c r="AX583" s="198"/>
      <c r="AY583" s="184"/>
      <c r="AZ583" s="184"/>
      <c r="BA583" s="184"/>
      <c r="BB583" s="848"/>
      <c r="BC583" s="184"/>
      <c r="BD583" s="184"/>
      <c r="BE583" s="184"/>
      <c r="BF583" s="184"/>
      <c r="BG583" s="848"/>
      <c r="BH583" s="186"/>
      <c r="BI583" s="199"/>
      <c r="BJ583" s="199"/>
      <c r="BK583" s="199"/>
      <c r="BL583" s="186"/>
      <c r="BM583" s="186"/>
      <c r="BN583" s="186"/>
      <c r="BO583" s="186"/>
      <c r="BP583" s="186"/>
      <c r="BQ583" s="186"/>
      <c r="BR583" s="186"/>
      <c r="BS583" s="186"/>
      <c r="BT583" s="187"/>
      <c r="BU583" s="188"/>
      <c r="BV583" s="189"/>
      <c r="BW583" s="185"/>
    </row>
    <row r="584" spans="2:75" customFormat="1" ht="18.75">
      <c r="B584" s="353" t="s">
        <v>50</v>
      </c>
      <c r="C584" s="354">
        <v>33600729000158</v>
      </c>
      <c r="D584" s="355" t="s">
        <v>14</v>
      </c>
      <c r="E584" s="355" t="s">
        <v>15</v>
      </c>
      <c r="F584" s="355" t="s">
        <v>699</v>
      </c>
      <c r="G584" s="356" t="s">
        <v>1417</v>
      </c>
      <c r="H584" s="356" t="s">
        <v>34</v>
      </c>
      <c r="I584" s="356" t="s">
        <v>34</v>
      </c>
      <c r="J584" s="356" t="s">
        <v>611</v>
      </c>
      <c r="K584" s="357" t="s">
        <v>48</v>
      </c>
      <c r="L584" s="358"/>
      <c r="M584" s="358" t="s">
        <v>1414</v>
      </c>
      <c r="N584" s="357">
        <v>498874</v>
      </c>
      <c r="O584" s="357" t="s">
        <v>1320</v>
      </c>
      <c r="P584" s="361">
        <v>43637</v>
      </c>
      <c r="Q584" s="362">
        <v>75.10198828</v>
      </c>
      <c r="R584" s="362">
        <v>99.921848649482001</v>
      </c>
      <c r="S584" s="841">
        <v>8</v>
      </c>
      <c r="T584" s="359">
        <v>-5.0804196618279618E-2</v>
      </c>
      <c r="U584" s="664">
        <v>-0.507976594082718</v>
      </c>
      <c r="V584" s="359">
        <v>-1.8418989308551903E-2</v>
      </c>
      <c r="W584" s="664">
        <v>-0.16028390168093798</v>
      </c>
      <c r="X584" s="359">
        <v>-5.9369989590478345E-2</v>
      </c>
      <c r="Y584" s="664">
        <v>-0.39046170524754165</v>
      </c>
      <c r="Z584" s="359">
        <v>0.14731439416531944</v>
      </c>
      <c r="AA584" s="664">
        <v>0.77805851924566516</v>
      </c>
      <c r="AB584" s="359">
        <v>0.14590066709056021</v>
      </c>
      <c r="AC584" s="363">
        <v>-0.9138667562369438</v>
      </c>
      <c r="AD584" s="865">
        <v>0</v>
      </c>
      <c r="AE584" s="360" t="s">
        <v>1763</v>
      </c>
      <c r="AF584" s="844" t="s">
        <v>1760</v>
      </c>
      <c r="AG584" s="364" t="s">
        <v>1435</v>
      </c>
      <c r="AH584" s="364" t="s">
        <v>1747</v>
      </c>
      <c r="AI584" s="364">
        <v>500</v>
      </c>
      <c r="AJ584" s="364">
        <v>500</v>
      </c>
      <c r="AK584" s="364">
        <v>500</v>
      </c>
      <c r="AL584" s="359">
        <v>1E-3</v>
      </c>
      <c r="AM584" s="359">
        <v>0</v>
      </c>
      <c r="AN584" s="664" t="s">
        <v>64</v>
      </c>
      <c r="AO584" s="357" t="s">
        <v>1323</v>
      </c>
      <c r="AP584" s="360" t="s">
        <v>1762</v>
      </c>
      <c r="AQ584" s="366" t="s">
        <v>671</v>
      </c>
      <c r="AR584" s="359">
        <v>3.5E-4</v>
      </c>
      <c r="AS584" s="359">
        <v>3.5E-4</v>
      </c>
      <c r="AT584" s="359" t="s">
        <v>1417</v>
      </c>
      <c r="AX584" s="198"/>
      <c r="AY584" s="184"/>
      <c r="AZ584" s="184"/>
      <c r="BA584" s="184"/>
      <c r="BB584" s="848"/>
      <c r="BC584" s="184"/>
      <c r="BD584" s="184"/>
      <c r="BE584" s="184"/>
      <c r="BF584" s="184"/>
      <c r="BG584" s="848"/>
      <c r="BH584" s="186"/>
      <c r="BI584" s="199"/>
      <c r="BJ584" s="199"/>
      <c r="BK584" s="199"/>
      <c r="BL584" s="186"/>
      <c r="BM584" s="186"/>
      <c r="BN584" s="186"/>
      <c r="BO584" s="186"/>
      <c r="BP584" s="186"/>
      <c r="BQ584" s="186"/>
      <c r="BR584" s="186"/>
      <c r="BS584" s="186"/>
      <c r="BT584" s="187"/>
      <c r="BU584" s="188"/>
      <c r="BV584" s="189"/>
      <c r="BW584" s="185"/>
    </row>
    <row r="585" spans="2:75" customFormat="1" ht="18.75">
      <c r="B585" s="353" t="s">
        <v>1536</v>
      </c>
      <c r="C585" s="354">
        <v>36498594000150</v>
      </c>
      <c r="D585" s="355" t="s">
        <v>14</v>
      </c>
      <c r="E585" s="355" t="s">
        <v>15</v>
      </c>
      <c r="F585" s="355" t="s">
        <v>699</v>
      </c>
      <c r="G585" s="356" t="s">
        <v>1417</v>
      </c>
      <c r="H585" s="356" t="s">
        <v>34</v>
      </c>
      <c r="I585" s="356" t="s">
        <v>34</v>
      </c>
      <c r="J585" s="356" t="s">
        <v>611</v>
      </c>
      <c r="K585" s="357" t="s">
        <v>48</v>
      </c>
      <c r="L585" s="358"/>
      <c r="M585" s="358" t="s">
        <v>1417</v>
      </c>
      <c r="N585" s="357">
        <v>535370</v>
      </c>
      <c r="O585" s="357" t="s">
        <v>1320</v>
      </c>
      <c r="P585" s="361">
        <v>43952</v>
      </c>
      <c r="Q585" s="362">
        <v>9.88915918</v>
      </c>
      <c r="R585" s="362">
        <v>12.705283770119516</v>
      </c>
      <c r="S585" s="841">
        <v>8</v>
      </c>
      <c r="T585" s="359">
        <v>-5.2960919819022623E-2</v>
      </c>
      <c r="U585" s="664">
        <v>-0.52954105093505643</v>
      </c>
      <c r="V585" s="359">
        <v>-2.1037135511599248E-2</v>
      </c>
      <c r="W585" s="664">
        <v>-0.18306727386090446</v>
      </c>
      <c r="X585" s="359">
        <v>-6.4332489481233379E-2</v>
      </c>
      <c r="Y585" s="664">
        <v>-0.4230988369533169</v>
      </c>
      <c r="Z585" s="359"/>
      <c r="AA585" s="664"/>
      <c r="AB585" s="359">
        <v>0.1458386008929986</v>
      </c>
      <c r="AC585" s="363">
        <v>-0.93220803502943217</v>
      </c>
      <c r="AD585" s="865">
        <v>33600729000158</v>
      </c>
      <c r="AE585" s="360" t="s">
        <v>1763</v>
      </c>
      <c r="AF585" s="844" t="s">
        <v>1760</v>
      </c>
      <c r="AG585" s="364" t="s">
        <v>1435</v>
      </c>
      <c r="AH585" s="364" t="s">
        <v>1747</v>
      </c>
      <c r="AI585" s="364">
        <v>500</v>
      </c>
      <c r="AJ585" s="364">
        <v>500</v>
      </c>
      <c r="AK585" s="364">
        <v>500</v>
      </c>
      <c r="AL585" s="359">
        <v>2E-3</v>
      </c>
      <c r="AM585" s="359">
        <v>0</v>
      </c>
      <c r="AN585" s="664" t="s">
        <v>64</v>
      </c>
      <c r="AO585" s="357" t="s">
        <v>1323</v>
      </c>
      <c r="AP585" s="360" t="s">
        <v>1762</v>
      </c>
      <c r="AQ585" s="366" t="s">
        <v>671</v>
      </c>
      <c r="AR585" s="359">
        <v>0</v>
      </c>
      <c r="AS585" s="359">
        <v>0</v>
      </c>
      <c r="AT585" s="359" t="s">
        <v>1417</v>
      </c>
      <c r="AX585" s="198"/>
      <c r="AY585" s="184"/>
      <c r="AZ585" s="184"/>
      <c r="BA585" s="184"/>
      <c r="BB585" s="848"/>
      <c r="BC585" s="184"/>
      <c r="BD585" s="184"/>
      <c r="BE585" s="184"/>
      <c r="BF585" s="184"/>
      <c r="BG585" s="848"/>
      <c r="BH585" s="186"/>
      <c r="BI585" s="199"/>
      <c r="BJ585" s="199"/>
      <c r="BK585" s="199"/>
      <c r="BL585" s="186"/>
      <c r="BM585" s="186"/>
      <c r="BN585" s="186"/>
      <c r="BO585" s="186"/>
      <c r="BP585" s="186"/>
      <c r="BQ585" s="186"/>
      <c r="BR585" s="186"/>
      <c r="BS585" s="186"/>
      <c r="BT585" s="187"/>
      <c r="BU585" s="188"/>
      <c r="BV585" s="189"/>
      <c r="BW585" s="185"/>
    </row>
    <row r="586" spans="2:75" customFormat="1" ht="18.75">
      <c r="B586" s="353" t="s">
        <v>141</v>
      </c>
      <c r="C586" s="354">
        <v>5097427000173</v>
      </c>
      <c r="D586" s="355" t="s">
        <v>13</v>
      </c>
      <c r="E586" s="355" t="s">
        <v>616</v>
      </c>
      <c r="F586" s="355" t="s">
        <v>617</v>
      </c>
      <c r="G586" s="356" t="s">
        <v>34</v>
      </c>
      <c r="H586" s="356" t="s">
        <v>865</v>
      </c>
      <c r="I586" s="356" t="s">
        <v>34</v>
      </c>
      <c r="J586" s="356" t="s">
        <v>608</v>
      </c>
      <c r="K586" s="357" t="s">
        <v>48</v>
      </c>
      <c r="L586" s="358"/>
      <c r="M586" s="358" t="s">
        <v>34</v>
      </c>
      <c r="N586" s="357">
        <v>108741</v>
      </c>
      <c r="O586" s="357" t="s">
        <v>1320</v>
      </c>
      <c r="P586" s="361">
        <v>37433</v>
      </c>
      <c r="Q586" s="362">
        <v>16.456987000000002</v>
      </c>
      <c r="R586" s="362">
        <v>16.435038568</v>
      </c>
      <c r="S586" s="841">
        <v>8</v>
      </c>
      <c r="T586" s="359">
        <v>8.4118032189608893E-2</v>
      </c>
      <c r="U586" s="664">
        <v>0.84107208334918304</v>
      </c>
      <c r="V586" s="359">
        <v>9.2385728887080409E-2</v>
      </c>
      <c r="W586" s="664">
        <v>0.80394992567715351</v>
      </c>
      <c r="X586" s="359">
        <v>5.9775524859897677E-2</v>
      </c>
      <c r="Y586" s="664">
        <v>0.39312881019277962</v>
      </c>
      <c r="Z586" s="359">
        <v>0.11855955535370444</v>
      </c>
      <c r="AA586" s="664">
        <v>0.6261864131037117</v>
      </c>
      <c r="AB586" s="359">
        <v>5.8404959880428667E-2</v>
      </c>
      <c r="AC586" s="363">
        <v>-0.38573866358863107</v>
      </c>
      <c r="AD586" s="865">
        <v>0</v>
      </c>
      <c r="AE586" s="360" t="s">
        <v>1777</v>
      </c>
      <c r="AF586" s="844" t="s">
        <v>1741</v>
      </c>
      <c r="AG586" s="364" t="s">
        <v>1436</v>
      </c>
      <c r="AH586" s="364" t="s">
        <v>1747</v>
      </c>
      <c r="AI586" s="364">
        <v>5000</v>
      </c>
      <c r="AJ586" s="364">
        <v>1000</v>
      </c>
      <c r="AK586" s="364">
        <v>1000</v>
      </c>
      <c r="AL586" s="359">
        <v>0.02</v>
      </c>
      <c r="AM586" s="359">
        <v>0.2</v>
      </c>
      <c r="AN586" s="664" t="s">
        <v>64</v>
      </c>
      <c r="AO586" s="357" t="s">
        <v>1323</v>
      </c>
      <c r="AP586" s="360" t="s">
        <v>1762</v>
      </c>
      <c r="AQ586" s="366" t="s">
        <v>668</v>
      </c>
      <c r="AR586" s="359">
        <v>4.6666666666666697E-3</v>
      </c>
      <c r="AS586" s="359">
        <v>4.6666666666666697E-3</v>
      </c>
      <c r="AT586" s="359" t="s">
        <v>1417</v>
      </c>
      <c r="AX586" s="198"/>
      <c r="AY586" s="184"/>
      <c r="AZ586" s="184"/>
      <c r="BA586" s="184"/>
      <c r="BB586" s="848"/>
      <c r="BC586" s="184"/>
      <c r="BD586" s="184"/>
      <c r="BE586" s="184"/>
      <c r="BF586" s="184"/>
      <c r="BG586" s="848"/>
      <c r="BH586" s="186"/>
      <c r="BI586" s="199"/>
      <c r="BJ586" s="199"/>
      <c r="BK586" s="199"/>
      <c r="BL586" s="186"/>
      <c r="BM586" s="186"/>
      <c r="BN586" s="186"/>
      <c r="BO586" s="186"/>
      <c r="BP586" s="186"/>
      <c r="BQ586" s="186"/>
      <c r="BR586" s="186"/>
      <c r="BS586" s="186"/>
      <c r="BT586" s="187"/>
      <c r="BU586" s="188"/>
      <c r="BV586" s="189"/>
      <c r="BW586" s="185"/>
    </row>
    <row r="587" spans="2:75" customFormat="1" ht="18.75">
      <c r="B587" s="353" t="s">
        <v>1167</v>
      </c>
      <c r="C587" s="354">
        <v>38075003000167</v>
      </c>
      <c r="D587" s="355" t="s">
        <v>13</v>
      </c>
      <c r="E587" s="355" t="s">
        <v>616</v>
      </c>
      <c r="F587" s="355" t="s">
        <v>619</v>
      </c>
      <c r="G587" s="356" t="s">
        <v>34</v>
      </c>
      <c r="H587" s="356" t="s">
        <v>1337</v>
      </c>
      <c r="I587" s="356" t="s">
        <v>34</v>
      </c>
      <c r="J587" s="356" t="s">
        <v>611</v>
      </c>
      <c r="K587" s="357" t="s">
        <v>48</v>
      </c>
      <c r="L587" s="358"/>
      <c r="M587" s="358" t="s">
        <v>34</v>
      </c>
      <c r="N587" s="357">
        <v>632309</v>
      </c>
      <c r="O587" s="357" t="s">
        <v>1320</v>
      </c>
      <c r="P587" s="361">
        <v>44399</v>
      </c>
      <c r="Q587" s="362">
        <v>6.54</v>
      </c>
      <c r="R587" s="362">
        <v>10.318118811881186</v>
      </c>
      <c r="S587" s="841">
        <v>8</v>
      </c>
      <c r="T587" s="359">
        <v>-8.9999999999998637E-2</v>
      </c>
      <c r="U587" s="664">
        <v>-0.89988419285414667</v>
      </c>
      <c r="V587" s="359">
        <v>-8.9999999999998637E-2</v>
      </c>
      <c r="W587" s="664">
        <v>-0.78318907240944224</v>
      </c>
      <c r="X587" s="359"/>
      <c r="Y587" s="664"/>
      <c r="Z587" s="359"/>
      <c r="AA587" s="664"/>
      <c r="AB587" s="359">
        <v>0.13565059589889147</v>
      </c>
      <c r="AC587" s="363">
        <v>-1.510607297376257</v>
      </c>
      <c r="AD587" s="865">
        <v>0</v>
      </c>
      <c r="AE587" s="360" t="s">
        <v>1756</v>
      </c>
      <c r="AF587" s="844" t="s">
        <v>1757</v>
      </c>
      <c r="AG587" s="364" t="s">
        <v>741</v>
      </c>
      <c r="AH587" s="364" t="s">
        <v>1742</v>
      </c>
      <c r="AI587" s="364">
        <v>1000</v>
      </c>
      <c r="AJ587" s="364">
        <v>1000</v>
      </c>
      <c r="AK587" s="364">
        <v>1000</v>
      </c>
      <c r="AL587" s="359">
        <v>0</v>
      </c>
      <c r="AM587" s="359">
        <v>0</v>
      </c>
      <c r="AN587" s="664" t="s">
        <v>2156</v>
      </c>
      <c r="AO587" s="357" t="s">
        <v>1323</v>
      </c>
      <c r="AP587" s="360" t="s">
        <v>1762</v>
      </c>
      <c r="AQ587" s="366" t="s">
        <v>679</v>
      </c>
      <c r="AR587" s="359">
        <v>4.6666800000000003E-3</v>
      </c>
      <c r="AS587" s="359">
        <v>4.6666800000000003E-3</v>
      </c>
      <c r="AT587" s="359" t="s">
        <v>1417</v>
      </c>
      <c r="AX587" s="198"/>
      <c r="AY587" s="184"/>
      <c r="AZ587" s="184"/>
      <c r="BA587" s="184"/>
      <c r="BB587" s="848"/>
      <c r="BC587" s="184"/>
      <c r="BD587" s="184"/>
      <c r="BE587" s="184"/>
      <c r="BF587" s="184"/>
      <c r="BG587" s="848"/>
      <c r="BH587" s="186"/>
      <c r="BI587" s="199"/>
      <c r="BJ587" s="199"/>
      <c r="BK587" s="199"/>
      <c r="BL587" s="186"/>
      <c r="BM587" s="186"/>
      <c r="BN587" s="186"/>
      <c r="BO587" s="186"/>
      <c r="BP587" s="186"/>
      <c r="BQ587" s="186"/>
      <c r="BR587" s="186"/>
      <c r="BS587" s="186"/>
      <c r="BT587" s="187"/>
      <c r="BU587" s="188"/>
      <c r="BV587" s="189"/>
      <c r="BW587" s="185"/>
    </row>
    <row r="588" spans="2:75" customFormat="1" ht="18.75">
      <c r="B588" s="353" t="s">
        <v>578</v>
      </c>
      <c r="C588" s="354">
        <v>39151551000191</v>
      </c>
      <c r="D588" s="355" t="s">
        <v>14</v>
      </c>
      <c r="E588" s="355" t="s">
        <v>607</v>
      </c>
      <c r="F588" s="355" t="s">
        <v>1417</v>
      </c>
      <c r="G588" s="356" t="s">
        <v>1417</v>
      </c>
      <c r="H588" s="356" t="s">
        <v>34</v>
      </c>
      <c r="I588" s="356" t="s">
        <v>34</v>
      </c>
      <c r="J588" s="356" t="s">
        <v>612</v>
      </c>
      <c r="K588" s="357" t="s">
        <v>48</v>
      </c>
      <c r="L588" s="358"/>
      <c r="M588" s="358" t="s">
        <v>1414</v>
      </c>
      <c r="N588" s="357">
        <v>567477</v>
      </c>
      <c r="O588" s="357" t="s">
        <v>1323</v>
      </c>
      <c r="P588" s="361">
        <v>44195</v>
      </c>
      <c r="Q588" s="362">
        <v>25.997124729999999</v>
      </c>
      <c r="R588" s="362">
        <v>163.44854021124505</v>
      </c>
      <c r="S588" s="841">
        <v>9</v>
      </c>
      <c r="T588" s="359">
        <v>-0.45493212200544153</v>
      </c>
      <c r="U588" s="664">
        <v>-4.5487358379366354</v>
      </c>
      <c r="V588" s="359">
        <v>-0.44523067929036775</v>
      </c>
      <c r="W588" s="664">
        <v>-3.8744422524628255</v>
      </c>
      <c r="X588" s="359"/>
      <c r="Y588" s="664"/>
      <c r="Z588" s="359"/>
      <c r="AA588" s="664"/>
      <c r="AB588" s="359">
        <v>0.27436555716761696</v>
      </c>
      <c r="AC588" s="363">
        <v>-2.0416026892415839</v>
      </c>
      <c r="AD588" s="865">
        <v>0</v>
      </c>
      <c r="AE588" s="360" t="s">
        <v>1750</v>
      </c>
      <c r="AF588" s="844" t="s">
        <v>1751</v>
      </c>
      <c r="AG588" s="364" t="s">
        <v>719</v>
      </c>
      <c r="AH588" s="364" t="s">
        <v>1742</v>
      </c>
      <c r="AI588" s="364">
        <v>1000</v>
      </c>
      <c r="AJ588" s="364">
        <v>500</v>
      </c>
      <c r="AK588" s="364">
        <v>500</v>
      </c>
      <c r="AL588" s="359">
        <v>5.0000000000000001E-3</v>
      </c>
      <c r="AM588" s="359">
        <v>0</v>
      </c>
      <c r="AN588" s="664" t="s">
        <v>2156</v>
      </c>
      <c r="AO588" s="357" t="s">
        <v>1323</v>
      </c>
      <c r="AP588" s="360" t="s">
        <v>1744</v>
      </c>
      <c r="AQ588" s="366" t="s">
        <v>687</v>
      </c>
      <c r="AR588" s="359">
        <v>1.33333333333333E-3</v>
      </c>
      <c r="AS588" s="359">
        <v>1.33333333333333E-3</v>
      </c>
      <c r="AT588" s="359" t="s">
        <v>1417</v>
      </c>
      <c r="AX588" s="198"/>
      <c r="AY588" s="184"/>
      <c r="AZ588" s="184"/>
      <c r="BA588" s="184"/>
      <c r="BB588" s="848"/>
      <c r="BC588" s="184"/>
      <c r="BD588" s="184"/>
      <c r="BE588" s="184"/>
      <c r="BF588" s="184"/>
      <c r="BG588" s="848"/>
      <c r="BH588" s="186"/>
      <c r="BI588" s="199"/>
      <c r="BJ588" s="199"/>
      <c r="BK588" s="199"/>
      <c r="BL588" s="186"/>
      <c r="BM588" s="186"/>
      <c r="BN588" s="186"/>
      <c r="BO588" s="186"/>
      <c r="BP588" s="186"/>
      <c r="BQ588" s="186"/>
      <c r="BR588" s="186"/>
      <c r="BS588" s="186"/>
      <c r="BT588" s="187"/>
      <c r="BU588" s="188"/>
      <c r="BV588" s="189"/>
      <c r="BW588" s="185"/>
    </row>
    <row r="589" spans="2:75" customFormat="1" ht="18.75">
      <c r="B589" s="353" t="s">
        <v>2838</v>
      </c>
      <c r="C589" s="354">
        <v>43915616000103</v>
      </c>
      <c r="D589" s="355" t="s">
        <v>13</v>
      </c>
      <c r="E589" s="355" t="s">
        <v>1417</v>
      </c>
      <c r="F589" s="355" t="s">
        <v>1417</v>
      </c>
      <c r="G589" s="356" t="s">
        <v>1417</v>
      </c>
      <c r="H589" s="356" t="s">
        <v>1417</v>
      </c>
      <c r="I589" s="356" t="s">
        <v>1417</v>
      </c>
      <c r="J589" s="356" t="s">
        <v>608</v>
      </c>
      <c r="K589" s="357" t="s">
        <v>48</v>
      </c>
      <c r="L589" s="358"/>
      <c r="M589" s="358" t="s">
        <v>1417</v>
      </c>
      <c r="N589" s="357">
        <v>637610</v>
      </c>
      <c r="O589" s="357" t="s">
        <v>1320</v>
      </c>
      <c r="P589" s="361">
        <v>44599</v>
      </c>
      <c r="Q589" s="362"/>
      <c r="R589" s="362"/>
      <c r="S589" s="841">
        <v>9</v>
      </c>
      <c r="T589" s="359"/>
      <c r="U589" s="664"/>
      <c r="V589" s="359"/>
      <c r="W589" s="664"/>
      <c r="X589" s="359"/>
      <c r="Y589" s="664"/>
      <c r="Z589" s="359"/>
      <c r="AA589" s="664"/>
      <c r="AB589" s="359"/>
      <c r="AC589" s="363"/>
      <c r="AD589" s="865">
        <v>44026158000106</v>
      </c>
      <c r="AE589" s="360" t="s">
        <v>1763</v>
      </c>
      <c r="AF589" s="844" t="s">
        <v>1760</v>
      </c>
      <c r="AG589" s="364" t="s">
        <v>1435</v>
      </c>
      <c r="AH589" s="364" t="s">
        <v>2153</v>
      </c>
      <c r="AI589" s="364">
        <v>0</v>
      </c>
      <c r="AJ589" s="364">
        <v>0</v>
      </c>
      <c r="AK589" s="364">
        <v>0</v>
      </c>
      <c r="AL589" s="359">
        <v>0</v>
      </c>
      <c r="AM589" s="359">
        <v>0</v>
      </c>
      <c r="AN589" s="664" t="s">
        <v>2161</v>
      </c>
      <c r="AO589" s="357"/>
      <c r="AP589" s="360" t="s">
        <v>1762</v>
      </c>
      <c r="AQ589" s="366" t="s">
        <v>2211</v>
      </c>
      <c r="AR589" s="359">
        <v>0</v>
      </c>
      <c r="AS589" s="359">
        <v>0</v>
      </c>
      <c r="AT589" s="359" t="s">
        <v>1417</v>
      </c>
      <c r="AX589" s="198"/>
      <c r="AY589" s="184"/>
      <c r="AZ589" s="184"/>
      <c r="BA589" s="184"/>
      <c r="BB589" s="848"/>
      <c r="BC589" s="184"/>
      <c r="BD589" s="184"/>
      <c r="BE589" s="184"/>
      <c r="BF589" s="184"/>
      <c r="BG589" s="848"/>
      <c r="BH589" s="186"/>
      <c r="BI589" s="199"/>
      <c r="BJ589" s="199"/>
      <c r="BK589" s="199"/>
      <c r="BL589" s="186"/>
      <c r="BM589" s="186"/>
      <c r="BN589" s="186"/>
      <c r="BO589" s="186"/>
      <c r="BP589" s="186"/>
      <c r="BQ589" s="186"/>
      <c r="BR589" s="186"/>
      <c r="BS589" s="186"/>
      <c r="BT589" s="187"/>
      <c r="BU589" s="188"/>
      <c r="BV589" s="189"/>
      <c r="BW589" s="185"/>
    </row>
    <row r="590" spans="2:75" customFormat="1" ht="18.75">
      <c r="B590" s="353" t="s">
        <v>2808</v>
      </c>
      <c r="C590" s="354">
        <v>29550612000130</v>
      </c>
      <c r="D590" s="355" t="s">
        <v>13</v>
      </c>
      <c r="E590" s="355" t="s">
        <v>1417</v>
      </c>
      <c r="F590" s="355" t="s">
        <v>1417</v>
      </c>
      <c r="G590" s="356" t="s">
        <v>1417</v>
      </c>
      <c r="H590" s="356" t="s">
        <v>1417</v>
      </c>
      <c r="I590" s="356" t="s">
        <v>1417</v>
      </c>
      <c r="J590" s="356" t="s">
        <v>608</v>
      </c>
      <c r="K590" s="357" t="s">
        <v>48</v>
      </c>
      <c r="L590" s="358"/>
      <c r="M590" s="358" t="s">
        <v>1417</v>
      </c>
      <c r="N590" s="357">
        <v>471569</v>
      </c>
      <c r="O590" s="357" t="s">
        <v>1320</v>
      </c>
      <c r="P590" s="361">
        <v>43315</v>
      </c>
      <c r="Q590" s="362">
        <v>49.862127790000002</v>
      </c>
      <c r="R590" s="362">
        <v>66.189382170278904</v>
      </c>
      <c r="S590" s="841">
        <v>9</v>
      </c>
      <c r="T590" s="359">
        <v>-1.2415452046102171E-2</v>
      </c>
      <c r="U590" s="664">
        <v>-0.12413854492695763</v>
      </c>
      <c r="V590" s="359">
        <v>-7.0120002725367003E-2</v>
      </c>
      <c r="W590" s="664">
        <v>-0.61019133213142862</v>
      </c>
      <c r="X590" s="359">
        <v>-0.16180337403099532</v>
      </c>
      <c r="Y590" s="664">
        <v>-1.064140684118978</v>
      </c>
      <c r="Z590" s="359">
        <v>-5.7418665101300004E-2</v>
      </c>
      <c r="AA590" s="664">
        <v>-0.30326351880892827</v>
      </c>
      <c r="AB590" s="359">
        <v>0.18428784458980818</v>
      </c>
      <c r="AC590" s="363">
        <v>-1.004053106136902</v>
      </c>
      <c r="AD590" s="865">
        <v>0</v>
      </c>
      <c r="AE590" s="360" t="s">
        <v>1851</v>
      </c>
      <c r="AF590" s="844" t="s">
        <v>1760</v>
      </c>
      <c r="AG590" s="364" t="s">
        <v>1435</v>
      </c>
      <c r="AH590" s="364" t="s">
        <v>1817</v>
      </c>
      <c r="AI590" s="364">
        <v>5000</v>
      </c>
      <c r="AJ590" s="364">
        <v>0</v>
      </c>
      <c r="AK590" s="364">
        <v>1000</v>
      </c>
      <c r="AL590" s="359">
        <v>1.8000000000000002E-2</v>
      </c>
      <c r="AM590" s="359">
        <v>0.2</v>
      </c>
      <c r="AN590" s="664" t="s">
        <v>34</v>
      </c>
      <c r="AO590" s="357" t="s">
        <v>1320</v>
      </c>
      <c r="AP590" s="360" t="s">
        <v>1762</v>
      </c>
      <c r="AQ590" s="366" t="s">
        <v>2211</v>
      </c>
      <c r="AR590" s="359">
        <v>0</v>
      </c>
      <c r="AS590" s="359">
        <v>0</v>
      </c>
      <c r="AT590" s="359" t="s">
        <v>1417</v>
      </c>
      <c r="AX590" s="198"/>
      <c r="AY590" s="184"/>
      <c r="AZ590" s="184"/>
      <c r="BA590" s="184"/>
      <c r="BB590" s="848"/>
      <c r="BC590" s="184"/>
      <c r="BD590" s="184"/>
      <c r="BE590" s="184"/>
      <c r="BF590" s="184"/>
      <c r="BG590" s="848"/>
      <c r="BH590" s="186"/>
      <c r="BI590" s="199"/>
      <c r="BJ590" s="199"/>
      <c r="BK590" s="199"/>
      <c r="BL590" s="186"/>
      <c r="BM590" s="186"/>
      <c r="BN590" s="186"/>
      <c r="BO590" s="186"/>
      <c r="BP590" s="186"/>
      <c r="BQ590" s="186"/>
      <c r="BR590" s="186"/>
      <c r="BS590" s="186"/>
      <c r="BT590" s="187"/>
      <c r="BU590" s="188"/>
      <c r="BV590" s="189"/>
      <c r="BW590" s="185"/>
    </row>
    <row r="591" spans="2:75" customFormat="1" ht="18.75">
      <c r="B591" s="353" t="s">
        <v>2827</v>
      </c>
      <c r="C591" s="354">
        <v>37626895000184</v>
      </c>
      <c r="D591" s="355" t="s">
        <v>13</v>
      </c>
      <c r="E591" s="355" t="s">
        <v>1417</v>
      </c>
      <c r="F591" s="355" t="s">
        <v>1417</v>
      </c>
      <c r="G591" s="356" t="s">
        <v>1417</v>
      </c>
      <c r="H591" s="356" t="s">
        <v>1417</v>
      </c>
      <c r="I591" s="356" t="s">
        <v>1417</v>
      </c>
      <c r="J591" s="356" t="s">
        <v>608</v>
      </c>
      <c r="K591" s="357" t="s">
        <v>48</v>
      </c>
      <c r="L591" s="358"/>
      <c r="M591" s="358" t="s">
        <v>1417</v>
      </c>
      <c r="N591" s="357">
        <v>561071</v>
      </c>
      <c r="O591" s="357" t="s">
        <v>1320</v>
      </c>
      <c r="P591" s="361">
        <v>44152</v>
      </c>
      <c r="Q591" s="362"/>
      <c r="R591" s="362"/>
      <c r="S591" s="841">
        <v>9</v>
      </c>
      <c r="T591" s="359"/>
      <c r="U591" s="664"/>
      <c r="V591" s="359"/>
      <c r="W591" s="664"/>
      <c r="X591" s="359"/>
      <c r="Y591" s="664"/>
      <c r="Z591" s="359"/>
      <c r="AA591" s="664"/>
      <c r="AB591" s="359"/>
      <c r="AC591" s="363"/>
      <c r="AD591" s="865">
        <v>37623383000164</v>
      </c>
      <c r="AE591" s="360" t="s">
        <v>1981</v>
      </c>
      <c r="AF591" s="844" t="s">
        <v>1741</v>
      </c>
      <c r="AG591" s="364" t="s">
        <v>1436</v>
      </c>
      <c r="AH591" s="364" t="s">
        <v>2153</v>
      </c>
      <c r="AI591" s="364">
        <v>1000</v>
      </c>
      <c r="AJ591" s="364">
        <v>0</v>
      </c>
      <c r="AK591" s="364">
        <v>1000</v>
      </c>
      <c r="AL591" s="359">
        <v>1.0999999999999999E-2</v>
      </c>
      <c r="AM591" s="359">
        <v>0.15</v>
      </c>
      <c r="AN591" s="664" t="s">
        <v>2797</v>
      </c>
      <c r="AO591" s="357"/>
      <c r="AP591" s="360" t="s">
        <v>1762</v>
      </c>
      <c r="AQ591" s="366" t="s">
        <v>2211</v>
      </c>
      <c r="AR591" s="359">
        <v>0</v>
      </c>
      <c r="AS591" s="359">
        <v>0</v>
      </c>
      <c r="AT591" s="359" t="s">
        <v>1417</v>
      </c>
      <c r="AX591" s="198"/>
      <c r="AY591" s="184"/>
      <c r="AZ591" s="184"/>
      <c r="BA591" s="184"/>
      <c r="BB591" s="848"/>
      <c r="BC591" s="184"/>
      <c r="BD591" s="184"/>
      <c r="BE591" s="184"/>
      <c r="BF591" s="184"/>
      <c r="BG591" s="848"/>
      <c r="BH591" s="186"/>
      <c r="BI591" s="199"/>
      <c r="BJ591" s="199"/>
      <c r="BK591" s="199"/>
      <c r="BL591" s="186"/>
      <c r="BM591" s="186"/>
      <c r="BN591" s="186"/>
      <c r="BO591" s="186"/>
      <c r="BP591" s="186"/>
      <c r="BQ591" s="186"/>
      <c r="BR591" s="186"/>
      <c r="BS591" s="186"/>
      <c r="BT591" s="187"/>
      <c r="BU591" s="188"/>
      <c r="BV591" s="189"/>
      <c r="BW591" s="185"/>
    </row>
    <row r="592" spans="2:75" customFormat="1" ht="18.75">
      <c r="B592" s="353" t="s">
        <v>2828</v>
      </c>
      <c r="C592" s="354">
        <v>36327405000186</v>
      </c>
      <c r="D592" s="355" t="s">
        <v>13</v>
      </c>
      <c r="E592" s="355" t="s">
        <v>1417</v>
      </c>
      <c r="F592" s="355" t="s">
        <v>1417</v>
      </c>
      <c r="G592" s="356" t="s">
        <v>1417</v>
      </c>
      <c r="H592" s="356" t="s">
        <v>1417</v>
      </c>
      <c r="I592" s="356" t="s">
        <v>1417</v>
      </c>
      <c r="J592" s="356" t="s">
        <v>608</v>
      </c>
      <c r="K592" s="357" t="s">
        <v>48</v>
      </c>
      <c r="L592" s="358"/>
      <c r="M592" s="358" t="s">
        <v>1417</v>
      </c>
      <c r="N592" s="357">
        <v>564303</v>
      </c>
      <c r="O592" s="357" t="s">
        <v>1320</v>
      </c>
      <c r="P592" s="361">
        <v>44167</v>
      </c>
      <c r="Q592" s="362"/>
      <c r="R592" s="362"/>
      <c r="S592" s="841">
        <v>9</v>
      </c>
      <c r="T592" s="359"/>
      <c r="U592" s="664"/>
      <c r="V592" s="359"/>
      <c r="W592" s="664"/>
      <c r="X592" s="359"/>
      <c r="Y592" s="664"/>
      <c r="Z592" s="359"/>
      <c r="AA592" s="664"/>
      <c r="AB592" s="359"/>
      <c r="AC592" s="363"/>
      <c r="AD592" s="865">
        <v>32849296000106</v>
      </c>
      <c r="AE592" s="360" t="s">
        <v>1967</v>
      </c>
      <c r="AF592" s="844" t="s">
        <v>1741</v>
      </c>
      <c r="AG592" s="364" t="s">
        <v>1436</v>
      </c>
      <c r="AH592" s="364" t="s">
        <v>2153</v>
      </c>
      <c r="AI592" s="364">
        <v>5000</v>
      </c>
      <c r="AJ592" s="364">
        <v>100</v>
      </c>
      <c r="AK592" s="364">
        <v>5000</v>
      </c>
      <c r="AL592" s="359">
        <v>1.4500000000000001E-2</v>
      </c>
      <c r="AM592" s="359">
        <v>0.2</v>
      </c>
      <c r="AN592" s="664" t="s">
        <v>2797</v>
      </c>
      <c r="AO592" s="357"/>
      <c r="AP592" s="360" t="s">
        <v>1762</v>
      </c>
      <c r="AQ592" s="366" t="s">
        <v>2211</v>
      </c>
      <c r="AR592" s="359">
        <v>0</v>
      </c>
      <c r="AS592" s="359">
        <v>0</v>
      </c>
      <c r="AT592" s="359" t="s">
        <v>1417</v>
      </c>
      <c r="AX592" s="198"/>
      <c r="AY592" s="184"/>
      <c r="AZ592" s="184"/>
      <c r="BA592" s="184"/>
      <c r="BB592" s="848"/>
      <c r="BC592" s="184"/>
      <c r="BD592" s="184"/>
      <c r="BE592" s="184"/>
      <c r="BF592" s="184"/>
      <c r="BG592" s="848"/>
      <c r="BH592" s="186"/>
      <c r="BI592" s="199"/>
      <c r="BJ592" s="199"/>
      <c r="BK592" s="199"/>
      <c r="BL592" s="186"/>
      <c r="BM592" s="186"/>
      <c r="BN592" s="186"/>
      <c r="BO592" s="186"/>
      <c r="BP592" s="186"/>
      <c r="BQ592" s="186"/>
      <c r="BR592" s="186"/>
      <c r="BS592" s="186"/>
      <c r="BT592" s="187"/>
      <c r="BU592" s="188"/>
      <c r="BV592" s="189"/>
      <c r="BW592" s="185"/>
    </row>
    <row r="593" spans="2:75" customFormat="1" ht="18.75">
      <c r="B593" s="353" t="s">
        <v>1609</v>
      </c>
      <c r="C593" s="354">
        <v>44347000000138</v>
      </c>
      <c r="D593" s="355" t="s">
        <v>14</v>
      </c>
      <c r="E593" s="355" t="s">
        <v>614</v>
      </c>
      <c r="F593" s="355" t="s">
        <v>1417</v>
      </c>
      <c r="G593" s="356" t="s">
        <v>1417</v>
      </c>
      <c r="H593" s="356" t="s">
        <v>1337</v>
      </c>
      <c r="I593" s="356" t="s">
        <v>1417</v>
      </c>
      <c r="J593" s="356" t="s">
        <v>690</v>
      </c>
      <c r="K593" s="357" t="s">
        <v>48</v>
      </c>
      <c r="L593" s="358"/>
      <c r="M593" s="358" t="s">
        <v>1417</v>
      </c>
      <c r="N593" s="357">
        <v>627674</v>
      </c>
      <c r="O593" s="357" t="s">
        <v>1320</v>
      </c>
      <c r="P593" s="361">
        <v>44541</v>
      </c>
      <c r="Q593" s="362">
        <v>2.0373356399999998</v>
      </c>
      <c r="R593" s="362">
        <v>2.3466717663953482</v>
      </c>
      <c r="S593" s="841">
        <v>9</v>
      </c>
      <c r="T593" s="359">
        <v>-0.3305039600487244</v>
      </c>
      <c r="U593" s="664">
        <v>-3.3046143258172225</v>
      </c>
      <c r="V593" s="359"/>
      <c r="W593" s="664"/>
      <c r="X593" s="359"/>
      <c r="Y593" s="664"/>
      <c r="Z593" s="359"/>
      <c r="AA593" s="664"/>
      <c r="AB593" s="359">
        <v>0.16955022040795284</v>
      </c>
      <c r="AC593" s="363"/>
      <c r="AD593" s="865">
        <v>44347468000122</v>
      </c>
      <c r="AE593" s="360" t="s">
        <v>2084</v>
      </c>
      <c r="AF593" s="844" t="s">
        <v>1760</v>
      </c>
      <c r="AG593" s="364" t="s">
        <v>1435</v>
      </c>
      <c r="AH593" s="364" t="s">
        <v>1747</v>
      </c>
      <c r="AI593" s="364">
        <v>1000</v>
      </c>
      <c r="AJ593" s="364">
        <v>1000</v>
      </c>
      <c r="AK593" s="364">
        <v>1000</v>
      </c>
      <c r="AL593" s="359">
        <v>0</v>
      </c>
      <c r="AM593" s="359">
        <v>0</v>
      </c>
      <c r="AN593" s="664" t="s">
        <v>2161</v>
      </c>
      <c r="AO593" s="357" t="s">
        <v>1323</v>
      </c>
      <c r="AP593" s="360" t="s">
        <v>1744</v>
      </c>
      <c r="AQ593" s="366" t="s">
        <v>659</v>
      </c>
      <c r="AR593" s="359">
        <v>2.6670000000000001E-3</v>
      </c>
      <c r="AS593" s="359">
        <v>2.6670000000000001E-3</v>
      </c>
      <c r="AT593" s="359" t="s">
        <v>1417</v>
      </c>
      <c r="AW593" s="198"/>
      <c r="AX593" s="198"/>
      <c r="AY593" s="184"/>
      <c r="AZ593" s="184"/>
      <c r="BA593" s="184"/>
      <c r="BB593" s="848"/>
      <c r="BC593" s="184"/>
      <c r="BD593" s="184"/>
      <c r="BE593" s="184"/>
      <c r="BF593" s="184"/>
      <c r="BG593" s="848"/>
      <c r="BH593" s="186"/>
      <c r="BI593" s="199"/>
      <c r="BJ593" s="199"/>
      <c r="BK593" s="199"/>
      <c r="BL593" s="218"/>
      <c r="BM593" s="186"/>
      <c r="BN593" s="186"/>
      <c r="BO593" s="186"/>
      <c r="BP593" s="186"/>
      <c r="BQ593" s="186"/>
      <c r="BR593" s="186"/>
      <c r="BS593" s="186"/>
      <c r="BT593" s="187"/>
      <c r="BU593" s="188"/>
      <c r="BV593" s="189"/>
      <c r="BW593" s="185"/>
    </row>
    <row r="594" spans="2:75" customFormat="1" ht="18.75">
      <c r="B594" s="353" t="s">
        <v>2835</v>
      </c>
      <c r="C594" s="354">
        <v>41498482000139</v>
      </c>
      <c r="D594" s="355" t="s">
        <v>13</v>
      </c>
      <c r="E594" s="355" t="s">
        <v>1417</v>
      </c>
      <c r="F594" s="355" t="s">
        <v>1417</v>
      </c>
      <c r="G594" s="356" t="s">
        <v>1417</v>
      </c>
      <c r="H594" s="356" t="s">
        <v>1417</v>
      </c>
      <c r="I594" s="356" t="s">
        <v>1417</v>
      </c>
      <c r="J594" s="356" t="s">
        <v>608</v>
      </c>
      <c r="K594" s="357" t="s">
        <v>48</v>
      </c>
      <c r="L594" s="358"/>
      <c r="M594" s="358" t="s">
        <v>1417</v>
      </c>
      <c r="N594" s="357">
        <v>622125</v>
      </c>
      <c r="O594" s="357" t="s">
        <v>1320</v>
      </c>
      <c r="P594" s="361">
        <v>44511</v>
      </c>
      <c r="Q594" s="362">
        <v>319.87732136</v>
      </c>
      <c r="R594" s="362">
        <v>90.709117565188322</v>
      </c>
      <c r="S594" s="841">
        <v>9</v>
      </c>
      <c r="T594" s="359">
        <v>0.20382283053330452</v>
      </c>
      <c r="U594" s="664">
        <v>2.0379660371079229</v>
      </c>
      <c r="V594" s="359"/>
      <c r="W594" s="664"/>
      <c r="X594" s="359"/>
      <c r="Y594" s="664"/>
      <c r="Z594" s="359"/>
      <c r="AA594" s="664"/>
      <c r="AB594" s="359">
        <v>4.9559793499946464E-2</v>
      </c>
      <c r="AC594" s="363"/>
      <c r="AD594" s="865">
        <v>41575707000103</v>
      </c>
      <c r="AE594" s="360" t="s">
        <v>1980</v>
      </c>
      <c r="AF594" s="844" t="s">
        <v>1783</v>
      </c>
      <c r="AG594" s="364" t="s">
        <v>59</v>
      </c>
      <c r="AH594" s="364" t="s">
        <v>1817</v>
      </c>
      <c r="AI594" s="364">
        <v>1</v>
      </c>
      <c r="AJ594" s="364">
        <v>0</v>
      </c>
      <c r="AK594" s="364">
        <v>0</v>
      </c>
      <c r="AL594" s="359">
        <v>2.2000000000000002E-2</v>
      </c>
      <c r="AM594" s="359">
        <v>0</v>
      </c>
      <c r="AN594" s="664" t="s">
        <v>64</v>
      </c>
      <c r="AO594" s="357" t="s">
        <v>1320</v>
      </c>
      <c r="AP594" s="360" t="s">
        <v>1762</v>
      </c>
      <c r="AQ594" s="366" t="s">
        <v>2211</v>
      </c>
      <c r="AR594" s="359">
        <v>0</v>
      </c>
      <c r="AS594" s="359">
        <v>0</v>
      </c>
      <c r="AT594" s="359" t="s">
        <v>1417</v>
      </c>
      <c r="AX594" s="198"/>
      <c r="AY594" s="184"/>
      <c r="AZ594" s="184"/>
      <c r="BA594" s="184"/>
      <c r="BB594" s="848"/>
      <c r="BC594" s="184"/>
      <c r="BD594" s="184"/>
      <c r="BE594" s="184"/>
      <c r="BF594" s="184"/>
      <c r="BG594" s="848"/>
      <c r="BH594" s="186"/>
      <c r="BI594" s="199"/>
      <c r="BJ594" s="199"/>
      <c r="BK594" s="199"/>
      <c r="BL594" s="186"/>
      <c r="BM594" s="186"/>
      <c r="BN594" s="186"/>
      <c r="BO594" s="186"/>
      <c r="BP594" s="186"/>
      <c r="BQ594" s="186"/>
      <c r="BR594" s="186"/>
      <c r="BS594" s="186"/>
      <c r="BT594" s="187"/>
      <c r="BU594" s="188"/>
      <c r="BV594" s="189"/>
      <c r="BW594" s="185"/>
    </row>
    <row r="595" spans="2:75" customFormat="1" ht="18.75">
      <c r="B595" s="353" t="s">
        <v>1082</v>
      </c>
      <c r="C595" s="354">
        <v>39345935000145</v>
      </c>
      <c r="D595" s="355" t="s">
        <v>14</v>
      </c>
      <c r="E595" s="355" t="s">
        <v>607</v>
      </c>
      <c r="F595" s="355" t="s">
        <v>1417</v>
      </c>
      <c r="G595" s="356" t="s">
        <v>1417</v>
      </c>
      <c r="H595" s="356" t="s">
        <v>34</v>
      </c>
      <c r="I595" s="356" t="s">
        <v>34</v>
      </c>
      <c r="J595" s="356" t="s">
        <v>611</v>
      </c>
      <c r="K595" s="357" t="s">
        <v>49</v>
      </c>
      <c r="L595" s="358"/>
      <c r="M595" s="358" t="s">
        <v>34</v>
      </c>
      <c r="N595" s="357">
        <v>568066</v>
      </c>
      <c r="O595" s="357" t="s">
        <v>1320</v>
      </c>
      <c r="P595" s="361">
        <v>44196</v>
      </c>
      <c r="Q595" s="362">
        <v>9.1399200799999996</v>
      </c>
      <c r="R595" s="362">
        <v>15.683720056294813</v>
      </c>
      <c r="S595" s="841">
        <v>9</v>
      </c>
      <c r="T595" s="359">
        <v>-0.54601433970606028</v>
      </c>
      <c r="U595" s="664">
        <v>-5.459440815257615</v>
      </c>
      <c r="V595" s="359">
        <v>-0.61047503452494178</v>
      </c>
      <c r="W595" s="664">
        <v>-5.3124152890968741</v>
      </c>
      <c r="X595" s="359"/>
      <c r="Y595" s="664"/>
      <c r="Z595" s="359"/>
      <c r="AA595" s="664"/>
      <c r="AB595" s="359">
        <v>0.54243403597478956</v>
      </c>
      <c r="AC595" s="363">
        <v>-1.3372866864441375</v>
      </c>
      <c r="AD595" s="865">
        <v>39330087000109</v>
      </c>
      <c r="AE595" s="360" t="s">
        <v>1763</v>
      </c>
      <c r="AF595" s="844" t="s">
        <v>1760</v>
      </c>
      <c r="AG595" s="364" t="s">
        <v>1435</v>
      </c>
      <c r="AH595" s="364" t="s">
        <v>1742</v>
      </c>
      <c r="AI595" s="364">
        <v>5000</v>
      </c>
      <c r="AJ595" s="364">
        <v>5000</v>
      </c>
      <c r="AK595" s="364">
        <v>5000</v>
      </c>
      <c r="AL595" s="359">
        <v>0.01</v>
      </c>
      <c r="AM595" s="359">
        <v>0</v>
      </c>
      <c r="AN595" s="664" t="s">
        <v>34</v>
      </c>
      <c r="AO595" s="357" t="s">
        <v>1323</v>
      </c>
      <c r="AP595" s="360" t="s">
        <v>1744</v>
      </c>
      <c r="AQ595" s="366" t="s">
        <v>687</v>
      </c>
      <c r="AR595" s="359">
        <v>6.0000000000000001E-3</v>
      </c>
      <c r="AS595" s="359">
        <v>6.0000000000000001E-3</v>
      </c>
      <c r="AT595" s="359" t="s">
        <v>1417</v>
      </c>
      <c r="AX595" s="198"/>
      <c r="AY595" s="184"/>
      <c r="AZ595" s="184"/>
      <c r="BA595" s="184"/>
      <c r="BB595" s="848"/>
      <c r="BC595" s="184"/>
      <c r="BD595" s="184"/>
      <c r="BE595" s="184"/>
      <c r="BF595" s="184"/>
      <c r="BG595" s="848"/>
      <c r="BH595" s="186"/>
      <c r="BI595" s="199"/>
      <c r="BJ595" s="199"/>
      <c r="BK595" s="199"/>
      <c r="BL595" s="186"/>
      <c r="BM595" s="186"/>
      <c r="BN595" s="186"/>
      <c r="BO595" s="186"/>
      <c r="BP595" s="186"/>
      <c r="BQ595" s="186"/>
      <c r="BR595" s="186"/>
      <c r="BS595" s="186"/>
      <c r="BT595" s="187"/>
      <c r="BU595" s="188"/>
      <c r="BV595" s="189"/>
      <c r="BW595" s="185"/>
    </row>
    <row r="596" spans="2:75" customFormat="1" ht="18.75">
      <c r="B596" s="353" t="s">
        <v>2816</v>
      </c>
      <c r="C596" s="354">
        <v>33588607000193</v>
      </c>
      <c r="D596" s="355" t="s">
        <v>13</v>
      </c>
      <c r="E596" s="355" t="s">
        <v>1417</v>
      </c>
      <c r="F596" s="355" t="s">
        <v>1417</v>
      </c>
      <c r="G596" s="356" t="s">
        <v>1417</v>
      </c>
      <c r="H596" s="356" t="s">
        <v>1417</v>
      </c>
      <c r="I596" s="356" t="s">
        <v>1417</v>
      </c>
      <c r="J596" s="356" t="s">
        <v>608</v>
      </c>
      <c r="K596" s="357" t="s">
        <v>48</v>
      </c>
      <c r="L596" s="358"/>
      <c r="M596" s="358" t="s">
        <v>1417</v>
      </c>
      <c r="N596" s="357">
        <v>506516</v>
      </c>
      <c r="O596" s="357" t="s">
        <v>1320</v>
      </c>
      <c r="P596" s="361">
        <v>43707</v>
      </c>
      <c r="Q596" s="362"/>
      <c r="R596" s="362"/>
      <c r="S596" s="841">
        <v>9</v>
      </c>
      <c r="T596" s="359"/>
      <c r="U596" s="664"/>
      <c r="V596" s="359"/>
      <c r="W596" s="664"/>
      <c r="X596" s="359"/>
      <c r="Y596" s="664"/>
      <c r="Z596" s="359"/>
      <c r="AA596" s="664"/>
      <c r="AB596" s="359"/>
      <c r="AC596" s="363"/>
      <c r="AD596" s="865">
        <v>0</v>
      </c>
      <c r="AE596" s="360" t="s">
        <v>1870</v>
      </c>
      <c r="AF596" s="844" t="s">
        <v>1760</v>
      </c>
      <c r="AG596" s="364" t="s">
        <v>1435</v>
      </c>
      <c r="AH596" s="364" t="s">
        <v>2153</v>
      </c>
      <c r="AI596" s="364">
        <v>1000</v>
      </c>
      <c r="AJ596" s="364">
        <v>0</v>
      </c>
      <c r="AK596" s="364">
        <v>1000</v>
      </c>
      <c r="AL596" s="359">
        <v>1.9E-2</v>
      </c>
      <c r="AM596" s="359">
        <v>0.15</v>
      </c>
      <c r="AN596" s="664" t="s">
        <v>2797</v>
      </c>
      <c r="AO596" s="357"/>
      <c r="AP596" s="360" t="s">
        <v>1762</v>
      </c>
      <c r="AQ596" s="366" t="s">
        <v>2211</v>
      </c>
      <c r="AR596" s="359">
        <v>0</v>
      </c>
      <c r="AS596" s="359">
        <v>0</v>
      </c>
      <c r="AT596" s="359" t="s">
        <v>1417</v>
      </c>
      <c r="AX596" s="198"/>
      <c r="AY596" s="184"/>
      <c r="AZ596" s="184"/>
      <c r="BA596" s="184"/>
      <c r="BB596" s="848"/>
      <c r="BC596" s="184"/>
      <c r="BD596" s="184"/>
      <c r="BE596" s="184"/>
      <c r="BF596" s="184"/>
      <c r="BG596" s="848"/>
      <c r="BH596" s="186"/>
      <c r="BI596" s="199"/>
      <c r="BJ596" s="199"/>
      <c r="BK596" s="199"/>
      <c r="BL596" s="186"/>
      <c r="BM596" s="186"/>
      <c r="BN596" s="186"/>
      <c r="BO596" s="186"/>
      <c r="BP596" s="186"/>
      <c r="BQ596" s="186"/>
      <c r="BR596" s="186"/>
      <c r="BS596" s="186"/>
      <c r="BT596" s="187"/>
      <c r="BU596" s="188"/>
      <c r="BV596" s="189"/>
      <c r="BW596" s="185"/>
    </row>
    <row r="597" spans="2:75" customFormat="1" ht="18.75">
      <c r="B597" s="353" t="s">
        <v>366</v>
      </c>
      <c r="C597" s="354">
        <v>4621018000161</v>
      </c>
      <c r="D597" s="355" t="s">
        <v>14</v>
      </c>
      <c r="E597" s="355" t="s">
        <v>614</v>
      </c>
      <c r="F597" s="355" t="s">
        <v>1417</v>
      </c>
      <c r="G597" s="356" t="s">
        <v>1417</v>
      </c>
      <c r="H597" s="356" t="s">
        <v>865</v>
      </c>
      <c r="I597" s="356" t="s">
        <v>34</v>
      </c>
      <c r="J597" s="356" t="s">
        <v>608</v>
      </c>
      <c r="K597" s="357" t="s">
        <v>48</v>
      </c>
      <c r="L597" s="358"/>
      <c r="M597" s="358" t="s">
        <v>1414</v>
      </c>
      <c r="N597" s="357">
        <v>97101</v>
      </c>
      <c r="O597" s="357" t="s">
        <v>1320</v>
      </c>
      <c r="P597" s="361">
        <v>37140</v>
      </c>
      <c r="Q597" s="362">
        <v>63.818227999999998</v>
      </c>
      <c r="R597" s="362">
        <v>78.966839629482052</v>
      </c>
      <c r="S597" s="841">
        <v>9</v>
      </c>
      <c r="T597" s="359">
        <v>7.7124496959537936E-2</v>
      </c>
      <c r="U597" s="664">
        <v>0.77114572995241037</v>
      </c>
      <c r="V597" s="359">
        <v>9.120805870200499E-2</v>
      </c>
      <c r="W597" s="664">
        <v>0.79370172101211478</v>
      </c>
      <c r="X597" s="359">
        <v>0.16256433629979861</v>
      </c>
      <c r="Y597" s="664">
        <v>1.069145344337979</v>
      </c>
      <c r="Z597" s="359">
        <v>0.25079747930719165</v>
      </c>
      <c r="AA597" s="664">
        <v>1.3246167591831792</v>
      </c>
      <c r="AB597" s="359">
        <v>0.10761891511938428</v>
      </c>
      <c r="AC597" s="363">
        <v>-0.22028396523047222</v>
      </c>
      <c r="AD597" s="865">
        <v>0</v>
      </c>
      <c r="AE597" s="360" t="s">
        <v>1773</v>
      </c>
      <c r="AF597" s="844" t="s">
        <v>1757</v>
      </c>
      <c r="AG597" s="364" t="s">
        <v>719</v>
      </c>
      <c r="AH597" s="364" t="s">
        <v>1747</v>
      </c>
      <c r="AI597" s="364">
        <v>100</v>
      </c>
      <c r="AJ597" s="364">
        <v>100</v>
      </c>
      <c r="AK597" s="364">
        <v>100</v>
      </c>
      <c r="AL597" s="359">
        <v>0.02</v>
      </c>
      <c r="AM597" s="359">
        <v>0.2</v>
      </c>
      <c r="AN597" s="664" t="s">
        <v>64</v>
      </c>
      <c r="AO597" s="357" t="s">
        <v>1323</v>
      </c>
      <c r="AP597" s="360" t="s">
        <v>1762</v>
      </c>
      <c r="AQ597" s="366" t="s">
        <v>668</v>
      </c>
      <c r="AR597" s="359">
        <v>3.3833333333333302E-3</v>
      </c>
      <c r="AS597" s="359">
        <v>3.3833333333333302E-3</v>
      </c>
      <c r="AT597" s="359" t="s">
        <v>1417</v>
      </c>
      <c r="AX597" s="198"/>
      <c r="AY597" s="184"/>
      <c r="AZ597" s="184"/>
      <c r="BA597" s="184"/>
      <c r="BB597" s="848"/>
      <c r="BC597" s="184"/>
      <c r="BD597" s="184"/>
      <c r="BE597" s="184"/>
      <c r="BF597" s="184"/>
      <c r="BG597" s="848"/>
      <c r="BH597" s="186"/>
      <c r="BI597" s="199"/>
      <c r="BJ597" s="199"/>
      <c r="BK597" s="199"/>
      <c r="BL597" s="186"/>
      <c r="BM597" s="186"/>
      <c r="BN597" s="186"/>
      <c r="BO597" s="186"/>
      <c r="BP597" s="186"/>
      <c r="BQ597" s="186"/>
      <c r="BR597" s="186"/>
      <c r="BS597" s="186"/>
      <c r="BT597" s="187"/>
      <c r="BU597" s="188"/>
      <c r="BV597" s="189"/>
      <c r="BW597" s="185"/>
    </row>
    <row r="598" spans="2:75" customFormat="1" ht="18.75">
      <c r="B598" s="353" t="s">
        <v>1175</v>
      </c>
      <c r="C598" s="354">
        <v>34658702000189</v>
      </c>
      <c r="D598" s="355" t="s">
        <v>14</v>
      </c>
      <c r="E598" s="355" t="s">
        <v>607</v>
      </c>
      <c r="F598" s="355" t="s">
        <v>1417</v>
      </c>
      <c r="G598" s="356" t="s">
        <v>1417</v>
      </c>
      <c r="H598" s="356" t="s">
        <v>34</v>
      </c>
      <c r="I598" s="356" t="s">
        <v>34</v>
      </c>
      <c r="J598" s="356" t="s">
        <v>608</v>
      </c>
      <c r="K598" s="357" t="s">
        <v>48</v>
      </c>
      <c r="L598" s="358"/>
      <c r="M598" s="358" t="s">
        <v>34</v>
      </c>
      <c r="N598" s="357">
        <v>524042</v>
      </c>
      <c r="O598" s="357" t="s">
        <v>1320</v>
      </c>
      <c r="P598" s="361">
        <v>43850</v>
      </c>
      <c r="Q598" s="362">
        <v>0</v>
      </c>
      <c r="R598" s="362">
        <v>0</v>
      </c>
      <c r="S598" s="841">
        <v>9</v>
      </c>
      <c r="T598" s="359"/>
      <c r="U598" s="664"/>
      <c r="V598" s="359"/>
      <c r="W598" s="664"/>
      <c r="X598" s="359"/>
      <c r="Y598" s="664"/>
      <c r="Z598" s="359"/>
      <c r="AA598" s="664"/>
      <c r="AB598" s="359"/>
      <c r="AC598" s="363"/>
      <c r="AD598" s="865">
        <v>0</v>
      </c>
      <c r="AE598" s="360" t="s">
        <v>1773</v>
      </c>
      <c r="AF598" s="844" t="s">
        <v>1785</v>
      </c>
      <c r="AG598" s="364" t="s">
        <v>719</v>
      </c>
      <c r="AH598" s="364" t="s">
        <v>1747</v>
      </c>
      <c r="AI598" s="364">
        <v>100</v>
      </c>
      <c r="AJ598" s="364">
        <v>100</v>
      </c>
      <c r="AK598" s="364">
        <v>100</v>
      </c>
      <c r="AL598" s="359">
        <v>1.95E-2</v>
      </c>
      <c r="AM598" s="359">
        <v>0.2</v>
      </c>
      <c r="AN598" s="664" t="s">
        <v>666</v>
      </c>
      <c r="AO598" s="357" t="s">
        <v>1323</v>
      </c>
      <c r="AP598" s="360" t="s">
        <v>1744</v>
      </c>
      <c r="AQ598" s="366" t="s">
        <v>659</v>
      </c>
      <c r="AR598" s="359">
        <v>4.5500000000000002E-3</v>
      </c>
      <c r="AS598" s="359">
        <v>4.5500000000000002E-3</v>
      </c>
      <c r="AT598" s="359" t="s">
        <v>1417</v>
      </c>
      <c r="AX598" s="198"/>
      <c r="AY598" s="184"/>
      <c r="AZ598" s="184"/>
      <c r="BA598" s="184"/>
      <c r="BB598" s="848"/>
      <c r="BC598" s="184"/>
      <c r="BD598" s="184"/>
      <c r="BE598" s="184"/>
      <c r="BF598" s="184"/>
      <c r="BG598" s="848"/>
      <c r="BH598" s="186"/>
      <c r="BI598" s="199"/>
      <c r="BJ598" s="199"/>
      <c r="BK598" s="199"/>
      <c r="BL598" s="186"/>
      <c r="BM598" s="186"/>
      <c r="BN598" s="186"/>
      <c r="BO598" s="186"/>
      <c r="BP598" s="186"/>
      <c r="BQ598" s="186"/>
      <c r="BR598" s="186"/>
      <c r="BS598" s="186"/>
      <c r="BT598" s="187"/>
      <c r="BU598" s="188"/>
      <c r="BV598" s="189"/>
      <c r="BW598" s="185"/>
    </row>
    <row r="599" spans="2:75" customFormat="1" ht="18.75">
      <c r="B599" s="353" t="s">
        <v>1207</v>
      </c>
      <c r="C599" s="354">
        <v>38949124000190</v>
      </c>
      <c r="D599" s="355" t="s">
        <v>14</v>
      </c>
      <c r="E599" s="355" t="s">
        <v>607</v>
      </c>
      <c r="F599" s="355" t="s">
        <v>1417</v>
      </c>
      <c r="G599" s="356" t="s">
        <v>866</v>
      </c>
      <c r="H599" s="356" t="s">
        <v>34</v>
      </c>
      <c r="I599" s="356" t="s">
        <v>34</v>
      </c>
      <c r="J599" s="356" t="s">
        <v>690</v>
      </c>
      <c r="K599" s="357" t="s">
        <v>48</v>
      </c>
      <c r="L599" s="358"/>
      <c r="M599" s="358" t="s">
        <v>34</v>
      </c>
      <c r="N599" s="357">
        <v>555835</v>
      </c>
      <c r="O599" s="357" t="s">
        <v>1320</v>
      </c>
      <c r="P599" s="361">
        <v>44114</v>
      </c>
      <c r="Q599" s="362">
        <v>14.40319833</v>
      </c>
      <c r="R599" s="362">
        <v>28.727376303545821</v>
      </c>
      <c r="S599" s="841">
        <v>9</v>
      </c>
      <c r="T599" s="359">
        <v>-0.13805082512075739</v>
      </c>
      <c r="U599" s="664">
        <v>-1.3803306148515957</v>
      </c>
      <c r="V599" s="359">
        <v>-0.13445937845302847</v>
      </c>
      <c r="W599" s="664">
        <v>-1.1700790654153235</v>
      </c>
      <c r="X599" s="359">
        <v>0.17644985408279146</v>
      </c>
      <c r="Y599" s="664">
        <v>1.1604669529350264</v>
      </c>
      <c r="Z599" s="359"/>
      <c r="AA599" s="664"/>
      <c r="AB599" s="359">
        <v>0.29358074865632916</v>
      </c>
      <c r="AC599" s="363">
        <v>-0.84942272152611364</v>
      </c>
      <c r="AD599" s="865">
        <v>38948616000161</v>
      </c>
      <c r="AE599" s="360" t="s">
        <v>1763</v>
      </c>
      <c r="AF599" s="844" t="s">
        <v>1760</v>
      </c>
      <c r="AG599" s="364" t="s">
        <v>1435</v>
      </c>
      <c r="AH599" s="364" t="s">
        <v>1742</v>
      </c>
      <c r="AI599" s="364">
        <v>5000</v>
      </c>
      <c r="AJ599" s="364">
        <v>5000</v>
      </c>
      <c r="AK599" s="364">
        <v>5000</v>
      </c>
      <c r="AL599" s="359">
        <v>1.2E-2</v>
      </c>
      <c r="AM599" s="359">
        <v>0</v>
      </c>
      <c r="AN599" s="664" t="s">
        <v>34</v>
      </c>
      <c r="AO599" s="357" t="s">
        <v>1323</v>
      </c>
      <c r="AP599" s="360" t="s">
        <v>1744</v>
      </c>
      <c r="AQ599" s="366" t="s">
        <v>687</v>
      </c>
      <c r="AR599" s="359">
        <v>8.0000000000000002E-3</v>
      </c>
      <c r="AS599" s="359">
        <v>8.0000000000000002E-3</v>
      </c>
      <c r="AT599" s="359" t="s">
        <v>1417</v>
      </c>
      <c r="AX599" s="198"/>
      <c r="AY599" s="184"/>
      <c r="AZ599" s="184"/>
      <c r="BA599" s="184"/>
      <c r="BB599" s="848"/>
      <c r="BC599" s="184"/>
      <c r="BD599" s="184"/>
      <c r="BE599" s="184"/>
      <c r="BF599" s="184"/>
      <c r="BG599" s="848"/>
      <c r="BH599" s="186"/>
      <c r="BI599" s="199"/>
      <c r="BJ599" s="199"/>
      <c r="BK599" s="199"/>
      <c r="BL599" s="186"/>
      <c r="BM599" s="186"/>
      <c r="BN599" s="186"/>
      <c r="BO599" s="186"/>
      <c r="BP599" s="186"/>
      <c r="BQ599" s="186"/>
      <c r="BR599" s="186"/>
      <c r="BS599" s="186"/>
      <c r="BT599" s="187"/>
      <c r="BU599" s="188"/>
      <c r="BV599" s="189"/>
      <c r="BW599" s="185"/>
    </row>
    <row r="600" spans="2:75" customFormat="1" ht="18.75">
      <c r="B600" s="353" t="s">
        <v>1709</v>
      </c>
      <c r="C600" s="354">
        <v>38948616000161</v>
      </c>
      <c r="D600" s="355" t="s">
        <v>14</v>
      </c>
      <c r="E600" s="355" t="s">
        <v>607</v>
      </c>
      <c r="F600" s="355" t="s">
        <v>1417</v>
      </c>
      <c r="G600" s="356" t="s">
        <v>866</v>
      </c>
      <c r="H600" s="356" t="s">
        <v>34</v>
      </c>
      <c r="I600" s="356" t="s">
        <v>34</v>
      </c>
      <c r="J600" s="356" t="s">
        <v>690</v>
      </c>
      <c r="K600" s="357" t="s">
        <v>48</v>
      </c>
      <c r="L600" s="358"/>
      <c r="M600" s="358" t="s">
        <v>1417</v>
      </c>
      <c r="N600" s="357">
        <v>555827</v>
      </c>
      <c r="O600" s="357" t="s">
        <v>1320</v>
      </c>
      <c r="P600" s="361">
        <v>44114</v>
      </c>
      <c r="Q600" s="362">
        <v>14.36734787</v>
      </c>
      <c r="R600" s="362">
        <v>28.605072170318735</v>
      </c>
      <c r="S600" s="841">
        <v>9</v>
      </c>
      <c r="T600" s="359">
        <v>-0.14875066867223286</v>
      </c>
      <c r="U600" s="664">
        <v>-1.4873152823847655</v>
      </c>
      <c r="V600" s="359">
        <v>-0.14378061992103108</v>
      </c>
      <c r="W600" s="664">
        <v>-1.251193448293429</v>
      </c>
      <c r="X600" s="359">
        <v>0.17878169412854428</v>
      </c>
      <c r="Y600" s="664">
        <v>1.1758028869129429</v>
      </c>
      <c r="Z600" s="359"/>
      <c r="AA600" s="664"/>
      <c r="AB600" s="359">
        <v>0.29731615642295395</v>
      </c>
      <c r="AC600" s="363">
        <v>-0.87010205934225304</v>
      </c>
      <c r="AD600" s="865">
        <v>0</v>
      </c>
      <c r="AE600" s="360" t="s">
        <v>1763</v>
      </c>
      <c r="AF600" s="844" t="s">
        <v>1760</v>
      </c>
      <c r="AG600" s="364" t="s">
        <v>1435</v>
      </c>
      <c r="AH600" s="364" t="s">
        <v>1742</v>
      </c>
      <c r="AI600" s="364">
        <v>2000000</v>
      </c>
      <c r="AJ600" s="364">
        <v>1000</v>
      </c>
      <c r="AK600" s="364">
        <v>2000000</v>
      </c>
      <c r="AL600" s="359">
        <v>2E-3</v>
      </c>
      <c r="AM600" s="359">
        <v>0</v>
      </c>
      <c r="AN600" s="664" t="s">
        <v>34</v>
      </c>
      <c r="AO600" s="357" t="s">
        <v>1323</v>
      </c>
      <c r="AP600" s="360" t="s">
        <v>1744</v>
      </c>
      <c r="AQ600" s="366" t="s">
        <v>687</v>
      </c>
      <c r="AR600" s="359">
        <v>0</v>
      </c>
      <c r="AS600" s="359">
        <v>0</v>
      </c>
      <c r="AT600" s="359" t="s">
        <v>1417</v>
      </c>
      <c r="AX600" s="198"/>
      <c r="AY600" s="184"/>
      <c r="AZ600" s="184"/>
      <c r="BA600" s="184"/>
      <c r="BB600" s="848"/>
      <c r="BC600" s="184"/>
      <c r="BD600" s="184"/>
      <c r="BE600" s="184"/>
      <c r="BF600" s="184"/>
      <c r="BG600" s="848"/>
      <c r="BH600" s="186"/>
      <c r="BI600" s="199"/>
      <c r="BJ600" s="199"/>
      <c r="BK600" s="199"/>
      <c r="BL600" s="186"/>
      <c r="BM600" s="186"/>
      <c r="BN600" s="186"/>
      <c r="BO600" s="186"/>
      <c r="BP600" s="186"/>
      <c r="BQ600" s="186"/>
      <c r="BR600" s="186"/>
      <c r="BS600" s="186"/>
      <c r="BT600" s="187"/>
      <c r="BU600" s="188"/>
      <c r="BV600" s="189"/>
      <c r="BW600" s="185"/>
    </row>
    <row r="601" spans="2:75" customFormat="1" ht="18.75">
      <c r="B601" s="353" t="s">
        <v>2817</v>
      </c>
      <c r="C601" s="354">
        <v>33146130000196</v>
      </c>
      <c r="D601" s="355" t="s">
        <v>13</v>
      </c>
      <c r="E601" s="355" t="s">
        <v>1417</v>
      </c>
      <c r="F601" s="355" t="s">
        <v>1417</v>
      </c>
      <c r="G601" s="356" t="s">
        <v>1417</v>
      </c>
      <c r="H601" s="356" t="s">
        <v>1417</v>
      </c>
      <c r="I601" s="356" t="s">
        <v>1417</v>
      </c>
      <c r="J601" s="356" t="s">
        <v>608</v>
      </c>
      <c r="K601" s="357" t="s">
        <v>48</v>
      </c>
      <c r="L601" s="358"/>
      <c r="M601" s="358" t="s">
        <v>1417</v>
      </c>
      <c r="N601" s="357">
        <v>511730</v>
      </c>
      <c r="O601" s="357" t="s">
        <v>1320</v>
      </c>
      <c r="P601" s="361">
        <v>43712</v>
      </c>
      <c r="Q601" s="362">
        <v>275.59212699</v>
      </c>
      <c r="R601" s="362">
        <v>285.28005526509941</v>
      </c>
      <c r="S601" s="841">
        <v>9</v>
      </c>
      <c r="T601" s="359">
        <v>0.18490791434906972</v>
      </c>
      <c r="U601" s="664">
        <v>1.8488412139595425</v>
      </c>
      <c r="V601" s="359">
        <v>0.18494836533779258</v>
      </c>
      <c r="W601" s="664">
        <v>1.6094393188061178</v>
      </c>
      <c r="X601" s="359">
        <v>0.54774932308981295</v>
      </c>
      <c r="Y601" s="664">
        <v>3.6024115250331104</v>
      </c>
      <c r="Z601" s="359">
        <v>0.73033890707319249</v>
      </c>
      <c r="AA601" s="664">
        <v>3.8573719276010938</v>
      </c>
      <c r="AB601" s="359">
        <v>0.17946616554809133</v>
      </c>
      <c r="AC601" s="363">
        <v>0.39023280552969292</v>
      </c>
      <c r="AD601" s="865">
        <v>33600869000126</v>
      </c>
      <c r="AE601" s="360" t="s">
        <v>1976</v>
      </c>
      <c r="AF601" s="844" t="s">
        <v>1760</v>
      </c>
      <c r="AG601" s="364" t="s">
        <v>1435</v>
      </c>
      <c r="AH601" s="364" t="s">
        <v>1817</v>
      </c>
      <c r="AI601" s="364">
        <v>1000</v>
      </c>
      <c r="AJ601" s="364">
        <v>0</v>
      </c>
      <c r="AK601" s="364">
        <v>1000</v>
      </c>
      <c r="AL601" s="359">
        <v>0.02</v>
      </c>
      <c r="AM601" s="359">
        <v>0.2</v>
      </c>
      <c r="AN601" s="664" t="s">
        <v>34</v>
      </c>
      <c r="AO601" s="357" t="s">
        <v>1320</v>
      </c>
      <c r="AP601" s="360" t="s">
        <v>1762</v>
      </c>
      <c r="AQ601" s="366" t="s">
        <v>2211</v>
      </c>
      <c r="AR601" s="359">
        <v>0</v>
      </c>
      <c r="AS601" s="359">
        <v>0</v>
      </c>
      <c r="AT601" s="359" t="s">
        <v>1417</v>
      </c>
      <c r="AX601" s="198"/>
      <c r="AY601" s="184"/>
      <c r="AZ601" s="184"/>
      <c r="BA601" s="184"/>
      <c r="BB601" s="848"/>
      <c r="BC601" s="184"/>
      <c r="BD601" s="184"/>
      <c r="BE601" s="184"/>
      <c r="BF601" s="184"/>
      <c r="BG601" s="848"/>
      <c r="BH601" s="186"/>
      <c r="BI601" s="199"/>
      <c r="BJ601" s="199"/>
      <c r="BK601" s="199"/>
      <c r="BL601" s="186"/>
      <c r="BM601" s="186"/>
      <c r="BN601" s="186"/>
      <c r="BO601" s="186"/>
      <c r="BP601" s="186"/>
      <c r="BQ601" s="186"/>
      <c r="BR601" s="186"/>
      <c r="BS601" s="186"/>
      <c r="BT601" s="187"/>
      <c r="BU601" s="188"/>
      <c r="BV601" s="189"/>
      <c r="BW601" s="185"/>
    </row>
    <row r="602" spans="2:75" customFormat="1" ht="18.75">
      <c r="B602" s="353" t="s">
        <v>1553</v>
      </c>
      <c r="C602" s="354">
        <v>33768898000100</v>
      </c>
      <c r="D602" s="355" t="s">
        <v>11</v>
      </c>
      <c r="E602" s="355" t="s">
        <v>620</v>
      </c>
      <c r="F602" s="355" t="s">
        <v>663</v>
      </c>
      <c r="G602" s="356" t="s">
        <v>738</v>
      </c>
      <c r="H602" s="356" t="s">
        <v>34</v>
      </c>
      <c r="I602" s="356" t="s">
        <v>1417</v>
      </c>
      <c r="J602" s="356" t="s">
        <v>1417</v>
      </c>
      <c r="K602" s="357" t="s">
        <v>48</v>
      </c>
      <c r="L602" s="358"/>
      <c r="M602" s="358" t="s">
        <v>1417</v>
      </c>
      <c r="N602" s="357">
        <v>539570</v>
      </c>
      <c r="O602" s="357" t="s">
        <v>1320</v>
      </c>
      <c r="P602" s="361">
        <v>44000</v>
      </c>
      <c r="Q602" s="362">
        <v>3.3600491199999998</v>
      </c>
      <c r="R602" s="362">
        <v>5.8636264130278901</v>
      </c>
      <c r="S602" s="841">
        <v>9</v>
      </c>
      <c r="T602" s="359">
        <v>4.003101763071415E-2</v>
      </c>
      <c r="U602" s="664">
        <v>0.40025866655273185</v>
      </c>
      <c r="V602" s="359">
        <v>9.0895164882782931E-2</v>
      </c>
      <c r="W602" s="664">
        <v>0.79097888745612388</v>
      </c>
      <c r="X602" s="359">
        <v>0.13409404641621103</v>
      </c>
      <c r="Y602" s="664">
        <v>0.88190330482412504</v>
      </c>
      <c r="Z602" s="359"/>
      <c r="AA602" s="664"/>
      <c r="AB602" s="359">
        <v>7.2006268953535152E-2</v>
      </c>
      <c r="AC602" s="363">
        <v>-0.3335767222020799</v>
      </c>
      <c r="AD602" s="865">
        <v>33768907000154</v>
      </c>
      <c r="AE602" s="360" t="s">
        <v>1836</v>
      </c>
      <c r="AF602" s="844" t="s">
        <v>1785</v>
      </c>
      <c r="AG602" s="364" t="s">
        <v>719</v>
      </c>
      <c r="AH602" s="364" t="s">
        <v>1817</v>
      </c>
      <c r="AI602" s="364">
        <v>0</v>
      </c>
      <c r="AJ602" s="364">
        <v>0</v>
      </c>
      <c r="AK602" s="364">
        <v>0</v>
      </c>
      <c r="AL602" s="359">
        <v>8.0000000000000002E-3</v>
      </c>
      <c r="AM602" s="359">
        <v>0</v>
      </c>
      <c r="AN602" s="664" t="s">
        <v>64</v>
      </c>
      <c r="AO602" s="357" t="s">
        <v>1320</v>
      </c>
      <c r="AP602" s="360" t="s">
        <v>1762</v>
      </c>
      <c r="AQ602" s="366" t="s">
        <v>2211</v>
      </c>
      <c r="AR602" s="359">
        <v>0</v>
      </c>
      <c r="AS602" s="359">
        <v>0</v>
      </c>
      <c r="AT602" s="359" t="s">
        <v>1417</v>
      </c>
      <c r="AX602" s="198"/>
      <c r="AY602" s="184"/>
      <c r="AZ602" s="184"/>
      <c r="BA602" s="184"/>
      <c r="BB602" s="848"/>
      <c r="BC602" s="184"/>
      <c r="BD602" s="184"/>
      <c r="BE602" s="184"/>
      <c r="BF602" s="184"/>
      <c r="BG602" s="848"/>
      <c r="BH602" s="186"/>
      <c r="BI602" s="199"/>
      <c r="BJ602" s="199"/>
      <c r="BK602" s="199"/>
      <c r="BL602" s="186"/>
      <c r="BM602" s="186"/>
      <c r="BN602" s="186"/>
      <c r="BO602" s="186"/>
      <c r="BP602" s="186"/>
      <c r="BQ602" s="186"/>
      <c r="BR602" s="186"/>
      <c r="BS602" s="186"/>
      <c r="BT602" s="187"/>
      <c r="BU602" s="188"/>
      <c r="BV602" s="189"/>
      <c r="BW602" s="185"/>
    </row>
    <row r="603" spans="2:75" customFormat="1" ht="18.75">
      <c r="B603" s="353" t="s">
        <v>2829</v>
      </c>
      <c r="C603" s="354">
        <v>38281397000100</v>
      </c>
      <c r="D603" s="355" t="s">
        <v>14</v>
      </c>
      <c r="E603" s="355" t="s">
        <v>1417</v>
      </c>
      <c r="F603" s="355" t="s">
        <v>1417</v>
      </c>
      <c r="G603" s="356" t="s">
        <v>1417</v>
      </c>
      <c r="H603" s="356" t="s">
        <v>1417</v>
      </c>
      <c r="I603" s="356" t="s">
        <v>1417</v>
      </c>
      <c r="J603" s="356" t="s">
        <v>608</v>
      </c>
      <c r="K603" s="357" t="s">
        <v>48</v>
      </c>
      <c r="L603" s="358"/>
      <c r="M603" s="358" t="s">
        <v>1417</v>
      </c>
      <c r="N603" s="357">
        <v>566071</v>
      </c>
      <c r="O603" s="357" t="s">
        <v>1320</v>
      </c>
      <c r="P603" s="361">
        <v>44186</v>
      </c>
      <c r="Q603" s="362"/>
      <c r="R603" s="362"/>
      <c r="S603" s="841">
        <v>10</v>
      </c>
      <c r="T603" s="359"/>
      <c r="U603" s="664"/>
      <c r="V603" s="359"/>
      <c r="W603" s="664"/>
      <c r="X603" s="359"/>
      <c r="Y603" s="664"/>
      <c r="Z603" s="359"/>
      <c r="AA603" s="664"/>
      <c r="AB603" s="359"/>
      <c r="AC603" s="363"/>
      <c r="AD603" s="865">
        <v>38281419000131</v>
      </c>
      <c r="AE603" s="360" t="s">
        <v>1929</v>
      </c>
      <c r="AF603" s="844" t="s">
        <v>1741</v>
      </c>
      <c r="AG603" s="364" t="s">
        <v>1436</v>
      </c>
      <c r="AH603" s="364" t="s">
        <v>2153</v>
      </c>
      <c r="AI603" s="364">
        <v>0</v>
      </c>
      <c r="AJ603" s="364">
        <v>0</v>
      </c>
      <c r="AK603" s="364">
        <v>0</v>
      </c>
      <c r="AL603" s="359">
        <v>0.02</v>
      </c>
      <c r="AM603" s="359">
        <v>0.2</v>
      </c>
      <c r="AN603" s="664" t="s">
        <v>2797</v>
      </c>
      <c r="AO603" s="357"/>
      <c r="AP603" s="360" t="s">
        <v>1744</v>
      </c>
      <c r="AQ603" s="366" t="s">
        <v>2154</v>
      </c>
      <c r="AR603" s="359">
        <v>0</v>
      </c>
      <c r="AS603" s="359">
        <v>0</v>
      </c>
      <c r="AT603" s="359" t="s">
        <v>1417</v>
      </c>
      <c r="AW603" s="198"/>
      <c r="AX603" s="198"/>
      <c r="AY603" s="184"/>
      <c r="AZ603" s="184"/>
      <c r="BA603" s="184"/>
      <c r="BB603" s="848"/>
      <c r="BC603" s="184"/>
      <c r="BD603" s="184"/>
      <c r="BE603" s="184"/>
      <c r="BF603" s="184"/>
      <c r="BG603" s="848"/>
      <c r="BH603" s="186"/>
      <c r="BI603" s="199"/>
      <c r="BJ603" s="199"/>
      <c r="BK603" s="199"/>
      <c r="BL603" s="218"/>
      <c r="BM603" s="186"/>
      <c r="BN603" s="186"/>
      <c r="BO603" s="186"/>
      <c r="BP603" s="186"/>
      <c r="BQ603" s="186"/>
      <c r="BR603" s="186"/>
      <c r="BS603" s="186"/>
      <c r="BT603" s="187"/>
      <c r="BU603" s="188"/>
      <c r="BV603" s="189"/>
      <c r="BW603" s="185"/>
    </row>
    <row r="604" spans="2:75" customFormat="1" ht="18.75">
      <c r="B604" s="353" t="s">
        <v>2822</v>
      </c>
      <c r="C604" s="354">
        <v>34474917000140</v>
      </c>
      <c r="D604" s="355" t="s">
        <v>13</v>
      </c>
      <c r="E604" s="355" t="s">
        <v>1417</v>
      </c>
      <c r="F604" s="355" t="s">
        <v>1417</v>
      </c>
      <c r="G604" s="356" t="s">
        <v>1417</v>
      </c>
      <c r="H604" s="356" t="s">
        <v>1417</v>
      </c>
      <c r="I604" s="356" t="s">
        <v>1417</v>
      </c>
      <c r="J604" s="356" t="s">
        <v>608</v>
      </c>
      <c r="K604" s="357" t="s">
        <v>48</v>
      </c>
      <c r="L604" s="358"/>
      <c r="M604" s="358" t="s">
        <v>1417</v>
      </c>
      <c r="N604" s="357">
        <v>543561</v>
      </c>
      <c r="O604" s="357" t="s">
        <v>1320</v>
      </c>
      <c r="P604" s="361">
        <v>44021</v>
      </c>
      <c r="Q604" s="362"/>
      <c r="R604" s="362"/>
      <c r="S604" s="841">
        <v>10</v>
      </c>
      <c r="T604" s="359"/>
      <c r="U604" s="664"/>
      <c r="V604" s="359"/>
      <c r="W604" s="664"/>
      <c r="X604" s="359"/>
      <c r="Y604" s="664"/>
      <c r="Z604" s="359"/>
      <c r="AA604" s="664"/>
      <c r="AB604" s="359"/>
      <c r="AC604" s="363"/>
      <c r="AD604" s="865">
        <v>0</v>
      </c>
      <c r="AE604" s="360" t="s">
        <v>1929</v>
      </c>
      <c r="AF604" s="844" t="s">
        <v>1741</v>
      </c>
      <c r="AG604" s="364" t="s">
        <v>1436</v>
      </c>
      <c r="AH604" s="364" t="s">
        <v>2153</v>
      </c>
      <c r="AI604" s="364">
        <v>0</v>
      </c>
      <c r="AJ604" s="364">
        <v>200</v>
      </c>
      <c r="AK604" s="364">
        <v>1000</v>
      </c>
      <c r="AL604" s="359">
        <v>0.02</v>
      </c>
      <c r="AM604" s="359">
        <v>0.2</v>
      </c>
      <c r="AN604" s="664" t="s">
        <v>2797</v>
      </c>
      <c r="AO604" s="357"/>
      <c r="AP604" s="360" t="s">
        <v>1762</v>
      </c>
      <c r="AQ604" s="366" t="s">
        <v>2211</v>
      </c>
      <c r="AR604" s="359">
        <v>0</v>
      </c>
      <c r="AS604" s="359">
        <v>0</v>
      </c>
      <c r="AT604" s="359" t="s">
        <v>1417</v>
      </c>
      <c r="AX604" s="198"/>
      <c r="AY604" s="184"/>
      <c r="AZ604" s="184"/>
      <c r="BA604" s="184"/>
      <c r="BB604" s="848"/>
      <c r="BC604" s="184"/>
      <c r="BD604" s="184"/>
      <c r="BE604" s="184"/>
      <c r="BF604" s="184"/>
      <c r="BG604" s="848"/>
      <c r="BH604" s="186"/>
      <c r="BI604" s="199"/>
      <c r="BJ604" s="199"/>
      <c r="BK604" s="199"/>
      <c r="BL604" s="186"/>
      <c r="BM604" s="186"/>
      <c r="BN604" s="186"/>
      <c r="BO604" s="186"/>
      <c r="BP604" s="186"/>
      <c r="BQ604" s="186"/>
      <c r="BR604" s="186"/>
      <c r="BS604" s="186"/>
      <c r="BT604" s="187"/>
      <c r="BU604" s="188"/>
      <c r="BV604" s="189"/>
      <c r="BW604" s="185"/>
    </row>
    <row r="605" spans="2:75" customFormat="1" ht="18.75">
      <c r="B605" s="353" t="s">
        <v>1298</v>
      </c>
      <c r="C605" s="354">
        <v>35535700000165</v>
      </c>
      <c r="D605" s="355" t="s">
        <v>14</v>
      </c>
      <c r="E605" s="355" t="s">
        <v>607</v>
      </c>
      <c r="F605" s="355" t="s">
        <v>1417</v>
      </c>
      <c r="G605" s="356" t="s">
        <v>1417</v>
      </c>
      <c r="H605" s="356" t="s">
        <v>34</v>
      </c>
      <c r="I605" s="356" t="s">
        <v>34</v>
      </c>
      <c r="J605" s="356" t="s">
        <v>611</v>
      </c>
      <c r="K605" s="357" t="s">
        <v>48</v>
      </c>
      <c r="L605" s="358"/>
      <c r="M605" s="358" t="s">
        <v>1414</v>
      </c>
      <c r="N605" s="357">
        <v>535427</v>
      </c>
      <c r="O605" s="357" t="s">
        <v>1320</v>
      </c>
      <c r="P605" s="361">
        <v>43946</v>
      </c>
      <c r="Q605" s="362">
        <v>556.97047896000004</v>
      </c>
      <c r="R605" s="362">
        <v>1784.1511830899185</v>
      </c>
      <c r="S605" s="841">
        <v>10</v>
      </c>
      <c r="T605" s="359">
        <v>-0.26551629180366199</v>
      </c>
      <c r="U605" s="664">
        <v>-2.6548212659929784</v>
      </c>
      <c r="V605" s="359">
        <v>-0.27458820159276021</v>
      </c>
      <c r="W605" s="664">
        <v>-2.3894942100001564</v>
      </c>
      <c r="X605" s="359">
        <v>-3.6175899563908209E-2</v>
      </c>
      <c r="Y605" s="664">
        <v>-0.23791992435944082</v>
      </c>
      <c r="Z605" s="359"/>
      <c r="AA605" s="664"/>
      <c r="AB605" s="359">
        <v>0.24188347202221644</v>
      </c>
      <c r="AC605" s="363">
        <v>-1.6102918417480374</v>
      </c>
      <c r="AD605" s="865">
        <v>0</v>
      </c>
      <c r="AE605" s="360" t="s">
        <v>1829</v>
      </c>
      <c r="AF605" s="844" t="s">
        <v>1830</v>
      </c>
      <c r="AG605" s="364" t="s">
        <v>1439</v>
      </c>
      <c r="AH605" s="364" t="s">
        <v>1742</v>
      </c>
      <c r="AI605" s="364">
        <v>0</v>
      </c>
      <c r="AJ605" s="364">
        <v>0</v>
      </c>
      <c r="AK605" s="364">
        <v>0</v>
      </c>
      <c r="AL605" s="359">
        <v>7.4999999999999997E-3</v>
      </c>
      <c r="AM605" s="359">
        <v>0</v>
      </c>
      <c r="AN605" s="664" t="s">
        <v>64</v>
      </c>
      <c r="AO605" s="357" t="s">
        <v>1323</v>
      </c>
      <c r="AP605" s="360" t="s">
        <v>1762</v>
      </c>
      <c r="AQ605" s="366" t="s">
        <v>679</v>
      </c>
      <c r="AR605" s="359">
        <v>3.5000000000000001E-3</v>
      </c>
      <c r="AS605" s="359">
        <v>3.5000000000000001E-3</v>
      </c>
      <c r="AT605" s="359" t="s">
        <v>1417</v>
      </c>
      <c r="AX605" s="198"/>
      <c r="AY605" s="184"/>
      <c r="AZ605" s="184"/>
      <c r="BA605" s="184"/>
      <c r="BB605" s="848"/>
      <c r="BC605" s="184"/>
      <c r="BD605" s="184"/>
      <c r="BE605" s="184"/>
      <c r="BF605" s="184"/>
      <c r="BG605" s="848"/>
      <c r="BH605" s="186"/>
      <c r="BI605" s="199"/>
      <c r="BJ605" s="199"/>
      <c r="BK605" s="199"/>
      <c r="BL605" s="186"/>
      <c r="BM605" s="186"/>
      <c r="BN605" s="186"/>
      <c r="BO605" s="186"/>
      <c r="BP605" s="186"/>
      <c r="BQ605" s="186"/>
      <c r="BR605" s="186"/>
      <c r="BS605" s="186"/>
      <c r="BT605" s="187"/>
      <c r="BU605" s="188"/>
      <c r="BV605" s="189"/>
      <c r="BW605" s="185"/>
    </row>
    <row r="606" spans="2:75" customFormat="1" ht="18.75">
      <c r="B606" s="353" t="s">
        <v>1299</v>
      </c>
      <c r="C606" s="354">
        <v>36400318000107</v>
      </c>
      <c r="D606" s="355" t="s">
        <v>14</v>
      </c>
      <c r="E606" s="355" t="s">
        <v>607</v>
      </c>
      <c r="F606" s="355" t="s">
        <v>1417</v>
      </c>
      <c r="G606" s="356" t="s">
        <v>1417</v>
      </c>
      <c r="H606" s="356" t="s">
        <v>34</v>
      </c>
      <c r="I606" s="356" t="s">
        <v>34</v>
      </c>
      <c r="J606" s="356" t="s">
        <v>611</v>
      </c>
      <c r="K606" s="357" t="s">
        <v>49</v>
      </c>
      <c r="L606" s="358"/>
      <c r="M606" s="358" t="s">
        <v>1414</v>
      </c>
      <c r="N606" s="357">
        <v>572063</v>
      </c>
      <c r="O606" s="357" t="s">
        <v>1320</v>
      </c>
      <c r="P606" s="361">
        <v>44195</v>
      </c>
      <c r="Q606" s="362">
        <v>0</v>
      </c>
      <c r="R606" s="362">
        <v>0</v>
      </c>
      <c r="S606" s="841">
        <v>10</v>
      </c>
      <c r="T606" s="359"/>
      <c r="U606" s="664"/>
      <c r="V606" s="359"/>
      <c r="W606" s="664"/>
      <c r="X606" s="359"/>
      <c r="Y606" s="664"/>
      <c r="Z606" s="359"/>
      <c r="AA606" s="664"/>
      <c r="AB606" s="359"/>
      <c r="AC606" s="363"/>
      <c r="AD606" s="865">
        <v>0</v>
      </c>
      <c r="AE606" s="360" t="s">
        <v>1829</v>
      </c>
      <c r="AF606" s="844" t="s">
        <v>1830</v>
      </c>
      <c r="AG606" s="364" t="s">
        <v>1439</v>
      </c>
      <c r="AH606" s="364" t="s">
        <v>1742</v>
      </c>
      <c r="AI606" s="364">
        <v>0</v>
      </c>
      <c r="AJ606" s="364">
        <v>0</v>
      </c>
      <c r="AK606" s="364">
        <v>0</v>
      </c>
      <c r="AL606" s="359">
        <v>7.4999999999999997E-3</v>
      </c>
      <c r="AM606" s="359">
        <v>0</v>
      </c>
      <c r="AN606" s="664" t="s">
        <v>64</v>
      </c>
      <c r="AO606" s="357" t="s">
        <v>1323</v>
      </c>
      <c r="AP606" s="360" t="s">
        <v>1762</v>
      </c>
      <c r="AQ606" s="366" t="s">
        <v>679</v>
      </c>
      <c r="AR606" s="359">
        <v>3.5000000000000001E-3</v>
      </c>
      <c r="AS606" s="359">
        <v>3.5000000000000001E-3</v>
      </c>
      <c r="AT606" s="359" t="s">
        <v>1417</v>
      </c>
      <c r="AX606" s="198"/>
      <c r="AY606" s="184"/>
      <c r="AZ606" s="184"/>
      <c r="BA606" s="184"/>
      <c r="BB606" s="848"/>
      <c r="BC606" s="184"/>
      <c r="BD606" s="184"/>
      <c r="BE606" s="184"/>
      <c r="BF606" s="184"/>
      <c r="BG606" s="848"/>
      <c r="BH606" s="186"/>
      <c r="BI606" s="199"/>
      <c r="BJ606" s="199"/>
      <c r="BK606" s="199"/>
      <c r="BL606" s="186"/>
      <c r="BM606" s="186"/>
      <c r="BN606" s="186"/>
      <c r="BO606" s="186"/>
      <c r="BP606" s="186"/>
      <c r="BQ606" s="186"/>
      <c r="BR606" s="186"/>
      <c r="BS606" s="186"/>
      <c r="BT606" s="187"/>
      <c r="BU606" s="188"/>
      <c r="BV606" s="189"/>
      <c r="BW606" s="185"/>
    </row>
    <row r="607" spans="2:75" customFormat="1" ht="18.75">
      <c r="B607" s="353" t="s">
        <v>356</v>
      </c>
      <c r="C607" s="354">
        <v>10265295000181</v>
      </c>
      <c r="D607" s="355" t="s">
        <v>14</v>
      </c>
      <c r="E607" s="355" t="s">
        <v>607</v>
      </c>
      <c r="F607" s="355" t="s">
        <v>1417</v>
      </c>
      <c r="G607" s="356" t="s">
        <v>1417</v>
      </c>
      <c r="H607" s="356" t="s">
        <v>34</v>
      </c>
      <c r="I607" s="356" t="s">
        <v>34</v>
      </c>
      <c r="J607" s="356" t="s">
        <v>608</v>
      </c>
      <c r="K607" s="357" t="s">
        <v>48</v>
      </c>
      <c r="L607" s="358"/>
      <c r="M607" s="358" t="s">
        <v>34</v>
      </c>
      <c r="N607" s="357">
        <v>220681</v>
      </c>
      <c r="O607" s="357" t="s">
        <v>1320</v>
      </c>
      <c r="P607" s="361">
        <v>39779</v>
      </c>
      <c r="Q607" s="362">
        <v>4.7590329999999996</v>
      </c>
      <c r="R607" s="362">
        <v>4.9232946812749017</v>
      </c>
      <c r="S607" s="841">
        <v>10</v>
      </c>
      <c r="T607" s="359">
        <v>5.0795148271612245E-2</v>
      </c>
      <c r="U607" s="664">
        <v>0.50788612225896868</v>
      </c>
      <c r="V607" s="359">
        <v>0.12511018978146127</v>
      </c>
      <c r="W607" s="664">
        <v>1.0887214831545935</v>
      </c>
      <c r="X607" s="359">
        <v>-9.5231240928224659E-2</v>
      </c>
      <c r="Y607" s="664">
        <v>-0.62631226621669489</v>
      </c>
      <c r="Z607" s="359">
        <v>-0.14566719488801572</v>
      </c>
      <c r="AA607" s="664">
        <v>-0.7693586400664234</v>
      </c>
      <c r="AB607" s="359">
        <v>0.27828010234722111</v>
      </c>
      <c r="AC607" s="363">
        <v>3.6637221408074204E-2</v>
      </c>
      <c r="AD607" s="865">
        <v>0</v>
      </c>
      <c r="AE607" s="360" t="s">
        <v>1805</v>
      </c>
      <c r="AF607" s="844" t="s">
        <v>1785</v>
      </c>
      <c r="AG607" s="364" t="s">
        <v>719</v>
      </c>
      <c r="AH607" s="364" t="s">
        <v>1742</v>
      </c>
      <c r="AI607" s="364">
        <v>5000</v>
      </c>
      <c r="AJ607" s="364">
        <v>5000</v>
      </c>
      <c r="AK607" s="364">
        <v>5000</v>
      </c>
      <c r="AL607" s="359">
        <v>0.02</v>
      </c>
      <c r="AM607" s="359">
        <v>0.2</v>
      </c>
      <c r="AN607" s="664" t="s">
        <v>2156</v>
      </c>
      <c r="AO607" s="357" t="s">
        <v>1323</v>
      </c>
      <c r="AP607" s="360" t="s">
        <v>1744</v>
      </c>
      <c r="AQ607" s="366" t="s">
        <v>659</v>
      </c>
      <c r="AR607" s="359">
        <v>6.0000000000000001E-3</v>
      </c>
      <c r="AS607" s="359">
        <v>6.0000000000000001E-3</v>
      </c>
      <c r="AT607" s="359" t="s">
        <v>1417</v>
      </c>
      <c r="AX607" s="198"/>
      <c r="AY607" s="184"/>
      <c r="AZ607" s="184"/>
      <c r="BA607" s="184"/>
      <c r="BB607" s="848"/>
      <c r="BC607" s="184"/>
      <c r="BD607" s="184"/>
      <c r="BE607" s="184"/>
      <c r="BF607" s="184"/>
      <c r="BG607" s="848"/>
      <c r="BH607" s="186"/>
      <c r="BI607" s="199"/>
      <c r="BJ607" s="199"/>
      <c r="BK607" s="199"/>
      <c r="BL607" s="186"/>
      <c r="BM607" s="186"/>
      <c r="BN607" s="186"/>
      <c r="BO607" s="186"/>
      <c r="BP607" s="186"/>
      <c r="BQ607" s="186"/>
      <c r="BR607" s="186"/>
      <c r="BS607" s="186"/>
      <c r="BT607" s="187"/>
      <c r="BU607" s="188"/>
      <c r="BV607" s="189"/>
      <c r="BW607" s="185"/>
    </row>
    <row r="608" spans="2:75" customFormat="1" ht="18.75">
      <c r="B608" s="353" t="s">
        <v>1247</v>
      </c>
      <c r="C608" s="354">
        <v>37013129000144</v>
      </c>
      <c r="D608" s="355" t="s">
        <v>14</v>
      </c>
      <c r="E608" s="355" t="s">
        <v>607</v>
      </c>
      <c r="F608" s="355" t="s">
        <v>1417</v>
      </c>
      <c r="G608" s="356" t="s">
        <v>1417</v>
      </c>
      <c r="H608" s="356" t="s">
        <v>34</v>
      </c>
      <c r="I608" s="356" t="s">
        <v>34</v>
      </c>
      <c r="J608" s="356" t="s">
        <v>611</v>
      </c>
      <c r="K608" s="357" t="s">
        <v>48</v>
      </c>
      <c r="L608" s="358"/>
      <c r="M608" s="358" t="s">
        <v>1414</v>
      </c>
      <c r="N608" s="357">
        <v>541400</v>
      </c>
      <c r="O608" s="357" t="s">
        <v>1320</v>
      </c>
      <c r="P608" s="361">
        <v>44013</v>
      </c>
      <c r="Q608" s="362">
        <v>94.785786979999997</v>
      </c>
      <c r="R608" s="362">
        <v>185.60842328306779</v>
      </c>
      <c r="S608" s="841">
        <v>10</v>
      </c>
      <c r="T608" s="359">
        <v>-0.1279712996148854</v>
      </c>
      <c r="U608" s="664">
        <v>-1.2795483295826564</v>
      </c>
      <c r="V608" s="359">
        <v>-0.12495002063282046</v>
      </c>
      <c r="W608" s="664">
        <v>-1.0873276750773424</v>
      </c>
      <c r="X608" s="359">
        <v>0.15365112624025601</v>
      </c>
      <c r="Y608" s="664">
        <v>1.0105253711312343</v>
      </c>
      <c r="Z608" s="359"/>
      <c r="AA608" s="664"/>
      <c r="AB608" s="359">
        <v>0.21213639043230104</v>
      </c>
      <c r="AC608" s="363">
        <v>-1.1307102954015471</v>
      </c>
      <c r="AD608" s="865">
        <v>36428288000147</v>
      </c>
      <c r="AE608" s="360" t="s">
        <v>1765</v>
      </c>
      <c r="AF608" s="844" t="s">
        <v>1783</v>
      </c>
      <c r="AG608" s="364" t="s">
        <v>59</v>
      </c>
      <c r="AH608" s="364" t="s">
        <v>1742</v>
      </c>
      <c r="AI608" s="364">
        <v>10000</v>
      </c>
      <c r="AJ608" s="364">
        <v>5000</v>
      </c>
      <c r="AK608" s="364">
        <v>10000</v>
      </c>
      <c r="AL608" s="359">
        <v>0</v>
      </c>
      <c r="AM608" s="359">
        <v>0</v>
      </c>
      <c r="AN608" s="664" t="s">
        <v>2156</v>
      </c>
      <c r="AO608" s="357" t="s">
        <v>1323</v>
      </c>
      <c r="AP608" s="360" t="s">
        <v>1744</v>
      </c>
      <c r="AQ608" s="366" t="s">
        <v>687</v>
      </c>
      <c r="AR608" s="359">
        <v>2E-3</v>
      </c>
      <c r="AS608" s="359">
        <v>2E-3</v>
      </c>
      <c r="AT608" s="359" t="s">
        <v>1417</v>
      </c>
      <c r="AX608" s="198"/>
      <c r="AY608" s="184"/>
      <c r="AZ608" s="184"/>
      <c r="BA608" s="184"/>
      <c r="BB608" s="848"/>
      <c r="BC608" s="184"/>
      <c r="BD608" s="184"/>
      <c r="BE608" s="184"/>
      <c r="BF608" s="184"/>
      <c r="BG608" s="848"/>
      <c r="BH608" s="186"/>
      <c r="BI608" s="199"/>
      <c r="BJ608" s="199"/>
      <c r="BK608" s="199"/>
      <c r="BL608" s="186"/>
      <c r="BM608" s="186"/>
      <c r="BN608" s="186"/>
      <c r="BO608" s="186"/>
      <c r="BP608" s="186"/>
      <c r="BQ608" s="186"/>
      <c r="BR608" s="186"/>
      <c r="BS608" s="186"/>
      <c r="BT608" s="187"/>
      <c r="BU608" s="188"/>
      <c r="BV608" s="189"/>
      <c r="BW608" s="185"/>
    </row>
    <row r="609" spans="2:75" customFormat="1" ht="18.75">
      <c r="B609" s="353" t="s">
        <v>1248</v>
      </c>
      <c r="C609" s="354">
        <v>34831155000191</v>
      </c>
      <c r="D609" s="355" t="s">
        <v>14</v>
      </c>
      <c r="E609" s="355" t="s">
        <v>607</v>
      </c>
      <c r="F609" s="355" t="s">
        <v>1417</v>
      </c>
      <c r="G609" s="356" t="s">
        <v>1417</v>
      </c>
      <c r="H609" s="356" t="s">
        <v>34</v>
      </c>
      <c r="I609" s="356" t="s">
        <v>34</v>
      </c>
      <c r="J609" s="356" t="s">
        <v>611</v>
      </c>
      <c r="K609" s="357" t="s">
        <v>48</v>
      </c>
      <c r="L609" s="358"/>
      <c r="M609" s="358" t="s">
        <v>1414</v>
      </c>
      <c r="N609" s="357">
        <v>525081</v>
      </c>
      <c r="O609" s="357" t="s">
        <v>1320</v>
      </c>
      <c r="P609" s="361">
        <v>43848</v>
      </c>
      <c r="Q609" s="362">
        <v>150.77223437000001</v>
      </c>
      <c r="R609" s="362">
        <v>238.35700525824709</v>
      </c>
      <c r="S609" s="841">
        <v>10</v>
      </c>
      <c r="T609" s="359">
        <v>-0.22113122263478713</v>
      </c>
      <c r="U609" s="664">
        <v>-2.2110276866173226</v>
      </c>
      <c r="V609" s="359">
        <v>-0.24029704785353256</v>
      </c>
      <c r="W609" s="664">
        <v>-2.0910891334570931</v>
      </c>
      <c r="X609" s="359">
        <v>-5.9669013957006412E-2</v>
      </c>
      <c r="Y609" s="664">
        <v>-0.39242831438576925</v>
      </c>
      <c r="Z609" s="359"/>
      <c r="AA609" s="664"/>
      <c r="AB609" s="359">
        <v>0.21846093221326432</v>
      </c>
      <c r="AC609" s="363">
        <v>-1.6259741470162494</v>
      </c>
      <c r="AD609" s="865">
        <v>25682017000105</v>
      </c>
      <c r="AE609" s="360" t="s">
        <v>1765</v>
      </c>
      <c r="AF609" s="844" t="s">
        <v>1783</v>
      </c>
      <c r="AG609" s="364" t="s">
        <v>59</v>
      </c>
      <c r="AH609" s="364" t="s">
        <v>1742</v>
      </c>
      <c r="AI609" s="364">
        <v>10000</v>
      </c>
      <c r="AJ609" s="364">
        <v>5000</v>
      </c>
      <c r="AK609" s="364">
        <v>10000</v>
      </c>
      <c r="AL609" s="359">
        <v>0</v>
      </c>
      <c r="AM609" s="359">
        <v>0</v>
      </c>
      <c r="AN609" s="664" t="s">
        <v>2156</v>
      </c>
      <c r="AO609" s="357" t="s">
        <v>1323</v>
      </c>
      <c r="AP609" s="360" t="s">
        <v>1744</v>
      </c>
      <c r="AQ609" s="366" t="s">
        <v>687</v>
      </c>
      <c r="AR609" s="359">
        <v>2E-3</v>
      </c>
      <c r="AS609" s="359">
        <v>2E-3</v>
      </c>
      <c r="AT609" s="359" t="s">
        <v>1417</v>
      </c>
      <c r="AX609" s="198"/>
      <c r="AY609" s="184"/>
      <c r="AZ609" s="184"/>
      <c r="BA609" s="184"/>
      <c r="BB609" s="848"/>
      <c r="BC609" s="184"/>
      <c r="BD609" s="184"/>
      <c r="BE609" s="184"/>
      <c r="BF609" s="184"/>
      <c r="BG609" s="848"/>
      <c r="BH609" s="186"/>
      <c r="BI609" s="199"/>
      <c r="BJ609" s="199"/>
      <c r="BK609" s="199"/>
      <c r="BL609" s="186"/>
      <c r="BM609" s="186"/>
      <c r="BN609" s="186"/>
      <c r="BO609" s="186"/>
      <c r="BP609" s="186"/>
      <c r="BQ609" s="186"/>
      <c r="BR609" s="186"/>
      <c r="BS609" s="186"/>
      <c r="BT609" s="187"/>
      <c r="BU609" s="188"/>
      <c r="BV609" s="189"/>
      <c r="BW609" s="185"/>
    </row>
    <row r="610" spans="2:75" customFormat="1" ht="18.75">
      <c r="B610" s="353" t="s">
        <v>428</v>
      </c>
      <c r="C610" s="354">
        <v>29574952000109</v>
      </c>
      <c r="D610" s="355" t="s">
        <v>14</v>
      </c>
      <c r="E610" s="355" t="s">
        <v>614</v>
      </c>
      <c r="F610" s="355" t="s">
        <v>1417</v>
      </c>
      <c r="G610" s="356" t="s">
        <v>1417</v>
      </c>
      <c r="H610" s="356" t="s">
        <v>1337</v>
      </c>
      <c r="I610" s="356" t="s">
        <v>34</v>
      </c>
      <c r="J610" s="356" t="s">
        <v>608</v>
      </c>
      <c r="K610" s="357" t="s">
        <v>48</v>
      </c>
      <c r="L610" s="358"/>
      <c r="M610" s="358" t="s">
        <v>1414</v>
      </c>
      <c r="N610" s="357">
        <v>469173</v>
      </c>
      <c r="O610" s="357" t="s">
        <v>1320</v>
      </c>
      <c r="P610" s="361">
        <v>43155</v>
      </c>
      <c r="Q610" s="362">
        <v>100.19602750999999</v>
      </c>
      <c r="R610" s="362">
        <v>114.70870176956173</v>
      </c>
      <c r="S610" s="841">
        <v>10</v>
      </c>
      <c r="T610" s="359">
        <v>3.6648809436556018E-2</v>
      </c>
      <c r="U610" s="664">
        <v>0.36644093665423494</v>
      </c>
      <c r="V610" s="359">
        <v>6.4726532858409458E-2</v>
      </c>
      <c r="W610" s="664">
        <v>0.56325681366286395</v>
      </c>
      <c r="X610" s="359">
        <v>0.1171812730132491</v>
      </c>
      <c r="Y610" s="664">
        <v>0.77067218639312429</v>
      </c>
      <c r="Z610" s="359">
        <v>0.70905582148136315</v>
      </c>
      <c r="AA610" s="664">
        <v>3.7449627760420543</v>
      </c>
      <c r="AB610" s="359">
        <v>0.36445452176100795</v>
      </c>
      <c r="AC610" s="363">
        <v>-0.13770784611860626</v>
      </c>
      <c r="AD610" s="865">
        <v>0</v>
      </c>
      <c r="AE610" s="360" t="s">
        <v>1900</v>
      </c>
      <c r="AF610" s="844" t="s">
        <v>1741</v>
      </c>
      <c r="AG610" s="364" t="s">
        <v>1436</v>
      </c>
      <c r="AH610" s="364" t="s">
        <v>1747</v>
      </c>
      <c r="AI610" s="364">
        <v>500</v>
      </c>
      <c r="AJ610" s="364">
        <v>100</v>
      </c>
      <c r="AK610" s="364">
        <v>500</v>
      </c>
      <c r="AL610" s="359">
        <v>0.04</v>
      </c>
      <c r="AM610" s="359">
        <v>0.2</v>
      </c>
      <c r="AN610" s="664" t="s">
        <v>2161</v>
      </c>
      <c r="AO610" s="357" t="s">
        <v>1323</v>
      </c>
      <c r="AP610" s="360" t="s">
        <v>1762</v>
      </c>
      <c r="AQ610" s="366" t="s">
        <v>674</v>
      </c>
      <c r="AR610" s="359">
        <v>3.3333333333333301E-3</v>
      </c>
      <c r="AS610" s="359">
        <v>3.3333333333333301E-3</v>
      </c>
      <c r="AT610" s="359" t="s">
        <v>1417</v>
      </c>
      <c r="AX610" s="198"/>
      <c r="AY610" s="184"/>
      <c r="AZ610" s="184"/>
      <c r="BA610" s="184"/>
      <c r="BB610" s="848"/>
      <c r="BC610" s="184"/>
      <c r="BD610" s="184"/>
      <c r="BE610" s="184"/>
      <c r="BF610" s="184"/>
      <c r="BG610" s="848"/>
      <c r="BH610" s="186"/>
      <c r="BI610" s="199"/>
      <c r="BJ610" s="199"/>
      <c r="BK610" s="199"/>
      <c r="BL610" s="186"/>
      <c r="BM610" s="186"/>
      <c r="BN610" s="186"/>
      <c r="BO610" s="186"/>
      <c r="BP610" s="186"/>
      <c r="BQ610" s="186"/>
      <c r="BR610" s="186"/>
      <c r="BS610" s="186"/>
      <c r="BT610" s="187"/>
      <c r="BU610" s="188"/>
      <c r="BV610" s="189"/>
      <c r="BW610" s="185"/>
    </row>
    <row r="611" spans="2:75" customFormat="1" ht="18.75">
      <c r="B611" s="353" t="s">
        <v>1284</v>
      </c>
      <c r="C611" s="354">
        <v>35001522000192</v>
      </c>
      <c r="D611" s="355" t="s">
        <v>14</v>
      </c>
      <c r="E611" s="355" t="s">
        <v>607</v>
      </c>
      <c r="F611" s="355" t="s">
        <v>1417</v>
      </c>
      <c r="G611" s="356" t="s">
        <v>1417</v>
      </c>
      <c r="H611" s="356" t="s">
        <v>34</v>
      </c>
      <c r="I611" s="356" t="s">
        <v>34</v>
      </c>
      <c r="J611" s="356" t="s">
        <v>608</v>
      </c>
      <c r="K611" s="357" t="s">
        <v>48</v>
      </c>
      <c r="L611" s="358"/>
      <c r="M611" s="358" t="s">
        <v>34</v>
      </c>
      <c r="N611" s="357">
        <v>519431</v>
      </c>
      <c r="O611" s="357" t="s">
        <v>1320</v>
      </c>
      <c r="P611" s="361">
        <v>43819</v>
      </c>
      <c r="Q611" s="362">
        <v>0</v>
      </c>
      <c r="R611" s="362">
        <v>0</v>
      </c>
      <c r="S611" s="841">
        <v>10</v>
      </c>
      <c r="T611" s="359"/>
      <c r="U611" s="664"/>
      <c r="V611" s="359"/>
      <c r="W611" s="664"/>
      <c r="X611" s="359"/>
      <c r="Y611" s="664"/>
      <c r="Z611" s="359"/>
      <c r="AA611" s="664"/>
      <c r="AB611" s="359"/>
      <c r="AC611" s="363"/>
      <c r="AD611" s="865">
        <v>0</v>
      </c>
      <c r="AE611" s="360" t="s">
        <v>1923</v>
      </c>
      <c r="AF611" s="844" t="s">
        <v>1760</v>
      </c>
      <c r="AG611" s="364" t="s">
        <v>1435</v>
      </c>
      <c r="AH611" s="364" t="s">
        <v>1747</v>
      </c>
      <c r="AI611" s="364">
        <v>5000</v>
      </c>
      <c r="AJ611" s="364">
        <v>1000</v>
      </c>
      <c r="AK611" s="364">
        <v>1000</v>
      </c>
      <c r="AL611" s="359">
        <v>0.02</v>
      </c>
      <c r="AM611" s="359">
        <v>0.2</v>
      </c>
      <c r="AN611" s="664" t="s">
        <v>34</v>
      </c>
      <c r="AO611" s="357" t="s">
        <v>1323</v>
      </c>
      <c r="AP611" s="360" t="s">
        <v>1744</v>
      </c>
      <c r="AQ611" s="366" t="s">
        <v>659</v>
      </c>
      <c r="AR611" s="359">
        <v>8.0000000000000002E-3</v>
      </c>
      <c r="AS611" s="359">
        <v>8.0000000000000002E-3</v>
      </c>
      <c r="AT611" s="359" t="s">
        <v>1417</v>
      </c>
      <c r="AX611" s="198"/>
      <c r="AY611" s="184"/>
      <c r="AZ611" s="184"/>
      <c r="BA611" s="184"/>
      <c r="BB611" s="848"/>
      <c r="BC611" s="184"/>
      <c r="BD611" s="184"/>
      <c r="BE611" s="184"/>
      <c r="BF611" s="184"/>
      <c r="BG611" s="848"/>
      <c r="BH611" s="186"/>
      <c r="BI611" s="199"/>
      <c r="BJ611" s="199"/>
      <c r="BK611" s="199"/>
      <c r="BL611" s="186"/>
      <c r="BM611" s="186"/>
      <c r="BN611" s="186"/>
      <c r="BO611" s="186"/>
      <c r="BP611" s="186"/>
      <c r="BQ611" s="186"/>
      <c r="BR611" s="186"/>
      <c r="BS611" s="186"/>
      <c r="BT611" s="187"/>
      <c r="BU611" s="188"/>
      <c r="BV611" s="189"/>
      <c r="BW611" s="185"/>
    </row>
    <row r="612" spans="2:75" customFormat="1" ht="18.75">
      <c r="B612" s="353" t="s">
        <v>442</v>
      </c>
      <c r="C612" s="354">
        <v>17094929000120</v>
      </c>
      <c r="D612" s="355" t="s">
        <v>14</v>
      </c>
      <c r="E612" s="355" t="s">
        <v>607</v>
      </c>
      <c r="F612" s="355" t="s">
        <v>1417</v>
      </c>
      <c r="G612" s="356" t="s">
        <v>1417</v>
      </c>
      <c r="H612" s="356" t="s">
        <v>34</v>
      </c>
      <c r="I612" s="356" t="s">
        <v>34</v>
      </c>
      <c r="J612" s="356" t="s">
        <v>608</v>
      </c>
      <c r="K612" s="357" t="s">
        <v>48</v>
      </c>
      <c r="L612" s="358"/>
      <c r="M612" s="358" t="s">
        <v>1414</v>
      </c>
      <c r="N612" s="357">
        <v>385875</v>
      </c>
      <c r="O612" s="357" t="s">
        <v>1320</v>
      </c>
      <c r="P612" s="361">
        <v>41244</v>
      </c>
      <c r="Q612" s="362">
        <v>21.885618999999998</v>
      </c>
      <c r="R612" s="362">
        <v>20.367379310756977</v>
      </c>
      <c r="S612" s="841">
        <v>10</v>
      </c>
      <c r="T612" s="359">
        <v>0.17930717034217136</v>
      </c>
      <c r="U612" s="664">
        <v>1.7928409806258701</v>
      </c>
      <c r="V612" s="359">
        <v>0.17218079705953904</v>
      </c>
      <c r="W612" s="664">
        <v>1.4983346526197872</v>
      </c>
      <c r="X612" s="359">
        <v>0.21348136416563679</v>
      </c>
      <c r="Y612" s="664">
        <v>1.4040140155937386</v>
      </c>
      <c r="Z612" s="359">
        <v>0.26296648523381516</v>
      </c>
      <c r="AA612" s="664">
        <v>1.3888888134220541</v>
      </c>
      <c r="AB612" s="359">
        <v>0.1734310399826855</v>
      </c>
      <c r="AC612" s="363">
        <v>0.33019473911331915</v>
      </c>
      <c r="AD612" s="865">
        <v>0</v>
      </c>
      <c r="AE612" s="360" t="s">
        <v>1923</v>
      </c>
      <c r="AF612" s="844" t="s">
        <v>1760</v>
      </c>
      <c r="AG612" s="364" t="s">
        <v>1435</v>
      </c>
      <c r="AH612" s="364" t="s">
        <v>1747</v>
      </c>
      <c r="AI612" s="364">
        <v>10000</v>
      </c>
      <c r="AJ612" s="364">
        <v>5000</v>
      </c>
      <c r="AK612" s="364">
        <v>10000</v>
      </c>
      <c r="AL612" s="359">
        <v>0.02</v>
      </c>
      <c r="AM612" s="359">
        <v>0</v>
      </c>
      <c r="AN612" s="664" t="s">
        <v>34</v>
      </c>
      <c r="AO612" s="357" t="s">
        <v>1323</v>
      </c>
      <c r="AP612" s="360" t="s">
        <v>1744</v>
      </c>
      <c r="AQ612" s="366" t="s">
        <v>659</v>
      </c>
      <c r="AR612" s="359">
        <v>0</v>
      </c>
      <c r="AS612" s="359">
        <v>0</v>
      </c>
      <c r="AT612" s="359" t="s">
        <v>1417</v>
      </c>
      <c r="AX612" s="198"/>
      <c r="AY612" s="184"/>
      <c r="AZ612" s="184"/>
      <c r="BA612" s="184"/>
      <c r="BB612" s="848"/>
      <c r="BC612" s="184"/>
      <c r="BD612" s="184"/>
      <c r="BE612" s="184"/>
      <c r="BF612" s="184"/>
      <c r="BG612" s="848"/>
      <c r="BH612" s="186"/>
      <c r="BI612" s="199"/>
      <c r="BJ612" s="199"/>
      <c r="BK612" s="199"/>
      <c r="BL612" s="186"/>
      <c r="BM612" s="186"/>
      <c r="BN612" s="186"/>
      <c r="BO612" s="186"/>
      <c r="BP612" s="186"/>
      <c r="BQ612" s="186"/>
      <c r="BR612" s="186"/>
      <c r="BS612" s="186"/>
      <c r="BT612" s="187"/>
      <c r="BU612" s="188"/>
      <c r="BV612" s="189"/>
      <c r="BW612" s="185"/>
    </row>
    <row r="613" spans="2:75" customFormat="1" ht="18.75">
      <c r="B613" s="353" t="s">
        <v>812</v>
      </c>
      <c r="C613" s="354">
        <v>21185984000100</v>
      </c>
      <c r="D613" s="355" t="s">
        <v>11</v>
      </c>
      <c r="E613" s="355" t="s">
        <v>620</v>
      </c>
      <c r="F613" s="355" t="s">
        <v>663</v>
      </c>
      <c r="G613" s="356" t="s">
        <v>738</v>
      </c>
      <c r="H613" s="356" t="s">
        <v>34</v>
      </c>
      <c r="I613" s="356" t="s">
        <v>1417</v>
      </c>
      <c r="J613" s="356" t="s">
        <v>608</v>
      </c>
      <c r="K613" s="357" t="s">
        <v>48</v>
      </c>
      <c r="L613" s="358"/>
      <c r="M613" s="358" t="s">
        <v>1414</v>
      </c>
      <c r="N613" s="357">
        <v>385883</v>
      </c>
      <c r="O613" s="357" t="s">
        <v>1320</v>
      </c>
      <c r="P613" s="361">
        <v>42005</v>
      </c>
      <c r="Q613" s="362">
        <v>624.90513699999997</v>
      </c>
      <c r="R613" s="362">
        <v>627.82497369721079</v>
      </c>
      <c r="S613" s="841">
        <v>10</v>
      </c>
      <c r="T613" s="359">
        <v>0.11081555109744778</v>
      </c>
      <c r="U613" s="664">
        <v>1.1080129195001751</v>
      </c>
      <c r="V613" s="359">
        <v>0.13031816890890724</v>
      </c>
      <c r="W613" s="664">
        <v>1.1340418425096181</v>
      </c>
      <c r="X613" s="359">
        <v>0.19326248104295507</v>
      </c>
      <c r="Y613" s="664">
        <v>1.2710394330354629</v>
      </c>
      <c r="Z613" s="359">
        <v>0.20076054526281495</v>
      </c>
      <c r="AA613" s="664">
        <v>1.0603407321815626</v>
      </c>
      <c r="AB613" s="359">
        <v>2.3099131984736644E-3</v>
      </c>
      <c r="AC613" s="363">
        <v>6.668384275556698</v>
      </c>
      <c r="AD613" s="865">
        <v>17137984000150</v>
      </c>
      <c r="AE613" s="360" t="s">
        <v>1768</v>
      </c>
      <c r="AF613" s="844" t="s">
        <v>1754</v>
      </c>
      <c r="AG613" s="364" t="s">
        <v>728</v>
      </c>
      <c r="AH613" s="364" t="s">
        <v>1747</v>
      </c>
      <c r="AI613" s="364">
        <v>5000</v>
      </c>
      <c r="AJ613" s="364">
        <v>5000</v>
      </c>
      <c r="AK613" s="364">
        <v>5000</v>
      </c>
      <c r="AL613" s="359">
        <v>4.0000000000000001E-3</v>
      </c>
      <c r="AM613" s="359">
        <v>0</v>
      </c>
      <c r="AN613" s="664" t="s">
        <v>34</v>
      </c>
      <c r="AO613" s="357" t="s">
        <v>1323</v>
      </c>
      <c r="AP613" s="360" t="s">
        <v>1749</v>
      </c>
      <c r="AQ613" s="366" t="s">
        <v>677</v>
      </c>
      <c r="AR613" s="359">
        <v>1.2800000000000001E-3</v>
      </c>
      <c r="AS613" s="359">
        <v>1.2800000000000001E-3</v>
      </c>
      <c r="AT613" s="359" t="s">
        <v>1417</v>
      </c>
      <c r="AW613" s="198"/>
      <c r="AX613" s="198"/>
      <c r="AY613" s="184"/>
      <c r="AZ613" s="184"/>
      <c r="BA613" s="184"/>
      <c r="BB613" s="848"/>
      <c r="BC613" s="184"/>
      <c r="BD613" s="184"/>
      <c r="BE613" s="184"/>
      <c r="BF613" s="184"/>
      <c r="BG613" s="848"/>
      <c r="BH613" s="186"/>
      <c r="BI613" s="199"/>
      <c r="BJ613" s="199"/>
      <c r="BK613" s="199"/>
      <c r="BL613" s="218"/>
      <c r="BM613" s="186"/>
      <c r="BN613" s="186"/>
      <c r="BO613" s="186"/>
      <c r="BP613" s="186"/>
      <c r="BQ613" s="186"/>
      <c r="BR613" s="186"/>
      <c r="BS613" s="186"/>
      <c r="BT613" s="187"/>
      <c r="BU613" s="188"/>
      <c r="BV613" s="189"/>
      <c r="BW613" s="185"/>
    </row>
    <row r="614" spans="2:75" customFormat="1" ht="18.75">
      <c r="B614" s="353" t="s">
        <v>1178</v>
      </c>
      <c r="C614" s="354">
        <v>35744790000102</v>
      </c>
      <c r="D614" s="355" t="s">
        <v>13</v>
      </c>
      <c r="E614" s="355" t="s">
        <v>616</v>
      </c>
      <c r="F614" s="355" t="s">
        <v>617</v>
      </c>
      <c r="G614" s="356" t="s">
        <v>34</v>
      </c>
      <c r="H614" s="356" t="s">
        <v>1337</v>
      </c>
      <c r="I614" s="356" t="s">
        <v>34</v>
      </c>
      <c r="J614" s="356" t="s">
        <v>608</v>
      </c>
      <c r="K614" s="357" t="s">
        <v>1417</v>
      </c>
      <c r="L614" s="358"/>
      <c r="M614" s="358" t="s">
        <v>34</v>
      </c>
      <c r="N614" s="357">
        <v>534021</v>
      </c>
      <c r="O614" s="357" t="s">
        <v>1320</v>
      </c>
      <c r="P614" s="361">
        <v>43924</v>
      </c>
      <c r="Q614" s="362">
        <v>40.326835199999998</v>
      </c>
      <c r="R614" s="362">
        <v>102.87114525384001</v>
      </c>
      <c r="S614" s="841">
        <v>10</v>
      </c>
      <c r="T614" s="359">
        <v>-3.1306754278886628E-2</v>
      </c>
      <c r="U614" s="664">
        <v>-0.31302725894599359</v>
      </c>
      <c r="V614" s="359">
        <v>-7.8135874079265033E-2</v>
      </c>
      <c r="W614" s="664">
        <v>-0.67994625268934994</v>
      </c>
      <c r="X614" s="359">
        <v>4.0177265830689812E-3</v>
      </c>
      <c r="Y614" s="664">
        <v>2.6423591846057682E-2</v>
      </c>
      <c r="Z614" s="359"/>
      <c r="AA614" s="664"/>
      <c r="AB614" s="359">
        <v>0.10321539719691043</v>
      </c>
      <c r="AC614" s="363">
        <v>-1.8703668191023368</v>
      </c>
      <c r="AD614" s="865">
        <v>35769107000183</v>
      </c>
      <c r="AE614" s="360" t="s">
        <v>1993</v>
      </c>
      <c r="AF614" s="844" t="s">
        <v>1741</v>
      </c>
      <c r="AG614" s="364" t="s">
        <v>1436</v>
      </c>
      <c r="AH614" s="364" t="s">
        <v>1742</v>
      </c>
      <c r="AI614" s="364">
        <v>5000</v>
      </c>
      <c r="AJ614" s="364">
        <v>0</v>
      </c>
      <c r="AK614" s="364">
        <v>0</v>
      </c>
      <c r="AL614" s="359">
        <v>7.4999999999999997E-3</v>
      </c>
      <c r="AM614" s="359">
        <v>0</v>
      </c>
      <c r="AN614" s="664" t="s">
        <v>34</v>
      </c>
      <c r="AO614" s="357" t="s">
        <v>1323</v>
      </c>
      <c r="AP614" s="360" t="s">
        <v>1762</v>
      </c>
      <c r="AQ614" s="366" t="s">
        <v>679</v>
      </c>
      <c r="AR614" s="359">
        <v>4.3499999999999997E-3</v>
      </c>
      <c r="AS614" s="359">
        <v>4.3499999999999997E-3</v>
      </c>
      <c r="AT614" s="359" t="s">
        <v>1417</v>
      </c>
      <c r="AW614" s="198"/>
      <c r="AX614" s="198"/>
      <c r="AY614" s="184"/>
      <c r="AZ614" s="184"/>
      <c r="BA614" s="184"/>
      <c r="BB614" s="848"/>
      <c r="BC614" s="184"/>
      <c r="BD614" s="184"/>
      <c r="BE614" s="184"/>
      <c r="BF614" s="184"/>
      <c r="BG614" s="848"/>
      <c r="BH614" s="186"/>
      <c r="BI614" s="199"/>
      <c r="BJ614" s="199"/>
      <c r="BK614" s="199"/>
      <c r="BL614" s="218"/>
      <c r="BM614" s="186"/>
      <c r="BN614" s="186"/>
      <c r="BO614" s="186"/>
      <c r="BP614" s="186"/>
      <c r="BQ614" s="186"/>
      <c r="BR614" s="186"/>
      <c r="BS614" s="186"/>
      <c r="BT614" s="187"/>
      <c r="BU614" s="188"/>
      <c r="BV614" s="189"/>
      <c r="BW614" s="185"/>
    </row>
    <row r="615" spans="2:75" customFormat="1" ht="18.75">
      <c r="B615" s="353" t="s">
        <v>1287</v>
      </c>
      <c r="C615" s="354">
        <v>45081757000195</v>
      </c>
      <c r="D615" s="355" t="s">
        <v>11</v>
      </c>
      <c r="E615" s="355" t="s">
        <v>620</v>
      </c>
      <c r="F615" s="355" t="s">
        <v>619</v>
      </c>
      <c r="G615" s="356" t="s">
        <v>738</v>
      </c>
      <c r="H615" s="356" t="s">
        <v>34</v>
      </c>
      <c r="I615" s="356" t="s">
        <v>1417</v>
      </c>
      <c r="J615" s="356" t="s">
        <v>608</v>
      </c>
      <c r="K615" s="357" t="s">
        <v>48</v>
      </c>
      <c r="L615" s="358"/>
      <c r="M615" s="358" t="s">
        <v>1414</v>
      </c>
      <c r="N615" s="357">
        <v>651222</v>
      </c>
      <c r="O615" s="357" t="s">
        <v>1320</v>
      </c>
      <c r="P615" s="361">
        <v>44694</v>
      </c>
      <c r="Q615" s="362"/>
      <c r="R615" s="362"/>
      <c r="S615" s="841">
        <v>10</v>
      </c>
      <c r="T615" s="359"/>
      <c r="U615" s="664"/>
      <c r="V615" s="359"/>
      <c r="W615" s="664"/>
      <c r="X615" s="359"/>
      <c r="Y615" s="664"/>
      <c r="Z615" s="359"/>
      <c r="AA615" s="664"/>
      <c r="AB615" s="359"/>
      <c r="AC615" s="363"/>
      <c r="AD615" s="865">
        <v>18428655000120</v>
      </c>
      <c r="AE615" s="360" t="s">
        <v>1795</v>
      </c>
      <c r="AF615" s="844" t="s">
        <v>1795</v>
      </c>
      <c r="AG615" s="364" t="s">
        <v>1438</v>
      </c>
      <c r="AH615" s="364" t="s">
        <v>1747</v>
      </c>
      <c r="AI615" s="364">
        <v>200</v>
      </c>
      <c r="AJ615" s="364">
        <v>200</v>
      </c>
      <c r="AK615" s="364">
        <v>200</v>
      </c>
      <c r="AL615" s="359">
        <v>5.0000000000000001E-3</v>
      </c>
      <c r="AM615" s="359">
        <v>0.2</v>
      </c>
      <c r="AN615" s="664" t="s">
        <v>64</v>
      </c>
      <c r="AO615" s="357" t="s">
        <v>1323</v>
      </c>
      <c r="AP615" s="360" t="s">
        <v>1749</v>
      </c>
      <c r="AQ615" s="366" t="s">
        <v>1372</v>
      </c>
      <c r="AR615" s="359">
        <v>1.66666666666667E-3</v>
      </c>
      <c r="AS615" s="359">
        <v>1.66666666666667E-3</v>
      </c>
      <c r="AT615" s="359" t="s">
        <v>1417</v>
      </c>
      <c r="AW615" s="198"/>
      <c r="AX615" s="198"/>
      <c r="AY615" s="184"/>
      <c r="AZ615" s="184"/>
      <c r="BA615" s="184"/>
      <c r="BB615" s="848"/>
      <c r="BC615" s="184"/>
      <c r="BD615" s="184"/>
      <c r="BE615" s="184"/>
      <c r="BF615" s="184"/>
      <c r="BG615" s="848"/>
      <c r="BH615" s="186"/>
      <c r="BI615" s="199"/>
      <c r="BJ615" s="199"/>
      <c r="BK615" s="199"/>
      <c r="BL615" s="218"/>
      <c r="BM615" s="186"/>
      <c r="BN615" s="186"/>
      <c r="BO615" s="186"/>
      <c r="BP615" s="186"/>
      <c r="BQ615" s="186"/>
      <c r="BR615" s="186"/>
      <c r="BS615" s="186"/>
      <c r="BT615" s="187"/>
      <c r="BU615" s="188"/>
      <c r="BV615" s="189"/>
      <c r="BW615" s="185"/>
    </row>
    <row r="616" spans="2:75" customFormat="1" ht="18.75">
      <c r="B616" s="353" t="s">
        <v>144</v>
      </c>
      <c r="C616" s="354">
        <v>41266134000136</v>
      </c>
      <c r="D616" s="355" t="s">
        <v>13</v>
      </c>
      <c r="E616" s="355" t="s">
        <v>615</v>
      </c>
      <c r="F616" s="355" t="s">
        <v>619</v>
      </c>
      <c r="G616" s="356" t="s">
        <v>34</v>
      </c>
      <c r="H616" s="356" t="s">
        <v>1336</v>
      </c>
      <c r="I616" s="356" t="s">
        <v>34</v>
      </c>
      <c r="J616" s="356" t="s">
        <v>1417</v>
      </c>
      <c r="K616" s="357" t="s">
        <v>48</v>
      </c>
      <c r="L616" s="358"/>
      <c r="M616" s="358" t="s">
        <v>34</v>
      </c>
      <c r="N616" s="357">
        <v>586870</v>
      </c>
      <c r="O616" s="357" t="s">
        <v>1320</v>
      </c>
      <c r="P616" s="361">
        <v>44316</v>
      </c>
      <c r="Q616" s="362">
        <v>10.57533828</v>
      </c>
      <c r="R616" s="362">
        <v>4.9567372826800042</v>
      </c>
      <c r="S616" s="841">
        <v>10</v>
      </c>
      <c r="T616" s="359">
        <v>8.1993139724655384E-2</v>
      </c>
      <c r="U616" s="664">
        <v>0.81982589289666552</v>
      </c>
      <c r="V616" s="359">
        <v>9.1048212225592007E-2</v>
      </c>
      <c r="W616" s="664">
        <v>0.79231072086111698</v>
      </c>
      <c r="X616" s="359"/>
      <c r="Y616" s="664"/>
      <c r="Z616" s="359"/>
      <c r="AA616" s="664"/>
      <c r="AB616" s="359">
        <v>4.1583095951908886E-2</v>
      </c>
      <c r="AC616" s="363">
        <v>-0.57394879545078625</v>
      </c>
      <c r="AD616" s="865">
        <v>0</v>
      </c>
      <c r="AE616" s="360" t="s">
        <v>1813</v>
      </c>
      <c r="AF616" s="844" t="s">
        <v>1760</v>
      </c>
      <c r="AG616" s="364" t="s">
        <v>1435</v>
      </c>
      <c r="AH616" s="364" t="s">
        <v>1747</v>
      </c>
      <c r="AI616" s="364">
        <v>0</v>
      </c>
      <c r="AJ616" s="364">
        <v>0</v>
      </c>
      <c r="AK616" s="364">
        <v>0</v>
      </c>
      <c r="AL616" s="359">
        <v>8.0000000000000002E-3</v>
      </c>
      <c r="AM616" s="359">
        <v>0</v>
      </c>
      <c r="AN616" s="664" t="s">
        <v>34</v>
      </c>
      <c r="AO616" s="357" t="s">
        <v>1323</v>
      </c>
      <c r="AP616" s="360" t="s">
        <v>1762</v>
      </c>
      <c r="AQ616" s="366" t="s">
        <v>686</v>
      </c>
      <c r="AR616" s="359">
        <v>5.3333333333333297E-3</v>
      </c>
      <c r="AS616" s="359">
        <v>5.3333333333333297E-3</v>
      </c>
      <c r="AT616" s="359" t="s">
        <v>1417</v>
      </c>
      <c r="AW616" s="198"/>
      <c r="AX616" s="198"/>
      <c r="AY616" s="184"/>
      <c r="AZ616" s="184"/>
      <c r="BA616" s="184"/>
      <c r="BB616" s="848"/>
      <c r="BC616" s="184"/>
      <c r="BD616" s="184"/>
      <c r="BE616" s="184"/>
      <c r="BF616" s="184"/>
      <c r="BG616" s="848"/>
      <c r="BH616" s="186"/>
      <c r="BI616" s="199"/>
      <c r="BJ616" s="199"/>
      <c r="BK616" s="199"/>
      <c r="BL616" s="218"/>
      <c r="BM616" s="186"/>
      <c r="BN616" s="186"/>
      <c r="BO616" s="186"/>
      <c r="BP616" s="186"/>
      <c r="BQ616" s="186"/>
      <c r="BR616" s="186"/>
      <c r="BS616" s="186"/>
      <c r="BT616" s="187"/>
      <c r="BU616" s="188"/>
      <c r="BV616" s="189"/>
      <c r="BW616" s="185"/>
    </row>
    <row r="617" spans="2:75" customFormat="1" ht="18.75">
      <c r="B617" s="353" t="s">
        <v>145</v>
      </c>
      <c r="C617" s="354">
        <v>41266158000195</v>
      </c>
      <c r="D617" s="355" t="s">
        <v>13</v>
      </c>
      <c r="E617" s="355" t="s">
        <v>615</v>
      </c>
      <c r="F617" s="355" t="s">
        <v>619</v>
      </c>
      <c r="G617" s="356" t="s">
        <v>34</v>
      </c>
      <c r="H617" s="356" t="s">
        <v>1337</v>
      </c>
      <c r="I617" s="356" t="s">
        <v>34</v>
      </c>
      <c r="J617" s="356" t="s">
        <v>1417</v>
      </c>
      <c r="K617" s="357" t="s">
        <v>48</v>
      </c>
      <c r="L617" s="358"/>
      <c r="M617" s="358" t="s">
        <v>34</v>
      </c>
      <c r="N617" s="357">
        <v>586889</v>
      </c>
      <c r="O617" s="357" t="s">
        <v>1320</v>
      </c>
      <c r="P617" s="361">
        <v>44316</v>
      </c>
      <c r="Q617" s="362">
        <v>6.7522038799999997</v>
      </c>
      <c r="R617" s="362">
        <v>4.016797609480002</v>
      </c>
      <c r="S617" s="841">
        <v>10</v>
      </c>
      <c r="T617" s="359">
        <v>3.0952908675181412E-2</v>
      </c>
      <c r="U617" s="664">
        <v>0.30948925821837958</v>
      </c>
      <c r="V617" s="359">
        <v>3.2345177531075908E-2</v>
      </c>
      <c r="W617" s="664">
        <v>0.28147099541647175</v>
      </c>
      <c r="X617" s="359"/>
      <c r="Y617" s="664"/>
      <c r="Z617" s="359"/>
      <c r="AA617" s="664"/>
      <c r="AB617" s="359">
        <v>8.1169892023755713E-2</v>
      </c>
      <c r="AC617" s="363">
        <v>-1.0172442080255979</v>
      </c>
      <c r="AD617" s="865">
        <v>0</v>
      </c>
      <c r="AE617" s="360" t="s">
        <v>1813</v>
      </c>
      <c r="AF617" s="844" t="s">
        <v>1760</v>
      </c>
      <c r="AG617" s="364" t="s">
        <v>1435</v>
      </c>
      <c r="AH617" s="364" t="s">
        <v>1747</v>
      </c>
      <c r="AI617" s="364">
        <v>0</v>
      </c>
      <c r="AJ617" s="364">
        <v>0</v>
      </c>
      <c r="AK617" s="364">
        <v>0</v>
      </c>
      <c r="AL617" s="359">
        <v>8.0000000000000002E-3</v>
      </c>
      <c r="AM617" s="359">
        <v>0</v>
      </c>
      <c r="AN617" s="664" t="s">
        <v>34</v>
      </c>
      <c r="AO617" s="357" t="s">
        <v>1323</v>
      </c>
      <c r="AP617" s="360" t="s">
        <v>1762</v>
      </c>
      <c r="AQ617" s="366" t="s">
        <v>668</v>
      </c>
      <c r="AR617" s="359">
        <v>5.3333333333333297E-3</v>
      </c>
      <c r="AS617" s="359">
        <v>5.3333333333333297E-3</v>
      </c>
      <c r="AT617" s="359" t="s">
        <v>1417</v>
      </c>
      <c r="AX617" s="198"/>
      <c r="AY617" s="184"/>
      <c r="AZ617" s="184"/>
      <c r="BA617" s="184"/>
      <c r="BB617" s="848"/>
      <c r="BC617" s="184"/>
      <c r="BD617" s="184"/>
      <c r="BE617" s="184"/>
      <c r="BF617" s="184"/>
      <c r="BG617" s="848"/>
      <c r="BH617" s="186"/>
      <c r="BI617" s="199"/>
      <c r="BJ617" s="199"/>
      <c r="BK617" s="199"/>
      <c r="BL617" s="186"/>
      <c r="BM617" s="186"/>
      <c r="BN617" s="186"/>
      <c r="BO617" s="186"/>
      <c r="BP617" s="186"/>
      <c r="BQ617" s="186"/>
      <c r="BR617" s="186"/>
      <c r="BS617" s="186"/>
      <c r="BT617" s="187"/>
      <c r="BU617" s="188"/>
      <c r="BV617" s="189"/>
      <c r="BW617" s="185"/>
    </row>
    <row r="618" spans="2:75" customFormat="1" ht="18.75">
      <c r="B618" s="353" t="s">
        <v>1253</v>
      </c>
      <c r="C618" s="354">
        <v>35002827000119</v>
      </c>
      <c r="D618" s="355" t="s">
        <v>13</v>
      </c>
      <c r="E618" s="355" t="s">
        <v>615</v>
      </c>
      <c r="F618" s="355" t="s">
        <v>619</v>
      </c>
      <c r="G618" s="356" t="s">
        <v>34</v>
      </c>
      <c r="H618" s="356" t="s">
        <v>1336</v>
      </c>
      <c r="I618" s="356" t="s">
        <v>34</v>
      </c>
      <c r="J618" s="356" t="s">
        <v>1417</v>
      </c>
      <c r="K618" s="357" t="s">
        <v>48</v>
      </c>
      <c r="L618" s="358"/>
      <c r="M618" s="358" t="s">
        <v>1414</v>
      </c>
      <c r="N618" s="357">
        <v>514993</v>
      </c>
      <c r="O618" s="357" t="s">
        <v>1320</v>
      </c>
      <c r="P618" s="361">
        <v>43784</v>
      </c>
      <c r="Q618" s="362">
        <v>2.6682862699999998</v>
      </c>
      <c r="R618" s="362">
        <v>1.9884177921513939</v>
      </c>
      <c r="S618" s="841">
        <v>10</v>
      </c>
      <c r="T618" s="359">
        <v>0.14411374102686914</v>
      </c>
      <c r="U618" s="664">
        <v>1.4409519724795292</v>
      </c>
      <c r="V618" s="359">
        <v>0.16215865216269654</v>
      </c>
      <c r="W618" s="664">
        <v>1.4111209374496625</v>
      </c>
      <c r="X618" s="359">
        <v>0.19874162563932196</v>
      </c>
      <c r="Y618" s="664">
        <v>1.3070744089071511</v>
      </c>
      <c r="Z618" s="359"/>
      <c r="AA618" s="664"/>
      <c r="AB618" s="359">
        <v>3.5173954083490354E-2</v>
      </c>
      <c r="AC618" s="363">
        <v>1.3431493084983266</v>
      </c>
      <c r="AD618" s="865">
        <v>35002795000151</v>
      </c>
      <c r="AE618" s="360" t="s">
        <v>1856</v>
      </c>
      <c r="AF618" s="844" t="s">
        <v>1760</v>
      </c>
      <c r="AG618" s="364" t="s">
        <v>1435</v>
      </c>
      <c r="AH618" s="364" t="s">
        <v>1747</v>
      </c>
      <c r="AI618" s="364">
        <v>1000</v>
      </c>
      <c r="AJ618" s="364">
        <v>100</v>
      </c>
      <c r="AK618" s="364">
        <v>1000</v>
      </c>
      <c r="AL618" s="359">
        <v>0.01</v>
      </c>
      <c r="AM618" s="359">
        <v>0</v>
      </c>
      <c r="AN618" s="664" t="s">
        <v>34</v>
      </c>
      <c r="AO618" s="357" t="s">
        <v>1323</v>
      </c>
      <c r="AP618" s="360" t="s">
        <v>1762</v>
      </c>
      <c r="AQ618" s="366" t="s">
        <v>664</v>
      </c>
      <c r="AR618" s="359">
        <v>2E-3</v>
      </c>
      <c r="AS618" s="359">
        <v>2E-3</v>
      </c>
      <c r="AT618" s="359" t="s">
        <v>1417</v>
      </c>
      <c r="AX618" s="198"/>
      <c r="AY618" s="184"/>
      <c r="AZ618" s="184"/>
      <c r="BA618" s="184"/>
      <c r="BB618" s="848"/>
      <c r="BC618" s="184"/>
      <c r="BD618" s="184"/>
      <c r="BE618" s="184"/>
      <c r="BF618" s="184"/>
      <c r="BG618" s="848"/>
      <c r="BH618" s="186"/>
      <c r="BI618" s="199"/>
      <c r="BJ618" s="199"/>
      <c r="BK618" s="199"/>
      <c r="BL618" s="186"/>
      <c r="BM618" s="186"/>
      <c r="BN618" s="186"/>
      <c r="BO618" s="186"/>
      <c r="BP618" s="186"/>
      <c r="BQ618" s="186"/>
      <c r="BR618" s="186"/>
      <c r="BS618" s="186"/>
      <c r="BT618" s="187"/>
      <c r="BU618" s="188"/>
      <c r="BV618" s="189"/>
      <c r="BW618" s="185"/>
    </row>
    <row r="619" spans="2:75" customFormat="1" ht="18.75">
      <c r="B619" s="353" t="s">
        <v>1718</v>
      </c>
      <c r="C619" s="354">
        <v>35002795000151</v>
      </c>
      <c r="D619" s="355" t="s">
        <v>13</v>
      </c>
      <c r="E619" s="355" t="s">
        <v>615</v>
      </c>
      <c r="F619" s="355" t="s">
        <v>619</v>
      </c>
      <c r="G619" s="356" t="s">
        <v>34</v>
      </c>
      <c r="H619" s="356" t="s">
        <v>1336</v>
      </c>
      <c r="I619" s="356" t="s">
        <v>34</v>
      </c>
      <c r="J619" s="356" t="s">
        <v>1417</v>
      </c>
      <c r="K619" s="357" t="s">
        <v>48</v>
      </c>
      <c r="L619" s="358"/>
      <c r="M619" s="358" t="s">
        <v>1417</v>
      </c>
      <c r="N619" s="357">
        <v>514977</v>
      </c>
      <c r="O619" s="357" t="s">
        <v>1320</v>
      </c>
      <c r="P619" s="361">
        <v>43784</v>
      </c>
      <c r="Q619" s="362">
        <v>32.221112679999997</v>
      </c>
      <c r="R619" s="362">
        <v>25.578041869919357</v>
      </c>
      <c r="S619" s="841">
        <v>10</v>
      </c>
      <c r="T619" s="359">
        <v>0.14611468660563776</v>
      </c>
      <c r="U619" s="664">
        <v>1.4609588535583657</v>
      </c>
      <c r="V619" s="359">
        <v>0.16641710362077178</v>
      </c>
      <c r="W619" s="664">
        <v>1.4481784113091141</v>
      </c>
      <c r="X619" s="359">
        <v>0.20811510869900451</v>
      </c>
      <c r="Y619" s="664">
        <v>1.3687214835460115</v>
      </c>
      <c r="Z619" s="359"/>
      <c r="AA619" s="664"/>
      <c r="AB619" s="359">
        <v>3.4969777797997842E-2</v>
      </c>
      <c r="AC619" s="363">
        <v>1.4727666804167086</v>
      </c>
      <c r="AD619" s="865">
        <v>34719487000189</v>
      </c>
      <c r="AE619" s="360" t="s">
        <v>1856</v>
      </c>
      <c r="AF619" s="844" t="s">
        <v>1760</v>
      </c>
      <c r="AG619" s="364" t="s">
        <v>1435</v>
      </c>
      <c r="AH619" s="364" t="s">
        <v>1747</v>
      </c>
      <c r="AI619" s="364">
        <v>1000</v>
      </c>
      <c r="AJ619" s="364">
        <v>100</v>
      </c>
      <c r="AK619" s="364">
        <v>1000</v>
      </c>
      <c r="AL619" s="359">
        <v>0.02</v>
      </c>
      <c r="AM619" s="359">
        <v>0.2</v>
      </c>
      <c r="AN619" s="664" t="s">
        <v>34</v>
      </c>
      <c r="AO619" s="357" t="s">
        <v>1323</v>
      </c>
      <c r="AP619" s="360" t="s">
        <v>1762</v>
      </c>
      <c r="AQ619" s="366" t="s">
        <v>664</v>
      </c>
      <c r="AR619" s="359">
        <v>4.0000000000000001E-3</v>
      </c>
      <c r="AS619" s="359">
        <v>4.0000000000000001E-3</v>
      </c>
      <c r="AT619" s="359" t="s">
        <v>1417</v>
      </c>
      <c r="AW619" s="198"/>
      <c r="AX619" s="198"/>
      <c r="AY619" s="184"/>
      <c r="AZ619" s="184"/>
      <c r="BA619" s="184"/>
      <c r="BB619" s="184"/>
      <c r="BC619" s="184"/>
      <c r="BD619" s="184"/>
      <c r="BE619" s="184"/>
      <c r="BF619" s="184"/>
      <c r="BG619" s="848"/>
      <c r="BH619" s="186"/>
      <c r="BI619" s="199"/>
      <c r="BJ619" s="199"/>
      <c r="BK619" s="199"/>
      <c r="BL619" s="218"/>
      <c r="BM619" s="186"/>
      <c r="BN619" s="186"/>
      <c r="BO619" s="186"/>
      <c r="BP619" s="186"/>
      <c r="BQ619" s="186"/>
      <c r="BR619" s="186"/>
      <c r="BS619" s="186"/>
      <c r="BT619" s="186"/>
      <c r="BU619" s="186"/>
      <c r="BV619" s="189"/>
      <c r="BW619" s="184"/>
    </row>
    <row r="620" spans="2:75" customFormat="1" ht="18.75">
      <c r="B620" s="353" t="s">
        <v>1309</v>
      </c>
      <c r="C620" s="354">
        <v>37405108000174</v>
      </c>
      <c r="D620" s="355" t="s">
        <v>13</v>
      </c>
      <c r="E620" s="355" t="s">
        <v>616</v>
      </c>
      <c r="F620" s="355" t="s">
        <v>619</v>
      </c>
      <c r="G620" s="356" t="s">
        <v>34</v>
      </c>
      <c r="H620" s="356" t="s">
        <v>1336</v>
      </c>
      <c r="I620" s="356" t="s">
        <v>34</v>
      </c>
      <c r="J620" s="356" t="s">
        <v>611</v>
      </c>
      <c r="K620" s="357" t="s">
        <v>48</v>
      </c>
      <c r="L620" s="358"/>
      <c r="M620" s="358" t="s">
        <v>1414</v>
      </c>
      <c r="N620" s="357">
        <v>547816</v>
      </c>
      <c r="O620" s="357" t="s">
        <v>1320</v>
      </c>
      <c r="P620" s="361">
        <v>44034</v>
      </c>
      <c r="Q620" s="362">
        <v>46.073611489999998</v>
      </c>
      <c r="R620" s="362">
        <v>49.137835436039943</v>
      </c>
      <c r="S620" s="841">
        <v>10</v>
      </c>
      <c r="T620" s="359">
        <v>0.10930442278227992</v>
      </c>
      <c r="U620" s="664">
        <v>1.0929035807869096</v>
      </c>
      <c r="V620" s="359">
        <v>0.11960271565286718</v>
      </c>
      <c r="W620" s="664">
        <v>1.0407948881091194</v>
      </c>
      <c r="X620" s="359">
        <v>0.24351695018379638</v>
      </c>
      <c r="Y620" s="664">
        <v>1.601550619788136</v>
      </c>
      <c r="Z620" s="359"/>
      <c r="AA620" s="664"/>
      <c r="AB620" s="359">
        <v>3.7967472407477831E-2</v>
      </c>
      <c r="AC620" s="363">
        <v>0.12347241723784837</v>
      </c>
      <c r="AD620" s="865">
        <v>37405165000153</v>
      </c>
      <c r="AE620" s="360" t="s">
        <v>1993</v>
      </c>
      <c r="AF620" s="844" t="s">
        <v>1741</v>
      </c>
      <c r="AG620" s="364" t="s">
        <v>1436</v>
      </c>
      <c r="AH620" s="364" t="s">
        <v>1742</v>
      </c>
      <c r="AI620" s="364">
        <v>1000</v>
      </c>
      <c r="AJ620" s="364">
        <v>500</v>
      </c>
      <c r="AK620" s="364">
        <v>0</v>
      </c>
      <c r="AL620" s="359">
        <v>6.5000000000000006E-3</v>
      </c>
      <c r="AM620" s="359">
        <v>0</v>
      </c>
      <c r="AN620" s="664" t="s">
        <v>34</v>
      </c>
      <c r="AO620" s="357" t="s">
        <v>1323</v>
      </c>
      <c r="AP620" s="360" t="s">
        <v>1762</v>
      </c>
      <c r="AQ620" s="366" t="s">
        <v>679</v>
      </c>
      <c r="AR620" s="359">
        <v>3.6833333333333301E-3</v>
      </c>
      <c r="AS620" s="359">
        <v>3.6833333333333301E-3</v>
      </c>
      <c r="AT620" s="359" t="s">
        <v>1417</v>
      </c>
      <c r="AW620" s="198"/>
      <c r="AX620" s="198"/>
      <c r="AY620" s="184"/>
      <c r="AZ620" s="184"/>
      <c r="BA620" s="184"/>
      <c r="BB620" s="184"/>
      <c r="BC620" s="184"/>
      <c r="BD620" s="184"/>
      <c r="BE620" s="184"/>
      <c r="BF620" s="184"/>
      <c r="BG620" s="848"/>
      <c r="BH620" s="186"/>
      <c r="BI620" s="199"/>
      <c r="BJ620" s="199"/>
      <c r="BK620" s="199"/>
      <c r="BL620" s="218"/>
      <c r="BM620" s="186"/>
      <c r="BN620" s="186"/>
      <c r="BO620" s="186"/>
      <c r="BP620" s="186"/>
      <c r="BQ620" s="186"/>
      <c r="BR620" s="186"/>
      <c r="BS620" s="186"/>
      <c r="BT620" s="186"/>
      <c r="BU620" s="186"/>
      <c r="BV620" s="189"/>
      <c r="BW620" s="184"/>
    </row>
    <row r="621" spans="2:75" customFormat="1" ht="18.75">
      <c r="B621" s="353" t="s">
        <v>1310</v>
      </c>
      <c r="C621" s="354">
        <v>38032741000127</v>
      </c>
      <c r="D621" s="355" t="s">
        <v>13</v>
      </c>
      <c r="E621" s="355" t="s">
        <v>616</v>
      </c>
      <c r="F621" s="355" t="s">
        <v>619</v>
      </c>
      <c r="G621" s="356" t="s">
        <v>34</v>
      </c>
      <c r="H621" s="356" t="s">
        <v>1337</v>
      </c>
      <c r="I621" s="356" t="s">
        <v>34</v>
      </c>
      <c r="J621" s="356" t="s">
        <v>611</v>
      </c>
      <c r="K621" s="357" t="s">
        <v>49</v>
      </c>
      <c r="L621" s="358"/>
      <c r="M621" s="358" t="s">
        <v>34</v>
      </c>
      <c r="N621" s="357">
        <v>558508</v>
      </c>
      <c r="O621" s="357" t="s">
        <v>1320</v>
      </c>
      <c r="P621" s="361">
        <v>44118</v>
      </c>
      <c r="Q621" s="362">
        <v>16.611238499999999</v>
      </c>
      <c r="R621" s="362">
        <v>18.489348087520003</v>
      </c>
      <c r="S621" s="841">
        <v>10</v>
      </c>
      <c r="T621" s="359">
        <v>-2.631171891975248E-2</v>
      </c>
      <c r="U621" s="664">
        <v>-0.26308333269674444</v>
      </c>
      <c r="V621" s="359">
        <v>-3.7637893410577994E-2</v>
      </c>
      <c r="W621" s="664">
        <v>-0.32752874252973874</v>
      </c>
      <c r="X621" s="359">
        <v>7.8625100000000447E-3</v>
      </c>
      <c r="Y621" s="664">
        <v>5.1709779356576287E-2</v>
      </c>
      <c r="Z621" s="359"/>
      <c r="AA621" s="664"/>
      <c r="AB621" s="359">
        <v>0.16164614383126619</v>
      </c>
      <c r="AC621" s="363">
        <v>-0.9437445883529656</v>
      </c>
      <c r="AD621" s="865">
        <v>0</v>
      </c>
      <c r="AE621" s="360" t="s">
        <v>1993</v>
      </c>
      <c r="AF621" s="844" t="s">
        <v>1741</v>
      </c>
      <c r="AG621" s="364" t="s">
        <v>1436</v>
      </c>
      <c r="AH621" s="364" t="s">
        <v>1742</v>
      </c>
      <c r="AI621" s="364">
        <v>1000</v>
      </c>
      <c r="AJ621" s="364">
        <v>500</v>
      </c>
      <c r="AK621" s="364">
        <v>0</v>
      </c>
      <c r="AL621" s="359">
        <v>7.4999999999999997E-3</v>
      </c>
      <c r="AM621" s="359">
        <v>0</v>
      </c>
      <c r="AN621" s="664" t="s">
        <v>34</v>
      </c>
      <c r="AO621" s="357" t="s">
        <v>1323</v>
      </c>
      <c r="AP621" s="360" t="s">
        <v>1762</v>
      </c>
      <c r="AQ621" s="366" t="s">
        <v>679</v>
      </c>
      <c r="AR621" s="359">
        <v>4.2500000000000003E-3</v>
      </c>
      <c r="AS621" s="359">
        <v>4.2500000000000003E-3</v>
      </c>
      <c r="AT621" s="359" t="s">
        <v>1417</v>
      </c>
      <c r="AW621" s="198"/>
      <c r="AX621" s="198"/>
      <c r="AY621" s="184"/>
      <c r="AZ621" s="184"/>
      <c r="BA621" s="184"/>
      <c r="BB621" s="184"/>
      <c r="BC621" s="184"/>
      <c r="BD621" s="184"/>
      <c r="BE621" s="184"/>
      <c r="BF621" s="184"/>
      <c r="BG621" s="848"/>
      <c r="BH621" s="186"/>
      <c r="BI621" s="199"/>
      <c r="BJ621" s="199"/>
      <c r="BK621" s="199"/>
      <c r="BL621" s="218"/>
      <c r="BM621" s="186"/>
      <c r="BN621" s="186"/>
      <c r="BO621" s="186"/>
      <c r="BP621" s="186"/>
      <c r="BQ621" s="186"/>
      <c r="BR621" s="186"/>
      <c r="BS621" s="186"/>
      <c r="BT621" s="186"/>
      <c r="BU621" s="186"/>
      <c r="BV621" s="189"/>
      <c r="BW621" s="184"/>
    </row>
    <row r="622" spans="2:75" customFormat="1" ht="18.75">
      <c r="B622" s="353" t="s">
        <v>1604</v>
      </c>
      <c r="C622" s="354">
        <v>38134833000118</v>
      </c>
      <c r="D622" s="355" t="s">
        <v>14</v>
      </c>
      <c r="E622" s="355" t="s">
        <v>614</v>
      </c>
      <c r="F622" s="355" t="s">
        <v>689</v>
      </c>
      <c r="G622" s="356" t="s">
        <v>1417</v>
      </c>
      <c r="H622" s="356" t="s">
        <v>865</v>
      </c>
      <c r="I622" s="356" t="s">
        <v>34</v>
      </c>
      <c r="J622" s="356" t="s">
        <v>608</v>
      </c>
      <c r="K622" s="357" t="s">
        <v>48</v>
      </c>
      <c r="L622" s="358"/>
      <c r="M622" s="358" t="s">
        <v>1417</v>
      </c>
      <c r="N622" s="357">
        <v>553344</v>
      </c>
      <c r="O622" s="357" t="s">
        <v>1320</v>
      </c>
      <c r="P622" s="361">
        <v>44105</v>
      </c>
      <c r="Q622" s="362">
        <v>15.45084467</v>
      </c>
      <c r="R622" s="362">
        <v>584610.8146031301</v>
      </c>
      <c r="S622" s="841">
        <v>10</v>
      </c>
      <c r="T622" s="359">
        <v>9.2627077818256964E-3</v>
      </c>
      <c r="U622" s="664">
        <v>9.2615159065468522E-2</v>
      </c>
      <c r="V622" s="359">
        <v>-2.659585999947367E-2</v>
      </c>
      <c r="W622" s="664">
        <v>-0.23143985469910544</v>
      </c>
      <c r="X622" s="359">
        <v>0.15373084543285365</v>
      </c>
      <c r="Y622" s="664">
        <v>1.0110496645006175</v>
      </c>
      <c r="Z622" s="359"/>
      <c r="AA622" s="664"/>
      <c r="AB622" s="359">
        <v>0.14579897293152722</v>
      </c>
      <c r="AC622" s="363">
        <v>-0.97058735883027836</v>
      </c>
      <c r="AD622" s="865">
        <v>28470590000135</v>
      </c>
      <c r="AE622" s="360" t="s">
        <v>1750</v>
      </c>
      <c r="AF622" s="844" t="s">
        <v>1751</v>
      </c>
      <c r="AG622" s="364" t="s">
        <v>719</v>
      </c>
      <c r="AH622" s="364" t="s">
        <v>1747</v>
      </c>
      <c r="AI622" s="364">
        <v>1000</v>
      </c>
      <c r="AJ622" s="364">
        <v>300</v>
      </c>
      <c r="AK622" s="364">
        <v>1000</v>
      </c>
      <c r="AL622" s="359">
        <v>0</v>
      </c>
      <c r="AM622" s="359">
        <v>0</v>
      </c>
      <c r="AN622" s="664" t="s">
        <v>2156</v>
      </c>
      <c r="AO622" s="357" t="s">
        <v>1323</v>
      </c>
      <c r="AP622" s="360" t="s">
        <v>1762</v>
      </c>
      <c r="AQ622" s="366" t="s">
        <v>668</v>
      </c>
      <c r="AR622" s="359">
        <v>0</v>
      </c>
      <c r="AS622" s="359">
        <v>0</v>
      </c>
      <c r="AT622" s="359" t="s">
        <v>1417</v>
      </c>
      <c r="AW622" s="198"/>
      <c r="AX622" s="198"/>
      <c r="AY622" s="184"/>
      <c r="AZ622" s="184"/>
      <c r="BA622" s="184"/>
      <c r="BB622" s="184"/>
      <c r="BC622" s="184"/>
      <c r="BD622" s="184"/>
      <c r="BE622" s="184"/>
      <c r="BF622" s="184"/>
      <c r="BG622" s="848"/>
      <c r="BH622" s="186"/>
      <c r="BI622" s="199"/>
      <c r="BJ622" s="199"/>
      <c r="BK622" s="199"/>
      <c r="BL622" s="218"/>
      <c r="BM622" s="186"/>
      <c r="BN622" s="186"/>
      <c r="BO622" s="186"/>
      <c r="BP622" s="186"/>
      <c r="BQ622" s="186"/>
      <c r="BR622" s="186"/>
      <c r="BS622" s="186"/>
      <c r="BT622" s="186"/>
      <c r="BU622" s="186"/>
      <c r="BV622" s="189"/>
      <c r="BW622" s="184"/>
    </row>
    <row r="623" spans="2:75" customFormat="1" ht="18.75">
      <c r="B623" s="353" t="s">
        <v>142</v>
      </c>
      <c r="C623" s="354">
        <v>8739850000118</v>
      </c>
      <c r="D623" s="355" t="s">
        <v>13</v>
      </c>
      <c r="E623" s="355" t="s">
        <v>616</v>
      </c>
      <c r="F623" s="355" t="s">
        <v>617</v>
      </c>
      <c r="G623" s="356" t="s">
        <v>34</v>
      </c>
      <c r="H623" s="356" t="s">
        <v>1337</v>
      </c>
      <c r="I623" s="356" t="s">
        <v>34</v>
      </c>
      <c r="J623" s="356" t="s">
        <v>608</v>
      </c>
      <c r="K623" s="357" t="s">
        <v>48</v>
      </c>
      <c r="L623" s="358"/>
      <c r="M623" s="358" t="s">
        <v>34</v>
      </c>
      <c r="N623" s="357">
        <v>181722</v>
      </c>
      <c r="O623" s="357" t="s">
        <v>1320</v>
      </c>
      <c r="P623" s="361">
        <v>39170</v>
      </c>
      <c r="Q623" s="362">
        <v>25.494192999999999</v>
      </c>
      <c r="R623" s="362">
        <v>26.617552324000009</v>
      </c>
      <c r="S623" s="841">
        <v>11</v>
      </c>
      <c r="T623" s="359">
        <v>9.7475704049166501E-2</v>
      </c>
      <c r="U623" s="664">
        <v>0.97463161401305787</v>
      </c>
      <c r="V623" s="359">
        <v>0.10147388644603339</v>
      </c>
      <c r="W623" s="664">
        <v>0.88303598888279078</v>
      </c>
      <c r="X623" s="359">
        <v>3.4604111107501057E-2</v>
      </c>
      <c r="Y623" s="664">
        <v>0.22758266128746674</v>
      </c>
      <c r="Z623" s="359">
        <v>0.12855498867510406</v>
      </c>
      <c r="AA623" s="664">
        <v>0.67897848473616484</v>
      </c>
      <c r="AB623" s="359">
        <v>0.11065357747064647</v>
      </c>
      <c r="AC623" s="363">
        <v>-0.12146822470187833</v>
      </c>
      <c r="AD623" s="865">
        <v>0</v>
      </c>
      <c r="AE623" s="360" t="s">
        <v>1777</v>
      </c>
      <c r="AF623" s="844" t="s">
        <v>1741</v>
      </c>
      <c r="AG623" s="364" t="s">
        <v>1436</v>
      </c>
      <c r="AH623" s="364" t="s">
        <v>1747</v>
      </c>
      <c r="AI623" s="364">
        <v>5000</v>
      </c>
      <c r="AJ623" s="364">
        <v>1000</v>
      </c>
      <c r="AK623" s="364">
        <v>1000</v>
      </c>
      <c r="AL623" s="359">
        <v>0.02</v>
      </c>
      <c r="AM623" s="359">
        <v>0.2</v>
      </c>
      <c r="AN623" s="664" t="s">
        <v>64</v>
      </c>
      <c r="AO623" s="357" t="s">
        <v>1323</v>
      </c>
      <c r="AP623" s="360" t="s">
        <v>1762</v>
      </c>
      <c r="AQ623" s="366" t="s">
        <v>664</v>
      </c>
      <c r="AR623" s="359">
        <v>4.6666666666666697E-3</v>
      </c>
      <c r="AS623" s="359">
        <v>4.6666666666666697E-3</v>
      </c>
      <c r="AT623" s="359" t="s">
        <v>1417</v>
      </c>
      <c r="AX623" s="198"/>
      <c r="AY623" s="184"/>
      <c r="AZ623" s="184"/>
      <c r="BA623" s="184"/>
      <c r="BB623" s="848"/>
      <c r="BC623" s="184"/>
      <c r="BD623" s="184"/>
      <c r="BE623" s="184"/>
      <c r="BF623" s="184"/>
      <c r="BG623" s="848"/>
      <c r="BH623" s="186"/>
      <c r="BI623" s="199"/>
      <c r="BJ623" s="199"/>
      <c r="BK623" s="199"/>
      <c r="BL623" s="186"/>
      <c r="BM623" s="186"/>
      <c r="BN623" s="186"/>
      <c r="BO623" s="186"/>
      <c r="BP623" s="186"/>
      <c r="BQ623" s="186"/>
      <c r="BR623" s="186"/>
      <c r="BS623" s="186"/>
      <c r="BT623" s="187"/>
      <c r="BU623" s="188"/>
      <c r="BV623" s="189"/>
      <c r="BW623" s="185"/>
    </row>
    <row r="624" spans="2:75" customFormat="1" ht="18.75">
      <c r="B624" s="353" t="s">
        <v>884</v>
      </c>
      <c r="C624" s="354">
        <v>9083868000177</v>
      </c>
      <c r="D624" s="355" t="s">
        <v>13</v>
      </c>
      <c r="E624" s="355" t="s">
        <v>616</v>
      </c>
      <c r="F624" s="355" t="s">
        <v>617</v>
      </c>
      <c r="G624" s="356" t="s">
        <v>34</v>
      </c>
      <c r="H624" s="356" t="s">
        <v>1336</v>
      </c>
      <c r="I624" s="356" t="s">
        <v>34</v>
      </c>
      <c r="J624" s="356" t="s">
        <v>608</v>
      </c>
      <c r="K624" s="357" t="s">
        <v>48</v>
      </c>
      <c r="L624" s="358"/>
      <c r="M624" s="358" t="s">
        <v>34</v>
      </c>
      <c r="N624" s="357">
        <v>200565</v>
      </c>
      <c r="O624" s="357" t="s">
        <v>1323</v>
      </c>
      <c r="P624" s="361">
        <v>39417</v>
      </c>
      <c r="Q624" s="362">
        <v>5.1283880000000002</v>
      </c>
      <c r="R624" s="362">
        <v>7.8691667888446251</v>
      </c>
      <c r="S624" s="841">
        <v>11</v>
      </c>
      <c r="T624" s="359">
        <v>2.380752215908144E-2</v>
      </c>
      <c r="U624" s="664">
        <v>0.23804458735536155</v>
      </c>
      <c r="V624" s="359">
        <v>1.915649883572712E-2</v>
      </c>
      <c r="W624" s="664">
        <v>0.16670178393073234</v>
      </c>
      <c r="X624" s="359">
        <v>5.463417231594403E-2</v>
      </c>
      <c r="Y624" s="664">
        <v>0.35931540891987646</v>
      </c>
      <c r="Z624" s="359">
        <v>5.1193639521565304E-2</v>
      </c>
      <c r="AA624" s="664">
        <v>0.27038530475335298</v>
      </c>
      <c r="AB624" s="359">
        <v>5.7890228042303447E-2</v>
      </c>
      <c r="AC624" s="363">
        <v>-1.6541354985266568</v>
      </c>
      <c r="AD624" s="865">
        <v>0</v>
      </c>
      <c r="AE624" s="360" t="s">
        <v>1771</v>
      </c>
      <c r="AF624" s="844" t="s">
        <v>1771</v>
      </c>
      <c r="AG624" s="364" t="s">
        <v>469</v>
      </c>
      <c r="AH624" s="364" t="s">
        <v>1747</v>
      </c>
      <c r="AI624" s="364">
        <v>100</v>
      </c>
      <c r="AJ624" s="364">
        <v>100</v>
      </c>
      <c r="AK624" s="364">
        <v>100</v>
      </c>
      <c r="AL624" s="359">
        <v>1.4999999999999999E-2</v>
      </c>
      <c r="AM624" s="359">
        <v>0.2</v>
      </c>
      <c r="AN624" s="664" t="s">
        <v>2156</v>
      </c>
      <c r="AO624" s="357" t="s">
        <v>1323</v>
      </c>
      <c r="AP624" s="360" t="s">
        <v>1762</v>
      </c>
      <c r="AQ624" s="366" t="s">
        <v>674</v>
      </c>
      <c r="AR624" s="359">
        <v>4.4999999999999997E-3</v>
      </c>
      <c r="AS624" s="359">
        <v>4.4999999999999997E-3</v>
      </c>
      <c r="AT624" s="359" t="s">
        <v>1417</v>
      </c>
      <c r="AX624" s="198"/>
      <c r="AY624" s="184"/>
      <c r="AZ624" s="184"/>
      <c r="BA624" s="184"/>
      <c r="BB624" s="848"/>
      <c r="BC624" s="184"/>
      <c r="BD624" s="184"/>
      <c r="BE624" s="184"/>
      <c r="BF624" s="184"/>
      <c r="BG624" s="848"/>
      <c r="BH624" s="186"/>
      <c r="BI624" s="199"/>
      <c r="BJ624" s="199"/>
      <c r="BK624" s="199"/>
      <c r="BL624" s="186"/>
      <c r="BM624" s="186"/>
      <c r="BN624" s="186"/>
      <c r="BO624" s="186"/>
      <c r="BP624" s="186"/>
      <c r="BQ624" s="186"/>
      <c r="BR624" s="186"/>
      <c r="BS624" s="186"/>
      <c r="BT624" s="187"/>
      <c r="BU624" s="188"/>
      <c r="BV624" s="189"/>
      <c r="BW624" s="185"/>
    </row>
    <row r="625" spans="2:75" customFormat="1" ht="18.75">
      <c r="B625" s="353" t="s">
        <v>831</v>
      </c>
      <c r="C625" s="354">
        <v>36484248000112</v>
      </c>
      <c r="D625" s="355" t="s">
        <v>13</v>
      </c>
      <c r="E625" s="355" t="s">
        <v>616</v>
      </c>
      <c r="F625" s="355" t="s">
        <v>610</v>
      </c>
      <c r="G625" s="356" t="s">
        <v>34</v>
      </c>
      <c r="H625" s="356" t="s">
        <v>1337</v>
      </c>
      <c r="I625" s="356" t="s">
        <v>34</v>
      </c>
      <c r="J625" s="356" t="s">
        <v>1417</v>
      </c>
      <c r="K625" s="357" t="s">
        <v>48</v>
      </c>
      <c r="L625" s="358"/>
      <c r="M625" s="358" t="s">
        <v>34</v>
      </c>
      <c r="N625" s="357">
        <v>535451</v>
      </c>
      <c r="O625" s="357" t="s">
        <v>1320</v>
      </c>
      <c r="P625" s="361">
        <v>43894</v>
      </c>
      <c r="Q625" s="362">
        <v>9.5694566400000003</v>
      </c>
      <c r="R625" s="362">
        <v>17.50784587106838</v>
      </c>
      <c r="S625" s="841">
        <v>11</v>
      </c>
      <c r="T625" s="359">
        <v>4.7927605015574359E-2</v>
      </c>
      <c r="U625" s="664">
        <v>0.47921437949859041</v>
      </c>
      <c r="V625" s="359">
        <v>7.5234287716116066E-2</v>
      </c>
      <c r="W625" s="664">
        <v>0.65469635566412143</v>
      </c>
      <c r="X625" s="359">
        <v>7.4138736232020497E-2</v>
      </c>
      <c r="Y625" s="664">
        <v>0.48759209111761587</v>
      </c>
      <c r="Z625" s="359"/>
      <c r="AA625" s="664"/>
      <c r="AB625" s="359">
        <v>7.8262541768026064E-2</v>
      </c>
      <c r="AC625" s="363">
        <v>-0.50701767979633727</v>
      </c>
      <c r="AD625" s="865">
        <v>0</v>
      </c>
      <c r="AE625" s="360" t="s">
        <v>2029</v>
      </c>
      <c r="AF625" s="844" t="s">
        <v>2030</v>
      </c>
      <c r="AG625" s="364" t="s">
        <v>1437</v>
      </c>
      <c r="AH625" s="364" t="s">
        <v>1747</v>
      </c>
      <c r="AI625" s="364">
        <v>0</v>
      </c>
      <c r="AJ625" s="364">
        <v>0</v>
      </c>
      <c r="AK625" s="364">
        <v>0</v>
      </c>
      <c r="AL625" s="359">
        <v>1.8500000000000003E-2</v>
      </c>
      <c r="AM625" s="359">
        <v>0.2</v>
      </c>
      <c r="AN625" s="664" t="s">
        <v>64</v>
      </c>
      <c r="AO625" s="357" t="s">
        <v>1323</v>
      </c>
      <c r="AP625" s="360" t="s">
        <v>1762</v>
      </c>
      <c r="AQ625" s="366" t="s">
        <v>664</v>
      </c>
      <c r="AR625" s="359">
        <v>6.1666666666666701E-3</v>
      </c>
      <c r="AS625" s="359">
        <v>6.1666666666666701E-3</v>
      </c>
      <c r="AT625" s="359" t="s">
        <v>1417</v>
      </c>
      <c r="AX625" s="198"/>
      <c r="AY625" s="184"/>
      <c r="AZ625" s="184"/>
      <c r="BA625" s="184"/>
      <c r="BB625" s="848"/>
      <c r="BC625" s="184"/>
      <c r="BD625" s="184"/>
      <c r="BE625" s="184"/>
      <c r="BF625" s="184"/>
      <c r="BG625" s="848"/>
      <c r="BH625" s="186"/>
      <c r="BI625" s="199"/>
      <c r="BJ625" s="199"/>
      <c r="BK625" s="199"/>
      <c r="BL625" s="186"/>
      <c r="BM625" s="186"/>
      <c r="BN625" s="186"/>
      <c r="BO625" s="186"/>
      <c r="BP625" s="186"/>
      <c r="BQ625" s="186"/>
      <c r="BR625" s="186"/>
      <c r="BS625" s="186"/>
      <c r="BT625" s="187"/>
      <c r="BU625" s="188"/>
      <c r="BV625" s="189"/>
      <c r="BW625" s="185"/>
    </row>
    <row r="626" spans="2:75" customFormat="1" ht="18.75">
      <c r="B626" s="353" t="s">
        <v>1025</v>
      </c>
      <c r="C626" s="354">
        <v>14146496000110</v>
      </c>
      <c r="D626" s="355" t="s">
        <v>13</v>
      </c>
      <c r="E626" s="355" t="s">
        <v>616</v>
      </c>
      <c r="F626" s="355" t="s">
        <v>610</v>
      </c>
      <c r="G626" s="356" t="s">
        <v>34</v>
      </c>
      <c r="H626" s="356" t="s">
        <v>865</v>
      </c>
      <c r="I626" s="356" t="s">
        <v>34</v>
      </c>
      <c r="J626" s="356" t="s">
        <v>1417</v>
      </c>
      <c r="K626" s="357" t="s">
        <v>48</v>
      </c>
      <c r="L626" s="358"/>
      <c r="M626" s="358" t="s">
        <v>34</v>
      </c>
      <c r="N626" s="357">
        <v>299677</v>
      </c>
      <c r="O626" s="357" t="s">
        <v>1320</v>
      </c>
      <c r="P626" s="361">
        <v>40991</v>
      </c>
      <c r="Q626" s="362">
        <v>698.91328099999998</v>
      </c>
      <c r="R626" s="362">
        <v>1233.5019091474105</v>
      </c>
      <c r="S626" s="841">
        <v>11</v>
      </c>
      <c r="T626" s="359">
        <v>-1.3180548441959705E-2</v>
      </c>
      <c r="U626" s="664">
        <v>-0.13178852440075634</v>
      </c>
      <c r="V626" s="359">
        <v>-1.2431762203947705E-2</v>
      </c>
      <c r="W626" s="664">
        <v>-0.10818244787694127</v>
      </c>
      <c r="X626" s="359">
        <v>3.3539863304703488E-2</v>
      </c>
      <c r="Y626" s="664">
        <v>0.22058336728804631</v>
      </c>
      <c r="Z626" s="359">
        <v>9.6122419250982194E-2</v>
      </c>
      <c r="AA626" s="664">
        <v>0.50768200631365668</v>
      </c>
      <c r="AB626" s="359">
        <v>6.1939443240218404E-2</v>
      </c>
      <c r="AC626" s="363">
        <v>-2.0559846133644912</v>
      </c>
      <c r="AD626" s="865">
        <v>43761843000113</v>
      </c>
      <c r="AE626" s="360" t="s">
        <v>1802</v>
      </c>
      <c r="AF626" s="844" t="s">
        <v>1741</v>
      </c>
      <c r="AG626" s="364" t="s">
        <v>1436</v>
      </c>
      <c r="AH626" s="364" t="s">
        <v>1742</v>
      </c>
      <c r="AI626" s="364">
        <v>100000</v>
      </c>
      <c r="AJ626" s="364">
        <v>50000</v>
      </c>
      <c r="AK626" s="364">
        <v>100000</v>
      </c>
      <c r="AL626" s="359">
        <v>0.02</v>
      </c>
      <c r="AM626" s="359">
        <v>0.2</v>
      </c>
      <c r="AN626" s="664" t="s">
        <v>2161</v>
      </c>
      <c r="AO626" s="357" t="s">
        <v>1323</v>
      </c>
      <c r="AP626" s="360" t="s">
        <v>1762</v>
      </c>
      <c r="AQ626" s="366" t="s">
        <v>668</v>
      </c>
      <c r="AR626" s="359">
        <v>5.3333333333333297E-3</v>
      </c>
      <c r="AS626" s="359">
        <v>5.3333333333333297E-3</v>
      </c>
      <c r="AT626" s="359" t="s">
        <v>1417</v>
      </c>
      <c r="AX626" s="198"/>
      <c r="AY626" s="184"/>
      <c r="AZ626" s="184"/>
      <c r="BA626" s="184"/>
      <c r="BB626" s="848"/>
      <c r="BC626" s="184"/>
      <c r="BD626" s="184"/>
      <c r="BE626" s="184"/>
      <c r="BF626" s="184"/>
      <c r="BG626" s="848"/>
      <c r="BH626" s="186"/>
      <c r="BI626" s="199"/>
      <c r="BJ626" s="199"/>
      <c r="BK626" s="199"/>
      <c r="BL626" s="186"/>
      <c r="BM626" s="186"/>
      <c r="BN626" s="186"/>
      <c r="BO626" s="186"/>
      <c r="BP626" s="186"/>
      <c r="BQ626" s="186"/>
      <c r="BR626" s="186"/>
      <c r="BS626" s="186"/>
      <c r="BT626" s="187"/>
      <c r="BU626" s="188"/>
      <c r="BV626" s="189"/>
      <c r="BW626" s="185"/>
    </row>
    <row r="627" spans="2:75" customFormat="1" ht="18.75">
      <c r="B627" s="353" t="s">
        <v>252</v>
      </c>
      <c r="C627" s="354">
        <v>9441308000147</v>
      </c>
      <c r="D627" s="355" t="s">
        <v>13</v>
      </c>
      <c r="E627" s="355" t="s">
        <v>616</v>
      </c>
      <c r="F627" s="355" t="s">
        <v>610</v>
      </c>
      <c r="G627" s="356" t="s">
        <v>34</v>
      </c>
      <c r="H627" s="356" t="s">
        <v>1336</v>
      </c>
      <c r="I627" s="356" t="s">
        <v>34</v>
      </c>
      <c r="J627" s="356" t="s">
        <v>1417</v>
      </c>
      <c r="K627" s="357" t="s">
        <v>48</v>
      </c>
      <c r="L627" s="358"/>
      <c r="M627" s="358" t="s">
        <v>34</v>
      </c>
      <c r="N627" s="357">
        <v>208809</v>
      </c>
      <c r="O627" s="357" t="s">
        <v>1320</v>
      </c>
      <c r="P627" s="361">
        <v>39533</v>
      </c>
      <c r="Q627" s="362">
        <v>389.29368499999998</v>
      </c>
      <c r="R627" s="362">
        <v>485.75231891235046</v>
      </c>
      <c r="S627" s="841">
        <v>11</v>
      </c>
      <c r="T627" s="359">
        <v>3.0795609147940217E-2</v>
      </c>
      <c r="U627" s="664">
        <v>0.30791646535051531</v>
      </c>
      <c r="V627" s="359">
        <v>3.7306765740620973E-2</v>
      </c>
      <c r="W627" s="664">
        <v>0.32464723616659713</v>
      </c>
      <c r="X627" s="359">
        <v>8.3494627029444324E-2</v>
      </c>
      <c r="Y627" s="664">
        <v>0.54912346580826887</v>
      </c>
      <c r="Z627" s="359">
        <v>0.13307343763933477</v>
      </c>
      <c r="AA627" s="664">
        <v>0.70284321112842185</v>
      </c>
      <c r="AB627" s="359">
        <v>3.1805477816332174E-2</v>
      </c>
      <c r="AC627" s="363">
        <v>-2.4400832701161854</v>
      </c>
      <c r="AD627" s="865">
        <v>9412694000149</v>
      </c>
      <c r="AE627" s="360" t="s">
        <v>1802</v>
      </c>
      <c r="AF627" s="844" t="s">
        <v>1741</v>
      </c>
      <c r="AG627" s="364" t="s">
        <v>1436</v>
      </c>
      <c r="AH627" s="364" t="s">
        <v>1747</v>
      </c>
      <c r="AI627" s="364">
        <v>20000</v>
      </c>
      <c r="AJ627" s="364">
        <v>1000</v>
      </c>
      <c r="AK627" s="364">
        <v>20000</v>
      </c>
      <c r="AL627" s="359">
        <v>0.02</v>
      </c>
      <c r="AM627" s="359">
        <v>0.2</v>
      </c>
      <c r="AN627" s="664" t="s">
        <v>64</v>
      </c>
      <c r="AO627" s="357" t="s">
        <v>1323</v>
      </c>
      <c r="AP627" s="360" t="s">
        <v>1762</v>
      </c>
      <c r="AQ627" s="366" t="s">
        <v>668</v>
      </c>
      <c r="AR627" s="359">
        <v>5.3333333333333297E-3</v>
      </c>
      <c r="AS627" s="359">
        <v>5.3333333333333297E-3</v>
      </c>
      <c r="AT627" s="359" t="s">
        <v>1417</v>
      </c>
      <c r="AX627" s="198"/>
      <c r="AY627" s="184"/>
      <c r="AZ627" s="184"/>
      <c r="BA627" s="184"/>
      <c r="BB627" s="848"/>
      <c r="BC627" s="184"/>
      <c r="BD627" s="184"/>
      <c r="BE627" s="184"/>
      <c r="BF627" s="184"/>
      <c r="BG627" s="848"/>
      <c r="BH627" s="186"/>
      <c r="BI627" s="199"/>
      <c r="BJ627" s="199"/>
      <c r="BK627" s="199"/>
      <c r="BL627" s="186"/>
      <c r="BM627" s="186"/>
      <c r="BN627" s="186"/>
      <c r="BO627" s="186"/>
      <c r="BP627" s="186"/>
      <c r="BQ627" s="186"/>
      <c r="BR627" s="186"/>
      <c r="BS627" s="186"/>
      <c r="BT627" s="187"/>
      <c r="BU627" s="188"/>
      <c r="BV627" s="189"/>
      <c r="BW627" s="185"/>
    </row>
    <row r="628" spans="2:75" customFormat="1" ht="18.75">
      <c r="B628" s="353" t="s">
        <v>253</v>
      </c>
      <c r="C628" s="354">
        <v>31923761000149</v>
      </c>
      <c r="D628" s="355" t="s">
        <v>13</v>
      </c>
      <c r="E628" s="355" t="s">
        <v>616</v>
      </c>
      <c r="F628" s="355" t="s">
        <v>610</v>
      </c>
      <c r="G628" s="356" t="s">
        <v>1417</v>
      </c>
      <c r="H628" s="356" t="s">
        <v>1337</v>
      </c>
      <c r="I628" s="356" t="s">
        <v>34</v>
      </c>
      <c r="J628" s="356" t="s">
        <v>608</v>
      </c>
      <c r="K628" s="357" t="s">
        <v>48</v>
      </c>
      <c r="L628" s="358"/>
      <c r="M628" s="358" t="s">
        <v>34</v>
      </c>
      <c r="N628" s="357">
        <v>484032</v>
      </c>
      <c r="O628" s="357" t="s">
        <v>1320</v>
      </c>
      <c r="P628" s="361">
        <v>43457</v>
      </c>
      <c r="Q628" s="362">
        <v>40.164721729999997</v>
      </c>
      <c r="R628" s="362">
        <v>40.224287173745026</v>
      </c>
      <c r="S628" s="841">
        <v>11</v>
      </c>
      <c r="T628" s="359">
        <v>2.6536237131098428E-3</v>
      </c>
      <c r="U628" s="664">
        <v>2.6532822591227898E-2</v>
      </c>
      <c r="V628" s="359">
        <v>1.0594736767705282E-2</v>
      </c>
      <c r="W628" s="664">
        <v>9.2196467350238204E-2</v>
      </c>
      <c r="X628" s="359">
        <v>0.10888815514204553</v>
      </c>
      <c r="Y628" s="664">
        <v>0.7161304058042266</v>
      </c>
      <c r="Z628" s="359">
        <v>0.1588393222158937</v>
      </c>
      <c r="AA628" s="664">
        <v>0.83892879946675192</v>
      </c>
      <c r="AB628" s="359">
        <v>6.7690228757261245E-2</v>
      </c>
      <c r="AC628" s="363">
        <v>-1.5411388793601721</v>
      </c>
      <c r="AD628" s="865">
        <v>0</v>
      </c>
      <c r="AE628" s="360" t="s">
        <v>1802</v>
      </c>
      <c r="AF628" s="844" t="s">
        <v>1741</v>
      </c>
      <c r="AG628" s="364" t="s">
        <v>1436</v>
      </c>
      <c r="AH628" s="364" t="s">
        <v>1747</v>
      </c>
      <c r="AI628" s="364">
        <v>5000</v>
      </c>
      <c r="AJ628" s="364">
        <v>1000</v>
      </c>
      <c r="AK628" s="364">
        <v>5000</v>
      </c>
      <c r="AL628" s="359">
        <v>0.02</v>
      </c>
      <c r="AM628" s="359">
        <v>0.2</v>
      </c>
      <c r="AN628" s="664" t="s">
        <v>64</v>
      </c>
      <c r="AO628" s="357" t="s">
        <v>1323</v>
      </c>
      <c r="AP628" s="360" t="s">
        <v>1762</v>
      </c>
      <c r="AQ628" s="366" t="s">
        <v>668</v>
      </c>
      <c r="AR628" s="359">
        <v>6.6666666666666697E-3</v>
      </c>
      <c r="AS628" s="359">
        <v>6.6666666666666697E-3</v>
      </c>
      <c r="AT628" s="359" t="s">
        <v>1417</v>
      </c>
      <c r="AX628" s="198"/>
      <c r="AY628" s="184"/>
      <c r="AZ628" s="184"/>
      <c r="BA628" s="184"/>
      <c r="BB628" s="848"/>
      <c r="BC628" s="184"/>
      <c r="BD628" s="184"/>
      <c r="BE628" s="184"/>
      <c r="BF628" s="184"/>
      <c r="BG628" s="848"/>
      <c r="BH628" s="186"/>
      <c r="BI628" s="199"/>
      <c r="BJ628" s="199"/>
      <c r="BK628" s="199"/>
      <c r="BL628" s="186"/>
      <c r="BM628" s="186"/>
      <c r="BN628" s="186"/>
      <c r="BO628" s="186"/>
      <c r="BP628" s="186"/>
      <c r="BQ628" s="186"/>
      <c r="BR628" s="186"/>
      <c r="BS628" s="186"/>
      <c r="BT628" s="187"/>
      <c r="BU628" s="188"/>
      <c r="BV628" s="189"/>
      <c r="BW628" s="185"/>
    </row>
    <row r="629" spans="2:75" customFormat="1" ht="18.75">
      <c r="B629" s="353" t="s">
        <v>508</v>
      </c>
      <c r="C629" s="354">
        <v>42081209000177</v>
      </c>
      <c r="D629" s="355" t="s">
        <v>14</v>
      </c>
      <c r="E629" s="355" t="s">
        <v>607</v>
      </c>
      <c r="F629" s="355" t="s">
        <v>860</v>
      </c>
      <c r="G629" s="356" t="s">
        <v>1417</v>
      </c>
      <c r="H629" s="356" t="s">
        <v>34</v>
      </c>
      <c r="I629" s="356" t="s">
        <v>34</v>
      </c>
      <c r="J629" s="356" t="s">
        <v>611</v>
      </c>
      <c r="K629" s="357" t="s">
        <v>48</v>
      </c>
      <c r="L629" s="358"/>
      <c r="M629" s="358" t="s">
        <v>1414</v>
      </c>
      <c r="N629" s="357">
        <v>599484</v>
      </c>
      <c r="O629" s="357" t="s">
        <v>1320</v>
      </c>
      <c r="P629" s="361">
        <v>44370</v>
      </c>
      <c r="Q629" s="362">
        <v>16.013268180000001</v>
      </c>
      <c r="R629" s="362">
        <v>15.959841373665338</v>
      </c>
      <c r="S629" s="841">
        <v>11</v>
      </c>
      <c r="T629" s="359">
        <v>5.6812916904012356E-2</v>
      </c>
      <c r="U629" s="664">
        <v>0.56805606524286267</v>
      </c>
      <c r="V629" s="359">
        <v>5.8545125318224756E-2</v>
      </c>
      <c r="W629" s="664">
        <v>0.50946558213417437</v>
      </c>
      <c r="X629" s="359"/>
      <c r="Y629" s="664"/>
      <c r="Z629" s="359"/>
      <c r="AA629" s="664"/>
      <c r="AB629" s="359">
        <v>0.17995019592303416</v>
      </c>
      <c r="AC629" s="363">
        <v>-0.3132514218778038</v>
      </c>
      <c r="AD629" s="865">
        <v>0</v>
      </c>
      <c r="AE629" s="360" t="s">
        <v>2014</v>
      </c>
      <c r="AF629" s="844" t="s">
        <v>1760</v>
      </c>
      <c r="AG629" s="364" t="s">
        <v>1435</v>
      </c>
      <c r="AH629" s="364" t="s">
        <v>1747</v>
      </c>
      <c r="AI629" s="364">
        <v>0</v>
      </c>
      <c r="AJ629" s="364">
        <v>0</v>
      </c>
      <c r="AK629" s="364">
        <v>0</v>
      </c>
      <c r="AL629" s="359">
        <v>5.0000000000000001E-4</v>
      </c>
      <c r="AM629" s="359">
        <v>0</v>
      </c>
      <c r="AN629" s="664" t="s">
        <v>34</v>
      </c>
      <c r="AO629" s="357" t="s">
        <v>1323</v>
      </c>
      <c r="AP629" s="360" t="s">
        <v>1762</v>
      </c>
      <c r="AQ629" s="366" t="s">
        <v>668</v>
      </c>
      <c r="AR629" s="359">
        <v>1.6665000000000001E-4</v>
      </c>
      <c r="AS629" s="359">
        <v>1.6665000000000001E-4</v>
      </c>
      <c r="AT629" s="359" t="s">
        <v>1417</v>
      </c>
      <c r="AX629" s="198"/>
      <c r="AY629" s="184"/>
      <c r="AZ629" s="184"/>
      <c r="BA629" s="184"/>
      <c r="BB629" s="848"/>
      <c r="BC629" s="184"/>
      <c r="BD629" s="184"/>
      <c r="BE629" s="184"/>
      <c r="BF629" s="184"/>
      <c r="BG629" s="848"/>
      <c r="BH629" s="186"/>
      <c r="BI629" s="199"/>
      <c r="BJ629" s="199"/>
      <c r="BK629" s="199"/>
      <c r="BL629" s="186"/>
      <c r="BM629" s="186"/>
      <c r="BN629" s="186"/>
      <c r="BO629" s="186"/>
      <c r="BP629" s="186"/>
      <c r="BQ629" s="186"/>
      <c r="BR629" s="186"/>
      <c r="BS629" s="186"/>
      <c r="BT629" s="187"/>
      <c r="BU629" s="188"/>
      <c r="BV629" s="189"/>
      <c r="BW629" s="185"/>
    </row>
    <row r="630" spans="2:75" customFormat="1" ht="18.75">
      <c r="B630" s="353" t="s">
        <v>739</v>
      </c>
      <c r="C630" s="354">
        <v>11209172000196</v>
      </c>
      <c r="D630" s="355" t="s">
        <v>14</v>
      </c>
      <c r="E630" s="355" t="s">
        <v>607</v>
      </c>
      <c r="F630" s="355" t="s">
        <v>1417</v>
      </c>
      <c r="G630" s="356" t="s">
        <v>1417</v>
      </c>
      <c r="H630" s="356" t="s">
        <v>34</v>
      </c>
      <c r="I630" s="356" t="s">
        <v>34</v>
      </c>
      <c r="J630" s="356" t="s">
        <v>608</v>
      </c>
      <c r="K630" s="357" t="s">
        <v>48</v>
      </c>
      <c r="L630" s="358"/>
      <c r="M630" s="358" t="s">
        <v>34</v>
      </c>
      <c r="N630" s="357">
        <v>242322</v>
      </c>
      <c r="O630" s="357" t="s">
        <v>1320</v>
      </c>
      <c r="P630" s="361">
        <v>40201</v>
      </c>
      <c r="Q630" s="362">
        <v>78.990312000000003</v>
      </c>
      <c r="R630" s="362">
        <v>90.219448553784929</v>
      </c>
      <c r="S630" s="841">
        <v>12</v>
      </c>
      <c r="T630" s="359">
        <v>9.932420513453466E-2</v>
      </c>
      <c r="U630" s="664">
        <v>0.99311424631524192</v>
      </c>
      <c r="V630" s="359">
        <v>0.15916890017321861</v>
      </c>
      <c r="W630" s="664">
        <v>1.3851038142566232</v>
      </c>
      <c r="X630" s="359">
        <v>0.31632347145001294</v>
      </c>
      <c r="Y630" s="664">
        <v>2.0803810632973865</v>
      </c>
      <c r="Z630" s="359">
        <v>0.17349814290193</v>
      </c>
      <c r="AA630" s="664">
        <v>0.91635110691666566</v>
      </c>
      <c r="AB630" s="359">
        <v>0.21922001650928136</v>
      </c>
      <c r="AC630" s="363">
        <v>0.20187080002815525</v>
      </c>
      <c r="AD630" s="865">
        <v>0</v>
      </c>
      <c r="AE630" s="360" t="s">
        <v>1823</v>
      </c>
      <c r="AF630" s="844" t="s">
        <v>1760</v>
      </c>
      <c r="AG630" s="364" t="s">
        <v>1435</v>
      </c>
      <c r="AH630" s="364" t="s">
        <v>1747</v>
      </c>
      <c r="AI630" s="364">
        <v>1000</v>
      </c>
      <c r="AJ630" s="364">
        <v>1000</v>
      </c>
      <c r="AK630" s="364">
        <v>1000</v>
      </c>
      <c r="AL630" s="359">
        <v>0.02</v>
      </c>
      <c r="AM630" s="359">
        <v>0.15</v>
      </c>
      <c r="AN630" s="664" t="s">
        <v>34</v>
      </c>
      <c r="AO630" s="357" t="s">
        <v>1323</v>
      </c>
      <c r="AP630" s="360" t="s">
        <v>1744</v>
      </c>
      <c r="AQ630" s="366" t="s">
        <v>659</v>
      </c>
      <c r="AR630" s="359">
        <v>5.3333333333333297E-3</v>
      </c>
      <c r="AS630" s="359">
        <v>5.3333333333333297E-3</v>
      </c>
      <c r="AT630" s="359" t="s">
        <v>1417</v>
      </c>
      <c r="AX630" s="198"/>
      <c r="AY630" s="184"/>
      <c r="AZ630" s="184"/>
      <c r="BA630" s="184"/>
      <c r="BB630" s="848"/>
      <c r="BC630" s="184"/>
      <c r="BD630" s="184"/>
      <c r="BE630" s="184"/>
      <c r="BF630" s="184"/>
      <c r="BG630" s="848"/>
      <c r="BH630" s="186"/>
      <c r="BI630" s="199"/>
      <c r="BJ630" s="199"/>
      <c r="BK630" s="199"/>
      <c r="BL630" s="186"/>
      <c r="BM630" s="186"/>
      <c r="BN630" s="186"/>
      <c r="BO630" s="186"/>
      <c r="BP630" s="186"/>
      <c r="BQ630" s="186"/>
      <c r="BR630" s="186"/>
      <c r="BS630" s="186"/>
      <c r="BT630" s="187"/>
      <c r="BU630" s="188"/>
      <c r="BV630" s="189"/>
      <c r="BW630" s="185"/>
    </row>
    <row r="631" spans="2:75" customFormat="1" ht="18.75">
      <c r="B631" s="353" t="s">
        <v>759</v>
      </c>
      <c r="C631" s="354">
        <v>35002927000145</v>
      </c>
      <c r="D631" s="355" t="s">
        <v>14</v>
      </c>
      <c r="E631" s="355" t="s">
        <v>614</v>
      </c>
      <c r="F631" s="355" t="s">
        <v>1417</v>
      </c>
      <c r="G631" s="356" t="s">
        <v>1417</v>
      </c>
      <c r="H631" s="356" t="s">
        <v>865</v>
      </c>
      <c r="I631" s="356" t="s">
        <v>34</v>
      </c>
      <c r="J631" s="356" t="s">
        <v>611</v>
      </c>
      <c r="K631" s="357" t="s">
        <v>48</v>
      </c>
      <c r="L631" s="358"/>
      <c r="M631" s="358" t="s">
        <v>34</v>
      </c>
      <c r="N631" s="357">
        <v>527882</v>
      </c>
      <c r="O631" s="357" t="s">
        <v>1320</v>
      </c>
      <c r="P631" s="361">
        <v>43883</v>
      </c>
      <c r="Q631" s="362">
        <v>7.9235461100000002</v>
      </c>
      <c r="R631" s="362">
        <v>17.304354538286837</v>
      </c>
      <c r="S631" s="841">
        <v>12</v>
      </c>
      <c r="T631" s="359">
        <v>-1.1832952516199868E-2</v>
      </c>
      <c r="U631" s="664">
        <v>-0.11831429915691249</v>
      </c>
      <c r="V631" s="359">
        <v>8.4919269333702863E-2</v>
      </c>
      <c r="W631" s="664">
        <v>0.73897604199057054</v>
      </c>
      <c r="X631" s="359">
        <v>0.2833213174667164</v>
      </c>
      <c r="Y631" s="664">
        <v>1.8633340769319624</v>
      </c>
      <c r="Z631" s="359"/>
      <c r="AA631" s="664"/>
      <c r="AB631" s="359">
        <v>0.15045597992865606</v>
      </c>
      <c r="AC631" s="363">
        <v>-0.19936403151822302</v>
      </c>
      <c r="AD631" s="865">
        <v>34979903000188</v>
      </c>
      <c r="AE631" s="360" t="s">
        <v>1763</v>
      </c>
      <c r="AF631" s="844" t="s">
        <v>1760</v>
      </c>
      <c r="AG631" s="364" t="s">
        <v>1435</v>
      </c>
      <c r="AH631" s="364" t="s">
        <v>1742</v>
      </c>
      <c r="AI631" s="364">
        <v>5000</v>
      </c>
      <c r="AJ631" s="364">
        <v>5000</v>
      </c>
      <c r="AK631" s="364">
        <v>5000</v>
      </c>
      <c r="AL631" s="359">
        <v>8.0000000000000002E-3</v>
      </c>
      <c r="AM631" s="359">
        <v>0</v>
      </c>
      <c r="AN631" s="664" t="s">
        <v>34</v>
      </c>
      <c r="AO631" s="357" t="s">
        <v>1323</v>
      </c>
      <c r="AP631" s="360" t="s">
        <v>1762</v>
      </c>
      <c r="AQ631" s="366" t="s">
        <v>679</v>
      </c>
      <c r="AR631" s="359">
        <v>6.4000000000000003E-3</v>
      </c>
      <c r="AS631" s="359">
        <v>6.4000000000000003E-3</v>
      </c>
      <c r="AT631" s="359" t="s">
        <v>1417</v>
      </c>
      <c r="AX631" s="198"/>
      <c r="AY631" s="184"/>
      <c r="AZ631" s="184"/>
      <c r="BA631" s="184"/>
      <c r="BB631" s="848"/>
      <c r="BC631" s="184"/>
      <c r="BD631" s="184"/>
      <c r="BE631" s="184"/>
      <c r="BF631" s="184"/>
      <c r="BG631" s="848"/>
      <c r="BH631" s="186"/>
      <c r="BI631" s="199"/>
      <c r="BJ631" s="199"/>
      <c r="BK631" s="199"/>
      <c r="BL631" s="186"/>
      <c r="BM631" s="186"/>
      <c r="BN631" s="186"/>
      <c r="BO631" s="186"/>
      <c r="BP631" s="186"/>
      <c r="BQ631" s="186"/>
      <c r="BR631" s="186"/>
      <c r="BS631" s="186"/>
      <c r="BT631" s="187"/>
      <c r="BU631" s="188"/>
      <c r="BV631" s="189"/>
      <c r="BW631" s="185"/>
    </row>
    <row r="632" spans="2:75" customFormat="1" ht="18.75">
      <c r="B632" s="353" t="s">
        <v>1506</v>
      </c>
      <c r="C632" s="354">
        <v>31848081000108</v>
      </c>
      <c r="D632" s="355" t="s">
        <v>14</v>
      </c>
      <c r="E632" s="355" t="s">
        <v>607</v>
      </c>
      <c r="F632" s="355" t="s">
        <v>1417</v>
      </c>
      <c r="G632" s="356" t="s">
        <v>1417</v>
      </c>
      <c r="H632" s="356" t="s">
        <v>34</v>
      </c>
      <c r="I632" s="356" t="s">
        <v>34</v>
      </c>
      <c r="J632" s="356" t="s">
        <v>608</v>
      </c>
      <c r="K632" s="357" t="s">
        <v>48</v>
      </c>
      <c r="L632" s="358"/>
      <c r="M632" s="358" t="s">
        <v>1417</v>
      </c>
      <c r="N632" s="357">
        <v>484156</v>
      </c>
      <c r="O632" s="357" t="s">
        <v>1323</v>
      </c>
      <c r="P632" s="361">
        <v>43383</v>
      </c>
      <c r="Q632" s="362">
        <v>0</v>
      </c>
      <c r="R632" s="362">
        <v>4.8204034411792476</v>
      </c>
      <c r="S632" s="841">
        <v>12</v>
      </c>
      <c r="T632" s="359">
        <v>-4.1507779296540703E-2</v>
      </c>
      <c r="U632" s="664">
        <v>-0.41502438299373506</v>
      </c>
      <c r="V632" s="359">
        <v>-3.5951522902546995E-2</v>
      </c>
      <c r="W632" s="664">
        <v>-0.31285377637503364</v>
      </c>
      <c r="X632" s="359">
        <v>0.18393420374200997</v>
      </c>
      <c r="Y632" s="664">
        <v>1.2096896654664768</v>
      </c>
      <c r="Z632" s="359">
        <v>3.6955864319335285E-2</v>
      </c>
      <c r="AA632" s="664">
        <v>0.19518679917644402</v>
      </c>
      <c r="AB632" s="359">
        <v>0.17913577874907646</v>
      </c>
      <c r="AC632" s="363">
        <v>-0.84218967318738036</v>
      </c>
      <c r="AD632" s="865">
        <v>0</v>
      </c>
      <c r="AE632" s="360" t="s">
        <v>1990</v>
      </c>
      <c r="AF632" s="844" t="s">
        <v>1878</v>
      </c>
      <c r="AG632" s="364" t="s">
        <v>761</v>
      </c>
      <c r="AH632" s="364" t="s">
        <v>1747</v>
      </c>
      <c r="AI632" s="364">
        <v>100</v>
      </c>
      <c r="AJ632" s="364">
        <v>100</v>
      </c>
      <c r="AK632" s="364">
        <v>100</v>
      </c>
      <c r="AL632" s="359">
        <v>0.02</v>
      </c>
      <c r="AM632" s="359">
        <v>0.2</v>
      </c>
      <c r="AN632" s="664" t="s">
        <v>666</v>
      </c>
      <c r="AO632" s="357" t="s">
        <v>1323</v>
      </c>
      <c r="AP632" s="360" t="s">
        <v>1744</v>
      </c>
      <c r="AQ632" s="366" t="s">
        <v>659</v>
      </c>
      <c r="AR632" s="359">
        <v>5.3333333333333297E-3</v>
      </c>
      <c r="AS632" s="359">
        <v>5.3333333333333297E-3</v>
      </c>
      <c r="AT632" s="359" t="s">
        <v>1417</v>
      </c>
      <c r="AX632" s="198"/>
      <c r="AY632" s="184"/>
      <c r="AZ632" s="184"/>
      <c r="BA632" s="184"/>
      <c r="BB632" s="848"/>
      <c r="BC632" s="184"/>
      <c r="BD632" s="184"/>
      <c r="BE632" s="184"/>
      <c r="BF632" s="184"/>
      <c r="BG632" s="848"/>
      <c r="BH632" s="186"/>
      <c r="BI632" s="199"/>
      <c r="BJ632" s="199"/>
      <c r="BK632" s="199"/>
      <c r="BL632" s="186"/>
      <c r="BM632" s="186"/>
      <c r="BN632" s="186"/>
      <c r="BO632" s="186"/>
      <c r="BP632" s="186"/>
      <c r="BQ632" s="186"/>
      <c r="BR632" s="186"/>
      <c r="BS632" s="186"/>
      <c r="BT632" s="187"/>
      <c r="BU632" s="188"/>
      <c r="BV632" s="189"/>
      <c r="BW632" s="185"/>
    </row>
    <row r="633" spans="2:75" customFormat="1" ht="18.75">
      <c r="B633" s="353" t="s">
        <v>104</v>
      </c>
      <c r="C633" s="354">
        <v>32065814000109</v>
      </c>
      <c r="D633" s="355" t="s">
        <v>14</v>
      </c>
      <c r="E633" s="355" t="s">
        <v>607</v>
      </c>
      <c r="F633" s="355" t="s">
        <v>1417</v>
      </c>
      <c r="G633" s="356" t="s">
        <v>1417</v>
      </c>
      <c r="H633" s="356" t="s">
        <v>34</v>
      </c>
      <c r="I633" s="356" t="s">
        <v>34</v>
      </c>
      <c r="J633" s="356" t="s">
        <v>608</v>
      </c>
      <c r="K633" s="357" t="s">
        <v>48</v>
      </c>
      <c r="L633" s="358"/>
      <c r="M633" s="358" t="s">
        <v>34</v>
      </c>
      <c r="N633" s="357">
        <v>506060</v>
      </c>
      <c r="O633" s="357" t="s">
        <v>1320</v>
      </c>
      <c r="P633" s="361">
        <v>43397</v>
      </c>
      <c r="Q633" s="362">
        <v>87.831172330000001</v>
      </c>
      <c r="R633" s="362">
        <v>61.141818569482098</v>
      </c>
      <c r="S633" s="841">
        <v>12</v>
      </c>
      <c r="T633" s="359">
        <v>7.3975742069338546E-2</v>
      </c>
      <c r="U633" s="664">
        <v>0.73966223269838083</v>
      </c>
      <c r="V633" s="359">
        <v>9.4200765680714005E-2</v>
      </c>
      <c r="W633" s="664">
        <v>0.8197445588193194</v>
      </c>
      <c r="X633" s="359">
        <v>0.39516942392129972</v>
      </c>
      <c r="Y633" s="664">
        <v>2.5989313488231685</v>
      </c>
      <c r="Z633" s="359">
        <v>0.64455184900542206</v>
      </c>
      <c r="AA633" s="664">
        <v>3.4042773624104985</v>
      </c>
      <c r="AB633" s="359">
        <v>0.16265437457770585</v>
      </c>
      <c r="AC633" s="363">
        <v>-0.12734987565732359</v>
      </c>
      <c r="AD633" s="865">
        <v>0</v>
      </c>
      <c r="AE633" s="360" t="s">
        <v>2002</v>
      </c>
      <c r="AF633" s="844" t="s">
        <v>1760</v>
      </c>
      <c r="AG633" s="364" t="s">
        <v>1435</v>
      </c>
      <c r="AH633" s="364" t="s">
        <v>1747</v>
      </c>
      <c r="AI633" s="364">
        <v>1000</v>
      </c>
      <c r="AJ633" s="364">
        <v>1000</v>
      </c>
      <c r="AK633" s="364">
        <v>1000</v>
      </c>
      <c r="AL633" s="359">
        <v>0.02</v>
      </c>
      <c r="AM633" s="359">
        <v>0.2</v>
      </c>
      <c r="AN633" s="664" t="s">
        <v>2161</v>
      </c>
      <c r="AO633" s="357" t="s">
        <v>1323</v>
      </c>
      <c r="AP633" s="360" t="s">
        <v>1744</v>
      </c>
      <c r="AQ633" s="366" t="s">
        <v>659</v>
      </c>
      <c r="AR633" s="359">
        <v>6.6666666666666697E-3</v>
      </c>
      <c r="AS633" s="359">
        <v>6.6666666666666697E-3</v>
      </c>
      <c r="AT633" s="359" t="s">
        <v>1417</v>
      </c>
      <c r="AX633" s="198"/>
      <c r="AY633" s="184"/>
      <c r="AZ633" s="184"/>
      <c r="BA633" s="184"/>
      <c r="BB633" s="848"/>
      <c r="BC633" s="184"/>
      <c r="BD633" s="184"/>
      <c r="BE633" s="184"/>
      <c r="BF633" s="184"/>
      <c r="BG633" s="848"/>
      <c r="BH633" s="186"/>
      <c r="BI633" s="199"/>
      <c r="BJ633" s="199"/>
      <c r="BK633" s="199"/>
      <c r="BL633" s="186"/>
      <c r="BM633" s="186"/>
      <c r="BN633" s="186"/>
      <c r="BO633" s="186"/>
      <c r="BP633" s="186"/>
      <c r="BQ633" s="186"/>
      <c r="BR633" s="186"/>
      <c r="BS633" s="186"/>
      <c r="BT633" s="187"/>
      <c r="BU633" s="188"/>
      <c r="BV633" s="189"/>
      <c r="BW633" s="185"/>
    </row>
    <row r="634" spans="2:75" customFormat="1" ht="18.75">
      <c r="B634" s="353" t="s">
        <v>818</v>
      </c>
      <c r="C634" s="354">
        <v>34054867000141</v>
      </c>
      <c r="D634" s="355" t="s">
        <v>14</v>
      </c>
      <c r="E634" s="355" t="s">
        <v>607</v>
      </c>
      <c r="F634" s="355" t="s">
        <v>1417</v>
      </c>
      <c r="G634" s="356" t="s">
        <v>1417</v>
      </c>
      <c r="H634" s="356" t="s">
        <v>34</v>
      </c>
      <c r="I634" s="356" t="s">
        <v>34</v>
      </c>
      <c r="J634" s="356" t="s">
        <v>608</v>
      </c>
      <c r="K634" s="357" t="s">
        <v>48</v>
      </c>
      <c r="L634" s="358"/>
      <c r="M634" s="358" t="s">
        <v>34</v>
      </c>
      <c r="N634" s="357">
        <v>508608</v>
      </c>
      <c r="O634" s="357" t="s">
        <v>1320</v>
      </c>
      <c r="P634" s="361">
        <v>43740</v>
      </c>
      <c r="Q634" s="362">
        <v>11.21532571</v>
      </c>
      <c r="R634" s="362">
        <v>11.278343933680006</v>
      </c>
      <c r="S634" s="841">
        <v>12</v>
      </c>
      <c r="T634" s="359">
        <v>-1.874350296579097E-2</v>
      </c>
      <c r="U634" s="664">
        <v>-0.18741091152922632</v>
      </c>
      <c r="V634" s="359">
        <v>-9.3830842002898818E-3</v>
      </c>
      <c r="W634" s="664">
        <v>-8.1652544568498187E-2</v>
      </c>
      <c r="X634" s="359">
        <v>0.10462678782826584</v>
      </c>
      <c r="Y634" s="664">
        <v>0.68810444926453729</v>
      </c>
      <c r="Z634" s="359">
        <v>-1.0461418132803879E-2</v>
      </c>
      <c r="AA634" s="664">
        <v>-5.5253225916842209E-2</v>
      </c>
      <c r="AB634" s="359">
        <v>0.25345468420225215</v>
      </c>
      <c r="AC634" s="363">
        <v>-0.49041454747550478</v>
      </c>
      <c r="AD634" s="865">
        <v>16880814000106</v>
      </c>
      <c r="AE634" s="360" t="s">
        <v>1750</v>
      </c>
      <c r="AF634" s="844" t="s">
        <v>1785</v>
      </c>
      <c r="AG634" s="364" t="s">
        <v>719</v>
      </c>
      <c r="AH634" s="364" t="s">
        <v>1747</v>
      </c>
      <c r="AI634" s="364">
        <v>100</v>
      </c>
      <c r="AJ634" s="364">
        <v>100</v>
      </c>
      <c r="AK634" s="364">
        <v>100</v>
      </c>
      <c r="AL634" s="359">
        <v>1.4999999999999999E-2</v>
      </c>
      <c r="AM634" s="359">
        <v>0.2</v>
      </c>
      <c r="AN634" s="664" t="s">
        <v>2156</v>
      </c>
      <c r="AO634" s="357" t="s">
        <v>1323</v>
      </c>
      <c r="AP634" s="360" t="s">
        <v>1744</v>
      </c>
      <c r="AQ634" s="366" t="s">
        <v>681</v>
      </c>
      <c r="AR634" s="359">
        <v>4.0000000000000001E-3</v>
      </c>
      <c r="AS634" s="359">
        <v>4.0000000000000001E-3</v>
      </c>
      <c r="AT634" s="359" t="s">
        <v>1417</v>
      </c>
      <c r="AX634" s="198"/>
      <c r="AY634" s="184"/>
      <c r="AZ634" s="184"/>
      <c r="BA634" s="184"/>
      <c r="BB634" s="848"/>
      <c r="BC634" s="184"/>
      <c r="BD634" s="184"/>
      <c r="BE634" s="184"/>
      <c r="BF634" s="184"/>
      <c r="BG634" s="848"/>
      <c r="BH634" s="186"/>
      <c r="BI634" s="199"/>
      <c r="BJ634" s="199"/>
      <c r="BK634" s="199"/>
      <c r="BL634" s="186"/>
      <c r="BM634" s="186"/>
      <c r="BN634" s="186"/>
      <c r="BO634" s="186"/>
      <c r="BP634" s="186"/>
      <c r="BQ634" s="186"/>
      <c r="BR634" s="186"/>
      <c r="BS634" s="186"/>
      <c r="BT634" s="187"/>
      <c r="BU634" s="188"/>
      <c r="BV634" s="189"/>
      <c r="BW634" s="185"/>
    </row>
    <row r="635" spans="2:75" customFormat="1" ht="18.75">
      <c r="B635" s="353" t="s">
        <v>1567</v>
      </c>
      <c r="C635" s="354">
        <v>31525297000132</v>
      </c>
      <c r="D635" s="355" t="s">
        <v>14</v>
      </c>
      <c r="E635" s="355" t="s">
        <v>614</v>
      </c>
      <c r="F635" s="355" t="s">
        <v>1417</v>
      </c>
      <c r="G635" s="356" t="s">
        <v>1417</v>
      </c>
      <c r="H635" s="356" t="s">
        <v>865</v>
      </c>
      <c r="I635" s="356" t="s">
        <v>34</v>
      </c>
      <c r="J635" s="356" t="s">
        <v>608</v>
      </c>
      <c r="K635" s="357" t="s">
        <v>48</v>
      </c>
      <c r="L635" s="358"/>
      <c r="M635" s="358" t="s">
        <v>1417</v>
      </c>
      <c r="N635" s="357">
        <v>520136</v>
      </c>
      <c r="O635" s="357" t="s">
        <v>1320</v>
      </c>
      <c r="P635" s="361">
        <v>43831</v>
      </c>
      <c r="Q635" s="362">
        <v>23.194669309999998</v>
      </c>
      <c r="R635" s="362">
        <v>24.071032167529872</v>
      </c>
      <c r="S635" s="841">
        <v>12</v>
      </c>
      <c r="T635" s="359">
        <v>0.11601083122565536</v>
      </c>
      <c r="U635" s="664">
        <v>1.1599590357759899</v>
      </c>
      <c r="V635" s="359">
        <v>0.13208614466221835</v>
      </c>
      <c r="W635" s="664">
        <v>1.1494269457349306</v>
      </c>
      <c r="X635" s="359">
        <v>0.19409070410401652</v>
      </c>
      <c r="Y635" s="664">
        <v>1.2764864508129303</v>
      </c>
      <c r="Z635" s="359"/>
      <c r="AA635" s="664"/>
      <c r="AB635" s="359">
        <v>0.16511183076807098</v>
      </c>
      <c r="AC635" s="363">
        <v>0.10399839020641724</v>
      </c>
      <c r="AD635" s="865">
        <v>35625272000161</v>
      </c>
      <c r="AE635" s="360" t="s">
        <v>1745</v>
      </c>
      <c r="AF635" s="844" t="s">
        <v>1746</v>
      </c>
      <c r="AG635" s="364" t="s">
        <v>59</v>
      </c>
      <c r="AH635" s="364" t="s">
        <v>1742</v>
      </c>
      <c r="AI635" s="364">
        <v>100000</v>
      </c>
      <c r="AJ635" s="364">
        <v>50000</v>
      </c>
      <c r="AK635" s="364">
        <v>100000</v>
      </c>
      <c r="AL635" s="359">
        <v>0</v>
      </c>
      <c r="AM635" s="359">
        <v>0</v>
      </c>
      <c r="AN635" s="664" t="s">
        <v>2175</v>
      </c>
      <c r="AO635" s="357" t="s">
        <v>1323</v>
      </c>
      <c r="AP635" s="360" t="s">
        <v>1744</v>
      </c>
      <c r="AQ635" s="366" t="s">
        <v>659</v>
      </c>
      <c r="AR635" s="359">
        <v>0</v>
      </c>
      <c r="AS635" s="359">
        <v>0</v>
      </c>
      <c r="AT635" s="359" t="s">
        <v>1417</v>
      </c>
      <c r="AX635" s="198"/>
      <c r="AY635" s="184"/>
      <c r="AZ635" s="184"/>
      <c r="BA635" s="184"/>
      <c r="BB635" s="848"/>
      <c r="BC635" s="184"/>
      <c r="BD635" s="184"/>
      <c r="BE635" s="184"/>
      <c r="BF635" s="184"/>
      <c r="BG635" s="848"/>
      <c r="BH635" s="186"/>
      <c r="BI635" s="199"/>
      <c r="BJ635" s="199"/>
      <c r="BK635" s="199"/>
      <c r="BL635" s="186"/>
      <c r="BM635" s="186"/>
      <c r="BN635" s="186"/>
      <c r="BO635" s="186"/>
      <c r="BP635" s="186"/>
      <c r="BQ635" s="186"/>
      <c r="BR635" s="186"/>
      <c r="BS635" s="186"/>
      <c r="BT635" s="187"/>
      <c r="BU635" s="188"/>
      <c r="BV635" s="189"/>
      <c r="BW635" s="185"/>
    </row>
    <row r="636" spans="2:75" customFormat="1" ht="18.75">
      <c r="B636" s="353" t="s">
        <v>2825</v>
      </c>
      <c r="C636" s="354">
        <v>37128109000119</v>
      </c>
      <c r="D636" s="355" t="s">
        <v>13</v>
      </c>
      <c r="E636" s="355" t="s">
        <v>1417</v>
      </c>
      <c r="F636" s="355" t="s">
        <v>1417</v>
      </c>
      <c r="G636" s="356" t="s">
        <v>1417</v>
      </c>
      <c r="H636" s="356" t="s">
        <v>1417</v>
      </c>
      <c r="I636" s="356" t="s">
        <v>1417</v>
      </c>
      <c r="J636" s="356" t="s">
        <v>608</v>
      </c>
      <c r="K636" s="357" t="s">
        <v>48</v>
      </c>
      <c r="L636" s="358"/>
      <c r="M636" s="358" t="s">
        <v>1417</v>
      </c>
      <c r="N636" s="357">
        <v>553794</v>
      </c>
      <c r="O636" s="357" t="s">
        <v>1320</v>
      </c>
      <c r="P636" s="361">
        <v>44111</v>
      </c>
      <c r="Q636" s="362">
        <v>32.28997356</v>
      </c>
      <c r="R636" s="362">
        <v>43.084666094240021</v>
      </c>
      <c r="S636" s="841">
        <v>12</v>
      </c>
      <c r="T636" s="359">
        <v>0.10553485318720468</v>
      </c>
      <c r="U636" s="664">
        <v>1.055212735315</v>
      </c>
      <c r="V636" s="359">
        <v>6.0881983647830706E-2</v>
      </c>
      <c r="W636" s="664">
        <v>0.52980115888435653</v>
      </c>
      <c r="X636" s="359">
        <v>1.3431933223896575E-2</v>
      </c>
      <c r="Y636" s="664">
        <v>8.8338495383783841E-2</v>
      </c>
      <c r="Z636" s="359"/>
      <c r="AA636" s="664"/>
      <c r="AB636" s="359">
        <v>0.2144091605991171</v>
      </c>
      <c r="AC636" s="363">
        <v>-0.25200787251576212</v>
      </c>
      <c r="AD636" s="865">
        <v>31963459000114</v>
      </c>
      <c r="AE636" s="360" t="s">
        <v>1981</v>
      </c>
      <c r="AF636" s="844" t="s">
        <v>1741</v>
      </c>
      <c r="AG636" s="364" t="s">
        <v>1436</v>
      </c>
      <c r="AH636" s="364" t="s">
        <v>1817</v>
      </c>
      <c r="AI636" s="364">
        <v>200</v>
      </c>
      <c r="AJ636" s="364">
        <v>0</v>
      </c>
      <c r="AK636" s="364">
        <v>200</v>
      </c>
      <c r="AL636" s="359">
        <v>2.5000000000000001E-2</v>
      </c>
      <c r="AM636" s="359">
        <v>0.2</v>
      </c>
      <c r="AN636" s="664" t="s">
        <v>34</v>
      </c>
      <c r="AO636" s="357" t="s">
        <v>1320</v>
      </c>
      <c r="AP636" s="360" t="s">
        <v>1762</v>
      </c>
      <c r="AQ636" s="366" t="s">
        <v>2211</v>
      </c>
      <c r="AR636" s="359">
        <v>0</v>
      </c>
      <c r="AS636" s="359">
        <v>0</v>
      </c>
      <c r="AT636" s="359" t="s">
        <v>1417</v>
      </c>
      <c r="AW636" s="198"/>
      <c r="AX636" s="198"/>
      <c r="AY636" s="184"/>
      <c r="AZ636" s="184"/>
      <c r="BA636" s="184"/>
      <c r="BB636" s="848"/>
      <c r="BC636" s="184"/>
      <c r="BD636" s="184"/>
      <c r="BE636" s="184"/>
      <c r="BF636" s="184"/>
      <c r="BG636" s="848"/>
      <c r="BH636" s="186"/>
      <c r="BI636" s="199"/>
      <c r="BJ636" s="199"/>
      <c r="BK636" s="199"/>
      <c r="BL636" s="218"/>
      <c r="BM636" s="186"/>
      <c r="BN636" s="186"/>
      <c r="BO636" s="186"/>
      <c r="BP636" s="186"/>
      <c r="BQ636" s="186"/>
      <c r="BR636" s="186"/>
      <c r="BS636" s="186"/>
      <c r="BT636" s="187"/>
      <c r="BU636" s="188"/>
      <c r="BV636" s="189"/>
      <c r="BW636" s="185"/>
    </row>
    <row r="637" spans="2:75" customFormat="1" ht="18.75">
      <c r="B637" s="353" t="s">
        <v>567</v>
      </c>
      <c r="C637" s="354">
        <v>33378392000186</v>
      </c>
      <c r="D637" s="355" t="s">
        <v>14</v>
      </c>
      <c r="E637" s="355" t="s">
        <v>614</v>
      </c>
      <c r="F637" s="355" t="s">
        <v>1417</v>
      </c>
      <c r="G637" s="356" t="s">
        <v>1417</v>
      </c>
      <c r="H637" s="356" t="s">
        <v>865</v>
      </c>
      <c r="I637" s="356" t="s">
        <v>34</v>
      </c>
      <c r="J637" s="356" t="s">
        <v>608</v>
      </c>
      <c r="K637" s="357" t="s">
        <v>48</v>
      </c>
      <c r="L637" s="358"/>
      <c r="M637" s="358" t="s">
        <v>34</v>
      </c>
      <c r="N637" s="357">
        <v>505307</v>
      </c>
      <c r="O637" s="357" t="s">
        <v>1320</v>
      </c>
      <c r="P637" s="361">
        <v>43649</v>
      </c>
      <c r="Q637" s="362">
        <v>33.636242609999996</v>
      </c>
      <c r="R637" s="362">
        <v>41.53153208286853</v>
      </c>
      <c r="S637" s="841">
        <v>12</v>
      </c>
      <c r="T637" s="359">
        <v>-7.3600411770032848E-3</v>
      </c>
      <c r="U637" s="664">
        <v>-7.3590941266010942E-2</v>
      </c>
      <c r="V637" s="359">
        <v>3.8600878412547779E-2</v>
      </c>
      <c r="W637" s="664">
        <v>0.33590873509014907</v>
      </c>
      <c r="X637" s="359">
        <v>0.25465822032081209</v>
      </c>
      <c r="Y637" s="664">
        <v>1.6748239918457986</v>
      </c>
      <c r="Z637" s="359">
        <v>0.32320352055026325</v>
      </c>
      <c r="AA637" s="664">
        <v>1.7070378902153795</v>
      </c>
      <c r="AB637" s="359">
        <v>0.12206438451039388</v>
      </c>
      <c r="AC637" s="363">
        <v>-0.62519384300224456</v>
      </c>
      <c r="AD637" s="865">
        <v>0</v>
      </c>
      <c r="AE637" s="360" t="s">
        <v>1802</v>
      </c>
      <c r="AF637" s="844" t="s">
        <v>1741</v>
      </c>
      <c r="AG637" s="364" t="s">
        <v>1436</v>
      </c>
      <c r="AH637" s="364" t="s">
        <v>1747</v>
      </c>
      <c r="AI637" s="364">
        <v>20000</v>
      </c>
      <c r="AJ637" s="364">
        <v>5000</v>
      </c>
      <c r="AK637" s="364">
        <v>20000</v>
      </c>
      <c r="AL637" s="359">
        <v>1.7500000000000002E-2</v>
      </c>
      <c r="AM637" s="359">
        <v>0.2</v>
      </c>
      <c r="AN637" s="664" t="s">
        <v>64</v>
      </c>
      <c r="AO637" s="357" t="s">
        <v>1323</v>
      </c>
      <c r="AP637" s="360" t="s">
        <v>1762</v>
      </c>
      <c r="AQ637" s="366" t="s">
        <v>668</v>
      </c>
      <c r="AR637" s="359">
        <v>4.6666666666666697E-3</v>
      </c>
      <c r="AS637" s="359">
        <v>4.6666666666666697E-3</v>
      </c>
      <c r="AT637" s="359" t="s">
        <v>1417</v>
      </c>
      <c r="AW637" s="198"/>
      <c r="AX637" s="198"/>
      <c r="AY637" s="184"/>
      <c r="AZ637" s="184"/>
      <c r="BA637" s="184"/>
      <c r="BB637" s="848"/>
      <c r="BC637" s="184"/>
      <c r="BD637" s="184"/>
      <c r="BE637" s="184"/>
      <c r="BF637" s="184"/>
      <c r="BG637" s="848"/>
      <c r="BH637" s="186"/>
      <c r="BI637" s="199"/>
      <c r="BJ637" s="199"/>
      <c r="BK637" s="199"/>
      <c r="BL637" s="218"/>
      <c r="BM637" s="186"/>
      <c r="BN637" s="186"/>
      <c r="BO637" s="186"/>
      <c r="BP637" s="186"/>
      <c r="BQ637" s="186"/>
      <c r="BR637" s="186"/>
      <c r="BS637" s="186"/>
      <c r="BT637" s="187"/>
      <c r="BU637" s="188"/>
      <c r="BV637" s="189"/>
      <c r="BW637" s="185"/>
    </row>
    <row r="638" spans="2:75" customFormat="1" ht="18.75">
      <c r="B638" s="353" t="s">
        <v>1297</v>
      </c>
      <c r="C638" s="354">
        <v>31848144000126</v>
      </c>
      <c r="D638" s="355" t="s">
        <v>14</v>
      </c>
      <c r="E638" s="355" t="s">
        <v>607</v>
      </c>
      <c r="F638" s="355" t="s">
        <v>1417</v>
      </c>
      <c r="G638" s="356" t="s">
        <v>1417</v>
      </c>
      <c r="H638" s="356" t="s">
        <v>34</v>
      </c>
      <c r="I638" s="356" t="s">
        <v>34</v>
      </c>
      <c r="J638" s="356" t="s">
        <v>608</v>
      </c>
      <c r="K638" s="357" t="s">
        <v>48</v>
      </c>
      <c r="L638" s="358"/>
      <c r="M638" s="358" t="s">
        <v>34</v>
      </c>
      <c r="N638" s="357">
        <v>490067</v>
      </c>
      <c r="O638" s="357" t="s">
        <v>1320</v>
      </c>
      <c r="P638" s="361">
        <v>43383</v>
      </c>
      <c r="Q638" s="362">
        <v>38.264482520000001</v>
      </c>
      <c r="R638" s="362">
        <v>35.086922578200003</v>
      </c>
      <c r="S638" s="841">
        <v>12</v>
      </c>
      <c r="T638" s="359">
        <v>0.15626324561915261</v>
      </c>
      <c r="U638" s="664">
        <v>1.5624313850751395</v>
      </c>
      <c r="V638" s="359">
        <v>0.205646701352725</v>
      </c>
      <c r="W638" s="664">
        <v>1.7895583252944971</v>
      </c>
      <c r="X638" s="359">
        <v>0.54046861141831859</v>
      </c>
      <c r="Y638" s="664">
        <v>3.5545280890703173</v>
      </c>
      <c r="Z638" s="359">
        <v>0.37751068343921546</v>
      </c>
      <c r="AA638" s="664">
        <v>1.9938676394820585</v>
      </c>
      <c r="AB638" s="359">
        <v>0.15758138053439741</v>
      </c>
      <c r="AC638" s="363">
        <v>0.57577818513028667</v>
      </c>
      <c r="AD638" s="865">
        <v>0</v>
      </c>
      <c r="AE638" s="360" t="s">
        <v>1974</v>
      </c>
      <c r="AF638" s="844" t="s">
        <v>1878</v>
      </c>
      <c r="AG638" s="364" t="s">
        <v>719</v>
      </c>
      <c r="AH638" s="364" t="s">
        <v>1742</v>
      </c>
      <c r="AI638" s="364">
        <v>10000</v>
      </c>
      <c r="AJ638" s="364">
        <v>5000</v>
      </c>
      <c r="AK638" s="364">
        <v>5000</v>
      </c>
      <c r="AL638" s="359">
        <v>0</v>
      </c>
      <c r="AM638" s="359">
        <v>0</v>
      </c>
      <c r="AN638" s="664" t="s">
        <v>666</v>
      </c>
      <c r="AO638" s="357" t="s">
        <v>1323</v>
      </c>
      <c r="AP638" s="360" t="s">
        <v>1744</v>
      </c>
      <c r="AQ638" s="366" t="s">
        <v>659</v>
      </c>
      <c r="AR638" s="359">
        <v>6.6666666666666697E-3</v>
      </c>
      <c r="AS638" s="359">
        <v>6.6666666666666697E-3</v>
      </c>
      <c r="AT638" s="359" t="s">
        <v>1417</v>
      </c>
      <c r="AW638" s="198"/>
      <c r="AX638" s="198"/>
      <c r="AY638" s="184"/>
      <c r="AZ638" s="184"/>
      <c r="BA638" s="184"/>
      <c r="BB638" s="848"/>
      <c r="BC638" s="184"/>
      <c r="BD638" s="184"/>
      <c r="BE638" s="184"/>
      <c r="BF638" s="184"/>
      <c r="BG638" s="848"/>
      <c r="BH638" s="186"/>
      <c r="BI638" s="199"/>
      <c r="BJ638" s="199"/>
      <c r="BK638" s="199"/>
      <c r="BL638" s="218"/>
      <c r="BM638" s="186"/>
      <c r="BN638" s="186"/>
      <c r="BO638" s="186"/>
      <c r="BP638" s="186"/>
      <c r="BQ638" s="186"/>
      <c r="BR638" s="186"/>
      <c r="BS638" s="186"/>
      <c r="BT638" s="187"/>
      <c r="BU638" s="188"/>
      <c r="BV638" s="189"/>
      <c r="BW638" s="185"/>
    </row>
    <row r="639" spans="2:75" customFormat="1" ht="18.75">
      <c r="B639" s="353" t="s">
        <v>560</v>
      </c>
      <c r="C639" s="354">
        <v>41044877000161</v>
      </c>
      <c r="D639" s="355" t="s">
        <v>14</v>
      </c>
      <c r="E639" s="355" t="s">
        <v>607</v>
      </c>
      <c r="F639" s="355" t="s">
        <v>1417</v>
      </c>
      <c r="G639" s="356" t="s">
        <v>1417</v>
      </c>
      <c r="H639" s="356" t="s">
        <v>34</v>
      </c>
      <c r="I639" s="356" t="s">
        <v>34</v>
      </c>
      <c r="J639" s="356" t="s">
        <v>608</v>
      </c>
      <c r="K639" s="357" t="s">
        <v>48</v>
      </c>
      <c r="L639" s="358"/>
      <c r="M639" s="358" t="s">
        <v>34</v>
      </c>
      <c r="N639" s="357">
        <v>579971</v>
      </c>
      <c r="O639" s="357" t="s">
        <v>1320</v>
      </c>
      <c r="P639" s="361">
        <v>44266</v>
      </c>
      <c r="Q639" s="362">
        <v>10.008095580000001</v>
      </c>
      <c r="R639" s="362">
        <v>10.371176252151395</v>
      </c>
      <c r="S639" s="841">
        <v>12</v>
      </c>
      <c r="T639" s="359">
        <v>-4.1933050663318649E-2</v>
      </c>
      <c r="U639" s="664">
        <v>-0.41927654944525683</v>
      </c>
      <c r="V639" s="359">
        <v>-7.9023670634832288E-2</v>
      </c>
      <c r="W639" s="664">
        <v>-0.68767194780982799</v>
      </c>
      <c r="X639" s="359"/>
      <c r="Y639" s="664"/>
      <c r="Z639" s="359"/>
      <c r="AA639" s="664"/>
      <c r="AB639" s="359">
        <v>0.13828352982046269</v>
      </c>
      <c r="AC639" s="363">
        <v>-1.4024696284867222</v>
      </c>
      <c r="AD639" s="865">
        <v>40936273000167</v>
      </c>
      <c r="AE639" s="360" t="s">
        <v>2063</v>
      </c>
      <c r="AF639" s="844" t="s">
        <v>1760</v>
      </c>
      <c r="AG639" s="364" t="s">
        <v>1435</v>
      </c>
      <c r="AH639" s="364" t="s">
        <v>1747</v>
      </c>
      <c r="AI639" s="364">
        <v>500</v>
      </c>
      <c r="AJ639" s="364">
        <v>100</v>
      </c>
      <c r="AK639" s="364">
        <v>100</v>
      </c>
      <c r="AL639" s="359">
        <v>1.9E-2</v>
      </c>
      <c r="AM639" s="359">
        <v>0.2</v>
      </c>
      <c r="AN639" s="664" t="s">
        <v>666</v>
      </c>
      <c r="AO639" s="357" t="s">
        <v>1323</v>
      </c>
      <c r="AP639" s="360" t="s">
        <v>1744</v>
      </c>
      <c r="AQ639" s="366" t="s">
        <v>659</v>
      </c>
      <c r="AR639" s="359">
        <v>6.3327000000000001E-3</v>
      </c>
      <c r="AS639" s="359">
        <v>6.3327000000000001E-3</v>
      </c>
      <c r="AT639" s="359" t="s">
        <v>1417</v>
      </c>
      <c r="AW639" s="198"/>
      <c r="AX639" s="198"/>
      <c r="AY639" s="184"/>
      <c r="AZ639" s="184"/>
      <c r="BA639" s="184"/>
      <c r="BB639" s="848"/>
      <c r="BC639" s="184"/>
      <c r="BD639" s="184"/>
      <c r="BE639" s="184"/>
      <c r="BF639" s="184"/>
      <c r="BG639" s="848"/>
      <c r="BH639" s="186"/>
      <c r="BI639" s="199"/>
      <c r="BJ639" s="199"/>
      <c r="BK639" s="199"/>
      <c r="BL639" s="218"/>
      <c r="BM639" s="186"/>
      <c r="BN639" s="186"/>
      <c r="BO639" s="186"/>
      <c r="BP639" s="186"/>
      <c r="BQ639" s="186"/>
      <c r="BR639" s="186"/>
      <c r="BS639" s="186"/>
      <c r="BT639" s="187"/>
      <c r="BU639" s="188"/>
      <c r="BV639" s="189"/>
      <c r="BW639" s="185"/>
    </row>
    <row r="640" spans="2:75" customFormat="1" ht="18.75">
      <c r="B640" s="353" t="s">
        <v>1663</v>
      </c>
      <c r="C640" s="354">
        <v>32666342000131</v>
      </c>
      <c r="D640" s="355" t="s">
        <v>11</v>
      </c>
      <c r="E640" s="355" t="s">
        <v>661</v>
      </c>
      <c r="F640" s="355" t="s">
        <v>1417</v>
      </c>
      <c r="G640" s="356" t="s">
        <v>738</v>
      </c>
      <c r="H640" s="356" t="s">
        <v>34</v>
      </c>
      <c r="I640" s="356" t="s">
        <v>34</v>
      </c>
      <c r="J640" s="356" t="s">
        <v>611</v>
      </c>
      <c r="K640" s="357" t="s">
        <v>48</v>
      </c>
      <c r="L640" s="358"/>
      <c r="M640" s="358" t="s">
        <v>1417</v>
      </c>
      <c r="N640" s="357">
        <v>492876</v>
      </c>
      <c r="O640" s="357" t="s">
        <v>1320</v>
      </c>
      <c r="P640" s="361">
        <v>43572</v>
      </c>
      <c r="Q640" s="362">
        <v>28.758571029999999</v>
      </c>
      <c r="R640" s="362">
        <v>50.282989565697164</v>
      </c>
      <c r="S640" s="841">
        <v>12</v>
      </c>
      <c r="T640" s="359">
        <v>-3.2750705789137413E-2</v>
      </c>
      <c r="U640" s="664">
        <v>-0.32746491604957773</v>
      </c>
      <c r="V640" s="359">
        <v>0.12294299210372661</v>
      </c>
      <c r="W640" s="664">
        <v>1.069862310499561</v>
      </c>
      <c r="X640" s="359">
        <v>7.2488546061208803E-2</v>
      </c>
      <c r="Y640" s="664">
        <v>0.4767391994037658</v>
      </c>
      <c r="Z640" s="359">
        <v>8.7187784545921021E-2</v>
      </c>
      <c r="AA640" s="664">
        <v>0.46049266892399532</v>
      </c>
      <c r="AB640" s="359">
        <v>0.20413911971510429</v>
      </c>
      <c r="AC640" s="363">
        <v>3.932716108811566E-2</v>
      </c>
      <c r="AD640" s="865">
        <v>29363886000110</v>
      </c>
      <c r="AE640" s="360" t="s">
        <v>1829</v>
      </c>
      <c r="AF640" s="844" t="s">
        <v>1830</v>
      </c>
      <c r="AG640" s="364" t="s">
        <v>1439</v>
      </c>
      <c r="AH640" s="364" t="s">
        <v>1742</v>
      </c>
      <c r="AI640" s="364">
        <v>1000</v>
      </c>
      <c r="AJ640" s="364">
        <v>1000</v>
      </c>
      <c r="AK640" s="364">
        <v>1000</v>
      </c>
      <c r="AL640" s="359">
        <v>8.5000000000000006E-3</v>
      </c>
      <c r="AM640" s="359">
        <v>0</v>
      </c>
      <c r="AN640" s="664" t="s">
        <v>64</v>
      </c>
      <c r="AO640" s="357" t="s">
        <v>1323</v>
      </c>
      <c r="AP640" s="360" t="s">
        <v>1762</v>
      </c>
      <c r="AQ640" s="366" t="s">
        <v>679</v>
      </c>
      <c r="AR640" s="359">
        <v>0</v>
      </c>
      <c r="AS640" s="359">
        <v>0</v>
      </c>
      <c r="AT640" s="359" t="s">
        <v>1417</v>
      </c>
      <c r="AW640" s="198"/>
      <c r="AX640" s="198"/>
      <c r="AY640" s="184"/>
      <c r="AZ640" s="184"/>
      <c r="BA640" s="184"/>
      <c r="BB640" s="848"/>
      <c r="BC640" s="184"/>
      <c r="BD640" s="184"/>
      <c r="BE640" s="184"/>
      <c r="BF640" s="184"/>
      <c r="BG640" s="848"/>
      <c r="BH640" s="186"/>
      <c r="BI640" s="199"/>
      <c r="BJ640" s="199"/>
      <c r="BK640" s="199"/>
      <c r="BL640" s="218"/>
      <c r="BM640" s="186"/>
      <c r="BN640" s="186"/>
      <c r="BO640" s="186"/>
      <c r="BP640" s="186"/>
      <c r="BQ640" s="186"/>
      <c r="BR640" s="186"/>
      <c r="BS640" s="186"/>
      <c r="BT640" s="187"/>
      <c r="BU640" s="188"/>
      <c r="BV640" s="189"/>
      <c r="BW640" s="185"/>
    </row>
    <row r="641" spans="2:75" customFormat="1" ht="18.75">
      <c r="B641" s="353" t="s">
        <v>1071</v>
      </c>
      <c r="C641" s="354">
        <v>44479850000190</v>
      </c>
      <c r="D641" s="355" t="s">
        <v>14</v>
      </c>
      <c r="E641" s="355" t="s">
        <v>607</v>
      </c>
      <c r="F641" s="355" t="s">
        <v>1417</v>
      </c>
      <c r="G641" s="356" t="s">
        <v>1417</v>
      </c>
      <c r="H641" s="356" t="s">
        <v>34</v>
      </c>
      <c r="I641" s="356" t="s">
        <v>34</v>
      </c>
      <c r="J641" s="356" t="s">
        <v>611</v>
      </c>
      <c r="K641" s="357" t="s">
        <v>1417</v>
      </c>
      <c r="L641" s="358"/>
      <c r="M641" s="358" t="s">
        <v>34</v>
      </c>
      <c r="N641" s="357">
        <v>640931</v>
      </c>
      <c r="O641" s="357" t="s">
        <v>1320</v>
      </c>
      <c r="P641" s="361">
        <v>44597</v>
      </c>
      <c r="Q641" s="362">
        <v>0.99024928000000001</v>
      </c>
      <c r="R641" s="362">
        <v>0.98997263869999996</v>
      </c>
      <c r="S641" s="841">
        <v>12</v>
      </c>
      <c r="T641" s="359"/>
      <c r="U641" s="664"/>
      <c r="V641" s="359"/>
      <c r="W641" s="664"/>
      <c r="X641" s="359"/>
      <c r="Y641" s="664"/>
      <c r="Z641" s="359"/>
      <c r="AA641" s="664"/>
      <c r="AB641" s="359">
        <v>0.17770345089951262</v>
      </c>
      <c r="AC641" s="363"/>
      <c r="AD641" s="865">
        <v>44839365000180</v>
      </c>
      <c r="AE641" s="360" t="s">
        <v>1763</v>
      </c>
      <c r="AF641" s="844" t="s">
        <v>1760</v>
      </c>
      <c r="AG641" s="364" t="s">
        <v>1435</v>
      </c>
      <c r="AH641" s="364" t="s">
        <v>1742</v>
      </c>
      <c r="AI641" s="364">
        <v>5000</v>
      </c>
      <c r="AJ641" s="364">
        <v>5000</v>
      </c>
      <c r="AK641" s="364">
        <v>5000</v>
      </c>
      <c r="AL641" s="359">
        <v>0</v>
      </c>
      <c r="AM641" s="359">
        <v>0</v>
      </c>
      <c r="AN641" s="664" t="s">
        <v>2161</v>
      </c>
      <c r="AO641" s="357" t="s">
        <v>1323</v>
      </c>
      <c r="AP641" s="360" t="s">
        <v>1744</v>
      </c>
      <c r="AQ641" s="366" t="s">
        <v>687</v>
      </c>
      <c r="AR641" s="359">
        <v>6.6666666666666697E-3</v>
      </c>
      <c r="AS641" s="359">
        <v>6.6666666666666697E-3</v>
      </c>
      <c r="AT641" s="359" t="s">
        <v>1417</v>
      </c>
      <c r="AX641" s="198"/>
      <c r="AY641" s="184"/>
      <c r="AZ641" s="184"/>
      <c r="BA641" s="184"/>
      <c r="BB641" s="848"/>
      <c r="BC641" s="184"/>
      <c r="BD641" s="184"/>
      <c r="BE641" s="184"/>
      <c r="BF641" s="184"/>
      <c r="BG641" s="848"/>
      <c r="BH641" s="186"/>
      <c r="BI641" s="199"/>
      <c r="BJ641" s="199"/>
      <c r="BK641" s="199"/>
      <c r="BL641" s="186"/>
      <c r="BM641" s="186"/>
      <c r="BN641" s="186"/>
      <c r="BO641" s="186"/>
      <c r="BP641" s="186"/>
      <c r="BQ641" s="186"/>
      <c r="BR641" s="186"/>
      <c r="BS641" s="186"/>
      <c r="BT641" s="187"/>
      <c r="BU641" s="188"/>
      <c r="BV641" s="189"/>
      <c r="BW641" s="185"/>
    </row>
    <row r="642" spans="2:75" customFormat="1" ht="18.75">
      <c r="B642" s="353" t="s">
        <v>495</v>
      </c>
      <c r="C642" s="354">
        <v>29853005000149</v>
      </c>
      <c r="D642" s="355" t="s">
        <v>11</v>
      </c>
      <c r="E642" s="355" t="s">
        <v>661</v>
      </c>
      <c r="F642" s="355" t="s">
        <v>1417</v>
      </c>
      <c r="G642" s="356" t="s">
        <v>738</v>
      </c>
      <c r="H642" s="356" t="s">
        <v>34</v>
      </c>
      <c r="I642" s="356" t="s">
        <v>34</v>
      </c>
      <c r="J642" s="356" t="s">
        <v>611</v>
      </c>
      <c r="K642" s="357" t="s">
        <v>48</v>
      </c>
      <c r="L642" s="358"/>
      <c r="M642" s="358" t="s">
        <v>34</v>
      </c>
      <c r="N642" s="357">
        <v>468584</v>
      </c>
      <c r="O642" s="357" t="s">
        <v>1320</v>
      </c>
      <c r="P642" s="361">
        <v>43238</v>
      </c>
      <c r="Q642" s="362">
        <v>262.38366338999998</v>
      </c>
      <c r="R642" s="362">
        <v>456.41745591944175</v>
      </c>
      <c r="S642" s="841">
        <v>12</v>
      </c>
      <c r="T642" s="359">
        <v>-3.3858373276919651E-2</v>
      </c>
      <c r="U642" s="664">
        <v>-0.33854016564061901</v>
      </c>
      <c r="V642" s="359">
        <v>-2.2823288186065604E-2</v>
      </c>
      <c r="W642" s="664">
        <v>-0.19861055448642637</v>
      </c>
      <c r="X642" s="359">
        <v>7.1781936490330711E-2</v>
      </c>
      <c r="Y642" s="664">
        <v>0.47209200340638696</v>
      </c>
      <c r="Z642" s="359">
        <v>8.6486705521545026E-2</v>
      </c>
      <c r="AA642" s="664">
        <v>0.45678983655197314</v>
      </c>
      <c r="AB642" s="359">
        <v>4.4093670264504808E-2</v>
      </c>
      <c r="AC642" s="363">
        <v>-3.1237605628681053</v>
      </c>
      <c r="AD642" s="865">
        <v>29363886000110</v>
      </c>
      <c r="AE642" s="360" t="s">
        <v>1957</v>
      </c>
      <c r="AF642" s="844" t="s">
        <v>1741</v>
      </c>
      <c r="AG642" s="364" t="s">
        <v>1436</v>
      </c>
      <c r="AH642" s="364" t="s">
        <v>1742</v>
      </c>
      <c r="AI642" s="364">
        <v>0</v>
      </c>
      <c r="AJ642" s="364">
        <v>1000</v>
      </c>
      <c r="AK642" s="364">
        <v>1000</v>
      </c>
      <c r="AL642" s="359">
        <v>8.5000000000000006E-3</v>
      </c>
      <c r="AM642" s="359">
        <v>0</v>
      </c>
      <c r="AN642" s="664" t="s">
        <v>34</v>
      </c>
      <c r="AO642" s="357" t="s">
        <v>1323</v>
      </c>
      <c r="AP642" s="360" t="s">
        <v>1762</v>
      </c>
      <c r="AQ642" s="366" t="s">
        <v>679</v>
      </c>
      <c r="AR642" s="359">
        <v>5.6666666666666697E-3</v>
      </c>
      <c r="AS642" s="359">
        <v>5.6666666666666697E-3</v>
      </c>
      <c r="AT642" s="359" t="s">
        <v>1417</v>
      </c>
      <c r="AX642" s="198"/>
      <c r="AY642" s="184"/>
      <c r="AZ642" s="184"/>
      <c r="BA642" s="184"/>
      <c r="BB642" s="848"/>
      <c r="BC642" s="184"/>
      <c r="BD642" s="184"/>
      <c r="BE642" s="184"/>
      <c r="BF642" s="184"/>
      <c r="BG642" s="848"/>
      <c r="BH642" s="186"/>
      <c r="BI642" s="199"/>
      <c r="BJ642" s="199"/>
      <c r="BK642" s="199"/>
      <c r="BL642" s="186"/>
      <c r="BM642" s="186"/>
      <c r="BN642" s="186"/>
      <c r="BO642" s="186"/>
      <c r="BP642" s="186"/>
      <c r="BQ642" s="186"/>
      <c r="BR642" s="186"/>
      <c r="BS642" s="186"/>
      <c r="BT642" s="187"/>
      <c r="BU642" s="188"/>
      <c r="BV642" s="189"/>
      <c r="BW642" s="185"/>
    </row>
    <row r="643" spans="2:75" customFormat="1" ht="18.75">
      <c r="B643" s="353" t="s">
        <v>315</v>
      </c>
      <c r="C643" s="354">
        <v>40660810000199</v>
      </c>
      <c r="D643" s="355" t="s">
        <v>11</v>
      </c>
      <c r="E643" s="355" t="s">
        <v>661</v>
      </c>
      <c r="F643" s="355" t="s">
        <v>1417</v>
      </c>
      <c r="G643" s="356" t="s">
        <v>738</v>
      </c>
      <c r="H643" s="356" t="s">
        <v>34</v>
      </c>
      <c r="I643" s="356" t="s">
        <v>34</v>
      </c>
      <c r="J643" s="356" t="s">
        <v>611</v>
      </c>
      <c r="K643" s="357" t="s">
        <v>49</v>
      </c>
      <c r="L643" s="358"/>
      <c r="M643" s="358" t="s">
        <v>34</v>
      </c>
      <c r="N643" s="357">
        <v>585211</v>
      </c>
      <c r="O643" s="357" t="s">
        <v>1320</v>
      </c>
      <c r="P643" s="361">
        <v>44277</v>
      </c>
      <c r="Q643" s="362">
        <v>20.839417770000001</v>
      </c>
      <c r="R643" s="362">
        <v>13.306375277879996</v>
      </c>
      <c r="S643" s="841">
        <v>12</v>
      </c>
      <c r="T643" s="359">
        <v>-0.14226166311237409</v>
      </c>
      <c r="U643" s="664">
        <v>-1.422433576488547</v>
      </c>
      <c r="V643" s="359">
        <v>-0.15009359297829772</v>
      </c>
      <c r="W643" s="664">
        <v>-1.3061295762141683</v>
      </c>
      <c r="X643" s="359"/>
      <c r="Y643" s="664"/>
      <c r="Z643" s="359"/>
      <c r="AA643" s="664"/>
      <c r="AB643" s="359">
        <v>0.15242887903765476</v>
      </c>
      <c r="AC643" s="363">
        <v>-1.7385706351034493</v>
      </c>
      <c r="AD643" s="865">
        <v>38281496000191</v>
      </c>
      <c r="AE643" s="360" t="s">
        <v>1957</v>
      </c>
      <c r="AF643" s="844" t="s">
        <v>1741</v>
      </c>
      <c r="AG643" s="364" t="s">
        <v>1436</v>
      </c>
      <c r="AH643" s="364" t="s">
        <v>1742</v>
      </c>
      <c r="AI643" s="364">
        <v>500</v>
      </c>
      <c r="AJ643" s="364">
        <v>0</v>
      </c>
      <c r="AK643" s="364">
        <v>500</v>
      </c>
      <c r="AL643" s="359">
        <v>8.5000000000000006E-3</v>
      </c>
      <c r="AM643" s="359">
        <v>0</v>
      </c>
      <c r="AN643" s="664" t="s">
        <v>34</v>
      </c>
      <c r="AO643" s="357" t="s">
        <v>1323</v>
      </c>
      <c r="AP643" s="360" t="s">
        <v>1762</v>
      </c>
      <c r="AQ643" s="366" t="s">
        <v>679</v>
      </c>
      <c r="AR643" s="359">
        <v>5.6666666666666697E-3</v>
      </c>
      <c r="AS643" s="359">
        <v>5.6666666666666697E-3</v>
      </c>
      <c r="AT643" s="359" t="s">
        <v>1417</v>
      </c>
      <c r="AW643" s="198"/>
      <c r="AX643" s="198"/>
      <c r="AY643" s="184"/>
      <c r="AZ643" s="184"/>
      <c r="BA643" s="184"/>
      <c r="BB643" s="184"/>
      <c r="BC643" s="184"/>
      <c r="BD643" s="184"/>
      <c r="BE643" s="184"/>
      <c r="BF643" s="184"/>
      <c r="BG643" s="848"/>
      <c r="BH643" s="186"/>
      <c r="BI643" s="199"/>
      <c r="BJ643" s="199"/>
      <c r="BK643" s="199"/>
      <c r="BL643" s="218"/>
      <c r="BM643" s="186"/>
      <c r="BN643" s="186"/>
      <c r="BO643" s="186"/>
      <c r="BP643" s="186"/>
      <c r="BQ643" s="186"/>
      <c r="BR643" s="186"/>
      <c r="BS643" s="186"/>
      <c r="BT643" s="186"/>
      <c r="BU643" s="186"/>
      <c r="BV643" s="189"/>
      <c r="BW643" s="184"/>
    </row>
    <row r="644" spans="2:75" customFormat="1" ht="18.75">
      <c r="B644" s="353" t="s">
        <v>1185</v>
      </c>
      <c r="C644" s="354">
        <v>33270025000164</v>
      </c>
      <c r="D644" s="355" t="s">
        <v>14</v>
      </c>
      <c r="E644" s="355" t="s">
        <v>607</v>
      </c>
      <c r="F644" s="355" t="s">
        <v>1417</v>
      </c>
      <c r="G644" s="356" t="s">
        <v>1417</v>
      </c>
      <c r="H644" s="356" t="s">
        <v>34</v>
      </c>
      <c r="I644" s="356" t="s">
        <v>34</v>
      </c>
      <c r="J644" s="356" t="s">
        <v>611</v>
      </c>
      <c r="K644" s="357" t="s">
        <v>48</v>
      </c>
      <c r="L644" s="358"/>
      <c r="M644" s="358" t="s">
        <v>34</v>
      </c>
      <c r="N644" s="357">
        <v>509396</v>
      </c>
      <c r="O644" s="357" t="s">
        <v>1320</v>
      </c>
      <c r="P644" s="361">
        <v>43554</v>
      </c>
      <c r="Q644" s="362">
        <v>14.07175741</v>
      </c>
      <c r="R644" s="362">
        <v>16.401606719637094</v>
      </c>
      <c r="S644" s="841">
        <v>12</v>
      </c>
      <c r="T644" s="359">
        <v>-0.14649799460841084</v>
      </c>
      <c r="U644" s="664">
        <v>-1.4647914403660325</v>
      </c>
      <c r="V644" s="359">
        <v>-0.23507849291648319</v>
      </c>
      <c r="W644" s="664">
        <v>-2.04567674234081</v>
      </c>
      <c r="X644" s="359">
        <v>7.991604040740552E-2</v>
      </c>
      <c r="Y644" s="664">
        <v>0.52558798863443745</v>
      </c>
      <c r="Z644" s="359">
        <v>-9.8808430626973198E-4</v>
      </c>
      <c r="AA644" s="664">
        <v>-5.2186849532392457E-3</v>
      </c>
      <c r="AB644" s="359">
        <v>0.20044828485245911</v>
      </c>
      <c r="AC644" s="363">
        <v>-1.7460527199442089</v>
      </c>
      <c r="AD644" s="865">
        <v>0</v>
      </c>
      <c r="AE644" s="360" t="s">
        <v>2006</v>
      </c>
      <c r="AF644" s="844" t="s">
        <v>1878</v>
      </c>
      <c r="AG644" s="364" t="s">
        <v>761</v>
      </c>
      <c r="AH644" s="364" t="s">
        <v>1747</v>
      </c>
      <c r="AI644" s="364">
        <v>10000</v>
      </c>
      <c r="AJ644" s="364">
        <v>5000</v>
      </c>
      <c r="AK644" s="364">
        <v>10000</v>
      </c>
      <c r="AL644" s="359">
        <v>0.02</v>
      </c>
      <c r="AM644" s="359">
        <v>0.2</v>
      </c>
      <c r="AN644" s="664" t="s">
        <v>34</v>
      </c>
      <c r="AO644" s="357" t="s">
        <v>1323</v>
      </c>
      <c r="AP644" s="360" t="s">
        <v>1744</v>
      </c>
      <c r="AQ644" s="366" t="s">
        <v>659</v>
      </c>
      <c r="AR644" s="359">
        <v>5.3333333333333297E-3</v>
      </c>
      <c r="AS644" s="359">
        <v>5.3333333333333297E-3</v>
      </c>
      <c r="AT644" s="359" t="s">
        <v>1417</v>
      </c>
      <c r="AW644" s="198"/>
      <c r="AX644" s="198"/>
      <c r="AY644" s="184"/>
      <c r="AZ644" s="184"/>
      <c r="BA644" s="184"/>
      <c r="BB644" s="184"/>
      <c r="BC644" s="184"/>
      <c r="BD644" s="184"/>
      <c r="BE644" s="184"/>
      <c r="BF644" s="184"/>
      <c r="BG644" s="848"/>
      <c r="BH644" s="186"/>
      <c r="BI644" s="199"/>
      <c r="BJ644" s="199"/>
      <c r="BK644" s="199"/>
      <c r="BL644" s="218"/>
      <c r="BM644" s="186"/>
      <c r="BN644" s="186"/>
      <c r="BO644" s="186"/>
      <c r="BP644" s="186"/>
      <c r="BQ644" s="186"/>
      <c r="BR644" s="186"/>
      <c r="BS644" s="186"/>
      <c r="BT644" s="186"/>
      <c r="BU644" s="186"/>
      <c r="BV644" s="189"/>
      <c r="BW644" s="184"/>
    </row>
    <row r="645" spans="2:75" customFormat="1" ht="18.75">
      <c r="B645" s="353" t="s">
        <v>603</v>
      </c>
      <c r="C645" s="354">
        <v>43140576000167</v>
      </c>
      <c r="D645" s="355" t="s">
        <v>14</v>
      </c>
      <c r="E645" s="355" t="s">
        <v>607</v>
      </c>
      <c r="F645" s="355" t="s">
        <v>1417</v>
      </c>
      <c r="G645" s="356" t="s">
        <v>866</v>
      </c>
      <c r="H645" s="356" t="s">
        <v>34</v>
      </c>
      <c r="I645" s="356" t="s">
        <v>34</v>
      </c>
      <c r="J645" s="356" t="s">
        <v>611</v>
      </c>
      <c r="K645" s="357" t="s">
        <v>1417</v>
      </c>
      <c r="L645" s="358"/>
      <c r="M645" s="358" t="s">
        <v>1414</v>
      </c>
      <c r="N645" s="357">
        <v>609481</v>
      </c>
      <c r="O645" s="357" t="s">
        <v>1320</v>
      </c>
      <c r="P645" s="361">
        <v>44439</v>
      </c>
      <c r="Q645" s="362">
        <v>0</v>
      </c>
      <c r="R645" s="362">
        <v>0</v>
      </c>
      <c r="S645" s="841">
        <v>12</v>
      </c>
      <c r="T645" s="359"/>
      <c r="U645" s="664"/>
      <c r="V645" s="359"/>
      <c r="W645" s="664"/>
      <c r="X645" s="359"/>
      <c r="Y645" s="664"/>
      <c r="Z645" s="359"/>
      <c r="AA645" s="664"/>
      <c r="AB645" s="359"/>
      <c r="AC645" s="363"/>
      <c r="AD645" s="865">
        <v>0</v>
      </c>
      <c r="AE645" s="360" t="s">
        <v>2014</v>
      </c>
      <c r="AF645" s="844" t="s">
        <v>1760</v>
      </c>
      <c r="AG645" s="364" t="s">
        <v>1435</v>
      </c>
      <c r="AH645" s="364" t="s">
        <v>1747</v>
      </c>
      <c r="AI645" s="364">
        <v>100</v>
      </c>
      <c r="AJ645" s="364">
        <v>100</v>
      </c>
      <c r="AK645" s="364">
        <v>100</v>
      </c>
      <c r="AL645" s="359">
        <v>9.0000000000000011E-3</v>
      </c>
      <c r="AM645" s="359">
        <v>0.1</v>
      </c>
      <c r="AN645" s="664" t="s">
        <v>34</v>
      </c>
      <c r="AO645" s="357" t="s">
        <v>1323</v>
      </c>
      <c r="AP645" s="360" t="s">
        <v>1744</v>
      </c>
      <c r="AQ645" s="366" t="s">
        <v>694</v>
      </c>
      <c r="AR645" s="359">
        <v>2.9997000000000001E-3</v>
      </c>
      <c r="AS645" s="359">
        <v>2.9997000000000001E-3</v>
      </c>
      <c r="AT645" s="359" t="s">
        <v>1417</v>
      </c>
      <c r="AW645" s="198"/>
      <c r="AX645" s="198"/>
      <c r="AY645" s="184"/>
      <c r="AZ645" s="184"/>
      <c r="BA645" s="184"/>
      <c r="BB645" s="184"/>
      <c r="BC645" s="184"/>
      <c r="BD645" s="184"/>
      <c r="BE645" s="184"/>
      <c r="BF645" s="184"/>
      <c r="BG645" s="848"/>
      <c r="BH645" s="186"/>
      <c r="BI645" s="199"/>
      <c r="BJ645" s="199"/>
      <c r="BK645" s="199"/>
      <c r="BL645" s="218"/>
      <c r="BM645" s="186"/>
      <c r="BN645" s="186"/>
      <c r="BO645" s="186"/>
      <c r="BP645" s="186"/>
      <c r="BQ645" s="186"/>
      <c r="BR645" s="186"/>
      <c r="BS645" s="186"/>
      <c r="BT645" s="186"/>
      <c r="BU645" s="186"/>
      <c r="BV645" s="189"/>
      <c r="BW645" s="184"/>
    </row>
    <row r="646" spans="2:75" customFormat="1" ht="18.75">
      <c r="B646" s="353" t="s">
        <v>1265</v>
      </c>
      <c r="C646" s="354">
        <v>38173769000184</v>
      </c>
      <c r="D646" s="355" t="s">
        <v>14</v>
      </c>
      <c r="E646" s="355" t="s">
        <v>607</v>
      </c>
      <c r="F646" s="355" t="s">
        <v>1417</v>
      </c>
      <c r="G646" s="356" t="s">
        <v>1417</v>
      </c>
      <c r="H646" s="356" t="s">
        <v>34</v>
      </c>
      <c r="I646" s="356" t="s">
        <v>34</v>
      </c>
      <c r="J646" s="356" t="s">
        <v>611</v>
      </c>
      <c r="K646" s="357" t="s">
        <v>1417</v>
      </c>
      <c r="L646" s="358"/>
      <c r="M646" s="358" t="s">
        <v>1414</v>
      </c>
      <c r="N646" s="357">
        <v>552852</v>
      </c>
      <c r="O646" s="357" t="s">
        <v>1320</v>
      </c>
      <c r="P646" s="361">
        <v>44078</v>
      </c>
      <c r="Q646" s="362">
        <v>9.1652755700000004</v>
      </c>
      <c r="R646" s="362">
        <v>14.268623998839994</v>
      </c>
      <c r="S646" s="841">
        <v>12</v>
      </c>
      <c r="T646" s="359">
        <v>-0.26139925114460527</v>
      </c>
      <c r="U646" s="664">
        <v>-2.6136561569882786</v>
      </c>
      <c r="V646" s="359">
        <v>-0.24037157974547751</v>
      </c>
      <c r="W646" s="664">
        <v>-2.091737717493952</v>
      </c>
      <c r="X646" s="359">
        <v>1.8389786045665657E-2</v>
      </c>
      <c r="Y646" s="664">
        <v>0.12094506446872706</v>
      </c>
      <c r="Z646" s="359"/>
      <c r="AA646" s="664"/>
      <c r="AB646" s="359">
        <v>0.21465924477920242</v>
      </c>
      <c r="AC646" s="363">
        <v>-1.6551179063786798</v>
      </c>
      <c r="AD646" s="865">
        <v>0</v>
      </c>
      <c r="AE646" s="360" t="s">
        <v>2014</v>
      </c>
      <c r="AF646" s="844" t="s">
        <v>1760</v>
      </c>
      <c r="AG646" s="364" t="s">
        <v>1435</v>
      </c>
      <c r="AH646" s="364" t="s">
        <v>1747</v>
      </c>
      <c r="AI646" s="364">
        <v>0</v>
      </c>
      <c r="AJ646" s="364">
        <v>0</v>
      </c>
      <c r="AK646" s="364">
        <v>0</v>
      </c>
      <c r="AL646" s="359">
        <v>9.0000000000000011E-3</v>
      </c>
      <c r="AM646" s="359">
        <v>0</v>
      </c>
      <c r="AN646" s="664" t="s">
        <v>2156</v>
      </c>
      <c r="AO646" s="357" t="s">
        <v>1323</v>
      </c>
      <c r="AP646" s="360" t="s">
        <v>1744</v>
      </c>
      <c r="AQ646" s="366" t="s">
        <v>659</v>
      </c>
      <c r="AR646" s="359">
        <v>2.9997000000000001E-3</v>
      </c>
      <c r="AS646" s="359">
        <v>2.9997000000000001E-3</v>
      </c>
      <c r="AT646" s="359" t="s">
        <v>1417</v>
      </c>
      <c r="AX646" s="198"/>
      <c r="AY646" s="184"/>
      <c r="AZ646" s="184"/>
      <c r="BA646" s="184"/>
      <c r="BB646" s="848"/>
      <c r="BC646" s="184"/>
      <c r="BD646" s="184"/>
      <c r="BE646" s="184"/>
      <c r="BF646" s="184"/>
      <c r="BG646" s="848"/>
      <c r="BH646" s="186"/>
      <c r="BI646" s="199"/>
      <c r="BJ646" s="199"/>
      <c r="BK646" s="199"/>
      <c r="BL646" s="186"/>
      <c r="BM646" s="186"/>
      <c r="BN646" s="186"/>
      <c r="BO646" s="186"/>
      <c r="BP646" s="186"/>
      <c r="BQ646" s="186"/>
      <c r="BR646" s="186"/>
      <c r="BS646" s="186"/>
      <c r="BT646" s="187"/>
      <c r="BU646" s="188"/>
      <c r="BV646" s="189"/>
      <c r="BW646" s="185"/>
    </row>
    <row r="647" spans="2:75" customFormat="1" ht="18.75">
      <c r="B647" s="353" t="s">
        <v>586</v>
      </c>
      <c r="C647" s="354">
        <v>38440156000166</v>
      </c>
      <c r="D647" s="355" t="s">
        <v>14</v>
      </c>
      <c r="E647" s="355" t="s">
        <v>607</v>
      </c>
      <c r="F647" s="355" t="s">
        <v>1417</v>
      </c>
      <c r="G647" s="356" t="s">
        <v>866</v>
      </c>
      <c r="H647" s="356" t="s">
        <v>34</v>
      </c>
      <c r="I647" s="356" t="s">
        <v>34</v>
      </c>
      <c r="J647" s="356" t="s">
        <v>1269</v>
      </c>
      <c r="K647" s="357" t="s">
        <v>48</v>
      </c>
      <c r="L647" s="358"/>
      <c r="M647" s="358" t="s">
        <v>1414</v>
      </c>
      <c r="N647" s="357">
        <v>554995</v>
      </c>
      <c r="O647" s="357" t="s">
        <v>1320</v>
      </c>
      <c r="P647" s="361">
        <v>44104</v>
      </c>
      <c r="Q647" s="362">
        <v>0</v>
      </c>
      <c r="R647" s="362">
        <v>0</v>
      </c>
      <c r="S647" s="841">
        <v>12</v>
      </c>
      <c r="T647" s="359"/>
      <c r="U647" s="664"/>
      <c r="V647" s="359"/>
      <c r="W647" s="664"/>
      <c r="X647" s="359"/>
      <c r="Y647" s="664"/>
      <c r="Z647" s="359"/>
      <c r="AA647" s="664"/>
      <c r="AB647" s="359"/>
      <c r="AC647" s="363"/>
      <c r="AD647" s="865">
        <v>0</v>
      </c>
      <c r="AE647" s="360" t="s">
        <v>2014</v>
      </c>
      <c r="AF647" s="844" t="s">
        <v>1760</v>
      </c>
      <c r="AG647" s="364" t="s">
        <v>1435</v>
      </c>
      <c r="AH647" s="364" t="s">
        <v>1747</v>
      </c>
      <c r="AI647" s="364">
        <v>1000</v>
      </c>
      <c r="AJ647" s="364">
        <v>100</v>
      </c>
      <c r="AK647" s="364">
        <v>100</v>
      </c>
      <c r="AL647" s="359">
        <v>9.0000000000000011E-3</v>
      </c>
      <c r="AM647" s="359">
        <v>0</v>
      </c>
      <c r="AN647" s="664" t="s">
        <v>34</v>
      </c>
      <c r="AO647" s="357" t="s">
        <v>1323</v>
      </c>
      <c r="AP647" s="360" t="s">
        <v>1744</v>
      </c>
      <c r="AQ647" s="366" t="s">
        <v>659</v>
      </c>
      <c r="AR647" s="359">
        <v>2.9997000000000001E-3</v>
      </c>
      <c r="AS647" s="359">
        <v>2.9997000000000001E-3</v>
      </c>
      <c r="AT647" s="359" t="s">
        <v>1417</v>
      </c>
      <c r="AX647" s="198"/>
      <c r="AY647" s="184"/>
      <c r="AZ647" s="184"/>
      <c r="BA647" s="184"/>
      <c r="BB647" s="848"/>
      <c r="BC647" s="184"/>
      <c r="BD647" s="184"/>
      <c r="BE647" s="184"/>
      <c r="BF647" s="184"/>
      <c r="BG647" s="848"/>
      <c r="BH647" s="186"/>
      <c r="BI647" s="199"/>
      <c r="BJ647" s="199"/>
      <c r="BK647" s="199"/>
      <c r="BL647" s="186"/>
      <c r="BM647" s="186"/>
      <c r="BN647" s="186"/>
      <c r="BO647" s="186"/>
      <c r="BP647" s="186"/>
      <c r="BQ647" s="186"/>
      <c r="BR647" s="186"/>
      <c r="BS647" s="186"/>
      <c r="BT647" s="187"/>
      <c r="BU647" s="188"/>
      <c r="BV647" s="189"/>
      <c r="BW647" s="185"/>
    </row>
    <row r="648" spans="2:75" customFormat="1" ht="18.75">
      <c r="B648" s="353" t="s">
        <v>587</v>
      </c>
      <c r="C648" s="354">
        <v>36017669000133</v>
      </c>
      <c r="D648" s="355" t="s">
        <v>14</v>
      </c>
      <c r="E648" s="355" t="s">
        <v>607</v>
      </c>
      <c r="F648" s="355" t="s">
        <v>1417</v>
      </c>
      <c r="G648" s="356" t="s">
        <v>866</v>
      </c>
      <c r="H648" s="356" t="s">
        <v>34</v>
      </c>
      <c r="I648" s="356" t="s">
        <v>34</v>
      </c>
      <c r="J648" s="356" t="s">
        <v>611</v>
      </c>
      <c r="K648" s="357" t="s">
        <v>1417</v>
      </c>
      <c r="L648" s="358"/>
      <c r="M648" s="358" t="s">
        <v>1414</v>
      </c>
      <c r="N648" s="357">
        <v>538663</v>
      </c>
      <c r="O648" s="357" t="s">
        <v>1320</v>
      </c>
      <c r="P648" s="361">
        <v>43991</v>
      </c>
      <c r="Q648" s="362">
        <v>0</v>
      </c>
      <c r="R648" s="362">
        <v>0</v>
      </c>
      <c r="S648" s="841">
        <v>12</v>
      </c>
      <c r="T648" s="359"/>
      <c r="U648" s="664"/>
      <c r="V648" s="359"/>
      <c r="W648" s="664"/>
      <c r="X648" s="359"/>
      <c r="Y648" s="664"/>
      <c r="Z648" s="359"/>
      <c r="AA648" s="664"/>
      <c r="AB648" s="359"/>
      <c r="AC648" s="363"/>
      <c r="AD648" s="865">
        <v>0</v>
      </c>
      <c r="AE648" s="360" t="s">
        <v>2014</v>
      </c>
      <c r="AF648" s="844" t="s">
        <v>1760</v>
      </c>
      <c r="AG648" s="364" t="s">
        <v>1435</v>
      </c>
      <c r="AH648" s="364" t="s">
        <v>1747</v>
      </c>
      <c r="AI648" s="364">
        <v>0</v>
      </c>
      <c r="AJ648" s="364">
        <v>100</v>
      </c>
      <c r="AK648" s="364">
        <v>0</v>
      </c>
      <c r="AL648" s="359">
        <v>0</v>
      </c>
      <c r="AM648" s="359">
        <v>0</v>
      </c>
      <c r="AN648" s="664" t="s">
        <v>2161</v>
      </c>
      <c r="AO648" s="357" t="s">
        <v>1323</v>
      </c>
      <c r="AP648" s="360" t="s">
        <v>1744</v>
      </c>
      <c r="AQ648" s="366" t="s">
        <v>659</v>
      </c>
      <c r="AR648" s="359">
        <v>2.9997000000000001E-3</v>
      </c>
      <c r="AS648" s="359">
        <v>2.9997000000000001E-3</v>
      </c>
      <c r="AT648" s="359" t="s">
        <v>1417</v>
      </c>
      <c r="AX648" s="198"/>
      <c r="AY648" s="184"/>
      <c r="AZ648" s="184"/>
      <c r="BA648" s="184"/>
      <c r="BB648" s="848"/>
      <c r="BC648" s="184"/>
      <c r="BD648" s="184"/>
      <c r="BE648" s="184"/>
      <c r="BF648" s="184"/>
      <c r="BG648" s="848"/>
      <c r="BH648" s="186"/>
      <c r="BI648" s="199"/>
      <c r="BJ648" s="199"/>
      <c r="BK648" s="199"/>
      <c r="BL648" s="186"/>
      <c r="BM648" s="186"/>
      <c r="BN648" s="186"/>
      <c r="BO648" s="186"/>
      <c r="BP648" s="186"/>
      <c r="BQ648" s="186"/>
      <c r="BR648" s="186"/>
      <c r="BS648" s="186"/>
      <c r="BT648" s="187"/>
      <c r="BU648" s="188"/>
      <c r="BV648" s="189"/>
      <c r="BW648" s="185"/>
    </row>
    <row r="649" spans="2:75" customFormat="1" ht="18.75">
      <c r="B649" s="353" t="s">
        <v>763</v>
      </c>
      <c r="C649" s="354">
        <v>21689246000192</v>
      </c>
      <c r="D649" s="355" t="s">
        <v>14</v>
      </c>
      <c r="E649" s="355" t="s">
        <v>607</v>
      </c>
      <c r="F649" s="355" t="s">
        <v>1316</v>
      </c>
      <c r="G649" s="356" t="s">
        <v>1417</v>
      </c>
      <c r="H649" s="356" t="s">
        <v>34</v>
      </c>
      <c r="I649" s="356" t="s">
        <v>34</v>
      </c>
      <c r="J649" s="356" t="s">
        <v>611</v>
      </c>
      <c r="K649" s="357" t="s">
        <v>48</v>
      </c>
      <c r="L649" s="358"/>
      <c r="M649" s="358" t="s">
        <v>34</v>
      </c>
      <c r="N649" s="357">
        <v>393959</v>
      </c>
      <c r="O649" s="357" t="s">
        <v>1320</v>
      </c>
      <c r="P649" s="361">
        <v>42082</v>
      </c>
      <c r="Q649" s="362">
        <v>117.82904000000001</v>
      </c>
      <c r="R649" s="362">
        <v>128.74129622619049</v>
      </c>
      <c r="S649" s="841">
        <v>12</v>
      </c>
      <c r="T649" s="359">
        <v>1.2342114149444234</v>
      </c>
      <c r="U649" s="664">
        <v>12.340526032762819</v>
      </c>
      <c r="V649" s="359">
        <v>1.2342114149444234</v>
      </c>
      <c r="W649" s="664">
        <v>10.740232146972032</v>
      </c>
      <c r="X649" s="359">
        <v>1.2342114149444234</v>
      </c>
      <c r="Y649" s="664">
        <v>8.1171025469148645</v>
      </c>
      <c r="Z649" s="359">
        <v>1.2342114149444234</v>
      </c>
      <c r="AA649" s="664">
        <v>6.5186345936439736</v>
      </c>
      <c r="AB649" s="359">
        <v>2.1393682522339237</v>
      </c>
      <c r="AC649" s="363">
        <v>0.52319026129202006</v>
      </c>
      <c r="AD649" s="865">
        <v>39466384000178</v>
      </c>
      <c r="AE649" s="360" t="s">
        <v>1928</v>
      </c>
      <c r="AF649" s="844" t="s">
        <v>1760</v>
      </c>
      <c r="AG649" s="364" t="s">
        <v>1435</v>
      </c>
      <c r="AH649" s="364" t="s">
        <v>1742</v>
      </c>
      <c r="AI649" s="364">
        <v>1000</v>
      </c>
      <c r="AJ649" s="364">
        <v>100</v>
      </c>
      <c r="AK649" s="364">
        <v>1000</v>
      </c>
      <c r="AL649" s="359">
        <v>0.02</v>
      </c>
      <c r="AM649" s="359">
        <v>0.2</v>
      </c>
      <c r="AN649" s="664" t="s">
        <v>34</v>
      </c>
      <c r="AO649" s="357" t="s">
        <v>1323</v>
      </c>
      <c r="AP649" s="360" t="s">
        <v>1744</v>
      </c>
      <c r="AQ649" s="366" t="s">
        <v>659</v>
      </c>
      <c r="AR649" s="359">
        <v>6.6666666666666697E-3</v>
      </c>
      <c r="AS649" s="359">
        <v>6.6666666666666697E-3</v>
      </c>
      <c r="AT649" s="359" t="s">
        <v>1417</v>
      </c>
      <c r="AW649" s="198"/>
      <c r="AX649" s="198"/>
      <c r="AY649" s="184"/>
      <c r="AZ649" s="184"/>
      <c r="BA649" s="184"/>
      <c r="BB649" s="848"/>
      <c r="BC649" s="184"/>
      <c r="BD649" s="184"/>
      <c r="BE649" s="184"/>
      <c r="BF649" s="184"/>
      <c r="BG649" s="848"/>
      <c r="BH649" s="186"/>
      <c r="BI649" s="199"/>
      <c r="BJ649" s="199"/>
      <c r="BK649" s="199"/>
      <c r="BL649" s="218"/>
      <c r="BM649" s="186"/>
      <c r="BN649" s="186"/>
      <c r="BO649" s="186"/>
      <c r="BP649" s="186"/>
      <c r="BQ649" s="186"/>
      <c r="BR649" s="186"/>
      <c r="BS649" s="186"/>
      <c r="BT649" s="187"/>
      <c r="BU649" s="188"/>
      <c r="BV649" s="189"/>
      <c r="BW649" s="185"/>
    </row>
    <row r="650" spans="2:75" customFormat="1" ht="18.75">
      <c r="B650" s="353" t="s">
        <v>87</v>
      </c>
      <c r="C650" s="354">
        <v>41373625000186</v>
      </c>
      <c r="D650" s="355" t="s">
        <v>14</v>
      </c>
      <c r="E650" s="355" t="s">
        <v>607</v>
      </c>
      <c r="F650" s="355" t="s">
        <v>1316</v>
      </c>
      <c r="G650" s="356" t="s">
        <v>1417</v>
      </c>
      <c r="H650" s="356" t="s">
        <v>34</v>
      </c>
      <c r="I650" s="356" t="s">
        <v>34</v>
      </c>
      <c r="J650" s="356" t="s">
        <v>611</v>
      </c>
      <c r="K650" s="357" t="s">
        <v>49</v>
      </c>
      <c r="L650" s="358"/>
      <c r="M650" s="358" t="s">
        <v>34</v>
      </c>
      <c r="N650" s="357">
        <v>593151</v>
      </c>
      <c r="O650" s="357" t="s">
        <v>1320</v>
      </c>
      <c r="P650" s="361">
        <v>44299</v>
      </c>
      <c r="Q650" s="362">
        <v>8.6295898500000003</v>
      </c>
      <c r="R650" s="362">
        <v>11.03180369768925</v>
      </c>
      <c r="S650" s="841">
        <v>12</v>
      </c>
      <c r="T650" s="359">
        <v>-0.3513396248024323</v>
      </c>
      <c r="U650" s="664">
        <v>-3.5129441631446703</v>
      </c>
      <c r="V650" s="359">
        <v>-0.41788398829465034</v>
      </c>
      <c r="W650" s="664">
        <v>-3.6364685907472265</v>
      </c>
      <c r="X650" s="359"/>
      <c r="Y650" s="664"/>
      <c r="Z650" s="359"/>
      <c r="AA650" s="664"/>
      <c r="AB650" s="359">
        <v>0.29565059766680507</v>
      </c>
      <c r="AC650" s="363">
        <v>-1.8021230890708808</v>
      </c>
      <c r="AD650" s="865">
        <v>0</v>
      </c>
      <c r="AE650" s="360" t="s">
        <v>1928</v>
      </c>
      <c r="AF650" s="844" t="s">
        <v>1760</v>
      </c>
      <c r="AG650" s="364" t="s">
        <v>1435</v>
      </c>
      <c r="AH650" s="364" t="s">
        <v>1742</v>
      </c>
      <c r="AI650" s="364">
        <v>1000</v>
      </c>
      <c r="AJ650" s="364">
        <v>1000</v>
      </c>
      <c r="AK650" s="364">
        <v>1000</v>
      </c>
      <c r="AL650" s="359">
        <v>0.02</v>
      </c>
      <c r="AM650" s="359">
        <v>0.2</v>
      </c>
      <c r="AN650" s="664" t="s">
        <v>34</v>
      </c>
      <c r="AO650" s="357" t="s">
        <v>1323</v>
      </c>
      <c r="AP650" s="360" t="s">
        <v>1744</v>
      </c>
      <c r="AQ650" s="366" t="s">
        <v>687</v>
      </c>
      <c r="AR650" s="359">
        <v>6.6666666666666697E-3</v>
      </c>
      <c r="AS650" s="359">
        <v>6.6666666666666697E-3</v>
      </c>
      <c r="AT650" s="359" t="s">
        <v>1417</v>
      </c>
      <c r="AW650" s="198"/>
      <c r="AX650" s="198"/>
      <c r="AY650" s="184"/>
      <c r="AZ650" s="184"/>
      <c r="BA650" s="184"/>
      <c r="BB650" s="848"/>
      <c r="BC650" s="184"/>
      <c r="BD650" s="184"/>
      <c r="BE650" s="184"/>
      <c r="BF650" s="184"/>
      <c r="BG650" s="848"/>
      <c r="BH650" s="186"/>
      <c r="BI650" s="199"/>
      <c r="BJ650" s="199"/>
      <c r="BK650" s="199"/>
      <c r="BL650" s="218"/>
      <c r="BM650" s="186"/>
      <c r="BN650" s="186"/>
      <c r="BO650" s="186"/>
      <c r="BP650" s="186"/>
      <c r="BQ650" s="186"/>
      <c r="BR650" s="186"/>
      <c r="BS650" s="186"/>
      <c r="BT650" s="187"/>
      <c r="BU650" s="188"/>
      <c r="BV650" s="189"/>
      <c r="BW650" s="185"/>
    </row>
    <row r="651" spans="2:75" customFormat="1" ht="18.75">
      <c r="B651" s="353" t="s">
        <v>1026</v>
      </c>
      <c r="C651" s="354">
        <v>31455960000170</v>
      </c>
      <c r="D651" s="355" t="s">
        <v>13</v>
      </c>
      <c r="E651" s="355" t="s">
        <v>616</v>
      </c>
      <c r="F651" s="355" t="s">
        <v>617</v>
      </c>
      <c r="G651" s="356" t="s">
        <v>34</v>
      </c>
      <c r="H651" s="356" t="s">
        <v>1336</v>
      </c>
      <c r="I651" s="356" t="s">
        <v>34</v>
      </c>
      <c r="J651" s="356" t="s">
        <v>608</v>
      </c>
      <c r="K651" s="357" t="s">
        <v>48</v>
      </c>
      <c r="L651" s="358"/>
      <c r="M651" s="358" t="s">
        <v>34</v>
      </c>
      <c r="N651" s="357">
        <v>482986</v>
      </c>
      <c r="O651" s="357" t="s">
        <v>1320</v>
      </c>
      <c r="P651" s="361">
        <v>43386</v>
      </c>
      <c r="Q651" s="362">
        <v>251.02872239000001</v>
      </c>
      <c r="R651" s="362">
        <v>189.88842411892426</v>
      </c>
      <c r="S651" s="841">
        <v>12</v>
      </c>
      <c r="T651" s="359">
        <v>3.8265123907589071E-2</v>
      </c>
      <c r="U651" s="664">
        <v>0.38260200157828028</v>
      </c>
      <c r="V651" s="359">
        <v>5.4342243008234759E-2</v>
      </c>
      <c r="W651" s="664">
        <v>0.47289167660298359</v>
      </c>
      <c r="X651" s="359">
        <v>0.14951634901146171</v>
      </c>
      <c r="Y651" s="664">
        <v>0.98333196620207719</v>
      </c>
      <c r="Z651" s="359">
        <v>0.24282577198059974</v>
      </c>
      <c r="AA651" s="664">
        <v>1.2825132374361639</v>
      </c>
      <c r="AB651" s="359">
        <v>5.0851362405023824E-2</v>
      </c>
      <c r="AC651" s="363">
        <v>-1.1911684207714679</v>
      </c>
      <c r="AD651" s="865">
        <v>43761784000183</v>
      </c>
      <c r="AE651" s="360" t="s">
        <v>1802</v>
      </c>
      <c r="AF651" s="844" t="s">
        <v>1741</v>
      </c>
      <c r="AG651" s="364" t="s">
        <v>1436</v>
      </c>
      <c r="AH651" s="364" t="s">
        <v>1742</v>
      </c>
      <c r="AI651" s="364">
        <v>100000</v>
      </c>
      <c r="AJ651" s="364">
        <v>500</v>
      </c>
      <c r="AK651" s="364">
        <v>100000</v>
      </c>
      <c r="AL651" s="359">
        <v>0.02</v>
      </c>
      <c r="AM651" s="359">
        <v>0.2</v>
      </c>
      <c r="AN651" s="664" t="s">
        <v>2161</v>
      </c>
      <c r="AO651" s="357" t="s">
        <v>1323</v>
      </c>
      <c r="AP651" s="360" t="s">
        <v>1744</v>
      </c>
      <c r="AQ651" s="366" t="s">
        <v>659</v>
      </c>
      <c r="AR651" s="359">
        <v>5.3333333333333297E-3</v>
      </c>
      <c r="AS651" s="359">
        <v>5.3333333333333297E-3</v>
      </c>
      <c r="AT651" s="359" t="s">
        <v>1417</v>
      </c>
      <c r="AX651" s="198"/>
      <c r="AY651" s="184"/>
      <c r="AZ651" s="184"/>
      <c r="BA651" s="184"/>
      <c r="BB651" s="848"/>
      <c r="BC651" s="184"/>
      <c r="BD651" s="184"/>
      <c r="BE651" s="184"/>
      <c r="BF651" s="184"/>
      <c r="BG651" s="848"/>
      <c r="BH651" s="186"/>
      <c r="BI651" s="199"/>
      <c r="BJ651" s="199"/>
      <c r="BK651" s="199"/>
      <c r="BL651" s="186"/>
      <c r="BM651" s="186"/>
      <c r="BN651" s="186"/>
      <c r="BO651" s="186"/>
      <c r="BP651" s="186"/>
      <c r="BQ651" s="186"/>
      <c r="BR651" s="186"/>
      <c r="BS651" s="186"/>
      <c r="BT651" s="187"/>
      <c r="BU651" s="188"/>
      <c r="BV651" s="189"/>
      <c r="BW651" s="185"/>
    </row>
    <row r="652" spans="2:75" customFormat="1" ht="18.75">
      <c r="B652" s="353" t="s">
        <v>500</v>
      </c>
      <c r="C652" s="354">
        <v>42730566000119</v>
      </c>
      <c r="D652" s="355" t="s">
        <v>14</v>
      </c>
      <c r="E652" s="355" t="s">
        <v>607</v>
      </c>
      <c r="F652" s="355" t="s">
        <v>860</v>
      </c>
      <c r="G652" s="356" t="s">
        <v>1417</v>
      </c>
      <c r="H652" s="356" t="s">
        <v>34</v>
      </c>
      <c r="I652" s="356" t="s">
        <v>34</v>
      </c>
      <c r="J652" s="356" t="s">
        <v>611</v>
      </c>
      <c r="K652" s="357" t="s">
        <v>48</v>
      </c>
      <c r="L652" s="358"/>
      <c r="M652" s="358" t="s">
        <v>1414</v>
      </c>
      <c r="N652" s="357">
        <v>612421</v>
      </c>
      <c r="O652" s="357" t="s">
        <v>1320</v>
      </c>
      <c r="P652" s="361">
        <v>44402</v>
      </c>
      <c r="Q652" s="362">
        <v>0</v>
      </c>
      <c r="R652" s="362"/>
      <c r="S652" s="841">
        <v>12</v>
      </c>
      <c r="T652" s="359"/>
      <c r="U652" s="664"/>
      <c r="V652" s="359"/>
      <c r="W652" s="664"/>
      <c r="X652" s="359"/>
      <c r="Y652" s="664"/>
      <c r="Z652" s="359"/>
      <c r="AA652" s="664"/>
      <c r="AB652" s="359"/>
      <c r="AC652" s="363"/>
      <c r="AD652" s="865">
        <v>0</v>
      </c>
      <c r="AE652" s="360" t="s">
        <v>2014</v>
      </c>
      <c r="AF652" s="844" t="s">
        <v>1760</v>
      </c>
      <c r="AG652" s="364" t="s">
        <v>1435</v>
      </c>
      <c r="AH652" s="364" t="s">
        <v>1817</v>
      </c>
      <c r="AI652" s="364">
        <v>100</v>
      </c>
      <c r="AJ652" s="364">
        <v>100</v>
      </c>
      <c r="AK652" s="364">
        <v>100</v>
      </c>
      <c r="AL652" s="359">
        <v>0</v>
      </c>
      <c r="AM652" s="359">
        <v>0</v>
      </c>
      <c r="AN652" s="664" t="s">
        <v>2161</v>
      </c>
      <c r="AO652" s="357" t="s">
        <v>1323</v>
      </c>
      <c r="AP652" s="360" t="s">
        <v>1744</v>
      </c>
      <c r="AQ652" s="366" t="s">
        <v>694</v>
      </c>
      <c r="AR652" s="359">
        <v>2.9997000000000001E-3</v>
      </c>
      <c r="AS652" s="359">
        <v>2.9997000000000001E-3</v>
      </c>
      <c r="AT652" s="359" t="s">
        <v>1417</v>
      </c>
      <c r="AX652" s="198"/>
      <c r="AY652" s="184"/>
      <c r="AZ652" s="184"/>
      <c r="BA652" s="184"/>
      <c r="BB652" s="848"/>
      <c r="BC652" s="184"/>
      <c r="BD652" s="184"/>
      <c r="BE652" s="184"/>
      <c r="BF652" s="184"/>
      <c r="BG652" s="848"/>
      <c r="BH652" s="186"/>
      <c r="BI652" s="199"/>
      <c r="BJ652" s="199"/>
      <c r="BK652" s="199"/>
      <c r="BL652" s="186"/>
      <c r="BM652" s="186"/>
      <c r="BN652" s="186"/>
      <c r="BO652" s="186"/>
      <c r="BP652" s="186"/>
      <c r="BQ652" s="186"/>
      <c r="BR652" s="186"/>
      <c r="BS652" s="186"/>
      <c r="BT652" s="187"/>
      <c r="BU652" s="188"/>
      <c r="BV652" s="189"/>
      <c r="BW652" s="185"/>
    </row>
    <row r="653" spans="2:75" customFormat="1" ht="18.75">
      <c r="B653" s="353" t="s">
        <v>502</v>
      </c>
      <c r="C653" s="354">
        <v>34218748000187</v>
      </c>
      <c r="D653" s="355" t="s">
        <v>14</v>
      </c>
      <c r="E653" s="355" t="s">
        <v>607</v>
      </c>
      <c r="F653" s="355" t="s">
        <v>860</v>
      </c>
      <c r="G653" s="356" t="s">
        <v>1417</v>
      </c>
      <c r="H653" s="356" t="s">
        <v>34</v>
      </c>
      <c r="I653" s="356" t="s">
        <v>34</v>
      </c>
      <c r="J653" s="356" t="s">
        <v>611</v>
      </c>
      <c r="K653" s="357" t="s">
        <v>48</v>
      </c>
      <c r="L653" s="358"/>
      <c r="M653" s="358" t="s">
        <v>1414</v>
      </c>
      <c r="N653" s="357">
        <v>518719</v>
      </c>
      <c r="O653" s="357" t="s">
        <v>1320</v>
      </c>
      <c r="P653" s="361">
        <v>43788</v>
      </c>
      <c r="Q653" s="362">
        <v>0</v>
      </c>
      <c r="R653" s="362">
        <v>0</v>
      </c>
      <c r="S653" s="841">
        <v>12</v>
      </c>
      <c r="T653" s="359"/>
      <c r="U653" s="664"/>
      <c r="V653" s="359"/>
      <c r="W653" s="664"/>
      <c r="X653" s="359"/>
      <c r="Y653" s="664"/>
      <c r="Z653" s="359"/>
      <c r="AA653" s="664"/>
      <c r="AB653" s="359"/>
      <c r="AC653" s="363"/>
      <c r="AD653" s="865">
        <v>0</v>
      </c>
      <c r="AE653" s="360" t="s">
        <v>2014</v>
      </c>
      <c r="AF653" s="844" t="s">
        <v>1760</v>
      </c>
      <c r="AG653" s="364" t="s">
        <v>1435</v>
      </c>
      <c r="AH653" s="364" t="s">
        <v>1747</v>
      </c>
      <c r="AI653" s="364">
        <v>1000</v>
      </c>
      <c r="AJ653" s="364">
        <v>100</v>
      </c>
      <c r="AK653" s="364">
        <v>0</v>
      </c>
      <c r="AL653" s="359">
        <v>7.1999999999999998E-3</v>
      </c>
      <c r="AM653" s="359">
        <v>0</v>
      </c>
      <c r="AN653" s="664" t="s">
        <v>2161</v>
      </c>
      <c r="AO653" s="357" t="s">
        <v>1323</v>
      </c>
      <c r="AP653" s="360" t="s">
        <v>1762</v>
      </c>
      <c r="AQ653" s="366" t="s">
        <v>668</v>
      </c>
      <c r="AR653" s="359">
        <v>2.3997599999999999E-3</v>
      </c>
      <c r="AS653" s="359">
        <v>2.3997599999999999E-3</v>
      </c>
      <c r="AT653" s="359" t="s">
        <v>1417</v>
      </c>
      <c r="AX653" s="198"/>
      <c r="AY653" s="184"/>
      <c r="AZ653" s="184"/>
      <c r="BA653" s="184"/>
      <c r="BB653" s="848"/>
      <c r="BC653" s="184"/>
      <c r="BD653" s="184"/>
      <c r="BE653" s="184"/>
      <c r="BF653" s="184"/>
      <c r="BG653" s="848"/>
      <c r="BH653" s="186"/>
      <c r="BI653" s="199"/>
      <c r="BJ653" s="199"/>
      <c r="BK653" s="199"/>
      <c r="BL653" s="186"/>
      <c r="BM653" s="186"/>
      <c r="BN653" s="186"/>
      <c r="BO653" s="186"/>
      <c r="BP653" s="186"/>
      <c r="BQ653" s="186"/>
      <c r="BR653" s="186"/>
      <c r="BS653" s="186"/>
      <c r="BT653" s="187"/>
      <c r="BU653" s="188"/>
      <c r="BV653" s="189"/>
      <c r="BW653" s="185"/>
    </row>
    <row r="654" spans="2:75" customFormat="1" ht="18.75">
      <c r="B654" s="353" t="s">
        <v>1266</v>
      </c>
      <c r="C654" s="354">
        <v>44209661000105</v>
      </c>
      <c r="D654" s="355" t="s">
        <v>14</v>
      </c>
      <c r="E654" s="355" t="s">
        <v>607</v>
      </c>
      <c r="F654" s="355" t="s">
        <v>860</v>
      </c>
      <c r="G654" s="356" t="s">
        <v>1417</v>
      </c>
      <c r="H654" s="356" t="s">
        <v>34</v>
      </c>
      <c r="I654" s="356" t="s">
        <v>34</v>
      </c>
      <c r="J654" s="356" t="s">
        <v>611</v>
      </c>
      <c r="K654" s="357" t="s">
        <v>48</v>
      </c>
      <c r="L654" s="358"/>
      <c r="M654" s="358" t="s">
        <v>1414</v>
      </c>
      <c r="N654" s="357">
        <v>626112</v>
      </c>
      <c r="O654" s="357" t="s">
        <v>1320</v>
      </c>
      <c r="P654" s="361">
        <v>44530</v>
      </c>
      <c r="Q654" s="362"/>
      <c r="R654" s="362"/>
      <c r="S654" s="841">
        <v>12</v>
      </c>
      <c r="T654" s="359"/>
      <c r="U654" s="664"/>
      <c r="V654" s="359"/>
      <c r="W654" s="664"/>
      <c r="X654" s="359"/>
      <c r="Y654" s="664"/>
      <c r="Z654" s="359"/>
      <c r="AA654" s="664"/>
      <c r="AB654" s="359"/>
      <c r="AC654" s="363"/>
      <c r="AD654" s="865">
        <v>0</v>
      </c>
      <c r="AE654" s="360" t="s">
        <v>2014</v>
      </c>
      <c r="AF654" s="844" t="s">
        <v>1760</v>
      </c>
      <c r="AG654" s="364" t="s">
        <v>1435</v>
      </c>
      <c r="AH654" s="364" t="s">
        <v>1747</v>
      </c>
      <c r="AI654" s="364">
        <v>1000</v>
      </c>
      <c r="AJ654" s="364">
        <v>100</v>
      </c>
      <c r="AK654" s="364">
        <v>100</v>
      </c>
      <c r="AL654" s="359">
        <v>9.0000000000000011E-3</v>
      </c>
      <c r="AM654" s="359">
        <v>0.1</v>
      </c>
      <c r="AN654" s="664" t="s">
        <v>2161</v>
      </c>
      <c r="AO654" s="357" t="s">
        <v>1323</v>
      </c>
      <c r="AP654" s="360" t="s">
        <v>1744</v>
      </c>
      <c r="AQ654" s="366" t="s">
        <v>659</v>
      </c>
      <c r="AR654" s="359">
        <v>2.9997000000000001E-3</v>
      </c>
      <c r="AS654" s="359">
        <v>2.9997000000000001E-3</v>
      </c>
      <c r="AT654" s="359" t="s">
        <v>1417</v>
      </c>
      <c r="AX654" s="198"/>
      <c r="AY654" s="184"/>
      <c r="AZ654" s="184"/>
      <c r="BA654" s="184"/>
      <c r="BB654" s="848"/>
      <c r="BC654" s="184"/>
      <c r="BD654" s="184"/>
      <c r="BE654" s="184"/>
      <c r="BF654" s="184"/>
      <c r="BG654" s="848"/>
      <c r="BH654" s="186"/>
      <c r="BI654" s="199"/>
      <c r="BJ654" s="199"/>
      <c r="BK654" s="199"/>
      <c r="BL654" s="186"/>
      <c r="BM654" s="186"/>
      <c r="BN654" s="186"/>
      <c r="BO654" s="186"/>
      <c r="BP654" s="186"/>
      <c r="BQ654" s="186"/>
      <c r="BR654" s="186"/>
      <c r="BS654" s="186"/>
      <c r="BT654" s="187"/>
      <c r="BU654" s="188"/>
      <c r="BV654" s="189"/>
      <c r="BW654" s="185"/>
    </row>
    <row r="655" spans="2:75" customFormat="1" ht="18.75">
      <c r="B655" s="353" t="s">
        <v>509</v>
      </c>
      <c r="C655" s="354">
        <v>39456513000147</v>
      </c>
      <c r="D655" s="355" t="s">
        <v>14</v>
      </c>
      <c r="E655" s="355" t="s">
        <v>607</v>
      </c>
      <c r="F655" s="355" t="s">
        <v>860</v>
      </c>
      <c r="G655" s="356" t="s">
        <v>866</v>
      </c>
      <c r="H655" s="356" t="s">
        <v>34</v>
      </c>
      <c r="I655" s="356" t="s">
        <v>34</v>
      </c>
      <c r="J655" s="356" t="s">
        <v>611</v>
      </c>
      <c r="K655" s="357" t="s">
        <v>1417</v>
      </c>
      <c r="L655" s="358"/>
      <c r="M655" s="358" t="s">
        <v>1414</v>
      </c>
      <c r="N655" s="357">
        <v>560189</v>
      </c>
      <c r="O655" s="357" t="s">
        <v>1320</v>
      </c>
      <c r="P655" s="361">
        <v>44147</v>
      </c>
      <c r="Q655" s="362">
        <v>7.6888952599999998</v>
      </c>
      <c r="R655" s="362">
        <v>13.346980671479999</v>
      </c>
      <c r="S655" s="841">
        <v>12</v>
      </c>
      <c r="T655" s="359">
        <v>-0.4384332689358188</v>
      </c>
      <c r="U655" s="664">
        <v>-4.38376853707467</v>
      </c>
      <c r="V655" s="359">
        <v>-0.49936673728785541</v>
      </c>
      <c r="W655" s="664">
        <v>-4.3455396863179008</v>
      </c>
      <c r="X655" s="359"/>
      <c r="Y655" s="664"/>
      <c r="Z655" s="359"/>
      <c r="AA655" s="664"/>
      <c r="AB655" s="359">
        <v>0.31589142319111196</v>
      </c>
      <c r="AC655" s="363">
        <v>-1.944597011025919</v>
      </c>
      <c r="AD655" s="865">
        <v>0</v>
      </c>
      <c r="AE655" s="360" t="s">
        <v>2014</v>
      </c>
      <c r="AF655" s="844" t="s">
        <v>1760</v>
      </c>
      <c r="AG655" s="364" t="s">
        <v>1435</v>
      </c>
      <c r="AH655" s="364" t="s">
        <v>1747</v>
      </c>
      <c r="AI655" s="364">
        <v>0</v>
      </c>
      <c r="AJ655" s="364">
        <v>0</v>
      </c>
      <c r="AK655" s="364">
        <v>0</v>
      </c>
      <c r="AL655" s="359">
        <v>9.0000000000000011E-3</v>
      </c>
      <c r="AM655" s="359">
        <v>0</v>
      </c>
      <c r="AN655" s="664" t="s">
        <v>34</v>
      </c>
      <c r="AO655" s="357" t="s">
        <v>1323</v>
      </c>
      <c r="AP655" s="360" t="s">
        <v>1744</v>
      </c>
      <c r="AQ655" s="366" t="s">
        <v>659</v>
      </c>
      <c r="AR655" s="359">
        <v>2.9997000000000001E-3</v>
      </c>
      <c r="AS655" s="359">
        <v>2.9997000000000001E-3</v>
      </c>
      <c r="AT655" s="359" t="s">
        <v>1417</v>
      </c>
      <c r="AX655" s="198"/>
      <c r="AY655" s="184"/>
      <c r="AZ655" s="184"/>
      <c r="BA655" s="184"/>
      <c r="BB655" s="848"/>
      <c r="BC655" s="184"/>
      <c r="BD655" s="184"/>
      <c r="BE655" s="184"/>
      <c r="BF655" s="184"/>
      <c r="BG655" s="848"/>
      <c r="BH655" s="186"/>
      <c r="BI655" s="199"/>
      <c r="BJ655" s="199"/>
      <c r="BK655" s="199"/>
      <c r="BL655" s="186"/>
      <c r="BM655" s="186"/>
      <c r="BN655" s="186"/>
      <c r="BO655" s="186"/>
      <c r="BP655" s="186"/>
      <c r="BQ655" s="186"/>
      <c r="BR655" s="186"/>
      <c r="BS655" s="186"/>
      <c r="BT655" s="187"/>
      <c r="BU655" s="188"/>
      <c r="BV655" s="189"/>
      <c r="BW655" s="185"/>
    </row>
    <row r="656" spans="2:75" customFormat="1" ht="18.75">
      <c r="B656" s="353" t="s">
        <v>740</v>
      </c>
      <c r="C656" s="354">
        <v>31848238000103</v>
      </c>
      <c r="D656" s="355" t="s">
        <v>14</v>
      </c>
      <c r="E656" s="355" t="s">
        <v>607</v>
      </c>
      <c r="F656" s="355" t="s">
        <v>1417</v>
      </c>
      <c r="G656" s="356" t="s">
        <v>1417</v>
      </c>
      <c r="H656" s="356" t="s">
        <v>34</v>
      </c>
      <c r="I656" s="356" t="s">
        <v>34</v>
      </c>
      <c r="J656" s="356" t="s">
        <v>608</v>
      </c>
      <c r="K656" s="357" t="s">
        <v>48</v>
      </c>
      <c r="L656" s="358"/>
      <c r="M656" s="358" t="s">
        <v>1414</v>
      </c>
      <c r="N656" s="357">
        <v>509892</v>
      </c>
      <c r="O656" s="357" t="s">
        <v>1320</v>
      </c>
      <c r="P656" s="361">
        <v>43349</v>
      </c>
      <c r="Q656" s="362">
        <v>2.4786702200000001</v>
      </c>
      <c r="R656" s="362">
        <v>3.0479140448207156</v>
      </c>
      <c r="S656" s="841">
        <v>13</v>
      </c>
      <c r="T656" s="359">
        <v>3.8553286034949341E-2</v>
      </c>
      <c r="U656" s="664">
        <v>0.38548325206039957</v>
      </c>
      <c r="V656" s="359">
        <v>2.2617164157750835E-2</v>
      </c>
      <c r="W656" s="664">
        <v>0.19681684241379144</v>
      </c>
      <c r="X656" s="359">
        <v>5.3872800681433963E-2</v>
      </c>
      <c r="Y656" s="664">
        <v>0.35430805640409319</v>
      </c>
      <c r="Z656" s="359">
        <v>0.10181290420128053</v>
      </c>
      <c r="AA656" s="664">
        <v>0.53773698036629547</v>
      </c>
      <c r="AB656" s="359">
        <v>0.16349005121201698</v>
      </c>
      <c r="AC656" s="363">
        <v>-0.56454576419980718</v>
      </c>
      <c r="AD656" s="865">
        <v>0</v>
      </c>
      <c r="AE656" s="360" t="s">
        <v>2007</v>
      </c>
      <c r="AF656" s="844" t="s">
        <v>1757</v>
      </c>
      <c r="AG656" s="364" t="s">
        <v>741</v>
      </c>
      <c r="AH656" s="364" t="s">
        <v>1747</v>
      </c>
      <c r="AI656" s="364">
        <v>5000</v>
      </c>
      <c r="AJ656" s="364">
        <v>500</v>
      </c>
      <c r="AK656" s="364">
        <v>5000</v>
      </c>
      <c r="AL656" s="359">
        <v>0</v>
      </c>
      <c r="AM656" s="359">
        <v>0</v>
      </c>
      <c r="AN656" s="664" t="s">
        <v>666</v>
      </c>
      <c r="AO656" s="357" t="s">
        <v>1323</v>
      </c>
      <c r="AP656" s="360" t="s">
        <v>1744</v>
      </c>
      <c r="AQ656" s="366" t="s">
        <v>665</v>
      </c>
      <c r="AR656" s="359">
        <v>1.33333333333333E-3</v>
      </c>
      <c r="AS656" s="359">
        <v>1.33333333333333E-3</v>
      </c>
      <c r="AT656" s="359" t="s">
        <v>1417</v>
      </c>
      <c r="AX656" s="198"/>
      <c r="AY656" s="184"/>
      <c r="AZ656" s="184"/>
      <c r="BA656" s="184"/>
      <c r="BB656" s="848"/>
      <c r="BC656" s="184"/>
      <c r="BD656" s="184"/>
      <c r="BE656" s="184"/>
      <c r="BF656" s="184"/>
      <c r="BG656" s="848"/>
      <c r="BH656" s="186"/>
      <c r="BI656" s="199"/>
      <c r="BJ656" s="199"/>
      <c r="BK656" s="199"/>
      <c r="BL656" s="186"/>
      <c r="BM656" s="186"/>
      <c r="BN656" s="186"/>
      <c r="BO656" s="186"/>
      <c r="BP656" s="186"/>
      <c r="BQ656" s="186"/>
      <c r="BR656" s="186"/>
      <c r="BS656" s="186"/>
      <c r="BT656" s="187"/>
      <c r="BU656" s="188"/>
      <c r="BV656" s="189"/>
      <c r="BW656" s="185"/>
    </row>
    <row r="657" spans="2:75" customFormat="1" ht="18.75">
      <c r="B657" s="353" t="s">
        <v>504</v>
      </c>
      <c r="C657" s="354">
        <v>41033759000158</v>
      </c>
      <c r="D657" s="355" t="s">
        <v>14</v>
      </c>
      <c r="E657" s="355" t="s">
        <v>15</v>
      </c>
      <c r="F657" s="355" t="s">
        <v>701</v>
      </c>
      <c r="G657" s="356" t="s">
        <v>1417</v>
      </c>
      <c r="H657" s="356" t="s">
        <v>34</v>
      </c>
      <c r="I657" s="356" t="s">
        <v>34</v>
      </c>
      <c r="J657" s="356" t="s">
        <v>611</v>
      </c>
      <c r="K657" s="357" t="s">
        <v>49</v>
      </c>
      <c r="L657" s="358"/>
      <c r="M657" s="358" t="s">
        <v>1414</v>
      </c>
      <c r="N657" s="357">
        <v>582220</v>
      </c>
      <c r="O657" s="357" t="s">
        <v>1320</v>
      </c>
      <c r="P657" s="361">
        <v>44286</v>
      </c>
      <c r="Q657" s="362">
        <v>0</v>
      </c>
      <c r="R657" s="362">
        <v>0</v>
      </c>
      <c r="S657" s="841">
        <v>13</v>
      </c>
      <c r="T657" s="359"/>
      <c r="U657" s="664"/>
      <c r="V657" s="359"/>
      <c r="W657" s="664"/>
      <c r="X657" s="359"/>
      <c r="Y657" s="664"/>
      <c r="Z657" s="359"/>
      <c r="AA657" s="664"/>
      <c r="AB657" s="359"/>
      <c r="AC657" s="363"/>
      <c r="AD657" s="865">
        <v>41395280000161</v>
      </c>
      <c r="AE657" s="360" t="s">
        <v>2014</v>
      </c>
      <c r="AF657" s="844" t="s">
        <v>1760</v>
      </c>
      <c r="AG657" s="364" t="s">
        <v>1435</v>
      </c>
      <c r="AH657" s="364" t="s">
        <v>1742</v>
      </c>
      <c r="AI657" s="364">
        <v>0</v>
      </c>
      <c r="AJ657" s="364">
        <v>0</v>
      </c>
      <c r="AK657" s="364">
        <v>0</v>
      </c>
      <c r="AL657" s="359">
        <v>5.0000000000000001E-4</v>
      </c>
      <c r="AM657" s="359">
        <v>0</v>
      </c>
      <c r="AN657" s="664" t="s">
        <v>34</v>
      </c>
      <c r="AO657" s="357" t="s">
        <v>1323</v>
      </c>
      <c r="AP657" s="360" t="s">
        <v>1762</v>
      </c>
      <c r="AQ657" s="366" t="s">
        <v>679</v>
      </c>
      <c r="AR657" s="359">
        <v>1.6665000000000001E-4</v>
      </c>
      <c r="AS657" s="359">
        <v>1.6665000000000001E-4</v>
      </c>
      <c r="AT657" s="359" t="s">
        <v>1417</v>
      </c>
      <c r="AX657" s="198"/>
      <c r="AY657" s="184"/>
      <c r="AZ657" s="184"/>
      <c r="BA657" s="184"/>
      <c r="BB657" s="848"/>
      <c r="BC657" s="184"/>
      <c r="BD657" s="184"/>
      <c r="BE657" s="184"/>
      <c r="BF657" s="184"/>
      <c r="BG657" s="848"/>
      <c r="BH657" s="186"/>
      <c r="BI657" s="199"/>
      <c r="BJ657" s="199"/>
      <c r="BK657" s="199"/>
      <c r="BL657" s="186"/>
      <c r="BM657" s="186"/>
      <c r="BN657" s="186"/>
      <c r="BO657" s="186"/>
      <c r="BP657" s="186"/>
      <c r="BQ657" s="186"/>
      <c r="BR657" s="186"/>
      <c r="BS657" s="186"/>
      <c r="BT657" s="187"/>
      <c r="BU657" s="188"/>
      <c r="BV657" s="189"/>
      <c r="BW657" s="185"/>
    </row>
    <row r="658" spans="2:75" customFormat="1" ht="18.75">
      <c r="B658" s="353" t="s">
        <v>604</v>
      </c>
      <c r="C658" s="354">
        <v>43508005000132</v>
      </c>
      <c r="D658" s="355" t="s">
        <v>14</v>
      </c>
      <c r="E658" s="355" t="s">
        <v>15</v>
      </c>
      <c r="F658" s="355" t="s">
        <v>701</v>
      </c>
      <c r="G658" s="356" t="s">
        <v>1417</v>
      </c>
      <c r="H658" s="356" t="s">
        <v>34</v>
      </c>
      <c r="I658" s="356" t="s">
        <v>34</v>
      </c>
      <c r="J658" s="356" t="s">
        <v>611</v>
      </c>
      <c r="K658" s="357" t="s">
        <v>49</v>
      </c>
      <c r="L658" s="358"/>
      <c r="M658" s="358" t="s">
        <v>34</v>
      </c>
      <c r="N658" s="357">
        <v>616052</v>
      </c>
      <c r="O658" s="357" t="s">
        <v>1320</v>
      </c>
      <c r="P658" s="361">
        <v>44471</v>
      </c>
      <c r="Q658" s="362">
        <v>8.5299999999999994</v>
      </c>
      <c r="R658" s="362">
        <v>20.180897959183692</v>
      </c>
      <c r="S658" s="841">
        <v>13</v>
      </c>
      <c r="T658" s="359">
        <v>-0.8085106382978724</v>
      </c>
      <c r="U658" s="664">
        <v>-8.0840660350964768</v>
      </c>
      <c r="V658" s="359">
        <v>-0.84070796460177</v>
      </c>
      <c r="W658" s="664">
        <v>-7.315925455152227</v>
      </c>
      <c r="X658" s="359"/>
      <c r="Y658" s="664"/>
      <c r="Z658" s="359"/>
      <c r="AA658" s="664"/>
      <c r="AB658" s="359">
        <v>0.83026201625564977</v>
      </c>
      <c r="AC658" s="363">
        <v>-1.1509893575160548</v>
      </c>
      <c r="AD658" s="865">
        <v>42682760000176</v>
      </c>
      <c r="AE658" s="360" t="s">
        <v>2014</v>
      </c>
      <c r="AF658" s="844" t="s">
        <v>1760</v>
      </c>
      <c r="AG658" s="364" t="s">
        <v>1435</v>
      </c>
      <c r="AH658" s="364" t="s">
        <v>1742</v>
      </c>
      <c r="AI658" s="364">
        <v>0</v>
      </c>
      <c r="AJ658" s="364">
        <v>0</v>
      </c>
      <c r="AK658" s="364">
        <v>0</v>
      </c>
      <c r="AL658" s="359">
        <v>0</v>
      </c>
      <c r="AM658" s="359">
        <v>0</v>
      </c>
      <c r="AN658" s="664" t="s">
        <v>2161</v>
      </c>
      <c r="AO658" s="357" t="s">
        <v>1323</v>
      </c>
      <c r="AP658" s="360" t="s">
        <v>1762</v>
      </c>
      <c r="AQ658" s="366" t="s">
        <v>679</v>
      </c>
      <c r="AR658" s="359">
        <v>4.6661999999999997E-3</v>
      </c>
      <c r="AS658" s="359">
        <v>4.6661999999999997E-3</v>
      </c>
      <c r="AT658" s="359" t="s">
        <v>1417</v>
      </c>
      <c r="AX658" s="198"/>
      <c r="AY658" s="184"/>
      <c r="AZ658" s="184"/>
      <c r="BA658" s="184"/>
      <c r="BB658" s="848"/>
      <c r="BC658" s="184"/>
      <c r="BD658" s="184"/>
      <c r="BE658" s="184"/>
      <c r="BF658" s="184"/>
      <c r="BG658" s="848"/>
      <c r="BH658" s="186"/>
      <c r="BI658" s="199"/>
      <c r="BJ658" s="199"/>
      <c r="BK658" s="199"/>
      <c r="BL658" s="186"/>
      <c r="BM658" s="186"/>
      <c r="BN658" s="186"/>
      <c r="BO658" s="186"/>
      <c r="BP658" s="186"/>
      <c r="BQ658" s="186"/>
      <c r="BR658" s="186"/>
      <c r="BS658" s="186"/>
      <c r="BT658" s="187"/>
      <c r="BU658" s="188"/>
      <c r="BV658" s="189"/>
      <c r="BW658" s="185"/>
    </row>
    <row r="659" spans="2:75" customFormat="1" ht="18.75">
      <c r="B659" s="353" t="s">
        <v>1261</v>
      </c>
      <c r="C659" s="354">
        <v>43984912000158</v>
      </c>
      <c r="D659" s="355" t="s">
        <v>14</v>
      </c>
      <c r="E659" s="355" t="s">
        <v>15</v>
      </c>
      <c r="F659" s="355" t="s">
        <v>701</v>
      </c>
      <c r="G659" s="356" t="s">
        <v>1417</v>
      </c>
      <c r="H659" s="356" t="s">
        <v>34</v>
      </c>
      <c r="I659" s="356" t="s">
        <v>34</v>
      </c>
      <c r="J659" s="356" t="s">
        <v>611</v>
      </c>
      <c r="K659" s="357" t="s">
        <v>49</v>
      </c>
      <c r="L659" s="358"/>
      <c r="M659" s="358" t="s">
        <v>34</v>
      </c>
      <c r="N659" s="357">
        <v>626090</v>
      </c>
      <c r="O659" s="357" t="s">
        <v>1320</v>
      </c>
      <c r="P659" s="361">
        <v>44530</v>
      </c>
      <c r="Q659" s="362"/>
      <c r="R659" s="362"/>
      <c r="S659" s="841">
        <v>13</v>
      </c>
      <c r="T659" s="359"/>
      <c r="U659" s="664"/>
      <c r="V659" s="359"/>
      <c r="W659" s="664"/>
      <c r="X659" s="359"/>
      <c r="Y659" s="664"/>
      <c r="Z659" s="359"/>
      <c r="AA659" s="664"/>
      <c r="AB659" s="359"/>
      <c r="AC659" s="363"/>
      <c r="AD659" s="865">
        <v>40226808000106</v>
      </c>
      <c r="AE659" s="360" t="s">
        <v>2014</v>
      </c>
      <c r="AF659" s="844" t="s">
        <v>1760</v>
      </c>
      <c r="AG659" s="364" t="s">
        <v>1435</v>
      </c>
      <c r="AH659" s="364" t="s">
        <v>1742</v>
      </c>
      <c r="AI659" s="364">
        <v>5000</v>
      </c>
      <c r="AJ659" s="364">
        <v>100</v>
      </c>
      <c r="AK659" s="364">
        <v>100</v>
      </c>
      <c r="AL659" s="359">
        <v>1.3999999999999999E-2</v>
      </c>
      <c r="AM659" s="359">
        <v>0.2</v>
      </c>
      <c r="AN659" s="664" t="s">
        <v>2161</v>
      </c>
      <c r="AO659" s="357" t="s">
        <v>1323</v>
      </c>
      <c r="AP659" s="360" t="s">
        <v>1762</v>
      </c>
      <c r="AQ659" s="366" t="s">
        <v>679</v>
      </c>
      <c r="AR659" s="359">
        <v>4.6661999999999997E-3</v>
      </c>
      <c r="AS659" s="359">
        <v>4.6661999999999997E-3</v>
      </c>
      <c r="AT659" s="359" t="s">
        <v>1417</v>
      </c>
      <c r="AX659" s="198"/>
      <c r="AY659" s="184"/>
      <c r="AZ659" s="184"/>
      <c r="BA659" s="184"/>
      <c r="BB659" s="848"/>
      <c r="BC659" s="184"/>
      <c r="BD659" s="184"/>
      <c r="BE659" s="184"/>
      <c r="BF659" s="184"/>
      <c r="BG659" s="848"/>
      <c r="BH659" s="186"/>
      <c r="BI659" s="199"/>
      <c r="BJ659" s="199"/>
      <c r="BK659" s="199"/>
      <c r="BL659" s="186"/>
      <c r="BM659" s="186"/>
      <c r="BN659" s="186"/>
      <c r="BO659" s="186"/>
      <c r="BP659" s="186"/>
      <c r="BQ659" s="186"/>
      <c r="BR659" s="186"/>
      <c r="BS659" s="186"/>
      <c r="BT659" s="187"/>
      <c r="BU659" s="188"/>
      <c r="BV659" s="189"/>
      <c r="BW659" s="185"/>
    </row>
    <row r="660" spans="2:75" customFormat="1" ht="18.75">
      <c r="B660" s="353" t="s">
        <v>506</v>
      </c>
      <c r="C660" s="354">
        <v>43507873000106</v>
      </c>
      <c r="D660" s="355" t="s">
        <v>14</v>
      </c>
      <c r="E660" s="355" t="s">
        <v>15</v>
      </c>
      <c r="F660" s="355" t="s">
        <v>701</v>
      </c>
      <c r="G660" s="356" t="s">
        <v>1417</v>
      </c>
      <c r="H660" s="356" t="s">
        <v>34</v>
      </c>
      <c r="I660" s="356" t="s">
        <v>34</v>
      </c>
      <c r="J660" s="356" t="s">
        <v>611</v>
      </c>
      <c r="K660" s="357" t="s">
        <v>49</v>
      </c>
      <c r="L660" s="358"/>
      <c r="M660" s="358" t="s">
        <v>1414</v>
      </c>
      <c r="N660" s="357">
        <v>619711</v>
      </c>
      <c r="O660" s="357" t="s">
        <v>1320</v>
      </c>
      <c r="P660" s="361">
        <v>44494</v>
      </c>
      <c r="Q660" s="362"/>
      <c r="R660" s="362"/>
      <c r="S660" s="841">
        <v>13</v>
      </c>
      <c r="T660" s="359"/>
      <c r="U660" s="664"/>
      <c r="V660" s="359"/>
      <c r="W660" s="664"/>
      <c r="X660" s="359"/>
      <c r="Y660" s="664"/>
      <c r="Z660" s="359"/>
      <c r="AA660" s="664"/>
      <c r="AB660" s="359"/>
      <c r="AC660" s="363"/>
      <c r="AD660" s="865">
        <v>35435027000191</v>
      </c>
      <c r="AE660" s="360" t="s">
        <v>2014</v>
      </c>
      <c r="AF660" s="844" t="s">
        <v>1760</v>
      </c>
      <c r="AG660" s="364" t="s">
        <v>1435</v>
      </c>
      <c r="AH660" s="364" t="s">
        <v>1742</v>
      </c>
      <c r="AI660" s="364">
        <v>500</v>
      </c>
      <c r="AJ660" s="364">
        <v>500</v>
      </c>
      <c r="AK660" s="364">
        <v>500</v>
      </c>
      <c r="AL660" s="359">
        <v>5.0000000000000001E-4</v>
      </c>
      <c r="AM660" s="359">
        <v>0</v>
      </c>
      <c r="AN660" s="664" t="s">
        <v>2161</v>
      </c>
      <c r="AO660" s="357" t="s">
        <v>1323</v>
      </c>
      <c r="AP660" s="360" t="s">
        <v>1762</v>
      </c>
      <c r="AQ660" s="366" t="s">
        <v>679</v>
      </c>
      <c r="AR660" s="359">
        <v>1.6665000000000001E-4</v>
      </c>
      <c r="AS660" s="359">
        <v>1.6665000000000001E-4</v>
      </c>
      <c r="AT660" s="359" t="s">
        <v>1417</v>
      </c>
      <c r="AW660" s="198"/>
      <c r="AX660" s="198"/>
      <c r="AY660" s="184"/>
      <c r="AZ660" s="184"/>
      <c r="BA660" s="184"/>
      <c r="BB660" s="848"/>
      <c r="BC660" s="184"/>
      <c r="BD660" s="184"/>
      <c r="BE660" s="184"/>
      <c r="BF660" s="184"/>
      <c r="BG660" s="848"/>
      <c r="BH660" s="186"/>
      <c r="BI660" s="199"/>
      <c r="BJ660" s="199"/>
      <c r="BK660" s="199"/>
      <c r="BL660" s="218"/>
      <c r="BM660" s="186"/>
      <c r="BN660" s="186"/>
      <c r="BO660" s="186"/>
      <c r="BP660" s="186"/>
      <c r="BQ660" s="186"/>
      <c r="BR660" s="186"/>
      <c r="BS660" s="186"/>
      <c r="BT660" s="187"/>
      <c r="BU660" s="188"/>
      <c r="BV660" s="189"/>
      <c r="BW660" s="185"/>
    </row>
    <row r="661" spans="2:75" customFormat="1" ht="18.75">
      <c r="B661" s="353" t="s">
        <v>209</v>
      </c>
      <c r="C661" s="354">
        <v>27324405000131</v>
      </c>
      <c r="D661" s="355" t="s">
        <v>13</v>
      </c>
      <c r="E661" s="355" t="s">
        <v>615</v>
      </c>
      <c r="F661" s="355" t="s">
        <v>619</v>
      </c>
      <c r="G661" s="356" t="s">
        <v>34</v>
      </c>
      <c r="H661" s="356" t="s">
        <v>1336</v>
      </c>
      <c r="I661" s="356" t="s">
        <v>34</v>
      </c>
      <c r="J661" s="356" t="s">
        <v>611</v>
      </c>
      <c r="K661" s="357" t="s">
        <v>48</v>
      </c>
      <c r="L661" s="358"/>
      <c r="M661" s="358" t="s">
        <v>1414</v>
      </c>
      <c r="N661" s="357">
        <v>441996</v>
      </c>
      <c r="O661" s="357" t="s">
        <v>1320</v>
      </c>
      <c r="P661" s="361">
        <v>42868</v>
      </c>
      <c r="Q661" s="362">
        <v>54.539011000000002</v>
      </c>
      <c r="R661" s="362">
        <v>69.602653717131517</v>
      </c>
      <c r="S661" s="841">
        <v>13</v>
      </c>
      <c r="T661" s="359">
        <v>4.963843658988587E-2</v>
      </c>
      <c r="U661" s="664">
        <v>0.49632049383590959</v>
      </c>
      <c r="V661" s="359">
        <v>7.0892097049556124E-2</v>
      </c>
      <c r="W661" s="664">
        <v>0.61691017477114285</v>
      </c>
      <c r="X661" s="359">
        <v>0.11755957187532151</v>
      </c>
      <c r="Y661" s="664">
        <v>0.77316016423844447</v>
      </c>
      <c r="Z661" s="359">
        <v>0.17568077894657153</v>
      </c>
      <c r="AA661" s="664">
        <v>0.92787895915790841</v>
      </c>
      <c r="AB661" s="359">
        <v>4.0859402295797757E-2</v>
      </c>
      <c r="AC661" s="363">
        <v>-1.0774186731869062</v>
      </c>
      <c r="AD661" s="865">
        <v>0</v>
      </c>
      <c r="AE661" s="360" t="s">
        <v>1967</v>
      </c>
      <c r="AF661" s="844" t="s">
        <v>1741</v>
      </c>
      <c r="AG661" s="364" t="s">
        <v>1436</v>
      </c>
      <c r="AH661" s="364" t="s">
        <v>1747</v>
      </c>
      <c r="AI661" s="364">
        <v>25000</v>
      </c>
      <c r="AJ661" s="364">
        <v>10000</v>
      </c>
      <c r="AK661" s="364">
        <v>20000</v>
      </c>
      <c r="AL661" s="359">
        <v>5.5000000000000005E-3</v>
      </c>
      <c r="AM661" s="359">
        <v>0.1</v>
      </c>
      <c r="AN661" s="664" t="s">
        <v>64</v>
      </c>
      <c r="AO661" s="357" t="s">
        <v>1323</v>
      </c>
      <c r="AP661" s="360" t="s">
        <v>1762</v>
      </c>
      <c r="AQ661" s="366" t="s">
        <v>668</v>
      </c>
      <c r="AR661" s="359">
        <v>1.2833333333333299E-3</v>
      </c>
      <c r="AS661" s="359">
        <v>1.2833333333333299E-3</v>
      </c>
      <c r="AT661" s="359" t="s">
        <v>1417</v>
      </c>
      <c r="AW661" s="198"/>
      <c r="AX661" s="198"/>
      <c r="AY661" s="184"/>
      <c r="AZ661" s="184"/>
      <c r="BA661" s="184"/>
      <c r="BB661" s="848"/>
      <c r="BC661" s="184"/>
      <c r="BD661" s="184"/>
      <c r="BE661" s="184"/>
      <c r="BF661" s="184"/>
      <c r="BG661" s="848"/>
      <c r="BH661" s="186"/>
      <c r="BI661" s="199"/>
      <c r="BJ661" s="199"/>
      <c r="BK661" s="199"/>
      <c r="BL661" s="218"/>
      <c r="BM661" s="186"/>
      <c r="BN661" s="186"/>
      <c r="BO661" s="186"/>
      <c r="BP661" s="186"/>
      <c r="BQ661" s="186"/>
      <c r="BR661" s="186"/>
      <c r="BS661" s="186"/>
      <c r="BT661" s="187"/>
      <c r="BU661" s="188"/>
      <c r="BV661" s="189"/>
      <c r="BW661" s="185"/>
    </row>
    <row r="662" spans="2:75" customFormat="1" ht="18.75">
      <c r="B662" s="353" t="s">
        <v>185</v>
      </c>
      <c r="C662" s="354">
        <v>13155995000101</v>
      </c>
      <c r="D662" s="355" t="s">
        <v>14</v>
      </c>
      <c r="E662" s="355" t="s">
        <v>607</v>
      </c>
      <c r="F662" s="355" t="s">
        <v>1417</v>
      </c>
      <c r="G662" s="356" t="s">
        <v>1417</v>
      </c>
      <c r="H662" s="356" t="s">
        <v>34</v>
      </c>
      <c r="I662" s="356" t="s">
        <v>34</v>
      </c>
      <c r="J662" s="356" t="s">
        <v>608</v>
      </c>
      <c r="K662" s="357" t="s">
        <v>48</v>
      </c>
      <c r="L662" s="358"/>
      <c r="M662" s="358" t="s">
        <v>1414</v>
      </c>
      <c r="N662" s="357">
        <v>289140</v>
      </c>
      <c r="O662" s="357" t="s">
        <v>1320</v>
      </c>
      <c r="P662" s="361">
        <v>40796</v>
      </c>
      <c r="Q662" s="362">
        <v>156.963436</v>
      </c>
      <c r="R662" s="362">
        <v>146.58921317073157</v>
      </c>
      <c r="S662" s="841">
        <v>14</v>
      </c>
      <c r="T662" s="359">
        <v>0.11858707862972007</v>
      </c>
      <c r="U662" s="664">
        <v>1.1857181948404276</v>
      </c>
      <c r="V662" s="359">
        <v>0.12605677041515007</v>
      </c>
      <c r="W662" s="664">
        <v>1.0969587232485878</v>
      </c>
      <c r="X662" s="359">
        <v>9.5579450418159961E-2</v>
      </c>
      <c r="Y662" s="664">
        <v>0.62860235371984852</v>
      </c>
      <c r="Z662" s="359">
        <v>-1.9172324659364026E-2</v>
      </c>
      <c r="AA662" s="664">
        <v>-0.10126091628372395</v>
      </c>
      <c r="AB662" s="359">
        <v>0.21292577849715452</v>
      </c>
      <c r="AC662" s="363">
        <v>5.2328047996285175E-2</v>
      </c>
      <c r="AD662" s="865">
        <v>0</v>
      </c>
      <c r="AE662" s="360" t="s">
        <v>1756</v>
      </c>
      <c r="AF662" s="844" t="s">
        <v>1757</v>
      </c>
      <c r="AG662" s="364" t="s">
        <v>741</v>
      </c>
      <c r="AH662" s="364" t="s">
        <v>1747</v>
      </c>
      <c r="AI662" s="364">
        <v>500</v>
      </c>
      <c r="AJ662" s="364">
        <v>500</v>
      </c>
      <c r="AK662" s="364">
        <v>500</v>
      </c>
      <c r="AL662" s="359">
        <v>2.7999999999999997E-2</v>
      </c>
      <c r="AM662" s="359">
        <v>0</v>
      </c>
      <c r="AN662" s="664" t="s">
        <v>666</v>
      </c>
      <c r="AO662" s="357" t="s">
        <v>1323</v>
      </c>
      <c r="AP662" s="360" t="s">
        <v>1744</v>
      </c>
      <c r="AQ662" s="366" t="s">
        <v>670</v>
      </c>
      <c r="AR662" s="359">
        <v>3.3333333333333301E-3</v>
      </c>
      <c r="AS662" s="359">
        <v>3.3333333333333301E-3</v>
      </c>
      <c r="AT662" s="359" t="s">
        <v>1417</v>
      </c>
      <c r="AW662" s="198"/>
      <c r="AX662" s="198"/>
      <c r="AY662" s="184"/>
      <c r="AZ662" s="184"/>
      <c r="BA662" s="184"/>
      <c r="BB662" s="848"/>
      <c r="BC662" s="184"/>
      <c r="BD662" s="184"/>
      <c r="BE662" s="184"/>
      <c r="BF662" s="184"/>
      <c r="BG662" s="848"/>
      <c r="BH662" s="186"/>
      <c r="BI662" s="199"/>
      <c r="BJ662" s="199"/>
      <c r="BK662" s="199"/>
      <c r="BL662" s="218"/>
      <c r="BM662" s="186"/>
      <c r="BN662" s="186"/>
      <c r="BO662" s="186"/>
      <c r="BP662" s="186"/>
      <c r="BQ662" s="186"/>
      <c r="BR662" s="186"/>
      <c r="BS662" s="186"/>
      <c r="BT662" s="187"/>
      <c r="BU662" s="188"/>
      <c r="BV662" s="189"/>
      <c r="BW662" s="185"/>
    </row>
    <row r="663" spans="2:75" customFormat="1" ht="18.75">
      <c r="B663" s="353" t="s">
        <v>220</v>
      </c>
      <c r="C663" s="354">
        <v>24623392000103</v>
      </c>
      <c r="D663" s="355" t="s">
        <v>14</v>
      </c>
      <c r="E663" s="355" t="s">
        <v>614</v>
      </c>
      <c r="F663" s="355" t="s">
        <v>1417</v>
      </c>
      <c r="G663" s="356" t="s">
        <v>1417</v>
      </c>
      <c r="H663" s="356" t="s">
        <v>1337</v>
      </c>
      <c r="I663" s="356" t="s">
        <v>34</v>
      </c>
      <c r="J663" s="356" t="s">
        <v>608</v>
      </c>
      <c r="K663" s="357" t="s">
        <v>48</v>
      </c>
      <c r="L663" s="358"/>
      <c r="M663" s="358" t="s">
        <v>34</v>
      </c>
      <c r="N663" s="357">
        <v>420591</v>
      </c>
      <c r="O663" s="357" t="s">
        <v>1320</v>
      </c>
      <c r="P663" s="361">
        <v>42561</v>
      </c>
      <c r="Q663" s="362">
        <v>19.845151999999999</v>
      </c>
      <c r="R663" s="362">
        <v>18.139838043824707</v>
      </c>
      <c r="S663" s="841">
        <v>14</v>
      </c>
      <c r="T663" s="359">
        <v>0.17313997686964933</v>
      </c>
      <c r="U663" s="664">
        <v>1.7311769815125819</v>
      </c>
      <c r="V663" s="359">
        <v>0.28606134886312362</v>
      </c>
      <c r="W663" s="664">
        <v>2.4893346940923005</v>
      </c>
      <c r="X663" s="359">
        <v>0.39485355675177902</v>
      </c>
      <c r="Y663" s="664">
        <v>2.5968539687445547</v>
      </c>
      <c r="Z663" s="359">
        <v>0.76717909002308926</v>
      </c>
      <c r="AA663" s="664">
        <v>4.0519477418461625</v>
      </c>
      <c r="AB663" s="359">
        <v>0.23087349936839704</v>
      </c>
      <c r="AC663" s="363">
        <v>0.74130018938087927</v>
      </c>
      <c r="AD663" s="865">
        <v>0</v>
      </c>
      <c r="AE663" s="360" t="s">
        <v>1800</v>
      </c>
      <c r="AF663" s="844" t="s">
        <v>1760</v>
      </c>
      <c r="AG663" s="364" t="s">
        <v>1435</v>
      </c>
      <c r="AH663" s="364" t="s">
        <v>1747</v>
      </c>
      <c r="AI663" s="364">
        <v>5000</v>
      </c>
      <c r="AJ663" s="364">
        <v>1000</v>
      </c>
      <c r="AK663" s="364">
        <v>1000</v>
      </c>
      <c r="AL663" s="359">
        <v>0.02</v>
      </c>
      <c r="AM663" s="359">
        <v>0.2</v>
      </c>
      <c r="AN663" s="664" t="s">
        <v>64</v>
      </c>
      <c r="AO663" s="357" t="s">
        <v>1323</v>
      </c>
      <c r="AP663" s="360" t="s">
        <v>1762</v>
      </c>
      <c r="AQ663" s="366" t="s">
        <v>668</v>
      </c>
      <c r="AR663" s="359">
        <v>4.6666666666666697E-3</v>
      </c>
      <c r="AS663" s="359">
        <v>4.6666666666666697E-3</v>
      </c>
      <c r="AT663" s="359" t="s">
        <v>1417</v>
      </c>
      <c r="AW663" s="198"/>
      <c r="AX663" s="198"/>
      <c r="AY663" s="184"/>
      <c r="AZ663" s="184"/>
      <c r="BA663" s="184"/>
      <c r="BB663" s="848"/>
      <c r="BC663" s="184"/>
      <c r="BD663" s="184"/>
      <c r="BE663" s="184"/>
      <c r="BF663" s="184"/>
      <c r="BG663" s="848"/>
      <c r="BH663" s="186"/>
      <c r="BI663" s="199"/>
      <c r="BJ663" s="199"/>
      <c r="BK663" s="199"/>
      <c r="BL663" s="218"/>
      <c r="BM663" s="186"/>
      <c r="BN663" s="186"/>
      <c r="BO663" s="186"/>
      <c r="BP663" s="186"/>
      <c r="BQ663" s="186"/>
      <c r="BR663" s="186"/>
      <c r="BS663" s="186"/>
      <c r="BT663" s="187"/>
      <c r="BU663" s="188"/>
      <c r="BV663" s="189"/>
      <c r="BW663" s="185"/>
    </row>
    <row r="664" spans="2:75" customFormat="1" ht="18.75">
      <c r="B664" s="353" t="s">
        <v>242</v>
      </c>
      <c r="C664" s="354">
        <v>7266253000150</v>
      </c>
      <c r="D664" s="355" t="s">
        <v>14</v>
      </c>
      <c r="E664" s="355" t="s">
        <v>607</v>
      </c>
      <c r="F664" s="355" t="s">
        <v>1417</v>
      </c>
      <c r="G664" s="356" t="s">
        <v>1417</v>
      </c>
      <c r="H664" s="356" t="s">
        <v>34</v>
      </c>
      <c r="I664" s="356" t="s">
        <v>34</v>
      </c>
      <c r="J664" s="356" t="s">
        <v>608</v>
      </c>
      <c r="K664" s="357" t="s">
        <v>48</v>
      </c>
      <c r="L664" s="358"/>
      <c r="M664" s="358" t="s">
        <v>34</v>
      </c>
      <c r="N664" s="357">
        <v>156981</v>
      </c>
      <c r="O664" s="357" t="s">
        <v>1320</v>
      </c>
      <c r="P664" s="361">
        <v>38595</v>
      </c>
      <c r="Q664" s="362">
        <v>22.296559999999999</v>
      </c>
      <c r="R664" s="362">
        <v>23.656788199203191</v>
      </c>
      <c r="S664" s="841">
        <v>14</v>
      </c>
      <c r="T664" s="359">
        <v>-2.8220437355637729E-2</v>
      </c>
      <c r="U664" s="664">
        <v>-0.28216806101966058</v>
      </c>
      <c r="V664" s="359">
        <v>-3.085902022898579E-2</v>
      </c>
      <c r="W664" s="664">
        <v>-0.26853830476226626</v>
      </c>
      <c r="X664" s="359">
        <v>-9.0174174088547665E-2</v>
      </c>
      <c r="Y664" s="664">
        <v>-0.59305319112856725</v>
      </c>
      <c r="Z664" s="359">
        <v>-0.11298148558826326</v>
      </c>
      <c r="AA664" s="664">
        <v>-0.59672517323954977</v>
      </c>
      <c r="AB664" s="359">
        <v>0.22763240907551269</v>
      </c>
      <c r="AC664" s="363">
        <v>-0.64039123813398957</v>
      </c>
      <c r="AD664" s="865">
        <v>11361527000168</v>
      </c>
      <c r="AE664" s="360" t="s">
        <v>1794</v>
      </c>
      <c r="AF664" s="844" t="s">
        <v>1760</v>
      </c>
      <c r="AG664" s="364" t="s">
        <v>1435</v>
      </c>
      <c r="AH664" s="364" t="s">
        <v>1742</v>
      </c>
      <c r="AI664" s="364">
        <v>1000</v>
      </c>
      <c r="AJ664" s="364">
        <v>1000</v>
      </c>
      <c r="AK664" s="364">
        <v>1000</v>
      </c>
      <c r="AL664" s="359">
        <v>0.02</v>
      </c>
      <c r="AM664" s="359">
        <v>0.2</v>
      </c>
      <c r="AN664" s="664" t="s">
        <v>34</v>
      </c>
      <c r="AO664" s="357" t="s">
        <v>1323</v>
      </c>
      <c r="AP664" s="360" t="s">
        <v>1744</v>
      </c>
      <c r="AQ664" s="366" t="s">
        <v>659</v>
      </c>
      <c r="AR664" s="359">
        <v>4.6666666666666697E-3</v>
      </c>
      <c r="AS664" s="359">
        <v>4.6666666666666697E-3</v>
      </c>
      <c r="AT664" s="359" t="s">
        <v>1417</v>
      </c>
      <c r="AX664" s="198"/>
      <c r="AY664" s="184"/>
      <c r="AZ664" s="184"/>
      <c r="BA664" s="184"/>
      <c r="BB664" s="848"/>
      <c r="BC664" s="184"/>
      <c r="BD664" s="184"/>
      <c r="BE664" s="184"/>
      <c r="BF664" s="184"/>
      <c r="BG664" s="848"/>
      <c r="BH664" s="186"/>
      <c r="BI664" s="199"/>
      <c r="BJ664" s="199"/>
      <c r="BK664" s="199"/>
      <c r="BL664" s="186"/>
      <c r="BM664" s="186"/>
      <c r="BN664" s="186"/>
      <c r="BO664" s="186"/>
      <c r="BP664" s="186"/>
      <c r="BQ664" s="186"/>
      <c r="BR664" s="186"/>
      <c r="BS664" s="186"/>
      <c r="BT664" s="187"/>
      <c r="BU664" s="188"/>
      <c r="BV664" s="189"/>
      <c r="BW664" s="185"/>
    </row>
    <row r="665" spans="2:75" customFormat="1" ht="18.75">
      <c r="B665" s="353" t="s">
        <v>1639</v>
      </c>
      <c r="C665" s="354">
        <v>35591542000160</v>
      </c>
      <c r="D665" s="355" t="s">
        <v>14</v>
      </c>
      <c r="E665" s="355" t="s">
        <v>1417</v>
      </c>
      <c r="F665" s="355" t="s">
        <v>1417</v>
      </c>
      <c r="G665" s="356" t="s">
        <v>1417</v>
      </c>
      <c r="H665" s="356" t="s">
        <v>34</v>
      </c>
      <c r="I665" s="356" t="s">
        <v>1417</v>
      </c>
      <c r="J665" s="356" t="s">
        <v>1417</v>
      </c>
      <c r="K665" s="357" t="s">
        <v>1417</v>
      </c>
      <c r="L665" s="358"/>
      <c r="M665" s="358" t="s">
        <v>1417</v>
      </c>
      <c r="N665" s="357">
        <v>530956</v>
      </c>
      <c r="O665" s="357" t="s">
        <v>1320</v>
      </c>
      <c r="P665" s="361">
        <v>43911</v>
      </c>
      <c r="Q665" s="362">
        <v>116.40171515</v>
      </c>
      <c r="R665" s="362">
        <v>115.37436727184003</v>
      </c>
      <c r="S665" s="841">
        <v>14</v>
      </c>
      <c r="T665" s="359">
        <v>-7.7291155337624651E-2</v>
      </c>
      <c r="U665" s="664">
        <v>-0.77281209928626537</v>
      </c>
      <c r="V665" s="359">
        <v>-9.6057843798738274E-2</v>
      </c>
      <c r="W665" s="664">
        <v>-0.83590503980428965</v>
      </c>
      <c r="X665" s="359">
        <v>-0.11694886890762646</v>
      </c>
      <c r="Y665" s="664">
        <v>-0.76914372219742733</v>
      </c>
      <c r="Z665" s="359"/>
      <c r="AA665" s="664"/>
      <c r="AB665" s="359">
        <v>0.24718969614792241</v>
      </c>
      <c r="AC665" s="363">
        <v>-0.8534847007975338</v>
      </c>
      <c r="AD665" s="865">
        <v>73232530000139</v>
      </c>
      <c r="AE665" s="360" t="s">
        <v>1829</v>
      </c>
      <c r="AF665" s="844" t="s">
        <v>1830</v>
      </c>
      <c r="AG665" s="364" t="s">
        <v>1439</v>
      </c>
      <c r="AH665" s="364" t="s">
        <v>1817</v>
      </c>
      <c r="AI665" s="364">
        <v>0</v>
      </c>
      <c r="AJ665" s="364">
        <v>0</v>
      </c>
      <c r="AK665" s="364">
        <v>0</v>
      </c>
      <c r="AL665" s="359">
        <v>0.02</v>
      </c>
      <c r="AM665" s="359">
        <v>0</v>
      </c>
      <c r="AN665" s="664" t="s">
        <v>666</v>
      </c>
      <c r="AO665" s="357" t="s">
        <v>1323</v>
      </c>
      <c r="AP665" s="360" t="s">
        <v>1744</v>
      </c>
      <c r="AQ665" s="366" t="s">
        <v>659</v>
      </c>
      <c r="AR665" s="359">
        <v>0</v>
      </c>
      <c r="AS665" s="359">
        <v>0</v>
      </c>
      <c r="AT665" s="359" t="s">
        <v>1417</v>
      </c>
      <c r="AX665" s="198"/>
      <c r="AY665" s="184"/>
      <c r="AZ665" s="184"/>
      <c r="BA665" s="184"/>
      <c r="BB665" s="848"/>
      <c r="BC665" s="184"/>
      <c r="BD665" s="184"/>
      <c r="BE665" s="184"/>
      <c r="BF665" s="184"/>
      <c r="BG665" s="848"/>
      <c r="BH665" s="186"/>
      <c r="BI665" s="199"/>
      <c r="BJ665" s="199"/>
      <c r="BK665" s="199"/>
      <c r="BL665" s="186"/>
      <c r="BM665" s="186"/>
      <c r="BN665" s="186"/>
      <c r="BO665" s="186"/>
      <c r="BP665" s="186"/>
      <c r="BQ665" s="186"/>
      <c r="BR665" s="186"/>
      <c r="BS665" s="186"/>
      <c r="BT665" s="187"/>
      <c r="BU665" s="188"/>
      <c r="BV665" s="189"/>
      <c r="BW665" s="185"/>
    </row>
    <row r="666" spans="2:75" customFormat="1" ht="18.75">
      <c r="B666" s="353" t="s">
        <v>590</v>
      </c>
      <c r="C666" s="354">
        <v>6940782000125</v>
      </c>
      <c r="D666" s="355" t="s">
        <v>14</v>
      </c>
      <c r="E666" s="355" t="s">
        <v>614</v>
      </c>
      <c r="F666" s="355" t="s">
        <v>1417</v>
      </c>
      <c r="G666" s="356" t="s">
        <v>1417</v>
      </c>
      <c r="H666" s="356" t="s">
        <v>1337</v>
      </c>
      <c r="I666" s="356" t="s">
        <v>34</v>
      </c>
      <c r="J666" s="356" t="s">
        <v>608</v>
      </c>
      <c r="K666" s="357" t="s">
        <v>48</v>
      </c>
      <c r="L666" s="358"/>
      <c r="M666" s="358" t="s">
        <v>34</v>
      </c>
      <c r="N666" s="357">
        <v>141690</v>
      </c>
      <c r="O666" s="357" t="s">
        <v>1320</v>
      </c>
      <c r="P666" s="361">
        <v>38240</v>
      </c>
      <c r="Q666" s="362">
        <v>3.0815130000000002</v>
      </c>
      <c r="R666" s="362">
        <v>6.2026733067729101</v>
      </c>
      <c r="S666" s="841">
        <v>14</v>
      </c>
      <c r="T666" s="359">
        <v>-1.3313621868994652E-2</v>
      </c>
      <c r="U666" s="664">
        <v>-0.13311908743939721</v>
      </c>
      <c r="V666" s="359">
        <v>-3.6057906062707978E-2</v>
      </c>
      <c r="W666" s="664">
        <v>-0.31377953335866104</v>
      </c>
      <c r="X666" s="359">
        <v>1.9635963994915517E-2</v>
      </c>
      <c r="Y666" s="664">
        <v>0.12914086794557358</v>
      </c>
      <c r="Z666" s="359">
        <v>4.3192050970950691E-2</v>
      </c>
      <c r="AA666" s="664">
        <v>0.22812396176254074</v>
      </c>
      <c r="AB666" s="359">
        <v>0.20677412354491351</v>
      </c>
      <c r="AC666" s="363">
        <v>-0.73013336259273132</v>
      </c>
      <c r="AD666" s="865">
        <v>0</v>
      </c>
      <c r="AE666" s="360" t="s">
        <v>1784</v>
      </c>
      <c r="AF666" s="844" t="s">
        <v>1785</v>
      </c>
      <c r="AG666" s="364" t="s">
        <v>719</v>
      </c>
      <c r="AH666" s="364" t="s">
        <v>1747</v>
      </c>
      <c r="AI666" s="364">
        <v>1000</v>
      </c>
      <c r="AJ666" s="364">
        <v>1000</v>
      </c>
      <c r="AK666" s="364">
        <v>1000</v>
      </c>
      <c r="AL666" s="359">
        <v>1.6E-2</v>
      </c>
      <c r="AM666" s="359">
        <v>0.2</v>
      </c>
      <c r="AN666" s="664" t="s">
        <v>666</v>
      </c>
      <c r="AO666" s="357" t="s">
        <v>1323</v>
      </c>
      <c r="AP666" s="360" t="s">
        <v>1744</v>
      </c>
      <c r="AQ666" s="366" t="s">
        <v>659</v>
      </c>
      <c r="AR666" s="359">
        <v>8.0000000000000002E-3</v>
      </c>
      <c r="AS666" s="359">
        <v>8.0000000000000002E-3</v>
      </c>
      <c r="AT666" s="359" t="s">
        <v>1417</v>
      </c>
      <c r="AX666" s="198"/>
      <c r="AY666" s="184"/>
      <c r="AZ666" s="184"/>
      <c r="BA666" s="184"/>
      <c r="BB666" s="848"/>
      <c r="BC666" s="184"/>
      <c r="BD666" s="184"/>
      <c r="BE666" s="184"/>
      <c r="BF666" s="184"/>
      <c r="BG666" s="848"/>
      <c r="BH666" s="186"/>
      <c r="BI666" s="199"/>
      <c r="BJ666" s="199"/>
      <c r="BK666" s="199"/>
      <c r="BL666" s="186"/>
      <c r="BM666" s="186"/>
      <c r="BN666" s="186"/>
      <c r="BO666" s="186"/>
      <c r="BP666" s="186"/>
      <c r="BQ666" s="186"/>
      <c r="BR666" s="186"/>
      <c r="BS666" s="186"/>
      <c r="BT666" s="187"/>
      <c r="BU666" s="188"/>
      <c r="BV666" s="189"/>
      <c r="BW666" s="185"/>
    </row>
    <row r="667" spans="2:75" customFormat="1" ht="18.75">
      <c r="B667" s="353" t="s">
        <v>426</v>
      </c>
      <c r="C667" s="354">
        <v>11447072000106</v>
      </c>
      <c r="D667" s="355" t="s">
        <v>14</v>
      </c>
      <c r="E667" s="355" t="s">
        <v>607</v>
      </c>
      <c r="F667" s="355" t="s">
        <v>1417</v>
      </c>
      <c r="G667" s="356" t="s">
        <v>1417</v>
      </c>
      <c r="H667" s="356" t="s">
        <v>34</v>
      </c>
      <c r="I667" s="356" t="s">
        <v>34</v>
      </c>
      <c r="J667" s="356" t="s">
        <v>608</v>
      </c>
      <c r="K667" s="357" t="s">
        <v>48</v>
      </c>
      <c r="L667" s="358"/>
      <c r="M667" s="358" t="s">
        <v>34</v>
      </c>
      <c r="N667" s="357">
        <v>242950</v>
      </c>
      <c r="O667" s="357" t="s">
        <v>1320</v>
      </c>
      <c r="P667" s="361">
        <v>40230</v>
      </c>
      <c r="Q667" s="362">
        <v>39.628148000000003</v>
      </c>
      <c r="R667" s="362">
        <v>41.107563952191235</v>
      </c>
      <c r="S667" s="841">
        <v>14</v>
      </c>
      <c r="T667" s="359">
        <v>1.6796164497203669E-3</v>
      </c>
      <c r="U667" s="664">
        <v>1.6794003257346476E-2</v>
      </c>
      <c r="V667" s="359">
        <v>3.9794946187954761E-2</v>
      </c>
      <c r="W667" s="664">
        <v>0.34629963323920482</v>
      </c>
      <c r="X667" s="359">
        <v>0.26456736882217968</v>
      </c>
      <c r="Y667" s="664">
        <v>1.7399940053169756</v>
      </c>
      <c r="Z667" s="359">
        <v>0.21125918665903187</v>
      </c>
      <c r="AA667" s="664">
        <v>1.1157905571977442</v>
      </c>
      <c r="AB667" s="359">
        <v>0.2073882366348096</v>
      </c>
      <c r="AC667" s="363">
        <v>-0.36221839333456746</v>
      </c>
      <c r="AD667" s="865">
        <v>0</v>
      </c>
      <c r="AE667" s="360" t="s">
        <v>1840</v>
      </c>
      <c r="AF667" s="844" t="s">
        <v>1760</v>
      </c>
      <c r="AG667" s="364" t="s">
        <v>1435</v>
      </c>
      <c r="AH667" s="364" t="s">
        <v>1747</v>
      </c>
      <c r="AI667" s="364">
        <v>500</v>
      </c>
      <c r="AJ667" s="364">
        <v>500</v>
      </c>
      <c r="AK667" s="364">
        <v>500</v>
      </c>
      <c r="AL667" s="359">
        <v>0.02</v>
      </c>
      <c r="AM667" s="359">
        <v>0.2</v>
      </c>
      <c r="AN667" s="664" t="s">
        <v>2161</v>
      </c>
      <c r="AO667" s="357" t="s">
        <v>1323</v>
      </c>
      <c r="AP667" s="360" t="s">
        <v>1744</v>
      </c>
      <c r="AQ667" s="366" t="s">
        <v>659</v>
      </c>
      <c r="AR667" s="359">
        <v>6.6666666666666697E-3</v>
      </c>
      <c r="AS667" s="359">
        <v>6.6666666666666697E-3</v>
      </c>
      <c r="AT667" s="359" t="s">
        <v>1417</v>
      </c>
      <c r="AX667" s="198"/>
      <c r="AY667" s="184"/>
      <c r="AZ667" s="184"/>
      <c r="BA667" s="184"/>
      <c r="BB667" s="848"/>
      <c r="BC667" s="184"/>
      <c r="BD667" s="184"/>
      <c r="BE667" s="184"/>
      <c r="BF667" s="184"/>
      <c r="BG667" s="848"/>
      <c r="BH667" s="186"/>
      <c r="BI667" s="199"/>
      <c r="BJ667" s="199"/>
      <c r="BK667" s="199"/>
      <c r="BL667" s="186"/>
      <c r="BM667" s="186"/>
      <c r="BN667" s="186"/>
      <c r="BO667" s="186"/>
      <c r="BP667" s="186"/>
      <c r="BQ667" s="186"/>
      <c r="BR667" s="186"/>
      <c r="BS667" s="186"/>
      <c r="BT667" s="187"/>
      <c r="BU667" s="188"/>
      <c r="BV667" s="189"/>
      <c r="BW667" s="185"/>
    </row>
    <row r="668" spans="2:75" customFormat="1" ht="18.75">
      <c r="B668" s="353" t="s">
        <v>1252</v>
      </c>
      <c r="C668" s="354">
        <v>31132367000192</v>
      </c>
      <c r="D668" s="355" t="s">
        <v>14</v>
      </c>
      <c r="E668" s="355" t="s">
        <v>607</v>
      </c>
      <c r="F668" s="355" t="s">
        <v>1417</v>
      </c>
      <c r="G668" s="356" t="s">
        <v>1417</v>
      </c>
      <c r="H668" s="356" t="s">
        <v>34</v>
      </c>
      <c r="I668" s="356" t="s">
        <v>34</v>
      </c>
      <c r="J668" s="356" t="s">
        <v>608</v>
      </c>
      <c r="K668" s="357" t="s">
        <v>48</v>
      </c>
      <c r="L668" s="358"/>
      <c r="M668" s="358" t="s">
        <v>1414</v>
      </c>
      <c r="N668" s="357">
        <v>484687</v>
      </c>
      <c r="O668" s="357" t="s">
        <v>1320</v>
      </c>
      <c r="P668" s="361">
        <v>43476</v>
      </c>
      <c r="Q668" s="362">
        <v>28.96652095</v>
      </c>
      <c r="R668" s="362">
        <v>28.308593048725083</v>
      </c>
      <c r="S668" s="841">
        <v>14</v>
      </c>
      <c r="T668" s="359">
        <v>2.7676936157364551E-2</v>
      </c>
      <c r="U668" s="664">
        <v>0.27673374838495696</v>
      </c>
      <c r="V668" s="359">
        <v>8.2094413079274453E-2</v>
      </c>
      <c r="W668" s="664">
        <v>0.7143938581061724</v>
      </c>
      <c r="X668" s="359">
        <v>9.285596790285533E-2</v>
      </c>
      <c r="Y668" s="664">
        <v>0.61069068429775619</v>
      </c>
      <c r="Z668" s="359">
        <v>0.20953287628637085</v>
      </c>
      <c r="AA668" s="664">
        <v>1.1066728433455342</v>
      </c>
      <c r="AB668" s="359">
        <v>0.2879483707457563</v>
      </c>
      <c r="AC668" s="363">
        <v>-0.11398004056778925</v>
      </c>
      <c r="AD668" s="865">
        <v>0</v>
      </c>
      <c r="AE668" s="360" t="s">
        <v>1900</v>
      </c>
      <c r="AF668" s="844" t="s">
        <v>1741</v>
      </c>
      <c r="AG668" s="364" t="s">
        <v>1436</v>
      </c>
      <c r="AH668" s="364" t="s">
        <v>1747</v>
      </c>
      <c r="AI668" s="364">
        <v>500</v>
      </c>
      <c r="AJ668" s="364">
        <v>100</v>
      </c>
      <c r="AK668" s="364">
        <v>100</v>
      </c>
      <c r="AL668" s="359">
        <v>2.5000000000000001E-2</v>
      </c>
      <c r="AM668" s="359">
        <v>0.2</v>
      </c>
      <c r="AN668" s="664" t="s">
        <v>2161</v>
      </c>
      <c r="AO668" s="357" t="s">
        <v>1323</v>
      </c>
      <c r="AP668" s="360" t="s">
        <v>1744</v>
      </c>
      <c r="AQ668" s="366" t="s">
        <v>659</v>
      </c>
      <c r="AR668" s="359">
        <v>3.3333333333333301E-3</v>
      </c>
      <c r="AS668" s="359">
        <v>3.3333333333333301E-3</v>
      </c>
      <c r="AT668" s="359" t="s">
        <v>1417</v>
      </c>
      <c r="AW668" s="198"/>
      <c r="AX668" s="198"/>
      <c r="AY668" s="184"/>
      <c r="AZ668" s="184"/>
      <c r="BA668" s="184"/>
      <c r="BB668" s="184"/>
      <c r="BC668" s="184"/>
      <c r="BD668" s="184"/>
      <c r="BE668" s="184"/>
      <c r="BF668" s="184"/>
      <c r="BG668" s="848"/>
      <c r="BH668" s="186"/>
      <c r="BI668" s="199"/>
      <c r="BJ668" s="199"/>
      <c r="BK668" s="199"/>
      <c r="BL668" s="218"/>
      <c r="BM668" s="186"/>
      <c r="BN668" s="186"/>
      <c r="BO668" s="186"/>
      <c r="BP668" s="186"/>
      <c r="BQ668" s="186"/>
      <c r="BR668" s="186"/>
      <c r="BS668" s="186"/>
      <c r="BT668" s="186"/>
      <c r="BU668" s="186"/>
      <c r="BV668" s="189"/>
      <c r="BW668" s="184"/>
    </row>
    <row r="669" spans="2:75" customFormat="1" ht="18.75">
      <c r="B669" s="353" t="s">
        <v>1255</v>
      </c>
      <c r="C669" s="354">
        <v>12287682000144</v>
      </c>
      <c r="D669" s="355" t="s">
        <v>14</v>
      </c>
      <c r="E669" s="355" t="s">
        <v>607</v>
      </c>
      <c r="F669" s="355" t="s">
        <v>1417</v>
      </c>
      <c r="G669" s="356" t="s">
        <v>1417</v>
      </c>
      <c r="H669" s="356" t="s">
        <v>34</v>
      </c>
      <c r="I669" s="356" t="s">
        <v>34</v>
      </c>
      <c r="J669" s="356" t="s">
        <v>608</v>
      </c>
      <c r="K669" s="357" t="s">
        <v>48</v>
      </c>
      <c r="L669" s="358"/>
      <c r="M669" s="358" t="s">
        <v>34</v>
      </c>
      <c r="N669" s="357">
        <v>270466</v>
      </c>
      <c r="O669" s="357" t="s">
        <v>1320</v>
      </c>
      <c r="P669" s="361">
        <v>40632</v>
      </c>
      <c r="Q669" s="362">
        <v>85.346620999999999</v>
      </c>
      <c r="R669" s="362">
        <v>97.203374103585645</v>
      </c>
      <c r="S669" s="841">
        <v>14</v>
      </c>
      <c r="T669" s="359">
        <v>0.14407566415644713</v>
      </c>
      <c r="U669" s="664">
        <v>1.4405712527705723</v>
      </c>
      <c r="V669" s="359">
        <v>0.15846765239338745</v>
      </c>
      <c r="W669" s="664">
        <v>1.3790014853875658</v>
      </c>
      <c r="X669" s="359">
        <v>0.22892783985286935</v>
      </c>
      <c r="Y669" s="664">
        <v>1.5056016574057696</v>
      </c>
      <c r="Z669" s="359">
        <v>0.14239975809072836</v>
      </c>
      <c r="AA669" s="664">
        <v>0.75210128344061244</v>
      </c>
      <c r="AB669" s="359">
        <v>0.18788580283890699</v>
      </c>
      <c r="AC669" s="363">
        <v>0.23180502026768376</v>
      </c>
      <c r="AD669" s="865">
        <v>0</v>
      </c>
      <c r="AE669" s="360" t="s">
        <v>1855</v>
      </c>
      <c r="AF669" s="844" t="s">
        <v>1785</v>
      </c>
      <c r="AG669" s="364" t="s">
        <v>719</v>
      </c>
      <c r="AH669" s="364" t="s">
        <v>1747</v>
      </c>
      <c r="AI669" s="364">
        <v>500</v>
      </c>
      <c r="AJ669" s="364">
        <v>500</v>
      </c>
      <c r="AK669" s="364">
        <v>500</v>
      </c>
      <c r="AL669" s="359">
        <v>2.9700000000000001E-2</v>
      </c>
      <c r="AM669" s="359">
        <v>0</v>
      </c>
      <c r="AN669" s="664" t="s">
        <v>2156</v>
      </c>
      <c r="AO669" s="357" t="s">
        <v>1323</v>
      </c>
      <c r="AP669" s="360" t="s">
        <v>1744</v>
      </c>
      <c r="AQ669" s="366" t="s">
        <v>667</v>
      </c>
      <c r="AR669" s="359">
        <v>7.4174999999999996E-3</v>
      </c>
      <c r="AS669" s="359">
        <v>7.4174999999999996E-3</v>
      </c>
      <c r="AT669" s="359" t="s">
        <v>1417</v>
      </c>
      <c r="AW669" s="198"/>
      <c r="AX669" s="198"/>
      <c r="AY669" s="184"/>
      <c r="AZ669" s="184"/>
      <c r="BA669" s="184"/>
      <c r="BB669" s="184"/>
      <c r="BC669" s="184"/>
      <c r="BD669" s="184"/>
      <c r="BE669" s="184"/>
      <c r="BF669" s="184"/>
      <c r="BG669" s="848"/>
      <c r="BH669" s="186"/>
      <c r="BI669" s="199"/>
      <c r="BJ669" s="199"/>
      <c r="BK669" s="199"/>
      <c r="BL669" s="218"/>
      <c r="BM669" s="186"/>
      <c r="BN669" s="186"/>
      <c r="BO669" s="186"/>
      <c r="BP669" s="186"/>
      <c r="BQ669" s="186"/>
      <c r="BR669" s="186"/>
      <c r="BS669" s="186"/>
      <c r="BT669" s="186"/>
      <c r="BU669" s="186"/>
      <c r="BV669" s="189"/>
      <c r="BW669" s="184"/>
    </row>
    <row r="670" spans="2:75" customFormat="1" ht="18.75">
      <c r="B670" s="353" t="s">
        <v>1577</v>
      </c>
      <c r="C670" s="354">
        <v>4147027000162</v>
      </c>
      <c r="D670" s="355" t="s">
        <v>13</v>
      </c>
      <c r="E670" s="355" t="s">
        <v>615</v>
      </c>
      <c r="F670" s="355" t="s">
        <v>619</v>
      </c>
      <c r="G670" s="356" t="s">
        <v>34</v>
      </c>
      <c r="H670" s="356" t="s">
        <v>1337</v>
      </c>
      <c r="I670" s="356" t="s">
        <v>34</v>
      </c>
      <c r="J670" s="356" t="s">
        <v>611</v>
      </c>
      <c r="K670" s="357" t="s">
        <v>48</v>
      </c>
      <c r="L670" s="358"/>
      <c r="M670" s="358" t="s">
        <v>1417</v>
      </c>
      <c r="N670" s="357">
        <v>97081</v>
      </c>
      <c r="O670" s="357" t="s">
        <v>1323</v>
      </c>
      <c r="P670" s="361">
        <v>37198</v>
      </c>
      <c r="Q670" s="362">
        <v>109.79140200000001</v>
      </c>
      <c r="R670" s="362">
        <v>111.19911281854839</v>
      </c>
      <c r="S670" s="841">
        <v>14</v>
      </c>
      <c r="T670" s="359">
        <v>0.1392181598396991</v>
      </c>
      <c r="U670" s="664">
        <v>1.3920024599776566</v>
      </c>
      <c r="V670" s="359">
        <v>0.16054113667736658</v>
      </c>
      <c r="W670" s="664">
        <v>1.3970451546434015</v>
      </c>
      <c r="X670" s="359">
        <v>0.18143206971564951</v>
      </c>
      <c r="Y670" s="664">
        <v>1.1932337501895895</v>
      </c>
      <c r="Z670" s="359">
        <v>0.19121243734541138</v>
      </c>
      <c r="AA670" s="664">
        <v>1.0099112629507701</v>
      </c>
      <c r="AB670" s="359">
        <v>7.9103639737967427E-2</v>
      </c>
      <c r="AC670" s="363">
        <v>0.57679212701463967</v>
      </c>
      <c r="AD670" s="865">
        <v>22188046000119</v>
      </c>
      <c r="AE670" s="360" t="s">
        <v>1745</v>
      </c>
      <c r="AF670" s="844" t="s">
        <v>1746</v>
      </c>
      <c r="AG670" s="364" t="s">
        <v>1557</v>
      </c>
      <c r="AH670" s="364" t="s">
        <v>1747</v>
      </c>
      <c r="AI670" s="364">
        <v>100000</v>
      </c>
      <c r="AJ670" s="364">
        <v>50000</v>
      </c>
      <c r="AK670" s="364">
        <v>100000</v>
      </c>
      <c r="AL670" s="359">
        <v>0.02</v>
      </c>
      <c r="AM670" s="359">
        <v>0</v>
      </c>
      <c r="AN670" s="664" t="s">
        <v>64</v>
      </c>
      <c r="AO670" s="357" t="s">
        <v>1323</v>
      </c>
      <c r="AP670" s="360" t="s">
        <v>1762</v>
      </c>
      <c r="AQ670" s="366" t="s">
        <v>664</v>
      </c>
      <c r="AR670" s="359">
        <v>0</v>
      </c>
      <c r="AS670" s="359">
        <v>0</v>
      </c>
      <c r="AT670" s="359" t="s">
        <v>1417</v>
      </c>
      <c r="AW670" s="198"/>
      <c r="AX670" s="198"/>
      <c r="AY670" s="184"/>
      <c r="AZ670" s="184"/>
      <c r="BA670" s="184"/>
      <c r="BB670" s="184"/>
      <c r="BC670" s="184"/>
      <c r="BD670" s="184"/>
      <c r="BE670" s="184"/>
      <c r="BF670" s="184"/>
      <c r="BG670" s="848"/>
      <c r="BH670" s="186"/>
      <c r="BI670" s="199"/>
      <c r="BJ670" s="199"/>
      <c r="BK670" s="199"/>
      <c r="BL670" s="218"/>
      <c r="BM670" s="186"/>
      <c r="BN670" s="186"/>
      <c r="BO670" s="186"/>
      <c r="BP670" s="186"/>
      <c r="BQ670" s="186"/>
      <c r="BR670" s="186"/>
      <c r="BS670" s="186"/>
      <c r="BT670" s="186"/>
      <c r="BU670" s="186"/>
      <c r="BV670" s="189"/>
      <c r="BW670" s="184"/>
    </row>
    <row r="671" spans="2:75" customFormat="1" ht="18.75">
      <c r="B671" s="353" t="s">
        <v>894</v>
      </c>
      <c r="C671" s="354">
        <v>44479860000125</v>
      </c>
      <c r="D671" s="355" t="s">
        <v>14</v>
      </c>
      <c r="E671" s="355" t="s">
        <v>607</v>
      </c>
      <c r="F671" s="355" t="s">
        <v>1417</v>
      </c>
      <c r="G671" s="356" t="s">
        <v>1417</v>
      </c>
      <c r="H671" s="356" t="s">
        <v>34</v>
      </c>
      <c r="I671" s="356" t="s">
        <v>34</v>
      </c>
      <c r="J671" s="356" t="s">
        <v>611</v>
      </c>
      <c r="K671" s="357" t="s">
        <v>49</v>
      </c>
      <c r="L671" s="358"/>
      <c r="M671" s="358" t="s">
        <v>34</v>
      </c>
      <c r="N671" s="357">
        <v>631256</v>
      </c>
      <c r="O671" s="357" t="s">
        <v>1320</v>
      </c>
      <c r="P671" s="361">
        <v>44547</v>
      </c>
      <c r="Q671" s="362">
        <v>20.11414886</v>
      </c>
      <c r="R671" s="362">
        <v>19.38928902</v>
      </c>
      <c r="S671" s="841">
        <v>15</v>
      </c>
      <c r="T671" s="359">
        <v>2.5861619608718467E-2</v>
      </c>
      <c r="U671" s="664">
        <v>0.25858291874992162</v>
      </c>
      <c r="V671" s="359"/>
      <c r="W671" s="664"/>
      <c r="X671" s="359"/>
      <c r="Y671" s="664"/>
      <c r="Z671" s="359"/>
      <c r="AA671" s="664"/>
      <c r="AB671" s="359">
        <v>0.39385352359705267</v>
      </c>
      <c r="AC671" s="363"/>
      <c r="AD671" s="865">
        <v>44417189000198</v>
      </c>
      <c r="AE671" s="360" t="s">
        <v>2085</v>
      </c>
      <c r="AF671" s="844" t="s">
        <v>1760</v>
      </c>
      <c r="AG671" s="364" t="s">
        <v>1435</v>
      </c>
      <c r="AH671" s="364" t="s">
        <v>1747</v>
      </c>
      <c r="AI671" s="364">
        <v>5000</v>
      </c>
      <c r="AJ671" s="364">
        <v>1000</v>
      </c>
      <c r="AK671" s="364">
        <v>5000</v>
      </c>
      <c r="AL671" s="359">
        <v>0</v>
      </c>
      <c r="AM671" s="359">
        <v>0</v>
      </c>
      <c r="AN671" s="664" t="s">
        <v>2161</v>
      </c>
      <c r="AO671" s="357" t="s">
        <v>1323</v>
      </c>
      <c r="AP671" s="360" t="s">
        <v>1744</v>
      </c>
      <c r="AQ671" s="366" t="s">
        <v>659</v>
      </c>
      <c r="AR671" s="359">
        <v>4.4327000000000004E-3</v>
      </c>
      <c r="AS671" s="359">
        <v>4.4327000000000004E-3</v>
      </c>
      <c r="AT671" s="359" t="s">
        <v>1417</v>
      </c>
      <c r="AW671" s="198"/>
      <c r="AX671" s="198"/>
      <c r="AY671" s="184"/>
      <c r="AZ671" s="184"/>
      <c r="BA671" s="184"/>
      <c r="BB671" s="184"/>
      <c r="BC671" s="184"/>
      <c r="BD671" s="184"/>
      <c r="BE671" s="184"/>
      <c r="BF671" s="184"/>
      <c r="BG671" s="848"/>
      <c r="BH671" s="186"/>
      <c r="BI671" s="199"/>
      <c r="BJ671" s="199"/>
      <c r="BK671" s="199"/>
      <c r="BL671" s="218"/>
      <c r="BM671" s="186"/>
      <c r="BN671" s="186"/>
      <c r="BO671" s="186"/>
      <c r="BP671" s="186"/>
      <c r="BQ671" s="186"/>
      <c r="BR671" s="186"/>
      <c r="BS671" s="186"/>
      <c r="BT671" s="186"/>
      <c r="BU671" s="186"/>
      <c r="BV671" s="189"/>
      <c r="BW671" s="184"/>
    </row>
    <row r="672" spans="2:75" customFormat="1" ht="18.75">
      <c r="B672" s="353" t="s">
        <v>895</v>
      </c>
      <c r="C672" s="354">
        <v>44515610000101</v>
      </c>
      <c r="D672" s="355" t="s">
        <v>14</v>
      </c>
      <c r="E672" s="355" t="s">
        <v>607</v>
      </c>
      <c r="F672" s="355" t="s">
        <v>1417</v>
      </c>
      <c r="G672" s="356" t="s">
        <v>1417</v>
      </c>
      <c r="H672" s="356" t="s">
        <v>34</v>
      </c>
      <c r="I672" s="356" t="s">
        <v>34</v>
      </c>
      <c r="J672" s="356" t="s">
        <v>611</v>
      </c>
      <c r="K672" s="357" t="s">
        <v>48</v>
      </c>
      <c r="L672" s="358"/>
      <c r="M672" s="358" t="s">
        <v>34</v>
      </c>
      <c r="N672" s="357">
        <v>631507</v>
      </c>
      <c r="O672" s="357" t="s">
        <v>1320</v>
      </c>
      <c r="P672" s="361">
        <v>44555</v>
      </c>
      <c r="Q672" s="362">
        <v>21.345317680000001</v>
      </c>
      <c r="R672" s="362">
        <v>22.814159494472353</v>
      </c>
      <c r="S672" s="841">
        <v>15</v>
      </c>
      <c r="T672" s="359">
        <v>-0.15166510000000011</v>
      </c>
      <c r="U672" s="664">
        <v>-1.5164558455293957</v>
      </c>
      <c r="V672" s="359"/>
      <c r="W672" s="664"/>
      <c r="X672" s="359"/>
      <c r="Y672" s="664"/>
      <c r="Z672" s="359"/>
      <c r="AA672" s="664"/>
      <c r="AB672" s="359">
        <v>0.17943332685182428</v>
      </c>
      <c r="AC672" s="363"/>
      <c r="AD672" s="865">
        <v>44417189000198</v>
      </c>
      <c r="AE672" s="360" t="s">
        <v>2085</v>
      </c>
      <c r="AF672" s="844" t="s">
        <v>1760</v>
      </c>
      <c r="AG672" s="364" t="s">
        <v>1435</v>
      </c>
      <c r="AH672" s="364" t="s">
        <v>1747</v>
      </c>
      <c r="AI672" s="364">
        <v>5000</v>
      </c>
      <c r="AJ672" s="364">
        <v>1000</v>
      </c>
      <c r="AK672" s="364">
        <v>5000</v>
      </c>
      <c r="AL672" s="359">
        <v>0</v>
      </c>
      <c r="AM672" s="359">
        <v>0</v>
      </c>
      <c r="AN672" s="664" t="s">
        <v>2161</v>
      </c>
      <c r="AO672" s="357" t="s">
        <v>1323</v>
      </c>
      <c r="AP672" s="360" t="s">
        <v>1744</v>
      </c>
      <c r="AQ672" s="366" t="s">
        <v>659</v>
      </c>
      <c r="AR672" s="359">
        <v>4.4327000000000004E-3</v>
      </c>
      <c r="AS672" s="359">
        <v>4.4327000000000004E-3</v>
      </c>
      <c r="AT672" s="359" t="s">
        <v>1417</v>
      </c>
      <c r="AW672" s="198"/>
      <c r="AX672" s="198"/>
      <c r="AY672" s="184"/>
      <c r="AZ672" s="184"/>
      <c r="BA672" s="184"/>
      <c r="BB672" s="184"/>
      <c r="BC672" s="184"/>
      <c r="BD672" s="184"/>
      <c r="BE672" s="184"/>
      <c r="BF672" s="184"/>
      <c r="BG672" s="848"/>
      <c r="BH672" s="186"/>
      <c r="BI672" s="199"/>
      <c r="BJ672" s="199"/>
      <c r="BK672" s="199"/>
      <c r="BL672" s="218"/>
      <c r="BM672" s="186"/>
      <c r="BN672" s="186"/>
      <c r="BO672" s="186"/>
      <c r="BP672" s="186"/>
      <c r="BQ672" s="186"/>
      <c r="BR672" s="186"/>
      <c r="BS672" s="186"/>
      <c r="BT672" s="186"/>
      <c r="BU672" s="186"/>
      <c r="BV672" s="189"/>
      <c r="BW672" s="184"/>
    </row>
    <row r="673" spans="2:75" customFormat="1" ht="18.75">
      <c r="B673" s="353" t="s">
        <v>902</v>
      </c>
      <c r="C673" s="354">
        <v>11701977000152</v>
      </c>
      <c r="D673" s="355" t="s">
        <v>11</v>
      </c>
      <c r="E673" s="355" t="s">
        <v>620</v>
      </c>
      <c r="F673" s="355" t="s">
        <v>1417</v>
      </c>
      <c r="G673" s="356" t="s">
        <v>738</v>
      </c>
      <c r="H673" s="356" t="s">
        <v>34</v>
      </c>
      <c r="I673" s="356" t="s">
        <v>34</v>
      </c>
      <c r="J673" s="356" t="s">
        <v>1417</v>
      </c>
      <c r="K673" s="357" t="s">
        <v>48</v>
      </c>
      <c r="L673" s="358"/>
      <c r="M673" s="358" t="s">
        <v>34</v>
      </c>
      <c r="N673" s="357">
        <v>259047</v>
      </c>
      <c r="O673" s="357" t="s">
        <v>1320</v>
      </c>
      <c r="P673" s="361">
        <v>40472</v>
      </c>
      <c r="Q673" s="362">
        <v>20.373951999999999</v>
      </c>
      <c r="R673" s="362">
        <v>20.9083334048583</v>
      </c>
      <c r="S673" s="841">
        <v>15</v>
      </c>
      <c r="T673" s="359">
        <v>7.8598187320404689E-2</v>
      </c>
      <c r="U673" s="664">
        <v>0.78588073729580521</v>
      </c>
      <c r="V673" s="359">
        <v>0.10101410424428892</v>
      </c>
      <c r="W673" s="664">
        <v>0.8790349178150727</v>
      </c>
      <c r="X673" s="359">
        <v>0.14913889421025628</v>
      </c>
      <c r="Y673" s="664">
        <v>0.98084953953585818</v>
      </c>
      <c r="Z673" s="359">
        <v>0.1927240674165267</v>
      </c>
      <c r="AA673" s="664">
        <v>1.017895117220023</v>
      </c>
      <c r="AB673" s="359">
        <v>4.2513636283655239E-2</v>
      </c>
      <c r="AC673" s="363">
        <v>-0.32696981554974408</v>
      </c>
      <c r="AD673" s="865">
        <v>0</v>
      </c>
      <c r="AE673" s="360" t="s">
        <v>1778</v>
      </c>
      <c r="AF673" s="844" t="s">
        <v>1741</v>
      </c>
      <c r="AG673" s="364" t="s">
        <v>1436</v>
      </c>
      <c r="AH673" s="364" t="s">
        <v>1747</v>
      </c>
      <c r="AI673" s="364">
        <v>1000</v>
      </c>
      <c r="AJ673" s="364">
        <v>1000</v>
      </c>
      <c r="AK673" s="364">
        <v>1000</v>
      </c>
      <c r="AL673" s="359">
        <v>1.1200000000000002E-2</v>
      </c>
      <c r="AM673" s="359">
        <v>0.1</v>
      </c>
      <c r="AN673" s="664" t="s">
        <v>64</v>
      </c>
      <c r="AO673" s="357" t="s">
        <v>1323</v>
      </c>
      <c r="AP673" s="360" t="s">
        <v>1762</v>
      </c>
      <c r="AQ673" s="366" t="s">
        <v>686</v>
      </c>
      <c r="AR673" s="359">
        <v>1.66666666666667E-3</v>
      </c>
      <c r="AS673" s="359">
        <v>1.66666666666667E-3</v>
      </c>
      <c r="AT673" s="359" t="s">
        <v>1417</v>
      </c>
      <c r="AW673" s="198"/>
      <c r="AX673" s="198"/>
      <c r="AY673" s="184"/>
      <c r="AZ673" s="184"/>
      <c r="BA673" s="184"/>
      <c r="BB673" s="184"/>
      <c r="BC673" s="184"/>
      <c r="BD673" s="184"/>
      <c r="BE673" s="184"/>
      <c r="BF673" s="184"/>
      <c r="BG673" s="848"/>
      <c r="BH673" s="186"/>
      <c r="BI673" s="199"/>
      <c r="BJ673" s="199"/>
      <c r="BK673" s="199"/>
      <c r="BL673" s="218"/>
      <c r="BM673" s="186"/>
      <c r="BN673" s="186"/>
      <c r="BO673" s="186"/>
      <c r="BP673" s="186"/>
      <c r="BQ673" s="186"/>
      <c r="BR673" s="186"/>
      <c r="BS673" s="186"/>
      <c r="BT673" s="186"/>
      <c r="BU673" s="186"/>
      <c r="BV673" s="189"/>
      <c r="BW673" s="184"/>
    </row>
    <row r="674" spans="2:75" customFormat="1" ht="18.75">
      <c r="B674" s="353" t="s">
        <v>909</v>
      </c>
      <c r="C674" s="354">
        <v>11182064000177</v>
      </c>
      <c r="D674" s="355" t="s">
        <v>14</v>
      </c>
      <c r="E674" s="355" t="s">
        <v>607</v>
      </c>
      <c r="F674" s="355" t="s">
        <v>1417</v>
      </c>
      <c r="G674" s="356" t="s">
        <v>1417</v>
      </c>
      <c r="H674" s="356" t="s">
        <v>34</v>
      </c>
      <c r="I674" s="356" t="s">
        <v>34</v>
      </c>
      <c r="J674" s="356" t="s">
        <v>608</v>
      </c>
      <c r="K674" s="357" t="s">
        <v>48</v>
      </c>
      <c r="L674" s="358"/>
      <c r="M674" s="358" t="s">
        <v>34</v>
      </c>
      <c r="N674" s="357">
        <v>236942</v>
      </c>
      <c r="O674" s="357" t="s">
        <v>1320</v>
      </c>
      <c r="P674" s="361">
        <v>40104</v>
      </c>
      <c r="Q674" s="362">
        <v>1304.107266</v>
      </c>
      <c r="R674" s="362">
        <v>1178.1545889123508</v>
      </c>
      <c r="S674" s="841">
        <v>15</v>
      </c>
      <c r="T674" s="359">
        <v>0.11874681165331724</v>
      </c>
      <c r="U674" s="664">
        <v>1.1873153195405599</v>
      </c>
      <c r="V674" s="359">
        <v>0.1484825406604946</v>
      </c>
      <c r="W674" s="664">
        <v>1.2921100365432425</v>
      </c>
      <c r="X674" s="359">
        <v>0.24276410618878996</v>
      </c>
      <c r="Y674" s="664">
        <v>1.5965993514435863</v>
      </c>
      <c r="Z674" s="359">
        <v>0.15109476989648685</v>
      </c>
      <c r="AA674" s="664">
        <v>0.79802502394637687</v>
      </c>
      <c r="AB674" s="359">
        <v>0.1787184262394198</v>
      </c>
      <c r="AC674" s="363">
        <v>0.18782484441319461</v>
      </c>
      <c r="AD674" s="865">
        <v>0</v>
      </c>
      <c r="AE674" s="360" t="s">
        <v>1836</v>
      </c>
      <c r="AF674" s="844" t="s">
        <v>1785</v>
      </c>
      <c r="AG674" s="364" t="s">
        <v>719</v>
      </c>
      <c r="AH674" s="364" t="s">
        <v>1747</v>
      </c>
      <c r="AI674" s="364">
        <v>1000</v>
      </c>
      <c r="AJ674" s="364">
        <v>1000</v>
      </c>
      <c r="AK674" s="364">
        <v>1000</v>
      </c>
      <c r="AL674" s="359">
        <v>0.02</v>
      </c>
      <c r="AM674" s="359">
        <v>0</v>
      </c>
      <c r="AN674" s="664" t="s">
        <v>666</v>
      </c>
      <c r="AO674" s="357" t="s">
        <v>1323</v>
      </c>
      <c r="AP674" s="360" t="s">
        <v>1744</v>
      </c>
      <c r="AQ674" s="366" t="s">
        <v>659</v>
      </c>
      <c r="AR674" s="359">
        <v>4.0000000000000001E-3</v>
      </c>
      <c r="AS674" s="359">
        <v>4.0000000000000001E-3</v>
      </c>
      <c r="AT674" s="359" t="s">
        <v>1417</v>
      </c>
      <c r="AX674" s="198"/>
      <c r="AY674" s="184"/>
      <c r="AZ674" s="184"/>
      <c r="BA674" s="184"/>
      <c r="BB674" s="848"/>
      <c r="BC674" s="184"/>
      <c r="BD674" s="184"/>
      <c r="BE674" s="184"/>
      <c r="BF674" s="184"/>
      <c r="BG674" s="848"/>
      <c r="BH674" s="186"/>
      <c r="BI674" s="199"/>
      <c r="BJ674" s="199"/>
      <c r="BK674" s="199"/>
      <c r="BL674" s="186"/>
      <c r="BM674" s="186"/>
      <c r="BN674" s="186"/>
      <c r="BO674" s="186"/>
      <c r="BP674" s="186"/>
      <c r="BQ674" s="186"/>
      <c r="BR674" s="186"/>
      <c r="BS674" s="186"/>
      <c r="BT674" s="187"/>
      <c r="BU674" s="188"/>
      <c r="BV674" s="189"/>
      <c r="BW674" s="185"/>
    </row>
    <row r="675" spans="2:75" customFormat="1" ht="18.75">
      <c r="B675" s="353" t="s">
        <v>1143</v>
      </c>
      <c r="C675" s="354">
        <v>11451917000129</v>
      </c>
      <c r="D675" s="355" t="s">
        <v>14</v>
      </c>
      <c r="E675" s="355" t="s">
        <v>607</v>
      </c>
      <c r="F675" s="355" t="s">
        <v>1417</v>
      </c>
      <c r="G675" s="356" t="s">
        <v>1417</v>
      </c>
      <c r="H675" s="356" t="s">
        <v>34</v>
      </c>
      <c r="I675" s="356" t="s">
        <v>34</v>
      </c>
      <c r="J675" s="356" t="s">
        <v>608</v>
      </c>
      <c r="K675" s="357" t="s">
        <v>48</v>
      </c>
      <c r="L675" s="358"/>
      <c r="M675" s="358" t="s">
        <v>34</v>
      </c>
      <c r="N675" s="357">
        <v>268755</v>
      </c>
      <c r="O675" s="357" t="s">
        <v>1320</v>
      </c>
      <c r="P675" s="361">
        <v>40601</v>
      </c>
      <c r="Q675" s="362">
        <v>158.097827</v>
      </c>
      <c r="R675" s="362">
        <v>159.48242975298808</v>
      </c>
      <c r="S675" s="841">
        <v>15</v>
      </c>
      <c r="T675" s="359">
        <v>2.6904459116492641E-2</v>
      </c>
      <c r="U675" s="664">
        <v>0.26900997195803039</v>
      </c>
      <c r="V675" s="359">
        <v>4.814000623075998E-2</v>
      </c>
      <c r="W675" s="664">
        <v>0.41891918695171387</v>
      </c>
      <c r="X675" s="359">
        <v>0.21355378298004069</v>
      </c>
      <c r="Y675" s="664">
        <v>1.404490296185317</v>
      </c>
      <c r="Z675" s="359">
        <v>0.17598565329726457</v>
      </c>
      <c r="AA675" s="664">
        <v>0.92948918935435487</v>
      </c>
      <c r="AB675" s="359">
        <v>0.30320047222579322</v>
      </c>
      <c r="AC675" s="363">
        <v>-0.22023307990700444</v>
      </c>
      <c r="AD675" s="865">
        <v>0</v>
      </c>
      <c r="AE675" s="360" t="s">
        <v>1854</v>
      </c>
      <c r="AF675" s="844" t="s">
        <v>1783</v>
      </c>
      <c r="AG675" s="364" t="s">
        <v>59</v>
      </c>
      <c r="AH675" s="364" t="s">
        <v>1747</v>
      </c>
      <c r="AI675" s="364">
        <v>1000</v>
      </c>
      <c r="AJ675" s="364">
        <v>1000</v>
      </c>
      <c r="AK675" s="364">
        <v>1000</v>
      </c>
      <c r="AL675" s="359">
        <v>0.02</v>
      </c>
      <c r="AM675" s="359">
        <v>0.2</v>
      </c>
      <c r="AN675" s="664" t="s">
        <v>666</v>
      </c>
      <c r="AO675" s="357" t="s">
        <v>1323</v>
      </c>
      <c r="AP675" s="360" t="s">
        <v>1744</v>
      </c>
      <c r="AQ675" s="366" t="s">
        <v>665</v>
      </c>
      <c r="AR675" s="359">
        <v>5.5560000000000002E-3</v>
      </c>
      <c r="AS675" s="359">
        <v>5.5560000000000002E-3</v>
      </c>
      <c r="AT675" s="359" t="s">
        <v>1417</v>
      </c>
      <c r="AW675" s="198"/>
      <c r="AX675" s="198"/>
      <c r="AY675" s="184"/>
      <c r="AZ675" s="184"/>
      <c r="BA675" s="184"/>
      <c r="BB675" s="848"/>
      <c r="BC675" s="184"/>
      <c r="BD675" s="184"/>
      <c r="BE675" s="184"/>
      <c r="BF675" s="184"/>
      <c r="BG675" s="848"/>
      <c r="BH675" s="186"/>
      <c r="BI675" s="199"/>
      <c r="BJ675" s="199"/>
      <c r="BK675" s="199"/>
      <c r="BL675" s="218"/>
      <c r="BM675" s="186"/>
      <c r="BN675" s="186"/>
      <c r="BO675" s="186"/>
      <c r="BP675" s="186"/>
      <c r="BQ675" s="186"/>
      <c r="BR675" s="186"/>
      <c r="BS675" s="186"/>
      <c r="BT675" s="187"/>
      <c r="BU675" s="188"/>
      <c r="BV675" s="189"/>
      <c r="BW675" s="185"/>
    </row>
    <row r="676" spans="2:75" customFormat="1" ht="18.75">
      <c r="B676" s="353" t="s">
        <v>601</v>
      </c>
      <c r="C676" s="354">
        <v>37829310000123</v>
      </c>
      <c r="D676" s="355" t="s">
        <v>14</v>
      </c>
      <c r="E676" s="355" t="s">
        <v>607</v>
      </c>
      <c r="F676" s="355" t="s">
        <v>1417</v>
      </c>
      <c r="G676" s="356" t="s">
        <v>1417</v>
      </c>
      <c r="H676" s="356" t="s">
        <v>34</v>
      </c>
      <c r="I676" s="356" t="s">
        <v>34</v>
      </c>
      <c r="J676" s="356" t="s">
        <v>608</v>
      </c>
      <c r="K676" s="357" t="s">
        <v>48</v>
      </c>
      <c r="L676" s="358"/>
      <c r="M676" s="358" t="s">
        <v>34</v>
      </c>
      <c r="N676" s="357">
        <v>552348</v>
      </c>
      <c r="O676" s="357" t="s">
        <v>1320</v>
      </c>
      <c r="P676" s="361">
        <v>44089</v>
      </c>
      <c r="Q676" s="362">
        <v>0</v>
      </c>
      <c r="R676" s="362">
        <v>0</v>
      </c>
      <c r="S676" s="841">
        <v>15</v>
      </c>
      <c r="T676" s="359"/>
      <c r="U676" s="664"/>
      <c r="V676" s="359"/>
      <c r="W676" s="664"/>
      <c r="X676" s="359"/>
      <c r="Y676" s="664"/>
      <c r="Z676" s="359"/>
      <c r="AA676" s="664"/>
      <c r="AB676" s="359"/>
      <c r="AC676" s="363"/>
      <c r="AD676" s="865">
        <v>0</v>
      </c>
      <c r="AE676" s="360" t="s">
        <v>1900</v>
      </c>
      <c r="AF676" s="844" t="s">
        <v>1741</v>
      </c>
      <c r="AG676" s="364" t="s">
        <v>1436</v>
      </c>
      <c r="AH676" s="364" t="s">
        <v>1742</v>
      </c>
      <c r="AI676" s="364">
        <v>500</v>
      </c>
      <c r="AJ676" s="364">
        <v>0</v>
      </c>
      <c r="AK676" s="364">
        <v>500</v>
      </c>
      <c r="AL676" s="359">
        <v>0.02</v>
      </c>
      <c r="AM676" s="359">
        <v>0.2</v>
      </c>
      <c r="AN676" s="664" t="s">
        <v>34</v>
      </c>
      <c r="AO676" s="357" t="s">
        <v>1323</v>
      </c>
      <c r="AP676" s="360" t="s">
        <v>1744</v>
      </c>
      <c r="AQ676" s="366" t="s">
        <v>659</v>
      </c>
      <c r="AR676" s="359">
        <v>4.0000000000000001E-3</v>
      </c>
      <c r="AS676" s="359">
        <v>4.0000000000000001E-3</v>
      </c>
      <c r="AT676" s="359" t="s">
        <v>1417</v>
      </c>
      <c r="AX676" s="198"/>
      <c r="AY676" s="184"/>
      <c r="AZ676" s="184"/>
      <c r="BA676" s="184"/>
      <c r="BB676" s="848"/>
      <c r="BC676" s="184"/>
      <c r="BD676" s="184"/>
      <c r="BE676" s="184"/>
      <c r="BF676" s="184"/>
      <c r="BG676" s="848"/>
      <c r="BH676" s="186"/>
      <c r="BI676" s="199"/>
      <c r="BJ676" s="199"/>
      <c r="BK676" s="199"/>
      <c r="BL676" s="186"/>
      <c r="BM676" s="186"/>
      <c r="BN676" s="186"/>
      <c r="BO676" s="186"/>
      <c r="BP676" s="186"/>
      <c r="BQ676" s="186"/>
      <c r="BR676" s="186"/>
      <c r="BS676" s="186"/>
      <c r="BT676" s="187"/>
      <c r="BU676" s="188"/>
      <c r="BV676" s="189"/>
      <c r="BW676" s="185"/>
    </row>
    <row r="677" spans="2:75" customFormat="1" ht="18.75">
      <c r="B677" s="353" t="s">
        <v>436</v>
      </c>
      <c r="C677" s="354">
        <v>13962947000125</v>
      </c>
      <c r="D677" s="355" t="s">
        <v>14</v>
      </c>
      <c r="E677" s="355" t="s">
        <v>607</v>
      </c>
      <c r="F677" s="355" t="s">
        <v>1417</v>
      </c>
      <c r="G677" s="356" t="s">
        <v>1417</v>
      </c>
      <c r="H677" s="356" t="s">
        <v>34</v>
      </c>
      <c r="I677" s="356" t="s">
        <v>34</v>
      </c>
      <c r="J677" s="356" t="s">
        <v>608</v>
      </c>
      <c r="K677" s="357" t="s">
        <v>48</v>
      </c>
      <c r="L677" s="358"/>
      <c r="M677" s="358" t="s">
        <v>34</v>
      </c>
      <c r="N677" s="357">
        <v>302139</v>
      </c>
      <c r="O677" s="357" t="s">
        <v>1320</v>
      </c>
      <c r="P677" s="361">
        <v>41018</v>
      </c>
      <c r="Q677" s="362">
        <v>752.96096999999997</v>
      </c>
      <c r="R677" s="362">
        <v>637.30687266135419</v>
      </c>
      <c r="S677" s="841">
        <v>15</v>
      </c>
      <c r="T677" s="359">
        <v>0.13619836893630732</v>
      </c>
      <c r="U677" s="664">
        <v>1.3618084366478007</v>
      </c>
      <c r="V677" s="359">
        <v>0.16353097669031236</v>
      </c>
      <c r="W677" s="664">
        <v>1.4230630438255312</v>
      </c>
      <c r="X677" s="359">
        <v>0.42602876848754745</v>
      </c>
      <c r="Y677" s="664">
        <v>2.8018856087998456</v>
      </c>
      <c r="Z677" s="359">
        <v>0.69392195957792957</v>
      </c>
      <c r="AA677" s="664">
        <v>3.6650314818208001</v>
      </c>
      <c r="AB677" s="359">
        <v>0.18960180543476529</v>
      </c>
      <c r="AC677" s="363">
        <v>0.2564120975563956</v>
      </c>
      <c r="AD677" s="865">
        <v>22041216000138</v>
      </c>
      <c r="AE677" s="360" t="s">
        <v>1874</v>
      </c>
      <c r="AF677" s="844" t="s">
        <v>1799</v>
      </c>
      <c r="AG677" s="364" t="s">
        <v>736</v>
      </c>
      <c r="AH677" s="364" t="s">
        <v>1747</v>
      </c>
      <c r="AI677" s="364">
        <v>1000</v>
      </c>
      <c r="AJ677" s="364">
        <v>1000</v>
      </c>
      <c r="AK677" s="364">
        <v>1000</v>
      </c>
      <c r="AL677" s="359">
        <v>1.8000000000000002E-2</v>
      </c>
      <c r="AM677" s="359">
        <v>0.2</v>
      </c>
      <c r="AN677" s="664" t="s">
        <v>666</v>
      </c>
      <c r="AO677" s="357" t="s">
        <v>1323</v>
      </c>
      <c r="AP677" s="360" t="s">
        <v>1744</v>
      </c>
      <c r="AQ677" s="366" t="s">
        <v>659</v>
      </c>
      <c r="AR677" s="359">
        <v>6.0000000000000001E-3</v>
      </c>
      <c r="AS677" s="359">
        <v>6.0000000000000001E-3</v>
      </c>
      <c r="AT677" s="359" t="s">
        <v>1417</v>
      </c>
      <c r="AX677" s="198"/>
      <c r="AY677" s="184"/>
      <c r="AZ677" s="184"/>
      <c r="BA677" s="184"/>
      <c r="BB677" s="848"/>
      <c r="BC677" s="184"/>
      <c r="BD677" s="184"/>
      <c r="BE677" s="184"/>
      <c r="BF677" s="184"/>
      <c r="BG677" s="848"/>
      <c r="BH677" s="186"/>
      <c r="BI677" s="199"/>
      <c r="BJ677" s="199"/>
      <c r="BK677" s="199"/>
      <c r="BL677" s="186"/>
      <c r="BM677" s="186"/>
      <c r="BN677" s="186"/>
      <c r="BO677" s="186"/>
      <c r="BP677" s="186"/>
      <c r="BQ677" s="186"/>
      <c r="BR677" s="186"/>
      <c r="BS677" s="186"/>
      <c r="BT677" s="187"/>
      <c r="BU677" s="188"/>
      <c r="BV677" s="189"/>
      <c r="BW677" s="185"/>
    </row>
    <row r="678" spans="2:75" customFormat="1" ht="18.75">
      <c r="B678" s="353" t="s">
        <v>437</v>
      </c>
      <c r="C678" s="354">
        <v>13962941000158</v>
      </c>
      <c r="D678" s="355" t="s">
        <v>14</v>
      </c>
      <c r="E678" s="355" t="s">
        <v>614</v>
      </c>
      <c r="F678" s="355" t="s">
        <v>1417</v>
      </c>
      <c r="G678" s="356" t="s">
        <v>1417</v>
      </c>
      <c r="H678" s="356" t="s">
        <v>1337</v>
      </c>
      <c r="I678" s="356" t="s">
        <v>34</v>
      </c>
      <c r="J678" s="356" t="s">
        <v>608</v>
      </c>
      <c r="K678" s="357" t="s">
        <v>48</v>
      </c>
      <c r="L678" s="358"/>
      <c r="M678" s="358" t="s">
        <v>34</v>
      </c>
      <c r="N678" s="357">
        <v>302147</v>
      </c>
      <c r="O678" s="357" t="s">
        <v>1320</v>
      </c>
      <c r="P678" s="361">
        <v>41018</v>
      </c>
      <c r="Q678" s="362">
        <v>111.163921</v>
      </c>
      <c r="R678" s="362">
        <v>94.553372203187308</v>
      </c>
      <c r="S678" s="841">
        <v>15</v>
      </c>
      <c r="T678" s="359">
        <v>0.15393678794998733</v>
      </c>
      <c r="U678" s="664">
        <v>1.5391698019437376</v>
      </c>
      <c r="V678" s="359">
        <v>0.17373434099583962</v>
      </c>
      <c r="W678" s="664">
        <v>1.5118537485577714</v>
      </c>
      <c r="X678" s="359">
        <v>0.51964593345018417</v>
      </c>
      <c r="Y678" s="664">
        <v>3.417582497478667</v>
      </c>
      <c r="Z678" s="359">
        <v>0.61203319725886729</v>
      </c>
      <c r="AA678" s="664">
        <v>3.2325262299488871</v>
      </c>
      <c r="AB678" s="359">
        <v>0.23275830620979532</v>
      </c>
      <c r="AC678" s="363">
        <v>0.25270660323725841</v>
      </c>
      <c r="AD678" s="865">
        <v>0</v>
      </c>
      <c r="AE678" s="360" t="s">
        <v>1874</v>
      </c>
      <c r="AF678" s="844" t="s">
        <v>1799</v>
      </c>
      <c r="AG678" s="364" t="s">
        <v>736</v>
      </c>
      <c r="AH678" s="364" t="s">
        <v>1747</v>
      </c>
      <c r="AI678" s="364">
        <v>1000</v>
      </c>
      <c r="AJ678" s="364">
        <v>1000</v>
      </c>
      <c r="AK678" s="364">
        <v>1000</v>
      </c>
      <c r="AL678" s="359">
        <v>1.8000000000000002E-2</v>
      </c>
      <c r="AM678" s="359">
        <v>0.2</v>
      </c>
      <c r="AN678" s="664" t="s">
        <v>666</v>
      </c>
      <c r="AO678" s="357" t="s">
        <v>1323</v>
      </c>
      <c r="AP678" s="360" t="s">
        <v>1744</v>
      </c>
      <c r="AQ678" s="366" t="s">
        <v>659</v>
      </c>
      <c r="AR678" s="359">
        <v>6.0000000000000001E-3</v>
      </c>
      <c r="AS678" s="359">
        <v>6.0000000000000001E-3</v>
      </c>
      <c r="AT678" s="359" t="s">
        <v>1417</v>
      </c>
      <c r="AX678" s="198"/>
      <c r="AY678" s="184"/>
      <c r="AZ678" s="184"/>
      <c r="BA678" s="184"/>
      <c r="BB678" s="848"/>
      <c r="BC678" s="184"/>
      <c r="BD678" s="184"/>
      <c r="BE678" s="184"/>
      <c r="BF678" s="184"/>
      <c r="BG678" s="848"/>
      <c r="BH678" s="186"/>
      <c r="BI678" s="199"/>
      <c r="BJ678" s="199"/>
      <c r="BK678" s="199"/>
      <c r="BL678" s="186"/>
      <c r="BM678" s="186"/>
      <c r="BN678" s="186"/>
      <c r="BO678" s="186"/>
      <c r="BP678" s="186"/>
      <c r="BQ678" s="186"/>
      <c r="BR678" s="186"/>
      <c r="BS678" s="186"/>
      <c r="BT678" s="187"/>
      <c r="BU678" s="188"/>
      <c r="BV678" s="189"/>
      <c r="BW678" s="185"/>
    </row>
    <row r="679" spans="2:75" customFormat="1" ht="18.75">
      <c r="B679" s="353" t="s">
        <v>1591</v>
      </c>
      <c r="C679" s="354">
        <v>31611455000177</v>
      </c>
      <c r="D679" s="355" t="s">
        <v>11</v>
      </c>
      <c r="E679" s="355" t="s">
        <v>620</v>
      </c>
      <c r="F679" s="355" t="s">
        <v>663</v>
      </c>
      <c r="G679" s="356" t="s">
        <v>1417</v>
      </c>
      <c r="H679" s="356" t="s">
        <v>34</v>
      </c>
      <c r="I679" s="356" t="s">
        <v>1417</v>
      </c>
      <c r="J679" s="356" t="s">
        <v>608</v>
      </c>
      <c r="K679" s="357" t="s">
        <v>48</v>
      </c>
      <c r="L679" s="358"/>
      <c r="M679" s="358" t="s">
        <v>1417</v>
      </c>
      <c r="N679" s="357">
        <v>493228</v>
      </c>
      <c r="O679" s="357" t="s">
        <v>1320</v>
      </c>
      <c r="P679" s="361">
        <v>43581</v>
      </c>
      <c r="Q679" s="362">
        <v>161.26791502</v>
      </c>
      <c r="R679" s="362">
        <v>143.27070423988044</v>
      </c>
      <c r="S679" s="841">
        <v>15</v>
      </c>
      <c r="T679" s="359">
        <v>0.10854452931226644</v>
      </c>
      <c r="U679" s="664">
        <v>1.0853056238767069</v>
      </c>
      <c r="V679" s="359">
        <v>0.12503526304159496</v>
      </c>
      <c r="W679" s="664">
        <v>1.0880694631113206</v>
      </c>
      <c r="X679" s="359">
        <v>0.1938053483476776</v>
      </c>
      <c r="Y679" s="664">
        <v>1.2746097367358207</v>
      </c>
      <c r="Z679" s="359">
        <v>0.20050461327705049</v>
      </c>
      <c r="AA679" s="664">
        <v>1.0589889969149597</v>
      </c>
      <c r="AB679" s="359">
        <v>1.838414401505587E-3</v>
      </c>
      <c r="AC679" s="363">
        <v>5.505006365812906</v>
      </c>
      <c r="AD679" s="865">
        <v>31611340000182</v>
      </c>
      <c r="AE679" s="360" t="s">
        <v>1745</v>
      </c>
      <c r="AF679" s="844" t="s">
        <v>1746</v>
      </c>
      <c r="AG679" s="364" t="s">
        <v>59</v>
      </c>
      <c r="AH679" s="364" t="s">
        <v>1742</v>
      </c>
      <c r="AI679" s="364">
        <v>50000</v>
      </c>
      <c r="AJ679" s="364">
        <v>50000</v>
      </c>
      <c r="AK679" s="364">
        <v>50000</v>
      </c>
      <c r="AL679" s="359">
        <v>5.0000000000000001E-3</v>
      </c>
      <c r="AM679" s="359">
        <v>0.1</v>
      </c>
      <c r="AN679" s="664" t="s">
        <v>64</v>
      </c>
      <c r="AO679" s="357" t="s">
        <v>1323</v>
      </c>
      <c r="AP679" s="360" t="s">
        <v>1762</v>
      </c>
      <c r="AQ679" s="366" t="s">
        <v>668</v>
      </c>
      <c r="AR679" s="359">
        <v>0</v>
      </c>
      <c r="AS679" s="359">
        <v>0</v>
      </c>
      <c r="AT679" s="359" t="s">
        <v>1417</v>
      </c>
      <c r="AX679" s="198"/>
      <c r="AY679" s="184"/>
      <c r="AZ679" s="184"/>
      <c r="BA679" s="184"/>
      <c r="BB679" s="848"/>
      <c r="BC679" s="184"/>
      <c r="BD679" s="184"/>
      <c r="BE679" s="184"/>
      <c r="BF679" s="184"/>
      <c r="BG679" s="848"/>
      <c r="BH679" s="186"/>
      <c r="BI679" s="199"/>
      <c r="BJ679" s="199"/>
      <c r="BK679" s="199"/>
      <c r="BL679" s="186"/>
      <c r="BM679" s="186"/>
      <c r="BN679" s="186"/>
      <c r="BO679" s="186"/>
      <c r="BP679" s="186"/>
      <c r="BQ679" s="186"/>
      <c r="BR679" s="186"/>
      <c r="BS679" s="186"/>
      <c r="BT679" s="187"/>
      <c r="BU679" s="188"/>
      <c r="BV679" s="189"/>
      <c r="BW679" s="185"/>
    </row>
    <row r="680" spans="2:75" customFormat="1" ht="18.75">
      <c r="B680" s="353" t="s">
        <v>987</v>
      </c>
      <c r="C680" s="354">
        <v>27826059000190</v>
      </c>
      <c r="D680" s="355" t="s">
        <v>11</v>
      </c>
      <c r="E680" s="355" t="s">
        <v>620</v>
      </c>
      <c r="F680" s="355" t="s">
        <v>663</v>
      </c>
      <c r="G680" s="356" t="s">
        <v>738</v>
      </c>
      <c r="H680" s="356" t="s">
        <v>34</v>
      </c>
      <c r="I680" s="356" t="s">
        <v>1417</v>
      </c>
      <c r="J680" s="356" t="s">
        <v>608</v>
      </c>
      <c r="K680" s="357" t="s">
        <v>48</v>
      </c>
      <c r="L680" s="358"/>
      <c r="M680" s="358" t="s">
        <v>34</v>
      </c>
      <c r="N680" s="357">
        <v>451703</v>
      </c>
      <c r="O680" s="357" t="s">
        <v>1320</v>
      </c>
      <c r="P680" s="361">
        <v>43027</v>
      </c>
      <c r="Q680" s="362">
        <v>345.40470538</v>
      </c>
      <c r="R680" s="362">
        <v>219.61316651920319</v>
      </c>
      <c r="S680" s="841">
        <v>15</v>
      </c>
      <c r="T680" s="359">
        <v>0.11390482734442764</v>
      </c>
      <c r="U680" s="664">
        <v>1.1389017068559195</v>
      </c>
      <c r="V680" s="359">
        <v>0.13151051127659286</v>
      </c>
      <c r="W680" s="664">
        <v>1.1444177259867536</v>
      </c>
      <c r="X680" s="359">
        <v>0.19369295409146692</v>
      </c>
      <c r="Y680" s="664">
        <v>1.2738705475723602</v>
      </c>
      <c r="Z680" s="359">
        <v>0.18196979424556314</v>
      </c>
      <c r="AA680" s="664">
        <v>0.96109514253748685</v>
      </c>
      <c r="AB680" s="359">
        <v>1.946330615164357E-3</v>
      </c>
      <c r="AC680" s="363">
        <v>8.5266763462418531</v>
      </c>
      <c r="AD680" s="865">
        <v>0</v>
      </c>
      <c r="AE680" s="360" t="s">
        <v>1824</v>
      </c>
      <c r="AF680" s="844" t="s">
        <v>1760</v>
      </c>
      <c r="AG680" s="364" t="s">
        <v>1435</v>
      </c>
      <c r="AH680" s="364" t="s">
        <v>1747</v>
      </c>
      <c r="AI680" s="364">
        <v>500</v>
      </c>
      <c r="AJ680" s="364">
        <v>100</v>
      </c>
      <c r="AK680" s="364">
        <v>500</v>
      </c>
      <c r="AL680" s="359">
        <v>6.0000000000000001E-3</v>
      </c>
      <c r="AM680" s="359">
        <v>0.2</v>
      </c>
      <c r="AN680" s="664" t="s">
        <v>64</v>
      </c>
      <c r="AO680" s="357" t="s">
        <v>1323</v>
      </c>
      <c r="AP680" s="360" t="s">
        <v>1749</v>
      </c>
      <c r="AQ680" s="366" t="s">
        <v>675</v>
      </c>
      <c r="AR680" s="359">
        <v>1.8E-3</v>
      </c>
      <c r="AS680" s="359">
        <v>1.8E-3</v>
      </c>
      <c r="AT680" s="359" t="s">
        <v>1417</v>
      </c>
      <c r="AX680" s="198"/>
      <c r="AY680" s="184"/>
      <c r="AZ680" s="184"/>
      <c r="BA680" s="184"/>
      <c r="BB680" s="848"/>
      <c r="BC680" s="184"/>
      <c r="BD680" s="184"/>
      <c r="BE680" s="184"/>
      <c r="BF680" s="184"/>
      <c r="BG680" s="848"/>
      <c r="BH680" s="186"/>
      <c r="BI680" s="199"/>
      <c r="BJ680" s="199"/>
      <c r="BK680" s="199"/>
      <c r="BL680" s="186"/>
      <c r="BM680" s="186"/>
      <c r="BN680" s="186"/>
      <c r="BO680" s="186"/>
      <c r="BP680" s="186"/>
      <c r="BQ680" s="186"/>
      <c r="BR680" s="186"/>
      <c r="BS680" s="186"/>
      <c r="BT680" s="187"/>
      <c r="BU680" s="188"/>
      <c r="BV680" s="189"/>
      <c r="BW680" s="185"/>
    </row>
    <row r="681" spans="2:75" customFormat="1" ht="18.75">
      <c r="B681" s="353" t="s">
        <v>1208</v>
      </c>
      <c r="C681" s="354">
        <v>16599959000125</v>
      </c>
      <c r="D681" s="355" t="s">
        <v>11</v>
      </c>
      <c r="E681" s="355" t="s">
        <v>620</v>
      </c>
      <c r="F681" s="355" t="s">
        <v>663</v>
      </c>
      <c r="G681" s="356" t="s">
        <v>738</v>
      </c>
      <c r="H681" s="356" t="s">
        <v>34</v>
      </c>
      <c r="I681" s="356" t="s">
        <v>34</v>
      </c>
      <c r="J681" s="356" t="s">
        <v>608</v>
      </c>
      <c r="K681" s="357" t="s">
        <v>48</v>
      </c>
      <c r="L681" s="358"/>
      <c r="M681" s="358" t="s">
        <v>34</v>
      </c>
      <c r="N681" s="357">
        <v>317748</v>
      </c>
      <c r="O681" s="357" t="s">
        <v>1320</v>
      </c>
      <c r="P681" s="361">
        <v>41182</v>
      </c>
      <c r="Q681" s="362">
        <v>99.492299000000003</v>
      </c>
      <c r="R681" s="362">
        <v>78.161128482071703</v>
      </c>
      <c r="S681" s="841">
        <v>15</v>
      </c>
      <c r="T681" s="359">
        <v>0.12258504629582134</v>
      </c>
      <c r="U681" s="664">
        <v>1.2256927271322786</v>
      </c>
      <c r="V681" s="359">
        <v>0.13952516202902099</v>
      </c>
      <c r="W681" s="664">
        <v>1.2141620247476415</v>
      </c>
      <c r="X681" s="359">
        <v>0.21866847985321947</v>
      </c>
      <c r="Y681" s="664">
        <v>1.4381283897187871</v>
      </c>
      <c r="Z681" s="359">
        <v>0.19797652555115652</v>
      </c>
      <c r="AA681" s="664">
        <v>1.0456366004727982</v>
      </c>
      <c r="AB681" s="359">
        <v>3.5858328738220526E-3</v>
      </c>
      <c r="AC681" s="363">
        <v>6.8632261560156866</v>
      </c>
      <c r="AD681" s="865">
        <v>0</v>
      </c>
      <c r="AE681" s="360" t="s">
        <v>1881</v>
      </c>
      <c r="AF681" s="844" t="s">
        <v>1760</v>
      </c>
      <c r="AG681" s="364" t="s">
        <v>1435</v>
      </c>
      <c r="AH681" s="364" t="s">
        <v>1747</v>
      </c>
      <c r="AI681" s="364">
        <v>500</v>
      </c>
      <c r="AJ681" s="364">
        <v>0</v>
      </c>
      <c r="AK681" s="364">
        <v>0</v>
      </c>
      <c r="AL681" s="359">
        <v>7.4999999999999997E-3</v>
      </c>
      <c r="AM681" s="359">
        <v>0</v>
      </c>
      <c r="AN681" s="664" t="s">
        <v>64</v>
      </c>
      <c r="AO681" s="357" t="s">
        <v>1323</v>
      </c>
      <c r="AP681" s="360" t="s">
        <v>1749</v>
      </c>
      <c r="AQ681" s="366" t="s">
        <v>675</v>
      </c>
      <c r="AR681" s="359">
        <v>1.5E-3</v>
      </c>
      <c r="AS681" s="359">
        <v>1.5E-3</v>
      </c>
      <c r="AT681" s="359" t="s">
        <v>1417</v>
      </c>
      <c r="AX681" s="198"/>
      <c r="AY681" s="184"/>
      <c r="AZ681" s="184"/>
      <c r="BA681" s="184"/>
      <c r="BB681" s="848"/>
      <c r="BC681" s="184"/>
      <c r="BD681" s="184"/>
      <c r="BE681" s="184"/>
      <c r="BF681" s="184"/>
      <c r="BG681" s="848"/>
      <c r="BH681" s="186"/>
      <c r="BI681" s="199"/>
      <c r="BJ681" s="199"/>
      <c r="BK681" s="199"/>
      <c r="BL681" s="186"/>
      <c r="BM681" s="186"/>
      <c r="BN681" s="186"/>
      <c r="BO681" s="186"/>
      <c r="BP681" s="186"/>
      <c r="BQ681" s="186"/>
      <c r="BR681" s="186"/>
      <c r="BS681" s="186"/>
      <c r="BT681" s="187"/>
      <c r="BU681" s="188"/>
      <c r="BV681" s="189"/>
      <c r="BW681" s="185"/>
    </row>
    <row r="682" spans="2:75" customFormat="1" ht="18.75">
      <c r="B682" s="353" t="s">
        <v>969</v>
      </c>
      <c r="C682" s="354">
        <v>33736845000107</v>
      </c>
      <c r="D682" s="355" t="s">
        <v>14</v>
      </c>
      <c r="E682" s="355" t="s">
        <v>15</v>
      </c>
      <c r="F682" s="355" t="s">
        <v>701</v>
      </c>
      <c r="G682" s="356" t="s">
        <v>1417</v>
      </c>
      <c r="H682" s="356" t="s">
        <v>34</v>
      </c>
      <c r="I682" s="356" t="s">
        <v>34</v>
      </c>
      <c r="J682" s="356" t="s">
        <v>611</v>
      </c>
      <c r="K682" s="357" t="s">
        <v>49</v>
      </c>
      <c r="L682" s="358"/>
      <c r="M682" s="358" t="s">
        <v>34</v>
      </c>
      <c r="N682" s="357">
        <v>504505</v>
      </c>
      <c r="O682" s="357" t="s">
        <v>1320</v>
      </c>
      <c r="P682" s="361">
        <v>43677</v>
      </c>
      <c r="Q682" s="362">
        <v>0</v>
      </c>
      <c r="R682" s="362">
        <v>0</v>
      </c>
      <c r="S682" s="841">
        <v>15</v>
      </c>
      <c r="T682" s="359"/>
      <c r="U682" s="664"/>
      <c r="V682" s="359"/>
      <c r="W682" s="664"/>
      <c r="X682" s="359"/>
      <c r="Y682" s="664"/>
      <c r="Z682" s="359"/>
      <c r="AA682" s="664"/>
      <c r="AB682" s="359"/>
      <c r="AC682" s="363"/>
      <c r="AD682" s="865">
        <v>0</v>
      </c>
      <c r="AE682" s="360" t="s">
        <v>2685</v>
      </c>
      <c r="AF682" s="844" t="s">
        <v>1760</v>
      </c>
      <c r="AG682" s="364" t="s">
        <v>1435</v>
      </c>
      <c r="AH682" s="364" t="s">
        <v>1817</v>
      </c>
      <c r="AI682" s="364">
        <v>500</v>
      </c>
      <c r="AJ682" s="364">
        <v>100</v>
      </c>
      <c r="AK682" s="364">
        <v>100</v>
      </c>
      <c r="AL682" s="359">
        <v>0.01</v>
      </c>
      <c r="AM682" s="359">
        <v>0</v>
      </c>
      <c r="AN682" s="664" t="s">
        <v>34</v>
      </c>
      <c r="AO682" s="357" t="s">
        <v>1323</v>
      </c>
      <c r="AP682" s="360" t="s">
        <v>1762</v>
      </c>
      <c r="AQ682" s="366" t="s">
        <v>671</v>
      </c>
      <c r="AR682" s="359">
        <v>6.6666666666666697E-3</v>
      </c>
      <c r="AS682" s="359">
        <v>6.6666666666666697E-3</v>
      </c>
      <c r="AT682" s="359" t="s">
        <v>1417</v>
      </c>
      <c r="AX682" s="198"/>
      <c r="AY682" s="184"/>
      <c r="AZ682" s="184"/>
      <c r="BA682" s="184"/>
      <c r="BB682" s="848"/>
      <c r="BC682" s="184"/>
      <c r="BD682" s="184"/>
      <c r="BE682" s="184"/>
      <c r="BF682" s="184"/>
      <c r="BG682" s="848"/>
      <c r="BH682" s="186"/>
      <c r="BI682" s="199"/>
      <c r="BJ682" s="199"/>
      <c r="BK682" s="199"/>
      <c r="BL682" s="186"/>
      <c r="BM682" s="186"/>
      <c r="BN682" s="186"/>
      <c r="BO682" s="186"/>
      <c r="BP682" s="186"/>
      <c r="BQ682" s="186"/>
      <c r="BR682" s="186"/>
      <c r="BS682" s="186"/>
      <c r="BT682" s="187"/>
      <c r="BU682" s="188"/>
      <c r="BV682" s="189"/>
      <c r="BW682" s="185"/>
    </row>
    <row r="683" spans="2:75" customFormat="1" ht="18.75">
      <c r="B683" s="353" t="s">
        <v>489</v>
      </c>
      <c r="C683" s="354">
        <v>25274966000148</v>
      </c>
      <c r="D683" s="355" t="s">
        <v>11</v>
      </c>
      <c r="E683" s="355" t="s">
        <v>620</v>
      </c>
      <c r="F683" s="355" t="s">
        <v>685</v>
      </c>
      <c r="G683" s="356" t="s">
        <v>1417</v>
      </c>
      <c r="H683" s="356" t="s">
        <v>34</v>
      </c>
      <c r="I683" s="356" t="s">
        <v>1318</v>
      </c>
      <c r="J683" s="356" t="s">
        <v>608</v>
      </c>
      <c r="K683" s="357" t="s">
        <v>48</v>
      </c>
      <c r="L683" s="358"/>
      <c r="M683" s="358" t="s">
        <v>34</v>
      </c>
      <c r="N683" s="357">
        <v>427616</v>
      </c>
      <c r="O683" s="357" t="s">
        <v>1320</v>
      </c>
      <c r="P683" s="361">
        <v>42683</v>
      </c>
      <c r="Q683" s="362">
        <v>2.6297160000000002</v>
      </c>
      <c r="R683" s="362">
        <v>3.897019700404861</v>
      </c>
      <c r="S683" s="841">
        <v>15</v>
      </c>
      <c r="T683" s="359">
        <v>0.10689126830209572</v>
      </c>
      <c r="U683" s="664">
        <v>1.0687751411020989</v>
      </c>
      <c r="V683" s="359">
        <v>0.14164511393084078</v>
      </c>
      <c r="W683" s="664">
        <v>1.2326100598980738</v>
      </c>
      <c r="X683" s="359">
        <v>8.9211279413196953E-2</v>
      </c>
      <c r="Y683" s="664">
        <v>0.58672047152553886</v>
      </c>
      <c r="Z683" s="359">
        <v>4.8568947876755919E-2</v>
      </c>
      <c r="AA683" s="664">
        <v>0.25652268320704907</v>
      </c>
      <c r="AB683" s="359">
        <v>1.6003407886292651E-2</v>
      </c>
      <c r="AC683" s="363">
        <v>1.6702901071109644</v>
      </c>
      <c r="AD683" s="865">
        <v>0</v>
      </c>
      <c r="AE683" s="360" t="s">
        <v>1955</v>
      </c>
      <c r="AF683" s="844" t="s">
        <v>1956</v>
      </c>
      <c r="AG683" s="364" t="s">
        <v>1180</v>
      </c>
      <c r="AH683" s="364" t="s">
        <v>1747</v>
      </c>
      <c r="AI683" s="364">
        <v>1000</v>
      </c>
      <c r="AJ683" s="364">
        <v>1000</v>
      </c>
      <c r="AK683" s="364">
        <v>1000</v>
      </c>
      <c r="AL683" s="359">
        <v>6.0000000000000001E-3</v>
      </c>
      <c r="AM683" s="359">
        <v>0.2</v>
      </c>
      <c r="AN683" s="664" t="s">
        <v>64</v>
      </c>
      <c r="AO683" s="357" t="s">
        <v>1323</v>
      </c>
      <c r="AP683" s="360" t="s">
        <v>1749</v>
      </c>
      <c r="AQ683" s="366" t="s">
        <v>1371</v>
      </c>
      <c r="AR683" s="359">
        <v>8.8000000000000003E-4</v>
      </c>
      <c r="AS683" s="359">
        <v>8.8000000000000003E-4</v>
      </c>
      <c r="AT683" s="359" t="s">
        <v>1417</v>
      </c>
      <c r="AX683" s="198"/>
      <c r="AY683" s="184"/>
      <c r="AZ683" s="184"/>
      <c r="BA683" s="184"/>
      <c r="BB683" s="848"/>
      <c r="BC683" s="184"/>
      <c r="BD683" s="184"/>
      <c r="BE683" s="184"/>
      <c r="BF683" s="184"/>
      <c r="BG683" s="848"/>
      <c r="BH683" s="186"/>
      <c r="BI683" s="199"/>
      <c r="BJ683" s="199"/>
      <c r="BK683" s="199"/>
      <c r="BL683" s="186"/>
      <c r="BM683" s="186"/>
      <c r="BN683" s="186"/>
      <c r="BO683" s="186"/>
      <c r="BP683" s="186"/>
      <c r="BQ683" s="186"/>
      <c r="BR683" s="186"/>
      <c r="BS683" s="186"/>
      <c r="BT683" s="187"/>
      <c r="BU683" s="188"/>
      <c r="BV683" s="189"/>
      <c r="BW683" s="185"/>
    </row>
    <row r="684" spans="2:75" customFormat="1" ht="18.75">
      <c r="B684" s="353" t="s">
        <v>1240</v>
      </c>
      <c r="C684" s="354">
        <v>10326625000100</v>
      </c>
      <c r="D684" s="355" t="s">
        <v>11</v>
      </c>
      <c r="E684" s="355" t="s">
        <v>620</v>
      </c>
      <c r="F684" s="355" t="s">
        <v>685</v>
      </c>
      <c r="G684" s="356" t="s">
        <v>738</v>
      </c>
      <c r="H684" s="356" t="s">
        <v>34</v>
      </c>
      <c r="I684" s="356" t="s">
        <v>1318</v>
      </c>
      <c r="J684" s="356" t="s">
        <v>608</v>
      </c>
      <c r="K684" s="357" t="s">
        <v>48</v>
      </c>
      <c r="L684" s="358"/>
      <c r="M684" s="358" t="s">
        <v>34</v>
      </c>
      <c r="N684" s="357">
        <v>222836</v>
      </c>
      <c r="O684" s="357" t="s">
        <v>1320</v>
      </c>
      <c r="P684" s="361">
        <v>39831</v>
      </c>
      <c r="Q684" s="362">
        <v>349.939393</v>
      </c>
      <c r="R684" s="362">
        <v>287.93767542231063</v>
      </c>
      <c r="S684" s="841">
        <v>15</v>
      </c>
      <c r="T684" s="359">
        <v>0.11282758927402137</v>
      </c>
      <c r="U684" s="664">
        <v>1.1281307122837048</v>
      </c>
      <c r="V684" s="359">
        <v>0.13022729575360903</v>
      </c>
      <c r="W684" s="664">
        <v>1.1332510551517856</v>
      </c>
      <c r="X684" s="359">
        <v>0.19622463614150698</v>
      </c>
      <c r="Y684" s="664">
        <v>1.2905207928767954</v>
      </c>
      <c r="Z684" s="359">
        <v>0.22600079006384211</v>
      </c>
      <c r="AA684" s="664">
        <v>1.1936500914370245</v>
      </c>
      <c r="AB684" s="359">
        <v>1.4326729747749299E-3</v>
      </c>
      <c r="AC684" s="363">
        <v>10.688074644326992</v>
      </c>
      <c r="AD684" s="865">
        <v>0</v>
      </c>
      <c r="AE684" s="360" t="s">
        <v>1832</v>
      </c>
      <c r="AF684" s="844" t="s">
        <v>1741</v>
      </c>
      <c r="AG684" s="364" t="s">
        <v>1436</v>
      </c>
      <c r="AH684" s="364" t="s">
        <v>1747</v>
      </c>
      <c r="AI684" s="364">
        <v>1000</v>
      </c>
      <c r="AJ684" s="364">
        <v>100</v>
      </c>
      <c r="AK684" s="364">
        <v>0</v>
      </c>
      <c r="AL684" s="359">
        <v>4.0000000000000001E-3</v>
      </c>
      <c r="AM684" s="359">
        <v>0.2</v>
      </c>
      <c r="AN684" s="664" t="s">
        <v>2161</v>
      </c>
      <c r="AO684" s="357" t="s">
        <v>1323</v>
      </c>
      <c r="AP684" s="360" t="s">
        <v>1749</v>
      </c>
      <c r="AQ684" s="366" t="s">
        <v>675</v>
      </c>
      <c r="AR684" s="359">
        <v>1.3500000000000001E-3</v>
      </c>
      <c r="AS684" s="359">
        <v>1.3500000000000001E-3</v>
      </c>
      <c r="AT684" s="359" t="s">
        <v>1417</v>
      </c>
      <c r="AX684" s="198"/>
      <c r="AY684" s="184"/>
      <c r="AZ684" s="184"/>
      <c r="BA684" s="184"/>
      <c r="BB684" s="848"/>
      <c r="BC684" s="184"/>
      <c r="BD684" s="184"/>
      <c r="BE684" s="184"/>
      <c r="BF684" s="184"/>
      <c r="BG684" s="848"/>
      <c r="BH684" s="186"/>
      <c r="BI684" s="199"/>
      <c r="BJ684" s="199"/>
      <c r="BK684" s="199"/>
      <c r="BL684" s="186"/>
      <c r="BM684" s="186"/>
      <c r="BN684" s="186"/>
      <c r="BO684" s="186"/>
      <c r="BP684" s="186"/>
      <c r="BQ684" s="186"/>
      <c r="BR684" s="186"/>
      <c r="BS684" s="186"/>
      <c r="BT684" s="187"/>
      <c r="BU684" s="188"/>
      <c r="BV684" s="189"/>
      <c r="BW684" s="185"/>
    </row>
    <row r="685" spans="2:75" customFormat="1" ht="18.75">
      <c r="B685" s="353" t="s">
        <v>349</v>
      </c>
      <c r="C685" s="354">
        <v>40102306000173</v>
      </c>
      <c r="D685" s="355" t="s">
        <v>14</v>
      </c>
      <c r="E685" s="355" t="s">
        <v>15</v>
      </c>
      <c r="F685" s="355" t="s">
        <v>16</v>
      </c>
      <c r="G685" s="356" t="s">
        <v>1417</v>
      </c>
      <c r="H685" s="356" t="s">
        <v>34</v>
      </c>
      <c r="I685" s="356" t="s">
        <v>34</v>
      </c>
      <c r="J685" s="356" t="s">
        <v>690</v>
      </c>
      <c r="K685" s="357" t="s">
        <v>49</v>
      </c>
      <c r="L685" s="358"/>
      <c r="M685" s="358" t="s">
        <v>1414</v>
      </c>
      <c r="N685" s="357">
        <v>568767</v>
      </c>
      <c r="O685" s="357" t="s">
        <v>1320</v>
      </c>
      <c r="P685" s="361">
        <v>44186</v>
      </c>
      <c r="Q685" s="362">
        <v>70.726954739999996</v>
      </c>
      <c r="R685" s="362">
        <v>106.24888081772909</v>
      </c>
      <c r="S685" s="841">
        <v>15</v>
      </c>
      <c r="T685" s="359">
        <v>-0.27110008635115979</v>
      </c>
      <c r="U685" s="664">
        <v>-2.7106520265422955</v>
      </c>
      <c r="V685" s="359">
        <v>-0.23300433165619117</v>
      </c>
      <c r="W685" s="664">
        <v>-2.0276271819688576</v>
      </c>
      <c r="X685" s="359"/>
      <c r="Y685" s="664"/>
      <c r="Z685" s="359"/>
      <c r="AA685" s="664"/>
      <c r="AB685" s="359">
        <v>0.21137361145076267</v>
      </c>
      <c r="AC685" s="363">
        <v>-1.6459912347929957</v>
      </c>
      <c r="AD685" s="865">
        <v>40102272000117</v>
      </c>
      <c r="AE685" s="360" t="s">
        <v>2057</v>
      </c>
      <c r="AF685" s="844" t="s">
        <v>1760</v>
      </c>
      <c r="AG685" s="364" t="s">
        <v>1435</v>
      </c>
      <c r="AH685" s="364" t="s">
        <v>1747</v>
      </c>
      <c r="AI685" s="364">
        <v>1000</v>
      </c>
      <c r="AJ685" s="364">
        <v>1000</v>
      </c>
      <c r="AK685" s="364">
        <v>1000</v>
      </c>
      <c r="AL685" s="359">
        <v>1.4999999999999999E-2</v>
      </c>
      <c r="AM685" s="359">
        <v>0.2</v>
      </c>
      <c r="AN685" s="664" t="s">
        <v>34</v>
      </c>
      <c r="AO685" s="357" t="s">
        <v>1323</v>
      </c>
      <c r="AP685" s="360" t="s">
        <v>1744</v>
      </c>
      <c r="AQ685" s="366" t="s">
        <v>659</v>
      </c>
      <c r="AR685" s="359">
        <v>3.0000000000000001E-3</v>
      </c>
      <c r="AS685" s="359">
        <v>3.0000000000000001E-3</v>
      </c>
      <c r="AT685" s="359" t="s">
        <v>1417</v>
      </c>
      <c r="AW685" s="198"/>
      <c r="AX685" s="198"/>
      <c r="AY685" s="184"/>
      <c r="AZ685" s="184"/>
      <c r="BA685" s="184"/>
      <c r="BB685" s="184"/>
      <c r="BC685" s="184"/>
      <c r="BD685" s="184"/>
      <c r="BE685" s="184"/>
      <c r="BF685" s="184"/>
      <c r="BG685" s="848"/>
      <c r="BH685" s="186"/>
      <c r="BI685" s="199"/>
      <c r="BJ685" s="199"/>
      <c r="BK685" s="199"/>
      <c r="BL685" s="218"/>
      <c r="BM685" s="186"/>
      <c r="BN685" s="186"/>
      <c r="BO685" s="186"/>
      <c r="BP685" s="186"/>
      <c r="BQ685" s="186"/>
      <c r="BR685" s="186"/>
      <c r="BS685" s="186"/>
      <c r="BT685" s="186"/>
      <c r="BU685" s="186"/>
      <c r="BV685" s="189"/>
      <c r="BW685" s="184"/>
    </row>
    <row r="686" spans="2:75" customFormat="1" ht="18.75">
      <c r="B686" s="353" t="s">
        <v>585</v>
      </c>
      <c r="C686" s="354">
        <v>41088682000113</v>
      </c>
      <c r="D686" s="355" t="s">
        <v>14</v>
      </c>
      <c r="E686" s="355" t="s">
        <v>15</v>
      </c>
      <c r="F686" s="355" t="s">
        <v>16</v>
      </c>
      <c r="G686" s="356" t="s">
        <v>1417</v>
      </c>
      <c r="H686" s="356" t="s">
        <v>34</v>
      </c>
      <c r="I686" s="356" t="s">
        <v>34</v>
      </c>
      <c r="J686" s="356" t="s">
        <v>690</v>
      </c>
      <c r="K686" s="357" t="s">
        <v>48</v>
      </c>
      <c r="L686" s="358"/>
      <c r="M686" s="358" t="s">
        <v>1414</v>
      </c>
      <c r="N686" s="357">
        <v>634964</v>
      </c>
      <c r="O686" s="357" t="s">
        <v>1320</v>
      </c>
      <c r="P686" s="361">
        <v>44306</v>
      </c>
      <c r="Q686" s="362">
        <v>22.30096794</v>
      </c>
      <c r="R686" s="362">
        <v>14.539970820846772</v>
      </c>
      <c r="S686" s="841">
        <v>15</v>
      </c>
      <c r="T686" s="359">
        <v>-0.19887292811620361</v>
      </c>
      <c r="U686" s="664">
        <v>-1.9884733822043703</v>
      </c>
      <c r="V686" s="359">
        <v>-0.14528462696602196</v>
      </c>
      <c r="W686" s="664">
        <v>-1.2642814692096922</v>
      </c>
      <c r="X686" s="359"/>
      <c r="Y686" s="664"/>
      <c r="Z686" s="359"/>
      <c r="AA686" s="664"/>
      <c r="AB686" s="359">
        <v>0.19818156731662823</v>
      </c>
      <c r="AC686" s="363">
        <v>-1.3129344496938731</v>
      </c>
      <c r="AD686" s="865">
        <v>41536017000145</v>
      </c>
      <c r="AE686" s="360" t="s">
        <v>2057</v>
      </c>
      <c r="AF686" s="844" t="s">
        <v>1760</v>
      </c>
      <c r="AG686" s="364" t="s">
        <v>1435</v>
      </c>
      <c r="AH686" s="364" t="s">
        <v>1747</v>
      </c>
      <c r="AI686" s="364">
        <v>1000</v>
      </c>
      <c r="AJ686" s="364">
        <v>1000</v>
      </c>
      <c r="AK686" s="364">
        <v>1000</v>
      </c>
      <c r="AL686" s="359">
        <v>1.4999999999999999E-2</v>
      </c>
      <c r="AM686" s="359">
        <v>0.2</v>
      </c>
      <c r="AN686" s="664" t="s">
        <v>34</v>
      </c>
      <c r="AO686" s="357" t="s">
        <v>1323</v>
      </c>
      <c r="AP686" s="360" t="s">
        <v>1744</v>
      </c>
      <c r="AQ686" s="366" t="s">
        <v>659</v>
      </c>
      <c r="AR686" s="359">
        <v>3.0000000000000001E-3</v>
      </c>
      <c r="AS686" s="359">
        <v>3.0000000000000001E-3</v>
      </c>
      <c r="AT686" s="359" t="s">
        <v>1417</v>
      </c>
      <c r="AW686" s="198"/>
      <c r="AX686" s="198"/>
      <c r="AY686" s="184"/>
      <c r="AZ686" s="184"/>
      <c r="BA686" s="184"/>
      <c r="BB686" s="184"/>
      <c r="BC686" s="184"/>
      <c r="BD686" s="184"/>
      <c r="BE686" s="184"/>
      <c r="BF686" s="184"/>
      <c r="BG686" s="848"/>
      <c r="BH686" s="186"/>
      <c r="BI686" s="199"/>
      <c r="BJ686" s="199"/>
      <c r="BK686" s="199"/>
      <c r="BL686" s="218"/>
      <c r="BM686" s="186"/>
      <c r="BN686" s="186"/>
      <c r="BO686" s="186"/>
      <c r="BP686" s="186"/>
      <c r="BQ686" s="186"/>
      <c r="BR686" s="186"/>
      <c r="BS686" s="186"/>
      <c r="BT686" s="186"/>
      <c r="BU686" s="186"/>
      <c r="BV686" s="189"/>
      <c r="BW686" s="184"/>
    </row>
    <row r="687" spans="2:75" customFormat="1" ht="18.75">
      <c r="B687" s="353" t="s">
        <v>893</v>
      </c>
      <c r="C687" s="354">
        <v>18623722000168</v>
      </c>
      <c r="D687" s="355" t="s">
        <v>11</v>
      </c>
      <c r="E687" s="355" t="s">
        <v>621</v>
      </c>
      <c r="F687" s="355" t="s">
        <v>692</v>
      </c>
      <c r="G687" s="356" t="s">
        <v>738</v>
      </c>
      <c r="H687" s="356" t="s">
        <v>34</v>
      </c>
      <c r="I687" s="356" t="s">
        <v>1417</v>
      </c>
      <c r="J687" s="356" t="s">
        <v>608</v>
      </c>
      <c r="K687" s="357" t="s">
        <v>48</v>
      </c>
      <c r="L687" s="358"/>
      <c r="M687" s="358" t="s">
        <v>34</v>
      </c>
      <c r="N687" s="357">
        <v>405469</v>
      </c>
      <c r="O687" s="357" t="s">
        <v>1320</v>
      </c>
      <c r="P687" s="361">
        <v>41463</v>
      </c>
      <c r="Q687" s="362">
        <v>818.27439200000003</v>
      </c>
      <c r="R687" s="362">
        <v>854.3674948690475</v>
      </c>
      <c r="S687" s="841">
        <v>15</v>
      </c>
      <c r="T687" s="359">
        <v>0.52129279283346985</v>
      </c>
      <c r="U687" s="664">
        <v>5.212257156884867</v>
      </c>
      <c r="V687" s="359">
        <v>0.52129279283346985</v>
      </c>
      <c r="W687" s="664">
        <v>4.5363424319219892</v>
      </c>
      <c r="X687" s="359">
        <v>0.52129279283346985</v>
      </c>
      <c r="Y687" s="664">
        <v>3.4284134834285749</v>
      </c>
      <c r="Z687" s="359">
        <v>0.52129279283346985</v>
      </c>
      <c r="AA687" s="664">
        <v>2.753269975982644</v>
      </c>
      <c r="AB687" s="359">
        <v>0.87399343906220517</v>
      </c>
      <c r="AC687" s="363">
        <v>0.4649668917551702</v>
      </c>
      <c r="AD687" s="865">
        <v>0</v>
      </c>
      <c r="AE687" s="360" t="s">
        <v>1862</v>
      </c>
      <c r="AF687" s="844" t="s">
        <v>1862</v>
      </c>
      <c r="AG687" s="364" t="s">
        <v>719</v>
      </c>
      <c r="AH687" s="364" t="s">
        <v>1747</v>
      </c>
      <c r="AI687" s="364">
        <v>1000</v>
      </c>
      <c r="AJ687" s="364">
        <v>1000</v>
      </c>
      <c r="AK687" s="364">
        <v>1000</v>
      </c>
      <c r="AL687" s="359">
        <v>1.2E-2</v>
      </c>
      <c r="AM687" s="359">
        <v>0.2</v>
      </c>
      <c r="AN687" s="664" t="s">
        <v>636</v>
      </c>
      <c r="AO687" s="357" t="s">
        <v>1323</v>
      </c>
      <c r="AP687" s="360" t="s">
        <v>1762</v>
      </c>
      <c r="AQ687" s="366" t="s">
        <v>671</v>
      </c>
      <c r="AR687" s="359">
        <v>2.8E-3</v>
      </c>
      <c r="AS687" s="359">
        <v>2.8E-3</v>
      </c>
      <c r="AT687" s="359" t="s">
        <v>1417</v>
      </c>
      <c r="AW687" s="198"/>
      <c r="AX687" s="198"/>
      <c r="AY687" s="184"/>
      <c r="AZ687" s="184"/>
      <c r="BA687" s="184"/>
      <c r="BB687" s="184"/>
      <c r="BC687" s="184"/>
      <c r="BD687" s="184"/>
      <c r="BE687" s="184"/>
      <c r="BF687" s="184"/>
      <c r="BG687" s="848"/>
      <c r="BH687" s="186"/>
      <c r="BI687" s="199"/>
      <c r="BJ687" s="199"/>
      <c r="BK687" s="199"/>
      <c r="BL687" s="218"/>
      <c r="BM687" s="186"/>
      <c r="BN687" s="186"/>
      <c r="BO687" s="186"/>
      <c r="BP687" s="186"/>
      <c r="BQ687" s="186"/>
      <c r="BR687" s="186"/>
      <c r="BS687" s="186"/>
      <c r="BT687" s="186"/>
      <c r="BU687" s="186"/>
      <c r="BV687" s="189"/>
      <c r="BW687" s="184"/>
    </row>
    <row r="688" spans="2:75" customFormat="1" ht="18.75">
      <c r="B688" s="353" t="s">
        <v>803</v>
      </c>
      <c r="C688" s="354">
        <v>35844973000191</v>
      </c>
      <c r="D688" s="355" t="s">
        <v>13</v>
      </c>
      <c r="E688" s="355" t="s">
        <v>616</v>
      </c>
      <c r="F688" s="355" t="s">
        <v>617</v>
      </c>
      <c r="G688" s="356" t="s">
        <v>1417</v>
      </c>
      <c r="H688" s="356" t="s">
        <v>1336</v>
      </c>
      <c r="I688" s="356" t="s">
        <v>34</v>
      </c>
      <c r="J688" s="356" t="s">
        <v>608</v>
      </c>
      <c r="K688" s="357" t="s">
        <v>48</v>
      </c>
      <c r="L688" s="358"/>
      <c r="M688" s="358" t="s">
        <v>1414</v>
      </c>
      <c r="N688" s="357">
        <v>529125</v>
      </c>
      <c r="O688" s="357" t="s">
        <v>1320</v>
      </c>
      <c r="P688" s="361">
        <v>43890</v>
      </c>
      <c r="Q688" s="362">
        <v>89.227497659999997</v>
      </c>
      <c r="R688" s="362">
        <v>75.906360189560047</v>
      </c>
      <c r="S688" s="841">
        <v>15</v>
      </c>
      <c r="T688" s="359">
        <v>0.11861285948992117</v>
      </c>
      <c r="U688" s="664">
        <v>1.1859759702690182</v>
      </c>
      <c r="V688" s="359">
        <v>0.13198507751139532</v>
      </c>
      <c r="W688" s="664">
        <v>1.1485474492004402</v>
      </c>
      <c r="X688" s="359">
        <v>0.24379658564250195</v>
      </c>
      <c r="Y688" s="664">
        <v>1.6033897128856254</v>
      </c>
      <c r="Z688" s="359"/>
      <c r="AA688" s="664"/>
      <c r="AB688" s="359">
        <v>3.4644817330424994E-2</v>
      </c>
      <c r="AC688" s="363">
        <v>0.49272297470304888</v>
      </c>
      <c r="AD688" s="865">
        <v>35844975000180</v>
      </c>
      <c r="AE688" s="360" t="s">
        <v>2022</v>
      </c>
      <c r="AF688" s="844" t="s">
        <v>1785</v>
      </c>
      <c r="AG688" s="364" t="s">
        <v>719</v>
      </c>
      <c r="AH688" s="364" t="s">
        <v>1747</v>
      </c>
      <c r="AI688" s="364">
        <v>1000</v>
      </c>
      <c r="AJ688" s="364">
        <v>1000</v>
      </c>
      <c r="AK688" s="364">
        <v>1000</v>
      </c>
      <c r="AL688" s="359">
        <v>1.44E-2</v>
      </c>
      <c r="AM688" s="359">
        <v>0.2</v>
      </c>
      <c r="AN688" s="664" t="s">
        <v>64</v>
      </c>
      <c r="AO688" s="357" t="s">
        <v>1323</v>
      </c>
      <c r="AP688" s="360" t="s">
        <v>1762</v>
      </c>
      <c r="AQ688" s="366" t="s">
        <v>668</v>
      </c>
      <c r="AR688" s="359">
        <v>2.8739999999999998E-3</v>
      </c>
      <c r="AS688" s="359">
        <v>2.8739999999999998E-3</v>
      </c>
      <c r="AT688" s="359" t="s">
        <v>1417</v>
      </c>
      <c r="AW688" s="198"/>
      <c r="AX688" s="198"/>
      <c r="AY688" s="184"/>
      <c r="AZ688" s="184"/>
      <c r="BA688" s="184"/>
      <c r="BB688" s="184"/>
      <c r="BC688" s="184"/>
      <c r="BD688" s="184"/>
      <c r="BE688" s="184"/>
      <c r="BF688" s="184"/>
      <c r="BG688" s="848"/>
      <c r="BH688" s="186"/>
      <c r="BI688" s="199"/>
      <c r="BJ688" s="199"/>
      <c r="BK688" s="199"/>
      <c r="BL688" s="218"/>
      <c r="BM688" s="186"/>
      <c r="BN688" s="186"/>
      <c r="BO688" s="186"/>
      <c r="BP688" s="186"/>
      <c r="BQ688" s="186"/>
      <c r="BR688" s="186"/>
      <c r="BS688" s="186"/>
      <c r="BT688" s="186"/>
      <c r="BU688" s="186"/>
      <c r="BV688" s="189"/>
      <c r="BW688" s="184"/>
    </row>
    <row r="689" spans="2:75" customFormat="1" ht="18.75">
      <c r="B689" s="353" t="s">
        <v>1664</v>
      </c>
      <c r="C689" s="354">
        <v>15674503000110</v>
      </c>
      <c r="D689" s="355" t="s">
        <v>13</v>
      </c>
      <c r="E689" s="355" t="s">
        <v>616</v>
      </c>
      <c r="F689" s="355" t="s">
        <v>617</v>
      </c>
      <c r="G689" s="356" t="s">
        <v>34</v>
      </c>
      <c r="H689" s="356" t="s">
        <v>1336</v>
      </c>
      <c r="I689" s="356" t="s">
        <v>34</v>
      </c>
      <c r="J689" s="356" t="s">
        <v>608</v>
      </c>
      <c r="K689" s="357" t="s">
        <v>48</v>
      </c>
      <c r="L689" s="358"/>
      <c r="M689" s="358" t="s">
        <v>1417</v>
      </c>
      <c r="N689" s="357">
        <v>311243</v>
      </c>
      <c r="O689" s="357" t="s">
        <v>1320</v>
      </c>
      <c r="P689" s="361">
        <v>41154</v>
      </c>
      <c r="Q689" s="362">
        <v>107.66498300000001</v>
      </c>
      <c r="R689" s="362">
        <v>168.14780300403228</v>
      </c>
      <c r="S689" s="841">
        <v>15</v>
      </c>
      <c r="T689" s="359">
        <v>9.9872880594788382E-2</v>
      </c>
      <c r="U689" s="664">
        <v>0.9986002949117897</v>
      </c>
      <c r="V689" s="359">
        <v>9.9613290051932424E-2</v>
      </c>
      <c r="W689" s="664">
        <v>0.86684489150474286</v>
      </c>
      <c r="X689" s="359">
        <v>0.1362349120079771</v>
      </c>
      <c r="Y689" s="664">
        <v>0.89598324715581168</v>
      </c>
      <c r="Z689" s="359">
        <v>0.188560275314263</v>
      </c>
      <c r="AA689" s="664">
        <v>0.99590355328704805</v>
      </c>
      <c r="AB689" s="359">
        <v>2.2710324715458061E-2</v>
      </c>
      <c r="AC689" s="363">
        <v>-0.67376799751159022</v>
      </c>
      <c r="AD689" s="865">
        <v>11403956000150</v>
      </c>
      <c r="AE689" s="360" t="s">
        <v>1829</v>
      </c>
      <c r="AF689" s="844" t="s">
        <v>1830</v>
      </c>
      <c r="AG689" s="364" t="s">
        <v>1439</v>
      </c>
      <c r="AH689" s="364" t="s">
        <v>1747</v>
      </c>
      <c r="AI689" s="364">
        <v>5000</v>
      </c>
      <c r="AJ689" s="364">
        <v>0</v>
      </c>
      <c r="AK689" s="364">
        <v>0</v>
      </c>
      <c r="AL689" s="359">
        <v>2.5000000000000001E-2</v>
      </c>
      <c r="AM689" s="359">
        <v>0</v>
      </c>
      <c r="AN689" s="664" t="s">
        <v>64</v>
      </c>
      <c r="AO689" s="357" t="s">
        <v>1323</v>
      </c>
      <c r="AP689" s="360" t="s">
        <v>1762</v>
      </c>
      <c r="AQ689" s="366" t="s">
        <v>668</v>
      </c>
      <c r="AR689" s="359">
        <v>0</v>
      </c>
      <c r="AS689" s="359">
        <v>0</v>
      </c>
      <c r="AT689" s="359" t="s">
        <v>1417</v>
      </c>
      <c r="AX689" s="198"/>
      <c r="AY689" s="184"/>
      <c r="AZ689" s="184"/>
      <c r="BA689" s="184"/>
      <c r="BB689" s="848"/>
      <c r="BC689" s="184"/>
      <c r="BD689" s="184"/>
      <c r="BE689" s="184"/>
      <c r="BF689" s="184"/>
      <c r="BG689" s="848"/>
      <c r="BH689" s="186"/>
      <c r="BI689" s="199"/>
      <c r="BJ689" s="199"/>
      <c r="BK689" s="199"/>
      <c r="BL689" s="186"/>
      <c r="BM689" s="186"/>
      <c r="BN689" s="186"/>
      <c r="BO689" s="186"/>
      <c r="BP689" s="186"/>
      <c r="BQ689" s="186"/>
      <c r="BR689" s="186"/>
      <c r="BS689" s="186"/>
      <c r="BT689" s="187"/>
      <c r="BU689" s="188"/>
      <c r="BV689" s="189"/>
      <c r="BW689" s="185"/>
    </row>
    <row r="690" spans="2:75" customFormat="1" ht="18.75">
      <c r="B690" s="353" t="s">
        <v>1674</v>
      </c>
      <c r="C690" s="354">
        <v>19391009000107</v>
      </c>
      <c r="D690" s="355" t="s">
        <v>13</v>
      </c>
      <c r="E690" s="355" t="s">
        <v>616</v>
      </c>
      <c r="F690" s="355" t="s">
        <v>617</v>
      </c>
      <c r="G690" s="356" t="s">
        <v>34</v>
      </c>
      <c r="H690" s="356" t="s">
        <v>1336</v>
      </c>
      <c r="I690" s="356" t="s">
        <v>34</v>
      </c>
      <c r="J690" s="356" t="s">
        <v>608</v>
      </c>
      <c r="K690" s="357" t="s">
        <v>48</v>
      </c>
      <c r="L690" s="358"/>
      <c r="M690" s="358" t="s">
        <v>1417</v>
      </c>
      <c r="N690" s="357">
        <v>366226</v>
      </c>
      <c r="O690" s="357" t="s">
        <v>1320</v>
      </c>
      <c r="P690" s="361">
        <v>41756</v>
      </c>
      <c r="Q690" s="362">
        <v>74.580342999999999</v>
      </c>
      <c r="R690" s="362">
        <v>99.0938288427419</v>
      </c>
      <c r="S690" s="841">
        <v>15</v>
      </c>
      <c r="T690" s="359">
        <v>0.12755132855718676</v>
      </c>
      <c r="U690" s="664">
        <v>1.2753491594017758</v>
      </c>
      <c r="V690" s="359">
        <v>0.15247883048373856</v>
      </c>
      <c r="W690" s="664">
        <v>1.3268861534293066</v>
      </c>
      <c r="X690" s="359">
        <v>0.2298105479985002</v>
      </c>
      <c r="Y690" s="664">
        <v>1.5114070100790029</v>
      </c>
      <c r="Z690" s="359">
        <v>0.32076669397846391</v>
      </c>
      <c r="AA690" s="664">
        <v>1.6941675004285881</v>
      </c>
      <c r="AB690" s="359">
        <v>4.6913635632155032E-2</v>
      </c>
      <c r="AC690" s="363">
        <v>0.80070644534927582</v>
      </c>
      <c r="AD690" s="865">
        <v>18772290000157</v>
      </c>
      <c r="AE690" s="360" t="s">
        <v>1829</v>
      </c>
      <c r="AF690" s="844" t="s">
        <v>1830</v>
      </c>
      <c r="AG690" s="364" t="s">
        <v>1439</v>
      </c>
      <c r="AH690" s="364" t="s">
        <v>1747</v>
      </c>
      <c r="AI690" s="364">
        <v>10000</v>
      </c>
      <c r="AJ690" s="364">
        <v>5000</v>
      </c>
      <c r="AK690" s="364">
        <v>10000</v>
      </c>
      <c r="AL690" s="359">
        <v>2.3E-2</v>
      </c>
      <c r="AM690" s="359">
        <v>0</v>
      </c>
      <c r="AN690" s="664" t="s">
        <v>64</v>
      </c>
      <c r="AO690" s="357" t="s">
        <v>1323</v>
      </c>
      <c r="AP690" s="360" t="s">
        <v>1762</v>
      </c>
      <c r="AQ690" s="366" t="s">
        <v>674</v>
      </c>
      <c r="AR690" s="359">
        <v>0</v>
      </c>
      <c r="AS690" s="359">
        <v>0</v>
      </c>
      <c r="AT690" s="359" t="s">
        <v>1417</v>
      </c>
      <c r="AX690" s="198"/>
      <c r="AY690" s="184"/>
      <c r="AZ690" s="184"/>
      <c r="BA690" s="184"/>
      <c r="BB690" s="848"/>
      <c r="BC690" s="184"/>
      <c r="BD690" s="184"/>
      <c r="BE690" s="184"/>
      <c r="BF690" s="184"/>
      <c r="BG690" s="848"/>
      <c r="BH690" s="186"/>
      <c r="BI690" s="199"/>
      <c r="BJ690" s="199"/>
      <c r="BK690" s="199"/>
      <c r="BL690" s="186"/>
      <c r="BM690" s="186"/>
      <c r="BN690" s="186"/>
      <c r="BO690" s="186"/>
      <c r="BP690" s="186"/>
      <c r="BQ690" s="186"/>
      <c r="BR690" s="186"/>
      <c r="BS690" s="186"/>
      <c r="BT690" s="187"/>
      <c r="BU690" s="188"/>
      <c r="BV690" s="189"/>
      <c r="BW690" s="185"/>
    </row>
    <row r="691" spans="2:75" customFormat="1" ht="18.75">
      <c r="B691" s="353" t="s">
        <v>316</v>
      </c>
      <c r="C691" s="354">
        <v>11403956000150</v>
      </c>
      <c r="D691" s="355" t="s">
        <v>13</v>
      </c>
      <c r="E691" s="355" t="s">
        <v>616</v>
      </c>
      <c r="F691" s="355" t="s">
        <v>617</v>
      </c>
      <c r="G691" s="356" t="s">
        <v>34</v>
      </c>
      <c r="H691" s="356" t="s">
        <v>1336</v>
      </c>
      <c r="I691" s="356" t="s">
        <v>34</v>
      </c>
      <c r="J691" s="356" t="s">
        <v>608</v>
      </c>
      <c r="K691" s="357" t="s">
        <v>48</v>
      </c>
      <c r="L691" s="358"/>
      <c r="M691" s="358" t="s">
        <v>34</v>
      </c>
      <c r="N691" s="357">
        <v>245054</v>
      </c>
      <c r="O691" s="357" t="s">
        <v>1320</v>
      </c>
      <c r="P691" s="361">
        <v>40261</v>
      </c>
      <c r="Q691" s="362">
        <v>583.42992000000004</v>
      </c>
      <c r="R691" s="362">
        <v>847.29123994023928</v>
      </c>
      <c r="S691" s="841">
        <v>15</v>
      </c>
      <c r="T691" s="359">
        <v>0.10043811686833637</v>
      </c>
      <c r="U691" s="664">
        <v>1.0042519303317188</v>
      </c>
      <c r="V691" s="359">
        <v>0.10011532261699996</v>
      </c>
      <c r="W691" s="664">
        <v>0.87121362949312708</v>
      </c>
      <c r="X691" s="359">
        <v>0.13718813150634546</v>
      </c>
      <c r="Y691" s="664">
        <v>0.90225233551805395</v>
      </c>
      <c r="Z691" s="359">
        <v>0.19003009640470947</v>
      </c>
      <c r="AA691" s="664">
        <v>1.0036665884450751</v>
      </c>
      <c r="AB691" s="359">
        <v>2.2940331312414918E-2</v>
      </c>
      <c r="AC691" s="363">
        <v>-0.64512832180829949</v>
      </c>
      <c r="AD691" s="865">
        <v>11490618000101</v>
      </c>
      <c r="AE691" s="360" t="s">
        <v>1841</v>
      </c>
      <c r="AF691" s="844" t="s">
        <v>1741</v>
      </c>
      <c r="AG691" s="364" t="s">
        <v>1436</v>
      </c>
      <c r="AH691" s="364" t="s">
        <v>1747</v>
      </c>
      <c r="AI691" s="364">
        <v>1000</v>
      </c>
      <c r="AJ691" s="364">
        <v>0</v>
      </c>
      <c r="AK691" s="364">
        <v>0</v>
      </c>
      <c r="AL691" s="359">
        <v>0.02</v>
      </c>
      <c r="AM691" s="359">
        <v>0.2</v>
      </c>
      <c r="AN691" s="664" t="s">
        <v>64</v>
      </c>
      <c r="AO691" s="357" t="s">
        <v>1323</v>
      </c>
      <c r="AP691" s="360" t="s">
        <v>1762</v>
      </c>
      <c r="AQ691" s="366" t="s">
        <v>668</v>
      </c>
      <c r="AR691" s="359">
        <v>5.0000000000000001E-3</v>
      </c>
      <c r="AS691" s="359">
        <v>5.0000000000000001E-3</v>
      </c>
      <c r="AT691" s="359" t="s">
        <v>1417</v>
      </c>
      <c r="AX691" s="198"/>
      <c r="AY691" s="184"/>
      <c r="AZ691" s="184"/>
      <c r="BA691" s="184"/>
      <c r="BB691" s="848"/>
      <c r="BC691" s="184"/>
      <c r="BD691" s="184"/>
      <c r="BE691" s="184"/>
      <c r="BF691" s="184"/>
      <c r="BG691" s="848"/>
      <c r="BH691" s="186"/>
      <c r="BI691" s="199"/>
      <c r="BJ691" s="199"/>
      <c r="BK691" s="199"/>
      <c r="BL691" s="186"/>
      <c r="BM691" s="186"/>
      <c r="BN691" s="186"/>
      <c r="BO691" s="186"/>
      <c r="BP691" s="186"/>
      <c r="BQ691" s="186"/>
      <c r="BR691" s="186"/>
      <c r="BS691" s="186"/>
      <c r="BT691" s="187"/>
      <c r="BU691" s="188"/>
      <c r="BV691" s="189"/>
      <c r="BW691" s="185"/>
    </row>
    <row r="692" spans="2:75" customFormat="1" ht="18.75">
      <c r="B692" s="353" t="s">
        <v>744</v>
      </c>
      <c r="C692" s="354">
        <v>13001211000190</v>
      </c>
      <c r="D692" s="355" t="s">
        <v>13</v>
      </c>
      <c r="E692" s="355" t="s">
        <v>615</v>
      </c>
      <c r="F692" s="355" t="s">
        <v>619</v>
      </c>
      <c r="G692" s="356" t="s">
        <v>34</v>
      </c>
      <c r="H692" s="356" t="s">
        <v>865</v>
      </c>
      <c r="I692" s="356" t="s">
        <v>34</v>
      </c>
      <c r="J692" s="356" t="s">
        <v>1417</v>
      </c>
      <c r="K692" s="357" t="s">
        <v>48</v>
      </c>
      <c r="L692" s="358"/>
      <c r="M692" s="358" t="s">
        <v>34</v>
      </c>
      <c r="N692" s="357">
        <v>268127</v>
      </c>
      <c r="O692" s="357" t="s">
        <v>1320</v>
      </c>
      <c r="P692" s="361">
        <v>40590</v>
      </c>
      <c r="Q692" s="362">
        <v>127.416631</v>
      </c>
      <c r="R692" s="362">
        <v>120.1265690517928</v>
      </c>
      <c r="S692" s="841">
        <v>15</v>
      </c>
      <c r="T692" s="359">
        <v>0.1084332719701171</v>
      </c>
      <c r="U692" s="664">
        <v>1.0841931936151608</v>
      </c>
      <c r="V692" s="359">
        <v>0.13404303270538676</v>
      </c>
      <c r="W692" s="664">
        <v>1.1664559827497998</v>
      </c>
      <c r="X692" s="359">
        <v>0.15352240975485865</v>
      </c>
      <c r="Y692" s="664">
        <v>1.0096788347122725</v>
      </c>
      <c r="Z692" s="359">
        <v>0.19614182328937191</v>
      </c>
      <c r="AA692" s="664">
        <v>1.0359464019477387</v>
      </c>
      <c r="AB692" s="359">
        <v>6.835660375986323E-2</v>
      </c>
      <c r="AC692" s="363">
        <v>0.27983035427388603</v>
      </c>
      <c r="AD692" s="865">
        <v>0</v>
      </c>
      <c r="AE692" s="360" t="s">
        <v>1853</v>
      </c>
      <c r="AF692" s="844" t="s">
        <v>1760</v>
      </c>
      <c r="AG692" s="364" t="s">
        <v>1435</v>
      </c>
      <c r="AH692" s="364" t="s">
        <v>1747</v>
      </c>
      <c r="AI692" s="364">
        <v>5000</v>
      </c>
      <c r="AJ692" s="364">
        <v>1000</v>
      </c>
      <c r="AK692" s="364">
        <v>5000</v>
      </c>
      <c r="AL692" s="359">
        <v>0.02</v>
      </c>
      <c r="AM692" s="359">
        <v>0.2</v>
      </c>
      <c r="AN692" s="664" t="s">
        <v>64</v>
      </c>
      <c r="AO692" s="357" t="s">
        <v>1323</v>
      </c>
      <c r="AP692" s="360" t="s">
        <v>1762</v>
      </c>
      <c r="AQ692" s="366" t="s">
        <v>664</v>
      </c>
      <c r="AR692" s="359">
        <v>4.0000000000000001E-3</v>
      </c>
      <c r="AS692" s="359">
        <v>4.0000000000000001E-3</v>
      </c>
      <c r="AT692" s="359" t="s">
        <v>1417</v>
      </c>
      <c r="AX692" s="198"/>
      <c r="AY692" s="184"/>
      <c r="AZ692" s="184"/>
      <c r="BA692" s="184"/>
      <c r="BB692" s="848"/>
      <c r="BC692" s="184"/>
      <c r="BD692" s="184"/>
      <c r="BE692" s="184"/>
      <c r="BF692" s="184"/>
      <c r="BG692" s="848"/>
      <c r="BH692" s="186"/>
      <c r="BI692" s="199"/>
      <c r="BJ692" s="199"/>
      <c r="BK692" s="199"/>
      <c r="BL692" s="186"/>
      <c r="BM692" s="186"/>
      <c r="BN692" s="186"/>
      <c r="BO692" s="186"/>
      <c r="BP692" s="186"/>
      <c r="BQ692" s="186"/>
      <c r="BR692" s="186"/>
      <c r="BS692" s="186"/>
      <c r="BT692" s="187"/>
      <c r="BU692" s="188"/>
      <c r="BV692" s="189"/>
      <c r="BW692" s="185"/>
    </row>
    <row r="693" spans="2:75" customFormat="1" ht="18.75">
      <c r="B693" s="353" t="s">
        <v>908</v>
      </c>
      <c r="C693" s="354">
        <v>28856743000187</v>
      </c>
      <c r="D693" s="355" t="s">
        <v>13</v>
      </c>
      <c r="E693" s="355" t="s">
        <v>615</v>
      </c>
      <c r="F693" s="355" t="s">
        <v>619</v>
      </c>
      <c r="G693" s="356" t="s">
        <v>34</v>
      </c>
      <c r="H693" s="356" t="s">
        <v>865</v>
      </c>
      <c r="I693" s="356" t="s">
        <v>34</v>
      </c>
      <c r="J693" s="356" t="s">
        <v>1417</v>
      </c>
      <c r="K693" s="357" t="s">
        <v>48</v>
      </c>
      <c r="L693" s="358"/>
      <c r="M693" s="358" t="s">
        <v>34</v>
      </c>
      <c r="N693" s="357">
        <v>462802</v>
      </c>
      <c r="O693" s="357" t="s">
        <v>1320</v>
      </c>
      <c r="P693" s="361">
        <v>43205</v>
      </c>
      <c r="Q693" s="362">
        <v>227.47624823999999</v>
      </c>
      <c r="R693" s="362">
        <v>163.45132140521909</v>
      </c>
      <c r="S693" s="841">
        <v>15</v>
      </c>
      <c r="T693" s="359">
        <v>0.15552458244453971</v>
      </c>
      <c r="U693" s="664">
        <v>1.5550457038009435</v>
      </c>
      <c r="V693" s="359">
        <v>0.18524668227446917</v>
      </c>
      <c r="W693" s="664">
        <v>1.6120353028607819</v>
      </c>
      <c r="X693" s="359">
        <v>0.38390316327468454</v>
      </c>
      <c r="Y693" s="664">
        <v>2.5248359451657936</v>
      </c>
      <c r="Z693" s="359">
        <v>0.50290159161368009</v>
      </c>
      <c r="AA693" s="664">
        <v>2.6561346561838177</v>
      </c>
      <c r="AB693" s="359">
        <v>6.1483777222245975E-2</v>
      </c>
      <c r="AC693" s="363">
        <v>1.1439099123974641</v>
      </c>
      <c r="AD693" s="865">
        <v>0</v>
      </c>
      <c r="AE693" s="360" t="s">
        <v>1836</v>
      </c>
      <c r="AF693" s="844" t="s">
        <v>1785</v>
      </c>
      <c r="AG693" s="364" t="s">
        <v>719</v>
      </c>
      <c r="AH693" s="364" t="s">
        <v>1747</v>
      </c>
      <c r="AI693" s="364">
        <v>1000</v>
      </c>
      <c r="AJ693" s="364">
        <v>1000</v>
      </c>
      <c r="AK693" s="364">
        <v>1000</v>
      </c>
      <c r="AL693" s="359">
        <v>0.02</v>
      </c>
      <c r="AM693" s="359">
        <v>0.2</v>
      </c>
      <c r="AN693" s="664" t="s">
        <v>64</v>
      </c>
      <c r="AO693" s="357" t="s">
        <v>1323</v>
      </c>
      <c r="AP693" s="360" t="s">
        <v>1762</v>
      </c>
      <c r="AQ693" s="366" t="s">
        <v>668</v>
      </c>
      <c r="AR693" s="359">
        <v>4.0000000000000001E-3</v>
      </c>
      <c r="AS693" s="359">
        <v>4.0000000000000001E-3</v>
      </c>
      <c r="AT693" s="359" t="s">
        <v>1417</v>
      </c>
      <c r="AW693" s="198"/>
      <c r="AX693" s="198"/>
      <c r="AY693" s="184"/>
      <c r="AZ693" s="184"/>
      <c r="BA693" s="184"/>
      <c r="BB693" s="848"/>
      <c r="BC693" s="184"/>
      <c r="BD693" s="184"/>
      <c r="BE693" s="184"/>
      <c r="BF693" s="184"/>
      <c r="BG693" s="848"/>
      <c r="BH693" s="186"/>
      <c r="BI693" s="199"/>
      <c r="BJ693" s="199"/>
      <c r="BK693" s="199"/>
      <c r="BL693" s="218"/>
      <c r="BM693" s="186"/>
      <c r="BN693" s="186"/>
      <c r="BO693" s="186"/>
      <c r="BP693" s="186"/>
      <c r="BQ693" s="186"/>
      <c r="BR693" s="186"/>
      <c r="BS693" s="186"/>
      <c r="BT693" s="187"/>
      <c r="BU693" s="188"/>
      <c r="BV693" s="189"/>
      <c r="BW693" s="185"/>
    </row>
    <row r="694" spans="2:75" customFormat="1" ht="18.75">
      <c r="B694" s="353" t="s">
        <v>919</v>
      </c>
      <c r="C694" s="354">
        <v>6092123000186</v>
      </c>
      <c r="D694" s="355" t="s">
        <v>13</v>
      </c>
      <c r="E694" s="355" t="s">
        <v>615</v>
      </c>
      <c r="F694" s="355" t="s">
        <v>619</v>
      </c>
      <c r="G694" s="356" t="s">
        <v>34</v>
      </c>
      <c r="H694" s="356" t="s">
        <v>1336</v>
      </c>
      <c r="I694" s="356" t="s">
        <v>34</v>
      </c>
      <c r="J694" s="356" t="s">
        <v>1417</v>
      </c>
      <c r="K694" s="357" t="s">
        <v>48</v>
      </c>
      <c r="L694" s="358"/>
      <c r="M694" s="358" t="s">
        <v>1414</v>
      </c>
      <c r="N694" s="357">
        <v>126251</v>
      </c>
      <c r="O694" s="357" t="s">
        <v>1320</v>
      </c>
      <c r="P694" s="361">
        <v>38034</v>
      </c>
      <c r="Q694" s="362">
        <v>0</v>
      </c>
      <c r="R694" s="362">
        <v>0</v>
      </c>
      <c r="S694" s="841">
        <v>15</v>
      </c>
      <c r="T694" s="359"/>
      <c r="U694" s="664"/>
      <c r="V694" s="359"/>
      <c r="W694" s="664"/>
      <c r="X694" s="359"/>
      <c r="Y694" s="664"/>
      <c r="Z694" s="359"/>
      <c r="AA694" s="664"/>
      <c r="AB694" s="359"/>
      <c r="AC694" s="363"/>
      <c r="AD694" s="865">
        <v>0</v>
      </c>
      <c r="AE694" s="360" t="s">
        <v>1756</v>
      </c>
      <c r="AF694" s="844" t="s">
        <v>1757</v>
      </c>
      <c r="AG694" s="364" t="s">
        <v>741</v>
      </c>
      <c r="AH694" s="364" t="s">
        <v>1747</v>
      </c>
      <c r="AI694" s="364">
        <v>500</v>
      </c>
      <c r="AJ694" s="364">
        <v>500</v>
      </c>
      <c r="AK694" s="364">
        <v>500</v>
      </c>
      <c r="AL694" s="359">
        <v>6.0000000000000001E-3</v>
      </c>
      <c r="AM694" s="359">
        <v>0.1</v>
      </c>
      <c r="AN694" s="664" t="s">
        <v>64</v>
      </c>
      <c r="AO694" s="357" t="s">
        <v>1323</v>
      </c>
      <c r="AP694" s="360" t="s">
        <v>1762</v>
      </c>
      <c r="AQ694" s="366" t="s">
        <v>686</v>
      </c>
      <c r="AR694" s="359">
        <v>8.0000000000000004E-4</v>
      </c>
      <c r="AS694" s="359">
        <v>8.0000000000000004E-4</v>
      </c>
      <c r="AT694" s="359" t="s">
        <v>1417</v>
      </c>
      <c r="AW694" s="198"/>
      <c r="AX694" s="198"/>
      <c r="AY694" s="184"/>
      <c r="AZ694" s="184"/>
      <c r="BA694" s="184"/>
      <c r="BB694" s="848"/>
      <c r="BC694" s="184"/>
      <c r="BD694" s="184"/>
      <c r="BE694" s="184"/>
      <c r="BF694" s="184"/>
      <c r="BG694" s="848"/>
      <c r="BH694" s="186"/>
      <c r="BI694" s="199"/>
      <c r="BJ694" s="199"/>
      <c r="BK694" s="199"/>
      <c r="BL694" s="218"/>
      <c r="BM694" s="186"/>
      <c r="BN694" s="186"/>
      <c r="BO694" s="186"/>
      <c r="BP694" s="186"/>
      <c r="BQ694" s="186"/>
      <c r="BR694" s="186"/>
      <c r="BS694" s="186"/>
      <c r="BT694" s="187"/>
      <c r="BU694" s="188"/>
      <c r="BV694" s="189"/>
      <c r="BW694" s="185"/>
    </row>
    <row r="695" spans="2:75" customFormat="1" ht="18.75">
      <c r="B695" s="353" t="s">
        <v>121</v>
      </c>
      <c r="C695" s="354">
        <v>36499625000197</v>
      </c>
      <c r="D695" s="355" t="s">
        <v>14</v>
      </c>
      <c r="E695" s="355" t="s">
        <v>614</v>
      </c>
      <c r="F695" s="355" t="s">
        <v>1417</v>
      </c>
      <c r="G695" s="356" t="s">
        <v>1417</v>
      </c>
      <c r="H695" s="356" t="s">
        <v>865</v>
      </c>
      <c r="I695" s="356" t="s">
        <v>34</v>
      </c>
      <c r="J695" s="356" t="s">
        <v>608</v>
      </c>
      <c r="K695" s="357" t="s">
        <v>48</v>
      </c>
      <c r="L695" s="358"/>
      <c r="M695" s="358" t="s">
        <v>34</v>
      </c>
      <c r="N695" s="357">
        <v>542520</v>
      </c>
      <c r="O695" s="357" t="s">
        <v>1320</v>
      </c>
      <c r="P695" s="361">
        <v>43947</v>
      </c>
      <c r="Q695" s="362">
        <v>54.084967030000001</v>
      </c>
      <c r="R695" s="362">
        <v>27.911613093577238</v>
      </c>
      <c r="S695" s="841">
        <v>16</v>
      </c>
      <c r="T695" s="359">
        <v>7.6310538148437912E-2</v>
      </c>
      <c r="U695" s="664">
        <v>0.76300718919970734</v>
      </c>
      <c r="V695" s="359">
        <v>9.8814605218433771E-2</v>
      </c>
      <c r="W695" s="664">
        <v>0.85989465557257283</v>
      </c>
      <c r="X695" s="359">
        <v>0.39600036450835918</v>
      </c>
      <c r="Y695" s="664">
        <v>2.6043962390955202</v>
      </c>
      <c r="Z695" s="359"/>
      <c r="AA695" s="664"/>
      <c r="AB695" s="359">
        <v>0.1147761510507072</v>
      </c>
      <c r="AC695" s="363">
        <v>-0.14027456655832515</v>
      </c>
      <c r="AD695" s="865">
        <v>0</v>
      </c>
      <c r="AE695" s="360" t="s">
        <v>1788</v>
      </c>
      <c r="AF695" s="844" t="s">
        <v>1760</v>
      </c>
      <c r="AG695" s="364" t="s">
        <v>1435</v>
      </c>
      <c r="AH695" s="364" t="s">
        <v>1747</v>
      </c>
      <c r="AI695" s="364">
        <v>500</v>
      </c>
      <c r="AJ695" s="364">
        <v>100</v>
      </c>
      <c r="AK695" s="364">
        <v>500</v>
      </c>
      <c r="AL695" s="359">
        <v>0.02</v>
      </c>
      <c r="AM695" s="359">
        <v>0.2</v>
      </c>
      <c r="AN695" s="664" t="s">
        <v>34</v>
      </c>
      <c r="AO695" s="357" t="s">
        <v>1323</v>
      </c>
      <c r="AP695" s="360" t="s">
        <v>1762</v>
      </c>
      <c r="AQ695" s="366" t="s">
        <v>668</v>
      </c>
      <c r="AR695" s="359">
        <v>4.0000000000000001E-3</v>
      </c>
      <c r="AS695" s="359">
        <v>4.0000000000000001E-3</v>
      </c>
      <c r="AT695" s="359" t="s">
        <v>1417</v>
      </c>
      <c r="AW695" s="198"/>
      <c r="AX695" s="198"/>
      <c r="AY695" s="184"/>
      <c r="AZ695" s="184"/>
      <c r="BA695" s="184"/>
      <c r="BB695" s="848"/>
      <c r="BC695" s="184"/>
      <c r="BD695" s="184"/>
      <c r="BE695" s="184"/>
      <c r="BF695" s="184"/>
      <c r="BG695" s="848"/>
      <c r="BH695" s="186"/>
      <c r="BI695" s="199"/>
      <c r="BJ695" s="199"/>
      <c r="BK695" s="199"/>
      <c r="BL695" s="218"/>
      <c r="BM695" s="186"/>
      <c r="BN695" s="186"/>
      <c r="BO695" s="186"/>
      <c r="BP695" s="186"/>
      <c r="BQ695" s="186"/>
      <c r="BR695" s="186"/>
      <c r="BS695" s="186"/>
      <c r="BT695" s="187"/>
      <c r="BU695" s="188"/>
      <c r="BV695" s="189"/>
      <c r="BW695" s="185"/>
    </row>
    <row r="696" spans="2:75" customFormat="1" ht="18.75">
      <c r="B696" s="353" t="s">
        <v>792</v>
      </c>
      <c r="C696" s="354">
        <v>37569846000157</v>
      </c>
      <c r="D696" s="355" t="s">
        <v>14</v>
      </c>
      <c r="E696" s="355" t="s">
        <v>607</v>
      </c>
      <c r="F696" s="355" t="s">
        <v>1417</v>
      </c>
      <c r="G696" s="356" t="s">
        <v>1417</v>
      </c>
      <c r="H696" s="356" t="s">
        <v>34</v>
      </c>
      <c r="I696" s="356" t="s">
        <v>34</v>
      </c>
      <c r="J696" s="356" t="s">
        <v>608</v>
      </c>
      <c r="K696" s="357" t="s">
        <v>48</v>
      </c>
      <c r="L696" s="358"/>
      <c r="M696" s="358" t="s">
        <v>34</v>
      </c>
      <c r="N696" s="357">
        <v>546534</v>
      </c>
      <c r="O696" s="357" t="s">
        <v>1320</v>
      </c>
      <c r="P696" s="361">
        <v>44034</v>
      </c>
      <c r="Q696" s="362">
        <v>29.497723260000001</v>
      </c>
      <c r="R696" s="362">
        <v>28.313553305720013</v>
      </c>
      <c r="S696" s="841">
        <v>16</v>
      </c>
      <c r="T696" s="359">
        <v>3.8137090231954218E-2</v>
      </c>
      <c r="U696" s="664">
        <v>0.38132182956876004</v>
      </c>
      <c r="V696" s="359">
        <v>6.4685485134183152E-2</v>
      </c>
      <c r="W696" s="664">
        <v>0.56289961222884932</v>
      </c>
      <c r="X696" s="359">
        <v>0.28874476579998265</v>
      </c>
      <c r="Y696" s="664">
        <v>1.8990027522869048</v>
      </c>
      <c r="Z696" s="359"/>
      <c r="AA696" s="664"/>
      <c r="AB696" s="359">
        <v>0.18052872088660979</v>
      </c>
      <c r="AC696" s="363">
        <v>-0.27823437000736562</v>
      </c>
      <c r="AD696" s="865">
        <v>0</v>
      </c>
      <c r="AE696" s="360" t="s">
        <v>1788</v>
      </c>
      <c r="AF696" s="844" t="s">
        <v>1785</v>
      </c>
      <c r="AG696" s="364" t="s">
        <v>719</v>
      </c>
      <c r="AH696" s="364" t="s">
        <v>1747</v>
      </c>
      <c r="AI696" s="364">
        <v>500</v>
      </c>
      <c r="AJ696" s="364">
        <v>100</v>
      </c>
      <c r="AK696" s="364">
        <v>500</v>
      </c>
      <c r="AL696" s="359">
        <v>0.02</v>
      </c>
      <c r="AM696" s="359">
        <v>0.2</v>
      </c>
      <c r="AN696" s="664" t="s">
        <v>666</v>
      </c>
      <c r="AO696" s="357" t="s">
        <v>1323</v>
      </c>
      <c r="AP696" s="360" t="s">
        <v>1744</v>
      </c>
      <c r="AQ696" s="366" t="s">
        <v>659</v>
      </c>
      <c r="AR696" s="359">
        <v>4.0000000000000001E-3</v>
      </c>
      <c r="AS696" s="359">
        <v>4.0000000000000001E-3</v>
      </c>
      <c r="AT696" s="359" t="s">
        <v>1417</v>
      </c>
      <c r="AW696" s="198"/>
      <c r="AX696" s="198"/>
      <c r="AY696" s="184"/>
      <c r="AZ696" s="184"/>
      <c r="BA696" s="184"/>
      <c r="BB696" s="848"/>
      <c r="BC696" s="184"/>
      <c r="BD696" s="184"/>
      <c r="BE696" s="184"/>
      <c r="BF696" s="184"/>
      <c r="BG696" s="848"/>
      <c r="BH696" s="186"/>
      <c r="BI696" s="199"/>
      <c r="BJ696" s="199"/>
      <c r="BK696" s="199"/>
      <c r="BL696" s="218"/>
      <c r="BM696" s="186"/>
      <c r="BN696" s="186"/>
      <c r="BO696" s="186"/>
      <c r="BP696" s="186"/>
      <c r="BQ696" s="186"/>
      <c r="BR696" s="186"/>
      <c r="BS696" s="186"/>
      <c r="BT696" s="187"/>
      <c r="BU696" s="188"/>
      <c r="BV696" s="189"/>
      <c r="BW696" s="185"/>
    </row>
    <row r="697" spans="2:75" customFormat="1" ht="18.75">
      <c r="B697" s="353" t="s">
        <v>816</v>
      </c>
      <c r="C697" s="354">
        <v>34054884000189</v>
      </c>
      <c r="D697" s="355" t="s">
        <v>14</v>
      </c>
      <c r="E697" s="355" t="s">
        <v>607</v>
      </c>
      <c r="F697" s="355" t="s">
        <v>1417</v>
      </c>
      <c r="G697" s="356" t="s">
        <v>1417</v>
      </c>
      <c r="H697" s="356" t="s">
        <v>34</v>
      </c>
      <c r="I697" s="356" t="s">
        <v>34</v>
      </c>
      <c r="J697" s="356" t="s">
        <v>608</v>
      </c>
      <c r="K697" s="357" t="s">
        <v>48</v>
      </c>
      <c r="L697" s="358"/>
      <c r="M697" s="358" t="s">
        <v>34</v>
      </c>
      <c r="N697" s="357">
        <v>509541</v>
      </c>
      <c r="O697" s="357" t="s">
        <v>1323</v>
      </c>
      <c r="P697" s="361">
        <v>43740</v>
      </c>
      <c r="Q697" s="362">
        <v>10.810470629999999</v>
      </c>
      <c r="R697" s="362">
        <v>11.098798180920005</v>
      </c>
      <c r="S697" s="841">
        <v>16</v>
      </c>
      <c r="T697" s="359">
        <v>-3.6464024664295547E-4</v>
      </c>
      <c r="U697" s="664">
        <v>-3.645933267027088E-3</v>
      </c>
      <c r="V697" s="359">
        <v>6.6200268866802858E-3</v>
      </c>
      <c r="W697" s="664">
        <v>5.7608141296719775E-2</v>
      </c>
      <c r="X697" s="359">
        <v>3.0541063392184098E-2</v>
      </c>
      <c r="Y697" s="664">
        <v>0.20086100358855377</v>
      </c>
      <c r="Z697" s="359">
        <v>-2.0863657413645598E-3</v>
      </c>
      <c r="AA697" s="664">
        <v>-1.1019389167831586E-2</v>
      </c>
      <c r="AB697" s="359">
        <v>0.25193209281040879</v>
      </c>
      <c r="AC697" s="363">
        <v>-0.42985691883693988</v>
      </c>
      <c r="AD697" s="865">
        <v>34791820000160</v>
      </c>
      <c r="AE697" s="360" t="s">
        <v>1750</v>
      </c>
      <c r="AF697" s="844" t="s">
        <v>1785</v>
      </c>
      <c r="AG697" s="364" t="s">
        <v>719</v>
      </c>
      <c r="AH697" s="364" t="s">
        <v>1747</v>
      </c>
      <c r="AI697" s="364">
        <v>1000</v>
      </c>
      <c r="AJ697" s="364">
        <v>500</v>
      </c>
      <c r="AK697" s="364">
        <v>500</v>
      </c>
      <c r="AL697" s="359">
        <v>1.4999999999999999E-2</v>
      </c>
      <c r="AM697" s="359">
        <v>0.2</v>
      </c>
      <c r="AN697" s="664" t="s">
        <v>666</v>
      </c>
      <c r="AO697" s="357" t="s">
        <v>1323</v>
      </c>
      <c r="AP697" s="360" t="s">
        <v>1744</v>
      </c>
      <c r="AQ697" s="366" t="s">
        <v>670</v>
      </c>
      <c r="AR697" s="359">
        <v>4.0000000000000001E-3</v>
      </c>
      <c r="AS697" s="359">
        <v>4.0000000000000001E-3</v>
      </c>
      <c r="AT697" s="359" t="s">
        <v>1417</v>
      </c>
      <c r="AW697" s="198"/>
      <c r="AX697" s="198"/>
      <c r="AY697" s="184"/>
      <c r="AZ697" s="184"/>
      <c r="BA697" s="184"/>
      <c r="BB697" s="848"/>
      <c r="BC697" s="184"/>
      <c r="BD697" s="184"/>
      <c r="BE697" s="184"/>
      <c r="BF697" s="184"/>
      <c r="BG697" s="848"/>
      <c r="BH697" s="186"/>
      <c r="BI697" s="199"/>
      <c r="BJ697" s="199"/>
      <c r="BK697" s="199"/>
      <c r="BL697" s="218"/>
      <c r="BM697" s="186"/>
      <c r="BN697" s="186"/>
      <c r="BO697" s="186"/>
      <c r="BP697" s="186"/>
      <c r="BQ697" s="186"/>
      <c r="BR697" s="186"/>
      <c r="BS697" s="186"/>
      <c r="BT697" s="187"/>
      <c r="BU697" s="188"/>
      <c r="BV697" s="189"/>
      <c r="BW697" s="185"/>
    </row>
    <row r="698" spans="2:75" customFormat="1" ht="18.75">
      <c r="B698" s="353" t="s">
        <v>820</v>
      </c>
      <c r="C698" s="354">
        <v>32158430000122</v>
      </c>
      <c r="D698" s="355" t="s">
        <v>14</v>
      </c>
      <c r="E698" s="355" t="s">
        <v>607</v>
      </c>
      <c r="F698" s="355" t="s">
        <v>1417</v>
      </c>
      <c r="G698" s="356" t="s">
        <v>1417</v>
      </c>
      <c r="H698" s="356" t="s">
        <v>34</v>
      </c>
      <c r="I698" s="356" t="s">
        <v>34</v>
      </c>
      <c r="J698" s="356" t="s">
        <v>608</v>
      </c>
      <c r="K698" s="357" t="s">
        <v>48</v>
      </c>
      <c r="L698" s="358"/>
      <c r="M698" s="358" t="s">
        <v>34</v>
      </c>
      <c r="N698" s="357">
        <v>483222</v>
      </c>
      <c r="O698" s="357" t="s">
        <v>1320</v>
      </c>
      <c r="P698" s="361">
        <v>43464</v>
      </c>
      <c r="Q698" s="362">
        <v>13.282037730000001</v>
      </c>
      <c r="R698" s="362">
        <v>12.546569817131472</v>
      </c>
      <c r="S698" s="841">
        <v>16</v>
      </c>
      <c r="T698" s="359">
        <v>0.13857464520519147</v>
      </c>
      <c r="U698" s="664">
        <v>1.3855681416725041</v>
      </c>
      <c r="V698" s="359">
        <v>0.16715469542196115</v>
      </c>
      <c r="W698" s="664">
        <v>1.4545970095156731</v>
      </c>
      <c r="X698" s="359">
        <v>0.28061275884140935</v>
      </c>
      <c r="Y698" s="664">
        <v>1.8455205582351368</v>
      </c>
      <c r="Z698" s="359">
        <v>7.8792996622229383E-2</v>
      </c>
      <c r="AA698" s="664">
        <v>0.41615459661071574</v>
      </c>
      <c r="AB698" s="359">
        <v>0.18469021610250688</v>
      </c>
      <c r="AC698" s="363">
        <v>0.28285155795509137</v>
      </c>
      <c r="AD698" s="865">
        <v>17284948000119</v>
      </c>
      <c r="AE698" s="360" t="s">
        <v>1750</v>
      </c>
      <c r="AF698" s="844" t="s">
        <v>1785</v>
      </c>
      <c r="AG698" s="364" t="s">
        <v>719</v>
      </c>
      <c r="AH698" s="364" t="s">
        <v>1747</v>
      </c>
      <c r="AI698" s="364">
        <v>100</v>
      </c>
      <c r="AJ698" s="364">
        <v>100</v>
      </c>
      <c r="AK698" s="364">
        <v>100</v>
      </c>
      <c r="AL698" s="359">
        <v>1.4999999999999999E-2</v>
      </c>
      <c r="AM698" s="359">
        <v>1</v>
      </c>
      <c r="AN698" s="664" t="s">
        <v>2156</v>
      </c>
      <c r="AO698" s="357" t="s">
        <v>1323</v>
      </c>
      <c r="AP698" s="360" t="s">
        <v>1744</v>
      </c>
      <c r="AQ698" s="366" t="s">
        <v>667</v>
      </c>
      <c r="AR698" s="359">
        <v>4.0000000000000001E-3</v>
      </c>
      <c r="AS698" s="359">
        <v>4.0000000000000001E-3</v>
      </c>
      <c r="AT698" s="359" t="s">
        <v>1417</v>
      </c>
      <c r="AW698" s="198"/>
      <c r="AX698" s="198"/>
      <c r="AY698" s="184"/>
      <c r="AZ698" s="184"/>
      <c r="BA698" s="184"/>
      <c r="BB698" s="848"/>
      <c r="BC698" s="184"/>
      <c r="BD698" s="184"/>
      <c r="BE698" s="184"/>
      <c r="BF698" s="184"/>
      <c r="BG698" s="848"/>
      <c r="BH698" s="186"/>
      <c r="BI698" s="199"/>
      <c r="BJ698" s="199"/>
      <c r="BK698" s="199"/>
      <c r="BL698" s="218"/>
      <c r="BM698" s="186"/>
      <c r="BN698" s="186"/>
      <c r="BO698" s="186"/>
      <c r="BP698" s="186"/>
      <c r="BQ698" s="186"/>
      <c r="BR698" s="186"/>
      <c r="BS698" s="186"/>
      <c r="BT698" s="187"/>
      <c r="BU698" s="188"/>
      <c r="BV698" s="189"/>
      <c r="BW698" s="185"/>
    </row>
    <row r="699" spans="2:75" customFormat="1" ht="18.75">
      <c r="B699" s="353" t="s">
        <v>821</v>
      </c>
      <c r="C699" s="354">
        <v>36521791000142</v>
      </c>
      <c r="D699" s="355" t="s">
        <v>14</v>
      </c>
      <c r="E699" s="355" t="s">
        <v>614</v>
      </c>
      <c r="F699" s="355" t="s">
        <v>1417</v>
      </c>
      <c r="G699" s="356" t="s">
        <v>1417</v>
      </c>
      <c r="H699" s="356" t="s">
        <v>865</v>
      </c>
      <c r="I699" s="356" t="s">
        <v>34</v>
      </c>
      <c r="J699" s="356" t="s">
        <v>608</v>
      </c>
      <c r="K699" s="357" t="s">
        <v>48</v>
      </c>
      <c r="L699" s="358"/>
      <c r="M699" s="358" t="s">
        <v>34</v>
      </c>
      <c r="N699" s="357">
        <v>537373</v>
      </c>
      <c r="O699" s="357" t="s">
        <v>1320</v>
      </c>
      <c r="P699" s="361">
        <v>43953</v>
      </c>
      <c r="Q699" s="362">
        <v>13.30197001</v>
      </c>
      <c r="R699" s="362">
        <v>12.250105990920003</v>
      </c>
      <c r="S699" s="841">
        <v>16</v>
      </c>
      <c r="T699" s="359">
        <v>0.12884068072871702</v>
      </c>
      <c r="U699" s="664">
        <v>1.2882410220482454</v>
      </c>
      <c r="V699" s="359">
        <v>0.12742803147980153</v>
      </c>
      <c r="W699" s="664">
        <v>1.1088915752625388</v>
      </c>
      <c r="X699" s="359">
        <v>0.17397449002738319</v>
      </c>
      <c r="Y699" s="664">
        <v>1.1441870971215062</v>
      </c>
      <c r="Z699" s="359"/>
      <c r="AA699" s="664"/>
      <c r="AB699" s="359">
        <v>0.16585131450282956</v>
      </c>
      <c r="AC699" s="363">
        <v>7.544861166164267E-2</v>
      </c>
      <c r="AD699" s="865">
        <v>20216279000152</v>
      </c>
      <c r="AE699" s="360" t="s">
        <v>1750</v>
      </c>
      <c r="AF699" s="844" t="s">
        <v>1785</v>
      </c>
      <c r="AG699" s="364" t="s">
        <v>719</v>
      </c>
      <c r="AH699" s="364" t="s">
        <v>1742</v>
      </c>
      <c r="AI699" s="364">
        <v>100</v>
      </c>
      <c r="AJ699" s="364">
        <v>100</v>
      </c>
      <c r="AK699" s="364">
        <v>100</v>
      </c>
      <c r="AL699" s="359">
        <v>1.4999999999999999E-2</v>
      </c>
      <c r="AM699" s="359">
        <v>0.2</v>
      </c>
      <c r="AN699" s="664" t="s">
        <v>2175</v>
      </c>
      <c r="AO699" s="357" t="s">
        <v>1323</v>
      </c>
      <c r="AP699" s="360" t="s">
        <v>1762</v>
      </c>
      <c r="AQ699" s="366" t="s">
        <v>668</v>
      </c>
      <c r="AR699" s="359">
        <v>4.0000000000000001E-3</v>
      </c>
      <c r="AS699" s="359">
        <v>4.0000000000000001E-3</v>
      </c>
      <c r="AT699" s="359" t="s">
        <v>1417</v>
      </c>
      <c r="AX699" s="198"/>
      <c r="AY699" s="184"/>
      <c r="AZ699" s="184"/>
      <c r="BA699" s="184"/>
      <c r="BB699" s="848"/>
      <c r="BC699" s="184"/>
      <c r="BD699" s="184"/>
      <c r="BE699" s="184"/>
      <c r="BF699" s="184"/>
      <c r="BG699" s="848"/>
      <c r="BH699" s="186"/>
      <c r="BI699" s="199"/>
      <c r="BJ699" s="199"/>
      <c r="BK699" s="199"/>
      <c r="BL699" s="186"/>
      <c r="BM699" s="186"/>
      <c r="BN699" s="186"/>
      <c r="BO699" s="186"/>
      <c r="BP699" s="186"/>
      <c r="BQ699" s="186"/>
      <c r="BR699" s="186"/>
      <c r="BS699" s="186"/>
      <c r="BT699" s="187"/>
      <c r="BU699" s="188"/>
      <c r="BV699" s="189"/>
      <c r="BW699" s="185"/>
    </row>
    <row r="700" spans="2:75" customFormat="1" ht="18.75">
      <c r="B700" s="353" t="s">
        <v>137</v>
      </c>
      <c r="C700" s="354">
        <v>9577036000107</v>
      </c>
      <c r="D700" s="355" t="s">
        <v>14</v>
      </c>
      <c r="E700" s="355" t="s">
        <v>607</v>
      </c>
      <c r="F700" s="355" t="s">
        <v>1417</v>
      </c>
      <c r="G700" s="356" t="s">
        <v>1417</v>
      </c>
      <c r="H700" s="356" t="s">
        <v>34</v>
      </c>
      <c r="I700" s="356" t="s">
        <v>34</v>
      </c>
      <c r="J700" s="356" t="s">
        <v>608</v>
      </c>
      <c r="K700" s="357" t="s">
        <v>48</v>
      </c>
      <c r="L700" s="358"/>
      <c r="M700" s="358" t="s">
        <v>34</v>
      </c>
      <c r="N700" s="357">
        <v>219436</v>
      </c>
      <c r="O700" s="357" t="s">
        <v>1323</v>
      </c>
      <c r="P700" s="361">
        <v>39729</v>
      </c>
      <c r="Q700" s="362">
        <v>329.18430699999999</v>
      </c>
      <c r="R700" s="362">
        <v>344.33302665410378</v>
      </c>
      <c r="S700" s="841">
        <v>16</v>
      </c>
      <c r="T700" s="359">
        <v>-3.3253490204743219E-4</v>
      </c>
      <c r="U700" s="664">
        <v>-3.3249211324976754E-3</v>
      </c>
      <c r="V700" s="359">
        <v>-1.0470368495614446E-2</v>
      </c>
      <c r="W700" s="664">
        <v>-9.1114202109616113E-2</v>
      </c>
      <c r="X700" s="359">
        <v>-5.0588196395291329E-2</v>
      </c>
      <c r="Y700" s="664">
        <v>-0.33270602818281281</v>
      </c>
      <c r="Z700" s="359">
        <v>-8.575468398969055E-2</v>
      </c>
      <c r="AA700" s="664">
        <v>-0.45292357764117402</v>
      </c>
      <c r="AB700" s="359">
        <v>0.2269035530957017</v>
      </c>
      <c r="AC700" s="363">
        <v>-0.55259226593527599</v>
      </c>
      <c r="AD700" s="865">
        <v>11176045000138</v>
      </c>
      <c r="AE700" s="360" t="s">
        <v>1826</v>
      </c>
      <c r="AF700" s="844" t="s">
        <v>1741</v>
      </c>
      <c r="AG700" s="364" t="s">
        <v>1436</v>
      </c>
      <c r="AH700" s="364" t="s">
        <v>1742</v>
      </c>
      <c r="AI700" s="364">
        <v>15000</v>
      </c>
      <c r="AJ700" s="364">
        <v>5000</v>
      </c>
      <c r="AK700" s="364">
        <v>15000</v>
      </c>
      <c r="AL700" s="359">
        <v>1.38E-2</v>
      </c>
      <c r="AM700" s="359">
        <v>0.2</v>
      </c>
      <c r="AN700" s="664" t="s">
        <v>2216</v>
      </c>
      <c r="AO700" s="357" t="s">
        <v>1323</v>
      </c>
      <c r="AP700" s="360" t="s">
        <v>1744</v>
      </c>
      <c r="AQ700" s="366" t="s">
        <v>659</v>
      </c>
      <c r="AR700" s="359">
        <v>4.1399999999999996E-3</v>
      </c>
      <c r="AS700" s="359">
        <v>4.1399999999999996E-3</v>
      </c>
      <c r="AT700" s="359" t="s">
        <v>1417</v>
      </c>
      <c r="AW700" s="198"/>
      <c r="AX700" s="198"/>
      <c r="AY700" s="184"/>
      <c r="AZ700" s="184"/>
      <c r="BA700" s="184"/>
      <c r="BB700" s="848"/>
      <c r="BC700" s="184"/>
      <c r="BD700" s="184"/>
      <c r="BE700" s="184"/>
      <c r="BF700" s="184"/>
      <c r="BG700" s="848"/>
      <c r="BH700" s="186"/>
      <c r="BI700" s="199"/>
      <c r="BJ700" s="199"/>
      <c r="BK700" s="199"/>
      <c r="BL700" s="218"/>
      <c r="BM700" s="186"/>
      <c r="BN700" s="186"/>
      <c r="BO700" s="186"/>
      <c r="BP700" s="186"/>
      <c r="BQ700" s="186"/>
      <c r="BR700" s="186"/>
      <c r="BS700" s="186"/>
      <c r="BT700" s="187"/>
      <c r="BU700" s="188"/>
      <c r="BV700" s="189"/>
      <c r="BW700" s="185"/>
    </row>
    <row r="701" spans="2:75" customFormat="1" ht="18.75">
      <c r="B701" s="353" t="s">
        <v>390</v>
      </c>
      <c r="C701" s="354">
        <v>11225767000135</v>
      </c>
      <c r="D701" s="355" t="s">
        <v>14</v>
      </c>
      <c r="E701" s="355" t="s">
        <v>607</v>
      </c>
      <c r="F701" s="355" t="s">
        <v>1417</v>
      </c>
      <c r="G701" s="356" t="s">
        <v>1417</v>
      </c>
      <c r="H701" s="356" t="s">
        <v>34</v>
      </c>
      <c r="I701" s="356" t="s">
        <v>34</v>
      </c>
      <c r="J701" s="356" t="s">
        <v>608</v>
      </c>
      <c r="K701" s="357" t="s">
        <v>48</v>
      </c>
      <c r="L701" s="358"/>
      <c r="M701" s="358" t="s">
        <v>1414</v>
      </c>
      <c r="N701" s="357">
        <v>238341</v>
      </c>
      <c r="O701" s="357" t="s">
        <v>1320</v>
      </c>
      <c r="P701" s="361">
        <v>40116</v>
      </c>
      <c r="Q701" s="362">
        <v>82.863402199999996</v>
      </c>
      <c r="R701" s="362">
        <v>87.417270297992005</v>
      </c>
      <c r="S701" s="841">
        <v>16</v>
      </c>
      <c r="T701" s="359">
        <v>7.8414257473161442E-2</v>
      </c>
      <c r="U701" s="664">
        <v>0.78404167549437997</v>
      </c>
      <c r="V701" s="359">
        <v>4.43495479769076E-2</v>
      </c>
      <c r="W701" s="664">
        <v>0.38593423713125385</v>
      </c>
      <c r="X701" s="359">
        <v>2.9278999071324918E-2</v>
      </c>
      <c r="Y701" s="664">
        <v>0.19256071938345451</v>
      </c>
      <c r="Z701" s="359">
        <v>-4.8794924727366684E-2</v>
      </c>
      <c r="AA701" s="664">
        <v>-0.25771620685941327</v>
      </c>
      <c r="AB701" s="359">
        <v>0.27322948293442367</v>
      </c>
      <c r="AC701" s="363">
        <v>-0.25826360802480808</v>
      </c>
      <c r="AD701" s="865">
        <v>11286540000108</v>
      </c>
      <c r="AE701" s="360" t="s">
        <v>1837</v>
      </c>
      <c r="AF701" s="844" t="s">
        <v>1785</v>
      </c>
      <c r="AG701" s="364" t="s">
        <v>719</v>
      </c>
      <c r="AH701" s="364" t="s">
        <v>1747</v>
      </c>
      <c r="AI701" s="364">
        <v>30000</v>
      </c>
      <c r="AJ701" s="364">
        <v>5000</v>
      </c>
      <c r="AK701" s="364">
        <v>30000</v>
      </c>
      <c r="AL701" s="359">
        <v>1.8500000000000003E-2</v>
      </c>
      <c r="AM701" s="359">
        <v>0</v>
      </c>
      <c r="AN701" s="664" t="s">
        <v>666</v>
      </c>
      <c r="AO701" s="357" t="s">
        <v>1323</v>
      </c>
      <c r="AP701" s="360" t="s">
        <v>1744</v>
      </c>
      <c r="AQ701" s="366" t="s">
        <v>659</v>
      </c>
      <c r="AR701" s="359">
        <v>3.7000000000000002E-3</v>
      </c>
      <c r="AS701" s="359">
        <v>3.7000000000000002E-3</v>
      </c>
      <c r="AT701" s="359" t="s">
        <v>1417</v>
      </c>
      <c r="AX701" s="198"/>
      <c r="AY701" s="184"/>
      <c r="AZ701" s="184"/>
      <c r="BA701" s="184"/>
      <c r="BB701" s="848"/>
      <c r="BC701" s="184"/>
      <c r="BD701" s="184"/>
      <c r="BE701" s="184"/>
      <c r="BF701" s="184"/>
      <c r="BG701" s="848"/>
      <c r="BH701" s="186"/>
      <c r="BI701" s="199"/>
      <c r="BJ701" s="199"/>
      <c r="BK701" s="199"/>
      <c r="BL701" s="186"/>
      <c r="BM701" s="186"/>
      <c r="BN701" s="186"/>
      <c r="BO701" s="186"/>
      <c r="BP701" s="186"/>
      <c r="BQ701" s="186"/>
      <c r="BR701" s="186"/>
      <c r="BS701" s="186"/>
      <c r="BT701" s="187"/>
      <c r="BU701" s="188"/>
      <c r="BV701" s="189"/>
      <c r="BW701" s="185"/>
    </row>
    <row r="702" spans="2:75" customFormat="1" ht="18.75">
      <c r="B702" s="353" t="s">
        <v>1206</v>
      </c>
      <c r="C702" s="354">
        <v>41744647000105</v>
      </c>
      <c r="D702" s="355" t="s">
        <v>14</v>
      </c>
      <c r="E702" s="355" t="s">
        <v>607</v>
      </c>
      <c r="F702" s="355" t="s">
        <v>1417</v>
      </c>
      <c r="G702" s="356" t="s">
        <v>1417</v>
      </c>
      <c r="H702" s="356" t="s">
        <v>34</v>
      </c>
      <c r="I702" s="356" t="s">
        <v>34</v>
      </c>
      <c r="J702" s="356" t="s">
        <v>608</v>
      </c>
      <c r="K702" s="357" t="s">
        <v>48</v>
      </c>
      <c r="L702" s="358"/>
      <c r="M702" s="358" t="s">
        <v>1414</v>
      </c>
      <c r="N702" s="357">
        <v>600504</v>
      </c>
      <c r="O702" s="357" t="s">
        <v>1323</v>
      </c>
      <c r="P702" s="361">
        <v>44324</v>
      </c>
      <c r="Q702" s="362">
        <v>5.7906663800000002</v>
      </c>
      <c r="R702" s="362">
        <v>6.0346819205577704</v>
      </c>
      <c r="S702" s="841">
        <v>16</v>
      </c>
      <c r="T702" s="359">
        <v>4.7130003521855146E-2</v>
      </c>
      <c r="U702" s="664">
        <v>0.47123939087198169</v>
      </c>
      <c r="V702" s="359">
        <v>8.2877161397253429E-2</v>
      </c>
      <c r="W702" s="664">
        <v>0.72120541287381701</v>
      </c>
      <c r="X702" s="359"/>
      <c r="Y702" s="664"/>
      <c r="Z702" s="359"/>
      <c r="AA702" s="664"/>
      <c r="AB702" s="359">
        <v>0.20208005112330382</v>
      </c>
      <c r="AC702" s="363">
        <v>-0.15853924463579364</v>
      </c>
      <c r="AD702" s="865">
        <v>41673080000123</v>
      </c>
      <c r="AE702" s="360" t="s">
        <v>2070</v>
      </c>
      <c r="AF702" s="844" t="s">
        <v>1760</v>
      </c>
      <c r="AG702" s="364" t="s">
        <v>1435</v>
      </c>
      <c r="AH702" s="364" t="s">
        <v>1747</v>
      </c>
      <c r="AI702" s="364">
        <v>1000</v>
      </c>
      <c r="AJ702" s="364">
        <v>500</v>
      </c>
      <c r="AK702" s="364">
        <v>300</v>
      </c>
      <c r="AL702" s="359">
        <v>9.0000000000000011E-3</v>
      </c>
      <c r="AM702" s="359">
        <v>0.1</v>
      </c>
      <c r="AN702" s="664" t="s">
        <v>34</v>
      </c>
      <c r="AO702" s="357" t="s">
        <v>1323</v>
      </c>
      <c r="AP702" s="360" t="s">
        <v>1744</v>
      </c>
      <c r="AQ702" s="366" t="s">
        <v>659</v>
      </c>
      <c r="AR702" s="359">
        <v>1.8E-3</v>
      </c>
      <c r="AS702" s="359">
        <v>1.8E-3</v>
      </c>
      <c r="AT702" s="359" t="s">
        <v>1417</v>
      </c>
      <c r="AX702" s="198"/>
      <c r="AY702" s="184"/>
      <c r="AZ702" s="184"/>
      <c r="BA702" s="184"/>
      <c r="BB702" s="848"/>
      <c r="BC702" s="184"/>
      <c r="BD702" s="184"/>
      <c r="BE702" s="184"/>
      <c r="BF702" s="184"/>
      <c r="BG702" s="848"/>
      <c r="BH702" s="186"/>
      <c r="BI702" s="199"/>
      <c r="BJ702" s="199"/>
      <c r="BK702" s="199"/>
      <c r="BL702" s="186"/>
      <c r="BM702" s="186"/>
      <c r="BN702" s="186"/>
      <c r="BO702" s="186"/>
      <c r="BP702" s="186"/>
      <c r="BQ702" s="186"/>
      <c r="BR702" s="186"/>
      <c r="BS702" s="186"/>
      <c r="BT702" s="187"/>
      <c r="BU702" s="188"/>
      <c r="BV702" s="189"/>
      <c r="BW702" s="185"/>
    </row>
    <row r="703" spans="2:75" customFormat="1" ht="18.75">
      <c r="B703" s="353" t="s">
        <v>735</v>
      </c>
      <c r="C703" s="354">
        <v>35828705000186</v>
      </c>
      <c r="D703" s="355" t="s">
        <v>11</v>
      </c>
      <c r="E703" s="355" t="s">
        <v>661</v>
      </c>
      <c r="F703" s="355" t="s">
        <v>663</v>
      </c>
      <c r="G703" s="356" t="s">
        <v>1417</v>
      </c>
      <c r="H703" s="356" t="s">
        <v>34</v>
      </c>
      <c r="I703" s="356" t="s">
        <v>1417</v>
      </c>
      <c r="J703" s="356" t="s">
        <v>611</v>
      </c>
      <c r="K703" s="357" t="s">
        <v>48</v>
      </c>
      <c r="L703" s="358"/>
      <c r="M703" s="358" t="s">
        <v>34</v>
      </c>
      <c r="N703" s="357">
        <v>547166</v>
      </c>
      <c r="O703" s="357" t="s">
        <v>1320</v>
      </c>
      <c r="P703" s="361">
        <v>44048</v>
      </c>
      <c r="Q703" s="362">
        <v>0</v>
      </c>
      <c r="R703" s="362">
        <v>0</v>
      </c>
      <c r="S703" s="841">
        <v>16</v>
      </c>
      <c r="T703" s="359"/>
      <c r="U703" s="664"/>
      <c r="V703" s="359"/>
      <c r="W703" s="664"/>
      <c r="X703" s="359"/>
      <c r="Y703" s="664"/>
      <c r="Z703" s="359"/>
      <c r="AA703" s="664"/>
      <c r="AB703" s="359"/>
      <c r="AC703" s="363"/>
      <c r="AD703" s="865">
        <v>0</v>
      </c>
      <c r="AE703" s="360" t="s">
        <v>1823</v>
      </c>
      <c r="AF703" s="844" t="s">
        <v>1799</v>
      </c>
      <c r="AG703" s="364" t="s">
        <v>736</v>
      </c>
      <c r="AH703" s="364" t="s">
        <v>1742</v>
      </c>
      <c r="AI703" s="364">
        <v>5000</v>
      </c>
      <c r="AJ703" s="364">
        <v>1000</v>
      </c>
      <c r="AK703" s="364">
        <v>500</v>
      </c>
      <c r="AL703" s="359">
        <v>5.0000000000000001E-3</v>
      </c>
      <c r="AM703" s="359">
        <v>0.2</v>
      </c>
      <c r="AN703" s="664" t="s">
        <v>64</v>
      </c>
      <c r="AO703" s="357" t="s">
        <v>1323</v>
      </c>
      <c r="AP703" s="360" t="s">
        <v>1749</v>
      </c>
      <c r="AQ703" s="366" t="s">
        <v>2167</v>
      </c>
      <c r="AR703" s="359">
        <v>1.33333333333333E-3</v>
      </c>
      <c r="AS703" s="359">
        <v>1.33333333333333E-3</v>
      </c>
      <c r="AT703" s="359" t="s">
        <v>1417</v>
      </c>
      <c r="AX703" s="198"/>
      <c r="AY703" s="184"/>
      <c r="AZ703" s="184"/>
      <c r="BA703" s="184"/>
      <c r="BB703" s="848"/>
      <c r="BC703" s="184"/>
      <c r="BD703" s="184"/>
      <c r="BE703" s="184"/>
      <c r="BF703" s="184"/>
      <c r="BG703" s="848"/>
      <c r="BH703" s="186"/>
      <c r="BI703" s="199"/>
      <c r="BJ703" s="199"/>
      <c r="BK703" s="199"/>
      <c r="BL703" s="186"/>
      <c r="BM703" s="186"/>
      <c r="BN703" s="186"/>
      <c r="BO703" s="186"/>
      <c r="BP703" s="186"/>
      <c r="BQ703" s="186"/>
      <c r="BR703" s="186"/>
      <c r="BS703" s="186"/>
      <c r="BT703" s="187"/>
      <c r="BU703" s="188"/>
      <c r="BV703" s="189"/>
      <c r="BW703" s="185"/>
    </row>
    <row r="704" spans="2:75" customFormat="1" ht="18.75">
      <c r="B704" s="353" t="s">
        <v>882</v>
      </c>
      <c r="C704" s="354">
        <v>4240128000183</v>
      </c>
      <c r="D704" s="355" t="s">
        <v>11</v>
      </c>
      <c r="E704" s="355" t="s">
        <v>620</v>
      </c>
      <c r="F704" s="355" t="s">
        <v>663</v>
      </c>
      <c r="G704" s="356" t="s">
        <v>738</v>
      </c>
      <c r="H704" s="356" t="s">
        <v>34</v>
      </c>
      <c r="I704" s="356" t="s">
        <v>1417</v>
      </c>
      <c r="J704" s="356" t="s">
        <v>608</v>
      </c>
      <c r="K704" s="357" t="s">
        <v>48</v>
      </c>
      <c r="L704" s="358"/>
      <c r="M704" s="358" t="s">
        <v>34</v>
      </c>
      <c r="N704" s="357">
        <v>143359</v>
      </c>
      <c r="O704" s="357" t="s">
        <v>1320</v>
      </c>
      <c r="P704" s="361">
        <v>36957</v>
      </c>
      <c r="Q704" s="362">
        <v>90.398430000000005</v>
      </c>
      <c r="R704" s="362">
        <v>82.104467482071769</v>
      </c>
      <c r="S704" s="841">
        <v>16</v>
      </c>
      <c r="T704" s="359">
        <v>0.11425867821752522</v>
      </c>
      <c r="U704" s="664">
        <v>1.1424397602706768</v>
      </c>
      <c r="V704" s="359">
        <v>0.13094462819678854</v>
      </c>
      <c r="W704" s="664">
        <v>1.1394933543827075</v>
      </c>
      <c r="X704" s="359">
        <v>0.19256493518404949</v>
      </c>
      <c r="Y704" s="664">
        <v>1.2664518468250667</v>
      </c>
      <c r="Z704" s="359">
        <v>0.37994378279341512</v>
      </c>
      <c r="AA704" s="664">
        <v>2.0067183435251521</v>
      </c>
      <c r="AB704" s="359">
        <v>1.9826034890731139E-3</v>
      </c>
      <c r="AC704" s="363">
        <v>8.0852516536113157</v>
      </c>
      <c r="AD704" s="865">
        <v>0</v>
      </c>
      <c r="AE704" s="360" t="s">
        <v>1771</v>
      </c>
      <c r="AF704" s="844" t="s">
        <v>1771</v>
      </c>
      <c r="AG704" s="364" t="s">
        <v>469</v>
      </c>
      <c r="AH704" s="364" t="s">
        <v>1747</v>
      </c>
      <c r="AI704" s="364">
        <v>1000</v>
      </c>
      <c r="AJ704" s="364">
        <v>1000</v>
      </c>
      <c r="AK704" s="364">
        <v>1000</v>
      </c>
      <c r="AL704" s="359">
        <v>3.4999999999999996E-3</v>
      </c>
      <c r="AM704" s="359">
        <v>0</v>
      </c>
      <c r="AN704" s="664" t="s">
        <v>64</v>
      </c>
      <c r="AO704" s="357" t="s">
        <v>1323</v>
      </c>
      <c r="AP704" s="360" t="s">
        <v>1749</v>
      </c>
      <c r="AQ704" s="366" t="s">
        <v>675</v>
      </c>
      <c r="AR704" s="359">
        <v>1.4E-3</v>
      </c>
      <c r="AS704" s="359">
        <v>1.4E-3</v>
      </c>
      <c r="AT704" s="359" t="s">
        <v>1417</v>
      </c>
      <c r="AX704" s="198"/>
      <c r="AY704" s="184"/>
      <c r="AZ704" s="184"/>
      <c r="BA704" s="184"/>
      <c r="BB704" s="848"/>
      <c r="BC704" s="184"/>
      <c r="BD704" s="184"/>
      <c r="BE704" s="184"/>
      <c r="BF704" s="184"/>
      <c r="BG704" s="848"/>
      <c r="BH704" s="186"/>
      <c r="BI704" s="199"/>
      <c r="BJ704" s="199"/>
      <c r="BK704" s="199"/>
      <c r="BL704" s="186"/>
      <c r="BM704" s="186"/>
      <c r="BN704" s="186"/>
      <c r="BO704" s="186"/>
      <c r="BP704" s="186"/>
      <c r="BQ704" s="186"/>
      <c r="BR704" s="186"/>
      <c r="BS704" s="186"/>
      <c r="BT704" s="187"/>
      <c r="BU704" s="188"/>
      <c r="BV704" s="189"/>
      <c r="BW704" s="185"/>
    </row>
    <row r="705" spans="2:75" customFormat="1" ht="18.75">
      <c r="B705" s="353" t="s">
        <v>1062</v>
      </c>
      <c r="C705" s="354">
        <v>29283824000106</v>
      </c>
      <c r="D705" s="355" t="s">
        <v>11</v>
      </c>
      <c r="E705" s="355" t="s">
        <v>620</v>
      </c>
      <c r="F705" s="355" t="s">
        <v>663</v>
      </c>
      <c r="G705" s="356" t="s">
        <v>738</v>
      </c>
      <c r="H705" s="356" t="s">
        <v>34</v>
      </c>
      <c r="I705" s="356" t="s">
        <v>1417</v>
      </c>
      <c r="J705" s="356" t="s">
        <v>608</v>
      </c>
      <c r="K705" s="357" t="s">
        <v>48</v>
      </c>
      <c r="L705" s="358"/>
      <c r="M705" s="358" t="s">
        <v>34</v>
      </c>
      <c r="N705" s="357">
        <v>471704</v>
      </c>
      <c r="O705" s="357" t="s">
        <v>1320</v>
      </c>
      <c r="P705" s="361">
        <v>43182</v>
      </c>
      <c r="Q705" s="362">
        <v>270.94619970000002</v>
      </c>
      <c r="R705" s="362">
        <v>174.2849122369721</v>
      </c>
      <c r="S705" s="841">
        <v>16</v>
      </c>
      <c r="T705" s="359">
        <v>0.1144783382946124</v>
      </c>
      <c r="U705" s="664">
        <v>1.1446360783948089</v>
      </c>
      <c r="V705" s="359">
        <v>0.13009829850013888</v>
      </c>
      <c r="W705" s="664">
        <v>1.1321285080485783</v>
      </c>
      <c r="X705" s="359">
        <v>0.21578090771600578</v>
      </c>
      <c r="Y705" s="664">
        <v>1.4191375435269837</v>
      </c>
      <c r="Z705" s="359">
        <v>0.21127067219182227</v>
      </c>
      <c r="AA705" s="664">
        <v>1.1158512194072063</v>
      </c>
      <c r="AB705" s="359">
        <v>3.4753230552816532E-3</v>
      </c>
      <c r="AC705" s="363">
        <v>4.3689516629997929</v>
      </c>
      <c r="AD705" s="865">
        <v>29283779000181</v>
      </c>
      <c r="AE705" s="360" t="s">
        <v>1846</v>
      </c>
      <c r="AF705" s="844" t="s">
        <v>1741</v>
      </c>
      <c r="AG705" s="364" t="s">
        <v>1436</v>
      </c>
      <c r="AH705" s="364" t="s">
        <v>1747</v>
      </c>
      <c r="AI705" s="364">
        <v>3000</v>
      </c>
      <c r="AJ705" s="364">
        <v>1000</v>
      </c>
      <c r="AK705" s="364">
        <v>1000</v>
      </c>
      <c r="AL705" s="359">
        <v>7.4999999999999997E-3</v>
      </c>
      <c r="AM705" s="359">
        <v>0</v>
      </c>
      <c r="AN705" s="664" t="s">
        <v>64</v>
      </c>
      <c r="AO705" s="357" t="s">
        <v>1323</v>
      </c>
      <c r="AP705" s="360" t="s">
        <v>1749</v>
      </c>
      <c r="AQ705" s="366" t="s">
        <v>675</v>
      </c>
      <c r="AR705" s="359">
        <v>2.16666666666667E-3</v>
      </c>
      <c r="AS705" s="359">
        <v>2.16666666666667E-3</v>
      </c>
      <c r="AT705" s="359" t="s">
        <v>1417</v>
      </c>
      <c r="AX705" s="198"/>
      <c r="AY705" s="184"/>
      <c r="AZ705" s="184"/>
      <c r="BA705" s="184"/>
      <c r="BB705" s="848"/>
      <c r="BC705" s="184"/>
      <c r="BD705" s="184"/>
      <c r="BE705" s="184"/>
      <c r="BF705" s="184"/>
      <c r="BG705" s="848"/>
      <c r="BH705" s="186"/>
      <c r="BI705" s="199"/>
      <c r="BJ705" s="199"/>
      <c r="BK705" s="199"/>
      <c r="BL705" s="186"/>
      <c r="BM705" s="186"/>
      <c r="BN705" s="186"/>
      <c r="BO705" s="186"/>
      <c r="BP705" s="186"/>
      <c r="BQ705" s="186"/>
      <c r="BR705" s="186"/>
      <c r="BS705" s="186"/>
      <c r="BT705" s="187"/>
      <c r="BU705" s="188"/>
      <c r="BV705" s="189"/>
      <c r="BW705" s="185"/>
    </row>
    <row r="706" spans="2:75" customFormat="1" ht="18.75">
      <c r="B706" s="353" t="s">
        <v>843</v>
      </c>
      <c r="C706" s="354">
        <v>42730755000191</v>
      </c>
      <c r="D706" s="355" t="s">
        <v>11</v>
      </c>
      <c r="E706" s="355" t="s">
        <v>620</v>
      </c>
      <c r="F706" s="355" t="s">
        <v>685</v>
      </c>
      <c r="G706" s="356" t="s">
        <v>738</v>
      </c>
      <c r="H706" s="356" t="s">
        <v>34</v>
      </c>
      <c r="I706" s="356" t="s">
        <v>1318</v>
      </c>
      <c r="J706" s="356" t="s">
        <v>608</v>
      </c>
      <c r="K706" s="357" t="s">
        <v>48</v>
      </c>
      <c r="L706" s="358"/>
      <c r="M706" s="358" t="s">
        <v>34</v>
      </c>
      <c r="N706" s="357">
        <v>613398</v>
      </c>
      <c r="O706" s="357" t="s">
        <v>1320</v>
      </c>
      <c r="P706" s="361">
        <v>44454</v>
      </c>
      <c r="Q706" s="362"/>
      <c r="R706" s="362"/>
      <c r="S706" s="841">
        <v>16</v>
      </c>
      <c r="T706" s="359"/>
      <c r="U706" s="664"/>
      <c r="V706" s="359"/>
      <c r="W706" s="664"/>
      <c r="X706" s="359"/>
      <c r="Y706" s="664"/>
      <c r="Z706" s="359"/>
      <c r="AA706" s="664"/>
      <c r="AB706" s="359"/>
      <c r="AC706" s="363"/>
      <c r="AD706" s="865">
        <v>0</v>
      </c>
      <c r="AE706" s="360" t="s">
        <v>1763</v>
      </c>
      <c r="AF706" s="844" t="s">
        <v>1760</v>
      </c>
      <c r="AG706" s="364" t="s">
        <v>1435</v>
      </c>
      <c r="AH706" s="364" t="s">
        <v>1817</v>
      </c>
      <c r="AI706" s="364">
        <v>50000</v>
      </c>
      <c r="AJ706" s="364">
        <v>5000</v>
      </c>
      <c r="AK706" s="364">
        <v>5000</v>
      </c>
      <c r="AL706" s="359">
        <v>1.7500000000000002E-2</v>
      </c>
      <c r="AM706" s="359">
        <v>0</v>
      </c>
      <c r="AN706" s="664" t="s">
        <v>2161</v>
      </c>
      <c r="AO706" s="357" t="s">
        <v>1323</v>
      </c>
      <c r="AP706" s="360" t="s">
        <v>1762</v>
      </c>
      <c r="AQ706" s="366" t="s">
        <v>679</v>
      </c>
      <c r="AR706" s="359">
        <v>6.1250000000000002E-3</v>
      </c>
      <c r="AS706" s="359">
        <v>6.1250000000000002E-3</v>
      </c>
      <c r="AT706" s="359" t="s">
        <v>1417</v>
      </c>
      <c r="AX706" s="198"/>
      <c r="AY706" s="184"/>
      <c r="AZ706" s="184"/>
      <c r="BA706" s="184"/>
      <c r="BB706" s="848"/>
      <c r="BC706" s="184"/>
      <c r="BD706" s="184"/>
      <c r="BE706" s="184"/>
      <c r="BF706" s="184"/>
      <c r="BG706" s="848"/>
      <c r="BH706" s="186"/>
      <c r="BI706" s="199"/>
      <c r="BJ706" s="199"/>
      <c r="BK706" s="199"/>
      <c r="BL706" s="186"/>
      <c r="BM706" s="186"/>
      <c r="BN706" s="186"/>
      <c r="BO706" s="186"/>
      <c r="BP706" s="186"/>
      <c r="BQ706" s="186"/>
      <c r="BR706" s="186"/>
      <c r="BS706" s="186"/>
      <c r="BT706" s="187"/>
      <c r="BU706" s="188"/>
      <c r="BV706" s="189"/>
      <c r="BW706" s="185"/>
    </row>
    <row r="707" spans="2:75" customFormat="1" ht="18.75">
      <c r="B707" s="353" t="s">
        <v>823</v>
      </c>
      <c r="C707" s="354">
        <v>38376759000146</v>
      </c>
      <c r="D707" s="355" t="s">
        <v>13</v>
      </c>
      <c r="E707" s="355" t="s">
        <v>616</v>
      </c>
      <c r="F707" s="355" t="s">
        <v>617</v>
      </c>
      <c r="G707" s="356" t="s">
        <v>34</v>
      </c>
      <c r="H707" s="356" t="s">
        <v>1336</v>
      </c>
      <c r="I707" s="356" t="s">
        <v>34</v>
      </c>
      <c r="J707" s="356" t="s">
        <v>608</v>
      </c>
      <c r="K707" s="357" t="s">
        <v>48</v>
      </c>
      <c r="L707" s="358"/>
      <c r="M707" s="358" t="s">
        <v>1414</v>
      </c>
      <c r="N707" s="357">
        <v>556432</v>
      </c>
      <c r="O707" s="357" t="s">
        <v>1320</v>
      </c>
      <c r="P707" s="361">
        <v>44107</v>
      </c>
      <c r="Q707" s="362">
        <v>57.13573178</v>
      </c>
      <c r="R707" s="362">
        <v>29.747796777199987</v>
      </c>
      <c r="S707" s="841">
        <v>16</v>
      </c>
      <c r="T707" s="359">
        <v>0.1654562448574779</v>
      </c>
      <c r="U707" s="664">
        <v>1.6543495484027979</v>
      </c>
      <c r="V707" s="359">
        <v>0.17404578921574076</v>
      </c>
      <c r="W707" s="664">
        <v>1.5145640023627487</v>
      </c>
      <c r="X707" s="359">
        <v>0.19106462476687813</v>
      </c>
      <c r="Y707" s="664">
        <v>1.2565846770995843</v>
      </c>
      <c r="Z707" s="359"/>
      <c r="AA707" s="664"/>
      <c r="AB707" s="359">
        <v>4.5274265984206356E-2</v>
      </c>
      <c r="AC707" s="363">
        <v>1.3060622380507212</v>
      </c>
      <c r="AD707" s="865">
        <v>38388984000100</v>
      </c>
      <c r="AE707" s="360" t="s">
        <v>1750</v>
      </c>
      <c r="AF707" s="844" t="s">
        <v>1751</v>
      </c>
      <c r="AG707" s="364" t="s">
        <v>719</v>
      </c>
      <c r="AH707" s="364" t="s">
        <v>1747</v>
      </c>
      <c r="AI707" s="364">
        <v>100</v>
      </c>
      <c r="AJ707" s="364">
        <v>100</v>
      </c>
      <c r="AK707" s="364">
        <v>100</v>
      </c>
      <c r="AL707" s="359">
        <v>0.01</v>
      </c>
      <c r="AM707" s="359">
        <v>0.3</v>
      </c>
      <c r="AN707" s="664" t="s">
        <v>64</v>
      </c>
      <c r="AO707" s="357" t="s">
        <v>1323</v>
      </c>
      <c r="AP707" s="360" t="s">
        <v>1762</v>
      </c>
      <c r="AQ707" s="366" t="s">
        <v>668</v>
      </c>
      <c r="AR707" s="359">
        <v>2.66666666666667E-3</v>
      </c>
      <c r="AS707" s="359">
        <v>2.66666666666667E-3</v>
      </c>
      <c r="AT707" s="359" t="s">
        <v>1417</v>
      </c>
      <c r="AX707" s="198"/>
      <c r="AY707" s="184"/>
      <c r="AZ707" s="184"/>
      <c r="BA707" s="184"/>
      <c r="BB707" s="848"/>
      <c r="BC707" s="184"/>
      <c r="BD707" s="184"/>
      <c r="BE707" s="184"/>
      <c r="BF707" s="184"/>
      <c r="BG707" s="848"/>
      <c r="BH707" s="186"/>
      <c r="BI707" s="199"/>
      <c r="BJ707" s="199"/>
      <c r="BK707" s="199"/>
      <c r="BL707" s="186"/>
      <c r="BM707" s="186"/>
      <c r="BN707" s="186"/>
      <c r="BO707" s="186"/>
      <c r="BP707" s="186"/>
      <c r="BQ707" s="186"/>
      <c r="BR707" s="186"/>
      <c r="BS707" s="186"/>
      <c r="BT707" s="187"/>
      <c r="BU707" s="188"/>
      <c r="BV707" s="189"/>
      <c r="BW707" s="185"/>
    </row>
    <row r="708" spans="2:75" customFormat="1" ht="18.75">
      <c r="B708" s="353" t="s">
        <v>1673</v>
      </c>
      <c r="C708" s="354">
        <v>11702491000139</v>
      </c>
      <c r="D708" s="355" t="s">
        <v>13</v>
      </c>
      <c r="E708" s="355" t="s">
        <v>616</v>
      </c>
      <c r="F708" s="355" t="s">
        <v>617</v>
      </c>
      <c r="G708" s="356" t="s">
        <v>34</v>
      </c>
      <c r="H708" s="356" t="s">
        <v>1336</v>
      </c>
      <c r="I708" s="356" t="s">
        <v>34</v>
      </c>
      <c r="J708" s="356" t="s">
        <v>608</v>
      </c>
      <c r="K708" s="357" t="s">
        <v>48</v>
      </c>
      <c r="L708" s="358"/>
      <c r="M708" s="358" t="s">
        <v>1417</v>
      </c>
      <c r="N708" s="357">
        <v>264105</v>
      </c>
      <c r="O708" s="357" t="s">
        <v>1320</v>
      </c>
      <c r="P708" s="361">
        <v>40531</v>
      </c>
      <c r="Q708" s="362">
        <v>15.936947</v>
      </c>
      <c r="R708" s="362">
        <v>14.825030246963562</v>
      </c>
      <c r="S708" s="841">
        <v>16</v>
      </c>
      <c r="T708" s="359">
        <v>0.1075137564129951</v>
      </c>
      <c r="U708" s="664">
        <v>1.0749992212269655</v>
      </c>
      <c r="V708" s="359">
        <v>0.11702477434089431</v>
      </c>
      <c r="W708" s="664">
        <v>1.0183613829441189</v>
      </c>
      <c r="X708" s="359">
        <v>0.16056658269287882</v>
      </c>
      <c r="Y708" s="664">
        <v>1.0560066140568567</v>
      </c>
      <c r="Z708" s="359">
        <v>0.27648402939136441</v>
      </c>
      <c r="AA708" s="664">
        <v>1.4602833329505243</v>
      </c>
      <c r="AB708" s="359">
        <v>1.6644022603073017E-2</v>
      </c>
      <c r="AC708" s="363">
        <v>0.12677189480625684</v>
      </c>
      <c r="AD708" s="865">
        <v>7279819000189</v>
      </c>
      <c r="AE708" s="360" t="s">
        <v>1829</v>
      </c>
      <c r="AF708" s="844" t="s">
        <v>1830</v>
      </c>
      <c r="AG708" s="364" t="s">
        <v>1439</v>
      </c>
      <c r="AH708" s="364" t="s">
        <v>1747</v>
      </c>
      <c r="AI708" s="364">
        <v>50000</v>
      </c>
      <c r="AJ708" s="364">
        <v>5000</v>
      </c>
      <c r="AK708" s="364">
        <v>5000</v>
      </c>
      <c r="AL708" s="359">
        <v>2.2000000000000002E-2</v>
      </c>
      <c r="AM708" s="359">
        <v>0</v>
      </c>
      <c r="AN708" s="664" t="s">
        <v>64</v>
      </c>
      <c r="AO708" s="357" t="s">
        <v>1323</v>
      </c>
      <c r="AP708" s="360" t="s">
        <v>1762</v>
      </c>
      <c r="AQ708" s="366" t="s">
        <v>691</v>
      </c>
      <c r="AR708" s="359">
        <v>0</v>
      </c>
      <c r="AS708" s="359">
        <v>0</v>
      </c>
      <c r="AT708" s="359" t="s">
        <v>1417</v>
      </c>
      <c r="AX708" s="198"/>
      <c r="AY708" s="184"/>
      <c r="AZ708" s="184"/>
      <c r="BA708" s="184"/>
      <c r="BB708" s="848"/>
      <c r="BC708" s="184"/>
      <c r="BD708" s="184"/>
      <c r="BE708" s="184"/>
      <c r="BF708" s="184"/>
      <c r="BG708" s="848"/>
      <c r="BH708" s="186"/>
      <c r="BI708" s="199"/>
      <c r="BJ708" s="199"/>
      <c r="BK708" s="199"/>
      <c r="BL708" s="186"/>
      <c r="BM708" s="186"/>
      <c r="BN708" s="186"/>
      <c r="BO708" s="186"/>
      <c r="BP708" s="186"/>
      <c r="BQ708" s="186"/>
      <c r="BR708" s="186"/>
      <c r="BS708" s="186"/>
      <c r="BT708" s="187"/>
      <c r="BU708" s="188"/>
      <c r="BV708" s="189"/>
      <c r="BW708" s="185"/>
    </row>
    <row r="709" spans="2:75" customFormat="1" ht="18.75">
      <c r="B709" s="353" t="s">
        <v>333</v>
      </c>
      <c r="C709" s="354">
        <v>9068336000160</v>
      </c>
      <c r="D709" s="355" t="s">
        <v>13</v>
      </c>
      <c r="E709" s="355" t="s">
        <v>616</v>
      </c>
      <c r="F709" s="355" t="s">
        <v>617</v>
      </c>
      <c r="G709" s="356" t="s">
        <v>34</v>
      </c>
      <c r="H709" s="356" t="s">
        <v>1337</v>
      </c>
      <c r="I709" s="356" t="s">
        <v>34</v>
      </c>
      <c r="J709" s="356" t="s">
        <v>608</v>
      </c>
      <c r="K709" s="357" t="s">
        <v>48</v>
      </c>
      <c r="L709" s="358"/>
      <c r="M709" s="358" t="s">
        <v>34</v>
      </c>
      <c r="N709" s="357">
        <v>196517</v>
      </c>
      <c r="O709" s="357" t="s">
        <v>1320</v>
      </c>
      <c r="P709" s="361">
        <v>39372</v>
      </c>
      <c r="Q709" s="362">
        <v>24.220199000000001</v>
      </c>
      <c r="R709" s="362">
        <v>33.311478183266928</v>
      </c>
      <c r="S709" s="841">
        <v>16</v>
      </c>
      <c r="T709" s="359">
        <v>0.10326853392683311</v>
      </c>
      <c r="U709" s="664">
        <v>1.0325524588886743</v>
      </c>
      <c r="V709" s="359">
        <v>7.4971261894897445E-2</v>
      </c>
      <c r="W709" s="664">
        <v>0.65240747845367764</v>
      </c>
      <c r="X709" s="359">
        <v>-5.4962571750735489E-2</v>
      </c>
      <c r="Y709" s="664">
        <v>-0.36147521060075072</v>
      </c>
      <c r="Z709" s="359">
        <v>-0.14127028895491933</v>
      </c>
      <c r="AA709" s="664">
        <v>-0.74613585766996404</v>
      </c>
      <c r="AB709" s="359">
        <v>0.10466721042742685</v>
      </c>
      <c r="AC709" s="363">
        <v>-0.38162398711392798</v>
      </c>
      <c r="AD709" s="865">
        <v>11695287000138</v>
      </c>
      <c r="AE709" s="360" t="s">
        <v>1808</v>
      </c>
      <c r="AF709" s="844" t="s">
        <v>1785</v>
      </c>
      <c r="AG709" s="364" t="s">
        <v>719</v>
      </c>
      <c r="AH709" s="364" t="s">
        <v>1747</v>
      </c>
      <c r="AI709" s="364">
        <v>1000</v>
      </c>
      <c r="AJ709" s="364">
        <v>1000</v>
      </c>
      <c r="AK709" s="364">
        <v>1000</v>
      </c>
      <c r="AL709" s="359">
        <v>1.3500000000000002E-2</v>
      </c>
      <c r="AM709" s="359">
        <v>0.2</v>
      </c>
      <c r="AN709" s="664" t="s">
        <v>64</v>
      </c>
      <c r="AO709" s="357" t="s">
        <v>1323</v>
      </c>
      <c r="AP709" s="360" t="s">
        <v>1762</v>
      </c>
      <c r="AQ709" s="366" t="s">
        <v>668</v>
      </c>
      <c r="AR709" s="359">
        <v>4.0499999999999998E-3</v>
      </c>
      <c r="AS709" s="359">
        <v>4.0499999999999998E-3</v>
      </c>
      <c r="AT709" s="359" t="s">
        <v>1417</v>
      </c>
      <c r="AX709" s="198"/>
      <c r="AY709" s="184"/>
      <c r="AZ709" s="184"/>
      <c r="BA709" s="184"/>
      <c r="BB709" s="848"/>
      <c r="BC709" s="184"/>
      <c r="BD709" s="184"/>
      <c r="BE709" s="184"/>
      <c r="BF709" s="184"/>
      <c r="BG709" s="848"/>
      <c r="BH709" s="186"/>
      <c r="BI709" s="199"/>
      <c r="BJ709" s="199"/>
      <c r="BK709" s="199"/>
      <c r="BL709" s="186"/>
      <c r="BM709" s="186"/>
      <c r="BN709" s="186"/>
      <c r="BO709" s="186"/>
      <c r="BP709" s="186"/>
      <c r="BQ709" s="186"/>
      <c r="BR709" s="186"/>
      <c r="BS709" s="186"/>
      <c r="BT709" s="187"/>
      <c r="BU709" s="188"/>
      <c r="BV709" s="189"/>
      <c r="BW709" s="185"/>
    </row>
    <row r="710" spans="2:75" customFormat="1" ht="18.75">
      <c r="B710" s="353" t="s">
        <v>1123</v>
      </c>
      <c r="C710" s="354">
        <v>13863646000144</v>
      </c>
      <c r="D710" s="355" t="s">
        <v>13</v>
      </c>
      <c r="E710" s="355" t="s">
        <v>616</v>
      </c>
      <c r="F710" s="355" t="s">
        <v>617</v>
      </c>
      <c r="G710" s="356" t="s">
        <v>34</v>
      </c>
      <c r="H710" s="356" t="s">
        <v>1337</v>
      </c>
      <c r="I710" s="356" t="s">
        <v>34</v>
      </c>
      <c r="J710" s="356" t="s">
        <v>608</v>
      </c>
      <c r="K710" s="357" t="s">
        <v>48</v>
      </c>
      <c r="L710" s="358"/>
      <c r="M710" s="358" t="s">
        <v>34</v>
      </c>
      <c r="N710" s="357">
        <v>282553</v>
      </c>
      <c r="O710" s="357" t="s">
        <v>1320</v>
      </c>
      <c r="P710" s="361">
        <v>40749</v>
      </c>
      <c r="Q710" s="362">
        <v>0</v>
      </c>
      <c r="R710" s="362">
        <v>0</v>
      </c>
      <c r="S710" s="841">
        <v>16</v>
      </c>
      <c r="T710" s="359"/>
      <c r="U710" s="664"/>
      <c r="V710" s="359"/>
      <c r="W710" s="664"/>
      <c r="X710" s="359"/>
      <c r="Y710" s="664"/>
      <c r="Z710" s="359"/>
      <c r="AA710" s="664"/>
      <c r="AB710" s="359"/>
      <c r="AC710" s="363"/>
      <c r="AD710" s="865">
        <v>13855024000174</v>
      </c>
      <c r="AE710" s="360" t="s">
        <v>1808</v>
      </c>
      <c r="AF710" s="844" t="s">
        <v>1785</v>
      </c>
      <c r="AG710" s="364" t="s">
        <v>719</v>
      </c>
      <c r="AH710" s="364" t="s">
        <v>1742</v>
      </c>
      <c r="AI710" s="364">
        <v>5000</v>
      </c>
      <c r="AJ710" s="364">
        <v>5000</v>
      </c>
      <c r="AK710" s="364">
        <v>5000</v>
      </c>
      <c r="AL710" s="359">
        <v>1.3999999999999999E-2</v>
      </c>
      <c r="AM710" s="359">
        <v>0.2</v>
      </c>
      <c r="AN710" s="664" t="s">
        <v>2156</v>
      </c>
      <c r="AO710" s="357" t="s">
        <v>1323</v>
      </c>
      <c r="AP710" s="360" t="s">
        <v>1744</v>
      </c>
      <c r="AQ710" s="366" t="s">
        <v>659</v>
      </c>
      <c r="AR710" s="359">
        <v>4.1999999999999997E-3</v>
      </c>
      <c r="AS710" s="359">
        <v>4.1999999999999997E-3</v>
      </c>
      <c r="AT710" s="359" t="s">
        <v>1417</v>
      </c>
      <c r="AW710" s="198"/>
      <c r="AX710" s="198"/>
      <c r="AY710" s="184"/>
      <c r="AZ710" s="184"/>
      <c r="BA710" s="184"/>
      <c r="BB710" s="848"/>
      <c r="BC710" s="184"/>
      <c r="BD710" s="184"/>
      <c r="BE710" s="184"/>
      <c r="BF710" s="184"/>
      <c r="BG710" s="848"/>
      <c r="BH710" s="186"/>
      <c r="BI710" s="199"/>
      <c r="BJ710" s="199"/>
      <c r="BK710" s="199"/>
      <c r="BL710" s="218"/>
      <c r="BM710" s="186"/>
      <c r="BN710" s="186"/>
      <c r="BO710" s="186"/>
      <c r="BP710" s="186"/>
      <c r="BQ710" s="186"/>
      <c r="BR710" s="186"/>
      <c r="BS710" s="186"/>
      <c r="BT710" s="187"/>
      <c r="BU710" s="188"/>
      <c r="BV710" s="189"/>
      <c r="BW710" s="185"/>
    </row>
    <row r="711" spans="2:75" customFormat="1" ht="18.75">
      <c r="B711" s="353" t="s">
        <v>348</v>
      </c>
      <c r="C711" s="354">
        <v>10237439000196</v>
      </c>
      <c r="D711" s="355" t="s">
        <v>13</v>
      </c>
      <c r="E711" s="355" t="s">
        <v>616</v>
      </c>
      <c r="F711" s="355" t="s">
        <v>617</v>
      </c>
      <c r="G711" s="356" t="s">
        <v>34</v>
      </c>
      <c r="H711" s="356" t="s">
        <v>1337</v>
      </c>
      <c r="I711" s="356" t="s">
        <v>34</v>
      </c>
      <c r="J711" s="356" t="s">
        <v>608</v>
      </c>
      <c r="K711" s="357" t="s">
        <v>48</v>
      </c>
      <c r="L711" s="358"/>
      <c r="M711" s="358" t="s">
        <v>34</v>
      </c>
      <c r="N711" s="357">
        <v>216569</v>
      </c>
      <c r="O711" s="357" t="s">
        <v>1320</v>
      </c>
      <c r="P711" s="361">
        <v>39660</v>
      </c>
      <c r="Q711" s="362">
        <v>26.114493</v>
      </c>
      <c r="R711" s="362">
        <v>24.719447426294828</v>
      </c>
      <c r="S711" s="841">
        <v>16</v>
      </c>
      <c r="T711" s="359">
        <v>0.14642049584537498</v>
      </c>
      <c r="U711" s="664">
        <v>1.4640165524569022</v>
      </c>
      <c r="V711" s="359">
        <v>0.24913465586289663</v>
      </c>
      <c r="W711" s="664">
        <v>2.1679948892256733</v>
      </c>
      <c r="X711" s="359">
        <v>0.24484439261514312</v>
      </c>
      <c r="Y711" s="664">
        <v>1.6102808796203649</v>
      </c>
      <c r="Z711" s="359">
        <v>0.38080276557304349</v>
      </c>
      <c r="AA711" s="664">
        <v>2.0112551633882889</v>
      </c>
      <c r="AB711" s="359">
        <v>0.11927629435351217</v>
      </c>
      <c r="AC711" s="363">
        <v>1.1252854268492778</v>
      </c>
      <c r="AD711" s="865">
        <v>0</v>
      </c>
      <c r="AE711" s="360" t="s">
        <v>1822</v>
      </c>
      <c r="AF711" s="844" t="s">
        <v>1741</v>
      </c>
      <c r="AG711" s="364" t="s">
        <v>1436</v>
      </c>
      <c r="AH711" s="364" t="s">
        <v>1747</v>
      </c>
      <c r="AI711" s="364">
        <v>10000</v>
      </c>
      <c r="AJ711" s="364">
        <v>1000</v>
      </c>
      <c r="AK711" s="364">
        <v>5000</v>
      </c>
      <c r="AL711" s="359">
        <v>0.02</v>
      </c>
      <c r="AM711" s="359">
        <v>0.1</v>
      </c>
      <c r="AN711" s="664" t="s">
        <v>64</v>
      </c>
      <c r="AO711" s="357" t="s">
        <v>1323</v>
      </c>
      <c r="AP711" s="360" t="s">
        <v>1762</v>
      </c>
      <c r="AQ711" s="366" t="s">
        <v>664</v>
      </c>
      <c r="AR711" s="359">
        <v>4.0000000000000001E-3</v>
      </c>
      <c r="AS711" s="359">
        <v>4.0000000000000001E-3</v>
      </c>
      <c r="AT711" s="359" t="s">
        <v>1417</v>
      </c>
      <c r="AW711" s="198"/>
      <c r="AX711" s="198"/>
      <c r="AY711" s="184"/>
      <c r="AZ711" s="184"/>
      <c r="BA711" s="184"/>
      <c r="BB711" s="848"/>
      <c r="BC711" s="184"/>
      <c r="BD711" s="184"/>
      <c r="BE711" s="184"/>
      <c r="BF711" s="184"/>
      <c r="BG711" s="848"/>
      <c r="BH711" s="186"/>
      <c r="BI711" s="199"/>
      <c r="BJ711" s="199"/>
      <c r="BK711" s="199"/>
      <c r="BL711" s="218"/>
      <c r="BM711" s="186"/>
      <c r="BN711" s="186"/>
      <c r="BO711" s="186"/>
      <c r="BP711" s="186"/>
      <c r="BQ711" s="186"/>
      <c r="BR711" s="186"/>
      <c r="BS711" s="186"/>
      <c r="BT711" s="187"/>
      <c r="BU711" s="188"/>
      <c r="BV711" s="189"/>
      <c r="BW711" s="185"/>
    </row>
    <row r="712" spans="2:75" customFormat="1" ht="18.75">
      <c r="B712" s="353" t="s">
        <v>1184</v>
      </c>
      <c r="C712" s="354">
        <v>20501983000157</v>
      </c>
      <c r="D712" s="355" t="s">
        <v>13</v>
      </c>
      <c r="E712" s="355" t="s">
        <v>616</v>
      </c>
      <c r="F712" s="355" t="s">
        <v>617</v>
      </c>
      <c r="G712" s="356" t="s">
        <v>34</v>
      </c>
      <c r="H712" s="356" t="s">
        <v>1336</v>
      </c>
      <c r="I712" s="356" t="s">
        <v>34</v>
      </c>
      <c r="J712" s="356" t="s">
        <v>608</v>
      </c>
      <c r="K712" s="357" t="s">
        <v>48</v>
      </c>
      <c r="L712" s="358"/>
      <c r="M712" s="358" t="s">
        <v>34</v>
      </c>
      <c r="N712" s="357">
        <v>378860</v>
      </c>
      <c r="O712" s="357" t="s">
        <v>1323</v>
      </c>
      <c r="P712" s="361">
        <v>41907</v>
      </c>
      <c r="Q712" s="362">
        <v>25.446791000000001</v>
      </c>
      <c r="R712" s="362">
        <v>24.086660884000022</v>
      </c>
      <c r="S712" s="841">
        <v>16</v>
      </c>
      <c r="T712" s="359">
        <v>0.10840973120934416</v>
      </c>
      <c r="U712" s="664">
        <v>1.0839578162984127</v>
      </c>
      <c r="V712" s="359">
        <v>0.11783115343711148</v>
      </c>
      <c r="W712" s="664">
        <v>1.0253785751260822</v>
      </c>
      <c r="X712" s="359">
        <v>0.16181129885375745</v>
      </c>
      <c r="Y712" s="664">
        <v>1.0641928037139252</v>
      </c>
      <c r="Z712" s="359">
        <v>0.27843147272662838</v>
      </c>
      <c r="AA712" s="664">
        <v>1.4705689868836349</v>
      </c>
      <c r="AB712" s="359">
        <v>1.6227215386939296E-2</v>
      </c>
      <c r="AC712" s="363">
        <v>0.17972112338843957</v>
      </c>
      <c r="AD712" s="865">
        <v>7279819000189</v>
      </c>
      <c r="AE712" s="360" t="s">
        <v>1813</v>
      </c>
      <c r="AF712" s="844" t="s">
        <v>1760</v>
      </c>
      <c r="AG712" s="364" t="s">
        <v>1435</v>
      </c>
      <c r="AH712" s="364" t="s">
        <v>1742</v>
      </c>
      <c r="AI712" s="364">
        <v>50000</v>
      </c>
      <c r="AJ712" s="364">
        <v>5000</v>
      </c>
      <c r="AK712" s="364">
        <v>5000</v>
      </c>
      <c r="AL712" s="359">
        <v>0</v>
      </c>
      <c r="AM712" s="359">
        <v>0</v>
      </c>
      <c r="AN712" s="664" t="s">
        <v>34</v>
      </c>
      <c r="AO712" s="357" t="s">
        <v>1323</v>
      </c>
      <c r="AP712" s="360" t="s">
        <v>1762</v>
      </c>
      <c r="AQ712" s="366" t="s">
        <v>668</v>
      </c>
      <c r="AR712" s="359">
        <v>4.0000000000000001E-3</v>
      </c>
      <c r="AS712" s="359">
        <v>4.0000000000000001E-3</v>
      </c>
      <c r="AT712" s="359" t="s">
        <v>1417</v>
      </c>
      <c r="AW712" s="198"/>
      <c r="AX712" s="198"/>
      <c r="AY712" s="184"/>
      <c r="AZ712" s="184"/>
      <c r="BA712" s="184"/>
      <c r="BB712" s="848"/>
      <c r="BC712" s="184"/>
      <c r="BD712" s="184"/>
      <c r="BE712" s="184"/>
      <c r="BF712" s="184"/>
      <c r="BG712" s="848"/>
      <c r="BH712" s="186"/>
      <c r="BI712" s="199"/>
      <c r="BJ712" s="199"/>
      <c r="BK712" s="199"/>
      <c r="BL712" s="218"/>
      <c r="BM712" s="186"/>
      <c r="BN712" s="186"/>
      <c r="BO712" s="186"/>
      <c r="BP712" s="186"/>
      <c r="BQ712" s="186"/>
      <c r="BR712" s="186"/>
      <c r="BS712" s="186"/>
      <c r="BT712" s="187"/>
      <c r="BU712" s="188"/>
      <c r="BV712" s="189"/>
      <c r="BW712" s="185"/>
    </row>
    <row r="713" spans="2:75" customFormat="1" ht="18.75">
      <c r="B713" s="353" t="s">
        <v>414</v>
      </c>
      <c r="C713" s="354">
        <v>13418910000130</v>
      </c>
      <c r="D713" s="355" t="s">
        <v>13</v>
      </c>
      <c r="E713" s="355" t="s">
        <v>616</v>
      </c>
      <c r="F713" s="355" t="s">
        <v>617</v>
      </c>
      <c r="G713" s="356" t="s">
        <v>34</v>
      </c>
      <c r="H713" s="356" t="s">
        <v>1337</v>
      </c>
      <c r="I713" s="356" t="s">
        <v>34</v>
      </c>
      <c r="J713" s="356" t="s">
        <v>608</v>
      </c>
      <c r="K713" s="357" t="s">
        <v>48</v>
      </c>
      <c r="L713" s="358"/>
      <c r="M713" s="358" t="s">
        <v>1414</v>
      </c>
      <c r="N713" s="357">
        <v>282944</v>
      </c>
      <c r="O713" s="357" t="s">
        <v>1320</v>
      </c>
      <c r="P713" s="361">
        <v>40758</v>
      </c>
      <c r="Q713" s="362">
        <v>55.270609</v>
      </c>
      <c r="R713" s="362">
        <v>50.964048490039836</v>
      </c>
      <c r="S713" s="841">
        <v>16</v>
      </c>
      <c r="T713" s="359">
        <v>0.17228812479071842</v>
      </c>
      <c r="U713" s="664">
        <v>1.7226595568405834</v>
      </c>
      <c r="V713" s="359">
        <v>0.18657521155636125</v>
      </c>
      <c r="W713" s="664">
        <v>1.6235962985936025</v>
      </c>
      <c r="X713" s="359">
        <v>0.21445402747944309</v>
      </c>
      <c r="Y713" s="664">
        <v>1.4104109811104961</v>
      </c>
      <c r="Z713" s="359">
        <v>0.27726690663523534</v>
      </c>
      <c r="AA713" s="664">
        <v>1.4644181923617083</v>
      </c>
      <c r="AB713" s="359">
        <v>0.12307279051246908</v>
      </c>
      <c r="AC713" s="363">
        <v>0.58226055653460151</v>
      </c>
      <c r="AD713" s="865">
        <v>0</v>
      </c>
      <c r="AE713" s="360" t="s">
        <v>1861</v>
      </c>
      <c r="AF713" s="844" t="s">
        <v>1760</v>
      </c>
      <c r="AG713" s="364" t="s">
        <v>1435</v>
      </c>
      <c r="AH713" s="364" t="s">
        <v>1747</v>
      </c>
      <c r="AI713" s="364">
        <v>1000</v>
      </c>
      <c r="AJ713" s="364">
        <v>500</v>
      </c>
      <c r="AK713" s="364">
        <v>500</v>
      </c>
      <c r="AL713" s="359">
        <v>1.3000000000000001E-2</v>
      </c>
      <c r="AM713" s="359">
        <v>0.2</v>
      </c>
      <c r="AN713" s="664" t="s">
        <v>34</v>
      </c>
      <c r="AO713" s="357" t="s">
        <v>1323</v>
      </c>
      <c r="AP713" s="360" t="s">
        <v>1762</v>
      </c>
      <c r="AQ713" s="366" t="s">
        <v>668</v>
      </c>
      <c r="AR713" s="359">
        <v>3.0333333333333302E-3</v>
      </c>
      <c r="AS713" s="359">
        <v>3.0333333333333302E-3</v>
      </c>
      <c r="AT713" s="359" t="s">
        <v>1417</v>
      </c>
      <c r="AW713" s="198"/>
      <c r="AX713" s="198"/>
      <c r="AY713" s="184"/>
      <c r="AZ713" s="184"/>
      <c r="BA713" s="184"/>
      <c r="BB713" s="848"/>
      <c r="BC713" s="184"/>
      <c r="BD713" s="184"/>
      <c r="BE713" s="184"/>
      <c r="BF713" s="184"/>
      <c r="BG713" s="848"/>
      <c r="BH713" s="186"/>
      <c r="BI713" s="199"/>
      <c r="BJ713" s="199"/>
      <c r="BK713" s="199"/>
      <c r="BL713" s="218"/>
      <c r="BM713" s="186"/>
      <c r="BN713" s="186"/>
      <c r="BO713" s="186"/>
      <c r="BP713" s="186"/>
      <c r="BQ713" s="186"/>
      <c r="BR713" s="186"/>
      <c r="BS713" s="186"/>
      <c r="BT713" s="187"/>
      <c r="BU713" s="188"/>
      <c r="BV713" s="189"/>
      <c r="BW713" s="185"/>
    </row>
    <row r="714" spans="2:75" customFormat="1" ht="18.75">
      <c r="B714" s="353" t="s">
        <v>52</v>
      </c>
      <c r="C714" s="354">
        <v>30057258000195</v>
      </c>
      <c r="D714" s="355" t="s">
        <v>13</v>
      </c>
      <c r="E714" s="355" t="s">
        <v>615</v>
      </c>
      <c r="F714" s="355" t="s">
        <v>617</v>
      </c>
      <c r="G714" s="356" t="s">
        <v>34</v>
      </c>
      <c r="H714" s="356" t="s">
        <v>1337</v>
      </c>
      <c r="I714" s="356" t="s">
        <v>34</v>
      </c>
      <c r="J714" s="356" t="s">
        <v>611</v>
      </c>
      <c r="K714" s="357" t="s">
        <v>48</v>
      </c>
      <c r="L714" s="358"/>
      <c r="M714" s="358" t="s">
        <v>1414</v>
      </c>
      <c r="N714" s="357">
        <v>465119</v>
      </c>
      <c r="O714" s="357" t="s">
        <v>1323</v>
      </c>
      <c r="P714" s="361">
        <v>43205</v>
      </c>
      <c r="Q714" s="362">
        <v>961.95827195000004</v>
      </c>
      <c r="R714" s="362">
        <v>1047.4150512412346</v>
      </c>
      <c r="S714" s="841">
        <v>16</v>
      </c>
      <c r="T714" s="359">
        <v>0.16198626276590766</v>
      </c>
      <c r="U714" s="664">
        <v>1.6196541924728971</v>
      </c>
      <c r="V714" s="359">
        <v>0.17030144836170069</v>
      </c>
      <c r="W714" s="664">
        <v>1.4819803708042991</v>
      </c>
      <c r="X714" s="359">
        <v>0.37034253599661149</v>
      </c>
      <c r="Y714" s="664">
        <v>2.4356510608876278</v>
      </c>
      <c r="Z714" s="359">
        <v>0.48277923661964239</v>
      </c>
      <c r="AA714" s="664">
        <v>2.5498560415304072</v>
      </c>
      <c r="AB714" s="359">
        <v>9.0418758368744287E-2</v>
      </c>
      <c r="AC714" s="363">
        <v>0.61255727575376695</v>
      </c>
      <c r="AD714" s="865">
        <v>41373649000135</v>
      </c>
      <c r="AE714" s="360" t="s">
        <v>1926</v>
      </c>
      <c r="AF714" s="844" t="s">
        <v>1760</v>
      </c>
      <c r="AG714" s="364" t="s">
        <v>1435</v>
      </c>
      <c r="AH714" s="364" t="s">
        <v>1747</v>
      </c>
      <c r="AI714" s="364">
        <v>5000</v>
      </c>
      <c r="AJ714" s="364">
        <v>2000</v>
      </c>
      <c r="AK714" s="364">
        <v>3000</v>
      </c>
      <c r="AL714" s="359">
        <v>1.3999999999999999E-2</v>
      </c>
      <c r="AM714" s="359">
        <v>0.2</v>
      </c>
      <c r="AN714" s="664" t="s">
        <v>64</v>
      </c>
      <c r="AO714" s="357" t="s">
        <v>1323</v>
      </c>
      <c r="AP714" s="360" t="s">
        <v>1762</v>
      </c>
      <c r="AQ714" s="366" t="s">
        <v>668</v>
      </c>
      <c r="AR714" s="359">
        <v>3.3333333333333301E-3</v>
      </c>
      <c r="AS714" s="359">
        <v>3.3333333333333301E-3</v>
      </c>
      <c r="AT714" s="359" t="s">
        <v>1417</v>
      </c>
      <c r="AX714" s="198"/>
      <c r="AY714" s="184"/>
      <c r="AZ714" s="184"/>
      <c r="BA714" s="184"/>
      <c r="BB714" s="848"/>
      <c r="BC714" s="184"/>
      <c r="BD714" s="184"/>
      <c r="BE714" s="184"/>
      <c r="BF714" s="184"/>
      <c r="BG714" s="848"/>
      <c r="BH714" s="186"/>
      <c r="BI714" s="199"/>
      <c r="BJ714" s="199"/>
      <c r="BK714" s="199"/>
      <c r="BL714" s="186"/>
      <c r="BM714" s="186"/>
      <c r="BN714" s="186"/>
      <c r="BO714" s="186"/>
      <c r="BP714" s="186"/>
      <c r="BQ714" s="186"/>
      <c r="BR714" s="186"/>
      <c r="BS714" s="186"/>
      <c r="BT714" s="187"/>
      <c r="BU714" s="188"/>
      <c r="BV714" s="189"/>
      <c r="BW714" s="185"/>
    </row>
    <row r="715" spans="2:75" customFormat="1" ht="18.75">
      <c r="B715" s="353" t="s">
        <v>532</v>
      </c>
      <c r="C715" s="354">
        <v>41888275000190</v>
      </c>
      <c r="D715" s="355" t="s">
        <v>13</v>
      </c>
      <c r="E715" s="355" t="s">
        <v>615</v>
      </c>
      <c r="F715" s="355" t="s">
        <v>619</v>
      </c>
      <c r="G715" s="356" t="s">
        <v>34</v>
      </c>
      <c r="H715" s="356" t="s">
        <v>1337</v>
      </c>
      <c r="I715" s="356" t="s">
        <v>34</v>
      </c>
      <c r="J715" s="356" t="s">
        <v>611</v>
      </c>
      <c r="K715" s="357" t="s">
        <v>48</v>
      </c>
      <c r="L715" s="358"/>
      <c r="M715" s="358" t="s">
        <v>34</v>
      </c>
      <c r="N715" s="357">
        <v>603996</v>
      </c>
      <c r="O715" s="357" t="s">
        <v>1323</v>
      </c>
      <c r="P715" s="361">
        <v>44408</v>
      </c>
      <c r="Q715" s="362">
        <v>16.536386650000001</v>
      </c>
      <c r="R715" s="362">
        <v>26.394441033864535</v>
      </c>
      <c r="S715" s="841">
        <v>16</v>
      </c>
      <c r="T715" s="359">
        <v>4.8254896111914691E-2</v>
      </c>
      <c r="U715" s="664">
        <v>0.48248686932146345</v>
      </c>
      <c r="V715" s="359">
        <v>8.7523803600811689E-2</v>
      </c>
      <c r="W715" s="664">
        <v>0.76164096173185503</v>
      </c>
      <c r="X715" s="359"/>
      <c r="Y715" s="664"/>
      <c r="Z715" s="359"/>
      <c r="AA715" s="664"/>
      <c r="AB715" s="359">
        <v>8.8587957416664656E-2</v>
      </c>
      <c r="AC715" s="363">
        <v>-0.30919525922312613</v>
      </c>
      <c r="AD715" s="865">
        <v>19736757000176</v>
      </c>
      <c r="AE715" s="360" t="s">
        <v>1770</v>
      </c>
      <c r="AF715" s="844" t="s">
        <v>1741</v>
      </c>
      <c r="AG715" s="364" t="s">
        <v>1436</v>
      </c>
      <c r="AH715" s="364" t="s">
        <v>1747</v>
      </c>
      <c r="AI715" s="364">
        <v>1000</v>
      </c>
      <c r="AJ715" s="364">
        <v>1000</v>
      </c>
      <c r="AK715" s="364">
        <v>1000</v>
      </c>
      <c r="AL715" s="359">
        <v>2.5000000000000001E-2</v>
      </c>
      <c r="AM715" s="359">
        <v>0.2</v>
      </c>
      <c r="AN715" s="664" t="s">
        <v>64</v>
      </c>
      <c r="AO715" s="357" t="s">
        <v>1323</v>
      </c>
      <c r="AP715" s="360" t="s">
        <v>1762</v>
      </c>
      <c r="AQ715" s="366" t="s">
        <v>664</v>
      </c>
      <c r="AR715" s="359">
        <v>4.0000000000000001E-3</v>
      </c>
      <c r="AS715" s="359">
        <v>4.0000000000000001E-3</v>
      </c>
      <c r="AT715" s="359" t="s">
        <v>1417</v>
      </c>
      <c r="AX715" s="198"/>
      <c r="AY715" s="184"/>
      <c r="AZ715" s="184"/>
      <c r="BA715" s="184"/>
      <c r="BB715" s="848"/>
      <c r="BC715" s="184"/>
      <c r="BD715" s="184"/>
      <c r="BE715" s="184"/>
      <c r="BF715" s="184"/>
      <c r="BG715" s="848"/>
      <c r="BH715" s="186"/>
      <c r="BI715" s="199"/>
      <c r="BJ715" s="199"/>
      <c r="BK715" s="199"/>
      <c r="BL715" s="186"/>
      <c r="BM715" s="186"/>
      <c r="BN715" s="186"/>
      <c r="BO715" s="186"/>
      <c r="BP715" s="186"/>
      <c r="BQ715" s="186"/>
      <c r="BR715" s="186"/>
      <c r="BS715" s="186"/>
      <c r="BT715" s="187"/>
      <c r="BU715" s="188"/>
      <c r="BV715" s="189"/>
      <c r="BW715" s="185"/>
    </row>
    <row r="716" spans="2:75" customFormat="1" ht="18.75">
      <c r="B716" s="353" t="s">
        <v>524</v>
      </c>
      <c r="C716" s="354">
        <v>40677875000147</v>
      </c>
      <c r="D716" s="355" t="s">
        <v>13</v>
      </c>
      <c r="E716" s="355" t="s">
        <v>615</v>
      </c>
      <c r="F716" s="355" t="s">
        <v>619</v>
      </c>
      <c r="G716" s="356" t="s">
        <v>34</v>
      </c>
      <c r="H716" s="356" t="s">
        <v>865</v>
      </c>
      <c r="I716" s="356" t="s">
        <v>34</v>
      </c>
      <c r="J716" s="356" t="s">
        <v>611</v>
      </c>
      <c r="K716" s="357" t="s">
        <v>48</v>
      </c>
      <c r="L716" s="358"/>
      <c r="M716" s="358" t="s">
        <v>34</v>
      </c>
      <c r="N716" s="357">
        <v>592455</v>
      </c>
      <c r="O716" s="357" t="s">
        <v>1320</v>
      </c>
      <c r="P716" s="361">
        <v>44325</v>
      </c>
      <c r="Q716" s="362">
        <v>10.70433828</v>
      </c>
      <c r="R716" s="362">
        <v>13.373572792319994</v>
      </c>
      <c r="S716" s="841">
        <v>16</v>
      </c>
      <c r="T716" s="359">
        <v>1.0663835548517131E-2</v>
      </c>
      <c r="U716" s="664">
        <v>0.10662463383674267</v>
      </c>
      <c r="V716" s="359">
        <v>7.8825910454805026E-4</v>
      </c>
      <c r="W716" s="664">
        <v>6.8595101878810493E-3</v>
      </c>
      <c r="X716" s="359"/>
      <c r="Y716" s="664"/>
      <c r="Z716" s="359"/>
      <c r="AA716" s="664"/>
      <c r="AB716" s="359">
        <v>5.6394302739220921E-2</v>
      </c>
      <c r="AC716" s="363">
        <v>-2.0237243021072802</v>
      </c>
      <c r="AD716" s="865">
        <v>41075494000150</v>
      </c>
      <c r="AE716" s="360" t="s">
        <v>1915</v>
      </c>
      <c r="AF716" s="844" t="s">
        <v>1741</v>
      </c>
      <c r="AG716" s="364" t="s">
        <v>1436</v>
      </c>
      <c r="AH716" s="364" t="s">
        <v>1747</v>
      </c>
      <c r="AI716" s="364">
        <v>10000</v>
      </c>
      <c r="AJ716" s="364">
        <v>5000</v>
      </c>
      <c r="AK716" s="364">
        <v>5000</v>
      </c>
      <c r="AL716" s="359">
        <v>2.2000000000000002E-2</v>
      </c>
      <c r="AM716" s="359">
        <v>0.2</v>
      </c>
      <c r="AN716" s="664" t="s">
        <v>34</v>
      </c>
      <c r="AO716" s="357" t="s">
        <v>1323</v>
      </c>
      <c r="AP716" s="360" t="s">
        <v>1762</v>
      </c>
      <c r="AQ716" s="366" t="s">
        <v>668</v>
      </c>
      <c r="AR716" s="359">
        <v>3.8E-3</v>
      </c>
      <c r="AS716" s="359">
        <v>3.8E-3</v>
      </c>
      <c r="AT716" s="359" t="s">
        <v>1417</v>
      </c>
      <c r="AW716" s="198"/>
      <c r="AX716" s="198"/>
      <c r="AY716" s="184"/>
      <c r="AZ716" s="184"/>
      <c r="BA716" s="184"/>
      <c r="BB716" s="848"/>
      <c r="BC716" s="184"/>
      <c r="BD716" s="184"/>
      <c r="BE716" s="184"/>
      <c r="BF716" s="184"/>
      <c r="BG716" s="848"/>
      <c r="BH716" s="186"/>
      <c r="BI716" s="199"/>
      <c r="BJ716" s="199"/>
      <c r="BK716" s="199"/>
      <c r="BL716" s="218"/>
      <c r="BM716" s="186"/>
      <c r="BN716" s="186"/>
      <c r="BO716" s="186"/>
      <c r="BP716" s="186"/>
      <c r="BQ716" s="186"/>
      <c r="BR716" s="186"/>
      <c r="BS716" s="186"/>
      <c r="BT716" s="187"/>
      <c r="BU716" s="188"/>
      <c r="BV716" s="189"/>
      <c r="BW716" s="185"/>
    </row>
    <row r="717" spans="2:75" customFormat="1" ht="18.75">
      <c r="B717" s="353" t="s">
        <v>1581</v>
      </c>
      <c r="C717" s="354">
        <v>36656777000156</v>
      </c>
      <c r="D717" s="355" t="s">
        <v>13</v>
      </c>
      <c r="E717" s="355" t="s">
        <v>615</v>
      </c>
      <c r="F717" s="355" t="s">
        <v>619</v>
      </c>
      <c r="G717" s="356" t="s">
        <v>34</v>
      </c>
      <c r="H717" s="356" t="s">
        <v>1337</v>
      </c>
      <c r="I717" s="356" t="s">
        <v>34</v>
      </c>
      <c r="J717" s="356" t="s">
        <v>611</v>
      </c>
      <c r="K717" s="357" t="s">
        <v>48</v>
      </c>
      <c r="L717" s="358"/>
      <c r="M717" s="358" t="s">
        <v>1417</v>
      </c>
      <c r="N717" s="357">
        <v>0</v>
      </c>
      <c r="O717" s="357" t="s">
        <v>34</v>
      </c>
      <c r="P717" s="361">
        <v>44060</v>
      </c>
      <c r="Q717" s="362">
        <v>324.85543037999997</v>
      </c>
      <c r="R717" s="362">
        <v>174467.54523250894</v>
      </c>
      <c r="S717" s="841">
        <v>16</v>
      </c>
      <c r="T717" s="359">
        <v>0.21501287570058669</v>
      </c>
      <c r="U717" s="664">
        <v>2.1498520900341593</v>
      </c>
      <c r="V717" s="359">
        <v>0.21501287570058669</v>
      </c>
      <c r="W717" s="664">
        <v>1.8710637186225749</v>
      </c>
      <c r="X717" s="359">
        <v>0.21501287570058669</v>
      </c>
      <c r="Y717" s="664">
        <v>1.4140863873368983</v>
      </c>
      <c r="Z717" s="359"/>
      <c r="AA717" s="664"/>
      <c r="AB717" s="359">
        <v>213.00667219903281</v>
      </c>
      <c r="AC717" s="363">
        <v>4.6992939051576161E-4</v>
      </c>
      <c r="AD717" s="865">
        <v>37540038000167</v>
      </c>
      <c r="AE717" s="360" t="s">
        <v>1745</v>
      </c>
      <c r="AF717" s="844" t="s">
        <v>1746</v>
      </c>
      <c r="AG717" s="364" t="s">
        <v>1557</v>
      </c>
      <c r="AH717" s="364" t="s">
        <v>1742</v>
      </c>
      <c r="AI717" s="364">
        <v>200000</v>
      </c>
      <c r="AJ717" s="364">
        <v>50000</v>
      </c>
      <c r="AK717" s="364">
        <v>200000</v>
      </c>
      <c r="AL717" s="359">
        <v>0</v>
      </c>
      <c r="AM717" s="359">
        <v>0</v>
      </c>
      <c r="AN717" s="664" t="s">
        <v>64</v>
      </c>
      <c r="AO717" s="357"/>
      <c r="AP717" s="360" t="s">
        <v>1762</v>
      </c>
      <c r="AQ717" s="366" t="s">
        <v>668</v>
      </c>
      <c r="AR717" s="359">
        <v>0</v>
      </c>
      <c r="AS717" s="359">
        <v>0</v>
      </c>
      <c r="AT717" s="359" t="s">
        <v>1417</v>
      </c>
      <c r="AX717" s="198"/>
      <c r="AY717" s="184"/>
      <c r="AZ717" s="184"/>
      <c r="BA717" s="184"/>
      <c r="BB717" s="848"/>
      <c r="BC717" s="184"/>
      <c r="BD717" s="184"/>
      <c r="BE717" s="184"/>
      <c r="BF717" s="184"/>
      <c r="BG717" s="848"/>
      <c r="BH717" s="186"/>
      <c r="BI717" s="199"/>
      <c r="BJ717" s="199"/>
      <c r="BK717" s="199"/>
      <c r="BL717" s="186"/>
      <c r="BM717" s="186"/>
      <c r="BN717" s="186"/>
      <c r="BO717" s="186"/>
      <c r="BP717" s="186"/>
      <c r="BQ717" s="186"/>
      <c r="BR717" s="186"/>
      <c r="BS717" s="186"/>
      <c r="BT717" s="187"/>
      <c r="BU717" s="188"/>
      <c r="BV717" s="189"/>
      <c r="BW717" s="185"/>
    </row>
    <row r="718" spans="2:75" customFormat="1" ht="18.75">
      <c r="B718" s="353" t="s">
        <v>1581</v>
      </c>
      <c r="C718" s="354">
        <v>36656777000156</v>
      </c>
      <c r="D718" s="355" t="s">
        <v>13</v>
      </c>
      <c r="E718" s="355" t="s">
        <v>615</v>
      </c>
      <c r="F718" s="355" t="s">
        <v>619</v>
      </c>
      <c r="G718" s="356" t="s">
        <v>34</v>
      </c>
      <c r="H718" s="356" t="s">
        <v>1337</v>
      </c>
      <c r="I718" s="356" t="s">
        <v>34</v>
      </c>
      <c r="J718" s="356" t="s">
        <v>611</v>
      </c>
      <c r="K718" s="357" t="s">
        <v>48</v>
      </c>
      <c r="L718" s="358"/>
      <c r="M718" s="358" t="s">
        <v>1417</v>
      </c>
      <c r="N718" s="357">
        <v>548774</v>
      </c>
      <c r="O718" s="357" t="s">
        <v>34</v>
      </c>
      <c r="P718" s="361">
        <v>44062</v>
      </c>
      <c r="Q718" s="362">
        <v>361.78542949000001</v>
      </c>
      <c r="R718" s="362">
        <v>359.51553991687996</v>
      </c>
      <c r="S718" s="841">
        <v>16</v>
      </c>
      <c r="T718" s="359">
        <v>0.27515674648114974</v>
      </c>
      <c r="U718" s="664">
        <v>2.7512134079507362</v>
      </c>
      <c r="V718" s="359">
        <v>0.27639017354286577</v>
      </c>
      <c r="W718" s="664">
        <v>2.4051751515569455</v>
      </c>
      <c r="X718" s="359">
        <v>0.9474111338951019</v>
      </c>
      <c r="Y718" s="664">
        <v>6.2308881888454435</v>
      </c>
      <c r="Z718" s="359"/>
      <c r="AA718" s="664"/>
      <c r="AB718" s="359">
        <v>0.27167898532496954</v>
      </c>
      <c r="AC718" s="363">
        <v>0.59436100032327477</v>
      </c>
      <c r="AD718" s="865">
        <v>37540038000167</v>
      </c>
      <c r="AE718" s="360" t="s">
        <v>1745</v>
      </c>
      <c r="AF718" s="844" t="s">
        <v>1746</v>
      </c>
      <c r="AG718" s="364" t="s">
        <v>1557</v>
      </c>
      <c r="AH718" s="364" t="s">
        <v>1742</v>
      </c>
      <c r="AI718" s="364">
        <v>200000</v>
      </c>
      <c r="AJ718" s="364">
        <v>50000</v>
      </c>
      <c r="AK718" s="364">
        <v>200000</v>
      </c>
      <c r="AL718" s="359">
        <v>0</v>
      </c>
      <c r="AM718" s="359">
        <v>0</v>
      </c>
      <c r="AN718" s="664" t="s">
        <v>64</v>
      </c>
      <c r="AO718" s="357" t="s">
        <v>1323</v>
      </c>
      <c r="AP718" s="360" t="s">
        <v>1762</v>
      </c>
      <c r="AQ718" s="366" t="s">
        <v>668</v>
      </c>
      <c r="AR718" s="359">
        <v>0</v>
      </c>
      <c r="AS718" s="359">
        <v>0</v>
      </c>
      <c r="AT718" s="359" t="s">
        <v>1417</v>
      </c>
      <c r="AX718" s="198"/>
      <c r="AY718" s="184"/>
      <c r="AZ718" s="184"/>
      <c r="BA718" s="184"/>
      <c r="BB718" s="848"/>
      <c r="BC718" s="184"/>
      <c r="BD718" s="184"/>
      <c r="BE718" s="184"/>
      <c r="BF718" s="184"/>
      <c r="BG718" s="848"/>
      <c r="BH718" s="186"/>
      <c r="BI718" s="199"/>
      <c r="BJ718" s="199"/>
      <c r="BK718" s="199"/>
      <c r="BL718" s="186"/>
      <c r="BM718" s="186"/>
      <c r="BN718" s="186"/>
      <c r="BO718" s="186"/>
      <c r="BP718" s="186"/>
      <c r="BQ718" s="186"/>
      <c r="BR718" s="186"/>
      <c r="BS718" s="186"/>
      <c r="BT718" s="187"/>
      <c r="BU718" s="188"/>
      <c r="BV718" s="189"/>
      <c r="BW718" s="185"/>
    </row>
    <row r="719" spans="2:75" customFormat="1" ht="18.75">
      <c r="B719" s="353" t="s">
        <v>939</v>
      </c>
      <c r="C719" s="354">
        <v>37887638000104</v>
      </c>
      <c r="D719" s="355" t="s">
        <v>13</v>
      </c>
      <c r="E719" s="355" t="s">
        <v>615</v>
      </c>
      <c r="F719" s="355" t="s">
        <v>619</v>
      </c>
      <c r="G719" s="356" t="s">
        <v>34</v>
      </c>
      <c r="H719" s="356" t="s">
        <v>1337</v>
      </c>
      <c r="I719" s="356" t="s">
        <v>34</v>
      </c>
      <c r="J719" s="356" t="s">
        <v>1417</v>
      </c>
      <c r="K719" s="357" t="s">
        <v>48</v>
      </c>
      <c r="L719" s="358"/>
      <c r="M719" s="358" t="s">
        <v>1414</v>
      </c>
      <c r="N719" s="357">
        <v>551007</v>
      </c>
      <c r="O719" s="357" t="s">
        <v>1320</v>
      </c>
      <c r="P719" s="361">
        <v>44075</v>
      </c>
      <c r="Q719" s="362">
        <v>188.23598673999999</v>
      </c>
      <c r="R719" s="362">
        <v>173.51318480657145</v>
      </c>
      <c r="S719" s="841">
        <v>16</v>
      </c>
      <c r="T719" s="359">
        <v>0.19964799873708494</v>
      </c>
      <c r="U719" s="664">
        <v>1.9962230910941123</v>
      </c>
      <c r="V719" s="359">
        <v>0.22357371230225809</v>
      </c>
      <c r="W719" s="664">
        <v>1.9455609817015964</v>
      </c>
      <c r="X719" s="359">
        <v>0.54941965693635386</v>
      </c>
      <c r="Y719" s="664">
        <v>3.6133968967091339</v>
      </c>
      <c r="Z719" s="359"/>
      <c r="AA719" s="664"/>
      <c r="AB719" s="359">
        <v>0.11097215761126383</v>
      </c>
      <c r="AC719" s="363">
        <v>0.9791549032018142</v>
      </c>
      <c r="AD719" s="865">
        <v>0</v>
      </c>
      <c r="AE719" s="360" t="s">
        <v>1929</v>
      </c>
      <c r="AF719" s="844" t="s">
        <v>1741</v>
      </c>
      <c r="AG719" s="364" t="s">
        <v>1436</v>
      </c>
      <c r="AH719" s="364" t="s">
        <v>1747</v>
      </c>
      <c r="AI719" s="364">
        <v>1000</v>
      </c>
      <c r="AJ719" s="364">
        <v>100</v>
      </c>
      <c r="AK719" s="364">
        <v>1000</v>
      </c>
      <c r="AL719" s="359">
        <v>0.03</v>
      </c>
      <c r="AM719" s="359">
        <v>0.2</v>
      </c>
      <c r="AN719" s="664" t="s">
        <v>34</v>
      </c>
      <c r="AO719" s="357" t="s">
        <v>1323</v>
      </c>
      <c r="AP719" s="360" t="s">
        <v>1762</v>
      </c>
      <c r="AQ719" s="366" t="s">
        <v>664</v>
      </c>
      <c r="AR719" s="359">
        <v>3.5000000000000001E-3</v>
      </c>
      <c r="AS719" s="359">
        <v>3.5000000000000001E-3</v>
      </c>
      <c r="AT719" s="359" t="s">
        <v>1417</v>
      </c>
      <c r="AX719" s="198"/>
      <c r="AY719" s="184"/>
      <c r="AZ719" s="184"/>
      <c r="BA719" s="184"/>
      <c r="BB719" s="848"/>
      <c r="BC719" s="184"/>
      <c r="BD719" s="184"/>
      <c r="BE719" s="184"/>
      <c r="BF719" s="184"/>
      <c r="BG719" s="848"/>
      <c r="BH719" s="186"/>
      <c r="BI719" s="199"/>
      <c r="BJ719" s="199"/>
      <c r="BK719" s="199"/>
      <c r="BL719" s="186"/>
      <c r="BM719" s="186"/>
      <c r="BN719" s="186"/>
      <c r="BO719" s="186"/>
      <c r="BP719" s="186"/>
      <c r="BQ719" s="186"/>
      <c r="BR719" s="186"/>
      <c r="BS719" s="186"/>
      <c r="BT719" s="187"/>
      <c r="BU719" s="188"/>
      <c r="BV719" s="189"/>
      <c r="BW719" s="185"/>
    </row>
    <row r="720" spans="2:75" customFormat="1" ht="18.75">
      <c r="B720" s="353" t="s">
        <v>1015</v>
      </c>
      <c r="C720" s="354">
        <v>8912591000185</v>
      </c>
      <c r="D720" s="355" t="s">
        <v>13</v>
      </c>
      <c r="E720" s="355" t="s">
        <v>615</v>
      </c>
      <c r="F720" s="355" t="s">
        <v>619</v>
      </c>
      <c r="G720" s="356" t="s">
        <v>34</v>
      </c>
      <c r="H720" s="356" t="s">
        <v>1336</v>
      </c>
      <c r="I720" s="356" t="s">
        <v>34</v>
      </c>
      <c r="J720" s="356" t="s">
        <v>611</v>
      </c>
      <c r="K720" s="357" t="s">
        <v>48</v>
      </c>
      <c r="L720" s="358"/>
      <c r="M720" s="358" t="s">
        <v>1414</v>
      </c>
      <c r="N720" s="357">
        <v>191663</v>
      </c>
      <c r="O720" s="357" t="s">
        <v>1320</v>
      </c>
      <c r="P720" s="361">
        <v>39260</v>
      </c>
      <c r="Q720" s="362">
        <v>130.21952200000001</v>
      </c>
      <c r="R720" s="362">
        <v>145.82042534661355</v>
      </c>
      <c r="S720" s="841">
        <v>16</v>
      </c>
      <c r="T720" s="359">
        <v>0.11767686018679169</v>
      </c>
      <c r="U720" s="664">
        <v>1.1766171816311435</v>
      </c>
      <c r="V720" s="359">
        <v>0.13592204449607048</v>
      </c>
      <c r="W720" s="664">
        <v>1.1828073327652666</v>
      </c>
      <c r="X720" s="359">
        <v>0.14076502729385054</v>
      </c>
      <c r="Y720" s="664">
        <v>0.92577669249227135</v>
      </c>
      <c r="Z720" s="359">
        <v>0.22698862214943794</v>
      </c>
      <c r="AA720" s="664">
        <v>1.1988674442567329</v>
      </c>
      <c r="AB720" s="359">
        <v>1.3515323647624649E-2</v>
      </c>
      <c r="AC720" s="363">
        <v>1.5543293660938695</v>
      </c>
      <c r="AD720" s="865">
        <v>10756521000127</v>
      </c>
      <c r="AE720" s="360" t="s">
        <v>1772</v>
      </c>
      <c r="AF720" s="844" t="s">
        <v>1741</v>
      </c>
      <c r="AG720" s="364" t="s">
        <v>1436</v>
      </c>
      <c r="AH720" s="364" t="s">
        <v>1747</v>
      </c>
      <c r="AI720" s="364">
        <v>100000</v>
      </c>
      <c r="AJ720" s="364">
        <v>50000</v>
      </c>
      <c r="AK720" s="364">
        <v>100000</v>
      </c>
      <c r="AL720" s="359">
        <v>0.02</v>
      </c>
      <c r="AM720" s="359">
        <v>0.2</v>
      </c>
      <c r="AN720" s="664" t="s">
        <v>64</v>
      </c>
      <c r="AO720" s="357" t="s">
        <v>1323</v>
      </c>
      <c r="AP720" s="360" t="s">
        <v>1762</v>
      </c>
      <c r="AQ720" s="366" t="s">
        <v>668</v>
      </c>
      <c r="AR720" s="359">
        <v>2.46666666666667E-3</v>
      </c>
      <c r="AS720" s="359">
        <v>2.46666666666667E-3</v>
      </c>
      <c r="AT720" s="359" t="s">
        <v>1417</v>
      </c>
      <c r="AX720" s="198"/>
      <c r="AY720" s="184"/>
      <c r="AZ720" s="184"/>
      <c r="BA720" s="184"/>
      <c r="BB720" s="848"/>
      <c r="BC720" s="184"/>
      <c r="BD720" s="184"/>
      <c r="BE720" s="184"/>
      <c r="BF720" s="184"/>
      <c r="BG720" s="848"/>
      <c r="BH720" s="186"/>
      <c r="BI720" s="199"/>
      <c r="BJ720" s="199"/>
      <c r="BK720" s="199"/>
      <c r="BL720" s="186"/>
      <c r="BM720" s="186"/>
      <c r="BN720" s="186"/>
      <c r="BO720" s="186"/>
      <c r="BP720" s="186"/>
      <c r="BQ720" s="186"/>
      <c r="BR720" s="186"/>
      <c r="BS720" s="186"/>
      <c r="BT720" s="187"/>
      <c r="BU720" s="188"/>
      <c r="BV720" s="189"/>
      <c r="BW720" s="185"/>
    </row>
    <row r="721" spans="2:75" customFormat="1" ht="18.75">
      <c r="B721" s="353" t="s">
        <v>248</v>
      </c>
      <c r="C721" s="354">
        <v>30005655000113</v>
      </c>
      <c r="D721" s="355" t="s">
        <v>13</v>
      </c>
      <c r="E721" s="355" t="s">
        <v>615</v>
      </c>
      <c r="F721" s="355" t="s">
        <v>619</v>
      </c>
      <c r="G721" s="356" t="s">
        <v>34</v>
      </c>
      <c r="H721" s="356" t="s">
        <v>1336</v>
      </c>
      <c r="I721" s="356" t="s">
        <v>34</v>
      </c>
      <c r="J721" s="356" t="s">
        <v>611</v>
      </c>
      <c r="K721" s="357" t="s">
        <v>48</v>
      </c>
      <c r="L721" s="358"/>
      <c r="M721" s="358" t="s">
        <v>1414</v>
      </c>
      <c r="N721" s="357">
        <v>471941</v>
      </c>
      <c r="O721" s="357" t="s">
        <v>1320</v>
      </c>
      <c r="P721" s="361">
        <v>43320</v>
      </c>
      <c r="Q721" s="362">
        <v>40.504777400000002</v>
      </c>
      <c r="R721" s="362">
        <v>49.098798023545818</v>
      </c>
      <c r="S721" s="841">
        <v>16</v>
      </c>
      <c r="T721" s="359">
        <v>0.11711679814181153</v>
      </c>
      <c r="U721" s="664">
        <v>1.1710172818389744</v>
      </c>
      <c r="V721" s="359">
        <v>0.13535366071085764</v>
      </c>
      <c r="W721" s="664">
        <v>1.1778611997706729</v>
      </c>
      <c r="X721" s="359">
        <v>0.14016592702341901</v>
      </c>
      <c r="Y721" s="664">
        <v>0.92183655851514712</v>
      </c>
      <c r="Z721" s="359">
        <v>0.22576837675115202</v>
      </c>
      <c r="AA721" s="664">
        <v>1.1924225728435482</v>
      </c>
      <c r="AB721" s="359">
        <v>1.325711420037368E-2</v>
      </c>
      <c r="AC721" s="363">
        <v>1.5417292439086741</v>
      </c>
      <c r="AD721" s="865">
        <v>10756521000127</v>
      </c>
      <c r="AE721" s="360" t="s">
        <v>1772</v>
      </c>
      <c r="AF721" s="844" t="s">
        <v>1741</v>
      </c>
      <c r="AG721" s="364" t="s">
        <v>1436</v>
      </c>
      <c r="AH721" s="364" t="s">
        <v>1747</v>
      </c>
      <c r="AI721" s="364">
        <v>20000</v>
      </c>
      <c r="AJ721" s="364">
        <v>1000</v>
      </c>
      <c r="AK721" s="364">
        <v>5000</v>
      </c>
      <c r="AL721" s="359">
        <v>1.8500000000000003E-2</v>
      </c>
      <c r="AM721" s="359">
        <v>0.2</v>
      </c>
      <c r="AN721" s="664" t="s">
        <v>64</v>
      </c>
      <c r="AO721" s="357" t="s">
        <v>1323</v>
      </c>
      <c r="AP721" s="360" t="s">
        <v>1762</v>
      </c>
      <c r="AQ721" s="366" t="s">
        <v>668</v>
      </c>
      <c r="AR721" s="359">
        <v>2.46666666666667E-3</v>
      </c>
      <c r="AS721" s="359">
        <v>2.46666666666667E-3</v>
      </c>
      <c r="AT721" s="359" t="s">
        <v>1417</v>
      </c>
      <c r="AX721" s="198"/>
      <c r="AY721" s="184"/>
      <c r="AZ721" s="184"/>
      <c r="BA721" s="184"/>
      <c r="BB721" s="848"/>
      <c r="BC721" s="184"/>
      <c r="BD721" s="184"/>
      <c r="BE721" s="184"/>
      <c r="BF721" s="184"/>
      <c r="BG721" s="848"/>
      <c r="BH721" s="186"/>
      <c r="BI721" s="199"/>
      <c r="BJ721" s="199"/>
      <c r="BK721" s="199"/>
      <c r="BL721" s="186"/>
      <c r="BM721" s="186"/>
      <c r="BN721" s="186"/>
      <c r="BO721" s="186"/>
      <c r="BP721" s="186"/>
      <c r="BQ721" s="186"/>
      <c r="BR721" s="186"/>
      <c r="BS721" s="186"/>
      <c r="BT721" s="187"/>
      <c r="BU721" s="188"/>
      <c r="BV721" s="189"/>
      <c r="BW721" s="185"/>
    </row>
    <row r="722" spans="2:75" customFormat="1" ht="18.75">
      <c r="B722" s="353" t="s">
        <v>298</v>
      </c>
      <c r="C722" s="354">
        <v>33159760000103</v>
      </c>
      <c r="D722" s="355" t="s">
        <v>13</v>
      </c>
      <c r="E722" s="355" t="s">
        <v>615</v>
      </c>
      <c r="F722" s="355" t="s">
        <v>619</v>
      </c>
      <c r="G722" s="356" t="s">
        <v>34</v>
      </c>
      <c r="H722" s="356" t="s">
        <v>1336</v>
      </c>
      <c r="I722" s="356" t="s">
        <v>34</v>
      </c>
      <c r="J722" s="356" t="s">
        <v>1417</v>
      </c>
      <c r="K722" s="357" t="s">
        <v>48</v>
      </c>
      <c r="L722" s="358"/>
      <c r="M722" s="358" t="s">
        <v>1414</v>
      </c>
      <c r="N722" s="357">
        <v>503835</v>
      </c>
      <c r="O722" s="357" t="s">
        <v>1323</v>
      </c>
      <c r="P722" s="361">
        <v>43639</v>
      </c>
      <c r="Q722" s="362">
        <v>49.476900880000002</v>
      </c>
      <c r="R722" s="362">
        <v>64.992353961673302</v>
      </c>
      <c r="S722" s="841">
        <v>16</v>
      </c>
      <c r="T722" s="359">
        <v>9.7267268926275019E-2</v>
      </c>
      <c r="U722" s="664">
        <v>0.97254753098721713</v>
      </c>
      <c r="V722" s="359">
        <v>9.8878965698790067E-2</v>
      </c>
      <c r="W722" s="664">
        <v>0.86045472696046255</v>
      </c>
      <c r="X722" s="359">
        <v>0.14118400999029168</v>
      </c>
      <c r="Y722" s="664">
        <v>0.92853223783176153</v>
      </c>
      <c r="Z722" s="359">
        <v>0.19178249644323153</v>
      </c>
      <c r="AA722" s="664">
        <v>1.0129220979750426</v>
      </c>
      <c r="AB722" s="359">
        <v>3.4046315470152945E-2</v>
      </c>
      <c r="AC722" s="363">
        <v>-0.47099999333474052</v>
      </c>
      <c r="AD722" s="865">
        <v>0</v>
      </c>
      <c r="AE722" s="360" t="s">
        <v>1873</v>
      </c>
      <c r="AF722" s="844" t="s">
        <v>1760</v>
      </c>
      <c r="AG722" s="364" t="s">
        <v>1435</v>
      </c>
      <c r="AH722" s="364" t="s">
        <v>1742</v>
      </c>
      <c r="AI722" s="364">
        <v>25000</v>
      </c>
      <c r="AJ722" s="364">
        <v>0</v>
      </c>
      <c r="AK722" s="364">
        <v>0</v>
      </c>
      <c r="AL722" s="359">
        <v>1E-3</v>
      </c>
      <c r="AM722" s="359">
        <v>0</v>
      </c>
      <c r="AN722" s="664" t="s">
        <v>34</v>
      </c>
      <c r="AO722" s="357" t="s">
        <v>1323</v>
      </c>
      <c r="AP722" s="360" t="s">
        <v>1762</v>
      </c>
      <c r="AQ722" s="366" t="s">
        <v>668</v>
      </c>
      <c r="AR722" s="359">
        <v>2.0000000000000001E-4</v>
      </c>
      <c r="AS722" s="359">
        <v>2.0000000000000001E-4</v>
      </c>
      <c r="AT722" s="359" t="s">
        <v>1417</v>
      </c>
      <c r="AX722" s="198"/>
      <c r="AY722" s="184"/>
      <c r="AZ722" s="184"/>
      <c r="BA722" s="184"/>
      <c r="BB722" s="848"/>
      <c r="BC722" s="184"/>
      <c r="BD722" s="184"/>
      <c r="BE722" s="184"/>
      <c r="BF722" s="184"/>
      <c r="BG722" s="848"/>
      <c r="BH722" s="186"/>
      <c r="BI722" s="199"/>
      <c r="BJ722" s="199"/>
      <c r="BK722" s="199"/>
      <c r="BL722" s="186"/>
      <c r="BM722" s="186"/>
      <c r="BN722" s="186"/>
      <c r="BO722" s="186"/>
      <c r="BP722" s="186"/>
      <c r="BQ722" s="186"/>
      <c r="BR722" s="186"/>
      <c r="BS722" s="186"/>
      <c r="BT722" s="187"/>
      <c r="BU722" s="188"/>
      <c r="BV722" s="189"/>
      <c r="BW722" s="185"/>
    </row>
    <row r="723" spans="2:75" customFormat="1" ht="18.75">
      <c r="B723" s="353" t="s">
        <v>53</v>
      </c>
      <c r="C723" s="354">
        <v>21646715000196</v>
      </c>
      <c r="D723" s="355" t="s">
        <v>13</v>
      </c>
      <c r="E723" s="355" t="s">
        <v>615</v>
      </c>
      <c r="F723" s="355" t="s">
        <v>619</v>
      </c>
      <c r="G723" s="356" t="s">
        <v>34</v>
      </c>
      <c r="H723" s="356" t="s">
        <v>1337</v>
      </c>
      <c r="I723" s="356" t="s">
        <v>34</v>
      </c>
      <c r="J723" s="356" t="s">
        <v>611</v>
      </c>
      <c r="K723" s="357" t="s">
        <v>48</v>
      </c>
      <c r="L723" s="358"/>
      <c r="M723" s="358" t="s">
        <v>34</v>
      </c>
      <c r="N723" s="357">
        <v>397806</v>
      </c>
      <c r="O723" s="357" t="s">
        <v>1320</v>
      </c>
      <c r="P723" s="361">
        <v>42036</v>
      </c>
      <c r="Q723" s="362">
        <v>874.39685099999997</v>
      </c>
      <c r="R723" s="362">
        <v>934.3515322191231</v>
      </c>
      <c r="S723" s="841">
        <v>16</v>
      </c>
      <c r="T723" s="359">
        <v>0.27715317821924534</v>
      </c>
      <c r="U723" s="664">
        <v>2.7711751564310094</v>
      </c>
      <c r="V723" s="359">
        <v>0.27820144300188621</v>
      </c>
      <c r="W723" s="664">
        <v>2.4209370009735434</v>
      </c>
      <c r="X723" s="359">
        <v>0.91838922608687512</v>
      </c>
      <c r="Y723" s="664">
        <v>6.0400182949730929</v>
      </c>
      <c r="Z723" s="359">
        <v>1.3641624055727086</v>
      </c>
      <c r="AA723" s="664">
        <v>7.2049862289721789</v>
      </c>
      <c r="AB723" s="359">
        <v>0.2675923019344833</v>
      </c>
      <c r="AC723" s="363">
        <v>0.61020687726495348</v>
      </c>
      <c r="AD723" s="865">
        <v>31301673000105</v>
      </c>
      <c r="AE723" s="360" t="s">
        <v>1926</v>
      </c>
      <c r="AF723" s="844" t="s">
        <v>1760</v>
      </c>
      <c r="AG723" s="364" t="s">
        <v>1435</v>
      </c>
      <c r="AH723" s="364" t="s">
        <v>1742</v>
      </c>
      <c r="AI723" s="364">
        <v>5000</v>
      </c>
      <c r="AJ723" s="364">
        <v>2000</v>
      </c>
      <c r="AK723" s="364">
        <v>2000</v>
      </c>
      <c r="AL723" s="359">
        <v>0.02</v>
      </c>
      <c r="AM723" s="359">
        <v>0.2</v>
      </c>
      <c r="AN723" s="664" t="s">
        <v>64</v>
      </c>
      <c r="AO723" s="357" t="s">
        <v>1323</v>
      </c>
      <c r="AP723" s="360" t="s">
        <v>1762</v>
      </c>
      <c r="AQ723" s="366" t="s">
        <v>668</v>
      </c>
      <c r="AR723" s="359">
        <v>5.3333333333333297E-3</v>
      </c>
      <c r="AS723" s="359">
        <v>5.3333333333333297E-3</v>
      </c>
      <c r="AT723" s="359" t="s">
        <v>1417</v>
      </c>
      <c r="AX723" s="198"/>
      <c r="AY723" s="184"/>
      <c r="AZ723" s="184"/>
      <c r="BA723" s="184"/>
      <c r="BB723" s="848"/>
      <c r="BC723" s="184"/>
      <c r="BD723" s="184"/>
      <c r="BE723" s="184"/>
      <c r="BF723" s="184"/>
      <c r="BG723" s="848"/>
      <c r="BH723" s="186"/>
      <c r="BI723" s="199"/>
      <c r="BJ723" s="199"/>
      <c r="BK723" s="199"/>
      <c r="BL723" s="186"/>
      <c r="BM723" s="186"/>
      <c r="BN723" s="186"/>
      <c r="BO723" s="186"/>
      <c r="BP723" s="186"/>
      <c r="BQ723" s="186"/>
      <c r="BR723" s="186"/>
      <c r="BS723" s="186"/>
      <c r="BT723" s="187"/>
      <c r="BU723" s="188"/>
      <c r="BV723" s="189"/>
      <c r="BW723" s="185"/>
    </row>
    <row r="724" spans="2:75" customFormat="1" ht="18.75">
      <c r="B724" s="353" t="s">
        <v>190</v>
      </c>
      <c r="C724" s="354">
        <v>34626199000180</v>
      </c>
      <c r="D724" s="355" t="s">
        <v>13</v>
      </c>
      <c r="E724" s="355" t="s">
        <v>616</v>
      </c>
      <c r="F724" s="355" t="s">
        <v>610</v>
      </c>
      <c r="G724" s="356" t="s">
        <v>34</v>
      </c>
      <c r="H724" s="356" t="s">
        <v>1336</v>
      </c>
      <c r="I724" s="356" t="s">
        <v>34</v>
      </c>
      <c r="J724" s="356" t="s">
        <v>1417</v>
      </c>
      <c r="K724" s="357" t="s">
        <v>48</v>
      </c>
      <c r="L724" s="358"/>
      <c r="M724" s="358" t="s">
        <v>34</v>
      </c>
      <c r="N724" s="357">
        <v>511943</v>
      </c>
      <c r="O724" s="357" t="s">
        <v>1320</v>
      </c>
      <c r="P724" s="361">
        <v>43740</v>
      </c>
      <c r="Q724" s="362">
        <v>105.63096351999999</v>
      </c>
      <c r="R724" s="362">
        <v>118.61686363120003</v>
      </c>
      <c r="S724" s="841">
        <v>16</v>
      </c>
      <c r="T724" s="359">
        <v>2.4868555852335827E-2</v>
      </c>
      <c r="U724" s="664">
        <v>0.24865355900697592</v>
      </c>
      <c r="V724" s="359">
        <v>3.9658508778811052E-2</v>
      </c>
      <c r="W724" s="664">
        <v>0.34511234115132466</v>
      </c>
      <c r="X724" s="359">
        <v>0.15955522570403158</v>
      </c>
      <c r="Y724" s="664">
        <v>1.049355169830519</v>
      </c>
      <c r="Z724" s="359">
        <v>0.20871974619470146</v>
      </c>
      <c r="AA724" s="664">
        <v>1.1023781999153179</v>
      </c>
      <c r="AB724" s="359">
        <v>5.298014282027675E-2</v>
      </c>
      <c r="AC724" s="363">
        <v>-1.420461842369575</v>
      </c>
      <c r="AD724" s="865">
        <v>34626178000164</v>
      </c>
      <c r="AE724" s="360" t="s">
        <v>2008</v>
      </c>
      <c r="AF724" s="844" t="s">
        <v>1785</v>
      </c>
      <c r="AG724" s="364" t="s">
        <v>719</v>
      </c>
      <c r="AH724" s="364" t="s">
        <v>1747</v>
      </c>
      <c r="AI724" s="364">
        <v>20000</v>
      </c>
      <c r="AJ724" s="364">
        <v>5000</v>
      </c>
      <c r="AK724" s="364">
        <v>5000</v>
      </c>
      <c r="AL724" s="359">
        <v>1.9799999999999998E-2</v>
      </c>
      <c r="AM724" s="359">
        <v>0.2</v>
      </c>
      <c r="AN724" s="664" t="s">
        <v>64</v>
      </c>
      <c r="AO724" s="357" t="s">
        <v>1323</v>
      </c>
      <c r="AP724" s="360" t="s">
        <v>1762</v>
      </c>
      <c r="AQ724" s="366" t="s">
        <v>668</v>
      </c>
      <c r="AR724" s="359">
        <v>5.3066666666666696E-3</v>
      </c>
      <c r="AS724" s="359">
        <v>5.3066666666666696E-3</v>
      </c>
      <c r="AT724" s="359" t="s">
        <v>1417</v>
      </c>
      <c r="AX724" s="198"/>
      <c r="AY724" s="184"/>
      <c r="AZ724" s="184"/>
      <c r="BA724" s="184"/>
      <c r="BB724" s="848"/>
      <c r="BC724" s="184"/>
      <c r="BD724" s="184"/>
      <c r="BE724" s="184"/>
      <c r="BF724" s="184"/>
      <c r="BG724" s="848"/>
      <c r="BH724" s="186"/>
      <c r="BI724" s="199"/>
      <c r="BJ724" s="199"/>
      <c r="BK724" s="199"/>
      <c r="BL724" s="186"/>
      <c r="BM724" s="186"/>
      <c r="BN724" s="186"/>
      <c r="BO724" s="186"/>
      <c r="BP724" s="186"/>
      <c r="BQ724" s="186"/>
      <c r="BR724" s="186"/>
      <c r="BS724" s="186"/>
      <c r="BT724" s="187"/>
      <c r="BU724" s="188"/>
      <c r="BV724" s="189"/>
      <c r="BW724" s="185"/>
    </row>
    <row r="725" spans="2:75" customFormat="1" ht="18.75">
      <c r="B725" s="353" t="s">
        <v>227</v>
      </c>
      <c r="C725" s="354">
        <v>29319740000177</v>
      </c>
      <c r="D725" s="355" t="s">
        <v>13</v>
      </c>
      <c r="E725" s="355" t="s">
        <v>616</v>
      </c>
      <c r="F725" s="355" t="s">
        <v>610</v>
      </c>
      <c r="G725" s="356" t="s">
        <v>34</v>
      </c>
      <c r="H725" s="356" t="s">
        <v>1336</v>
      </c>
      <c r="I725" s="356" t="s">
        <v>34</v>
      </c>
      <c r="J725" s="356" t="s">
        <v>1417</v>
      </c>
      <c r="K725" s="357" t="s">
        <v>48</v>
      </c>
      <c r="L725" s="358"/>
      <c r="M725" s="358" t="s">
        <v>34</v>
      </c>
      <c r="N725" s="357">
        <v>475467</v>
      </c>
      <c r="O725" s="357" t="s">
        <v>1323</v>
      </c>
      <c r="P725" s="361">
        <v>43348</v>
      </c>
      <c r="Q725" s="362">
        <v>0</v>
      </c>
      <c r="R725" s="362">
        <v>0</v>
      </c>
      <c r="S725" s="841">
        <v>16</v>
      </c>
      <c r="T725" s="359"/>
      <c r="U725" s="664"/>
      <c r="V725" s="359"/>
      <c r="W725" s="664"/>
      <c r="X725" s="359"/>
      <c r="Y725" s="664"/>
      <c r="Z725" s="359"/>
      <c r="AA725" s="664"/>
      <c r="AB725" s="359"/>
      <c r="AC725" s="363"/>
      <c r="AD725" s="865">
        <v>0</v>
      </c>
      <c r="AE725" s="360" t="s">
        <v>1971</v>
      </c>
      <c r="AF725" s="844" t="s">
        <v>1865</v>
      </c>
      <c r="AG725" s="364" t="s">
        <v>1437</v>
      </c>
      <c r="AH725" s="364" t="s">
        <v>1747</v>
      </c>
      <c r="AI725" s="364">
        <v>1000</v>
      </c>
      <c r="AJ725" s="364">
        <v>1000</v>
      </c>
      <c r="AK725" s="364">
        <v>1000</v>
      </c>
      <c r="AL725" s="359">
        <v>0.02</v>
      </c>
      <c r="AM725" s="359">
        <v>0.2</v>
      </c>
      <c r="AN725" s="664" t="s">
        <v>64</v>
      </c>
      <c r="AO725" s="357" t="s">
        <v>1323</v>
      </c>
      <c r="AP725" s="360" t="s">
        <v>1762</v>
      </c>
      <c r="AQ725" s="366" t="s">
        <v>668</v>
      </c>
      <c r="AR725" s="359">
        <v>4.0000000000000001E-3</v>
      </c>
      <c r="AS725" s="359">
        <v>4.0000000000000001E-3</v>
      </c>
      <c r="AT725" s="359" t="s">
        <v>1417</v>
      </c>
      <c r="AX725" s="198"/>
      <c r="AY725" s="184"/>
      <c r="AZ725" s="184"/>
      <c r="BA725" s="184"/>
      <c r="BB725" s="848"/>
      <c r="BC725" s="184"/>
      <c r="BD725" s="184"/>
      <c r="BE725" s="184"/>
      <c r="BF725" s="184"/>
      <c r="BG725" s="848"/>
      <c r="BH725" s="186"/>
      <c r="BI725" s="199"/>
      <c r="BJ725" s="199"/>
      <c r="BK725" s="199"/>
      <c r="BL725" s="186"/>
      <c r="BM725" s="186"/>
      <c r="BN725" s="186"/>
      <c r="BO725" s="186"/>
      <c r="BP725" s="186"/>
      <c r="BQ725" s="186"/>
      <c r="BR725" s="186"/>
      <c r="BS725" s="186"/>
      <c r="BT725" s="187"/>
      <c r="BU725" s="188"/>
      <c r="BV725" s="189"/>
      <c r="BW725" s="185"/>
    </row>
    <row r="726" spans="2:75" customFormat="1" ht="18.75">
      <c r="B726" s="353" t="s">
        <v>1158</v>
      </c>
      <c r="C726" s="354">
        <v>22407091000117</v>
      </c>
      <c r="D726" s="355" t="s">
        <v>13</v>
      </c>
      <c r="E726" s="355" t="s">
        <v>616</v>
      </c>
      <c r="F726" s="355" t="s">
        <v>610</v>
      </c>
      <c r="G726" s="356" t="s">
        <v>34</v>
      </c>
      <c r="H726" s="356" t="s">
        <v>1337</v>
      </c>
      <c r="I726" s="356" t="s">
        <v>34</v>
      </c>
      <c r="J726" s="356" t="s">
        <v>1417</v>
      </c>
      <c r="K726" s="357" t="s">
        <v>48</v>
      </c>
      <c r="L726" s="358"/>
      <c r="M726" s="358" t="s">
        <v>34</v>
      </c>
      <c r="N726" s="357">
        <v>402362</v>
      </c>
      <c r="O726" s="357" t="s">
        <v>1320</v>
      </c>
      <c r="P726" s="361">
        <v>42235</v>
      </c>
      <c r="Q726" s="362">
        <v>6.7899690000000001</v>
      </c>
      <c r="R726" s="362">
        <v>10.667746572580642</v>
      </c>
      <c r="S726" s="841">
        <v>16</v>
      </c>
      <c r="T726" s="359">
        <v>2.2750052538276444E-2</v>
      </c>
      <c r="U726" s="664">
        <v>0.22747125184218489</v>
      </c>
      <c r="V726" s="359">
        <v>4.8727784547585529E-2</v>
      </c>
      <c r="W726" s="664">
        <v>0.42403409311545825</v>
      </c>
      <c r="X726" s="359">
        <v>0.10942051076296577</v>
      </c>
      <c r="Y726" s="664">
        <v>0.71963157676579215</v>
      </c>
      <c r="Z726" s="359">
        <v>0.1371553103645422</v>
      </c>
      <c r="AA726" s="664">
        <v>0.72440210811414385</v>
      </c>
      <c r="AB726" s="359">
        <v>6.2555609089846934E-2</v>
      </c>
      <c r="AC726" s="363">
        <v>-1.0580505325374812</v>
      </c>
      <c r="AD726" s="865">
        <v>22407108000136</v>
      </c>
      <c r="AE726" s="360" t="s">
        <v>1784</v>
      </c>
      <c r="AF726" s="844" t="s">
        <v>1785</v>
      </c>
      <c r="AG726" s="364" t="s">
        <v>719</v>
      </c>
      <c r="AH726" s="364" t="s">
        <v>1747</v>
      </c>
      <c r="AI726" s="364">
        <v>100</v>
      </c>
      <c r="AJ726" s="364">
        <v>100</v>
      </c>
      <c r="AK726" s="364">
        <v>100</v>
      </c>
      <c r="AL726" s="359">
        <v>1.4999999999999999E-2</v>
      </c>
      <c r="AM726" s="359">
        <v>0.2</v>
      </c>
      <c r="AN726" s="664" t="s">
        <v>64</v>
      </c>
      <c r="AO726" s="357" t="s">
        <v>1323</v>
      </c>
      <c r="AP726" s="360" t="s">
        <v>1762</v>
      </c>
      <c r="AQ726" s="366" t="s">
        <v>668</v>
      </c>
      <c r="AR726" s="359">
        <v>4.0000000000000001E-3</v>
      </c>
      <c r="AS726" s="359">
        <v>4.0000000000000001E-3</v>
      </c>
      <c r="AT726" s="359" t="s">
        <v>1417</v>
      </c>
      <c r="AX726" s="198"/>
      <c r="AY726" s="184"/>
      <c r="AZ726" s="184"/>
      <c r="BA726" s="184"/>
      <c r="BB726" s="848"/>
      <c r="BC726" s="184"/>
      <c r="BD726" s="184"/>
      <c r="BE726" s="184"/>
      <c r="BF726" s="184"/>
      <c r="BG726" s="848"/>
      <c r="BH726" s="186"/>
      <c r="BI726" s="199"/>
      <c r="BJ726" s="199"/>
      <c r="BK726" s="199"/>
      <c r="BL726" s="186"/>
      <c r="BM726" s="186"/>
      <c r="BN726" s="186"/>
      <c r="BO726" s="186"/>
      <c r="BP726" s="186"/>
      <c r="BQ726" s="186"/>
      <c r="BR726" s="186"/>
      <c r="BS726" s="186"/>
      <c r="BT726" s="187"/>
      <c r="BU726" s="188"/>
      <c r="BV726" s="189"/>
      <c r="BW726" s="185"/>
    </row>
    <row r="727" spans="2:75" customFormat="1" ht="18.75">
      <c r="B727" s="353" t="s">
        <v>782</v>
      </c>
      <c r="C727" s="354">
        <v>41544414000169</v>
      </c>
      <c r="D727" s="355" t="s">
        <v>14</v>
      </c>
      <c r="E727" s="355" t="s">
        <v>614</v>
      </c>
      <c r="F727" s="355" t="s">
        <v>1417</v>
      </c>
      <c r="G727" s="356" t="s">
        <v>1417</v>
      </c>
      <c r="H727" s="356" t="s">
        <v>1336</v>
      </c>
      <c r="I727" s="356" t="s">
        <v>34</v>
      </c>
      <c r="J727" s="356" t="s">
        <v>611</v>
      </c>
      <c r="K727" s="357" t="s">
        <v>48</v>
      </c>
      <c r="L727" s="358"/>
      <c r="M727" s="358" t="s">
        <v>34</v>
      </c>
      <c r="N727" s="357">
        <v>599190</v>
      </c>
      <c r="O727" s="357" t="s">
        <v>1320</v>
      </c>
      <c r="P727" s="361">
        <v>44310</v>
      </c>
      <c r="Q727" s="362">
        <v>24.345626419999999</v>
      </c>
      <c r="R727" s="362">
        <v>23.70941678284553</v>
      </c>
      <c r="S727" s="841">
        <v>17</v>
      </c>
      <c r="T727" s="359">
        <v>6.6300360891796695E-2</v>
      </c>
      <c r="U727" s="664">
        <v>0.66291829718948891</v>
      </c>
      <c r="V727" s="359">
        <v>6.9057834267120866E-2</v>
      </c>
      <c r="W727" s="664">
        <v>0.60094823513635787</v>
      </c>
      <c r="X727" s="359"/>
      <c r="Y727" s="664"/>
      <c r="Z727" s="359"/>
      <c r="AA727" s="664"/>
      <c r="AB727" s="359">
        <v>9.6702206097092611E-2</v>
      </c>
      <c r="AC727" s="363">
        <v>-0.47420785566299939</v>
      </c>
      <c r="AD727" s="865">
        <v>41544386000180</v>
      </c>
      <c r="AE727" s="360" t="s">
        <v>2069</v>
      </c>
      <c r="AF727" s="844" t="s">
        <v>1760</v>
      </c>
      <c r="AG727" s="364" t="s">
        <v>1435</v>
      </c>
      <c r="AH727" s="364" t="s">
        <v>1817</v>
      </c>
      <c r="AI727" s="364">
        <v>5000</v>
      </c>
      <c r="AJ727" s="364">
        <v>1000</v>
      </c>
      <c r="AK727" s="364">
        <v>5000</v>
      </c>
      <c r="AL727" s="359">
        <v>1.8700000000000001E-2</v>
      </c>
      <c r="AM727" s="359">
        <v>0.2</v>
      </c>
      <c r="AN727" s="664" t="s">
        <v>2156</v>
      </c>
      <c r="AO727" s="357" t="s">
        <v>1323</v>
      </c>
      <c r="AP727" s="360" t="s">
        <v>1762</v>
      </c>
      <c r="AQ727" s="366" t="s">
        <v>668</v>
      </c>
      <c r="AR727" s="359">
        <v>4.9872900000000001E-3</v>
      </c>
      <c r="AS727" s="359">
        <v>4.9872900000000001E-3</v>
      </c>
      <c r="AT727" s="359" t="s">
        <v>1417</v>
      </c>
      <c r="AX727" s="198"/>
      <c r="AY727" s="184"/>
      <c r="AZ727" s="184"/>
      <c r="BA727" s="184"/>
      <c r="BB727" s="848"/>
      <c r="BC727" s="184"/>
      <c r="BD727" s="184"/>
      <c r="BE727" s="184"/>
      <c r="BF727" s="184"/>
      <c r="BG727" s="848"/>
      <c r="BH727" s="186"/>
      <c r="BI727" s="199"/>
      <c r="BJ727" s="199"/>
      <c r="BK727" s="199"/>
      <c r="BL727" s="186"/>
      <c r="BM727" s="186"/>
      <c r="BN727" s="186"/>
      <c r="BO727" s="186"/>
      <c r="BP727" s="186"/>
      <c r="BQ727" s="186"/>
      <c r="BR727" s="186"/>
      <c r="BS727" s="186"/>
      <c r="BT727" s="187"/>
      <c r="BU727" s="188"/>
      <c r="BV727" s="189"/>
      <c r="BW727" s="185"/>
    </row>
    <row r="728" spans="2:75" customFormat="1" ht="18.75">
      <c r="B728" s="353" t="s">
        <v>1513</v>
      </c>
      <c r="C728" s="354">
        <v>37327331000140</v>
      </c>
      <c r="D728" s="355" t="s">
        <v>14</v>
      </c>
      <c r="E728" s="355" t="s">
        <v>607</v>
      </c>
      <c r="F728" s="355" t="s">
        <v>1417</v>
      </c>
      <c r="G728" s="356" t="s">
        <v>1417</v>
      </c>
      <c r="H728" s="356" t="s">
        <v>34</v>
      </c>
      <c r="I728" s="356" t="s">
        <v>34</v>
      </c>
      <c r="J728" s="356" t="s">
        <v>608</v>
      </c>
      <c r="K728" s="357" t="s">
        <v>48</v>
      </c>
      <c r="L728" s="358"/>
      <c r="M728" s="358" t="s">
        <v>1417</v>
      </c>
      <c r="N728" s="357">
        <v>548294</v>
      </c>
      <c r="O728" s="357" t="s">
        <v>1320</v>
      </c>
      <c r="P728" s="361">
        <v>44045</v>
      </c>
      <c r="Q728" s="362">
        <v>4.2825507800000002</v>
      </c>
      <c r="R728" s="362">
        <v>17.474379668699193</v>
      </c>
      <c r="S728" s="841">
        <v>17</v>
      </c>
      <c r="T728" s="359">
        <v>-1.0859942274969892E-2</v>
      </c>
      <c r="U728" s="664">
        <v>-0.10858544876171172</v>
      </c>
      <c r="V728" s="359">
        <v>-5.9663109847754248E-2</v>
      </c>
      <c r="W728" s="664">
        <v>-0.51919439620806684</v>
      </c>
      <c r="X728" s="359">
        <v>-1.7049886788722546E-4</v>
      </c>
      <c r="Y728" s="664">
        <v>-1.1213287918227675E-3</v>
      </c>
      <c r="Z728" s="359"/>
      <c r="AA728" s="664"/>
      <c r="AB728" s="359">
        <v>7.128245836074866E-2</v>
      </c>
      <c r="AC728" s="363">
        <v>-2.4491002964929911</v>
      </c>
      <c r="AD728" s="865">
        <v>0</v>
      </c>
      <c r="AE728" s="360" t="s">
        <v>1768</v>
      </c>
      <c r="AF728" s="844" t="s">
        <v>1754</v>
      </c>
      <c r="AG728" s="364" t="s">
        <v>728</v>
      </c>
      <c r="AH728" s="364" t="s">
        <v>1747</v>
      </c>
      <c r="AI728" s="364">
        <v>5000</v>
      </c>
      <c r="AJ728" s="364">
        <v>5000</v>
      </c>
      <c r="AK728" s="364">
        <v>1000</v>
      </c>
      <c r="AL728" s="359">
        <v>0.02</v>
      </c>
      <c r="AM728" s="359">
        <v>0.2</v>
      </c>
      <c r="AN728" s="664" t="s">
        <v>34</v>
      </c>
      <c r="AO728" s="357" t="s">
        <v>1323</v>
      </c>
      <c r="AP728" s="360" t="s">
        <v>1762</v>
      </c>
      <c r="AQ728" s="366" t="s">
        <v>668</v>
      </c>
      <c r="AR728" s="359">
        <v>0</v>
      </c>
      <c r="AS728" s="359">
        <v>0</v>
      </c>
      <c r="AT728" s="359" t="s">
        <v>1417</v>
      </c>
      <c r="AX728" s="198"/>
      <c r="AY728" s="184"/>
      <c r="AZ728" s="184"/>
      <c r="BA728" s="184"/>
      <c r="BB728" s="848"/>
      <c r="BC728" s="184"/>
      <c r="BD728" s="184"/>
      <c r="BE728" s="184"/>
      <c r="BF728" s="184"/>
      <c r="BG728" s="848"/>
      <c r="BH728" s="186"/>
      <c r="BI728" s="199"/>
      <c r="BJ728" s="199"/>
      <c r="BK728" s="199"/>
      <c r="BL728" s="186"/>
      <c r="BM728" s="186"/>
      <c r="BN728" s="186"/>
      <c r="BO728" s="186"/>
      <c r="BP728" s="186"/>
      <c r="BQ728" s="186"/>
      <c r="BR728" s="186"/>
      <c r="BS728" s="186"/>
      <c r="BT728" s="187"/>
      <c r="BU728" s="188"/>
      <c r="BV728" s="189"/>
      <c r="BW728" s="185"/>
    </row>
    <row r="729" spans="2:75" customFormat="1" ht="18.75">
      <c r="B729" s="353" t="s">
        <v>182</v>
      </c>
      <c r="C729" s="354">
        <v>30858733000122</v>
      </c>
      <c r="D729" s="355" t="s">
        <v>14</v>
      </c>
      <c r="E729" s="355" t="s">
        <v>607</v>
      </c>
      <c r="F729" s="355" t="s">
        <v>1417</v>
      </c>
      <c r="G729" s="356" t="s">
        <v>1417</v>
      </c>
      <c r="H729" s="356" t="s">
        <v>34</v>
      </c>
      <c r="I729" s="356" t="s">
        <v>34</v>
      </c>
      <c r="J729" s="356" t="s">
        <v>608</v>
      </c>
      <c r="K729" s="357" t="s">
        <v>48</v>
      </c>
      <c r="L729" s="358"/>
      <c r="M729" s="358" t="s">
        <v>34</v>
      </c>
      <c r="N729" s="357">
        <v>497673</v>
      </c>
      <c r="O729" s="357" t="s">
        <v>1320</v>
      </c>
      <c r="P729" s="361">
        <v>43566</v>
      </c>
      <c r="Q729" s="362">
        <v>222.55072016</v>
      </c>
      <c r="R729" s="362">
        <v>205.45247631557751</v>
      </c>
      <c r="S729" s="841">
        <v>17</v>
      </c>
      <c r="T729" s="359">
        <v>0.10932855053200696</v>
      </c>
      <c r="U729" s="664">
        <v>1.093144827237893</v>
      </c>
      <c r="V729" s="359">
        <v>6.3688049321930729E-2</v>
      </c>
      <c r="W729" s="664">
        <v>0.55421982524456104</v>
      </c>
      <c r="X729" s="359">
        <v>8.3879791246028734E-3</v>
      </c>
      <c r="Y729" s="664">
        <v>5.5165659538847008E-2</v>
      </c>
      <c r="Z729" s="359">
        <v>4.889290051816797E-2</v>
      </c>
      <c r="AA729" s="664">
        <v>0.258233677668323</v>
      </c>
      <c r="AB729" s="359">
        <v>0.21833682558983469</v>
      </c>
      <c r="AC729" s="363">
        <v>-0.2346224948447673</v>
      </c>
      <c r="AD729" s="865">
        <v>31635364000171</v>
      </c>
      <c r="AE729" s="360" t="s">
        <v>1981</v>
      </c>
      <c r="AF729" s="844" t="s">
        <v>1741</v>
      </c>
      <c r="AG729" s="364" t="s">
        <v>1436</v>
      </c>
      <c r="AH729" s="364" t="s">
        <v>1747</v>
      </c>
      <c r="AI729" s="364">
        <v>500</v>
      </c>
      <c r="AJ729" s="364">
        <v>100</v>
      </c>
      <c r="AK729" s="364">
        <v>100</v>
      </c>
      <c r="AL729" s="359">
        <v>2.5000000000000001E-2</v>
      </c>
      <c r="AM729" s="359">
        <v>0.2</v>
      </c>
      <c r="AN729" s="664" t="s">
        <v>2194</v>
      </c>
      <c r="AO729" s="357" t="s">
        <v>1323</v>
      </c>
      <c r="AP729" s="360" t="s">
        <v>1744</v>
      </c>
      <c r="AQ729" s="366" t="s">
        <v>670</v>
      </c>
      <c r="AR729" s="359">
        <v>4.31666666666667E-3</v>
      </c>
      <c r="AS729" s="359">
        <v>4.31666666666667E-3</v>
      </c>
      <c r="AT729" s="359" t="s">
        <v>1417</v>
      </c>
      <c r="AX729" s="198"/>
      <c r="AY729" s="184"/>
      <c r="AZ729" s="184"/>
      <c r="BA729" s="184"/>
      <c r="BB729" s="848"/>
      <c r="BC729" s="184"/>
      <c r="BD729" s="184"/>
      <c r="BE729" s="184"/>
      <c r="BF729" s="184"/>
      <c r="BG729" s="848"/>
      <c r="BH729" s="186"/>
      <c r="BI729" s="199"/>
      <c r="BJ729" s="199"/>
      <c r="BK729" s="199"/>
      <c r="BL729" s="186"/>
      <c r="BM729" s="186"/>
      <c r="BN729" s="186"/>
      <c r="BO729" s="186"/>
      <c r="BP729" s="186"/>
      <c r="BQ729" s="186"/>
      <c r="BR729" s="186"/>
      <c r="BS729" s="186"/>
      <c r="BT729" s="187"/>
      <c r="BU729" s="188"/>
      <c r="BV729" s="189"/>
      <c r="BW729" s="185"/>
    </row>
    <row r="730" spans="2:75" customFormat="1" ht="18.75">
      <c r="B730" s="353" t="s">
        <v>216</v>
      </c>
      <c r="C730" s="354">
        <v>9143435000160</v>
      </c>
      <c r="D730" s="355" t="s">
        <v>14</v>
      </c>
      <c r="E730" s="355" t="s">
        <v>607</v>
      </c>
      <c r="F730" s="355" t="s">
        <v>1417</v>
      </c>
      <c r="G730" s="356" t="s">
        <v>1417</v>
      </c>
      <c r="H730" s="356" t="s">
        <v>34</v>
      </c>
      <c r="I730" s="356" t="s">
        <v>34</v>
      </c>
      <c r="J730" s="356" t="s">
        <v>608</v>
      </c>
      <c r="K730" s="357" t="s">
        <v>48</v>
      </c>
      <c r="L730" s="358"/>
      <c r="M730" s="358" t="s">
        <v>1414</v>
      </c>
      <c r="N730" s="357">
        <v>199567</v>
      </c>
      <c r="O730" s="357" t="s">
        <v>1323</v>
      </c>
      <c r="P730" s="361">
        <v>39414</v>
      </c>
      <c r="Q730" s="362">
        <v>341.71943599999997</v>
      </c>
      <c r="R730" s="362">
        <v>346.52192210358572</v>
      </c>
      <c r="S730" s="841">
        <v>17</v>
      </c>
      <c r="T730" s="359">
        <v>7.4890626672095006E-2</v>
      </c>
      <c r="U730" s="664">
        <v>0.74880990150178295</v>
      </c>
      <c r="V730" s="359">
        <v>0.15852676544603117</v>
      </c>
      <c r="W730" s="664">
        <v>1.3795158931305362</v>
      </c>
      <c r="X730" s="359">
        <v>0.52398976760011973</v>
      </c>
      <c r="Y730" s="664">
        <v>3.446150817958352</v>
      </c>
      <c r="Z730" s="359">
        <v>0.51147507605897258</v>
      </c>
      <c r="AA730" s="664">
        <v>2.7014165354602855</v>
      </c>
      <c r="AB730" s="359">
        <v>0.21743301111050142</v>
      </c>
      <c r="AC730" s="363">
        <v>0.20057665193056903</v>
      </c>
      <c r="AD730" s="865">
        <v>0</v>
      </c>
      <c r="AE730" s="360" t="s">
        <v>1810</v>
      </c>
      <c r="AF730" s="844" t="s">
        <v>1741</v>
      </c>
      <c r="AG730" s="364" t="s">
        <v>1436</v>
      </c>
      <c r="AH730" s="364" t="s">
        <v>1747</v>
      </c>
      <c r="AI730" s="364">
        <v>5000</v>
      </c>
      <c r="AJ730" s="364">
        <v>1000</v>
      </c>
      <c r="AK730" s="364">
        <v>5000</v>
      </c>
      <c r="AL730" s="359">
        <v>2.2000000000000002E-2</v>
      </c>
      <c r="AM730" s="359">
        <v>0.15</v>
      </c>
      <c r="AN730" s="664" t="s">
        <v>666</v>
      </c>
      <c r="AO730" s="357" t="s">
        <v>1323</v>
      </c>
      <c r="AP730" s="360" t="s">
        <v>1744</v>
      </c>
      <c r="AQ730" s="366" t="s">
        <v>665</v>
      </c>
      <c r="AR730" s="359">
        <v>3.3333333333333301E-3</v>
      </c>
      <c r="AS730" s="359">
        <v>3.3333333333333301E-3</v>
      </c>
      <c r="AT730" s="359" t="s">
        <v>1417</v>
      </c>
      <c r="AX730" s="198"/>
      <c r="AY730" s="184"/>
      <c r="AZ730" s="184"/>
      <c r="BA730" s="184"/>
      <c r="BB730" s="848"/>
      <c r="BC730" s="184"/>
      <c r="BD730" s="184"/>
      <c r="BE730" s="184"/>
      <c r="BF730" s="184"/>
      <c r="BG730" s="848"/>
      <c r="BH730" s="186"/>
      <c r="BI730" s="199"/>
      <c r="BJ730" s="199"/>
      <c r="BK730" s="199"/>
      <c r="BL730" s="186"/>
      <c r="BM730" s="186"/>
      <c r="BN730" s="186"/>
      <c r="BO730" s="186"/>
      <c r="BP730" s="186"/>
      <c r="BQ730" s="186"/>
      <c r="BR730" s="186"/>
      <c r="BS730" s="186"/>
      <c r="BT730" s="187"/>
      <c r="BU730" s="188"/>
      <c r="BV730" s="189"/>
      <c r="BW730" s="185"/>
    </row>
    <row r="731" spans="2:75" customFormat="1" ht="18.75">
      <c r="B731" s="353" t="s">
        <v>217</v>
      </c>
      <c r="C731" s="354">
        <v>35717650000137</v>
      </c>
      <c r="D731" s="355" t="s">
        <v>14</v>
      </c>
      <c r="E731" s="355" t="s">
        <v>607</v>
      </c>
      <c r="F731" s="355" t="s">
        <v>1417</v>
      </c>
      <c r="G731" s="356" t="s">
        <v>1417</v>
      </c>
      <c r="H731" s="356" t="s">
        <v>34</v>
      </c>
      <c r="I731" s="356" t="s">
        <v>34</v>
      </c>
      <c r="J731" s="356" t="s">
        <v>608</v>
      </c>
      <c r="K731" s="357" t="s">
        <v>48</v>
      </c>
      <c r="L731" s="358"/>
      <c r="M731" s="358" t="s">
        <v>1414</v>
      </c>
      <c r="N731" s="357">
        <v>535151</v>
      </c>
      <c r="O731" s="357" t="s">
        <v>1320</v>
      </c>
      <c r="P731" s="361">
        <v>43882</v>
      </c>
      <c r="Q731" s="362">
        <v>52.085187179999998</v>
      </c>
      <c r="R731" s="362">
        <v>34.716059761320011</v>
      </c>
      <c r="S731" s="841">
        <v>17</v>
      </c>
      <c r="T731" s="359">
        <v>8.6158006248589603E-2</v>
      </c>
      <c r="U731" s="664">
        <v>0.86146919901039731</v>
      </c>
      <c r="V731" s="359">
        <v>0.16738567203342281</v>
      </c>
      <c r="W731" s="664">
        <v>1.4566069912721058</v>
      </c>
      <c r="X731" s="359">
        <v>0.49789030981686455</v>
      </c>
      <c r="Y731" s="664">
        <v>3.2745011535002595</v>
      </c>
      <c r="Z731" s="359"/>
      <c r="AA731" s="664"/>
      <c r="AB731" s="359">
        <v>0.21392143034467326</v>
      </c>
      <c r="AC731" s="363">
        <v>0.24528113845619104</v>
      </c>
      <c r="AD731" s="865">
        <v>0</v>
      </c>
      <c r="AE731" s="360" t="s">
        <v>1810</v>
      </c>
      <c r="AF731" s="844" t="s">
        <v>1741</v>
      </c>
      <c r="AG731" s="364" t="s">
        <v>1436</v>
      </c>
      <c r="AH731" s="364" t="s">
        <v>1747</v>
      </c>
      <c r="AI731" s="364">
        <v>500</v>
      </c>
      <c r="AJ731" s="364">
        <v>500</v>
      </c>
      <c r="AK731" s="364">
        <v>500</v>
      </c>
      <c r="AL731" s="359">
        <v>2.1000000000000001E-2</v>
      </c>
      <c r="AM731" s="359">
        <v>0.2</v>
      </c>
      <c r="AN731" s="664" t="s">
        <v>666</v>
      </c>
      <c r="AO731" s="357" t="s">
        <v>1323</v>
      </c>
      <c r="AP731" s="360" t="s">
        <v>1744</v>
      </c>
      <c r="AQ731" s="366" t="s">
        <v>670</v>
      </c>
      <c r="AR731" s="359">
        <v>3.3333333333333301E-3</v>
      </c>
      <c r="AS731" s="359">
        <v>3.3333333333333301E-3</v>
      </c>
      <c r="AT731" s="359" t="s">
        <v>1417</v>
      </c>
      <c r="AX731" s="198"/>
      <c r="AY731" s="184"/>
      <c r="AZ731" s="184"/>
      <c r="BA731" s="184"/>
      <c r="BB731" s="848"/>
      <c r="BC731" s="184"/>
      <c r="BD731" s="184"/>
      <c r="BE731" s="184"/>
      <c r="BF731" s="184"/>
      <c r="BG731" s="848"/>
      <c r="BH731" s="186"/>
      <c r="BI731" s="199"/>
      <c r="BJ731" s="199"/>
      <c r="BK731" s="199"/>
      <c r="BL731" s="186"/>
      <c r="BM731" s="186"/>
      <c r="BN731" s="186"/>
      <c r="BO731" s="186"/>
      <c r="BP731" s="186"/>
      <c r="BQ731" s="186"/>
      <c r="BR731" s="186"/>
      <c r="BS731" s="186"/>
      <c r="BT731" s="187"/>
      <c r="BU731" s="188"/>
      <c r="BV731" s="189"/>
      <c r="BW731" s="185"/>
    </row>
    <row r="732" spans="2:75" customFormat="1" ht="18.75">
      <c r="B732" s="353" t="s">
        <v>1659</v>
      </c>
      <c r="C732" s="354">
        <v>35535474000112</v>
      </c>
      <c r="D732" s="355" t="s">
        <v>14</v>
      </c>
      <c r="E732" s="355" t="s">
        <v>1417</v>
      </c>
      <c r="F732" s="355" t="s">
        <v>1417</v>
      </c>
      <c r="G732" s="356" t="s">
        <v>1417</v>
      </c>
      <c r="H732" s="356" t="s">
        <v>34</v>
      </c>
      <c r="I732" s="356" t="s">
        <v>1417</v>
      </c>
      <c r="J732" s="356" t="s">
        <v>1417</v>
      </c>
      <c r="K732" s="357" t="s">
        <v>1417</v>
      </c>
      <c r="L732" s="358"/>
      <c r="M732" s="358" t="s">
        <v>1417</v>
      </c>
      <c r="N732" s="357">
        <v>525847</v>
      </c>
      <c r="O732" s="357" t="s">
        <v>1320</v>
      </c>
      <c r="P732" s="361">
        <v>43870</v>
      </c>
      <c r="Q732" s="362">
        <v>9.1894087199999994</v>
      </c>
      <c r="R732" s="362">
        <v>15.446590976454189</v>
      </c>
      <c r="S732" s="841">
        <v>17</v>
      </c>
      <c r="T732" s="359">
        <v>3.4446293845743936E-2</v>
      </c>
      <c r="U732" s="664">
        <v>0.34441861482438346</v>
      </c>
      <c r="V732" s="359">
        <v>9.1488729491905119E-2</v>
      </c>
      <c r="W732" s="664">
        <v>0.79614414651871823</v>
      </c>
      <c r="X732" s="359">
        <v>9.6464963853404306E-4</v>
      </c>
      <c r="Y732" s="664">
        <v>6.3442615608751089E-3</v>
      </c>
      <c r="Z732" s="359"/>
      <c r="AA732" s="664"/>
      <c r="AB732" s="359">
        <v>0.26860257857483111</v>
      </c>
      <c r="AC732" s="363">
        <v>-8.7214540868129076E-2</v>
      </c>
      <c r="AD732" s="865">
        <v>20658576000158</v>
      </c>
      <c r="AE732" s="360" t="s">
        <v>1829</v>
      </c>
      <c r="AF732" s="844" t="s">
        <v>1830</v>
      </c>
      <c r="AG732" s="364" t="s">
        <v>1439</v>
      </c>
      <c r="AH732" s="364" t="s">
        <v>1747</v>
      </c>
      <c r="AI732" s="364">
        <v>20000</v>
      </c>
      <c r="AJ732" s="364">
        <v>10000</v>
      </c>
      <c r="AK732" s="364">
        <v>20000</v>
      </c>
      <c r="AL732" s="359">
        <v>0.02</v>
      </c>
      <c r="AM732" s="359">
        <v>0</v>
      </c>
      <c r="AN732" s="664" t="s">
        <v>666</v>
      </c>
      <c r="AO732" s="357" t="s">
        <v>1323</v>
      </c>
      <c r="AP732" s="360" t="s">
        <v>1744</v>
      </c>
      <c r="AQ732" s="366" t="s">
        <v>659</v>
      </c>
      <c r="AR732" s="359">
        <v>0</v>
      </c>
      <c r="AS732" s="359">
        <v>0</v>
      </c>
      <c r="AT732" s="359" t="s">
        <v>1417</v>
      </c>
      <c r="AX732" s="198"/>
      <c r="AY732" s="184"/>
      <c r="AZ732" s="184"/>
      <c r="BA732" s="184"/>
      <c r="BB732" s="848"/>
      <c r="BC732" s="184"/>
      <c r="BD732" s="184"/>
      <c r="BE732" s="184"/>
      <c r="BF732" s="184"/>
      <c r="BG732" s="848"/>
      <c r="BH732" s="186"/>
      <c r="BI732" s="199"/>
      <c r="BJ732" s="199"/>
      <c r="BK732" s="199"/>
      <c r="BL732" s="186"/>
      <c r="BM732" s="186"/>
      <c r="BN732" s="186"/>
      <c r="BO732" s="186"/>
      <c r="BP732" s="186"/>
      <c r="BQ732" s="186"/>
      <c r="BR732" s="186"/>
      <c r="BS732" s="186"/>
      <c r="BT732" s="187"/>
      <c r="BU732" s="188"/>
      <c r="BV732" s="189"/>
      <c r="BW732" s="185"/>
    </row>
    <row r="733" spans="2:75" customFormat="1" ht="18.75">
      <c r="B733" s="353" t="s">
        <v>293</v>
      </c>
      <c r="C733" s="354">
        <v>20658576000158</v>
      </c>
      <c r="D733" s="355" t="s">
        <v>14</v>
      </c>
      <c r="E733" s="355" t="s">
        <v>607</v>
      </c>
      <c r="F733" s="355" t="s">
        <v>1417</v>
      </c>
      <c r="G733" s="356" t="s">
        <v>1417</v>
      </c>
      <c r="H733" s="356" t="s">
        <v>34</v>
      </c>
      <c r="I733" s="356" t="s">
        <v>34</v>
      </c>
      <c r="J733" s="356" t="s">
        <v>608</v>
      </c>
      <c r="K733" s="357" t="s">
        <v>48</v>
      </c>
      <c r="L733" s="358"/>
      <c r="M733" s="358" t="s">
        <v>34</v>
      </c>
      <c r="N733" s="357">
        <v>395511</v>
      </c>
      <c r="O733" s="357" t="s">
        <v>1320</v>
      </c>
      <c r="P733" s="361">
        <v>41857</v>
      </c>
      <c r="Q733" s="362">
        <v>914.38554899999997</v>
      </c>
      <c r="R733" s="362">
        <v>1103.6461247028112</v>
      </c>
      <c r="S733" s="841">
        <v>17</v>
      </c>
      <c r="T733" s="359">
        <v>3.7406518559828683E-2</v>
      </c>
      <c r="U733" s="664">
        <v>0.37401705290772891</v>
      </c>
      <c r="V733" s="359">
        <v>9.5061978903435485E-2</v>
      </c>
      <c r="W733" s="664">
        <v>0.82723892309765257</v>
      </c>
      <c r="X733" s="359">
        <v>4.9507753044004676E-3</v>
      </c>
      <c r="Y733" s="664">
        <v>3.2560022007543842E-2</v>
      </c>
      <c r="Z733" s="359">
        <v>1.026883691396252E-2</v>
      </c>
      <c r="AA733" s="664">
        <v>5.4236085271386479E-2</v>
      </c>
      <c r="AB733" s="359">
        <v>0.27475138581861408</v>
      </c>
      <c r="AC733" s="363">
        <v>-7.2257328550748623E-2</v>
      </c>
      <c r="AD733" s="865">
        <v>26491395000166</v>
      </c>
      <c r="AE733" s="360" t="s">
        <v>1931</v>
      </c>
      <c r="AF733" s="844" t="s">
        <v>1783</v>
      </c>
      <c r="AG733" s="364" t="s">
        <v>59</v>
      </c>
      <c r="AH733" s="364" t="s">
        <v>1747</v>
      </c>
      <c r="AI733" s="364">
        <v>1000</v>
      </c>
      <c r="AJ733" s="364">
        <v>500</v>
      </c>
      <c r="AK733" s="364">
        <v>1000</v>
      </c>
      <c r="AL733" s="359">
        <v>0.02</v>
      </c>
      <c r="AM733" s="359">
        <v>0.2</v>
      </c>
      <c r="AN733" s="664" t="s">
        <v>666</v>
      </c>
      <c r="AO733" s="357" t="s">
        <v>1323</v>
      </c>
      <c r="AP733" s="360" t="s">
        <v>1744</v>
      </c>
      <c r="AQ733" s="366" t="s">
        <v>659</v>
      </c>
      <c r="AR733" s="359">
        <v>4.9333333333333304E-3</v>
      </c>
      <c r="AS733" s="359">
        <v>4.9333333333333304E-3</v>
      </c>
      <c r="AT733" s="359" t="s">
        <v>1417</v>
      </c>
      <c r="AX733" s="198"/>
      <c r="AY733" s="184"/>
      <c r="AZ733" s="184"/>
      <c r="BA733" s="184"/>
      <c r="BB733" s="848"/>
      <c r="BC733" s="184"/>
      <c r="BD733" s="184"/>
      <c r="BE733" s="184"/>
      <c r="BF733" s="184"/>
      <c r="BG733" s="848"/>
      <c r="BH733" s="186"/>
      <c r="BI733" s="199"/>
      <c r="BJ733" s="199"/>
      <c r="BK733" s="199"/>
      <c r="BL733" s="186"/>
      <c r="BM733" s="186"/>
      <c r="BN733" s="186"/>
      <c r="BO733" s="186"/>
      <c r="BP733" s="186"/>
      <c r="BQ733" s="186"/>
      <c r="BR733" s="186"/>
      <c r="BS733" s="186"/>
      <c r="BT733" s="187"/>
      <c r="BU733" s="188"/>
      <c r="BV733" s="189"/>
      <c r="BW733" s="185"/>
    </row>
    <row r="734" spans="2:75" customFormat="1" ht="18.75">
      <c r="B734" s="353" t="s">
        <v>295</v>
      </c>
      <c r="C734" s="354">
        <v>35471548000102</v>
      </c>
      <c r="D734" s="355" t="s">
        <v>14</v>
      </c>
      <c r="E734" s="355" t="s">
        <v>607</v>
      </c>
      <c r="F734" s="355" t="s">
        <v>1417</v>
      </c>
      <c r="G734" s="356" t="s">
        <v>1417</v>
      </c>
      <c r="H734" s="356" t="s">
        <v>34</v>
      </c>
      <c r="I734" s="356" t="s">
        <v>34</v>
      </c>
      <c r="J734" s="356" t="s">
        <v>608</v>
      </c>
      <c r="K734" s="357" t="s">
        <v>48</v>
      </c>
      <c r="L734" s="358"/>
      <c r="M734" s="358" t="s">
        <v>34</v>
      </c>
      <c r="N734" s="357">
        <v>524174</v>
      </c>
      <c r="O734" s="357" t="s">
        <v>1320</v>
      </c>
      <c r="P734" s="361">
        <v>43842</v>
      </c>
      <c r="Q734" s="362">
        <v>16.446403839999999</v>
      </c>
      <c r="R734" s="362">
        <v>7.371018527450202</v>
      </c>
      <c r="S734" s="841">
        <v>17</v>
      </c>
      <c r="T734" s="359">
        <v>4.0992119759097889E-2</v>
      </c>
      <c r="U734" s="664">
        <v>0.40986845114218756</v>
      </c>
      <c r="V734" s="359">
        <v>8.8433729910528669E-3</v>
      </c>
      <c r="W734" s="664">
        <v>7.6955923220372383E-2</v>
      </c>
      <c r="X734" s="359">
        <v>-2.3678057817629661E-2</v>
      </c>
      <c r="Y734" s="664">
        <v>-0.15572471708676733</v>
      </c>
      <c r="Z734" s="359"/>
      <c r="AA734" s="664"/>
      <c r="AB734" s="359">
        <v>0.26314900654736223</v>
      </c>
      <c r="AC734" s="363">
        <v>-0.40308496109849729</v>
      </c>
      <c r="AD734" s="865">
        <v>9352724000179</v>
      </c>
      <c r="AE734" s="360" t="s">
        <v>2017</v>
      </c>
      <c r="AF734" s="844" t="s">
        <v>1760</v>
      </c>
      <c r="AG734" s="364" t="s">
        <v>1435</v>
      </c>
      <c r="AH734" s="364" t="s">
        <v>1747</v>
      </c>
      <c r="AI734" s="364">
        <v>1000</v>
      </c>
      <c r="AJ734" s="364">
        <v>100</v>
      </c>
      <c r="AK734" s="364">
        <v>1000</v>
      </c>
      <c r="AL734" s="359">
        <v>1.2500000000000001E-2</v>
      </c>
      <c r="AM734" s="359">
        <v>0.15</v>
      </c>
      <c r="AN734" s="664" t="s">
        <v>34</v>
      </c>
      <c r="AO734" s="357" t="s">
        <v>1323</v>
      </c>
      <c r="AP734" s="360" t="s">
        <v>1744</v>
      </c>
      <c r="AQ734" s="366" t="s">
        <v>659</v>
      </c>
      <c r="AR734" s="359">
        <v>8.0000000000000002E-3</v>
      </c>
      <c r="AS734" s="359">
        <v>8.0000000000000002E-3</v>
      </c>
      <c r="AT734" s="359" t="s">
        <v>1417</v>
      </c>
      <c r="AX734" s="198"/>
      <c r="AY734" s="184"/>
      <c r="AZ734" s="184"/>
      <c r="BA734" s="184"/>
      <c r="BB734" s="848"/>
      <c r="BC734" s="184"/>
      <c r="BD734" s="184"/>
      <c r="BE734" s="184"/>
      <c r="BF734" s="184"/>
      <c r="BG734" s="848"/>
      <c r="BH734" s="186"/>
      <c r="BI734" s="199"/>
      <c r="BJ734" s="199"/>
      <c r="BK734" s="199"/>
      <c r="BL734" s="186"/>
      <c r="BM734" s="186"/>
      <c r="BN734" s="186"/>
      <c r="BO734" s="186"/>
      <c r="BP734" s="186"/>
      <c r="BQ734" s="186"/>
      <c r="BR734" s="186"/>
      <c r="BS734" s="186"/>
      <c r="BT734" s="187"/>
      <c r="BU734" s="188"/>
      <c r="BV734" s="189"/>
      <c r="BW734" s="185"/>
    </row>
    <row r="735" spans="2:75" customFormat="1" ht="18.75">
      <c r="B735" s="353" t="s">
        <v>317</v>
      </c>
      <c r="C735" s="354">
        <v>11628883000103</v>
      </c>
      <c r="D735" s="355" t="s">
        <v>14</v>
      </c>
      <c r="E735" s="355" t="s">
        <v>607</v>
      </c>
      <c r="F735" s="355" t="s">
        <v>1417</v>
      </c>
      <c r="G735" s="356" t="s">
        <v>1417</v>
      </c>
      <c r="H735" s="356" t="s">
        <v>34</v>
      </c>
      <c r="I735" s="356" t="s">
        <v>34</v>
      </c>
      <c r="J735" s="356" t="s">
        <v>608</v>
      </c>
      <c r="K735" s="357" t="s">
        <v>48</v>
      </c>
      <c r="L735" s="358"/>
      <c r="M735" s="358" t="s">
        <v>34</v>
      </c>
      <c r="N735" s="357">
        <v>378100</v>
      </c>
      <c r="O735" s="357" t="s">
        <v>1320</v>
      </c>
      <c r="P735" s="361">
        <v>40271</v>
      </c>
      <c r="Q735" s="362">
        <v>1035.3435870000001</v>
      </c>
      <c r="R735" s="362">
        <v>1009.453817418326</v>
      </c>
      <c r="S735" s="841">
        <v>17</v>
      </c>
      <c r="T735" s="359">
        <v>0.1129585126856909</v>
      </c>
      <c r="U735" s="664">
        <v>1.1294397779352154</v>
      </c>
      <c r="V735" s="359">
        <v>0.12107645498728603</v>
      </c>
      <c r="W735" s="664">
        <v>1.053619516356862</v>
      </c>
      <c r="X735" s="359">
        <v>0.16404757673835801</v>
      </c>
      <c r="Y735" s="664">
        <v>1.0789002490453381</v>
      </c>
      <c r="Z735" s="359">
        <v>0.1058065414256244</v>
      </c>
      <c r="AA735" s="664">
        <v>0.55882985104456939</v>
      </c>
      <c r="AB735" s="359">
        <v>0.19541788015955522</v>
      </c>
      <c r="AC735" s="363">
        <v>3.1530763326009653E-2</v>
      </c>
      <c r="AD735" s="865">
        <v>11616482000125</v>
      </c>
      <c r="AE735" s="360" t="s">
        <v>1841</v>
      </c>
      <c r="AF735" s="844" t="s">
        <v>1785</v>
      </c>
      <c r="AG735" s="364" t="s">
        <v>719</v>
      </c>
      <c r="AH735" s="364" t="s">
        <v>1747</v>
      </c>
      <c r="AI735" s="364">
        <v>5000</v>
      </c>
      <c r="AJ735" s="364">
        <v>0</v>
      </c>
      <c r="AK735" s="364">
        <v>0</v>
      </c>
      <c r="AL735" s="359">
        <v>0.02</v>
      </c>
      <c r="AM735" s="359">
        <v>0.2</v>
      </c>
      <c r="AN735" s="664" t="s">
        <v>666</v>
      </c>
      <c r="AO735" s="357" t="s">
        <v>1323</v>
      </c>
      <c r="AP735" s="360" t="s">
        <v>1744</v>
      </c>
      <c r="AQ735" s="366" t="s">
        <v>665</v>
      </c>
      <c r="AR735" s="359">
        <v>5.3333333333333297E-3</v>
      </c>
      <c r="AS735" s="359">
        <v>5.3333333333333297E-3</v>
      </c>
      <c r="AT735" s="359" t="s">
        <v>1417</v>
      </c>
      <c r="AX735" s="198"/>
      <c r="AY735" s="184"/>
      <c r="AZ735" s="184"/>
      <c r="BA735" s="184"/>
      <c r="BB735" s="848"/>
      <c r="BC735" s="184"/>
      <c r="BD735" s="184"/>
      <c r="BE735" s="184"/>
      <c r="BF735" s="184"/>
      <c r="BG735" s="848"/>
      <c r="BH735" s="186"/>
      <c r="BI735" s="199"/>
      <c r="BJ735" s="199"/>
      <c r="BK735" s="199"/>
      <c r="BL735" s="186"/>
      <c r="BM735" s="186"/>
      <c r="BN735" s="186"/>
      <c r="BO735" s="186"/>
      <c r="BP735" s="186"/>
      <c r="BQ735" s="186"/>
      <c r="BR735" s="186"/>
      <c r="BS735" s="186"/>
      <c r="BT735" s="187"/>
      <c r="BU735" s="188"/>
      <c r="BV735" s="189"/>
      <c r="BW735" s="185"/>
    </row>
    <row r="736" spans="2:75" customFormat="1" ht="18.75">
      <c r="B736" s="353" t="s">
        <v>27</v>
      </c>
      <c r="C736" s="354">
        <v>18471807000178</v>
      </c>
      <c r="D736" s="355" t="s">
        <v>14</v>
      </c>
      <c r="E736" s="355" t="s">
        <v>614</v>
      </c>
      <c r="F736" s="355" t="s">
        <v>1417</v>
      </c>
      <c r="G736" s="356" t="s">
        <v>1417</v>
      </c>
      <c r="H736" s="356" t="s">
        <v>1337</v>
      </c>
      <c r="I736" s="356" t="s">
        <v>34</v>
      </c>
      <c r="J736" s="356" t="s">
        <v>608</v>
      </c>
      <c r="K736" s="357" t="s">
        <v>48</v>
      </c>
      <c r="L736" s="358"/>
      <c r="M736" s="358" t="s">
        <v>34</v>
      </c>
      <c r="N736" s="357">
        <v>351830</v>
      </c>
      <c r="O736" s="357" t="s">
        <v>1320</v>
      </c>
      <c r="P736" s="361">
        <v>41580</v>
      </c>
      <c r="Q736" s="362">
        <v>124.165862</v>
      </c>
      <c r="R736" s="362">
        <v>215.44101727888443</v>
      </c>
      <c r="S736" s="841">
        <v>17</v>
      </c>
      <c r="T736" s="359">
        <v>-0.14610518341387502</v>
      </c>
      <c r="U736" s="664">
        <v>-1.460863833868933</v>
      </c>
      <c r="V736" s="359">
        <v>-0.12539506803686506</v>
      </c>
      <c r="W736" s="664">
        <v>-1.0912005224501415</v>
      </c>
      <c r="X736" s="359">
        <v>-0.11497303907389</v>
      </c>
      <c r="Y736" s="664">
        <v>-0.75614917913819402</v>
      </c>
      <c r="Z736" s="359">
        <v>-8.7774101298115026E-2</v>
      </c>
      <c r="AA736" s="664">
        <v>-0.46358937068627559</v>
      </c>
      <c r="AB736" s="359">
        <v>0.19871097389735348</v>
      </c>
      <c r="AC736" s="363">
        <v>-1.2093436179287438</v>
      </c>
      <c r="AD736" s="865">
        <v>18543673000153</v>
      </c>
      <c r="AE736" s="360" t="s">
        <v>1766</v>
      </c>
      <c r="AF736" s="844" t="s">
        <v>1741</v>
      </c>
      <c r="AG736" s="364" t="s">
        <v>1436</v>
      </c>
      <c r="AH736" s="364" t="s">
        <v>1747</v>
      </c>
      <c r="AI736" s="364">
        <v>50000</v>
      </c>
      <c r="AJ736" s="364">
        <v>5000</v>
      </c>
      <c r="AK736" s="364">
        <v>25000</v>
      </c>
      <c r="AL736" s="359">
        <v>0.02</v>
      </c>
      <c r="AM736" s="359">
        <v>0.2</v>
      </c>
      <c r="AN736" s="664" t="s">
        <v>34</v>
      </c>
      <c r="AO736" s="357" t="s">
        <v>1323</v>
      </c>
      <c r="AP736" s="360" t="s">
        <v>1762</v>
      </c>
      <c r="AQ736" s="366" t="s">
        <v>668</v>
      </c>
      <c r="AR736" s="359">
        <v>5.3333333333333297E-3</v>
      </c>
      <c r="AS736" s="359">
        <v>5.3333333333333297E-3</v>
      </c>
      <c r="AT736" s="359" t="s">
        <v>1417</v>
      </c>
      <c r="AX736" s="198"/>
      <c r="AY736" s="184"/>
      <c r="AZ736" s="184"/>
      <c r="BA736" s="184"/>
      <c r="BB736" s="848"/>
      <c r="BC736" s="184"/>
      <c r="BD736" s="184"/>
      <c r="BE736" s="184"/>
      <c r="BF736" s="184"/>
      <c r="BG736" s="848"/>
      <c r="BH736" s="186"/>
      <c r="BI736" s="199"/>
      <c r="BJ736" s="199"/>
      <c r="BK736" s="199"/>
      <c r="BL736" s="186"/>
      <c r="BM736" s="186"/>
      <c r="BN736" s="186"/>
      <c r="BO736" s="186"/>
      <c r="BP736" s="186"/>
      <c r="BQ736" s="186"/>
      <c r="BR736" s="186"/>
      <c r="BS736" s="186"/>
      <c r="BT736" s="187"/>
      <c r="BU736" s="188"/>
      <c r="BV736" s="189"/>
      <c r="BW736" s="185"/>
    </row>
    <row r="737" spans="2:75" customFormat="1" ht="18.75">
      <c r="B737" s="353" t="s">
        <v>1116</v>
      </c>
      <c r="C737" s="354">
        <v>14083797000142</v>
      </c>
      <c r="D737" s="355" t="s">
        <v>14</v>
      </c>
      <c r="E737" s="355" t="s">
        <v>607</v>
      </c>
      <c r="F737" s="355" t="s">
        <v>1417</v>
      </c>
      <c r="G737" s="356" t="s">
        <v>1417</v>
      </c>
      <c r="H737" s="356" t="s">
        <v>34</v>
      </c>
      <c r="I737" s="356" t="s">
        <v>34</v>
      </c>
      <c r="J737" s="356" t="s">
        <v>608</v>
      </c>
      <c r="K737" s="357" t="s">
        <v>48</v>
      </c>
      <c r="L737" s="358"/>
      <c r="M737" s="358" t="s">
        <v>34</v>
      </c>
      <c r="N737" s="357">
        <v>287962</v>
      </c>
      <c r="O737" s="357" t="s">
        <v>1320</v>
      </c>
      <c r="P737" s="361">
        <v>40818</v>
      </c>
      <c r="Q737" s="362">
        <v>150.41743199999999</v>
      </c>
      <c r="R737" s="362">
        <v>180.17607113944231</v>
      </c>
      <c r="S737" s="841">
        <v>17</v>
      </c>
      <c r="T737" s="359">
        <v>0.11270519648901578</v>
      </c>
      <c r="U737" s="664">
        <v>1.1269069419220834</v>
      </c>
      <c r="V737" s="359">
        <v>4.2508859336141347E-2</v>
      </c>
      <c r="W737" s="664">
        <v>0.36991637902951674</v>
      </c>
      <c r="X737" s="359">
        <v>2.1751279298458215E-2</v>
      </c>
      <c r="Y737" s="664">
        <v>0.14305277236487246</v>
      </c>
      <c r="Z737" s="359">
        <v>5.1587663043039189E-2</v>
      </c>
      <c r="AA737" s="664">
        <v>0.27246638691374181</v>
      </c>
      <c r="AB737" s="359">
        <v>0.22878579889082207</v>
      </c>
      <c r="AC737" s="363">
        <v>-0.31647908687162774</v>
      </c>
      <c r="AD737" s="865">
        <v>14126355000136</v>
      </c>
      <c r="AE737" s="360" t="s">
        <v>1866</v>
      </c>
      <c r="AF737" s="844" t="s">
        <v>1741</v>
      </c>
      <c r="AG737" s="364" t="s">
        <v>1436</v>
      </c>
      <c r="AH737" s="364" t="s">
        <v>1747</v>
      </c>
      <c r="AI737" s="364">
        <v>25000</v>
      </c>
      <c r="AJ737" s="364">
        <v>5000</v>
      </c>
      <c r="AK737" s="364">
        <v>5000</v>
      </c>
      <c r="AL737" s="359">
        <v>2.9300000000000003E-2</v>
      </c>
      <c r="AM737" s="359">
        <v>0</v>
      </c>
      <c r="AN737" s="664" t="s">
        <v>2161</v>
      </c>
      <c r="AO737" s="357" t="s">
        <v>1323</v>
      </c>
      <c r="AP737" s="360" t="s">
        <v>1744</v>
      </c>
      <c r="AQ737" s="366" t="s">
        <v>659</v>
      </c>
      <c r="AR737" s="359">
        <v>4.8833333333333298E-3</v>
      </c>
      <c r="AS737" s="359">
        <v>4.8833333333333298E-3</v>
      </c>
      <c r="AT737" s="359" t="s">
        <v>1417</v>
      </c>
      <c r="AX737" s="198"/>
      <c r="AY737" s="184"/>
      <c r="AZ737" s="184"/>
      <c r="BA737" s="184"/>
      <c r="BB737" s="848"/>
      <c r="BC737" s="184"/>
      <c r="BD737" s="184"/>
      <c r="BE737" s="184"/>
      <c r="BF737" s="184"/>
      <c r="BG737" s="848"/>
      <c r="BH737" s="186"/>
      <c r="BI737" s="199"/>
      <c r="BJ737" s="199"/>
      <c r="BK737" s="199"/>
      <c r="BL737" s="186"/>
      <c r="BM737" s="186"/>
      <c r="BN737" s="186"/>
      <c r="BO737" s="186"/>
      <c r="BP737" s="186"/>
      <c r="BQ737" s="186"/>
      <c r="BR737" s="186"/>
      <c r="BS737" s="186"/>
      <c r="BT737" s="187"/>
      <c r="BU737" s="188"/>
      <c r="BV737" s="189"/>
      <c r="BW737" s="185"/>
    </row>
    <row r="738" spans="2:75" customFormat="1" ht="18.75">
      <c r="B738" s="353" t="s">
        <v>343</v>
      </c>
      <c r="C738" s="354">
        <v>17787909000134</v>
      </c>
      <c r="D738" s="355" t="s">
        <v>14</v>
      </c>
      <c r="E738" s="355" t="s">
        <v>607</v>
      </c>
      <c r="F738" s="355" t="s">
        <v>1417</v>
      </c>
      <c r="G738" s="356" t="s">
        <v>1417</v>
      </c>
      <c r="H738" s="356" t="s">
        <v>34</v>
      </c>
      <c r="I738" s="356" t="s">
        <v>34</v>
      </c>
      <c r="J738" s="356" t="s">
        <v>608</v>
      </c>
      <c r="K738" s="357" t="s">
        <v>48</v>
      </c>
      <c r="L738" s="358"/>
      <c r="M738" s="358" t="s">
        <v>34</v>
      </c>
      <c r="N738" s="357">
        <v>342106</v>
      </c>
      <c r="O738" s="357" t="s">
        <v>1320</v>
      </c>
      <c r="P738" s="361">
        <v>41488</v>
      </c>
      <c r="Q738" s="362">
        <v>67.499848</v>
      </c>
      <c r="R738" s="362">
        <v>101.51302233067734</v>
      </c>
      <c r="S738" s="841">
        <v>17</v>
      </c>
      <c r="T738" s="359">
        <v>2.587928546319529E-2</v>
      </c>
      <c r="U738" s="664">
        <v>0.25875955456322108</v>
      </c>
      <c r="V738" s="359">
        <v>2.4762125270443303E-2</v>
      </c>
      <c r="W738" s="664">
        <v>0.21548251023827994</v>
      </c>
      <c r="X738" s="359">
        <v>-2.7312365978955921E-2</v>
      </c>
      <c r="Y738" s="664">
        <v>-0.17962666101256003</v>
      </c>
      <c r="Z738" s="359">
        <v>-7.4021280022014913E-2</v>
      </c>
      <c r="AA738" s="664">
        <v>-0.39095220703257044</v>
      </c>
      <c r="AB738" s="359">
        <v>0.24028354671073815</v>
      </c>
      <c r="AC738" s="363">
        <v>-0.37519279210736073</v>
      </c>
      <c r="AD738" s="865">
        <v>26470606000184</v>
      </c>
      <c r="AE738" s="360" t="s">
        <v>1787</v>
      </c>
      <c r="AF738" s="844" t="s">
        <v>1783</v>
      </c>
      <c r="AG738" s="364" t="s">
        <v>59</v>
      </c>
      <c r="AH738" s="364" t="s">
        <v>1747</v>
      </c>
      <c r="AI738" s="364">
        <v>20000</v>
      </c>
      <c r="AJ738" s="364">
        <v>0</v>
      </c>
      <c r="AK738" s="364">
        <v>0</v>
      </c>
      <c r="AL738" s="359">
        <v>0</v>
      </c>
      <c r="AM738" s="359">
        <v>0.1</v>
      </c>
      <c r="AN738" s="664" t="s">
        <v>666</v>
      </c>
      <c r="AO738" s="357" t="s">
        <v>1323</v>
      </c>
      <c r="AP738" s="360" t="s">
        <v>1744</v>
      </c>
      <c r="AQ738" s="366" t="s">
        <v>659</v>
      </c>
      <c r="AR738" s="359">
        <v>5.3333333333333297E-3</v>
      </c>
      <c r="AS738" s="359">
        <v>5.3333333333333297E-3</v>
      </c>
      <c r="AT738" s="359" t="s">
        <v>1417</v>
      </c>
      <c r="AX738" s="198"/>
      <c r="AY738" s="184"/>
      <c r="AZ738" s="184"/>
      <c r="BA738" s="184"/>
      <c r="BB738" s="848"/>
      <c r="BC738" s="184"/>
      <c r="BD738" s="184"/>
      <c r="BE738" s="184"/>
      <c r="BF738" s="184"/>
      <c r="BG738" s="848"/>
      <c r="BH738" s="186"/>
      <c r="BI738" s="199"/>
      <c r="BJ738" s="199"/>
      <c r="BK738" s="199"/>
      <c r="BL738" s="186"/>
      <c r="BM738" s="186"/>
      <c r="BN738" s="186"/>
      <c r="BO738" s="186"/>
      <c r="BP738" s="186"/>
      <c r="BQ738" s="186"/>
      <c r="BR738" s="186"/>
      <c r="BS738" s="186"/>
      <c r="BT738" s="187"/>
      <c r="BU738" s="188"/>
      <c r="BV738" s="189"/>
      <c r="BW738" s="185"/>
    </row>
    <row r="739" spans="2:75" customFormat="1" ht="18.75">
      <c r="B739" s="353" t="s">
        <v>369</v>
      </c>
      <c r="C739" s="354">
        <v>2444266000159</v>
      </c>
      <c r="D739" s="355" t="s">
        <v>14</v>
      </c>
      <c r="E739" s="355" t="s">
        <v>607</v>
      </c>
      <c r="F739" s="355" t="s">
        <v>1417</v>
      </c>
      <c r="G739" s="356" t="s">
        <v>1417</v>
      </c>
      <c r="H739" s="356" t="s">
        <v>34</v>
      </c>
      <c r="I739" s="356" t="s">
        <v>34</v>
      </c>
      <c r="J739" s="356" t="s">
        <v>608</v>
      </c>
      <c r="K739" s="357" t="s">
        <v>48</v>
      </c>
      <c r="L739" s="358"/>
      <c r="M739" s="358" t="s">
        <v>1414</v>
      </c>
      <c r="N739" s="357">
        <v>202770</v>
      </c>
      <c r="O739" s="357" t="s">
        <v>1320</v>
      </c>
      <c r="P739" s="361">
        <v>39466</v>
      </c>
      <c r="Q739" s="362">
        <v>311.67286799999999</v>
      </c>
      <c r="R739" s="362">
        <v>286.65765067729086</v>
      </c>
      <c r="S739" s="841">
        <v>17</v>
      </c>
      <c r="T739" s="359">
        <v>0.15682637389535814</v>
      </c>
      <c r="U739" s="664">
        <v>1.5680619432341014</v>
      </c>
      <c r="V739" s="359">
        <v>0.23176112907125557</v>
      </c>
      <c r="W739" s="664">
        <v>2.0168087077542713</v>
      </c>
      <c r="X739" s="359">
        <v>0.33540551648886674</v>
      </c>
      <c r="Y739" s="664">
        <v>2.2058789435711637</v>
      </c>
      <c r="Z739" s="359">
        <v>0.32263085660533775</v>
      </c>
      <c r="AA739" s="664">
        <v>1.7040132973808593</v>
      </c>
      <c r="AB739" s="359">
        <v>0.21902958177103504</v>
      </c>
      <c r="AC739" s="363">
        <v>0.53347291296523403</v>
      </c>
      <c r="AD739" s="865">
        <v>0</v>
      </c>
      <c r="AE739" s="360" t="s">
        <v>1811</v>
      </c>
      <c r="AF739" s="844" t="s">
        <v>1783</v>
      </c>
      <c r="AG739" s="364" t="s">
        <v>59</v>
      </c>
      <c r="AH739" s="364" t="s">
        <v>1747</v>
      </c>
      <c r="AI739" s="364">
        <v>5000</v>
      </c>
      <c r="AJ739" s="364">
        <v>1000</v>
      </c>
      <c r="AK739" s="364">
        <v>5000</v>
      </c>
      <c r="AL739" s="359">
        <v>1.8000000000000002E-2</v>
      </c>
      <c r="AM739" s="359">
        <v>0.2</v>
      </c>
      <c r="AN739" s="664" t="s">
        <v>666</v>
      </c>
      <c r="AO739" s="357" t="s">
        <v>1323</v>
      </c>
      <c r="AP739" s="360" t="s">
        <v>1744</v>
      </c>
      <c r="AQ739" s="366" t="s">
        <v>659</v>
      </c>
      <c r="AR739" s="359">
        <v>3.5999999999999999E-3</v>
      </c>
      <c r="AS739" s="359">
        <v>3.5999999999999999E-3</v>
      </c>
      <c r="AT739" s="359" t="s">
        <v>1417</v>
      </c>
      <c r="AX739" s="198"/>
      <c r="AY739" s="184"/>
      <c r="AZ739" s="184"/>
      <c r="BA739" s="184"/>
      <c r="BB739" s="848"/>
      <c r="BC739" s="184"/>
      <c r="BD739" s="184"/>
      <c r="BE739" s="184"/>
      <c r="BF739" s="184"/>
      <c r="BG739" s="848"/>
      <c r="BH739" s="186"/>
      <c r="BI739" s="199"/>
      <c r="BJ739" s="199"/>
      <c r="BK739" s="199"/>
      <c r="BL739" s="186"/>
      <c r="BM739" s="186"/>
      <c r="BN739" s="186"/>
      <c r="BO739" s="186"/>
      <c r="BP739" s="186"/>
      <c r="BQ739" s="186"/>
      <c r="BR739" s="186"/>
      <c r="BS739" s="186"/>
      <c r="BT739" s="187"/>
      <c r="BU739" s="188"/>
      <c r="BV739" s="189"/>
      <c r="BW739" s="185"/>
    </row>
    <row r="740" spans="2:75" customFormat="1" ht="18.75">
      <c r="B740" s="353" t="s">
        <v>388</v>
      </c>
      <c r="C740" s="354">
        <v>17033928000175</v>
      </c>
      <c r="D740" s="355" t="s">
        <v>14</v>
      </c>
      <c r="E740" s="355" t="s">
        <v>607</v>
      </c>
      <c r="F740" s="355" t="s">
        <v>1417</v>
      </c>
      <c r="G740" s="356" t="s">
        <v>1417</v>
      </c>
      <c r="H740" s="356" t="s">
        <v>34</v>
      </c>
      <c r="I740" s="356" t="s">
        <v>34</v>
      </c>
      <c r="J740" s="356" t="s">
        <v>608</v>
      </c>
      <c r="K740" s="357" t="s">
        <v>48</v>
      </c>
      <c r="L740" s="358"/>
      <c r="M740" s="358" t="s">
        <v>34</v>
      </c>
      <c r="N740" s="357">
        <v>336106</v>
      </c>
      <c r="O740" s="357" t="s">
        <v>1320</v>
      </c>
      <c r="P740" s="361">
        <v>41284</v>
      </c>
      <c r="Q740" s="362">
        <v>27.298404999999999</v>
      </c>
      <c r="R740" s="362">
        <v>32.004930537848594</v>
      </c>
      <c r="S740" s="841">
        <v>17</v>
      </c>
      <c r="T740" s="359">
        <v>0.10627831795168041</v>
      </c>
      <c r="U740" s="664">
        <v>1.0626464263093971</v>
      </c>
      <c r="V740" s="359">
        <v>7.1851499259760754E-2</v>
      </c>
      <c r="W740" s="664">
        <v>0.6252589895164512</v>
      </c>
      <c r="X740" s="359">
        <v>4.1532878909741555E-2</v>
      </c>
      <c r="Y740" s="664">
        <v>0.27315144965998445</v>
      </c>
      <c r="Z740" s="359">
        <v>-1.4409952611650678E-2</v>
      </c>
      <c r="AA740" s="664">
        <v>-7.6107881072633124E-2</v>
      </c>
      <c r="AB740" s="359">
        <v>0.27457928305222973</v>
      </c>
      <c r="AC740" s="363">
        <v>-0.15683368504663348</v>
      </c>
      <c r="AD740" s="865">
        <v>17034032000100</v>
      </c>
      <c r="AE740" s="360" t="s">
        <v>1837</v>
      </c>
      <c r="AF740" s="844" t="s">
        <v>1741</v>
      </c>
      <c r="AG740" s="364" t="s">
        <v>1436</v>
      </c>
      <c r="AH740" s="364" t="s">
        <v>1747</v>
      </c>
      <c r="AI740" s="364">
        <v>500</v>
      </c>
      <c r="AJ740" s="364">
        <v>500</v>
      </c>
      <c r="AK740" s="364">
        <v>500</v>
      </c>
      <c r="AL740" s="359">
        <v>0.02</v>
      </c>
      <c r="AM740" s="359">
        <v>0.2</v>
      </c>
      <c r="AN740" s="664" t="s">
        <v>666</v>
      </c>
      <c r="AO740" s="357" t="s">
        <v>1323</v>
      </c>
      <c r="AP740" s="360" t="s">
        <v>1744</v>
      </c>
      <c r="AQ740" s="366" t="s">
        <v>659</v>
      </c>
      <c r="AR740" s="359">
        <v>4.9333333333333304E-3</v>
      </c>
      <c r="AS740" s="359">
        <v>4.9333333333333304E-3</v>
      </c>
      <c r="AT740" s="359" t="s">
        <v>1417</v>
      </c>
      <c r="AX740" s="198"/>
      <c r="AY740" s="184"/>
      <c r="AZ740" s="184"/>
      <c r="BA740" s="184"/>
      <c r="BB740" s="848"/>
      <c r="BC740" s="184"/>
      <c r="BD740" s="184"/>
      <c r="BE740" s="184"/>
      <c r="BF740" s="184"/>
      <c r="BG740" s="848"/>
      <c r="BH740" s="186"/>
      <c r="BI740" s="199"/>
      <c r="BJ740" s="199"/>
      <c r="BK740" s="199"/>
      <c r="BL740" s="186"/>
      <c r="BM740" s="186"/>
      <c r="BN740" s="186"/>
      <c r="BO740" s="186"/>
      <c r="BP740" s="186"/>
      <c r="BQ740" s="186"/>
      <c r="BR740" s="186"/>
      <c r="BS740" s="186"/>
      <c r="BT740" s="187"/>
      <c r="BU740" s="188"/>
      <c r="BV740" s="189"/>
      <c r="BW740" s="185"/>
    </row>
    <row r="741" spans="2:75" customFormat="1" ht="18.75">
      <c r="B741" s="353" t="s">
        <v>395</v>
      </c>
      <c r="C741" s="354">
        <v>3618010000183</v>
      </c>
      <c r="D741" s="355" t="s">
        <v>14</v>
      </c>
      <c r="E741" s="355" t="s">
        <v>607</v>
      </c>
      <c r="F741" s="355" t="s">
        <v>1417</v>
      </c>
      <c r="G741" s="356" t="s">
        <v>1417</v>
      </c>
      <c r="H741" s="356" t="s">
        <v>34</v>
      </c>
      <c r="I741" s="356" t="s">
        <v>34</v>
      </c>
      <c r="J741" s="356" t="s">
        <v>608</v>
      </c>
      <c r="K741" s="357" t="s">
        <v>48</v>
      </c>
      <c r="L741" s="358"/>
      <c r="M741" s="358" t="s">
        <v>34</v>
      </c>
      <c r="N741" s="357">
        <v>354491</v>
      </c>
      <c r="O741" s="357" t="s">
        <v>1320</v>
      </c>
      <c r="P741" s="361">
        <v>40551</v>
      </c>
      <c r="Q741" s="362">
        <v>22.734235699999999</v>
      </c>
      <c r="R741" s="362">
        <v>28.362580024302797</v>
      </c>
      <c r="S741" s="841">
        <v>17</v>
      </c>
      <c r="T741" s="359">
        <v>-7.3556386290948406E-2</v>
      </c>
      <c r="U741" s="664">
        <v>-0.73546921451887703</v>
      </c>
      <c r="V741" s="359">
        <v>-3.1785418165409585E-2</v>
      </c>
      <c r="W741" s="664">
        <v>-0.27659991299015274</v>
      </c>
      <c r="X741" s="359">
        <v>-0.17887593482450015</v>
      </c>
      <c r="Y741" s="664">
        <v>-1.1764226846104069</v>
      </c>
      <c r="Z741" s="359">
        <v>-0.20529754485162344</v>
      </c>
      <c r="AA741" s="664">
        <v>-1.0843034359070725</v>
      </c>
      <c r="AB741" s="359">
        <v>0.38645330322892824</v>
      </c>
      <c r="AC741" s="363">
        <v>-0.37960653201303213</v>
      </c>
      <c r="AD741" s="865">
        <v>0</v>
      </c>
      <c r="AE741" s="360" t="s">
        <v>1881</v>
      </c>
      <c r="AF741" s="844" t="s">
        <v>1760</v>
      </c>
      <c r="AG741" s="364" t="s">
        <v>1435</v>
      </c>
      <c r="AH741" s="364" t="s">
        <v>1747</v>
      </c>
      <c r="AI741" s="364">
        <v>1000</v>
      </c>
      <c r="AJ741" s="364">
        <v>1000</v>
      </c>
      <c r="AK741" s="364">
        <v>1000</v>
      </c>
      <c r="AL741" s="359">
        <v>0.02</v>
      </c>
      <c r="AM741" s="359">
        <v>0.2</v>
      </c>
      <c r="AN741" s="664" t="s">
        <v>666</v>
      </c>
      <c r="AO741" s="357" t="s">
        <v>1323</v>
      </c>
      <c r="AP741" s="360" t="s">
        <v>1744</v>
      </c>
      <c r="AQ741" s="366" t="s">
        <v>659</v>
      </c>
      <c r="AR741" s="359">
        <v>4.0000000000000001E-3</v>
      </c>
      <c r="AS741" s="359">
        <v>4.0000000000000001E-3</v>
      </c>
      <c r="AT741" s="359" t="s">
        <v>1417</v>
      </c>
      <c r="AX741" s="198"/>
      <c r="AY741" s="184"/>
      <c r="AZ741" s="184"/>
      <c r="BA741" s="184"/>
      <c r="BB741" s="848"/>
      <c r="BC741" s="184"/>
      <c r="BD741" s="184"/>
      <c r="BE741" s="184"/>
      <c r="BF741" s="184"/>
      <c r="BG741" s="848"/>
      <c r="BH741" s="186"/>
      <c r="BI741" s="199"/>
      <c r="BJ741" s="199"/>
      <c r="BK741" s="199"/>
      <c r="BL741" s="186"/>
      <c r="BM741" s="186"/>
      <c r="BN741" s="186"/>
      <c r="BO741" s="186"/>
      <c r="BP741" s="186"/>
      <c r="BQ741" s="186"/>
      <c r="BR741" s="186"/>
      <c r="BS741" s="186"/>
      <c r="BT741" s="187"/>
      <c r="BU741" s="188"/>
      <c r="BV741" s="189"/>
      <c r="BW741" s="185"/>
    </row>
    <row r="742" spans="2:75" customFormat="1" ht="18.75">
      <c r="B742" s="353" t="s">
        <v>1239</v>
      </c>
      <c r="C742" s="354">
        <v>35948858000167</v>
      </c>
      <c r="D742" s="355" t="s">
        <v>14</v>
      </c>
      <c r="E742" s="355" t="s">
        <v>607</v>
      </c>
      <c r="F742" s="355" t="s">
        <v>1417</v>
      </c>
      <c r="G742" s="356" t="s">
        <v>1417</v>
      </c>
      <c r="H742" s="356" t="s">
        <v>34</v>
      </c>
      <c r="I742" s="356" t="s">
        <v>34</v>
      </c>
      <c r="J742" s="356" t="s">
        <v>608</v>
      </c>
      <c r="K742" s="357" t="s">
        <v>48</v>
      </c>
      <c r="L742" s="358"/>
      <c r="M742" s="358" t="s">
        <v>34</v>
      </c>
      <c r="N742" s="357">
        <v>528404</v>
      </c>
      <c r="O742" s="357" t="s">
        <v>1320</v>
      </c>
      <c r="P742" s="361">
        <v>43819</v>
      </c>
      <c r="Q742" s="362">
        <v>24.4617054</v>
      </c>
      <c r="R742" s="362">
        <v>24.994592314501979</v>
      </c>
      <c r="S742" s="841">
        <v>17</v>
      </c>
      <c r="T742" s="359">
        <v>-6.2854171970922135E-2</v>
      </c>
      <c r="U742" s="664">
        <v>-0.62846084235077615</v>
      </c>
      <c r="V742" s="359">
        <v>2.2245582188951118E-4</v>
      </c>
      <c r="W742" s="664">
        <v>1.9358329866414334E-3</v>
      </c>
      <c r="X742" s="359">
        <v>0.13540774256413179</v>
      </c>
      <c r="Y742" s="664">
        <v>0.89054315875761025</v>
      </c>
      <c r="Z742" s="359"/>
      <c r="AA742" s="664"/>
      <c r="AB742" s="359">
        <v>0.20624232734940148</v>
      </c>
      <c r="AC742" s="363">
        <v>-0.55610468379806088</v>
      </c>
      <c r="AD742" s="865">
        <v>0</v>
      </c>
      <c r="AE742" s="360" t="s">
        <v>1995</v>
      </c>
      <c r="AF742" s="844" t="s">
        <v>1760</v>
      </c>
      <c r="AG742" s="364" t="s">
        <v>1435</v>
      </c>
      <c r="AH742" s="364" t="s">
        <v>1747</v>
      </c>
      <c r="AI742" s="364">
        <v>100</v>
      </c>
      <c r="AJ742" s="364">
        <v>100</v>
      </c>
      <c r="AK742" s="364">
        <v>100</v>
      </c>
      <c r="AL742" s="359">
        <v>1.8000000000000002E-2</v>
      </c>
      <c r="AM742" s="359">
        <v>0.2</v>
      </c>
      <c r="AN742" s="664" t="s">
        <v>2161</v>
      </c>
      <c r="AO742" s="357" t="s">
        <v>1323</v>
      </c>
      <c r="AP742" s="360" t="s">
        <v>1744</v>
      </c>
      <c r="AQ742" s="366" t="s">
        <v>659</v>
      </c>
      <c r="AR742" s="359">
        <v>6.0000000000000001E-3</v>
      </c>
      <c r="AS742" s="359">
        <v>6.0000000000000001E-3</v>
      </c>
      <c r="AT742" s="359" t="s">
        <v>1417</v>
      </c>
      <c r="AX742" s="198"/>
      <c r="AY742" s="184"/>
      <c r="AZ742" s="184"/>
      <c r="BA742" s="184"/>
      <c r="BB742" s="848"/>
      <c r="BC742" s="184"/>
      <c r="BD742" s="184"/>
      <c r="BE742" s="184"/>
      <c r="BF742" s="184"/>
      <c r="BG742" s="848"/>
      <c r="BH742" s="186"/>
      <c r="BI742" s="199"/>
      <c r="BJ742" s="199"/>
      <c r="BK742" s="199"/>
      <c r="BL742" s="186"/>
      <c r="BM742" s="186"/>
      <c r="BN742" s="186"/>
      <c r="BO742" s="186"/>
      <c r="BP742" s="186"/>
      <c r="BQ742" s="186"/>
      <c r="BR742" s="186"/>
      <c r="BS742" s="186"/>
      <c r="BT742" s="187"/>
      <c r="BU742" s="188"/>
      <c r="BV742" s="189"/>
      <c r="BW742" s="185"/>
    </row>
    <row r="743" spans="2:75" customFormat="1" ht="18.75">
      <c r="B743" s="353" t="s">
        <v>56</v>
      </c>
      <c r="C743" s="354">
        <v>21329166000126</v>
      </c>
      <c r="D743" s="355" t="s">
        <v>14</v>
      </c>
      <c r="E743" s="355" t="s">
        <v>607</v>
      </c>
      <c r="F743" s="355" t="s">
        <v>1417</v>
      </c>
      <c r="G743" s="356" t="s">
        <v>1417</v>
      </c>
      <c r="H743" s="356" t="s">
        <v>34</v>
      </c>
      <c r="I743" s="356" t="s">
        <v>34</v>
      </c>
      <c r="J743" s="356" t="s">
        <v>611</v>
      </c>
      <c r="K743" s="357" t="s">
        <v>48</v>
      </c>
      <c r="L743" s="358"/>
      <c r="M743" s="358" t="s">
        <v>34</v>
      </c>
      <c r="N743" s="357">
        <v>388467</v>
      </c>
      <c r="O743" s="357" t="s">
        <v>1320</v>
      </c>
      <c r="P743" s="361">
        <v>42005</v>
      </c>
      <c r="Q743" s="362">
        <v>457.19171299999999</v>
      </c>
      <c r="R743" s="362">
        <v>492.72967163346595</v>
      </c>
      <c r="S743" s="841">
        <v>17</v>
      </c>
      <c r="T743" s="359">
        <v>2.8475338365087532E-2</v>
      </c>
      <c r="U743" s="664">
        <v>0.28471674312128775</v>
      </c>
      <c r="V743" s="359">
        <v>-2.8869012313459397E-2</v>
      </c>
      <c r="W743" s="664">
        <v>-0.25122105527950417</v>
      </c>
      <c r="X743" s="359">
        <v>-1.9833065685674445E-2</v>
      </c>
      <c r="Y743" s="664">
        <v>-0.13043715690926994</v>
      </c>
      <c r="Z743" s="359">
        <v>-3.3059188574033005E-2</v>
      </c>
      <c r="AA743" s="664">
        <v>-0.17460604209870734</v>
      </c>
      <c r="AB743" s="359">
        <v>0.30112026080715587</v>
      </c>
      <c r="AC743" s="363">
        <v>-0.47749624016115716</v>
      </c>
      <c r="AD743" s="865">
        <v>34507968000120</v>
      </c>
      <c r="AE743" s="360" t="s">
        <v>1926</v>
      </c>
      <c r="AF743" s="844" t="s">
        <v>1760</v>
      </c>
      <c r="AG743" s="364" t="s">
        <v>1435</v>
      </c>
      <c r="AH743" s="364" t="s">
        <v>1747</v>
      </c>
      <c r="AI743" s="364">
        <v>5000</v>
      </c>
      <c r="AJ743" s="364">
        <v>2000</v>
      </c>
      <c r="AK743" s="364">
        <v>2000</v>
      </c>
      <c r="AL743" s="359">
        <v>0.02</v>
      </c>
      <c r="AM743" s="359">
        <v>0.2</v>
      </c>
      <c r="AN743" s="664" t="s">
        <v>2194</v>
      </c>
      <c r="AO743" s="357" t="s">
        <v>1323</v>
      </c>
      <c r="AP743" s="360" t="s">
        <v>1744</v>
      </c>
      <c r="AQ743" s="366" t="s">
        <v>659</v>
      </c>
      <c r="AR743" s="359">
        <v>5.3340000000000002E-3</v>
      </c>
      <c r="AS743" s="359">
        <v>5.3340000000000002E-3</v>
      </c>
      <c r="AT743" s="359" t="s">
        <v>1417</v>
      </c>
      <c r="AX743" s="198"/>
      <c r="AY743" s="184"/>
      <c r="AZ743" s="184"/>
      <c r="BA743" s="184"/>
      <c r="BB743" s="848"/>
      <c r="BC743" s="184"/>
      <c r="BD743" s="184"/>
      <c r="BE743" s="184"/>
      <c r="BF743" s="184"/>
      <c r="BG743" s="848"/>
      <c r="BH743" s="186"/>
      <c r="BI743" s="199"/>
      <c r="BJ743" s="199"/>
      <c r="BK743" s="199"/>
      <c r="BL743" s="186"/>
      <c r="BM743" s="186"/>
      <c r="BN743" s="186"/>
      <c r="BO743" s="186"/>
      <c r="BP743" s="186"/>
      <c r="BQ743" s="186"/>
      <c r="BR743" s="186"/>
      <c r="BS743" s="186"/>
      <c r="BT743" s="187"/>
      <c r="BU743" s="188"/>
      <c r="BV743" s="189"/>
      <c r="BW743" s="185"/>
    </row>
    <row r="744" spans="2:75" customFormat="1" ht="18.75">
      <c r="B744" s="353" t="s">
        <v>1670</v>
      </c>
      <c r="C744" s="354">
        <v>28651567000147</v>
      </c>
      <c r="D744" s="355" t="s">
        <v>13</v>
      </c>
      <c r="E744" s="355" t="s">
        <v>616</v>
      </c>
      <c r="F744" s="355" t="s">
        <v>617</v>
      </c>
      <c r="G744" s="356" t="s">
        <v>34</v>
      </c>
      <c r="H744" s="356" t="s">
        <v>865</v>
      </c>
      <c r="I744" s="356" t="s">
        <v>34</v>
      </c>
      <c r="J744" s="356" t="s">
        <v>608</v>
      </c>
      <c r="K744" s="357" t="s">
        <v>48</v>
      </c>
      <c r="L744" s="358"/>
      <c r="M744" s="358" t="s">
        <v>1417</v>
      </c>
      <c r="N744" s="357">
        <v>486574</v>
      </c>
      <c r="O744" s="357" t="s">
        <v>1320</v>
      </c>
      <c r="P744" s="361">
        <v>43481</v>
      </c>
      <c r="Q744" s="362">
        <v>0.99032328999999997</v>
      </c>
      <c r="R744" s="362">
        <v>2.2106008977290825</v>
      </c>
      <c r="S744" s="841">
        <v>17</v>
      </c>
      <c r="T744" s="359">
        <v>0.10885672429377102</v>
      </c>
      <c r="U744" s="664">
        <v>1.088427171976089</v>
      </c>
      <c r="V744" s="359">
        <v>0.10620710153610835</v>
      </c>
      <c r="W744" s="664">
        <v>0.92422490372623789</v>
      </c>
      <c r="X744" s="359">
        <v>0.17558962645947296</v>
      </c>
      <c r="Y744" s="664">
        <v>1.1548094490846998</v>
      </c>
      <c r="Z744" s="359">
        <v>0.20835900866335555</v>
      </c>
      <c r="AA744" s="664">
        <v>1.1004729216764491</v>
      </c>
      <c r="AB744" s="359">
        <v>7.1544431475370221E-2</v>
      </c>
      <c r="AC744" s="363">
        <v>-0.12171008061184915</v>
      </c>
      <c r="AD744" s="865">
        <v>25530044000154</v>
      </c>
      <c r="AE744" s="360" t="s">
        <v>1829</v>
      </c>
      <c r="AF744" s="844" t="s">
        <v>1830</v>
      </c>
      <c r="AG744" s="364" t="s">
        <v>1439</v>
      </c>
      <c r="AH744" s="364" t="s">
        <v>1747</v>
      </c>
      <c r="AI744" s="364">
        <v>500</v>
      </c>
      <c r="AJ744" s="364">
        <v>100</v>
      </c>
      <c r="AK744" s="364">
        <v>100</v>
      </c>
      <c r="AL744" s="359">
        <v>0.02</v>
      </c>
      <c r="AM744" s="359">
        <v>0</v>
      </c>
      <c r="AN744" s="664" t="s">
        <v>64</v>
      </c>
      <c r="AO744" s="357" t="s">
        <v>1323</v>
      </c>
      <c r="AP744" s="360" t="s">
        <v>1762</v>
      </c>
      <c r="AQ744" s="366" t="s">
        <v>668</v>
      </c>
      <c r="AR744" s="359">
        <v>0</v>
      </c>
      <c r="AS744" s="359">
        <v>0</v>
      </c>
      <c r="AT744" s="359" t="s">
        <v>1417</v>
      </c>
      <c r="AX744" s="198"/>
      <c r="AY744" s="184"/>
      <c r="AZ744" s="184"/>
      <c r="BA744" s="184"/>
      <c r="BB744" s="848"/>
      <c r="BC744" s="184"/>
      <c r="BD744" s="184"/>
      <c r="BE744" s="184"/>
      <c r="BF744" s="184"/>
      <c r="BG744" s="848"/>
      <c r="BH744" s="186"/>
      <c r="BI744" s="199"/>
      <c r="BJ744" s="199"/>
      <c r="BK744" s="199"/>
      <c r="BL744" s="186"/>
      <c r="BM744" s="186"/>
      <c r="BN744" s="186"/>
      <c r="BO744" s="186"/>
      <c r="BP744" s="186"/>
      <c r="BQ744" s="186"/>
      <c r="BR744" s="186"/>
      <c r="BS744" s="186"/>
      <c r="BT744" s="187"/>
      <c r="BU744" s="188"/>
      <c r="BV744" s="189"/>
      <c r="BW744" s="185"/>
    </row>
    <row r="745" spans="2:75" customFormat="1" ht="18.75">
      <c r="B745" s="353" t="s">
        <v>1068</v>
      </c>
      <c r="C745" s="354">
        <v>38049108000141</v>
      </c>
      <c r="D745" s="355" t="s">
        <v>13</v>
      </c>
      <c r="E745" s="355" t="s">
        <v>616</v>
      </c>
      <c r="F745" s="355" t="s">
        <v>617</v>
      </c>
      <c r="G745" s="356" t="s">
        <v>34</v>
      </c>
      <c r="H745" s="356" t="s">
        <v>1336</v>
      </c>
      <c r="I745" s="356" t="s">
        <v>34</v>
      </c>
      <c r="J745" s="356" t="s">
        <v>608</v>
      </c>
      <c r="K745" s="357" t="s">
        <v>48</v>
      </c>
      <c r="L745" s="358"/>
      <c r="M745" s="358" t="s">
        <v>34</v>
      </c>
      <c r="N745" s="357">
        <v>550124</v>
      </c>
      <c r="O745" s="357" t="s">
        <v>1320</v>
      </c>
      <c r="P745" s="361">
        <v>44064</v>
      </c>
      <c r="Q745" s="362">
        <v>459.35676391999999</v>
      </c>
      <c r="R745" s="362">
        <v>469.55076827318703</v>
      </c>
      <c r="S745" s="841">
        <v>17</v>
      </c>
      <c r="T745" s="359">
        <v>8.9647007124260325E-2</v>
      </c>
      <c r="U745" s="664">
        <v>0.89635471830895741</v>
      </c>
      <c r="V745" s="359">
        <v>9.0616121814948603E-2</v>
      </c>
      <c r="W745" s="664">
        <v>0.78855062655101882</v>
      </c>
      <c r="X745" s="359">
        <v>0.12825925451517861</v>
      </c>
      <c r="Y745" s="664">
        <v>0.84352932478544496</v>
      </c>
      <c r="Z745" s="359"/>
      <c r="AA745" s="664"/>
      <c r="AB745" s="359">
        <v>1.8996653408075451E-2</v>
      </c>
      <c r="AC745" s="363">
        <v>-1.2791020461017966</v>
      </c>
      <c r="AD745" s="865">
        <v>22222949000179</v>
      </c>
      <c r="AE745" s="360" t="s">
        <v>2043</v>
      </c>
      <c r="AF745" s="844" t="s">
        <v>1760</v>
      </c>
      <c r="AG745" s="364" t="s">
        <v>1435</v>
      </c>
      <c r="AH745" s="364" t="s">
        <v>1817</v>
      </c>
      <c r="AI745" s="364">
        <v>1000</v>
      </c>
      <c r="AJ745" s="364">
        <v>1000</v>
      </c>
      <c r="AK745" s="364">
        <v>1000</v>
      </c>
      <c r="AL745" s="359">
        <v>1.8500000000000003E-2</v>
      </c>
      <c r="AM745" s="359">
        <v>0.2</v>
      </c>
      <c r="AN745" s="664" t="s">
        <v>34</v>
      </c>
      <c r="AO745" s="357" t="s">
        <v>1323</v>
      </c>
      <c r="AP745" s="360" t="s">
        <v>1762</v>
      </c>
      <c r="AQ745" s="366" t="s">
        <v>668</v>
      </c>
      <c r="AR745" s="359">
        <v>4.9333333333333304E-3</v>
      </c>
      <c r="AS745" s="359">
        <v>4.9333333333333304E-3</v>
      </c>
      <c r="AT745" s="359" t="s">
        <v>1417</v>
      </c>
      <c r="AX745" s="198"/>
      <c r="AY745" s="184"/>
      <c r="AZ745" s="184"/>
      <c r="BA745" s="184"/>
      <c r="BB745" s="848"/>
      <c r="BC745" s="184"/>
      <c r="BD745" s="184"/>
      <c r="BE745" s="184"/>
      <c r="BF745" s="184"/>
      <c r="BG745" s="848"/>
      <c r="BH745" s="186"/>
      <c r="BI745" s="199"/>
      <c r="BJ745" s="199"/>
      <c r="BK745" s="199"/>
      <c r="BL745" s="186"/>
      <c r="BM745" s="186"/>
      <c r="BN745" s="186"/>
      <c r="BO745" s="186"/>
      <c r="BP745" s="186"/>
      <c r="BQ745" s="186"/>
      <c r="BR745" s="186"/>
      <c r="BS745" s="186"/>
      <c r="BT745" s="187"/>
      <c r="BU745" s="188"/>
      <c r="BV745" s="189"/>
      <c r="BW745" s="185"/>
    </row>
    <row r="746" spans="2:75" customFormat="1" ht="18.75">
      <c r="B746" s="353" t="s">
        <v>525</v>
      </c>
      <c r="C746" s="354">
        <v>41287460000120</v>
      </c>
      <c r="D746" s="355" t="s">
        <v>13</v>
      </c>
      <c r="E746" s="355" t="s">
        <v>616</v>
      </c>
      <c r="F746" s="355" t="s">
        <v>617</v>
      </c>
      <c r="G746" s="356" t="s">
        <v>34</v>
      </c>
      <c r="H746" s="356" t="s">
        <v>1337</v>
      </c>
      <c r="I746" s="356" t="s">
        <v>34</v>
      </c>
      <c r="J746" s="356" t="s">
        <v>608</v>
      </c>
      <c r="K746" s="357" t="s">
        <v>48</v>
      </c>
      <c r="L746" s="358"/>
      <c r="M746" s="358" t="s">
        <v>34</v>
      </c>
      <c r="N746" s="357">
        <v>586099</v>
      </c>
      <c r="O746" s="357" t="s">
        <v>1320</v>
      </c>
      <c r="P746" s="361">
        <v>44301</v>
      </c>
      <c r="Q746" s="362">
        <v>0</v>
      </c>
      <c r="R746" s="362">
        <v>0</v>
      </c>
      <c r="S746" s="841">
        <v>17</v>
      </c>
      <c r="T746" s="359"/>
      <c r="U746" s="664"/>
      <c r="V746" s="359"/>
      <c r="W746" s="664"/>
      <c r="X746" s="359"/>
      <c r="Y746" s="664"/>
      <c r="Z746" s="359"/>
      <c r="AA746" s="664"/>
      <c r="AB746" s="359"/>
      <c r="AC746" s="363"/>
      <c r="AD746" s="865">
        <v>0</v>
      </c>
      <c r="AE746" s="360" t="s">
        <v>1932</v>
      </c>
      <c r="AF746" s="844" t="s">
        <v>1760</v>
      </c>
      <c r="AG746" s="364" t="s">
        <v>1435</v>
      </c>
      <c r="AH746" s="364" t="s">
        <v>1747</v>
      </c>
      <c r="AI746" s="364">
        <v>100</v>
      </c>
      <c r="AJ746" s="364">
        <v>100</v>
      </c>
      <c r="AK746" s="364">
        <v>0</v>
      </c>
      <c r="AL746" s="359">
        <v>0.02</v>
      </c>
      <c r="AM746" s="359">
        <v>0.2</v>
      </c>
      <c r="AN746" s="664" t="s">
        <v>34</v>
      </c>
      <c r="AO746" s="357" t="s">
        <v>1323</v>
      </c>
      <c r="AP746" s="360" t="s">
        <v>1744</v>
      </c>
      <c r="AQ746" s="366" t="s">
        <v>659</v>
      </c>
      <c r="AR746" s="359">
        <v>5.3333333333333297E-3</v>
      </c>
      <c r="AS746" s="359">
        <v>5.3333333333333297E-3</v>
      </c>
      <c r="AT746" s="359" t="s">
        <v>1417</v>
      </c>
      <c r="AX746" s="198"/>
      <c r="AY746" s="184"/>
      <c r="AZ746" s="184"/>
      <c r="BA746" s="184"/>
      <c r="BB746" s="848"/>
      <c r="BC746" s="184"/>
      <c r="BD746" s="184"/>
      <c r="BE746" s="184"/>
      <c r="BF746" s="184"/>
      <c r="BG746" s="848"/>
      <c r="BH746" s="186"/>
      <c r="BI746" s="199"/>
      <c r="BJ746" s="199"/>
      <c r="BK746" s="199"/>
      <c r="BL746" s="186"/>
      <c r="BM746" s="186"/>
      <c r="BN746" s="186"/>
      <c r="BO746" s="186"/>
      <c r="BP746" s="186"/>
      <c r="BQ746" s="186"/>
      <c r="BR746" s="186"/>
      <c r="BS746" s="186"/>
      <c r="BT746" s="187"/>
      <c r="BU746" s="188"/>
      <c r="BV746" s="189"/>
      <c r="BW746" s="185"/>
    </row>
    <row r="747" spans="2:75" customFormat="1" ht="18.75">
      <c r="B747" s="353" t="s">
        <v>345</v>
      </c>
      <c r="C747" s="354">
        <v>35343836000173</v>
      </c>
      <c r="D747" s="355" t="s">
        <v>13</v>
      </c>
      <c r="E747" s="355" t="s">
        <v>616</v>
      </c>
      <c r="F747" s="355" t="s">
        <v>617</v>
      </c>
      <c r="G747" s="356" t="s">
        <v>34</v>
      </c>
      <c r="H747" s="356" t="s">
        <v>865</v>
      </c>
      <c r="I747" s="356" t="s">
        <v>34</v>
      </c>
      <c r="J747" s="356" t="s">
        <v>608</v>
      </c>
      <c r="K747" s="357" t="s">
        <v>48</v>
      </c>
      <c r="L747" s="358"/>
      <c r="M747" s="358" t="s">
        <v>1414</v>
      </c>
      <c r="N747" s="357">
        <v>551724</v>
      </c>
      <c r="O747" s="357" t="s">
        <v>1320</v>
      </c>
      <c r="P747" s="361">
        <v>43831</v>
      </c>
      <c r="Q747" s="362">
        <v>17.193019660000001</v>
      </c>
      <c r="R747" s="362">
        <v>21.407686268247005</v>
      </c>
      <c r="S747" s="841">
        <v>17</v>
      </c>
      <c r="T747" s="359">
        <v>6.6499847210085061E-2</v>
      </c>
      <c r="U747" s="664">
        <v>0.66491290368413758</v>
      </c>
      <c r="V747" s="359">
        <v>7.8773294965889251E-2</v>
      </c>
      <c r="W747" s="664">
        <v>0.68549315349967921</v>
      </c>
      <c r="X747" s="359">
        <v>0.11314017380184782</v>
      </c>
      <c r="Y747" s="664">
        <v>0.7440948785639967</v>
      </c>
      <c r="Z747" s="359"/>
      <c r="AA747" s="664"/>
      <c r="AB747" s="359">
        <v>5.3021600989619166E-2</v>
      </c>
      <c r="AC747" s="363">
        <v>-0.68163700110623382</v>
      </c>
      <c r="AD747" s="865">
        <v>35726638000199</v>
      </c>
      <c r="AE747" s="360" t="s">
        <v>1831</v>
      </c>
      <c r="AF747" s="844" t="s">
        <v>1783</v>
      </c>
      <c r="AG747" s="364" t="s">
        <v>59</v>
      </c>
      <c r="AH747" s="364" t="s">
        <v>1747</v>
      </c>
      <c r="AI747" s="364">
        <v>100</v>
      </c>
      <c r="AJ747" s="364">
        <v>100</v>
      </c>
      <c r="AK747" s="364">
        <v>100</v>
      </c>
      <c r="AL747" s="359">
        <v>1.4999999999999999E-2</v>
      </c>
      <c r="AM747" s="359">
        <v>0.2</v>
      </c>
      <c r="AN747" s="664" t="s">
        <v>64</v>
      </c>
      <c r="AO747" s="357" t="s">
        <v>1323</v>
      </c>
      <c r="AP747" s="360" t="s">
        <v>1762</v>
      </c>
      <c r="AQ747" s="366" t="s">
        <v>674</v>
      </c>
      <c r="AR747" s="359">
        <v>2.16666666666667E-3</v>
      </c>
      <c r="AS747" s="359">
        <v>2.16666666666667E-3</v>
      </c>
      <c r="AT747" s="359" t="s">
        <v>1417</v>
      </c>
      <c r="AX747" s="198"/>
      <c r="AY747" s="184"/>
      <c r="AZ747" s="184"/>
      <c r="BA747" s="184"/>
      <c r="BB747" s="848"/>
      <c r="BC747" s="184"/>
      <c r="BD747" s="184"/>
      <c r="BE747" s="184"/>
      <c r="BF747" s="184"/>
      <c r="BG747" s="848"/>
      <c r="BH747" s="186"/>
      <c r="BI747" s="199"/>
      <c r="BJ747" s="199"/>
      <c r="BK747" s="199"/>
      <c r="BL747" s="186"/>
      <c r="BM747" s="186"/>
      <c r="BN747" s="186"/>
      <c r="BO747" s="186"/>
      <c r="BP747" s="186"/>
      <c r="BQ747" s="186"/>
      <c r="BR747" s="186"/>
      <c r="BS747" s="186"/>
      <c r="BT747" s="187"/>
      <c r="BU747" s="188"/>
      <c r="BV747" s="189"/>
      <c r="BW747" s="185"/>
    </row>
    <row r="748" spans="2:75" customFormat="1" ht="18.75">
      <c r="B748" s="353" t="s">
        <v>358</v>
      </c>
      <c r="C748" s="354">
        <v>37287622000152</v>
      </c>
      <c r="D748" s="355" t="s">
        <v>13</v>
      </c>
      <c r="E748" s="355" t="s">
        <v>616</v>
      </c>
      <c r="F748" s="355" t="s">
        <v>617</v>
      </c>
      <c r="G748" s="356" t="s">
        <v>34</v>
      </c>
      <c r="H748" s="356" t="s">
        <v>865</v>
      </c>
      <c r="I748" s="356" t="s">
        <v>34</v>
      </c>
      <c r="J748" s="356" t="s">
        <v>608</v>
      </c>
      <c r="K748" s="357" t="s">
        <v>48</v>
      </c>
      <c r="L748" s="358"/>
      <c r="M748" s="358" t="s">
        <v>34</v>
      </c>
      <c r="N748" s="357">
        <v>550183</v>
      </c>
      <c r="O748" s="357" t="s">
        <v>1320</v>
      </c>
      <c r="P748" s="361">
        <v>44063</v>
      </c>
      <c r="Q748" s="362">
        <v>8.5519643799999994</v>
      </c>
      <c r="R748" s="362">
        <v>13.410555227569713</v>
      </c>
      <c r="S748" s="841">
        <v>17</v>
      </c>
      <c r="T748" s="359">
        <v>6.4165749114718729E-2</v>
      </c>
      <c r="U748" s="664">
        <v>0.6415749261220135</v>
      </c>
      <c r="V748" s="359">
        <v>6.2675467665703311E-2</v>
      </c>
      <c r="W748" s="664">
        <v>0.5454082375992324</v>
      </c>
      <c r="X748" s="359">
        <v>0.13454271088622249</v>
      </c>
      <c r="Y748" s="664">
        <v>0.88485405983104115</v>
      </c>
      <c r="Z748" s="359"/>
      <c r="AA748" s="664"/>
      <c r="AB748" s="359">
        <v>6.099127436755538E-2</v>
      </c>
      <c r="AC748" s="363">
        <v>-0.85650468750313957</v>
      </c>
      <c r="AD748" s="865">
        <v>25328809000178</v>
      </c>
      <c r="AE748" s="360" t="s">
        <v>1907</v>
      </c>
      <c r="AF748" s="844" t="s">
        <v>1760</v>
      </c>
      <c r="AG748" s="364" t="s">
        <v>1435</v>
      </c>
      <c r="AH748" s="364" t="s">
        <v>1742</v>
      </c>
      <c r="AI748" s="364">
        <v>500</v>
      </c>
      <c r="AJ748" s="364">
        <v>100</v>
      </c>
      <c r="AK748" s="364">
        <v>100</v>
      </c>
      <c r="AL748" s="359">
        <v>1.7000000000000001E-2</v>
      </c>
      <c r="AM748" s="359">
        <v>0.2</v>
      </c>
      <c r="AN748" s="664" t="s">
        <v>34</v>
      </c>
      <c r="AO748" s="357" t="s">
        <v>1323</v>
      </c>
      <c r="AP748" s="360" t="s">
        <v>1762</v>
      </c>
      <c r="AQ748" s="366" t="s">
        <v>668</v>
      </c>
      <c r="AR748" s="359">
        <v>4.5333333333333302E-3</v>
      </c>
      <c r="AS748" s="359">
        <v>4.5333333333333302E-3</v>
      </c>
      <c r="AT748" s="359" t="s">
        <v>1417</v>
      </c>
      <c r="AX748" s="198"/>
      <c r="AY748" s="184"/>
      <c r="AZ748" s="184"/>
      <c r="BA748" s="184"/>
      <c r="BB748" s="848"/>
      <c r="BC748" s="184"/>
      <c r="BD748" s="184"/>
      <c r="BE748" s="184"/>
      <c r="BF748" s="184"/>
      <c r="BG748" s="848"/>
      <c r="BH748" s="186"/>
      <c r="BI748" s="199"/>
      <c r="BJ748" s="199"/>
      <c r="BK748" s="199"/>
      <c r="BL748" s="186"/>
      <c r="BM748" s="186"/>
      <c r="BN748" s="186"/>
      <c r="BO748" s="186"/>
      <c r="BP748" s="186"/>
      <c r="BQ748" s="186"/>
      <c r="BR748" s="186"/>
      <c r="BS748" s="186"/>
      <c r="BT748" s="187"/>
      <c r="BU748" s="188"/>
      <c r="BV748" s="189"/>
      <c r="BW748" s="185"/>
    </row>
    <row r="749" spans="2:75" customFormat="1" ht="18.75">
      <c r="B749" s="353" t="s">
        <v>1090</v>
      </c>
      <c r="C749" s="354">
        <v>28911598000190</v>
      </c>
      <c r="D749" s="355" t="s">
        <v>13</v>
      </c>
      <c r="E749" s="355" t="s">
        <v>616</v>
      </c>
      <c r="F749" s="355" t="s">
        <v>617</v>
      </c>
      <c r="G749" s="356" t="s">
        <v>34</v>
      </c>
      <c r="H749" s="356" t="s">
        <v>1336</v>
      </c>
      <c r="I749" s="356" t="s">
        <v>34</v>
      </c>
      <c r="J749" s="356" t="s">
        <v>608</v>
      </c>
      <c r="K749" s="357" t="s">
        <v>48</v>
      </c>
      <c r="L749" s="358"/>
      <c r="M749" s="358" t="s">
        <v>34</v>
      </c>
      <c r="N749" s="357">
        <v>456561</v>
      </c>
      <c r="O749" s="357" t="s">
        <v>1320</v>
      </c>
      <c r="P749" s="361">
        <v>43058</v>
      </c>
      <c r="Q749" s="362">
        <v>25.693782259999999</v>
      </c>
      <c r="R749" s="362">
        <v>45.270073842390424</v>
      </c>
      <c r="S749" s="841">
        <v>18</v>
      </c>
      <c r="T749" s="359">
        <v>9.3563857759299873E-2</v>
      </c>
      <c r="U749" s="664">
        <v>0.93551818466721148</v>
      </c>
      <c r="V749" s="359">
        <v>9.9577560682352795E-2</v>
      </c>
      <c r="W749" s="664">
        <v>0.86653397092897799</v>
      </c>
      <c r="X749" s="359">
        <v>0.15460013059597189</v>
      </c>
      <c r="Y749" s="664">
        <v>1.0167667375450764</v>
      </c>
      <c r="Z749" s="359">
        <v>0.15391400771415253</v>
      </c>
      <c r="AA749" s="664">
        <v>0.81291516427680999</v>
      </c>
      <c r="AB749" s="359">
        <v>5.6051300156495121E-2</v>
      </c>
      <c r="AC749" s="363">
        <v>-0.2736282536378335</v>
      </c>
      <c r="AD749" s="865">
        <v>0</v>
      </c>
      <c r="AE749" s="360" t="s">
        <v>1963</v>
      </c>
      <c r="AF749" s="844" t="s">
        <v>1741</v>
      </c>
      <c r="AG749" s="364" t="s">
        <v>1436</v>
      </c>
      <c r="AH749" s="364" t="s">
        <v>1747</v>
      </c>
      <c r="AI749" s="364">
        <v>1000</v>
      </c>
      <c r="AJ749" s="364">
        <v>500</v>
      </c>
      <c r="AK749" s="364">
        <v>1000</v>
      </c>
      <c r="AL749" s="359">
        <v>0.02</v>
      </c>
      <c r="AM749" s="359">
        <v>0.2</v>
      </c>
      <c r="AN749" s="664" t="s">
        <v>64</v>
      </c>
      <c r="AO749" s="357" t="s">
        <v>1323</v>
      </c>
      <c r="AP749" s="360" t="s">
        <v>1762</v>
      </c>
      <c r="AQ749" s="366" t="s">
        <v>674</v>
      </c>
      <c r="AR749" s="359">
        <v>5.4000000000000003E-3</v>
      </c>
      <c r="AS749" s="359">
        <v>5.4000000000000003E-3</v>
      </c>
      <c r="AT749" s="359" t="s">
        <v>1417</v>
      </c>
      <c r="AX749" s="198"/>
      <c r="AY749" s="184"/>
      <c r="AZ749" s="184"/>
      <c r="BA749" s="184"/>
      <c r="BB749" s="848"/>
      <c r="BC749" s="184"/>
      <c r="BD749" s="184"/>
      <c r="BE749" s="184"/>
      <c r="BF749" s="184"/>
      <c r="BG749" s="848"/>
      <c r="BH749" s="186"/>
      <c r="BI749" s="199"/>
      <c r="BJ749" s="199"/>
      <c r="BK749" s="199"/>
      <c r="BL749" s="186"/>
      <c r="BM749" s="186"/>
      <c r="BN749" s="186"/>
      <c r="BO749" s="186"/>
      <c r="BP749" s="186"/>
      <c r="BQ749" s="186"/>
      <c r="BR749" s="186"/>
      <c r="BS749" s="186"/>
      <c r="BT749" s="187"/>
      <c r="BU749" s="188"/>
      <c r="BV749" s="189"/>
      <c r="BW749" s="185"/>
    </row>
    <row r="750" spans="2:75" customFormat="1" ht="18.75">
      <c r="B750" s="353" t="s">
        <v>927</v>
      </c>
      <c r="C750" s="354">
        <v>23799268000130</v>
      </c>
      <c r="D750" s="355" t="s">
        <v>13</v>
      </c>
      <c r="E750" s="355" t="s">
        <v>616</v>
      </c>
      <c r="F750" s="355" t="s">
        <v>619</v>
      </c>
      <c r="G750" s="356" t="s">
        <v>34</v>
      </c>
      <c r="H750" s="356" t="s">
        <v>1337</v>
      </c>
      <c r="I750" s="356" t="s">
        <v>34</v>
      </c>
      <c r="J750" s="356" t="s">
        <v>611</v>
      </c>
      <c r="K750" s="357" t="s">
        <v>48</v>
      </c>
      <c r="L750" s="358"/>
      <c r="M750" s="358" t="s">
        <v>34</v>
      </c>
      <c r="N750" s="357">
        <v>429661</v>
      </c>
      <c r="O750" s="357" t="s">
        <v>1320</v>
      </c>
      <c r="P750" s="361">
        <v>42609</v>
      </c>
      <c r="Q750" s="362">
        <v>144.463224</v>
      </c>
      <c r="R750" s="362">
        <v>109.78059093172695</v>
      </c>
      <c r="S750" s="841">
        <v>18</v>
      </c>
      <c r="T750" s="359">
        <v>0.28718466388125474</v>
      </c>
      <c r="U750" s="664">
        <v>2.8714771050764027</v>
      </c>
      <c r="V750" s="359">
        <v>0.27887885814229296</v>
      </c>
      <c r="W750" s="664">
        <v>2.4268319358118906</v>
      </c>
      <c r="X750" s="359">
        <v>1.7774773390887293</v>
      </c>
      <c r="Y750" s="664">
        <v>11.690027868402328</v>
      </c>
      <c r="Z750" s="359">
        <v>2.1816516544374802</v>
      </c>
      <c r="AA750" s="664">
        <v>11.522653067130445</v>
      </c>
      <c r="AB750" s="359">
        <v>0.28547657188061165</v>
      </c>
      <c r="AC750" s="363">
        <v>0.57435213336020907</v>
      </c>
      <c r="AD750" s="865">
        <v>0</v>
      </c>
      <c r="AE750" s="360" t="s">
        <v>1958</v>
      </c>
      <c r="AF750" s="844" t="s">
        <v>1783</v>
      </c>
      <c r="AG750" s="364" t="s">
        <v>59</v>
      </c>
      <c r="AH750" s="364" t="s">
        <v>1747</v>
      </c>
      <c r="AI750" s="364">
        <v>5000</v>
      </c>
      <c r="AJ750" s="364">
        <v>0</v>
      </c>
      <c r="AK750" s="364">
        <v>5000</v>
      </c>
      <c r="AL750" s="359">
        <v>0.02</v>
      </c>
      <c r="AM750" s="359">
        <v>0.2</v>
      </c>
      <c r="AN750" s="664" t="s">
        <v>64</v>
      </c>
      <c r="AO750" s="357" t="s">
        <v>1323</v>
      </c>
      <c r="AP750" s="360" t="s">
        <v>1762</v>
      </c>
      <c r="AQ750" s="366" t="s">
        <v>668</v>
      </c>
      <c r="AR750" s="359">
        <v>4.0000000000000001E-3</v>
      </c>
      <c r="AS750" s="359">
        <v>4.0000000000000001E-3</v>
      </c>
      <c r="AT750" s="359" t="s">
        <v>1417</v>
      </c>
      <c r="AX750" s="198"/>
      <c r="AY750" s="184"/>
      <c r="AZ750" s="184"/>
      <c r="BA750" s="184"/>
      <c r="BB750" s="848"/>
      <c r="BC750" s="184"/>
      <c r="BD750" s="184"/>
      <c r="BE750" s="184"/>
      <c r="BF750" s="184"/>
      <c r="BG750" s="848"/>
      <c r="BH750" s="186"/>
      <c r="BI750" s="199"/>
      <c r="BJ750" s="199"/>
      <c r="BK750" s="199"/>
      <c r="BL750" s="186"/>
      <c r="BM750" s="186"/>
      <c r="BN750" s="186"/>
      <c r="BO750" s="186"/>
      <c r="BP750" s="186"/>
      <c r="BQ750" s="186"/>
      <c r="BR750" s="186"/>
      <c r="BS750" s="186"/>
      <c r="BT750" s="187"/>
      <c r="BU750" s="188"/>
      <c r="BV750" s="189"/>
      <c r="BW750" s="185"/>
    </row>
    <row r="751" spans="2:75" customFormat="1" ht="18.75">
      <c r="B751" s="353" t="s">
        <v>964</v>
      </c>
      <c r="C751" s="354">
        <v>36352424000162</v>
      </c>
      <c r="D751" s="355" t="s">
        <v>14</v>
      </c>
      <c r="E751" s="355" t="s">
        <v>607</v>
      </c>
      <c r="F751" s="355" t="s">
        <v>1417</v>
      </c>
      <c r="G751" s="356" t="s">
        <v>1417</v>
      </c>
      <c r="H751" s="356" t="s">
        <v>34</v>
      </c>
      <c r="I751" s="356" t="s">
        <v>34</v>
      </c>
      <c r="J751" s="356" t="s">
        <v>611</v>
      </c>
      <c r="K751" s="357" t="s">
        <v>49</v>
      </c>
      <c r="L751" s="358"/>
      <c r="M751" s="358" t="s">
        <v>1414</v>
      </c>
      <c r="N751" s="357">
        <v>557021</v>
      </c>
      <c r="O751" s="357" t="s">
        <v>1320</v>
      </c>
      <c r="P751" s="361">
        <v>44064</v>
      </c>
      <c r="Q751" s="362">
        <v>18.11959586</v>
      </c>
      <c r="R751" s="362">
        <v>24.401695815240007</v>
      </c>
      <c r="S751" s="841">
        <v>19</v>
      </c>
      <c r="T751" s="359">
        <v>-0.28736250381406436</v>
      </c>
      <c r="U751" s="664">
        <v>-2.8732552755696652</v>
      </c>
      <c r="V751" s="359">
        <v>-0.27419256102999112</v>
      </c>
      <c r="W751" s="664">
        <v>-2.3860513059405708</v>
      </c>
      <c r="X751" s="359">
        <v>-2.245952288389863E-2</v>
      </c>
      <c r="Y751" s="664">
        <v>-0.1477107148709976</v>
      </c>
      <c r="Z751" s="359"/>
      <c r="AA751" s="664"/>
      <c r="AB751" s="359">
        <v>0.22975170400513353</v>
      </c>
      <c r="AC751" s="363">
        <v>-1.6935993696899918</v>
      </c>
      <c r="AD751" s="865">
        <v>36327593000142</v>
      </c>
      <c r="AE751" s="360" t="s">
        <v>1975</v>
      </c>
      <c r="AF751" s="844" t="s">
        <v>1741</v>
      </c>
      <c r="AG751" s="364" t="s">
        <v>1436</v>
      </c>
      <c r="AH751" s="364" t="s">
        <v>1742</v>
      </c>
      <c r="AI751" s="364">
        <v>1000</v>
      </c>
      <c r="AJ751" s="364">
        <v>1000</v>
      </c>
      <c r="AK751" s="364">
        <v>1000</v>
      </c>
      <c r="AL751" s="359">
        <v>1.2E-2</v>
      </c>
      <c r="AM751" s="359">
        <v>0</v>
      </c>
      <c r="AN751" s="664" t="s">
        <v>34</v>
      </c>
      <c r="AO751" s="357" t="s">
        <v>1323</v>
      </c>
      <c r="AP751" s="360" t="s">
        <v>1744</v>
      </c>
      <c r="AQ751" s="366" t="s">
        <v>687</v>
      </c>
      <c r="AR751" s="359">
        <v>3.2000000000000002E-3</v>
      </c>
      <c r="AS751" s="359">
        <v>3.2000000000000002E-3</v>
      </c>
      <c r="AT751" s="359" t="s">
        <v>1417</v>
      </c>
      <c r="AX751" s="198"/>
      <c r="AY751" s="184"/>
      <c r="AZ751" s="184"/>
      <c r="BA751" s="184"/>
      <c r="BB751" s="848"/>
      <c r="BC751" s="184"/>
      <c r="BD751" s="184"/>
      <c r="BE751" s="184"/>
      <c r="BF751" s="184"/>
      <c r="BG751" s="848"/>
      <c r="BH751" s="186"/>
      <c r="BI751" s="199"/>
      <c r="BJ751" s="199"/>
      <c r="BK751" s="199"/>
      <c r="BL751" s="186"/>
      <c r="BM751" s="186"/>
      <c r="BN751" s="186"/>
      <c r="BO751" s="186"/>
      <c r="BP751" s="186"/>
      <c r="BQ751" s="186"/>
      <c r="BR751" s="186"/>
      <c r="BS751" s="186"/>
      <c r="BT751" s="187"/>
      <c r="BU751" s="188"/>
      <c r="BV751" s="189"/>
      <c r="BW751" s="185"/>
    </row>
    <row r="752" spans="2:75" customFormat="1" ht="18.75">
      <c r="B752" s="353" t="s">
        <v>1235</v>
      </c>
      <c r="C752" s="354">
        <v>17439235000187</v>
      </c>
      <c r="D752" s="355" t="s">
        <v>14</v>
      </c>
      <c r="E752" s="355" t="s">
        <v>614</v>
      </c>
      <c r="F752" s="355" t="s">
        <v>1417</v>
      </c>
      <c r="G752" s="356" t="s">
        <v>1417</v>
      </c>
      <c r="H752" s="356" t="s">
        <v>1337</v>
      </c>
      <c r="I752" s="356" t="s">
        <v>34</v>
      </c>
      <c r="J752" s="356" t="s">
        <v>608</v>
      </c>
      <c r="K752" s="357" t="s">
        <v>48</v>
      </c>
      <c r="L752" s="358"/>
      <c r="M752" s="358" t="s">
        <v>34</v>
      </c>
      <c r="N752" s="357">
        <v>331945</v>
      </c>
      <c r="O752" s="357" t="s">
        <v>1320</v>
      </c>
      <c r="P752" s="361">
        <v>41361</v>
      </c>
      <c r="Q752" s="362">
        <v>59.441772</v>
      </c>
      <c r="R752" s="362">
        <v>48.033197294820667</v>
      </c>
      <c r="S752" s="841">
        <v>19</v>
      </c>
      <c r="T752" s="359">
        <v>0.1646485607443382</v>
      </c>
      <c r="U752" s="664">
        <v>1.6462737465557553</v>
      </c>
      <c r="V752" s="359">
        <v>0.19413154203882765</v>
      </c>
      <c r="W752" s="664">
        <v>1.6893522481645153</v>
      </c>
      <c r="X752" s="359">
        <v>0.25170249778568321</v>
      </c>
      <c r="Y752" s="664">
        <v>1.6553849373796325</v>
      </c>
      <c r="Z752" s="359">
        <v>0.31235263267652247</v>
      </c>
      <c r="AA752" s="664">
        <v>1.6497276334724507</v>
      </c>
      <c r="AB752" s="359">
        <v>0.23433076013991166</v>
      </c>
      <c r="AC752" s="363">
        <v>0.33805532800399396</v>
      </c>
      <c r="AD752" s="865">
        <v>0</v>
      </c>
      <c r="AE752" s="360" t="s">
        <v>1861</v>
      </c>
      <c r="AF752" s="844" t="s">
        <v>1760</v>
      </c>
      <c r="AG752" s="364" t="s">
        <v>1435</v>
      </c>
      <c r="AH752" s="364" t="s">
        <v>1747</v>
      </c>
      <c r="AI752" s="364">
        <v>1000</v>
      </c>
      <c r="AJ752" s="364">
        <v>500</v>
      </c>
      <c r="AK752" s="364">
        <v>500</v>
      </c>
      <c r="AL752" s="359">
        <v>1.8000000000000002E-2</v>
      </c>
      <c r="AM752" s="359">
        <v>0.2</v>
      </c>
      <c r="AN752" s="664" t="s">
        <v>666</v>
      </c>
      <c r="AO752" s="357" t="s">
        <v>1323</v>
      </c>
      <c r="AP752" s="360" t="s">
        <v>1744</v>
      </c>
      <c r="AQ752" s="366" t="s">
        <v>670</v>
      </c>
      <c r="AR752" s="359">
        <v>4.6666666666666697E-3</v>
      </c>
      <c r="AS752" s="359">
        <v>4.6666666666666697E-3</v>
      </c>
      <c r="AT752" s="359" t="s">
        <v>1417</v>
      </c>
      <c r="AX752" s="198"/>
      <c r="AY752" s="184"/>
      <c r="AZ752" s="184"/>
      <c r="BA752" s="184"/>
      <c r="BB752" s="848"/>
      <c r="BC752" s="184"/>
      <c r="BD752" s="184"/>
      <c r="BE752" s="184"/>
      <c r="BF752" s="184"/>
      <c r="BG752" s="848"/>
      <c r="BH752" s="186"/>
      <c r="BI752" s="199"/>
      <c r="BJ752" s="199"/>
      <c r="BK752" s="199"/>
      <c r="BL752" s="186"/>
      <c r="BM752" s="186"/>
      <c r="BN752" s="186"/>
      <c r="BO752" s="186"/>
      <c r="BP752" s="186"/>
      <c r="BQ752" s="186"/>
      <c r="BR752" s="186"/>
      <c r="BS752" s="186"/>
      <c r="BT752" s="187"/>
      <c r="BU752" s="188"/>
      <c r="BV752" s="189"/>
      <c r="BW752" s="185"/>
    </row>
    <row r="753" spans="2:75" customFormat="1" ht="18.75">
      <c r="B753" s="353" t="s">
        <v>62</v>
      </c>
      <c r="C753" s="354">
        <v>9550197000107</v>
      </c>
      <c r="D753" s="355" t="s">
        <v>14</v>
      </c>
      <c r="E753" s="355" t="s">
        <v>607</v>
      </c>
      <c r="F753" s="355" t="s">
        <v>1417</v>
      </c>
      <c r="G753" s="356" t="s">
        <v>1417</v>
      </c>
      <c r="H753" s="356" t="s">
        <v>34</v>
      </c>
      <c r="I753" s="356" t="s">
        <v>34</v>
      </c>
      <c r="J753" s="356" t="s">
        <v>608</v>
      </c>
      <c r="K753" s="357" t="s">
        <v>48</v>
      </c>
      <c r="L753" s="358"/>
      <c r="M753" s="358" t="s">
        <v>1414</v>
      </c>
      <c r="N753" s="357">
        <v>213691</v>
      </c>
      <c r="O753" s="357" t="s">
        <v>1320</v>
      </c>
      <c r="P753" s="361">
        <v>39631</v>
      </c>
      <c r="Q753" s="362">
        <v>377.05995899999999</v>
      </c>
      <c r="R753" s="362">
        <v>373.28166370000008</v>
      </c>
      <c r="S753" s="841">
        <v>20</v>
      </c>
      <c r="T753" s="359">
        <v>2.2129351285532506E-2</v>
      </c>
      <c r="U753" s="664">
        <v>0.22126503799963995</v>
      </c>
      <c r="V753" s="359">
        <v>0.1008019837306231</v>
      </c>
      <c r="W753" s="664">
        <v>0.8771890237224399</v>
      </c>
      <c r="X753" s="359">
        <v>0.15966568235857159</v>
      </c>
      <c r="Y753" s="664">
        <v>1.0500816158680732</v>
      </c>
      <c r="Z753" s="359">
        <v>0.19780039391725457</v>
      </c>
      <c r="AA753" s="664">
        <v>1.0447063402694925</v>
      </c>
      <c r="AB753" s="359">
        <v>0.23937576820609066</v>
      </c>
      <c r="AC753" s="363">
        <v>-5.8956662294786071E-2</v>
      </c>
      <c r="AD753" s="865">
        <v>0</v>
      </c>
      <c r="AE753" s="360" t="s">
        <v>1820</v>
      </c>
      <c r="AF753" s="844" t="s">
        <v>1785</v>
      </c>
      <c r="AG753" s="364" t="s">
        <v>719</v>
      </c>
      <c r="AH753" s="364" t="s">
        <v>1747</v>
      </c>
      <c r="AI753" s="364">
        <v>500</v>
      </c>
      <c r="AJ753" s="364">
        <v>100</v>
      </c>
      <c r="AK753" s="364">
        <v>500</v>
      </c>
      <c r="AL753" s="359">
        <v>0.02</v>
      </c>
      <c r="AM753" s="359">
        <v>0.2</v>
      </c>
      <c r="AN753" s="664" t="s">
        <v>666</v>
      </c>
      <c r="AO753" s="357" t="s">
        <v>1323</v>
      </c>
      <c r="AP753" s="360" t="s">
        <v>1744</v>
      </c>
      <c r="AQ753" s="366" t="s">
        <v>681</v>
      </c>
      <c r="AR753" s="359">
        <v>3.3333333333333301E-3</v>
      </c>
      <c r="AS753" s="359">
        <v>3.3333333333333301E-3</v>
      </c>
      <c r="AT753" s="359" t="s">
        <v>1417</v>
      </c>
      <c r="AX753" s="198"/>
      <c r="AY753" s="184"/>
      <c r="AZ753" s="184"/>
      <c r="BA753" s="184"/>
      <c r="BB753" s="848"/>
      <c r="BC753" s="184"/>
      <c r="BD753" s="184"/>
      <c r="BE753" s="184"/>
      <c r="BF753" s="184"/>
      <c r="BG753" s="848"/>
      <c r="BH753" s="186"/>
      <c r="BI753" s="199"/>
      <c r="BJ753" s="199"/>
      <c r="BK753" s="199"/>
      <c r="BL753" s="186"/>
      <c r="BM753" s="186"/>
      <c r="BN753" s="186"/>
      <c r="BO753" s="186"/>
      <c r="BP753" s="186"/>
      <c r="BQ753" s="186"/>
      <c r="BR753" s="186"/>
      <c r="BS753" s="186"/>
      <c r="BT753" s="187"/>
      <c r="BU753" s="188"/>
      <c r="BV753" s="189"/>
      <c r="BW753" s="185"/>
    </row>
    <row r="754" spans="2:75" customFormat="1" ht="18.75">
      <c r="B754" s="353" t="s">
        <v>494</v>
      </c>
      <c r="C754" s="354">
        <v>37608764000174</v>
      </c>
      <c r="D754" s="355" t="s">
        <v>11</v>
      </c>
      <c r="E754" s="355" t="s">
        <v>661</v>
      </c>
      <c r="F754" s="355" t="s">
        <v>1417</v>
      </c>
      <c r="G754" s="356" t="s">
        <v>1417</v>
      </c>
      <c r="H754" s="356" t="s">
        <v>34</v>
      </c>
      <c r="I754" s="356" t="s">
        <v>34</v>
      </c>
      <c r="J754" s="356" t="s">
        <v>611</v>
      </c>
      <c r="K754" s="357" t="s">
        <v>48</v>
      </c>
      <c r="L754" s="358"/>
      <c r="M754" s="358" t="s">
        <v>34</v>
      </c>
      <c r="N754" s="357">
        <v>559199</v>
      </c>
      <c r="O754" s="357" t="s">
        <v>1320</v>
      </c>
      <c r="P754" s="361">
        <v>44124</v>
      </c>
      <c r="Q754" s="362">
        <v>0</v>
      </c>
      <c r="R754" s="362">
        <v>0</v>
      </c>
      <c r="S754" s="841">
        <v>20</v>
      </c>
      <c r="T754" s="359"/>
      <c r="U754" s="664"/>
      <c r="V754" s="359"/>
      <c r="W754" s="664"/>
      <c r="X754" s="359"/>
      <c r="Y754" s="664"/>
      <c r="Z754" s="359"/>
      <c r="AA754" s="664"/>
      <c r="AB754" s="359"/>
      <c r="AC754" s="363"/>
      <c r="AD754" s="865">
        <v>0</v>
      </c>
      <c r="AE754" s="360" t="s">
        <v>2690</v>
      </c>
      <c r="AF754" s="844" t="s">
        <v>1956</v>
      </c>
      <c r="AG754" s="364" t="s">
        <v>976</v>
      </c>
      <c r="AH754" s="364" t="s">
        <v>1817</v>
      </c>
      <c r="AI754" s="364">
        <v>1000</v>
      </c>
      <c r="AJ754" s="364">
        <v>100</v>
      </c>
      <c r="AK754" s="364">
        <v>1000</v>
      </c>
      <c r="AL754" s="359">
        <v>1.15E-2</v>
      </c>
      <c r="AM754" s="359">
        <v>0.2</v>
      </c>
      <c r="AN754" s="664" t="s">
        <v>64</v>
      </c>
      <c r="AO754" s="357" t="s">
        <v>1323</v>
      </c>
      <c r="AP754" s="360" t="s">
        <v>1762</v>
      </c>
      <c r="AQ754" s="366" t="s">
        <v>679</v>
      </c>
      <c r="AR754" s="359">
        <v>2.3E-3</v>
      </c>
      <c r="AS754" s="359">
        <v>2.3E-3</v>
      </c>
      <c r="AT754" s="359" t="s">
        <v>1417</v>
      </c>
      <c r="AX754" s="198"/>
      <c r="AY754" s="184"/>
      <c r="AZ754" s="184"/>
      <c r="BA754" s="184"/>
      <c r="BB754" s="848"/>
      <c r="BC754" s="184"/>
      <c r="BD754" s="184"/>
      <c r="BE754" s="184"/>
      <c r="BF754" s="184"/>
      <c r="BG754" s="848"/>
      <c r="BH754" s="186"/>
      <c r="BI754" s="199"/>
      <c r="BJ754" s="199"/>
      <c r="BK754" s="199"/>
      <c r="BL754" s="186"/>
      <c r="BM754" s="186"/>
      <c r="BN754" s="186"/>
      <c r="BO754" s="186"/>
      <c r="BP754" s="186"/>
      <c r="BQ754" s="186"/>
      <c r="BR754" s="186"/>
      <c r="BS754" s="186"/>
      <c r="BT754" s="187"/>
      <c r="BU754" s="188"/>
      <c r="BV754" s="189"/>
      <c r="BW754" s="185"/>
    </row>
    <row r="755" spans="2:75" customFormat="1" ht="18.75">
      <c r="B755" s="353" t="s">
        <v>1091</v>
      </c>
      <c r="C755" s="354">
        <v>17703320000100</v>
      </c>
      <c r="D755" s="355" t="s">
        <v>14</v>
      </c>
      <c r="E755" s="355" t="s">
        <v>607</v>
      </c>
      <c r="F755" s="355" t="s">
        <v>1417</v>
      </c>
      <c r="G755" s="356" t="s">
        <v>1417</v>
      </c>
      <c r="H755" s="356" t="s">
        <v>34</v>
      </c>
      <c r="I755" s="356" t="s">
        <v>34</v>
      </c>
      <c r="J755" s="356" t="s">
        <v>611</v>
      </c>
      <c r="K755" s="357" t="s">
        <v>1417</v>
      </c>
      <c r="L755" s="358"/>
      <c r="M755" s="358" t="s">
        <v>34</v>
      </c>
      <c r="N755" s="357">
        <v>336408</v>
      </c>
      <c r="O755" s="357" t="s">
        <v>1320</v>
      </c>
      <c r="P755" s="361">
        <v>41416</v>
      </c>
      <c r="Q755" s="362">
        <v>4.6138310000000002</v>
      </c>
      <c r="R755" s="362">
        <v>3.9886461673306757</v>
      </c>
      <c r="S755" s="841">
        <v>20</v>
      </c>
      <c r="T755" s="359">
        <v>-0.22347042372816439</v>
      </c>
      <c r="U755" s="664">
        <v>-2.2344166875932934</v>
      </c>
      <c r="V755" s="359">
        <v>-0.25456245233397978</v>
      </c>
      <c r="W755" s="664">
        <v>-2.2152281212636167</v>
      </c>
      <c r="X755" s="359">
        <v>-3.6492183025399916E-2</v>
      </c>
      <c r="Y755" s="664">
        <v>-0.24000004228715988</v>
      </c>
      <c r="Z755" s="359">
        <v>0.43276767304154817</v>
      </c>
      <c r="AA755" s="664">
        <v>2.2857140116683108</v>
      </c>
      <c r="AB755" s="359">
        <v>0.20066604839155977</v>
      </c>
      <c r="AC755" s="363">
        <v>-1.8412543395050229</v>
      </c>
      <c r="AD755" s="865">
        <v>17703461000123</v>
      </c>
      <c r="AE755" s="360" t="s">
        <v>1835</v>
      </c>
      <c r="AF755" s="844" t="s">
        <v>1741</v>
      </c>
      <c r="AG755" s="364" t="s">
        <v>1436</v>
      </c>
      <c r="AH755" s="364" t="s">
        <v>1747</v>
      </c>
      <c r="AI755" s="364">
        <v>20000</v>
      </c>
      <c r="AJ755" s="364">
        <v>5000</v>
      </c>
      <c r="AK755" s="364">
        <v>5000</v>
      </c>
      <c r="AL755" s="359">
        <v>0.02</v>
      </c>
      <c r="AM755" s="359">
        <v>0.2</v>
      </c>
      <c r="AN755" s="664" t="s">
        <v>2161</v>
      </c>
      <c r="AO755" s="357" t="s">
        <v>1323</v>
      </c>
      <c r="AP755" s="360" t="s">
        <v>1744</v>
      </c>
      <c r="AQ755" s="366" t="s">
        <v>659</v>
      </c>
      <c r="AR755" s="359">
        <v>5.3340000000000002E-3</v>
      </c>
      <c r="AS755" s="359">
        <v>5.3340000000000002E-3</v>
      </c>
      <c r="AT755" s="359" t="s">
        <v>1417</v>
      </c>
      <c r="AX755" s="198"/>
      <c r="AY755" s="184"/>
      <c r="AZ755" s="184"/>
      <c r="BA755" s="184"/>
      <c r="BB755" s="848"/>
      <c r="BC755" s="184"/>
      <c r="BD755" s="184"/>
      <c r="BE755" s="184"/>
      <c r="BF755" s="184"/>
      <c r="BG755" s="848"/>
      <c r="BH755" s="186"/>
      <c r="BI755" s="199"/>
      <c r="BJ755" s="199"/>
      <c r="BK755" s="199"/>
      <c r="BL755" s="186"/>
      <c r="BM755" s="186"/>
      <c r="BN755" s="186"/>
      <c r="BO755" s="186"/>
      <c r="BP755" s="186"/>
      <c r="BQ755" s="186"/>
      <c r="BR755" s="186"/>
      <c r="BS755" s="186"/>
      <c r="BT755" s="187"/>
      <c r="BU755" s="188"/>
      <c r="BV755" s="189"/>
      <c r="BW755" s="185"/>
    </row>
    <row r="756" spans="2:75" customFormat="1" ht="18.75">
      <c r="B756" s="353" t="s">
        <v>54</v>
      </c>
      <c r="C756" s="354">
        <v>18832847000106</v>
      </c>
      <c r="D756" s="355" t="s">
        <v>14</v>
      </c>
      <c r="E756" s="355" t="s">
        <v>614</v>
      </c>
      <c r="F756" s="355" t="s">
        <v>1417</v>
      </c>
      <c r="G756" s="356" t="s">
        <v>1417</v>
      </c>
      <c r="H756" s="356" t="s">
        <v>1337</v>
      </c>
      <c r="I756" s="356" t="s">
        <v>34</v>
      </c>
      <c r="J756" s="356" t="s">
        <v>608</v>
      </c>
      <c r="K756" s="357" t="s">
        <v>48</v>
      </c>
      <c r="L756" s="358"/>
      <c r="M756" s="358" t="s">
        <v>1414</v>
      </c>
      <c r="N756" s="357">
        <v>350729</v>
      </c>
      <c r="O756" s="357" t="s">
        <v>1323</v>
      </c>
      <c r="P756" s="361">
        <v>41571</v>
      </c>
      <c r="Q756" s="362">
        <v>214.49968799999999</v>
      </c>
      <c r="R756" s="362">
        <v>211.20064626294808</v>
      </c>
      <c r="S756" s="841">
        <v>20</v>
      </c>
      <c r="T756" s="359">
        <v>3.7768839257450448E-2</v>
      </c>
      <c r="U756" s="664">
        <v>0.37763979366921469</v>
      </c>
      <c r="V756" s="359">
        <v>7.0571882378485995E-2</v>
      </c>
      <c r="W756" s="664">
        <v>0.61412363442439499</v>
      </c>
      <c r="X756" s="359">
        <v>-6.817352069303606E-2</v>
      </c>
      <c r="Y756" s="664">
        <v>-0.44836034714078099</v>
      </c>
      <c r="Z756" s="359">
        <v>0.72575692664706959</v>
      </c>
      <c r="AA756" s="664">
        <v>3.8331716522256878</v>
      </c>
      <c r="AB756" s="359">
        <v>0.63975091329101819</v>
      </c>
      <c r="AC756" s="363">
        <v>-6.9312754008757957E-2</v>
      </c>
      <c r="AD756" s="865">
        <v>0</v>
      </c>
      <c r="AE756" s="360" t="s">
        <v>1900</v>
      </c>
      <c r="AF756" s="844" t="s">
        <v>1741</v>
      </c>
      <c r="AG756" s="364" t="s">
        <v>1436</v>
      </c>
      <c r="AH756" s="364" t="s">
        <v>1747</v>
      </c>
      <c r="AI756" s="364">
        <v>500000</v>
      </c>
      <c r="AJ756" s="364">
        <v>1000</v>
      </c>
      <c r="AK756" s="364">
        <v>5000</v>
      </c>
      <c r="AL756" s="359">
        <v>0.04</v>
      </c>
      <c r="AM756" s="359">
        <v>0.2</v>
      </c>
      <c r="AN756" s="664" t="s">
        <v>34</v>
      </c>
      <c r="AO756" s="357" t="s">
        <v>1323</v>
      </c>
      <c r="AP756" s="360" t="s">
        <v>1762</v>
      </c>
      <c r="AQ756" s="366" t="s">
        <v>674</v>
      </c>
      <c r="AR756" s="359">
        <v>3.3333333333333301E-3</v>
      </c>
      <c r="AS756" s="359">
        <v>3.3333333333333301E-3</v>
      </c>
      <c r="AT756" s="359" t="s">
        <v>1417</v>
      </c>
      <c r="AX756" s="198"/>
      <c r="AY756" s="184"/>
      <c r="AZ756" s="184"/>
      <c r="BA756" s="184"/>
      <c r="BB756" s="848"/>
      <c r="BC756" s="184"/>
      <c r="BD756" s="184"/>
      <c r="BE756" s="184"/>
      <c r="BF756" s="184"/>
      <c r="BG756" s="848"/>
      <c r="BH756" s="186"/>
      <c r="BI756" s="199"/>
      <c r="BJ756" s="199"/>
      <c r="BK756" s="199"/>
      <c r="BL756" s="186"/>
      <c r="BM756" s="186"/>
      <c r="BN756" s="186"/>
      <c r="BO756" s="186"/>
      <c r="BP756" s="186"/>
      <c r="BQ756" s="186"/>
      <c r="BR756" s="186"/>
      <c r="BS756" s="186"/>
      <c r="BT756" s="187"/>
      <c r="BU756" s="188"/>
      <c r="BV756" s="189"/>
      <c r="BW756" s="185"/>
    </row>
    <row r="757" spans="2:75" customFormat="1" ht="18.75">
      <c r="B757" s="353" t="s">
        <v>202</v>
      </c>
      <c r="C757" s="354">
        <v>26846429000198</v>
      </c>
      <c r="D757" s="355" t="s">
        <v>14</v>
      </c>
      <c r="E757" s="355" t="s">
        <v>607</v>
      </c>
      <c r="F757" s="355" t="s">
        <v>1417</v>
      </c>
      <c r="G757" s="356" t="s">
        <v>1417</v>
      </c>
      <c r="H757" s="356" t="s">
        <v>34</v>
      </c>
      <c r="I757" s="356" t="s">
        <v>34</v>
      </c>
      <c r="J757" s="356" t="s">
        <v>608</v>
      </c>
      <c r="K757" s="357" t="s">
        <v>48</v>
      </c>
      <c r="L757" s="358"/>
      <c r="M757" s="358" t="s">
        <v>34</v>
      </c>
      <c r="N757" s="357">
        <v>434213</v>
      </c>
      <c r="O757" s="357" t="s">
        <v>1320</v>
      </c>
      <c r="P757" s="361">
        <v>42706</v>
      </c>
      <c r="Q757" s="362">
        <v>27.838301000000001</v>
      </c>
      <c r="R757" s="362">
        <v>32.838968836653372</v>
      </c>
      <c r="S757" s="841">
        <v>21</v>
      </c>
      <c r="T757" s="359">
        <v>-0.28112710013962039</v>
      </c>
      <c r="U757" s="664">
        <v>-2.8109092622063665</v>
      </c>
      <c r="V757" s="359">
        <v>-0.29402318700180086</v>
      </c>
      <c r="W757" s="664">
        <v>-2.5586194121645764</v>
      </c>
      <c r="X757" s="359">
        <v>-0.21584692263382499</v>
      </c>
      <c r="Y757" s="664">
        <v>-1.4195717072780853</v>
      </c>
      <c r="Z757" s="359">
        <v>6.3409897876178567E-2</v>
      </c>
      <c r="AA757" s="664">
        <v>0.33490692831884245</v>
      </c>
      <c r="AB757" s="359">
        <v>0.2660534234640124</v>
      </c>
      <c r="AC757" s="363">
        <v>-1.5370520767436029</v>
      </c>
      <c r="AD757" s="865">
        <v>0</v>
      </c>
      <c r="AE757" s="360" t="s">
        <v>1964</v>
      </c>
      <c r="AF757" s="844" t="s">
        <v>1878</v>
      </c>
      <c r="AG757" s="364" t="s">
        <v>1437</v>
      </c>
      <c r="AH757" s="364" t="s">
        <v>1742</v>
      </c>
      <c r="AI757" s="364">
        <v>10000</v>
      </c>
      <c r="AJ757" s="364">
        <v>5000</v>
      </c>
      <c r="AK757" s="364">
        <v>5000</v>
      </c>
      <c r="AL757" s="359">
        <v>0.02</v>
      </c>
      <c r="AM757" s="359">
        <v>0.2</v>
      </c>
      <c r="AN757" s="664" t="s">
        <v>34</v>
      </c>
      <c r="AO757" s="357" t="s">
        <v>1323</v>
      </c>
      <c r="AP757" s="360" t="s">
        <v>1744</v>
      </c>
      <c r="AQ757" s="366" t="s">
        <v>687</v>
      </c>
      <c r="AR757" s="359">
        <v>4.0000000000000001E-3</v>
      </c>
      <c r="AS757" s="359">
        <v>4.0000000000000001E-3</v>
      </c>
      <c r="AT757" s="359" t="s">
        <v>1417</v>
      </c>
      <c r="AX757" s="198"/>
      <c r="AY757" s="184"/>
      <c r="AZ757" s="184"/>
      <c r="BA757" s="184"/>
      <c r="BB757" s="848"/>
      <c r="BC757" s="184"/>
      <c r="BD757" s="184"/>
      <c r="BE757" s="184"/>
      <c r="BF757" s="184"/>
      <c r="BG757" s="848"/>
      <c r="BH757" s="186"/>
      <c r="BI757" s="199"/>
      <c r="BJ757" s="199"/>
      <c r="BK757" s="199"/>
      <c r="BL757" s="186"/>
      <c r="BM757" s="186"/>
      <c r="BN757" s="186"/>
      <c r="BO757" s="186"/>
      <c r="BP757" s="186"/>
      <c r="BQ757" s="186"/>
      <c r="BR757" s="186"/>
      <c r="BS757" s="186"/>
      <c r="BT757" s="187"/>
      <c r="BU757" s="188"/>
      <c r="BV757" s="189"/>
      <c r="BW757" s="185"/>
    </row>
    <row r="758" spans="2:75" customFormat="1" ht="18.75">
      <c r="B758" s="353" t="s">
        <v>767</v>
      </c>
      <c r="C758" s="354">
        <v>44613740000179</v>
      </c>
      <c r="D758" s="355" t="s">
        <v>13</v>
      </c>
      <c r="E758" s="355" t="s">
        <v>615</v>
      </c>
      <c r="F758" s="355" t="s">
        <v>619</v>
      </c>
      <c r="G758" s="356" t="s">
        <v>34</v>
      </c>
      <c r="H758" s="356" t="s">
        <v>1337</v>
      </c>
      <c r="I758" s="356" t="s">
        <v>34</v>
      </c>
      <c r="J758" s="356" t="s">
        <v>1417</v>
      </c>
      <c r="K758" s="357" t="s">
        <v>48</v>
      </c>
      <c r="L758" s="358"/>
      <c r="M758" s="358" t="s">
        <v>34</v>
      </c>
      <c r="N758" s="357">
        <v>637157</v>
      </c>
      <c r="O758" s="357" t="s">
        <v>1320</v>
      </c>
      <c r="P758" s="361">
        <v>44581</v>
      </c>
      <c r="Q758" s="362">
        <v>6.3835573099999996</v>
      </c>
      <c r="R758" s="362">
        <v>6.363620308333334</v>
      </c>
      <c r="S758" s="841">
        <v>21</v>
      </c>
      <c r="T758" s="359"/>
      <c r="U758" s="664"/>
      <c r="V758" s="359"/>
      <c r="W758" s="664"/>
      <c r="X758" s="359"/>
      <c r="Y758" s="664"/>
      <c r="Z758" s="359"/>
      <c r="AA758" s="664"/>
      <c r="AB758" s="359">
        <v>1.876593612682239E-2</v>
      </c>
      <c r="AC758" s="363"/>
      <c r="AD758" s="865">
        <v>44574244000153</v>
      </c>
      <c r="AE758" s="360" t="s">
        <v>1998</v>
      </c>
      <c r="AF758" s="844" t="s">
        <v>1760</v>
      </c>
      <c r="AG758" s="364" t="s">
        <v>1435</v>
      </c>
      <c r="AH758" s="364" t="s">
        <v>1747</v>
      </c>
      <c r="AI758" s="364">
        <v>1000</v>
      </c>
      <c r="AJ758" s="364">
        <v>500</v>
      </c>
      <c r="AK758" s="364">
        <v>500</v>
      </c>
      <c r="AL758" s="359">
        <v>0</v>
      </c>
      <c r="AM758" s="359">
        <v>0</v>
      </c>
      <c r="AN758" s="664" t="s">
        <v>2161</v>
      </c>
      <c r="AO758" s="357" t="s">
        <v>1323</v>
      </c>
      <c r="AP758" s="360" t="s">
        <v>1762</v>
      </c>
      <c r="AQ758" s="366" t="s">
        <v>668</v>
      </c>
      <c r="AR758" s="359">
        <v>4.0000000000000001E-3</v>
      </c>
      <c r="AS758" s="359">
        <v>4.0000000000000001E-3</v>
      </c>
      <c r="AT758" s="359" t="s">
        <v>1417</v>
      </c>
      <c r="AX758" s="198"/>
      <c r="AY758" s="184"/>
      <c r="AZ758" s="184"/>
      <c r="BA758" s="184"/>
      <c r="BB758" s="848"/>
      <c r="BC758" s="184"/>
      <c r="BD758" s="184"/>
      <c r="BE758" s="184"/>
      <c r="BF758" s="184"/>
      <c r="BG758" s="848"/>
      <c r="BH758" s="186"/>
      <c r="BI758" s="199"/>
      <c r="BJ758" s="199"/>
      <c r="BK758" s="199"/>
      <c r="BL758" s="186"/>
      <c r="BM758" s="186"/>
      <c r="BN758" s="186"/>
      <c r="BO758" s="186"/>
      <c r="BP758" s="186"/>
      <c r="BQ758" s="186"/>
      <c r="BR758" s="186"/>
      <c r="BS758" s="186"/>
      <c r="BT758" s="187"/>
      <c r="BU758" s="188"/>
      <c r="BV758" s="189"/>
      <c r="BW758" s="185"/>
    </row>
    <row r="759" spans="2:75" customFormat="1" ht="18.75">
      <c r="B759" s="353" t="s">
        <v>116</v>
      </c>
      <c r="C759" s="354">
        <v>9528698000197</v>
      </c>
      <c r="D759" s="355" t="s">
        <v>13</v>
      </c>
      <c r="E759" s="355" t="s">
        <v>615</v>
      </c>
      <c r="F759" s="355" t="s">
        <v>619</v>
      </c>
      <c r="G759" s="356" t="s">
        <v>1417</v>
      </c>
      <c r="H759" s="356" t="s">
        <v>1336</v>
      </c>
      <c r="I759" s="356" t="s">
        <v>34</v>
      </c>
      <c r="J759" s="356" t="s">
        <v>611</v>
      </c>
      <c r="K759" s="357" t="s">
        <v>48</v>
      </c>
      <c r="L759" s="358"/>
      <c r="M759" s="358" t="s">
        <v>1414</v>
      </c>
      <c r="N759" s="357">
        <v>210269</v>
      </c>
      <c r="O759" s="357" t="s">
        <v>1320</v>
      </c>
      <c r="P759" s="361">
        <v>39600</v>
      </c>
      <c r="Q759" s="362">
        <v>58.496989999999997</v>
      </c>
      <c r="R759" s="362">
        <v>68.23558107968131</v>
      </c>
      <c r="S759" s="841">
        <v>21</v>
      </c>
      <c r="T759" s="359">
        <v>0.14019235386765372</v>
      </c>
      <c r="U759" s="664">
        <v>1.4017431467168711</v>
      </c>
      <c r="V759" s="359">
        <v>0.14493642331383083</v>
      </c>
      <c r="W759" s="664">
        <v>1.2612513659278128</v>
      </c>
      <c r="X759" s="359">
        <v>0.18278070501027721</v>
      </c>
      <c r="Y759" s="664">
        <v>1.202103390230453</v>
      </c>
      <c r="Z759" s="359">
        <v>0.16448752453336013</v>
      </c>
      <c r="AA759" s="664">
        <v>0.8687604527578493</v>
      </c>
      <c r="AB759" s="359">
        <v>2.3877369523486694E-2</v>
      </c>
      <c r="AC759" s="363">
        <v>1.2573262404803769</v>
      </c>
      <c r="AD759" s="865">
        <v>0</v>
      </c>
      <c r="AE759" s="360" t="s">
        <v>1814</v>
      </c>
      <c r="AF759" s="844" t="s">
        <v>1785</v>
      </c>
      <c r="AG759" s="364" t="s">
        <v>719</v>
      </c>
      <c r="AH759" s="364" t="s">
        <v>1747</v>
      </c>
      <c r="AI759" s="364">
        <v>20000</v>
      </c>
      <c r="AJ759" s="364">
        <v>1000</v>
      </c>
      <c r="AK759" s="364">
        <v>20000</v>
      </c>
      <c r="AL759" s="359">
        <v>1.37E-2</v>
      </c>
      <c r="AM759" s="359">
        <v>0.2</v>
      </c>
      <c r="AN759" s="664" t="s">
        <v>64</v>
      </c>
      <c r="AO759" s="357" t="s">
        <v>1323</v>
      </c>
      <c r="AP759" s="360" t="s">
        <v>1762</v>
      </c>
      <c r="AQ759" s="366" t="s">
        <v>664</v>
      </c>
      <c r="AR759" s="359">
        <v>3.4846E-3</v>
      </c>
      <c r="AS759" s="359">
        <v>3.4846E-3</v>
      </c>
      <c r="AT759" s="359" t="s">
        <v>1417</v>
      </c>
      <c r="AX759" s="198"/>
      <c r="AY759" s="184"/>
      <c r="AZ759" s="184"/>
      <c r="BA759" s="184"/>
      <c r="BB759" s="848"/>
      <c r="BC759" s="184"/>
      <c r="BD759" s="184"/>
      <c r="BE759" s="184"/>
      <c r="BF759" s="184"/>
      <c r="BG759" s="848"/>
      <c r="BH759" s="186"/>
      <c r="BI759" s="199"/>
      <c r="BJ759" s="199"/>
      <c r="BK759" s="199"/>
      <c r="BL759" s="186"/>
      <c r="BM759" s="186"/>
      <c r="BN759" s="186"/>
      <c r="BO759" s="186"/>
      <c r="BP759" s="186"/>
      <c r="BQ759" s="186"/>
      <c r="BR759" s="186"/>
      <c r="BS759" s="186"/>
      <c r="BT759" s="187"/>
      <c r="BU759" s="188"/>
      <c r="BV759" s="189"/>
      <c r="BW759" s="185"/>
    </row>
    <row r="760" spans="2:75" customFormat="1" ht="18.75">
      <c r="B760" s="353" t="s">
        <v>422</v>
      </c>
      <c r="C760" s="354">
        <v>10643371000145</v>
      </c>
      <c r="D760" s="355" t="s">
        <v>14</v>
      </c>
      <c r="E760" s="355" t="s">
        <v>607</v>
      </c>
      <c r="F760" s="355" t="s">
        <v>1417</v>
      </c>
      <c r="G760" s="356" t="s">
        <v>1417</v>
      </c>
      <c r="H760" s="356" t="s">
        <v>34</v>
      </c>
      <c r="I760" s="356" t="s">
        <v>34</v>
      </c>
      <c r="J760" s="356" t="s">
        <v>608</v>
      </c>
      <c r="K760" s="357" t="s">
        <v>48</v>
      </c>
      <c r="L760" s="358"/>
      <c r="M760" s="358" t="s">
        <v>34</v>
      </c>
      <c r="N760" s="357">
        <v>240631</v>
      </c>
      <c r="O760" s="357" t="s">
        <v>1320</v>
      </c>
      <c r="P760" s="361">
        <v>40171</v>
      </c>
      <c r="Q760" s="362">
        <v>145.15271300000001</v>
      </c>
      <c r="R760" s="362">
        <v>123.70322666135452</v>
      </c>
      <c r="S760" s="841">
        <v>22</v>
      </c>
      <c r="T760" s="359">
        <v>0.1553895526269411</v>
      </c>
      <c r="U760" s="664">
        <v>1.5536955793740439</v>
      </c>
      <c r="V760" s="359">
        <v>0.26322956899072114</v>
      </c>
      <c r="W760" s="664">
        <v>2.29065024409537</v>
      </c>
      <c r="X760" s="359">
        <v>0.47766090225287106</v>
      </c>
      <c r="Y760" s="664">
        <v>3.1414573543002136</v>
      </c>
      <c r="Z760" s="359">
        <v>0.30949608468677425</v>
      </c>
      <c r="AA760" s="664">
        <v>1.6346404350241885</v>
      </c>
      <c r="AB760" s="359">
        <v>0.17438601889250893</v>
      </c>
      <c r="AC760" s="363">
        <v>0.85049701733163252</v>
      </c>
      <c r="AD760" s="865">
        <v>0</v>
      </c>
      <c r="AE760" s="360" t="s">
        <v>1803</v>
      </c>
      <c r="AF760" s="844" t="s">
        <v>1783</v>
      </c>
      <c r="AG760" s="364" t="s">
        <v>59</v>
      </c>
      <c r="AH760" s="364" t="s">
        <v>1742</v>
      </c>
      <c r="AI760" s="364">
        <v>20000</v>
      </c>
      <c r="AJ760" s="364">
        <v>10000</v>
      </c>
      <c r="AK760" s="364">
        <v>20000</v>
      </c>
      <c r="AL760" s="359">
        <v>0</v>
      </c>
      <c r="AM760" s="359">
        <v>0.2</v>
      </c>
      <c r="AN760" s="664" t="s">
        <v>666</v>
      </c>
      <c r="AO760" s="357" t="s">
        <v>1323</v>
      </c>
      <c r="AP760" s="360" t="s">
        <v>1744</v>
      </c>
      <c r="AQ760" s="366" t="s">
        <v>659</v>
      </c>
      <c r="AR760" s="359">
        <v>4.0000000000000001E-3</v>
      </c>
      <c r="AS760" s="359">
        <v>4.0000000000000001E-3</v>
      </c>
      <c r="AT760" s="359" t="s">
        <v>1417</v>
      </c>
      <c r="AX760" s="198"/>
      <c r="AY760" s="184"/>
      <c r="AZ760" s="184"/>
      <c r="BA760" s="184"/>
      <c r="BB760" s="848"/>
      <c r="BC760" s="184"/>
      <c r="BD760" s="184"/>
      <c r="BE760" s="184"/>
      <c r="BF760" s="184"/>
      <c r="BG760" s="848"/>
      <c r="BH760" s="186"/>
      <c r="BI760" s="199"/>
      <c r="BJ760" s="199"/>
      <c r="BK760" s="199"/>
      <c r="BL760" s="186"/>
      <c r="BM760" s="186"/>
      <c r="BN760" s="186"/>
      <c r="BO760" s="186"/>
      <c r="BP760" s="186"/>
      <c r="BQ760" s="186"/>
      <c r="BR760" s="186"/>
      <c r="BS760" s="186"/>
      <c r="BT760" s="187"/>
      <c r="BU760" s="188"/>
      <c r="BV760" s="189"/>
      <c r="BW760" s="185"/>
    </row>
    <row r="761" spans="2:75" customFormat="1" ht="18.75">
      <c r="B761" s="353" t="s">
        <v>1406</v>
      </c>
      <c r="C761" s="354">
        <v>42449356000157</v>
      </c>
      <c r="D761" s="355" t="s">
        <v>11</v>
      </c>
      <c r="E761" s="355" t="s">
        <v>620</v>
      </c>
      <c r="F761" s="355" t="s">
        <v>663</v>
      </c>
      <c r="G761" s="356" t="s">
        <v>1417</v>
      </c>
      <c r="H761" s="356" t="s">
        <v>34</v>
      </c>
      <c r="I761" s="356" t="s">
        <v>1303</v>
      </c>
      <c r="J761" s="356" t="s">
        <v>608</v>
      </c>
      <c r="K761" s="357" t="s">
        <v>48</v>
      </c>
      <c r="L761" s="358"/>
      <c r="M761" s="358" t="s">
        <v>1414</v>
      </c>
      <c r="N761" s="357">
        <v>667218</v>
      </c>
      <c r="O761" s="357" t="s">
        <v>1320</v>
      </c>
      <c r="P761" s="361">
        <v>44753</v>
      </c>
      <c r="Q761" s="362"/>
      <c r="R761" s="362"/>
      <c r="S761" s="841">
        <v>22</v>
      </c>
      <c r="T761" s="359"/>
      <c r="U761" s="664"/>
      <c r="V761" s="359"/>
      <c r="W761" s="664"/>
      <c r="X761" s="359"/>
      <c r="Y761" s="664"/>
      <c r="Z761" s="359"/>
      <c r="AA761" s="664"/>
      <c r="AB761" s="359"/>
      <c r="AC761" s="363"/>
      <c r="AD761" s="865">
        <v>28840203000105</v>
      </c>
      <c r="AE761" s="360" t="s">
        <v>2064</v>
      </c>
      <c r="AF761" s="844" t="s">
        <v>1783</v>
      </c>
      <c r="AG761" s="364" t="s">
        <v>59</v>
      </c>
      <c r="AH761" s="364" t="s">
        <v>1742</v>
      </c>
      <c r="AI761" s="364">
        <v>0</v>
      </c>
      <c r="AJ761" s="364">
        <v>0</v>
      </c>
      <c r="AK761" s="364">
        <v>0</v>
      </c>
      <c r="AL761" s="359">
        <v>6.0000000000000001E-3</v>
      </c>
      <c r="AM761" s="359">
        <v>0.2</v>
      </c>
      <c r="AN761" s="664" t="s">
        <v>64</v>
      </c>
      <c r="AO761" s="357" t="s">
        <v>1323</v>
      </c>
      <c r="AP761" s="360" t="s">
        <v>1762</v>
      </c>
      <c r="AQ761" s="366" t="s">
        <v>668</v>
      </c>
      <c r="AR761" s="359">
        <v>0</v>
      </c>
      <c r="AS761" s="359">
        <v>0</v>
      </c>
      <c r="AT761" s="359" t="s">
        <v>1417</v>
      </c>
      <c r="AX761" s="198"/>
      <c r="AY761" s="184"/>
      <c r="AZ761" s="184"/>
      <c r="BA761" s="184"/>
      <c r="BB761" s="848"/>
      <c r="BC761" s="184"/>
      <c r="BD761" s="184"/>
      <c r="BE761" s="184"/>
      <c r="BF761" s="184"/>
      <c r="BG761" s="848"/>
      <c r="BH761" s="186"/>
      <c r="BI761" s="199"/>
      <c r="BJ761" s="199"/>
      <c r="BK761" s="199"/>
      <c r="BL761" s="186"/>
      <c r="BM761" s="186"/>
      <c r="BN761" s="186"/>
      <c r="BO761" s="186"/>
      <c r="BP761" s="186"/>
      <c r="BQ761" s="186"/>
      <c r="BR761" s="186"/>
      <c r="BS761" s="186"/>
      <c r="BT761" s="187"/>
      <c r="BU761" s="188"/>
      <c r="BV761" s="189"/>
      <c r="BW761" s="185"/>
    </row>
    <row r="762" spans="2:75" customFormat="1" ht="18.75">
      <c r="B762" s="353" t="s">
        <v>916</v>
      </c>
      <c r="C762" s="354">
        <v>26142614000100</v>
      </c>
      <c r="D762" s="355" t="s">
        <v>11</v>
      </c>
      <c r="E762" s="355" t="s">
        <v>621</v>
      </c>
      <c r="F762" s="355" t="s">
        <v>692</v>
      </c>
      <c r="G762" s="356" t="s">
        <v>738</v>
      </c>
      <c r="H762" s="356" t="s">
        <v>34</v>
      </c>
      <c r="I762" s="356" t="s">
        <v>1417</v>
      </c>
      <c r="J762" s="356" t="s">
        <v>608</v>
      </c>
      <c r="K762" s="357" t="s">
        <v>48</v>
      </c>
      <c r="L762" s="358"/>
      <c r="M762" s="358" t="s">
        <v>34</v>
      </c>
      <c r="N762" s="357">
        <v>431923</v>
      </c>
      <c r="O762" s="357" t="s">
        <v>1320</v>
      </c>
      <c r="P762" s="361">
        <v>42612</v>
      </c>
      <c r="Q762" s="362">
        <v>78.894644</v>
      </c>
      <c r="R762" s="362">
        <v>90.8269835263158</v>
      </c>
      <c r="S762" s="841">
        <v>22</v>
      </c>
      <c r="T762" s="359">
        <v>6.1072263946954308E-2</v>
      </c>
      <c r="U762" s="664">
        <v>0.61064405497423568</v>
      </c>
      <c r="V762" s="359">
        <v>9.3036616290830265E-2</v>
      </c>
      <c r="W762" s="664">
        <v>0.80961401347699624</v>
      </c>
      <c r="X762" s="359">
        <v>0.16386754182529706</v>
      </c>
      <c r="Y762" s="664">
        <v>1.0777162040481472</v>
      </c>
      <c r="Z762" s="359">
        <v>0.20184711517269771</v>
      </c>
      <c r="AA762" s="664">
        <v>1.0660795805808001</v>
      </c>
      <c r="AB762" s="359">
        <v>2.7169524966902715E-2</v>
      </c>
      <c r="AC762" s="363">
        <v>-0.80524645882199941</v>
      </c>
      <c r="AD762" s="865">
        <v>0</v>
      </c>
      <c r="AE762" s="360" t="s">
        <v>1756</v>
      </c>
      <c r="AF762" s="844" t="s">
        <v>1757</v>
      </c>
      <c r="AG762" s="364" t="s">
        <v>741</v>
      </c>
      <c r="AH762" s="364" t="s">
        <v>1747</v>
      </c>
      <c r="AI762" s="364">
        <v>100</v>
      </c>
      <c r="AJ762" s="364">
        <v>0</v>
      </c>
      <c r="AK762" s="364">
        <v>100</v>
      </c>
      <c r="AL762" s="359">
        <v>7.4999999999999997E-3</v>
      </c>
      <c r="AM762" s="359">
        <v>0</v>
      </c>
      <c r="AN762" s="664" t="s">
        <v>2156</v>
      </c>
      <c r="AO762" s="357" t="s">
        <v>1323</v>
      </c>
      <c r="AP762" s="360" t="s">
        <v>1762</v>
      </c>
      <c r="AQ762" s="366" t="s">
        <v>671</v>
      </c>
      <c r="AR762" s="359">
        <v>1E-3</v>
      </c>
      <c r="AS762" s="359">
        <v>1E-3</v>
      </c>
      <c r="AT762" s="359" t="s">
        <v>1417</v>
      </c>
      <c r="AX762" s="198"/>
      <c r="AY762" s="184"/>
      <c r="AZ762" s="184"/>
      <c r="BA762" s="184"/>
      <c r="BB762" s="848"/>
      <c r="BC762" s="184"/>
      <c r="BD762" s="184"/>
      <c r="BE762" s="184"/>
      <c r="BF762" s="184"/>
      <c r="BG762" s="848"/>
      <c r="BH762" s="186"/>
      <c r="BI762" s="199"/>
      <c r="BJ762" s="199"/>
      <c r="BK762" s="199"/>
      <c r="BL762" s="186"/>
      <c r="BM762" s="186"/>
      <c r="BN762" s="186"/>
      <c r="BO762" s="186"/>
      <c r="BP762" s="186"/>
      <c r="BQ762" s="186"/>
      <c r="BR762" s="186"/>
      <c r="BS762" s="186"/>
      <c r="BT762" s="187"/>
      <c r="BU762" s="188"/>
      <c r="BV762" s="189"/>
      <c r="BW762" s="185"/>
    </row>
    <row r="763" spans="2:75" customFormat="1" ht="18.75">
      <c r="B763" s="353" t="s">
        <v>766</v>
      </c>
      <c r="C763" s="354">
        <v>34172497000147</v>
      </c>
      <c r="D763" s="355" t="s">
        <v>13</v>
      </c>
      <c r="E763" s="355" t="s">
        <v>615</v>
      </c>
      <c r="F763" s="355" t="s">
        <v>619</v>
      </c>
      <c r="G763" s="356" t="s">
        <v>34</v>
      </c>
      <c r="H763" s="356" t="s">
        <v>1337</v>
      </c>
      <c r="I763" s="356" t="s">
        <v>34</v>
      </c>
      <c r="J763" s="356" t="s">
        <v>1417</v>
      </c>
      <c r="K763" s="357" t="s">
        <v>48</v>
      </c>
      <c r="L763" s="358"/>
      <c r="M763" s="358" t="s">
        <v>34</v>
      </c>
      <c r="N763" s="357">
        <v>511897</v>
      </c>
      <c r="O763" s="357" t="s">
        <v>1320</v>
      </c>
      <c r="P763" s="361">
        <v>43762</v>
      </c>
      <c r="Q763" s="362">
        <v>136.87985965999999</v>
      </c>
      <c r="R763" s="362">
        <v>111.48230431836654</v>
      </c>
      <c r="S763" s="841">
        <v>22</v>
      </c>
      <c r="T763" s="359">
        <v>0.18336022116381345</v>
      </c>
      <c r="U763" s="664">
        <v>1.8333662735950955</v>
      </c>
      <c r="V763" s="359">
        <v>0.25894337475008466</v>
      </c>
      <c r="W763" s="664">
        <v>2.253351349745472</v>
      </c>
      <c r="X763" s="359">
        <v>0.26123295465848217</v>
      </c>
      <c r="Y763" s="664">
        <v>1.7180643898776005</v>
      </c>
      <c r="Z763" s="359">
        <v>0.52763362043773609</v>
      </c>
      <c r="AA763" s="664">
        <v>2.7867598122238393</v>
      </c>
      <c r="AB763" s="359">
        <v>0.10178559877826679</v>
      </c>
      <c r="AC763" s="363">
        <v>1.4150193781886264</v>
      </c>
      <c r="AD763" s="865">
        <v>37953365000140</v>
      </c>
      <c r="AE763" s="360" t="s">
        <v>1998</v>
      </c>
      <c r="AF763" s="844" t="s">
        <v>1760</v>
      </c>
      <c r="AG763" s="364" t="s">
        <v>1435</v>
      </c>
      <c r="AH763" s="364" t="s">
        <v>1817</v>
      </c>
      <c r="AI763" s="364">
        <v>10000</v>
      </c>
      <c r="AJ763" s="364">
        <v>2000</v>
      </c>
      <c r="AK763" s="364">
        <v>2000</v>
      </c>
      <c r="AL763" s="359">
        <v>0.02</v>
      </c>
      <c r="AM763" s="359">
        <v>0.2</v>
      </c>
      <c r="AN763" s="664" t="s">
        <v>34</v>
      </c>
      <c r="AO763" s="357" t="s">
        <v>1323</v>
      </c>
      <c r="AP763" s="360" t="s">
        <v>1762</v>
      </c>
      <c r="AQ763" s="366" t="s">
        <v>668</v>
      </c>
      <c r="AR763" s="359">
        <v>5.3333333333333297E-3</v>
      </c>
      <c r="AS763" s="359">
        <v>5.3333333333333297E-3</v>
      </c>
      <c r="AT763" s="359" t="s">
        <v>1417</v>
      </c>
      <c r="AX763" s="198"/>
      <c r="AY763" s="184"/>
      <c r="AZ763" s="184"/>
      <c r="BA763" s="184"/>
      <c r="BB763" s="848"/>
      <c r="BC763" s="184"/>
      <c r="BD763" s="184"/>
      <c r="BE763" s="184"/>
      <c r="BF763" s="184"/>
      <c r="BG763" s="848"/>
      <c r="BH763" s="186"/>
      <c r="BI763" s="199"/>
      <c r="BJ763" s="199"/>
      <c r="BK763" s="199"/>
      <c r="BL763" s="186"/>
      <c r="BM763" s="186"/>
      <c r="BN763" s="186"/>
      <c r="BO763" s="186"/>
      <c r="BP763" s="186"/>
      <c r="BQ763" s="186"/>
      <c r="BR763" s="186"/>
      <c r="BS763" s="186"/>
      <c r="BT763" s="187"/>
      <c r="BU763" s="188"/>
      <c r="BV763" s="189"/>
      <c r="BW763" s="185"/>
    </row>
    <row r="764" spans="2:75" customFormat="1" ht="18.75">
      <c r="B764" s="353" t="s">
        <v>1504</v>
      </c>
      <c r="C764" s="354">
        <v>33601214000172</v>
      </c>
      <c r="D764" s="355" t="s">
        <v>13</v>
      </c>
      <c r="E764" s="355" t="s">
        <v>615</v>
      </c>
      <c r="F764" s="355" t="s">
        <v>619</v>
      </c>
      <c r="G764" s="356" t="s">
        <v>34</v>
      </c>
      <c r="H764" s="356" t="s">
        <v>1337</v>
      </c>
      <c r="I764" s="356" t="s">
        <v>34</v>
      </c>
      <c r="J764" s="356" t="s">
        <v>1417</v>
      </c>
      <c r="K764" s="357" t="s">
        <v>48</v>
      </c>
      <c r="L764" s="358"/>
      <c r="M764" s="358" t="s">
        <v>1417</v>
      </c>
      <c r="N764" s="357">
        <v>501476</v>
      </c>
      <c r="O764" s="357" t="s">
        <v>1320</v>
      </c>
      <c r="P764" s="361">
        <v>43660</v>
      </c>
      <c r="Q764" s="362">
        <v>3.9412687900000001</v>
      </c>
      <c r="R764" s="362">
        <v>3.7122788743708619</v>
      </c>
      <c r="S764" s="841">
        <v>22</v>
      </c>
      <c r="T764" s="359">
        <v>8.5103208559470511E-2</v>
      </c>
      <c r="U764" s="664">
        <v>0.85092257937598215</v>
      </c>
      <c r="V764" s="359">
        <v>0.1247719893309569</v>
      </c>
      <c r="W764" s="664">
        <v>1.0857784287421606</v>
      </c>
      <c r="X764" s="359">
        <v>0.1317709281521926</v>
      </c>
      <c r="Y764" s="664">
        <v>0.86662473184277122</v>
      </c>
      <c r="Z764" s="359">
        <v>0.47014479685468502</v>
      </c>
      <c r="AA764" s="664">
        <v>2.4831257430370401</v>
      </c>
      <c r="AB764" s="359">
        <v>5.1164102122285247E-2</v>
      </c>
      <c r="AC764" s="363">
        <v>0.19265869748076506</v>
      </c>
      <c r="AD764" s="865">
        <v>0</v>
      </c>
      <c r="AE764" s="360" t="s">
        <v>1998</v>
      </c>
      <c r="AF764" s="844" t="s">
        <v>1760</v>
      </c>
      <c r="AG764" s="364" t="s">
        <v>1435</v>
      </c>
      <c r="AH764" s="364" t="s">
        <v>1747</v>
      </c>
      <c r="AI764" s="364">
        <v>5000</v>
      </c>
      <c r="AJ764" s="364">
        <v>1000</v>
      </c>
      <c r="AK764" s="364">
        <v>1000</v>
      </c>
      <c r="AL764" s="359">
        <v>1.4999999999999999E-2</v>
      </c>
      <c r="AM764" s="359">
        <v>0.2</v>
      </c>
      <c r="AN764" s="664" t="s">
        <v>34</v>
      </c>
      <c r="AO764" s="357" t="s">
        <v>1323</v>
      </c>
      <c r="AP764" s="360" t="s">
        <v>1762</v>
      </c>
      <c r="AQ764" s="366" t="s">
        <v>668</v>
      </c>
      <c r="AR764" s="359">
        <v>4.0000000000000001E-3</v>
      </c>
      <c r="AS764" s="359">
        <v>4.0000000000000001E-3</v>
      </c>
      <c r="AT764" s="359" t="s">
        <v>1417</v>
      </c>
      <c r="AX764" s="198"/>
      <c r="AY764" s="184"/>
      <c r="AZ764" s="184"/>
      <c r="BA764" s="184"/>
      <c r="BB764" s="848"/>
      <c r="BC764" s="184"/>
      <c r="BD764" s="184"/>
      <c r="BE764" s="184"/>
      <c r="BF764" s="184"/>
      <c r="BG764" s="848"/>
      <c r="BH764" s="186"/>
      <c r="BI764" s="199"/>
      <c r="BJ764" s="199"/>
      <c r="BK764" s="199"/>
      <c r="BL764" s="186"/>
      <c r="BM764" s="186"/>
      <c r="BN764" s="186"/>
      <c r="BO764" s="186"/>
      <c r="BP764" s="186"/>
      <c r="BQ764" s="186"/>
      <c r="BR764" s="186"/>
      <c r="BS764" s="186"/>
      <c r="BT764" s="187"/>
      <c r="BU764" s="188"/>
      <c r="BV764" s="189"/>
      <c r="BW764" s="185"/>
    </row>
    <row r="765" spans="2:75" customFormat="1" ht="18.75">
      <c r="B765" s="353" t="s">
        <v>240</v>
      </c>
      <c r="C765" s="354">
        <v>35727276000150</v>
      </c>
      <c r="D765" s="355" t="s">
        <v>13</v>
      </c>
      <c r="E765" s="355" t="s">
        <v>615</v>
      </c>
      <c r="F765" s="355" t="s">
        <v>619</v>
      </c>
      <c r="G765" s="356" t="s">
        <v>1417</v>
      </c>
      <c r="H765" s="356" t="s">
        <v>1336</v>
      </c>
      <c r="I765" s="356" t="s">
        <v>34</v>
      </c>
      <c r="J765" s="356" t="s">
        <v>608</v>
      </c>
      <c r="K765" s="357" t="s">
        <v>48</v>
      </c>
      <c r="L765" s="358"/>
      <c r="M765" s="358" t="s">
        <v>34</v>
      </c>
      <c r="N765" s="357">
        <v>592293</v>
      </c>
      <c r="O765" s="357" t="s">
        <v>1320</v>
      </c>
      <c r="P765" s="361">
        <v>44318</v>
      </c>
      <c r="Q765" s="362">
        <v>180.31894406999999</v>
      </c>
      <c r="R765" s="362">
        <v>121.50528566916</v>
      </c>
      <c r="S765" s="841">
        <v>22</v>
      </c>
      <c r="T765" s="359">
        <v>0.17545177720753036</v>
      </c>
      <c r="U765" s="664">
        <v>1.7542920101914046</v>
      </c>
      <c r="V765" s="359">
        <v>0.1971971955877021</v>
      </c>
      <c r="W765" s="664">
        <v>1.7160298743786457</v>
      </c>
      <c r="X765" s="359"/>
      <c r="Y765" s="664"/>
      <c r="Z765" s="359"/>
      <c r="AA765" s="664"/>
      <c r="AB765" s="359">
        <v>2.915084102470648E-2</v>
      </c>
      <c r="AC765" s="363">
        <v>2.8226429371166324</v>
      </c>
      <c r="AD765" s="865">
        <v>40671799000162</v>
      </c>
      <c r="AE765" s="360" t="s">
        <v>1831</v>
      </c>
      <c r="AF765" s="844" t="s">
        <v>1783</v>
      </c>
      <c r="AG765" s="364" t="s">
        <v>59</v>
      </c>
      <c r="AH765" s="364" t="s">
        <v>1747</v>
      </c>
      <c r="AI765" s="364">
        <v>100</v>
      </c>
      <c r="AJ765" s="364">
        <v>1</v>
      </c>
      <c r="AK765" s="364">
        <v>100</v>
      </c>
      <c r="AL765" s="359">
        <v>0</v>
      </c>
      <c r="AM765" s="359">
        <v>0</v>
      </c>
      <c r="AN765" s="664" t="s">
        <v>64</v>
      </c>
      <c r="AO765" s="357" t="s">
        <v>1323</v>
      </c>
      <c r="AP765" s="360" t="s">
        <v>1762</v>
      </c>
      <c r="AQ765" s="366" t="s">
        <v>668</v>
      </c>
      <c r="AR765" s="359">
        <v>4.6666666666666697E-3</v>
      </c>
      <c r="AS765" s="359">
        <v>4.6666666666666697E-3</v>
      </c>
      <c r="AT765" s="359" t="s">
        <v>1417</v>
      </c>
      <c r="AX765" s="198"/>
      <c r="AY765" s="184"/>
      <c r="AZ765" s="184"/>
      <c r="BA765" s="184"/>
      <c r="BB765" s="848"/>
      <c r="BC765" s="184"/>
      <c r="BD765" s="184"/>
      <c r="BE765" s="184"/>
      <c r="BF765" s="184"/>
      <c r="BG765" s="848"/>
      <c r="BH765" s="186"/>
      <c r="BI765" s="199"/>
      <c r="BJ765" s="199"/>
      <c r="BK765" s="199"/>
      <c r="BL765" s="186"/>
      <c r="BM765" s="186"/>
      <c r="BN765" s="186"/>
      <c r="BO765" s="186"/>
      <c r="BP765" s="186"/>
      <c r="BQ765" s="186"/>
      <c r="BR765" s="186"/>
      <c r="BS765" s="186"/>
      <c r="BT765" s="187"/>
      <c r="BU765" s="188"/>
      <c r="BV765" s="189"/>
      <c r="BW765" s="185"/>
    </row>
    <row r="766" spans="2:75" customFormat="1" ht="18.75">
      <c r="B766" s="353" t="s">
        <v>1237</v>
      </c>
      <c r="C766" s="354">
        <v>27477408000105</v>
      </c>
      <c r="D766" s="355" t="s">
        <v>13</v>
      </c>
      <c r="E766" s="355" t="s">
        <v>615</v>
      </c>
      <c r="F766" s="355" t="s">
        <v>619</v>
      </c>
      <c r="G766" s="356" t="s">
        <v>34</v>
      </c>
      <c r="H766" s="356" t="s">
        <v>1337</v>
      </c>
      <c r="I766" s="356" t="s">
        <v>34</v>
      </c>
      <c r="J766" s="356" t="s">
        <v>1417</v>
      </c>
      <c r="K766" s="357" t="s">
        <v>48</v>
      </c>
      <c r="L766" s="358"/>
      <c r="M766" s="358" t="s">
        <v>1414</v>
      </c>
      <c r="N766" s="357">
        <v>467006</v>
      </c>
      <c r="O766" s="357" t="s">
        <v>1320</v>
      </c>
      <c r="P766" s="361">
        <v>43250</v>
      </c>
      <c r="Q766" s="362">
        <v>0</v>
      </c>
      <c r="R766" s="362">
        <v>0</v>
      </c>
      <c r="S766" s="841">
        <v>22</v>
      </c>
      <c r="T766" s="359"/>
      <c r="U766" s="664"/>
      <c r="V766" s="359"/>
      <c r="W766" s="664"/>
      <c r="X766" s="359"/>
      <c r="Y766" s="664"/>
      <c r="Z766" s="359"/>
      <c r="AA766" s="664"/>
      <c r="AB766" s="359"/>
      <c r="AC766" s="363"/>
      <c r="AD766" s="865">
        <v>0</v>
      </c>
      <c r="AE766" s="360" t="s">
        <v>1995</v>
      </c>
      <c r="AF766" s="844" t="s">
        <v>1799</v>
      </c>
      <c r="AG766" s="364" t="s">
        <v>736</v>
      </c>
      <c r="AH766" s="364" t="s">
        <v>1747</v>
      </c>
      <c r="AI766" s="364">
        <v>100</v>
      </c>
      <c r="AJ766" s="364">
        <v>100</v>
      </c>
      <c r="AK766" s="364">
        <v>0</v>
      </c>
      <c r="AL766" s="359">
        <v>8.5000000000000006E-3</v>
      </c>
      <c r="AM766" s="359">
        <v>0.1</v>
      </c>
      <c r="AN766" s="664" t="s">
        <v>64</v>
      </c>
      <c r="AO766" s="357" t="s">
        <v>1323</v>
      </c>
      <c r="AP766" s="360" t="s">
        <v>1762</v>
      </c>
      <c r="AQ766" s="366" t="s">
        <v>668</v>
      </c>
      <c r="AR766" s="359">
        <v>2.2666666666666699E-3</v>
      </c>
      <c r="AS766" s="359">
        <v>2.2666666666666699E-3</v>
      </c>
      <c r="AT766" s="359" t="s">
        <v>1417</v>
      </c>
      <c r="AX766" s="198"/>
      <c r="AY766" s="184"/>
      <c r="AZ766" s="184"/>
      <c r="BA766" s="184"/>
      <c r="BB766" s="848"/>
      <c r="BC766" s="184"/>
      <c r="BD766" s="184"/>
      <c r="BE766" s="184"/>
      <c r="BF766" s="184"/>
      <c r="BG766" s="848"/>
      <c r="BH766" s="186"/>
      <c r="BI766" s="199"/>
      <c r="BJ766" s="199"/>
      <c r="BK766" s="199"/>
      <c r="BL766" s="186"/>
      <c r="BM766" s="186"/>
      <c r="BN766" s="186"/>
      <c r="BO766" s="186"/>
      <c r="BP766" s="186"/>
      <c r="BQ766" s="186"/>
      <c r="BR766" s="186"/>
      <c r="BS766" s="186"/>
      <c r="BT766" s="187"/>
      <c r="BU766" s="188"/>
      <c r="BV766" s="189"/>
      <c r="BW766" s="185"/>
    </row>
    <row r="767" spans="2:75" customFormat="1" ht="18.75">
      <c r="B767" s="353" t="s">
        <v>995</v>
      </c>
      <c r="C767" s="354">
        <v>39990463000183</v>
      </c>
      <c r="D767" s="355" t="s">
        <v>14</v>
      </c>
      <c r="E767" s="355" t="s">
        <v>607</v>
      </c>
      <c r="F767" s="355" t="s">
        <v>1417</v>
      </c>
      <c r="G767" s="356" t="s">
        <v>1417</v>
      </c>
      <c r="H767" s="356" t="s">
        <v>34</v>
      </c>
      <c r="I767" s="356" t="s">
        <v>34</v>
      </c>
      <c r="J767" s="356" t="s">
        <v>608</v>
      </c>
      <c r="K767" s="357" t="s">
        <v>48</v>
      </c>
      <c r="L767" s="358"/>
      <c r="M767" s="358" t="s">
        <v>34</v>
      </c>
      <c r="N767" s="357">
        <v>574767</v>
      </c>
      <c r="O767" s="357" t="s">
        <v>1323</v>
      </c>
      <c r="P767" s="361">
        <v>44231</v>
      </c>
      <c r="Q767" s="362">
        <v>17.05909776</v>
      </c>
      <c r="R767" s="362">
        <v>23.595777883599997</v>
      </c>
      <c r="S767" s="841">
        <v>23</v>
      </c>
      <c r="T767" s="359">
        <v>4.0499515460262758E-2</v>
      </c>
      <c r="U767" s="664">
        <v>0.40494304201047931</v>
      </c>
      <c r="V767" s="359">
        <v>2.2161872183769971E-2</v>
      </c>
      <c r="W767" s="664">
        <v>0.19285484576070763</v>
      </c>
      <c r="X767" s="359"/>
      <c r="Y767" s="664"/>
      <c r="Z767" s="359"/>
      <c r="AA767" s="664"/>
      <c r="AB767" s="359">
        <v>0.21642131579382737</v>
      </c>
      <c r="AC767" s="363">
        <v>-0.42857565824475063</v>
      </c>
      <c r="AD767" s="865">
        <v>35492558000116</v>
      </c>
      <c r="AE767" s="360" t="s">
        <v>1831</v>
      </c>
      <c r="AF767" s="844" t="s">
        <v>1783</v>
      </c>
      <c r="AG767" s="364" t="s">
        <v>59</v>
      </c>
      <c r="AH767" s="364" t="s">
        <v>1742</v>
      </c>
      <c r="AI767" s="364">
        <v>100</v>
      </c>
      <c r="AJ767" s="364">
        <v>1</v>
      </c>
      <c r="AK767" s="364">
        <v>100</v>
      </c>
      <c r="AL767" s="359">
        <v>0</v>
      </c>
      <c r="AM767" s="359">
        <v>0</v>
      </c>
      <c r="AN767" s="664" t="s">
        <v>666</v>
      </c>
      <c r="AO767" s="357" t="s">
        <v>1323</v>
      </c>
      <c r="AP767" s="360" t="s">
        <v>1744</v>
      </c>
      <c r="AQ767" s="366" t="s">
        <v>659</v>
      </c>
      <c r="AR767" s="359">
        <v>4.6666666666666697E-3</v>
      </c>
      <c r="AS767" s="359">
        <v>4.6666666666666697E-3</v>
      </c>
      <c r="AT767" s="359" t="s">
        <v>1417</v>
      </c>
      <c r="AX767" s="198"/>
      <c r="AY767" s="184"/>
      <c r="AZ767" s="184"/>
      <c r="BA767" s="184"/>
      <c r="BB767" s="848"/>
      <c r="BC767" s="184"/>
      <c r="BD767" s="184"/>
      <c r="BE767" s="184"/>
      <c r="BF767" s="184"/>
      <c r="BG767" s="848"/>
      <c r="BH767" s="186"/>
      <c r="BI767" s="199"/>
      <c r="BJ767" s="199"/>
      <c r="BK767" s="199"/>
      <c r="BL767" s="186"/>
      <c r="BM767" s="186"/>
      <c r="BN767" s="186"/>
      <c r="BO767" s="186"/>
      <c r="BP767" s="186"/>
      <c r="BQ767" s="186"/>
      <c r="BR767" s="186"/>
      <c r="BS767" s="186"/>
      <c r="BT767" s="187"/>
      <c r="BU767" s="188"/>
      <c r="BV767" s="189"/>
      <c r="BW767" s="185"/>
    </row>
    <row r="768" spans="2:75" customFormat="1" ht="18.75">
      <c r="B768" s="353" t="s">
        <v>1000</v>
      </c>
      <c r="C768" s="354">
        <v>37567415000151</v>
      </c>
      <c r="D768" s="355" t="s">
        <v>14</v>
      </c>
      <c r="E768" s="355" t="s">
        <v>607</v>
      </c>
      <c r="F768" s="355" t="s">
        <v>1417</v>
      </c>
      <c r="G768" s="356" t="s">
        <v>1417</v>
      </c>
      <c r="H768" s="356" t="s">
        <v>34</v>
      </c>
      <c r="I768" s="356" t="s">
        <v>34</v>
      </c>
      <c r="J768" s="356" t="s">
        <v>608</v>
      </c>
      <c r="K768" s="357" t="s">
        <v>48</v>
      </c>
      <c r="L768" s="358"/>
      <c r="M768" s="358" t="s">
        <v>34</v>
      </c>
      <c r="N768" s="357">
        <v>555411</v>
      </c>
      <c r="O768" s="357" t="s">
        <v>1320</v>
      </c>
      <c r="P768" s="361">
        <v>44104</v>
      </c>
      <c r="Q768" s="362">
        <v>2.7178361899999999</v>
      </c>
      <c r="R768" s="362">
        <v>2.1852492479999994</v>
      </c>
      <c r="S768" s="841">
        <v>23</v>
      </c>
      <c r="T768" s="359">
        <v>0.13759886995992776</v>
      </c>
      <c r="U768" s="664">
        <v>1.3758116447948241</v>
      </c>
      <c r="V768" s="359">
        <v>0.14594569799034884</v>
      </c>
      <c r="W768" s="664">
        <v>1.2700341759023517</v>
      </c>
      <c r="X768" s="359">
        <v>0.3016785196134617</v>
      </c>
      <c r="Y768" s="664">
        <v>1.9840648451741985</v>
      </c>
      <c r="Z768" s="359"/>
      <c r="AA768" s="664"/>
      <c r="AB768" s="359">
        <v>0.17344934115504274</v>
      </c>
      <c r="AC768" s="363">
        <v>0.17890478986775959</v>
      </c>
      <c r="AD768" s="865">
        <v>35495676000188</v>
      </c>
      <c r="AE768" s="360" t="s">
        <v>1831</v>
      </c>
      <c r="AF768" s="844" t="s">
        <v>1783</v>
      </c>
      <c r="AG768" s="364" t="s">
        <v>59</v>
      </c>
      <c r="AH768" s="364" t="s">
        <v>1742</v>
      </c>
      <c r="AI768" s="364">
        <v>100</v>
      </c>
      <c r="AJ768" s="364">
        <v>0</v>
      </c>
      <c r="AK768" s="364">
        <v>1</v>
      </c>
      <c r="AL768" s="359">
        <v>0</v>
      </c>
      <c r="AM768" s="359">
        <v>0</v>
      </c>
      <c r="AN768" s="664" t="s">
        <v>2156</v>
      </c>
      <c r="AO768" s="357" t="s">
        <v>1323</v>
      </c>
      <c r="AP768" s="360" t="s">
        <v>1744</v>
      </c>
      <c r="AQ768" s="366" t="s">
        <v>659</v>
      </c>
      <c r="AR768" s="359">
        <v>4.6666666666666697E-3</v>
      </c>
      <c r="AS768" s="359">
        <v>4.6666666666666697E-3</v>
      </c>
      <c r="AT768" s="359" t="s">
        <v>1417</v>
      </c>
      <c r="AX768" s="198"/>
      <c r="AY768" s="184"/>
      <c r="AZ768" s="184"/>
      <c r="BA768" s="184"/>
      <c r="BB768" s="848"/>
      <c r="BC768" s="184"/>
      <c r="BD768" s="184"/>
      <c r="BE768" s="184"/>
      <c r="BF768" s="184"/>
      <c r="BG768" s="848"/>
      <c r="BH768" s="186"/>
      <c r="BI768" s="199"/>
      <c r="BJ768" s="199"/>
      <c r="BK768" s="199"/>
      <c r="BL768" s="186"/>
      <c r="BM768" s="186"/>
      <c r="BN768" s="186"/>
      <c r="BO768" s="186"/>
      <c r="BP768" s="186"/>
      <c r="BQ768" s="186"/>
      <c r="BR768" s="186"/>
      <c r="BS768" s="186"/>
      <c r="BT768" s="187"/>
      <c r="BU768" s="188"/>
      <c r="BV768" s="189"/>
      <c r="BW768" s="185"/>
    </row>
    <row r="769" spans="2:75" customFormat="1" ht="18.75">
      <c r="B769" s="353" t="s">
        <v>1003</v>
      </c>
      <c r="C769" s="354">
        <v>30630299000129</v>
      </c>
      <c r="D769" s="355" t="s">
        <v>14</v>
      </c>
      <c r="E769" s="355" t="s">
        <v>614</v>
      </c>
      <c r="F769" s="355" t="s">
        <v>1417</v>
      </c>
      <c r="G769" s="356" t="s">
        <v>1417</v>
      </c>
      <c r="H769" s="356" t="s">
        <v>865</v>
      </c>
      <c r="I769" s="356" t="s">
        <v>34</v>
      </c>
      <c r="J769" s="356" t="s">
        <v>608</v>
      </c>
      <c r="K769" s="357" t="s">
        <v>48</v>
      </c>
      <c r="L769" s="358"/>
      <c r="M769" s="358" t="s">
        <v>34</v>
      </c>
      <c r="N769" s="357">
        <v>474282</v>
      </c>
      <c r="O769" s="357" t="s">
        <v>1320</v>
      </c>
      <c r="P769" s="361">
        <v>43336</v>
      </c>
      <c r="Q769" s="362">
        <v>1.0336668600000001</v>
      </c>
      <c r="R769" s="362">
        <v>1.255672521434263</v>
      </c>
      <c r="S769" s="841">
        <v>23</v>
      </c>
      <c r="T769" s="359">
        <v>-2.9303700353004891E-2</v>
      </c>
      <c r="U769" s="664">
        <v>-0.29299929710893313</v>
      </c>
      <c r="V769" s="359">
        <v>-7.0496109172932808E-2</v>
      </c>
      <c r="W769" s="664">
        <v>-0.61346424835138735</v>
      </c>
      <c r="X769" s="359">
        <v>6.2067801792038191E-2</v>
      </c>
      <c r="Y769" s="664">
        <v>0.40820454737914313</v>
      </c>
      <c r="Z769" s="359">
        <v>-0.19610347603476719</v>
      </c>
      <c r="AA769" s="664">
        <v>-1.0357438663550429</v>
      </c>
      <c r="AB769" s="359">
        <v>0.1195380633337141</v>
      </c>
      <c r="AC769" s="363">
        <v>-1.5510615117933297</v>
      </c>
      <c r="AD769" s="865">
        <v>29259435000137</v>
      </c>
      <c r="AE769" s="360" t="s">
        <v>1831</v>
      </c>
      <c r="AF769" s="844" t="s">
        <v>1783</v>
      </c>
      <c r="AG769" s="364" t="s">
        <v>59</v>
      </c>
      <c r="AH769" s="364" t="s">
        <v>1742</v>
      </c>
      <c r="AI769" s="364">
        <v>100</v>
      </c>
      <c r="AJ769" s="364">
        <v>1</v>
      </c>
      <c r="AK769" s="364">
        <v>1</v>
      </c>
      <c r="AL769" s="359">
        <v>0</v>
      </c>
      <c r="AM769" s="359">
        <v>0</v>
      </c>
      <c r="AN769" s="664" t="s">
        <v>666</v>
      </c>
      <c r="AO769" s="357" t="s">
        <v>1323</v>
      </c>
      <c r="AP769" s="360" t="s">
        <v>1744</v>
      </c>
      <c r="AQ769" s="366" t="s">
        <v>659</v>
      </c>
      <c r="AR769" s="359">
        <v>4.6666666666666697E-3</v>
      </c>
      <c r="AS769" s="359">
        <v>4.6666666666666697E-3</v>
      </c>
      <c r="AT769" s="359" t="s">
        <v>1417</v>
      </c>
      <c r="AX769" s="198"/>
      <c r="AY769" s="184"/>
      <c r="AZ769" s="184"/>
      <c r="BA769" s="184"/>
      <c r="BB769" s="848"/>
      <c r="BC769" s="184"/>
      <c r="BD769" s="184"/>
      <c r="BE769" s="184"/>
      <c r="BF769" s="184"/>
      <c r="BG769" s="848"/>
      <c r="BH769" s="186"/>
      <c r="BI769" s="199"/>
      <c r="BJ769" s="199"/>
      <c r="BK769" s="199"/>
      <c r="BL769" s="186"/>
      <c r="BM769" s="186"/>
      <c r="BN769" s="186"/>
      <c r="BO769" s="186"/>
      <c r="BP769" s="186"/>
      <c r="BQ769" s="186"/>
      <c r="BR769" s="186"/>
      <c r="BS769" s="186"/>
      <c r="BT769" s="187"/>
      <c r="BU769" s="188"/>
      <c r="BV769" s="189"/>
      <c r="BW769" s="185"/>
    </row>
    <row r="770" spans="2:75" customFormat="1" ht="18.75">
      <c r="B770" s="353" t="s">
        <v>1493</v>
      </c>
      <c r="C770" s="354">
        <v>39773725000158</v>
      </c>
      <c r="D770" s="355" t="s">
        <v>14</v>
      </c>
      <c r="E770" s="355" t="s">
        <v>614</v>
      </c>
      <c r="F770" s="355" t="s">
        <v>689</v>
      </c>
      <c r="G770" s="356" t="s">
        <v>34</v>
      </c>
      <c r="H770" s="356" t="s">
        <v>865</v>
      </c>
      <c r="I770" s="356" t="s">
        <v>34</v>
      </c>
      <c r="J770" s="356" t="s">
        <v>608</v>
      </c>
      <c r="K770" s="357" t="s">
        <v>48</v>
      </c>
      <c r="L770" s="358"/>
      <c r="M770" s="358" t="s">
        <v>1414</v>
      </c>
      <c r="N770" s="357">
        <v>585971</v>
      </c>
      <c r="O770" s="357" t="s">
        <v>1320</v>
      </c>
      <c r="P770" s="361">
        <v>44308</v>
      </c>
      <c r="Q770" s="362">
        <v>21.656889889999999</v>
      </c>
      <c r="R770" s="362">
        <v>16.192748255639998</v>
      </c>
      <c r="S770" s="841">
        <v>23</v>
      </c>
      <c r="T770" s="359">
        <v>9.0167700036895893E-2</v>
      </c>
      <c r="U770" s="664">
        <v>0.90156097743575669</v>
      </c>
      <c r="V770" s="359">
        <v>0.15977618628908141</v>
      </c>
      <c r="W770" s="664">
        <v>1.3903884792540646</v>
      </c>
      <c r="X770" s="359"/>
      <c r="Y770" s="664"/>
      <c r="Z770" s="359"/>
      <c r="AA770" s="664"/>
      <c r="AB770" s="359">
        <v>0.1563771997815733</v>
      </c>
      <c r="AC770" s="363">
        <v>0.28687945744928905</v>
      </c>
      <c r="AD770" s="865">
        <v>39741188000164</v>
      </c>
      <c r="AE770" s="360" t="s">
        <v>1896</v>
      </c>
      <c r="AF770" s="844" t="s">
        <v>1783</v>
      </c>
      <c r="AG770" s="364" t="s">
        <v>59</v>
      </c>
      <c r="AH770" s="364" t="s">
        <v>1817</v>
      </c>
      <c r="AI770" s="364">
        <v>5000</v>
      </c>
      <c r="AJ770" s="364">
        <v>0</v>
      </c>
      <c r="AK770" s="364">
        <v>0</v>
      </c>
      <c r="AL770" s="359">
        <v>0</v>
      </c>
      <c r="AM770" s="359">
        <v>0</v>
      </c>
      <c r="AN770" s="664" t="s">
        <v>666</v>
      </c>
      <c r="AO770" s="357" t="s">
        <v>1320</v>
      </c>
      <c r="AP770" s="360" t="s">
        <v>1744</v>
      </c>
      <c r="AQ770" s="366" t="s">
        <v>2154</v>
      </c>
      <c r="AR770" s="359">
        <v>0</v>
      </c>
      <c r="AS770" s="359">
        <v>0</v>
      </c>
      <c r="AT770" s="359" t="s">
        <v>1417</v>
      </c>
      <c r="AX770" s="198"/>
      <c r="AY770" s="184"/>
      <c r="AZ770" s="184"/>
      <c r="BA770" s="184"/>
      <c r="BB770" s="848"/>
      <c r="BC770" s="184"/>
      <c r="BD770" s="184"/>
      <c r="BE770" s="184"/>
      <c r="BF770" s="184"/>
      <c r="BG770" s="848"/>
      <c r="BH770" s="186"/>
      <c r="BI770" s="199"/>
      <c r="BJ770" s="199"/>
      <c r="BK770" s="199"/>
      <c r="BL770" s="186"/>
      <c r="BM770" s="186"/>
      <c r="BN770" s="186"/>
      <c r="BO770" s="186"/>
      <c r="BP770" s="186"/>
      <c r="BQ770" s="186"/>
      <c r="BR770" s="186"/>
      <c r="BS770" s="186"/>
      <c r="BT770" s="187"/>
      <c r="BU770" s="188"/>
      <c r="BV770" s="189"/>
      <c r="BW770" s="185"/>
    </row>
    <row r="771" spans="2:75" customFormat="1" ht="18.75">
      <c r="B771" s="353" t="s">
        <v>168</v>
      </c>
      <c r="C771" s="354">
        <v>23591953000177</v>
      </c>
      <c r="D771" s="355" t="s">
        <v>14</v>
      </c>
      <c r="E771" s="355" t="s">
        <v>607</v>
      </c>
      <c r="F771" s="355" t="s">
        <v>1417</v>
      </c>
      <c r="G771" s="356" t="s">
        <v>1417</v>
      </c>
      <c r="H771" s="356" t="s">
        <v>34</v>
      </c>
      <c r="I771" s="356" t="s">
        <v>34</v>
      </c>
      <c r="J771" s="356" t="s">
        <v>608</v>
      </c>
      <c r="K771" s="357" t="s">
        <v>48</v>
      </c>
      <c r="L771" s="358"/>
      <c r="M771" s="358" t="s">
        <v>34</v>
      </c>
      <c r="N771" s="357">
        <v>409804</v>
      </c>
      <c r="O771" s="357" t="s">
        <v>1320</v>
      </c>
      <c r="P771" s="361">
        <v>42355</v>
      </c>
      <c r="Q771" s="362">
        <v>112.81877</v>
      </c>
      <c r="R771" s="362">
        <v>103.43229456972111</v>
      </c>
      <c r="S771" s="841">
        <v>24</v>
      </c>
      <c r="T771" s="359">
        <v>0.24280362069286077</v>
      </c>
      <c r="U771" s="664">
        <v>2.4277237803251412</v>
      </c>
      <c r="V771" s="359">
        <v>0.32165500137756919</v>
      </c>
      <c r="W771" s="664">
        <v>2.7990742462751124</v>
      </c>
      <c r="X771" s="359">
        <v>0.24165676921363022</v>
      </c>
      <c r="Y771" s="664">
        <v>1.5893166706382345</v>
      </c>
      <c r="Z771" s="359">
        <v>0.33215530031506901</v>
      </c>
      <c r="AA771" s="664">
        <v>1.754317781280212</v>
      </c>
      <c r="AB771" s="359">
        <v>0.1605359403169089</v>
      </c>
      <c r="AC771" s="363">
        <v>1.2878126911092016</v>
      </c>
      <c r="AD771" s="865">
        <v>0</v>
      </c>
      <c r="AE771" s="360" t="s">
        <v>1937</v>
      </c>
      <c r="AF771" s="844" t="s">
        <v>1760</v>
      </c>
      <c r="AG771" s="364" t="s">
        <v>1435</v>
      </c>
      <c r="AH771" s="364" t="s">
        <v>1747</v>
      </c>
      <c r="AI771" s="364">
        <v>10000</v>
      </c>
      <c r="AJ771" s="364">
        <v>1000</v>
      </c>
      <c r="AK771" s="364">
        <v>10000</v>
      </c>
      <c r="AL771" s="359">
        <v>0.02</v>
      </c>
      <c r="AM771" s="359">
        <v>0.2</v>
      </c>
      <c r="AN771" s="664" t="s">
        <v>34</v>
      </c>
      <c r="AO771" s="357" t="s">
        <v>1323</v>
      </c>
      <c r="AP771" s="360" t="s">
        <v>1744</v>
      </c>
      <c r="AQ771" s="366" t="s">
        <v>659</v>
      </c>
      <c r="AR771" s="359">
        <v>4.0000000000000001E-3</v>
      </c>
      <c r="AS771" s="359">
        <v>4.0000000000000001E-3</v>
      </c>
      <c r="AT771" s="359" t="s">
        <v>1417</v>
      </c>
      <c r="AX771" s="198"/>
      <c r="AY771" s="184"/>
      <c r="AZ771" s="184"/>
      <c r="BA771" s="184"/>
      <c r="BB771" s="848"/>
      <c r="BC771" s="184"/>
      <c r="BD771" s="184"/>
      <c r="BE771" s="184"/>
      <c r="BF771" s="184"/>
      <c r="BG771" s="848"/>
      <c r="BH771" s="186"/>
      <c r="BI771" s="199"/>
      <c r="BJ771" s="199"/>
      <c r="BK771" s="199"/>
      <c r="BL771" s="186"/>
      <c r="BM771" s="186"/>
      <c r="BN771" s="186"/>
      <c r="BO771" s="186"/>
      <c r="BP771" s="186"/>
      <c r="BQ771" s="186"/>
      <c r="BR771" s="186"/>
      <c r="BS771" s="186"/>
      <c r="BT771" s="187"/>
      <c r="BU771" s="188"/>
      <c r="BV771" s="189"/>
      <c r="BW771" s="185"/>
    </row>
    <row r="772" spans="2:75" customFormat="1" ht="18.75">
      <c r="B772" s="353" t="s">
        <v>110</v>
      </c>
      <c r="C772" s="354">
        <v>11392165000172</v>
      </c>
      <c r="D772" s="355" t="s">
        <v>14</v>
      </c>
      <c r="E772" s="355" t="s">
        <v>607</v>
      </c>
      <c r="F772" s="355" t="s">
        <v>1417</v>
      </c>
      <c r="G772" s="356" t="s">
        <v>1417</v>
      </c>
      <c r="H772" s="356" t="s">
        <v>34</v>
      </c>
      <c r="I772" s="356" t="s">
        <v>34</v>
      </c>
      <c r="J772" s="356" t="s">
        <v>608</v>
      </c>
      <c r="K772" s="357" t="s">
        <v>48</v>
      </c>
      <c r="L772" s="358"/>
      <c r="M772" s="358" t="s">
        <v>34</v>
      </c>
      <c r="N772" s="357">
        <v>240737</v>
      </c>
      <c r="O772" s="357" t="s">
        <v>1320</v>
      </c>
      <c r="P772" s="361">
        <v>40179</v>
      </c>
      <c r="Q772" s="362">
        <v>1110.1910109999999</v>
      </c>
      <c r="R772" s="362">
        <v>1261.2628455099605</v>
      </c>
      <c r="S772" s="841">
        <v>29</v>
      </c>
      <c r="T772" s="359">
        <v>-1.3457281074116256E-3</v>
      </c>
      <c r="U772" s="664">
        <v>-1.345554946376964E-2</v>
      </c>
      <c r="V772" s="359">
        <v>-1.8914907896035005E-2</v>
      </c>
      <c r="W772" s="664">
        <v>-0.16459943522006573</v>
      </c>
      <c r="X772" s="359">
        <v>4.8002762496983431E-2</v>
      </c>
      <c r="Y772" s="664">
        <v>0.31570227029601666</v>
      </c>
      <c r="Z772" s="359">
        <v>5.6183532766009847E-3</v>
      </c>
      <c r="AA772" s="664">
        <v>2.9674002026478848E-2</v>
      </c>
      <c r="AB772" s="359">
        <v>0.18445593469007418</v>
      </c>
      <c r="AC772" s="363">
        <v>-0.72553744708297063</v>
      </c>
      <c r="AD772" s="865">
        <v>11403884000141</v>
      </c>
      <c r="AE772" s="360" t="s">
        <v>1788</v>
      </c>
      <c r="AF772" s="844" t="s">
        <v>1785</v>
      </c>
      <c r="AG772" s="364" t="s">
        <v>719</v>
      </c>
      <c r="AH772" s="364" t="s">
        <v>1747</v>
      </c>
      <c r="AI772" s="364">
        <v>1000</v>
      </c>
      <c r="AJ772" s="364">
        <v>500</v>
      </c>
      <c r="AK772" s="364">
        <v>500</v>
      </c>
      <c r="AL772" s="359">
        <v>0.02</v>
      </c>
      <c r="AM772" s="359">
        <v>0.2</v>
      </c>
      <c r="AN772" s="664" t="s">
        <v>2194</v>
      </c>
      <c r="AO772" s="357" t="s">
        <v>1323</v>
      </c>
      <c r="AP772" s="360" t="s">
        <v>1744</v>
      </c>
      <c r="AQ772" s="366" t="s">
        <v>659</v>
      </c>
      <c r="AR772" s="359">
        <v>4.0000000000000001E-3</v>
      </c>
      <c r="AS772" s="359">
        <v>4.0000000000000001E-3</v>
      </c>
      <c r="AT772" s="359" t="s">
        <v>1417</v>
      </c>
      <c r="AX772" s="198"/>
      <c r="AY772" s="184"/>
      <c r="AZ772" s="184"/>
      <c r="BA772" s="184"/>
      <c r="BB772" s="848"/>
      <c r="BC772" s="184"/>
      <c r="BD772" s="184"/>
      <c r="BE772" s="184"/>
      <c r="BF772" s="184"/>
      <c r="BG772" s="848"/>
      <c r="BH772" s="186"/>
      <c r="BI772" s="199"/>
      <c r="BJ772" s="199"/>
      <c r="BK772" s="199"/>
      <c r="BL772" s="186"/>
      <c r="BM772" s="186"/>
      <c r="BN772" s="186"/>
      <c r="BO772" s="186"/>
      <c r="BP772" s="186"/>
      <c r="BQ772" s="186"/>
      <c r="BR772" s="186"/>
      <c r="BS772" s="186"/>
      <c r="BT772" s="187"/>
      <c r="BU772" s="188"/>
      <c r="BV772" s="189"/>
      <c r="BW772" s="185"/>
    </row>
    <row r="773" spans="2:75" customFormat="1" ht="18.75">
      <c r="B773" s="353" t="s">
        <v>126</v>
      </c>
      <c r="C773" s="354">
        <v>12239939000192</v>
      </c>
      <c r="D773" s="355" t="s">
        <v>14</v>
      </c>
      <c r="E773" s="355" t="s">
        <v>607</v>
      </c>
      <c r="F773" s="355" t="s">
        <v>1417</v>
      </c>
      <c r="G773" s="356" t="s">
        <v>1417</v>
      </c>
      <c r="H773" s="356" t="s">
        <v>34</v>
      </c>
      <c r="I773" s="356" t="s">
        <v>34</v>
      </c>
      <c r="J773" s="356" t="s">
        <v>608</v>
      </c>
      <c r="K773" s="357" t="s">
        <v>48</v>
      </c>
      <c r="L773" s="358"/>
      <c r="M773" s="358" t="s">
        <v>34</v>
      </c>
      <c r="N773" s="357">
        <v>287393</v>
      </c>
      <c r="O773" s="357" t="s">
        <v>1320</v>
      </c>
      <c r="P773" s="361">
        <v>40810</v>
      </c>
      <c r="Q773" s="362">
        <v>206.756112</v>
      </c>
      <c r="R773" s="362">
        <v>205.34766508764929</v>
      </c>
      <c r="S773" s="841">
        <v>29</v>
      </c>
      <c r="T773" s="359">
        <v>0.12363980850513401</v>
      </c>
      <c r="U773" s="664">
        <v>1.2362389920142829</v>
      </c>
      <c r="V773" s="359">
        <v>0.13394709784570646</v>
      </c>
      <c r="W773" s="664">
        <v>1.1656211479301914</v>
      </c>
      <c r="X773" s="359">
        <v>0.14331818201977931</v>
      </c>
      <c r="Y773" s="664">
        <v>0.94256815826350415</v>
      </c>
      <c r="Z773" s="359">
        <v>2.8391415195563985E-2</v>
      </c>
      <c r="AA773" s="664">
        <v>0.14995264102677774</v>
      </c>
      <c r="AB773" s="359">
        <v>0.19834330581009654</v>
      </c>
      <c r="AC773" s="363">
        <v>9.5956441331195449E-2</v>
      </c>
      <c r="AD773" s="865">
        <v>12241282000106</v>
      </c>
      <c r="AE773" s="360" t="s">
        <v>1768</v>
      </c>
      <c r="AF773" s="844" t="s">
        <v>1754</v>
      </c>
      <c r="AG773" s="364" t="s">
        <v>728</v>
      </c>
      <c r="AH773" s="364" t="s">
        <v>1747</v>
      </c>
      <c r="AI773" s="364">
        <v>5000</v>
      </c>
      <c r="AJ773" s="364">
        <v>5000</v>
      </c>
      <c r="AK773" s="364">
        <v>1000</v>
      </c>
      <c r="AL773" s="359">
        <v>2.0199999999999999E-2</v>
      </c>
      <c r="AM773" s="359">
        <v>0.2</v>
      </c>
      <c r="AN773" s="664" t="s">
        <v>666</v>
      </c>
      <c r="AO773" s="357" t="s">
        <v>1323</v>
      </c>
      <c r="AP773" s="360" t="s">
        <v>1744</v>
      </c>
      <c r="AQ773" s="366" t="s">
        <v>659</v>
      </c>
      <c r="AR773" s="359">
        <v>6.6E-3</v>
      </c>
      <c r="AS773" s="359">
        <v>6.6E-3</v>
      </c>
      <c r="AT773" s="359" t="s">
        <v>1417</v>
      </c>
      <c r="AX773" s="198"/>
      <c r="AY773" s="184"/>
      <c r="AZ773" s="184"/>
      <c r="BA773" s="184"/>
      <c r="BB773" s="848"/>
      <c r="BC773" s="184"/>
      <c r="BD773" s="184"/>
      <c r="BE773" s="184"/>
      <c r="BF773" s="184"/>
      <c r="BG773" s="848"/>
      <c r="BH773" s="186"/>
      <c r="BI773" s="199"/>
      <c r="BJ773" s="199"/>
      <c r="BK773" s="199"/>
      <c r="BL773" s="186"/>
      <c r="BM773" s="186"/>
      <c r="BN773" s="186"/>
      <c r="BO773" s="186"/>
      <c r="BP773" s="186"/>
      <c r="BQ773" s="186"/>
      <c r="BR773" s="186"/>
      <c r="BS773" s="186"/>
      <c r="BT773" s="187"/>
      <c r="BU773" s="188"/>
      <c r="BV773" s="189"/>
      <c r="BW773" s="185"/>
    </row>
    <row r="774" spans="2:75" customFormat="1" ht="18.75">
      <c r="B774" s="353" t="s">
        <v>1671</v>
      </c>
      <c r="C774" s="354">
        <v>32999290000115</v>
      </c>
      <c r="D774" s="355" t="s">
        <v>14</v>
      </c>
      <c r="E774" s="355" t="s">
        <v>614</v>
      </c>
      <c r="F774" s="355" t="s">
        <v>1417</v>
      </c>
      <c r="G774" s="356" t="s">
        <v>1417</v>
      </c>
      <c r="H774" s="356" t="s">
        <v>1337</v>
      </c>
      <c r="I774" s="356" t="s">
        <v>34</v>
      </c>
      <c r="J774" s="356" t="s">
        <v>608</v>
      </c>
      <c r="K774" s="357" t="s">
        <v>48</v>
      </c>
      <c r="L774" s="358"/>
      <c r="M774" s="358" t="s">
        <v>1417</v>
      </c>
      <c r="N774" s="357">
        <v>504572</v>
      </c>
      <c r="O774" s="357" t="s">
        <v>1323</v>
      </c>
      <c r="P774" s="361">
        <v>43664</v>
      </c>
      <c r="Q774" s="362">
        <v>17.553668089999999</v>
      </c>
      <c r="R774" s="362">
        <v>31.338223458120009</v>
      </c>
      <c r="S774" s="841">
        <v>29</v>
      </c>
      <c r="T774" s="359">
        <v>1.2568447605775246E-2</v>
      </c>
      <c r="U774" s="664">
        <v>0.12566830365725401</v>
      </c>
      <c r="V774" s="359">
        <v>-1.17517806720846E-2</v>
      </c>
      <c r="W774" s="664">
        <v>-0.10226518004143655</v>
      </c>
      <c r="X774" s="359">
        <v>-8.4695022557294775E-2</v>
      </c>
      <c r="Y774" s="664">
        <v>-0.55701816964785278</v>
      </c>
      <c r="Z774" s="359">
        <v>-0.23379056947575416</v>
      </c>
      <c r="AA774" s="664">
        <v>-1.2347927392334168</v>
      </c>
      <c r="AB774" s="359">
        <v>0.27180461420840524</v>
      </c>
      <c r="AC774" s="363">
        <v>-0.46602064169987945</v>
      </c>
      <c r="AD774" s="865">
        <v>23960625000109</v>
      </c>
      <c r="AE774" s="360" t="s">
        <v>1829</v>
      </c>
      <c r="AF774" s="844" t="s">
        <v>1830</v>
      </c>
      <c r="AG774" s="364" t="s">
        <v>1439</v>
      </c>
      <c r="AH774" s="364" t="s">
        <v>1747</v>
      </c>
      <c r="AI774" s="364">
        <v>5000</v>
      </c>
      <c r="AJ774" s="364">
        <v>1000</v>
      </c>
      <c r="AK774" s="364">
        <v>5000</v>
      </c>
      <c r="AL774" s="359">
        <v>2.5000000000000001E-2</v>
      </c>
      <c r="AM774" s="359">
        <v>0</v>
      </c>
      <c r="AN774" s="664" t="s">
        <v>64</v>
      </c>
      <c r="AO774" s="357" t="s">
        <v>1323</v>
      </c>
      <c r="AP774" s="360" t="s">
        <v>1762</v>
      </c>
      <c r="AQ774" s="366" t="s">
        <v>668</v>
      </c>
      <c r="AR774" s="359">
        <v>0</v>
      </c>
      <c r="AS774" s="359">
        <v>0</v>
      </c>
      <c r="AT774" s="359" t="s">
        <v>1417</v>
      </c>
      <c r="AX774" s="198"/>
      <c r="AY774" s="184"/>
      <c r="AZ774" s="184"/>
      <c r="BA774" s="184"/>
      <c r="BB774" s="848"/>
      <c r="BC774" s="184"/>
      <c r="BD774" s="184"/>
      <c r="BE774" s="184"/>
      <c r="BF774" s="184"/>
      <c r="BG774" s="848"/>
      <c r="BH774" s="186"/>
      <c r="BI774" s="199"/>
      <c r="BJ774" s="199"/>
      <c r="BK774" s="199"/>
      <c r="BL774" s="186"/>
      <c r="BM774" s="186"/>
      <c r="BN774" s="186"/>
      <c r="BO774" s="186"/>
      <c r="BP774" s="186"/>
      <c r="BQ774" s="186"/>
      <c r="BR774" s="186"/>
      <c r="BS774" s="186"/>
      <c r="BT774" s="187"/>
      <c r="BU774" s="188"/>
      <c r="BV774" s="189"/>
      <c r="BW774" s="185"/>
    </row>
    <row r="775" spans="2:75" customFormat="1" ht="18.75">
      <c r="B775" s="353" t="s">
        <v>1078</v>
      </c>
      <c r="C775" s="354">
        <v>6118222000190</v>
      </c>
      <c r="D775" s="355" t="s">
        <v>14</v>
      </c>
      <c r="E775" s="355" t="s">
        <v>607</v>
      </c>
      <c r="F775" s="355" t="s">
        <v>1417</v>
      </c>
      <c r="G775" s="356" t="s">
        <v>1417</v>
      </c>
      <c r="H775" s="356" t="s">
        <v>34</v>
      </c>
      <c r="I775" s="356" t="s">
        <v>34</v>
      </c>
      <c r="J775" s="356" t="s">
        <v>608</v>
      </c>
      <c r="K775" s="357" t="s">
        <v>48</v>
      </c>
      <c r="L775" s="358"/>
      <c r="M775" s="358" t="s">
        <v>34</v>
      </c>
      <c r="N775" s="357">
        <v>223336</v>
      </c>
      <c r="O775" s="357" t="s">
        <v>1320</v>
      </c>
      <c r="P775" s="361">
        <v>39829</v>
      </c>
      <c r="Q775" s="362">
        <v>50.039012999999997</v>
      </c>
      <c r="R775" s="362">
        <v>62.417078183266938</v>
      </c>
      <c r="S775" s="841">
        <v>29</v>
      </c>
      <c r="T775" s="359">
        <v>-1.9860272638142606E-2</v>
      </c>
      <c r="U775" s="664">
        <v>-0.1985771712537614</v>
      </c>
      <c r="V775" s="359">
        <v>-2.4087781268537944E-2</v>
      </c>
      <c r="W775" s="664">
        <v>-0.20961430075675619</v>
      </c>
      <c r="X775" s="359">
        <v>-5.3942658347042038E-2</v>
      </c>
      <c r="Y775" s="664">
        <v>-0.35476749295488413</v>
      </c>
      <c r="Z775" s="359">
        <v>-4.2205633793138686E-2</v>
      </c>
      <c r="AA775" s="664">
        <v>-0.22291408194682089</v>
      </c>
      <c r="AB775" s="359">
        <v>0.21932264005571317</v>
      </c>
      <c r="AC775" s="363">
        <v>-0.6337811786851214</v>
      </c>
      <c r="AD775" s="865">
        <v>29599351000142</v>
      </c>
      <c r="AE775" s="360" t="s">
        <v>1833</v>
      </c>
      <c r="AF775" s="844" t="s">
        <v>1741</v>
      </c>
      <c r="AG775" s="364" t="s">
        <v>1436</v>
      </c>
      <c r="AH775" s="364" t="s">
        <v>1747</v>
      </c>
      <c r="AI775" s="364">
        <v>5000</v>
      </c>
      <c r="AJ775" s="364">
        <v>1000</v>
      </c>
      <c r="AK775" s="364">
        <v>5000</v>
      </c>
      <c r="AL775" s="359">
        <v>0.02</v>
      </c>
      <c r="AM775" s="359">
        <v>0.2</v>
      </c>
      <c r="AN775" s="664" t="s">
        <v>666</v>
      </c>
      <c r="AO775" s="357" t="s">
        <v>1323</v>
      </c>
      <c r="AP775" s="360" t="s">
        <v>1744</v>
      </c>
      <c r="AQ775" s="366" t="s">
        <v>665</v>
      </c>
      <c r="AR775" s="359">
        <v>5.3333333333333297E-3</v>
      </c>
      <c r="AS775" s="359">
        <v>5.3333333333333297E-3</v>
      </c>
      <c r="AT775" s="359" t="s">
        <v>1417</v>
      </c>
      <c r="AX775" s="198"/>
      <c r="AY775" s="184"/>
      <c r="AZ775" s="184"/>
      <c r="BA775" s="184"/>
      <c r="BB775" s="848"/>
      <c r="BC775" s="184"/>
      <c r="BD775" s="184"/>
      <c r="BE775" s="184"/>
      <c r="BF775" s="184"/>
      <c r="BG775" s="848"/>
      <c r="BH775" s="186"/>
      <c r="BI775" s="199"/>
      <c r="BJ775" s="199"/>
      <c r="BK775" s="199"/>
      <c r="BL775" s="186"/>
      <c r="BM775" s="186"/>
      <c r="BN775" s="186"/>
      <c r="BO775" s="186"/>
      <c r="BP775" s="186"/>
      <c r="BQ775" s="186"/>
      <c r="BR775" s="186"/>
      <c r="BS775" s="186"/>
      <c r="BT775" s="187"/>
      <c r="BU775" s="188"/>
      <c r="BV775" s="189"/>
      <c r="BW775" s="185"/>
    </row>
    <row r="776" spans="2:75" customFormat="1" ht="18.75">
      <c r="B776" s="353" t="s">
        <v>339</v>
      </c>
      <c r="C776" s="354">
        <v>37414101000119</v>
      </c>
      <c r="D776" s="355" t="s">
        <v>14</v>
      </c>
      <c r="E776" s="355" t="s">
        <v>607</v>
      </c>
      <c r="F776" s="355" t="s">
        <v>1417</v>
      </c>
      <c r="G776" s="356" t="s">
        <v>1417</v>
      </c>
      <c r="H776" s="356" t="s">
        <v>34</v>
      </c>
      <c r="I776" s="356" t="s">
        <v>34</v>
      </c>
      <c r="J776" s="356" t="s">
        <v>608</v>
      </c>
      <c r="K776" s="357" t="s">
        <v>48</v>
      </c>
      <c r="L776" s="358"/>
      <c r="M776" s="358" t="s">
        <v>1414</v>
      </c>
      <c r="N776" s="357">
        <v>544507</v>
      </c>
      <c r="O776" s="357" t="s">
        <v>1320</v>
      </c>
      <c r="P776" s="361">
        <v>43989</v>
      </c>
      <c r="Q776" s="362">
        <v>2.02410274</v>
      </c>
      <c r="R776" s="362">
        <v>3.8528511406000039</v>
      </c>
      <c r="S776" s="841">
        <v>29</v>
      </c>
      <c r="T776" s="359">
        <v>-7.9094883006303407E-2</v>
      </c>
      <c r="U776" s="664">
        <v>-0.79084705503357311</v>
      </c>
      <c r="V776" s="359">
        <v>-8.0650632080119022E-2</v>
      </c>
      <c r="W776" s="664">
        <v>-0.70182993031182872</v>
      </c>
      <c r="X776" s="359">
        <v>6.9367351435845936E-2</v>
      </c>
      <c r="Y776" s="664">
        <v>0.45621187601639401</v>
      </c>
      <c r="Z776" s="359"/>
      <c r="AA776" s="664"/>
      <c r="AB776" s="359">
        <v>0.30496998106909012</v>
      </c>
      <c r="AC776" s="363">
        <v>-0.64126118725802983</v>
      </c>
      <c r="AD776" s="865">
        <v>0</v>
      </c>
      <c r="AE776" s="360" t="s">
        <v>1801</v>
      </c>
      <c r="AF776" s="844" t="s">
        <v>1878</v>
      </c>
      <c r="AG776" s="364" t="s">
        <v>761</v>
      </c>
      <c r="AH776" s="364" t="s">
        <v>1747</v>
      </c>
      <c r="AI776" s="364">
        <v>0</v>
      </c>
      <c r="AJ776" s="364">
        <v>0</v>
      </c>
      <c r="AK776" s="364">
        <v>0</v>
      </c>
      <c r="AL776" s="359">
        <v>0.02</v>
      </c>
      <c r="AM776" s="359">
        <v>0.2</v>
      </c>
      <c r="AN776" s="664" t="s">
        <v>2156</v>
      </c>
      <c r="AO776" s="357" t="s">
        <v>1323</v>
      </c>
      <c r="AP776" s="360" t="s">
        <v>1744</v>
      </c>
      <c r="AQ776" s="366" t="s">
        <v>681</v>
      </c>
      <c r="AR776" s="359">
        <v>3.3333333333333301E-3</v>
      </c>
      <c r="AS776" s="359">
        <v>3.3333333333333301E-3</v>
      </c>
      <c r="AT776" s="359" t="s">
        <v>1417</v>
      </c>
      <c r="AX776" s="198"/>
      <c r="AY776" s="184"/>
      <c r="AZ776" s="184"/>
      <c r="BA776" s="184"/>
      <c r="BB776" s="848"/>
      <c r="BC776" s="184"/>
      <c r="BD776" s="184"/>
      <c r="BE776" s="184"/>
      <c r="BF776" s="184"/>
      <c r="BG776" s="848"/>
      <c r="BH776" s="186"/>
      <c r="BI776" s="199"/>
      <c r="BJ776" s="199"/>
      <c r="BK776" s="199"/>
      <c r="BL776" s="186"/>
      <c r="BM776" s="186"/>
      <c r="BN776" s="186"/>
      <c r="BO776" s="186"/>
      <c r="BP776" s="186"/>
      <c r="BQ776" s="186"/>
      <c r="BR776" s="186"/>
      <c r="BS776" s="186"/>
      <c r="BT776" s="187"/>
      <c r="BU776" s="188"/>
      <c r="BV776" s="189"/>
      <c r="BW776" s="185"/>
    </row>
    <row r="777" spans="2:75" customFormat="1" ht="18.75">
      <c r="B777" s="353" t="s">
        <v>1699</v>
      </c>
      <c r="C777" s="354">
        <v>31533638000111</v>
      </c>
      <c r="D777" s="355" t="s">
        <v>14</v>
      </c>
      <c r="E777" s="355" t="s">
        <v>614</v>
      </c>
      <c r="F777" s="355" t="s">
        <v>1417</v>
      </c>
      <c r="G777" s="356" t="s">
        <v>1417</v>
      </c>
      <c r="H777" s="356" t="s">
        <v>1337</v>
      </c>
      <c r="I777" s="356" t="s">
        <v>34</v>
      </c>
      <c r="J777" s="356" t="s">
        <v>608</v>
      </c>
      <c r="K777" s="357" t="s">
        <v>48</v>
      </c>
      <c r="L777" s="358"/>
      <c r="M777" s="358" t="s">
        <v>1417</v>
      </c>
      <c r="N777" s="357">
        <v>483575</v>
      </c>
      <c r="O777" s="357" t="s">
        <v>1320</v>
      </c>
      <c r="P777" s="361">
        <v>43407</v>
      </c>
      <c r="Q777" s="362">
        <v>0</v>
      </c>
      <c r="R777" s="362">
        <v>406.42529761006256</v>
      </c>
      <c r="S777" s="841">
        <v>29</v>
      </c>
      <c r="T777" s="359">
        <v>-0.12024059098965911</v>
      </c>
      <c r="U777" s="664">
        <v>-1.2022511907892957</v>
      </c>
      <c r="V777" s="359">
        <v>-0.14159859166098754</v>
      </c>
      <c r="W777" s="664">
        <v>-1.2322052184161545</v>
      </c>
      <c r="X777" s="359">
        <v>-0.20795771068888103</v>
      </c>
      <c r="Y777" s="664">
        <v>-1.3676863158483363</v>
      </c>
      <c r="Z777" s="359">
        <v>-0.33647640441174942</v>
      </c>
      <c r="AA777" s="664">
        <v>-1.7771402072489637</v>
      </c>
      <c r="AB777" s="359">
        <v>0.25040332112104718</v>
      </c>
      <c r="AC777" s="363">
        <v>-1.0244008369014055</v>
      </c>
      <c r="AD777" s="865">
        <v>22899381000125</v>
      </c>
      <c r="AE777" s="360" t="s">
        <v>1942</v>
      </c>
      <c r="AF777" s="844" t="s">
        <v>1741</v>
      </c>
      <c r="AG777" s="364" t="s">
        <v>1436</v>
      </c>
      <c r="AH777" s="364" t="s">
        <v>1747</v>
      </c>
      <c r="AI777" s="364">
        <v>25000</v>
      </c>
      <c r="AJ777" s="364">
        <v>0</v>
      </c>
      <c r="AK777" s="364">
        <v>25000</v>
      </c>
      <c r="AL777" s="359">
        <v>2.5000000000000001E-2</v>
      </c>
      <c r="AM777" s="359">
        <v>0.2</v>
      </c>
      <c r="AN777" s="664" t="s">
        <v>64</v>
      </c>
      <c r="AO777" s="357" t="s">
        <v>1323</v>
      </c>
      <c r="AP777" s="360" t="s">
        <v>1762</v>
      </c>
      <c r="AQ777" s="366" t="s">
        <v>668</v>
      </c>
      <c r="AR777" s="359">
        <v>4.7999999999999996E-3</v>
      </c>
      <c r="AS777" s="359">
        <v>4.7999999999999996E-3</v>
      </c>
      <c r="AT777" s="359" t="s">
        <v>1417</v>
      </c>
      <c r="AW777" s="198"/>
      <c r="AX777" s="198"/>
      <c r="AY777" s="184"/>
      <c r="AZ777" s="184"/>
      <c r="BA777" s="184"/>
      <c r="BB777" s="848"/>
      <c r="BC777" s="184"/>
      <c r="BD777" s="184"/>
      <c r="BE777" s="184"/>
      <c r="BF777" s="184"/>
      <c r="BG777" s="848"/>
      <c r="BH777" s="186"/>
      <c r="BI777" s="199"/>
      <c r="BJ777" s="199"/>
      <c r="BK777" s="199"/>
      <c r="BL777" s="218"/>
      <c r="BM777" s="186"/>
      <c r="BN777" s="186"/>
      <c r="BO777" s="186"/>
      <c r="BP777" s="186"/>
      <c r="BQ777" s="186"/>
      <c r="BR777" s="186"/>
      <c r="BS777" s="186"/>
      <c r="BT777" s="187"/>
      <c r="BU777" s="188"/>
      <c r="BV777" s="189"/>
      <c r="BW777" s="185"/>
    </row>
    <row r="778" spans="2:75" customFormat="1" ht="18.75">
      <c r="B778" s="353" t="s">
        <v>572</v>
      </c>
      <c r="C778" s="354">
        <v>31666885000196</v>
      </c>
      <c r="D778" s="355" t="s">
        <v>14</v>
      </c>
      <c r="E778" s="355" t="s">
        <v>614</v>
      </c>
      <c r="F778" s="355" t="s">
        <v>1417</v>
      </c>
      <c r="G778" s="356" t="s">
        <v>1417</v>
      </c>
      <c r="H778" s="356" t="s">
        <v>1337</v>
      </c>
      <c r="I778" s="356" t="s">
        <v>34</v>
      </c>
      <c r="J778" s="356" t="s">
        <v>608</v>
      </c>
      <c r="K778" s="357" t="s">
        <v>48</v>
      </c>
      <c r="L778" s="358"/>
      <c r="M778" s="358" t="s">
        <v>34</v>
      </c>
      <c r="N778" s="357">
        <v>513229</v>
      </c>
      <c r="O778" s="357" t="s">
        <v>1320</v>
      </c>
      <c r="P778" s="361">
        <v>43355</v>
      </c>
      <c r="Q778" s="362">
        <v>86.325958299999996</v>
      </c>
      <c r="R778" s="362">
        <v>55.556867349561756</v>
      </c>
      <c r="S778" s="841">
        <v>29</v>
      </c>
      <c r="T778" s="359">
        <v>6.1358449082955513E-3</v>
      </c>
      <c r="U778" s="664">
        <v>6.1350553808665019E-2</v>
      </c>
      <c r="V778" s="359">
        <v>-1.8280358687141951E-2</v>
      </c>
      <c r="W778" s="664">
        <v>-0.15907752403883124</v>
      </c>
      <c r="X778" s="359">
        <v>-9.0443864839580668E-2</v>
      </c>
      <c r="Y778" s="664">
        <v>-0.59482688034873055</v>
      </c>
      <c r="Z778" s="359">
        <v>-0.22621331829169089</v>
      </c>
      <c r="AA778" s="664">
        <v>-1.1947725845864201</v>
      </c>
      <c r="AB778" s="359">
        <v>0.27647070006689722</v>
      </c>
      <c r="AC778" s="363">
        <v>-0.48176945590696407</v>
      </c>
      <c r="AD778" s="865">
        <v>22899381000125</v>
      </c>
      <c r="AE778" s="360" t="s">
        <v>1942</v>
      </c>
      <c r="AF778" s="844" t="s">
        <v>1760</v>
      </c>
      <c r="AG778" s="364" t="s">
        <v>1435</v>
      </c>
      <c r="AH778" s="364" t="s">
        <v>1747</v>
      </c>
      <c r="AI778" s="364">
        <v>5000</v>
      </c>
      <c r="AJ778" s="364">
        <v>1000</v>
      </c>
      <c r="AK778" s="364">
        <v>1000</v>
      </c>
      <c r="AL778" s="359">
        <v>1.8000000000000002E-2</v>
      </c>
      <c r="AM778" s="359">
        <v>0.2</v>
      </c>
      <c r="AN778" s="664" t="s">
        <v>64</v>
      </c>
      <c r="AO778" s="357" t="s">
        <v>1323</v>
      </c>
      <c r="AP778" s="360" t="s">
        <v>1762</v>
      </c>
      <c r="AQ778" s="366" t="s">
        <v>668</v>
      </c>
      <c r="AR778" s="359">
        <v>4.8006000000000004E-3</v>
      </c>
      <c r="AS778" s="359">
        <v>4.8006000000000004E-3</v>
      </c>
      <c r="AT778" s="359" t="s">
        <v>1417</v>
      </c>
      <c r="AX778" s="198"/>
      <c r="AY778" s="184"/>
      <c r="AZ778" s="184"/>
      <c r="BA778" s="184"/>
      <c r="BB778" s="848"/>
      <c r="BC778" s="184"/>
      <c r="BD778" s="184"/>
      <c r="BE778" s="184"/>
      <c r="BF778" s="184"/>
      <c r="BG778" s="848"/>
      <c r="BH778" s="186"/>
      <c r="BI778" s="199"/>
      <c r="BJ778" s="199"/>
      <c r="BK778" s="199"/>
      <c r="BL778" s="186"/>
      <c r="BM778" s="186"/>
      <c r="BN778" s="186"/>
      <c r="BO778" s="186"/>
      <c r="BP778" s="186"/>
      <c r="BQ778" s="186"/>
      <c r="BR778" s="186"/>
      <c r="BS778" s="186"/>
      <c r="BT778" s="187"/>
      <c r="BU778" s="188"/>
      <c r="BV778" s="189"/>
      <c r="BW778" s="185"/>
    </row>
    <row r="779" spans="2:75" customFormat="1" ht="18.75">
      <c r="B779" s="353" t="s">
        <v>1168</v>
      </c>
      <c r="C779" s="354">
        <v>23960625000109</v>
      </c>
      <c r="D779" s="355" t="s">
        <v>14</v>
      </c>
      <c r="E779" s="355" t="s">
        <v>614</v>
      </c>
      <c r="F779" s="355" t="s">
        <v>1417</v>
      </c>
      <c r="G779" s="356" t="s">
        <v>1417</v>
      </c>
      <c r="H779" s="356" t="s">
        <v>1337</v>
      </c>
      <c r="I779" s="356" t="s">
        <v>34</v>
      </c>
      <c r="J779" s="356" t="s">
        <v>608</v>
      </c>
      <c r="K779" s="357" t="s">
        <v>48</v>
      </c>
      <c r="L779" s="358"/>
      <c r="M779" s="358" t="s">
        <v>34</v>
      </c>
      <c r="N779" s="357">
        <v>416681</v>
      </c>
      <c r="O779" s="357" t="s">
        <v>1320</v>
      </c>
      <c r="P779" s="361">
        <v>42481</v>
      </c>
      <c r="Q779" s="362">
        <v>408.38003500000002</v>
      </c>
      <c r="R779" s="362">
        <v>244.02556138799994</v>
      </c>
      <c r="S779" s="841">
        <v>29</v>
      </c>
      <c r="T779" s="359">
        <v>5.8181968628727709E-3</v>
      </c>
      <c r="U779" s="664">
        <v>5.8174482086809684E-2</v>
      </c>
      <c r="V779" s="359">
        <v>-1.8425286356747783E-2</v>
      </c>
      <c r="W779" s="664">
        <v>-0.16033869922910962</v>
      </c>
      <c r="X779" s="359">
        <v>-8.9224064229684985E-2</v>
      </c>
      <c r="Y779" s="664">
        <v>-0.58680455409455434</v>
      </c>
      <c r="Z779" s="359">
        <v>-0.23532096976667249</v>
      </c>
      <c r="AA779" s="664">
        <v>-1.2428757306542606</v>
      </c>
      <c r="AB779" s="359">
        <v>0.28105733634017399</v>
      </c>
      <c r="AC779" s="363">
        <v>-0.47442300617858979</v>
      </c>
      <c r="AD779" s="865">
        <v>22899381000125</v>
      </c>
      <c r="AE779" s="360" t="s">
        <v>1942</v>
      </c>
      <c r="AF779" s="844" t="s">
        <v>1741</v>
      </c>
      <c r="AG779" s="364" t="s">
        <v>1436</v>
      </c>
      <c r="AH779" s="364" t="s">
        <v>1747</v>
      </c>
      <c r="AI779" s="364">
        <v>100000</v>
      </c>
      <c r="AJ779" s="364">
        <v>10000</v>
      </c>
      <c r="AK779" s="364">
        <v>100000</v>
      </c>
      <c r="AL779" s="359">
        <v>2.5000000000000001E-2</v>
      </c>
      <c r="AM779" s="359">
        <v>0.2</v>
      </c>
      <c r="AN779" s="664" t="s">
        <v>2161</v>
      </c>
      <c r="AO779" s="357" t="s">
        <v>1323</v>
      </c>
      <c r="AP779" s="360" t="s">
        <v>1762</v>
      </c>
      <c r="AQ779" s="366" t="s">
        <v>668</v>
      </c>
      <c r="AR779" s="359">
        <v>4.7999999999999996E-3</v>
      </c>
      <c r="AS779" s="359">
        <v>4.7999999999999996E-3</v>
      </c>
      <c r="AT779" s="359" t="s">
        <v>1417</v>
      </c>
      <c r="AX779" s="198"/>
      <c r="AY779" s="184"/>
      <c r="AZ779" s="184"/>
      <c r="BA779" s="184"/>
      <c r="BB779" s="848"/>
      <c r="BC779" s="184"/>
      <c r="BD779" s="184"/>
      <c r="BE779" s="184"/>
      <c r="BF779" s="184"/>
      <c r="BG779" s="848"/>
      <c r="BH779" s="186"/>
      <c r="BI779" s="199"/>
      <c r="BJ779" s="199"/>
      <c r="BK779" s="199"/>
      <c r="BL779" s="186"/>
      <c r="BM779" s="186"/>
      <c r="BN779" s="186"/>
      <c r="BO779" s="186"/>
      <c r="BP779" s="186"/>
      <c r="BQ779" s="186"/>
      <c r="BR779" s="186"/>
      <c r="BS779" s="186"/>
      <c r="BT779" s="187"/>
      <c r="BU779" s="188"/>
      <c r="BV779" s="189"/>
      <c r="BW779" s="185"/>
    </row>
    <row r="780" spans="2:75" customFormat="1" ht="18.75">
      <c r="B780" s="353" t="s">
        <v>1492</v>
      </c>
      <c r="C780" s="354">
        <v>22175345000119</v>
      </c>
      <c r="D780" s="355" t="s">
        <v>11</v>
      </c>
      <c r="E780" s="355" t="s">
        <v>620</v>
      </c>
      <c r="F780" s="355" t="s">
        <v>685</v>
      </c>
      <c r="G780" s="356" t="s">
        <v>738</v>
      </c>
      <c r="H780" s="356" t="s">
        <v>34</v>
      </c>
      <c r="I780" s="356" t="s">
        <v>1318</v>
      </c>
      <c r="J780" s="356" t="s">
        <v>608</v>
      </c>
      <c r="K780" s="357" t="s">
        <v>48</v>
      </c>
      <c r="L780" s="358"/>
      <c r="M780" s="358" t="s">
        <v>1417</v>
      </c>
      <c r="N780" s="357">
        <v>424390</v>
      </c>
      <c r="O780" s="357" t="s">
        <v>1320</v>
      </c>
      <c r="P780" s="361">
        <v>42248</v>
      </c>
      <c r="Q780" s="362">
        <v>21.691935000000001</v>
      </c>
      <c r="R780" s="362">
        <v>419967.56473491236</v>
      </c>
      <c r="S780" s="841">
        <v>29</v>
      </c>
      <c r="T780" s="359">
        <v>0.132487862985462</v>
      </c>
      <c r="U780" s="664">
        <v>1.3247081516182784</v>
      </c>
      <c r="V780" s="359">
        <v>0.15458830228945208</v>
      </c>
      <c r="W780" s="664">
        <v>1.3452429897269809</v>
      </c>
      <c r="X780" s="359">
        <v>0.23463410262356743</v>
      </c>
      <c r="Y780" s="664">
        <v>1.5431303332132968</v>
      </c>
      <c r="Z780" s="359">
        <v>0.31745053057934891</v>
      </c>
      <c r="AA780" s="664">
        <v>1.6766527884514506</v>
      </c>
      <c r="AB780" s="359">
        <v>0.11754658158145308</v>
      </c>
      <c r="AC780" s="363">
        <v>0.33751319432165722</v>
      </c>
      <c r="AD780" s="865">
        <v>12167116000107</v>
      </c>
      <c r="AE780" s="360" t="s">
        <v>1950</v>
      </c>
      <c r="AF780" s="844" t="s">
        <v>1760</v>
      </c>
      <c r="AG780" s="364" t="s">
        <v>1435</v>
      </c>
      <c r="AH780" s="364" t="s">
        <v>1742</v>
      </c>
      <c r="AI780" s="364">
        <v>5000</v>
      </c>
      <c r="AJ780" s="364">
        <v>0</v>
      </c>
      <c r="AK780" s="364">
        <v>0</v>
      </c>
      <c r="AL780" s="359">
        <v>1.2500000000000001E-2</v>
      </c>
      <c r="AM780" s="359">
        <v>0</v>
      </c>
      <c r="AN780" s="664" t="s">
        <v>2463</v>
      </c>
      <c r="AO780" s="357" t="s">
        <v>1323</v>
      </c>
      <c r="AP780" s="360" t="s">
        <v>1951</v>
      </c>
      <c r="AQ780" s="366" t="s">
        <v>2465</v>
      </c>
      <c r="AR780" s="359">
        <v>7.0000000000000001E-3</v>
      </c>
      <c r="AS780" s="359">
        <v>7.0000000000000001E-3</v>
      </c>
      <c r="AT780" s="359" t="s">
        <v>1417</v>
      </c>
      <c r="AX780" s="198"/>
      <c r="AY780" s="184"/>
      <c r="AZ780" s="184"/>
      <c r="BA780" s="184"/>
      <c r="BB780" s="848"/>
      <c r="BC780" s="184"/>
      <c r="BD780" s="184"/>
      <c r="BE780" s="184"/>
      <c r="BF780" s="184"/>
      <c r="BG780" s="848"/>
      <c r="BH780" s="186"/>
      <c r="BI780" s="199"/>
      <c r="BJ780" s="199"/>
      <c r="BK780" s="199"/>
      <c r="BL780" s="186"/>
      <c r="BM780" s="186"/>
      <c r="BN780" s="186"/>
      <c r="BO780" s="186"/>
      <c r="BP780" s="186"/>
      <c r="BQ780" s="186"/>
      <c r="BR780" s="186"/>
      <c r="BS780" s="186"/>
      <c r="BT780" s="187"/>
      <c r="BU780" s="188"/>
      <c r="BV780" s="189"/>
      <c r="BW780" s="185"/>
    </row>
    <row r="781" spans="2:75" customFormat="1" ht="18.75">
      <c r="B781" s="353" t="s">
        <v>113</v>
      </c>
      <c r="C781" s="354">
        <v>14812722000155</v>
      </c>
      <c r="D781" s="355" t="s">
        <v>13</v>
      </c>
      <c r="E781" s="355" t="s">
        <v>615</v>
      </c>
      <c r="F781" s="355" t="s">
        <v>619</v>
      </c>
      <c r="G781" s="356" t="s">
        <v>34</v>
      </c>
      <c r="H781" s="356" t="s">
        <v>865</v>
      </c>
      <c r="I781" s="356" t="s">
        <v>34</v>
      </c>
      <c r="J781" s="356" t="s">
        <v>1417</v>
      </c>
      <c r="K781" s="357" t="s">
        <v>48</v>
      </c>
      <c r="L781" s="358"/>
      <c r="M781" s="358" t="s">
        <v>34</v>
      </c>
      <c r="N781" s="357">
        <v>296139</v>
      </c>
      <c r="O781" s="357" t="s">
        <v>1320</v>
      </c>
      <c r="P781" s="361">
        <v>40933</v>
      </c>
      <c r="Q781" s="362">
        <v>35.624462000000001</v>
      </c>
      <c r="R781" s="362">
        <v>103.05388803187248</v>
      </c>
      <c r="S781" s="841">
        <v>29</v>
      </c>
      <c r="T781" s="359">
        <v>9.1287480129414789E-2</v>
      </c>
      <c r="U781" s="664">
        <v>0.91275733748831811</v>
      </c>
      <c r="V781" s="359">
        <v>0.10727927032771789</v>
      </c>
      <c r="W781" s="664">
        <v>0.93355502463031614</v>
      </c>
      <c r="X781" s="359">
        <v>0.14354362584363778</v>
      </c>
      <c r="Y781" s="664">
        <v>0.94405084641131254</v>
      </c>
      <c r="Z781" s="359">
        <v>0.10346133272428859</v>
      </c>
      <c r="AA781" s="664">
        <v>0.54644335195313876</v>
      </c>
      <c r="AB781" s="359">
        <v>5.9083763465612942E-2</v>
      </c>
      <c r="AC781" s="363">
        <v>-0.12923194601560195</v>
      </c>
      <c r="AD781" s="865">
        <v>23686472000145</v>
      </c>
      <c r="AE781" s="360" t="s">
        <v>1788</v>
      </c>
      <c r="AF781" s="844" t="s">
        <v>1741</v>
      </c>
      <c r="AG781" s="364" t="s">
        <v>1436</v>
      </c>
      <c r="AH781" s="364" t="s">
        <v>1747</v>
      </c>
      <c r="AI781" s="364">
        <v>1000</v>
      </c>
      <c r="AJ781" s="364">
        <v>500</v>
      </c>
      <c r="AK781" s="364">
        <v>500</v>
      </c>
      <c r="AL781" s="359">
        <v>0.02</v>
      </c>
      <c r="AM781" s="359">
        <v>0.25</v>
      </c>
      <c r="AN781" s="664" t="s">
        <v>64</v>
      </c>
      <c r="AO781" s="357" t="s">
        <v>1323</v>
      </c>
      <c r="AP781" s="360" t="s">
        <v>1762</v>
      </c>
      <c r="AQ781" s="366" t="s">
        <v>674</v>
      </c>
      <c r="AR781" s="359">
        <v>4.0000000000000001E-3</v>
      </c>
      <c r="AS781" s="359">
        <v>4.0000000000000001E-3</v>
      </c>
      <c r="AT781" s="359" t="s">
        <v>1417</v>
      </c>
      <c r="AW781" s="198"/>
      <c r="AX781" s="198"/>
      <c r="AY781" s="184"/>
      <c r="AZ781" s="184"/>
      <c r="BA781" s="184"/>
      <c r="BB781" s="848"/>
      <c r="BC781" s="184"/>
      <c r="BD781" s="184"/>
      <c r="BE781" s="184"/>
      <c r="BF781" s="184"/>
      <c r="BG781" s="848"/>
      <c r="BH781" s="186"/>
      <c r="BI781" s="199"/>
      <c r="BJ781" s="199"/>
      <c r="BK781" s="199"/>
      <c r="BL781" s="218"/>
      <c r="BM781" s="186"/>
      <c r="BN781" s="186"/>
      <c r="BO781" s="186"/>
      <c r="BP781" s="186"/>
      <c r="BQ781" s="186"/>
      <c r="BR781" s="186"/>
      <c r="BS781" s="186"/>
      <c r="BT781" s="187"/>
      <c r="BU781" s="188"/>
      <c r="BV781" s="189"/>
      <c r="BW781" s="185"/>
    </row>
    <row r="782" spans="2:75" customFormat="1" ht="18.75">
      <c r="B782" s="353" t="s">
        <v>270</v>
      </c>
      <c r="C782" s="354">
        <v>10320151000180</v>
      </c>
      <c r="D782" s="355" t="s">
        <v>14</v>
      </c>
      <c r="E782" s="355" t="s">
        <v>607</v>
      </c>
      <c r="F782" s="355" t="s">
        <v>1417</v>
      </c>
      <c r="G782" s="356" t="s">
        <v>1417</v>
      </c>
      <c r="H782" s="356" t="s">
        <v>34</v>
      </c>
      <c r="I782" s="356" t="s">
        <v>34</v>
      </c>
      <c r="J782" s="356" t="s">
        <v>608</v>
      </c>
      <c r="K782" s="357" t="s">
        <v>48</v>
      </c>
      <c r="L782" s="358"/>
      <c r="M782" s="358" t="s">
        <v>34</v>
      </c>
      <c r="N782" s="357">
        <v>219118</v>
      </c>
      <c r="O782" s="357" t="s">
        <v>1320</v>
      </c>
      <c r="P782" s="361">
        <v>39722</v>
      </c>
      <c r="Q782" s="362">
        <v>174.81285199999999</v>
      </c>
      <c r="R782" s="362">
        <v>204.10516474103594</v>
      </c>
      <c r="S782" s="841">
        <v>30</v>
      </c>
      <c r="T782" s="359">
        <v>-3.4422733219186097E-2</v>
      </c>
      <c r="U782" s="664">
        <v>-0.34418303887534857</v>
      </c>
      <c r="V782" s="359">
        <v>-6.8228621331543948E-2</v>
      </c>
      <c r="W782" s="664">
        <v>-0.5937323405825311</v>
      </c>
      <c r="X782" s="359">
        <v>-0.14460596907250489</v>
      </c>
      <c r="Y782" s="664">
        <v>-0.95103761450008706</v>
      </c>
      <c r="Z782" s="359">
        <v>-0.21483269999602472</v>
      </c>
      <c r="AA782" s="664">
        <v>-1.1346644935244623</v>
      </c>
      <c r="AB782" s="359">
        <v>0.24618517454803712</v>
      </c>
      <c r="AC782" s="363">
        <v>-0.7439253875708608</v>
      </c>
      <c r="AD782" s="865">
        <v>37895385000102</v>
      </c>
      <c r="AE782" s="360" t="s">
        <v>1825</v>
      </c>
      <c r="AF782" s="844" t="s">
        <v>1741</v>
      </c>
      <c r="AG782" s="364" t="s">
        <v>1436</v>
      </c>
      <c r="AH782" s="364" t="s">
        <v>1742</v>
      </c>
      <c r="AI782" s="364">
        <v>100000</v>
      </c>
      <c r="AJ782" s="364">
        <v>20000</v>
      </c>
      <c r="AK782" s="364">
        <v>100000</v>
      </c>
      <c r="AL782" s="359">
        <v>0.02</v>
      </c>
      <c r="AM782" s="359">
        <v>0.15</v>
      </c>
      <c r="AN782" s="664" t="s">
        <v>2175</v>
      </c>
      <c r="AO782" s="357" t="s">
        <v>1323</v>
      </c>
      <c r="AP782" s="360" t="s">
        <v>1744</v>
      </c>
      <c r="AQ782" s="366" t="s">
        <v>659</v>
      </c>
      <c r="AR782" s="359">
        <v>5.0000000000000001E-3</v>
      </c>
      <c r="AS782" s="359">
        <v>5.0000000000000001E-3</v>
      </c>
      <c r="AT782" s="359" t="s">
        <v>1417</v>
      </c>
      <c r="AX782" s="198"/>
      <c r="AY782" s="184"/>
      <c r="AZ782" s="184"/>
      <c r="BA782" s="184"/>
      <c r="BB782" s="848"/>
      <c r="BC782" s="184"/>
      <c r="BD782" s="184"/>
      <c r="BE782" s="184"/>
      <c r="BF782" s="184"/>
      <c r="BG782" s="848"/>
      <c r="BH782" s="186"/>
      <c r="BI782" s="199"/>
      <c r="BJ782" s="199"/>
      <c r="BK782" s="199"/>
      <c r="BL782" s="186"/>
      <c r="BM782" s="186"/>
      <c r="BN782" s="186"/>
      <c r="BO782" s="186"/>
      <c r="BP782" s="186"/>
      <c r="BQ782" s="186"/>
      <c r="BR782" s="186"/>
      <c r="BS782" s="186"/>
      <c r="BT782" s="187"/>
      <c r="BU782" s="188"/>
      <c r="BV782" s="189"/>
      <c r="BW782" s="185"/>
    </row>
    <row r="783" spans="2:75" customFormat="1" ht="18.75">
      <c r="B783" s="353" t="s">
        <v>1038</v>
      </c>
      <c r="C783" s="354">
        <v>26768800000140</v>
      </c>
      <c r="D783" s="355" t="s">
        <v>14</v>
      </c>
      <c r="E783" s="355" t="s">
        <v>607</v>
      </c>
      <c r="F783" s="355" t="s">
        <v>1417</v>
      </c>
      <c r="G783" s="356" t="s">
        <v>1417</v>
      </c>
      <c r="H783" s="356" t="s">
        <v>34</v>
      </c>
      <c r="I783" s="356" t="s">
        <v>34</v>
      </c>
      <c r="J783" s="356" t="s">
        <v>608</v>
      </c>
      <c r="K783" s="357" t="s">
        <v>48</v>
      </c>
      <c r="L783" s="358"/>
      <c r="M783" s="358" t="s">
        <v>34</v>
      </c>
      <c r="N783" s="357">
        <v>436747</v>
      </c>
      <c r="O783" s="357" t="s">
        <v>1320</v>
      </c>
      <c r="P783" s="361">
        <v>42809</v>
      </c>
      <c r="Q783" s="362">
        <v>491.20577300000002</v>
      </c>
      <c r="R783" s="362">
        <v>588.94764815139433</v>
      </c>
      <c r="S783" s="841">
        <v>30</v>
      </c>
      <c r="T783" s="359">
        <v>5.1692523113943567E-2</v>
      </c>
      <c r="U783" s="664">
        <v>0.51685871598873478</v>
      </c>
      <c r="V783" s="359">
        <v>3.3176253965471636E-2</v>
      </c>
      <c r="W783" s="664">
        <v>0.28870310632486895</v>
      </c>
      <c r="X783" s="359">
        <v>-6.2326643069433585E-2</v>
      </c>
      <c r="Y783" s="664">
        <v>-0.40990688230049649</v>
      </c>
      <c r="Z783" s="359">
        <v>-0.13607156154546662</v>
      </c>
      <c r="AA783" s="664">
        <v>-0.71867815964202164</v>
      </c>
      <c r="AB783" s="359">
        <v>0.24640537622111397</v>
      </c>
      <c r="AC783" s="363">
        <v>-0.33172379331319529</v>
      </c>
      <c r="AD783" s="865">
        <v>10346018000101</v>
      </c>
      <c r="AE783" s="360" t="s">
        <v>1825</v>
      </c>
      <c r="AF783" s="844" t="s">
        <v>1741</v>
      </c>
      <c r="AG783" s="364" t="s">
        <v>1436</v>
      </c>
      <c r="AH783" s="364" t="s">
        <v>1747</v>
      </c>
      <c r="AI783" s="364">
        <v>1000</v>
      </c>
      <c r="AJ783" s="364">
        <v>1000</v>
      </c>
      <c r="AK783" s="364">
        <v>100</v>
      </c>
      <c r="AL783" s="359">
        <v>0.02</v>
      </c>
      <c r="AM783" s="359">
        <v>0.2</v>
      </c>
      <c r="AN783" s="664" t="s">
        <v>2161</v>
      </c>
      <c r="AO783" s="357" t="s">
        <v>1323</v>
      </c>
      <c r="AP783" s="360" t="s">
        <v>1744</v>
      </c>
      <c r="AQ783" s="366" t="s">
        <v>659</v>
      </c>
      <c r="AR783" s="359">
        <v>5.0000000000000001E-3</v>
      </c>
      <c r="AS783" s="359">
        <v>5.0000000000000001E-3</v>
      </c>
      <c r="AT783" s="359" t="s">
        <v>1417</v>
      </c>
      <c r="AX783" s="198"/>
      <c r="AY783" s="184"/>
      <c r="AZ783" s="184"/>
      <c r="BA783" s="184"/>
      <c r="BB783" s="848"/>
      <c r="BC783" s="184"/>
      <c r="BD783" s="184"/>
      <c r="BE783" s="184"/>
      <c r="BF783" s="184"/>
      <c r="BG783" s="848"/>
      <c r="BH783" s="186"/>
      <c r="BI783" s="199"/>
      <c r="BJ783" s="199"/>
      <c r="BK783" s="199"/>
      <c r="BL783" s="186"/>
      <c r="BM783" s="186"/>
      <c r="BN783" s="186"/>
      <c r="BO783" s="186"/>
      <c r="BP783" s="186"/>
      <c r="BQ783" s="186"/>
      <c r="BR783" s="186"/>
      <c r="BS783" s="186"/>
      <c r="BT783" s="187"/>
      <c r="BU783" s="188"/>
      <c r="BV783" s="189"/>
      <c r="BW783" s="185"/>
    </row>
    <row r="784" spans="2:75" customFormat="1" ht="18.75">
      <c r="B784" s="353" t="s">
        <v>274</v>
      </c>
      <c r="C784" s="354">
        <v>24325422000103</v>
      </c>
      <c r="D784" s="355" t="s">
        <v>14</v>
      </c>
      <c r="E784" s="355" t="s">
        <v>607</v>
      </c>
      <c r="F784" s="355" t="s">
        <v>1417</v>
      </c>
      <c r="G784" s="356" t="s">
        <v>1417</v>
      </c>
      <c r="H784" s="356" t="s">
        <v>34</v>
      </c>
      <c r="I784" s="356" t="s">
        <v>34</v>
      </c>
      <c r="J784" s="356" t="s">
        <v>608</v>
      </c>
      <c r="K784" s="357" t="s">
        <v>48</v>
      </c>
      <c r="L784" s="358"/>
      <c r="M784" s="358" t="s">
        <v>34</v>
      </c>
      <c r="N784" s="357">
        <v>414948</v>
      </c>
      <c r="O784" s="357" t="s">
        <v>1320</v>
      </c>
      <c r="P784" s="361">
        <v>42441</v>
      </c>
      <c r="Q784" s="362">
        <v>260.09277200000002</v>
      </c>
      <c r="R784" s="362">
        <v>257.96643383665355</v>
      </c>
      <c r="S784" s="841">
        <v>30</v>
      </c>
      <c r="T784" s="359">
        <v>-4.9432111036172288E-2</v>
      </c>
      <c r="U784" s="664">
        <v>-0.4942575037873681</v>
      </c>
      <c r="V784" s="359">
        <v>-2.3946895412423341E-3</v>
      </c>
      <c r="W784" s="664">
        <v>-2.0838829783491167E-2</v>
      </c>
      <c r="X784" s="359">
        <v>7.9308892730954428E-2</v>
      </c>
      <c r="Y784" s="664">
        <v>0.5215949288626669</v>
      </c>
      <c r="Z784" s="359">
        <v>0.33446262590422782</v>
      </c>
      <c r="AA784" s="664">
        <v>1.7665041962024624</v>
      </c>
      <c r="AB784" s="359">
        <v>0.19014401369738804</v>
      </c>
      <c r="AC784" s="363">
        <v>-0.61695063293574703</v>
      </c>
      <c r="AD784" s="865">
        <v>0</v>
      </c>
      <c r="AE784" s="360" t="s">
        <v>1940</v>
      </c>
      <c r="AF784" s="844" t="s">
        <v>1741</v>
      </c>
      <c r="AG784" s="364" t="s">
        <v>1436</v>
      </c>
      <c r="AH784" s="364" t="s">
        <v>1747</v>
      </c>
      <c r="AI784" s="364">
        <v>100</v>
      </c>
      <c r="AJ784" s="364">
        <v>100</v>
      </c>
      <c r="AK784" s="364">
        <v>100</v>
      </c>
      <c r="AL784" s="359">
        <v>0.03</v>
      </c>
      <c r="AM784" s="359">
        <v>0.2</v>
      </c>
      <c r="AN784" s="664" t="s">
        <v>2194</v>
      </c>
      <c r="AO784" s="357" t="s">
        <v>1323</v>
      </c>
      <c r="AP784" s="360" t="s">
        <v>1744</v>
      </c>
      <c r="AQ784" s="366" t="s">
        <v>659</v>
      </c>
      <c r="AR784" s="359">
        <v>7.4166666666666704E-3</v>
      </c>
      <c r="AS784" s="359">
        <v>7.4166666666666704E-3</v>
      </c>
      <c r="AT784" s="359" t="s">
        <v>1417</v>
      </c>
      <c r="AX784" s="198"/>
      <c r="AY784" s="184"/>
      <c r="AZ784" s="184"/>
      <c r="BA784" s="184"/>
      <c r="BB784" s="848"/>
      <c r="BC784" s="184"/>
      <c r="BD784" s="184"/>
      <c r="BE784" s="184"/>
      <c r="BF784" s="184"/>
      <c r="BG784" s="848"/>
      <c r="BH784" s="186"/>
      <c r="BI784" s="199"/>
      <c r="BJ784" s="199"/>
      <c r="BK784" s="199"/>
      <c r="BL784" s="186"/>
      <c r="BM784" s="186"/>
      <c r="BN784" s="186"/>
      <c r="BO784" s="186"/>
      <c r="BP784" s="186"/>
      <c r="BQ784" s="186"/>
      <c r="BR784" s="186"/>
      <c r="BS784" s="186"/>
      <c r="BT784" s="187"/>
      <c r="BU784" s="188"/>
      <c r="BV784" s="189"/>
      <c r="BW784" s="185"/>
    </row>
    <row r="785" spans="2:75" customFormat="1" ht="18.75">
      <c r="B785" s="353" t="s">
        <v>1219</v>
      </c>
      <c r="C785" s="354">
        <v>45126846000100</v>
      </c>
      <c r="D785" s="355" t="s">
        <v>14</v>
      </c>
      <c r="E785" s="355" t="s">
        <v>607</v>
      </c>
      <c r="F785" s="355" t="s">
        <v>1417</v>
      </c>
      <c r="G785" s="356" t="s">
        <v>1417</v>
      </c>
      <c r="H785" s="356" t="s">
        <v>34</v>
      </c>
      <c r="I785" s="356" t="s">
        <v>34</v>
      </c>
      <c r="J785" s="356" t="s">
        <v>608</v>
      </c>
      <c r="K785" s="357" t="s">
        <v>48</v>
      </c>
      <c r="L785" s="358"/>
      <c r="M785" s="358" t="s">
        <v>34</v>
      </c>
      <c r="N785" s="357">
        <v>640441</v>
      </c>
      <c r="O785" s="357" t="s">
        <v>1320</v>
      </c>
      <c r="P785" s="361">
        <v>44609</v>
      </c>
      <c r="Q785" s="362">
        <v>31.021635790000001</v>
      </c>
      <c r="R785" s="362">
        <v>22.846520687530127</v>
      </c>
      <c r="S785" s="841">
        <v>30</v>
      </c>
      <c r="T785" s="359"/>
      <c r="U785" s="664"/>
      <c r="V785" s="359"/>
      <c r="W785" s="664"/>
      <c r="X785" s="359"/>
      <c r="Y785" s="664"/>
      <c r="Z785" s="359"/>
      <c r="AA785" s="664"/>
      <c r="AB785" s="359">
        <v>0.20238908882232942</v>
      </c>
      <c r="AC785" s="363"/>
      <c r="AD785" s="865">
        <v>45127383000100</v>
      </c>
      <c r="AE785" s="360" t="s">
        <v>2086</v>
      </c>
      <c r="AF785" s="844" t="s">
        <v>1760</v>
      </c>
      <c r="AG785" s="364" t="s">
        <v>1435</v>
      </c>
      <c r="AH785" s="364" t="s">
        <v>1747</v>
      </c>
      <c r="AI785" s="364">
        <v>1000</v>
      </c>
      <c r="AJ785" s="364">
        <v>1000</v>
      </c>
      <c r="AK785" s="364">
        <v>1000</v>
      </c>
      <c r="AL785" s="359">
        <v>0</v>
      </c>
      <c r="AM785" s="359">
        <v>0</v>
      </c>
      <c r="AN785" s="664" t="s">
        <v>2161</v>
      </c>
      <c r="AO785" s="357" t="s">
        <v>1323</v>
      </c>
      <c r="AP785" s="360" t="s">
        <v>1744</v>
      </c>
      <c r="AQ785" s="366" t="s">
        <v>659</v>
      </c>
      <c r="AR785" s="359">
        <v>5.0666666666666698E-3</v>
      </c>
      <c r="AS785" s="359">
        <v>5.0666666666666698E-3</v>
      </c>
      <c r="AT785" s="359" t="s">
        <v>1417</v>
      </c>
      <c r="AX785" s="198"/>
      <c r="AY785" s="184"/>
      <c r="AZ785" s="184"/>
      <c r="BA785" s="184"/>
      <c r="BB785" s="848"/>
      <c r="BC785" s="184"/>
      <c r="BD785" s="184"/>
      <c r="BE785" s="184"/>
      <c r="BF785" s="184"/>
      <c r="BG785" s="848"/>
      <c r="BH785" s="186"/>
      <c r="BI785" s="199"/>
      <c r="BJ785" s="199"/>
      <c r="BK785" s="199"/>
      <c r="BL785" s="186"/>
      <c r="BM785" s="186"/>
      <c r="BN785" s="186"/>
      <c r="BO785" s="186"/>
      <c r="BP785" s="186"/>
      <c r="BQ785" s="186"/>
      <c r="BR785" s="186"/>
      <c r="BS785" s="186"/>
      <c r="BT785" s="187"/>
      <c r="BU785" s="188"/>
      <c r="BV785" s="189"/>
      <c r="BW785" s="185"/>
    </row>
    <row r="786" spans="2:75" customFormat="1" ht="18.75">
      <c r="B786" s="353" t="s">
        <v>910</v>
      </c>
      <c r="C786" s="354">
        <v>41707420000190</v>
      </c>
      <c r="D786" s="355" t="s">
        <v>11</v>
      </c>
      <c r="E786" s="355" t="s">
        <v>620</v>
      </c>
      <c r="F786" s="355" t="s">
        <v>663</v>
      </c>
      <c r="G786" s="356" t="s">
        <v>738</v>
      </c>
      <c r="H786" s="356" t="s">
        <v>34</v>
      </c>
      <c r="I786" s="356" t="s">
        <v>1417</v>
      </c>
      <c r="J786" s="356" t="s">
        <v>1417</v>
      </c>
      <c r="K786" s="357" t="s">
        <v>48</v>
      </c>
      <c r="L786" s="358"/>
      <c r="M786" s="358" t="s">
        <v>34</v>
      </c>
      <c r="N786" s="357">
        <v>617067</v>
      </c>
      <c r="O786" s="357" t="s">
        <v>1320</v>
      </c>
      <c r="P786" s="361">
        <v>44330</v>
      </c>
      <c r="Q786" s="362">
        <v>101.96264026</v>
      </c>
      <c r="R786" s="362">
        <v>71.432957155224486</v>
      </c>
      <c r="S786" s="841">
        <v>30</v>
      </c>
      <c r="T786" s="359">
        <v>0.11205071696799984</v>
      </c>
      <c r="U786" s="664">
        <v>1.1203629888608724</v>
      </c>
      <c r="V786" s="359">
        <v>0.12850505220614572</v>
      </c>
      <c r="W786" s="664">
        <v>1.1182639181917748</v>
      </c>
      <c r="X786" s="359"/>
      <c r="Y786" s="664"/>
      <c r="Z786" s="359"/>
      <c r="AA786" s="664"/>
      <c r="AB786" s="359">
        <v>2.2418867037019936E-3</v>
      </c>
      <c r="AC786" s="363">
        <v>6.0619799053180214</v>
      </c>
      <c r="AD786" s="865">
        <v>0</v>
      </c>
      <c r="AE786" s="360" t="s">
        <v>1979</v>
      </c>
      <c r="AF786" s="844" t="s">
        <v>1760</v>
      </c>
      <c r="AG786" s="364" t="s">
        <v>1435</v>
      </c>
      <c r="AH786" s="364" t="s">
        <v>1747</v>
      </c>
      <c r="AI786" s="364">
        <v>0</v>
      </c>
      <c r="AJ786" s="364">
        <v>0</v>
      </c>
      <c r="AK786" s="364">
        <v>0</v>
      </c>
      <c r="AL786" s="359">
        <v>5.0000000000000001E-3</v>
      </c>
      <c r="AM786" s="359">
        <v>0.2</v>
      </c>
      <c r="AN786" s="664" t="s">
        <v>2161</v>
      </c>
      <c r="AO786" s="357" t="s">
        <v>1323</v>
      </c>
      <c r="AP786" s="360" t="s">
        <v>1762</v>
      </c>
      <c r="AQ786" s="366" t="s">
        <v>668</v>
      </c>
      <c r="AR786" s="359">
        <v>6.6666666666666697E-4</v>
      </c>
      <c r="AS786" s="359">
        <v>6.6666666666666697E-4</v>
      </c>
      <c r="AT786" s="359" t="s">
        <v>1417</v>
      </c>
      <c r="AX786" s="198"/>
      <c r="AY786" s="184"/>
      <c r="AZ786" s="184"/>
      <c r="BA786" s="184"/>
      <c r="BB786" s="848"/>
      <c r="BC786" s="184"/>
      <c r="BD786" s="184"/>
      <c r="BE786" s="184"/>
      <c r="BF786" s="184"/>
      <c r="BG786" s="848"/>
      <c r="BH786" s="186"/>
      <c r="BI786" s="199"/>
      <c r="BJ786" s="199"/>
      <c r="BK786" s="199"/>
      <c r="BL786" s="186"/>
      <c r="BM786" s="186"/>
      <c r="BN786" s="186"/>
      <c r="BO786" s="186"/>
      <c r="BP786" s="186"/>
      <c r="BQ786" s="186"/>
      <c r="BR786" s="186"/>
      <c r="BS786" s="186"/>
      <c r="BT786" s="187"/>
      <c r="BU786" s="188"/>
      <c r="BV786" s="189"/>
      <c r="BW786" s="185"/>
    </row>
    <row r="787" spans="2:75" customFormat="1" ht="18.75">
      <c r="B787" s="353" t="s">
        <v>481</v>
      </c>
      <c r="C787" s="354">
        <v>29250121000173</v>
      </c>
      <c r="D787" s="355" t="s">
        <v>11</v>
      </c>
      <c r="E787" s="355" t="s">
        <v>620</v>
      </c>
      <c r="F787" s="355" t="s">
        <v>663</v>
      </c>
      <c r="G787" s="356" t="s">
        <v>738</v>
      </c>
      <c r="H787" s="356" t="s">
        <v>34</v>
      </c>
      <c r="I787" s="356" t="s">
        <v>1417</v>
      </c>
      <c r="J787" s="356" t="s">
        <v>608</v>
      </c>
      <c r="K787" s="357" t="s">
        <v>48</v>
      </c>
      <c r="L787" s="358"/>
      <c r="M787" s="358" t="s">
        <v>34</v>
      </c>
      <c r="N787" s="357">
        <v>470473</v>
      </c>
      <c r="O787" s="357" t="s">
        <v>1320</v>
      </c>
      <c r="P787" s="361">
        <v>43036</v>
      </c>
      <c r="Q787" s="362">
        <v>413.17190909999999</v>
      </c>
      <c r="R787" s="362">
        <v>277.1153377284063</v>
      </c>
      <c r="S787" s="841">
        <v>30</v>
      </c>
      <c r="T787" s="359">
        <v>0.11825754356070894</v>
      </c>
      <c r="U787" s="664">
        <v>1.1824232681782698</v>
      </c>
      <c r="V787" s="359">
        <v>0.13531983286249094</v>
      </c>
      <c r="W787" s="664">
        <v>1.177566826424185</v>
      </c>
      <c r="X787" s="359">
        <v>0.20998039951117731</v>
      </c>
      <c r="Y787" s="664">
        <v>1.3809890388601929</v>
      </c>
      <c r="Z787" s="359">
        <v>0.23653266117847394</v>
      </c>
      <c r="AA787" s="664">
        <v>1.2492754231689711</v>
      </c>
      <c r="AB787" s="359">
        <v>1.7643096645987247E-3</v>
      </c>
      <c r="AC787" s="363">
        <v>11.565459972032345</v>
      </c>
      <c r="AD787" s="865">
        <v>0</v>
      </c>
      <c r="AE787" s="360" t="s">
        <v>1756</v>
      </c>
      <c r="AF787" s="844" t="s">
        <v>1757</v>
      </c>
      <c r="AG787" s="364" t="s">
        <v>741</v>
      </c>
      <c r="AH787" s="364" t="s">
        <v>1747</v>
      </c>
      <c r="AI787" s="364">
        <v>500</v>
      </c>
      <c r="AJ787" s="364">
        <v>500</v>
      </c>
      <c r="AK787" s="364">
        <v>500</v>
      </c>
      <c r="AL787" s="359">
        <v>4.0000000000000001E-3</v>
      </c>
      <c r="AM787" s="359">
        <v>0.1</v>
      </c>
      <c r="AN787" s="664" t="s">
        <v>64</v>
      </c>
      <c r="AO787" s="357" t="s">
        <v>1323</v>
      </c>
      <c r="AP787" s="360" t="s">
        <v>1749</v>
      </c>
      <c r="AQ787" s="366" t="s">
        <v>662</v>
      </c>
      <c r="AR787" s="359">
        <v>5.3333333333333303E-4</v>
      </c>
      <c r="AS787" s="359">
        <v>5.3333333333333303E-4</v>
      </c>
      <c r="AT787" s="359" t="s">
        <v>1417</v>
      </c>
      <c r="AX787" s="198"/>
      <c r="AY787" s="184"/>
      <c r="AZ787" s="184"/>
      <c r="BA787" s="184"/>
      <c r="BB787" s="848"/>
      <c r="BC787" s="184"/>
      <c r="BD787" s="184"/>
      <c r="BE787" s="184"/>
      <c r="BF787" s="184"/>
      <c r="BG787" s="848"/>
      <c r="BH787" s="186"/>
      <c r="BI787" s="199"/>
      <c r="BJ787" s="199"/>
      <c r="BK787" s="199"/>
      <c r="BL787" s="186"/>
      <c r="BM787" s="186"/>
      <c r="BN787" s="186"/>
      <c r="BO787" s="186"/>
      <c r="BP787" s="186"/>
      <c r="BQ787" s="186"/>
      <c r="BR787" s="186"/>
      <c r="BS787" s="186"/>
      <c r="BT787" s="187"/>
      <c r="BU787" s="188"/>
      <c r="BV787" s="189"/>
      <c r="BW787" s="185"/>
    </row>
    <row r="788" spans="2:75" customFormat="1" ht="18.75">
      <c r="B788" s="353" t="s">
        <v>1608</v>
      </c>
      <c r="C788" s="354">
        <v>15174629000125</v>
      </c>
      <c r="D788" s="355" t="s">
        <v>11</v>
      </c>
      <c r="E788" s="355" t="s">
        <v>620</v>
      </c>
      <c r="F788" s="355" t="s">
        <v>663</v>
      </c>
      <c r="G788" s="356" t="s">
        <v>738</v>
      </c>
      <c r="H788" s="356" t="s">
        <v>34</v>
      </c>
      <c r="I788" s="356" t="s">
        <v>1417</v>
      </c>
      <c r="J788" s="356" t="s">
        <v>608</v>
      </c>
      <c r="K788" s="357" t="s">
        <v>48</v>
      </c>
      <c r="L788" s="358"/>
      <c r="M788" s="358" t="s">
        <v>1417</v>
      </c>
      <c r="N788" s="357">
        <v>332208</v>
      </c>
      <c r="O788" s="357" t="s">
        <v>1320</v>
      </c>
      <c r="P788" s="361">
        <v>41025</v>
      </c>
      <c r="Q788" s="362">
        <v>46.357581000000003</v>
      </c>
      <c r="R788" s="362">
        <v>33.18746283266934</v>
      </c>
      <c r="S788" s="841">
        <v>30</v>
      </c>
      <c r="T788" s="359">
        <v>0.11352272797950769</v>
      </c>
      <c r="U788" s="664">
        <v>1.1350812048715742</v>
      </c>
      <c r="V788" s="359">
        <v>0.13038240442555837</v>
      </c>
      <c r="W788" s="664">
        <v>1.1346008264507486</v>
      </c>
      <c r="X788" s="359">
        <v>0.20000625597219646</v>
      </c>
      <c r="Y788" s="664">
        <v>1.3153915691372269</v>
      </c>
      <c r="Z788" s="359">
        <v>0.24212999802898838</v>
      </c>
      <c r="AA788" s="664">
        <v>1.2788384244378297</v>
      </c>
      <c r="AB788" s="359">
        <v>2.7654647274771341E-3</v>
      </c>
      <c r="AC788" s="363">
        <v>5.5931374620585137</v>
      </c>
      <c r="AD788" s="865">
        <v>0</v>
      </c>
      <c r="AE788" s="360" t="s">
        <v>1889</v>
      </c>
      <c r="AF788" s="844" t="s">
        <v>1760</v>
      </c>
      <c r="AG788" s="364" t="s">
        <v>1435</v>
      </c>
      <c r="AH788" s="364" t="s">
        <v>1747</v>
      </c>
      <c r="AI788" s="364">
        <v>1000</v>
      </c>
      <c r="AJ788" s="364">
        <v>1000</v>
      </c>
      <c r="AK788" s="364">
        <v>1000</v>
      </c>
      <c r="AL788" s="359">
        <v>1.4999999999999999E-2</v>
      </c>
      <c r="AM788" s="359">
        <v>0</v>
      </c>
      <c r="AN788" s="664" t="s">
        <v>34</v>
      </c>
      <c r="AO788" s="357" t="s">
        <v>1323</v>
      </c>
      <c r="AP788" s="360" t="s">
        <v>1749</v>
      </c>
      <c r="AQ788" s="366" t="s">
        <v>669</v>
      </c>
      <c r="AR788" s="359">
        <v>3.0000000000000001E-3</v>
      </c>
      <c r="AS788" s="359">
        <v>3.0000000000000001E-3</v>
      </c>
      <c r="AT788" s="359" t="s">
        <v>1417</v>
      </c>
      <c r="AX788" s="198"/>
      <c r="AY788" s="184"/>
      <c r="AZ788" s="184"/>
      <c r="BA788" s="184"/>
      <c r="BB788" s="848"/>
      <c r="BC788" s="184"/>
      <c r="BD788" s="184"/>
      <c r="BE788" s="184"/>
      <c r="BF788" s="184"/>
      <c r="BG788" s="848"/>
      <c r="BH788" s="186"/>
      <c r="BI788" s="199"/>
      <c r="BJ788" s="199"/>
      <c r="BK788" s="199"/>
      <c r="BL788" s="186"/>
      <c r="BM788" s="186"/>
      <c r="BN788" s="186"/>
      <c r="BO788" s="186"/>
      <c r="BP788" s="186"/>
      <c r="BQ788" s="186"/>
      <c r="BR788" s="186"/>
      <c r="BS788" s="186"/>
      <c r="BT788" s="187"/>
      <c r="BU788" s="188"/>
      <c r="BV788" s="189"/>
      <c r="BW788" s="185"/>
    </row>
    <row r="789" spans="2:75" customFormat="1" ht="18.75">
      <c r="B789" s="353" t="s">
        <v>988</v>
      </c>
      <c r="C789" s="354">
        <v>33784218000133</v>
      </c>
      <c r="D789" s="355" t="s">
        <v>11</v>
      </c>
      <c r="E789" s="355" t="s">
        <v>661</v>
      </c>
      <c r="F789" s="355" t="s">
        <v>663</v>
      </c>
      <c r="G789" s="356" t="s">
        <v>1417</v>
      </c>
      <c r="H789" s="356" t="s">
        <v>34</v>
      </c>
      <c r="I789" s="356" t="s">
        <v>1417</v>
      </c>
      <c r="J789" s="356" t="s">
        <v>611</v>
      </c>
      <c r="K789" s="357" t="s">
        <v>48</v>
      </c>
      <c r="L789" s="358"/>
      <c r="M789" s="358" t="s">
        <v>34</v>
      </c>
      <c r="N789" s="357">
        <v>505161</v>
      </c>
      <c r="O789" s="357" t="s">
        <v>1320</v>
      </c>
      <c r="P789" s="361">
        <v>43707</v>
      </c>
      <c r="Q789" s="362">
        <v>0</v>
      </c>
      <c r="R789" s="362">
        <v>0</v>
      </c>
      <c r="S789" s="841">
        <v>30</v>
      </c>
      <c r="T789" s="359"/>
      <c r="U789" s="664"/>
      <c r="V789" s="359"/>
      <c r="W789" s="664"/>
      <c r="X789" s="359"/>
      <c r="Y789" s="664"/>
      <c r="Z789" s="359"/>
      <c r="AA789" s="664"/>
      <c r="AB789" s="359"/>
      <c r="AC789" s="363"/>
      <c r="AD789" s="865">
        <v>0</v>
      </c>
      <c r="AE789" s="360" t="s">
        <v>1824</v>
      </c>
      <c r="AF789" s="844" t="s">
        <v>1760</v>
      </c>
      <c r="AG789" s="364" t="s">
        <v>1435</v>
      </c>
      <c r="AH789" s="364" t="s">
        <v>1742</v>
      </c>
      <c r="AI789" s="364">
        <v>5000</v>
      </c>
      <c r="AJ789" s="364">
        <v>1000</v>
      </c>
      <c r="AK789" s="364">
        <v>5000</v>
      </c>
      <c r="AL789" s="359">
        <v>0.01</v>
      </c>
      <c r="AM789" s="359">
        <v>0.15</v>
      </c>
      <c r="AN789" s="664" t="s">
        <v>64</v>
      </c>
      <c r="AO789" s="357" t="s">
        <v>1323</v>
      </c>
      <c r="AP789" s="360" t="s">
        <v>1762</v>
      </c>
      <c r="AQ789" s="366" t="s">
        <v>688</v>
      </c>
      <c r="AR789" s="359">
        <v>2.3333333333333301E-3</v>
      </c>
      <c r="AS789" s="359">
        <v>2.3333333333333301E-3</v>
      </c>
      <c r="AT789" s="359" t="s">
        <v>1417</v>
      </c>
      <c r="AW789" s="198"/>
      <c r="AX789" s="198"/>
      <c r="AY789" s="184"/>
      <c r="AZ789" s="184"/>
      <c r="BA789" s="184"/>
      <c r="BB789" s="848"/>
      <c r="BC789" s="184"/>
      <c r="BD789" s="184"/>
      <c r="BE789" s="184"/>
      <c r="BF789" s="184"/>
      <c r="BG789" s="848"/>
      <c r="BH789" s="186"/>
      <c r="BI789" s="199"/>
      <c r="BJ789" s="199"/>
      <c r="BK789" s="199"/>
      <c r="BL789" s="218"/>
      <c r="BM789" s="186"/>
      <c r="BN789" s="186"/>
      <c r="BO789" s="186"/>
      <c r="BP789" s="186"/>
      <c r="BQ789" s="186"/>
      <c r="BR789" s="186"/>
      <c r="BS789" s="186"/>
      <c r="BT789" s="187"/>
      <c r="BU789" s="188"/>
      <c r="BV789" s="189"/>
      <c r="BW789" s="185"/>
    </row>
    <row r="790" spans="2:75" customFormat="1" ht="18.75">
      <c r="B790" s="353" t="s">
        <v>1198</v>
      </c>
      <c r="C790" s="354">
        <v>13823084000105</v>
      </c>
      <c r="D790" s="355" t="s">
        <v>11</v>
      </c>
      <c r="E790" s="355" t="s">
        <v>620</v>
      </c>
      <c r="F790" s="355" t="s">
        <v>663</v>
      </c>
      <c r="G790" s="356" t="s">
        <v>738</v>
      </c>
      <c r="H790" s="356" t="s">
        <v>34</v>
      </c>
      <c r="I790" s="356" t="s">
        <v>1417</v>
      </c>
      <c r="J790" s="356" t="s">
        <v>608</v>
      </c>
      <c r="K790" s="357" t="s">
        <v>48</v>
      </c>
      <c r="L790" s="358"/>
      <c r="M790" s="358" t="s">
        <v>34</v>
      </c>
      <c r="N790" s="357">
        <v>299588</v>
      </c>
      <c r="O790" s="357" t="s">
        <v>1320</v>
      </c>
      <c r="P790" s="361">
        <v>40996</v>
      </c>
      <c r="Q790" s="362">
        <v>1252.149827</v>
      </c>
      <c r="R790" s="362">
        <v>954.85608981274891</v>
      </c>
      <c r="S790" s="841">
        <v>30</v>
      </c>
      <c r="T790" s="359">
        <v>0.11365774128446104</v>
      </c>
      <c r="U790" s="664">
        <v>1.136431164193269</v>
      </c>
      <c r="V790" s="359">
        <v>0.13063539206025454</v>
      </c>
      <c r="W790" s="664">
        <v>1.1368023503501792</v>
      </c>
      <c r="X790" s="359">
        <v>0.20962963188956629</v>
      </c>
      <c r="Y790" s="664">
        <v>1.378682127159103</v>
      </c>
      <c r="Z790" s="359">
        <v>0.20835579825448014</v>
      </c>
      <c r="AA790" s="664">
        <v>1.1004559655195851</v>
      </c>
      <c r="AB790" s="359">
        <v>1.6394003369933079E-3</v>
      </c>
      <c r="AC790" s="363">
        <v>9.5892453156267319</v>
      </c>
      <c r="AD790" s="865">
        <v>0</v>
      </c>
      <c r="AE790" s="360" t="s">
        <v>1775</v>
      </c>
      <c r="AF790" s="844" t="s">
        <v>1776</v>
      </c>
      <c r="AG790" s="364" t="s">
        <v>719</v>
      </c>
      <c r="AH790" s="364" t="s">
        <v>1747</v>
      </c>
      <c r="AI790" s="364">
        <v>1000</v>
      </c>
      <c r="AJ790" s="364">
        <v>1000</v>
      </c>
      <c r="AK790" s="364">
        <v>1000</v>
      </c>
      <c r="AL790" s="359">
        <v>6.0000000000000001E-3</v>
      </c>
      <c r="AM790" s="359">
        <v>0.2</v>
      </c>
      <c r="AN790" s="664" t="s">
        <v>64</v>
      </c>
      <c r="AO790" s="357" t="s">
        <v>1323</v>
      </c>
      <c r="AP790" s="360" t="s">
        <v>1749</v>
      </c>
      <c r="AQ790" s="366" t="s">
        <v>675</v>
      </c>
      <c r="AR790" s="359">
        <v>2.3999999999999998E-3</v>
      </c>
      <c r="AS790" s="359">
        <v>2.3999999999999998E-3</v>
      </c>
      <c r="AT790" s="359" t="s">
        <v>1417</v>
      </c>
      <c r="AX790" s="198"/>
      <c r="AY790" s="184"/>
      <c r="AZ790" s="184"/>
      <c r="BA790" s="184"/>
      <c r="BB790" s="848"/>
      <c r="BC790" s="184"/>
      <c r="BD790" s="184"/>
      <c r="BE790" s="184"/>
      <c r="BF790" s="184"/>
      <c r="BG790" s="848"/>
      <c r="BH790" s="186"/>
      <c r="BI790" s="199"/>
      <c r="BJ790" s="199"/>
      <c r="BK790" s="199"/>
      <c r="BL790" s="186"/>
      <c r="BM790" s="186"/>
      <c r="BN790" s="186"/>
      <c r="BO790" s="186"/>
      <c r="BP790" s="186"/>
      <c r="BQ790" s="186"/>
      <c r="BR790" s="186"/>
      <c r="BS790" s="186"/>
      <c r="BT790" s="187"/>
      <c r="BU790" s="188"/>
      <c r="BV790" s="189"/>
      <c r="BW790" s="185"/>
    </row>
    <row r="791" spans="2:75" customFormat="1" ht="18.75">
      <c r="B791" s="353" t="s">
        <v>1018</v>
      </c>
      <c r="C791" s="354">
        <v>31120420000135</v>
      </c>
      <c r="D791" s="355" t="s">
        <v>11</v>
      </c>
      <c r="E791" s="355" t="s">
        <v>620</v>
      </c>
      <c r="F791" s="355" t="s">
        <v>692</v>
      </c>
      <c r="G791" s="356" t="s">
        <v>738</v>
      </c>
      <c r="H791" s="356" t="s">
        <v>34</v>
      </c>
      <c r="I791" s="356" t="s">
        <v>1417</v>
      </c>
      <c r="J791" s="356" t="s">
        <v>608</v>
      </c>
      <c r="K791" s="357" t="s">
        <v>48</v>
      </c>
      <c r="L791" s="358"/>
      <c r="M791" s="358" t="s">
        <v>34</v>
      </c>
      <c r="N791" s="357">
        <v>480967</v>
      </c>
      <c r="O791" s="357" t="s">
        <v>1320</v>
      </c>
      <c r="P791" s="361">
        <v>43433</v>
      </c>
      <c r="Q791" s="362">
        <v>0</v>
      </c>
      <c r="R791" s="362">
        <v>0</v>
      </c>
      <c r="S791" s="841">
        <v>30</v>
      </c>
      <c r="T791" s="359"/>
      <c r="U791" s="664"/>
      <c r="V791" s="359"/>
      <c r="W791" s="664"/>
      <c r="X791" s="359"/>
      <c r="Y791" s="664"/>
      <c r="Z791" s="359"/>
      <c r="AA791" s="664"/>
      <c r="AB791" s="359"/>
      <c r="AC791" s="363"/>
      <c r="AD791" s="865">
        <v>0</v>
      </c>
      <c r="AE791" s="360" t="s">
        <v>2683</v>
      </c>
      <c r="AF791" s="844" t="s">
        <v>1760</v>
      </c>
      <c r="AG791" s="364" t="s">
        <v>1435</v>
      </c>
      <c r="AH791" s="364" t="s">
        <v>1747</v>
      </c>
      <c r="AI791" s="364">
        <v>500</v>
      </c>
      <c r="AJ791" s="364">
        <v>100</v>
      </c>
      <c r="AK791" s="364">
        <v>100</v>
      </c>
      <c r="AL791" s="359">
        <v>0.01</v>
      </c>
      <c r="AM791" s="359">
        <v>0</v>
      </c>
      <c r="AN791" s="664" t="s">
        <v>34</v>
      </c>
      <c r="AO791" s="357" t="s">
        <v>1323</v>
      </c>
      <c r="AP791" s="360" t="s">
        <v>1749</v>
      </c>
      <c r="AQ791" s="366" t="s">
        <v>2234</v>
      </c>
      <c r="AR791" s="359">
        <v>3.0000000000000001E-3</v>
      </c>
      <c r="AS791" s="359">
        <v>3.0000000000000001E-3</v>
      </c>
      <c r="AT791" s="359" t="s">
        <v>1417</v>
      </c>
      <c r="AX791" s="198"/>
      <c r="AY791" s="184"/>
      <c r="AZ791" s="184"/>
      <c r="BA791" s="184"/>
      <c r="BB791" s="848"/>
      <c r="BC791" s="184"/>
      <c r="BD791" s="184"/>
      <c r="BE791" s="184"/>
      <c r="BF791" s="184"/>
      <c r="BG791" s="848"/>
      <c r="BH791" s="186"/>
      <c r="BI791" s="199"/>
      <c r="BJ791" s="199"/>
      <c r="BK791" s="199"/>
      <c r="BL791" s="186"/>
      <c r="BM791" s="186"/>
      <c r="BN791" s="186"/>
      <c r="BO791" s="186"/>
      <c r="BP791" s="186"/>
      <c r="BQ791" s="186"/>
      <c r="BR791" s="186"/>
      <c r="BS791" s="186"/>
      <c r="BT791" s="187"/>
      <c r="BU791" s="188"/>
      <c r="BV791" s="189"/>
      <c r="BW791" s="185"/>
    </row>
    <row r="792" spans="2:75" customFormat="1" ht="18.75">
      <c r="B792" s="353" t="s">
        <v>71</v>
      </c>
      <c r="C792" s="354">
        <v>26831986000135</v>
      </c>
      <c r="D792" s="355" t="s">
        <v>13</v>
      </c>
      <c r="E792" s="355" t="s">
        <v>616</v>
      </c>
      <c r="F792" s="355" t="s">
        <v>617</v>
      </c>
      <c r="G792" s="356" t="s">
        <v>34</v>
      </c>
      <c r="H792" s="356" t="s">
        <v>1336</v>
      </c>
      <c r="I792" s="356" t="s">
        <v>34</v>
      </c>
      <c r="J792" s="356" t="s">
        <v>608</v>
      </c>
      <c r="K792" s="357" t="s">
        <v>48</v>
      </c>
      <c r="L792" s="358"/>
      <c r="M792" s="358" t="s">
        <v>34</v>
      </c>
      <c r="N792" s="357">
        <v>440922</v>
      </c>
      <c r="O792" s="357" t="s">
        <v>1320</v>
      </c>
      <c r="P792" s="361">
        <v>42881</v>
      </c>
      <c r="Q792" s="362">
        <v>0</v>
      </c>
      <c r="R792" s="362">
        <v>0</v>
      </c>
      <c r="S792" s="841">
        <v>30</v>
      </c>
      <c r="T792" s="359"/>
      <c r="U792" s="664"/>
      <c r="V792" s="359"/>
      <c r="W792" s="664"/>
      <c r="X792" s="359"/>
      <c r="Y792" s="664"/>
      <c r="Z792" s="359"/>
      <c r="AA792" s="664"/>
      <c r="AB792" s="359"/>
      <c r="AC792" s="363"/>
      <c r="AD792" s="865">
        <v>13608337000128</v>
      </c>
      <c r="AE792" s="360" t="s">
        <v>1813</v>
      </c>
      <c r="AF792" s="844" t="s">
        <v>1760</v>
      </c>
      <c r="AG792" s="364" t="s">
        <v>1435</v>
      </c>
      <c r="AH792" s="364" t="s">
        <v>1747</v>
      </c>
      <c r="AI792" s="364">
        <v>5000</v>
      </c>
      <c r="AJ792" s="364">
        <v>5000</v>
      </c>
      <c r="AK792" s="364">
        <v>5000</v>
      </c>
      <c r="AL792" s="359">
        <v>0</v>
      </c>
      <c r="AM792" s="359">
        <v>0</v>
      </c>
      <c r="AN792" s="664" t="s">
        <v>34</v>
      </c>
      <c r="AO792" s="357" t="s">
        <v>1323</v>
      </c>
      <c r="AP792" s="360" t="s">
        <v>1762</v>
      </c>
      <c r="AQ792" s="366" t="s">
        <v>674</v>
      </c>
      <c r="AR792" s="359">
        <v>4.0000000000000001E-3</v>
      </c>
      <c r="AS792" s="359">
        <v>4.0000000000000001E-3</v>
      </c>
      <c r="AT792" s="359" t="s">
        <v>1417</v>
      </c>
      <c r="AX792" s="198"/>
      <c r="AY792" s="184"/>
      <c r="AZ792" s="184"/>
      <c r="BA792" s="184"/>
      <c r="BB792" s="848"/>
      <c r="BC792" s="184"/>
      <c r="BD792" s="184"/>
      <c r="BE792" s="184"/>
      <c r="BF792" s="184"/>
      <c r="BG792" s="848"/>
      <c r="BH792" s="186"/>
      <c r="BI792" s="199"/>
      <c r="BJ792" s="199"/>
      <c r="BK792" s="199"/>
      <c r="BL792" s="186"/>
      <c r="BM792" s="186"/>
      <c r="BN792" s="186"/>
      <c r="BO792" s="186"/>
      <c r="BP792" s="186"/>
      <c r="BQ792" s="186"/>
      <c r="BR792" s="186"/>
      <c r="BS792" s="186"/>
      <c r="BT792" s="187"/>
      <c r="BU792" s="188"/>
      <c r="BV792" s="189"/>
      <c r="BW792" s="185"/>
    </row>
    <row r="793" spans="2:75" customFormat="1" ht="18.75">
      <c r="B793" s="353" t="s">
        <v>84</v>
      </c>
      <c r="C793" s="354">
        <v>13608337000128</v>
      </c>
      <c r="D793" s="355" t="s">
        <v>13</v>
      </c>
      <c r="E793" s="355" t="s">
        <v>616</v>
      </c>
      <c r="F793" s="355" t="s">
        <v>617</v>
      </c>
      <c r="G793" s="356" t="s">
        <v>34</v>
      </c>
      <c r="H793" s="356" t="s">
        <v>1336</v>
      </c>
      <c r="I793" s="356" t="s">
        <v>34</v>
      </c>
      <c r="J793" s="356" t="s">
        <v>608</v>
      </c>
      <c r="K793" s="357" t="s">
        <v>48</v>
      </c>
      <c r="L793" s="358"/>
      <c r="M793" s="358" t="s">
        <v>34</v>
      </c>
      <c r="N793" s="357">
        <v>292540</v>
      </c>
      <c r="O793" s="357" t="s">
        <v>1320</v>
      </c>
      <c r="P793" s="361">
        <v>40879</v>
      </c>
      <c r="Q793" s="362">
        <v>259.15428000000003</v>
      </c>
      <c r="R793" s="362">
        <v>474.16483214741072</v>
      </c>
      <c r="S793" s="841">
        <v>30</v>
      </c>
      <c r="T793" s="359">
        <v>0.11676141383019245</v>
      </c>
      <c r="U793" s="664">
        <v>1.1674638960121482</v>
      </c>
      <c r="V793" s="359">
        <v>9.6298398145661324E-2</v>
      </c>
      <c r="W793" s="664">
        <v>0.83799836798018656</v>
      </c>
      <c r="X793" s="359">
        <v>4.8441208620323861E-2</v>
      </c>
      <c r="Y793" s="664">
        <v>0.31858582176974193</v>
      </c>
      <c r="Z793" s="359">
        <v>0.10340590082549261</v>
      </c>
      <c r="AA793" s="664">
        <v>0.54615058177721298</v>
      </c>
      <c r="AB793" s="359">
        <v>4.9483593858177868E-2</v>
      </c>
      <c r="AC793" s="363">
        <v>-0.37621321454538276</v>
      </c>
      <c r="AD793" s="865">
        <v>0</v>
      </c>
      <c r="AE793" s="360" t="s">
        <v>1868</v>
      </c>
      <c r="AF793" s="844" t="s">
        <v>1741</v>
      </c>
      <c r="AG793" s="364" t="s">
        <v>1436</v>
      </c>
      <c r="AH793" s="364" t="s">
        <v>1747</v>
      </c>
      <c r="AI793" s="364">
        <v>500</v>
      </c>
      <c r="AJ793" s="364">
        <v>100</v>
      </c>
      <c r="AK793" s="364">
        <v>100</v>
      </c>
      <c r="AL793" s="359">
        <v>1.9E-2</v>
      </c>
      <c r="AM793" s="359">
        <v>0.2</v>
      </c>
      <c r="AN793" s="664" t="s">
        <v>2161</v>
      </c>
      <c r="AO793" s="357" t="s">
        <v>1323</v>
      </c>
      <c r="AP793" s="360" t="s">
        <v>1762</v>
      </c>
      <c r="AQ793" s="366" t="s">
        <v>668</v>
      </c>
      <c r="AR793" s="359">
        <v>4.0000000000000001E-3</v>
      </c>
      <c r="AS793" s="359">
        <v>4.0000000000000001E-3</v>
      </c>
      <c r="AT793" s="359" t="s">
        <v>1417</v>
      </c>
      <c r="AX793" s="198"/>
      <c r="AY793" s="184"/>
      <c r="AZ793" s="184"/>
      <c r="BA793" s="184"/>
      <c r="BB793" s="848"/>
      <c r="BC793" s="184"/>
      <c r="BD793" s="184"/>
      <c r="BE793" s="184"/>
      <c r="BF793" s="184"/>
      <c r="BG793" s="848"/>
      <c r="BH793" s="186"/>
      <c r="BI793" s="199"/>
      <c r="BJ793" s="199"/>
      <c r="BK793" s="199"/>
      <c r="BL793" s="186"/>
      <c r="BM793" s="186"/>
      <c r="BN793" s="186"/>
      <c r="BO793" s="186"/>
      <c r="BP793" s="186"/>
      <c r="BQ793" s="186"/>
      <c r="BR793" s="186"/>
      <c r="BS793" s="186"/>
      <c r="BT793" s="187"/>
      <c r="BU793" s="188"/>
      <c r="BV793" s="189"/>
      <c r="BW793" s="185"/>
    </row>
    <row r="794" spans="2:75" customFormat="1" ht="18.75">
      <c r="B794" s="353" t="s">
        <v>1496</v>
      </c>
      <c r="C794" s="354">
        <v>18422272000145</v>
      </c>
      <c r="D794" s="355" t="s">
        <v>13</v>
      </c>
      <c r="E794" s="355" t="s">
        <v>615</v>
      </c>
      <c r="F794" s="355" t="s">
        <v>619</v>
      </c>
      <c r="G794" s="356" t="s">
        <v>34</v>
      </c>
      <c r="H794" s="356" t="s">
        <v>1336</v>
      </c>
      <c r="I794" s="356" t="s">
        <v>34</v>
      </c>
      <c r="J794" s="356" t="s">
        <v>611</v>
      </c>
      <c r="K794" s="357" t="s">
        <v>48</v>
      </c>
      <c r="L794" s="358"/>
      <c r="M794" s="358" t="s">
        <v>1417</v>
      </c>
      <c r="N794" s="357">
        <v>348341</v>
      </c>
      <c r="O794" s="357" t="s">
        <v>1320</v>
      </c>
      <c r="P794" s="361">
        <v>41537</v>
      </c>
      <c r="Q794" s="362">
        <v>2038.101459</v>
      </c>
      <c r="R794" s="362">
        <v>1714.5321732988045</v>
      </c>
      <c r="S794" s="841">
        <v>30</v>
      </c>
      <c r="T794" s="359">
        <v>0.2219608000048332</v>
      </c>
      <c r="U794" s="664">
        <v>2.2193223928623671</v>
      </c>
      <c r="V794" s="359">
        <v>0.24286996624454549</v>
      </c>
      <c r="W794" s="664">
        <v>2.113478928657567</v>
      </c>
      <c r="X794" s="359">
        <v>0.35900849275618074</v>
      </c>
      <c r="Y794" s="664">
        <v>2.3611098679122846</v>
      </c>
      <c r="Z794" s="359">
        <v>0.39117207959920242</v>
      </c>
      <c r="AA794" s="664">
        <v>2.0660219304954635</v>
      </c>
      <c r="AB794" s="359">
        <v>4.1981192515892454E-2</v>
      </c>
      <c r="AC794" s="363">
        <v>3.0479169008312956</v>
      </c>
      <c r="AD794" s="865">
        <v>21470947000136</v>
      </c>
      <c r="AE794" s="360" t="s">
        <v>1896</v>
      </c>
      <c r="AF794" s="844" t="s">
        <v>1746</v>
      </c>
      <c r="AG794" s="364" t="s">
        <v>59</v>
      </c>
      <c r="AH794" s="364" t="s">
        <v>1747</v>
      </c>
      <c r="AI794" s="364">
        <v>50000</v>
      </c>
      <c r="AJ794" s="364">
        <v>50000</v>
      </c>
      <c r="AK794" s="364">
        <v>50000</v>
      </c>
      <c r="AL794" s="359">
        <v>2.5000000000000001E-2</v>
      </c>
      <c r="AM794" s="359">
        <v>0.2</v>
      </c>
      <c r="AN794" s="664" t="s">
        <v>64</v>
      </c>
      <c r="AO794" s="357" t="s">
        <v>1323</v>
      </c>
      <c r="AP794" s="360" t="s">
        <v>1762</v>
      </c>
      <c r="AQ794" s="366" t="s">
        <v>664</v>
      </c>
      <c r="AR794" s="359">
        <v>0</v>
      </c>
      <c r="AS794" s="359">
        <v>0</v>
      </c>
      <c r="AT794" s="359" t="s">
        <v>1417</v>
      </c>
      <c r="AX794" s="198"/>
      <c r="AY794" s="184"/>
      <c r="AZ794" s="184"/>
      <c r="BA794" s="184"/>
      <c r="BB794" s="848"/>
      <c r="BC794" s="184"/>
      <c r="BD794" s="184"/>
      <c r="BE794" s="184"/>
      <c r="BF794" s="184"/>
      <c r="BG794" s="848"/>
      <c r="BH794" s="186"/>
      <c r="BI794" s="199"/>
      <c r="BJ794" s="199"/>
      <c r="BK794" s="199"/>
      <c r="BL794" s="186"/>
      <c r="BM794" s="186"/>
      <c r="BN794" s="186"/>
      <c r="BO794" s="186"/>
      <c r="BP794" s="186"/>
      <c r="BQ794" s="186"/>
      <c r="BR794" s="186"/>
      <c r="BS794" s="186"/>
      <c r="BT794" s="187"/>
      <c r="BU794" s="188"/>
      <c r="BV794" s="189"/>
      <c r="BW794" s="185"/>
    </row>
    <row r="795" spans="2:75" customFormat="1" ht="18.75">
      <c r="B795" s="353" t="s">
        <v>721</v>
      </c>
      <c r="C795" s="354">
        <v>29177012000178</v>
      </c>
      <c r="D795" s="355" t="s">
        <v>13</v>
      </c>
      <c r="E795" s="355" t="s">
        <v>615</v>
      </c>
      <c r="F795" s="355" t="s">
        <v>619</v>
      </c>
      <c r="G795" s="356" t="s">
        <v>34</v>
      </c>
      <c r="H795" s="356" t="s">
        <v>1336</v>
      </c>
      <c r="I795" s="356" t="s">
        <v>34</v>
      </c>
      <c r="J795" s="356" t="s">
        <v>611</v>
      </c>
      <c r="K795" s="357" t="s">
        <v>48</v>
      </c>
      <c r="L795" s="358"/>
      <c r="M795" s="358" t="s">
        <v>34</v>
      </c>
      <c r="N795" s="357">
        <v>465488</v>
      </c>
      <c r="O795" s="357" t="s">
        <v>1320</v>
      </c>
      <c r="P795" s="361">
        <v>43237</v>
      </c>
      <c r="Q795" s="362">
        <v>310.09009921000001</v>
      </c>
      <c r="R795" s="362">
        <v>174.94134651310767</v>
      </c>
      <c r="S795" s="841">
        <v>30</v>
      </c>
      <c r="T795" s="359">
        <v>0.22100035232140836</v>
      </c>
      <c r="U795" s="664">
        <v>2.2097191518803956</v>
      </c>
      <c r="V795" s="359">
        <v>0.24191462075809689</v>
      </c>
      <c r="W795" s="664">
        <v>2.1051654159313196</v>
      </c>
      <c r="X795" s="359">
        <v>0.35762697413439026</v>
      </c>
      <c r="Y795" s="664">
        <v>2.3520239623796</v>
      </c>
      <c r="Z795" s="359">
        <v>0.39010545526771456</v>
      </c>
      <c r="AA795" s="664">
        <v>2.0603884270442152</v>
      </c>
      <c r="AB795" s="359">
        <v>4.1924875090009077E-2</v>
      </c>
      <c r="AC795" s="363">
        <v>3.0292240686975132</v>
      </c>
      <c r="AD795" s="865">
        <v>23565803000199</v>
      </c>
      <c r="AE795" s="360" t="s">
        <v>1813</v>
      </c>
      <c r="AF795" s="844" t="s">
        <v>1760</v>
      </c>
      <c r="AG795" s="364" t="s">
        <v>1435</v>
      </c>
      <c r="AH795" s="364" t="s">
        <v>1747</v>
      </c>
      <c r="AI795" s="364">
        <v>10000</v>
      </c>
      <c r="AJ795" s="364">
        <v>10000</v>
      </c>
      <c r="AK795" s="364">
        <v>10000</v>
      </c>
      <c r="AL795" s="359">
        <v>0</v>
      </c>
      <c r="AM795" s="359">
        <v>0</v>
      </c>
      <c r="AN795" s="664" t="s">
        <v>34</v>
      </c>
      <c r="AO795" s="357" t="s">
        <v>1323</v>
      </c>
      <c r="AP795" s="360" t="s">
        <v>1762</v>
      </c>
      <c r="AQ795" s="366" t="s">
        <v>664</v>
      </c>
      <c r="AR795" s="359">
        <v>3.8E-3</v>
      </c>
      <c r="AS795" s="359">
        <v>3.8E-3</v>
      </c>
      <c r="AT795" s="359" t="s">
        <v>1417</v>
      </c>
      <c r="AX795" s="198"/>
      <c r="AY795" s="184"/>
      <c r="AZ795" s="184"/>
      <c r="BA795" s="184"/>
      <c r="BB795" s="848"/>
      <c r="BC795" s="184"/>
      <c r="BD795" s="184"/>
      <c r="BE795" s="184"/>
      <c r="BF795" s="184"/>
      <c r="BG795" s="848"/>
      <c r="BH795" s="186"/>
      <c r="BI795" s="199"/>
      <c r="BJ795" s="199"/>
      <c r="BK795" s="199"/>
      <c r="BL795" s="186"/>
      <c r="BM795" s="186"/>
      <c r="BN795" s="186"/>
      <c r="BO795" s="186"/>
      <c r="BP795" s="186"/>
      <c r="BQ795" s="186"/>
      <c r="BR795" s="186"/>
      <c r="BS795" s="186"/>
      <c r="BT795" s="187"/>
      <c r="BU795" s="188"/>
      <c r="BV795" s="189"/>
      <c r="BW795" s="185"/>
    </row>
    <row r="796" spans="2:75" customFormat="1" ht="18.75">
      <c r="B796" s="353" t="s">
        <v>765</v>
      </c>
      <c r="C796" s="354">
        <v>19523641000159</v>
      </c>
      <c r="D796" s="355" t="s">
        <v>13</v>
      </c>
      <c r="E796" s="355" t="s">
        <v>615</v>
      </c>
      <c r="F796" s="355" t="s">
        <v>619</v>
      </c>
      <c r="G796" s="356" t="s">
        <v>34</v>
      </c>
      <c r="H796" s="356" t="s">
        <v>1336</v>
      </c>
      <c r="I796" s="356" t="s">
        <v>34</v>
      </c>
      <c r="J796" s="356" t="s">
        <v>1417</v>
      </c>
      <c r="K796" s="357" t="s">
        <v>48</v>
      </c>
      <c r="L796" s="358"/>
      <c r="M796" s="358" t="s">
        <v>34</v>
      </c>
      <c r="N796" s="357">
        <v>366706</v>
      </c>
      <c r="O796" s="357" t="s">
        <v>1320</v>
      </c>
      <c r="P796" s="361">
        <v>41739</v>
      </c>
      <c r="Q796" s="362">
        <v>61.98</v>
      </c>
      <c r="R796" s="362">
        <v>58.541035856573728</v>
      </c>
      <c r="S796" s="841">
        <v>30</v>
      </c>
      <c r="T796" s="359">
        <v>0.15878180516691431</v>
      </c>
      <c r="U796" s="664">
        <v>1.5876137398061692</v>
      </c>
      <c r="V796" s="359">
        <v>0.15515623908422072</v>
      </c>
      <c r="W796" s="664">
        <v>1.3501852329656703</v>
      </c>
      <c r="X796" s="359">
        <v>0.24091922722301984</v>
      </c>
      <c r="Y796" s="664">
        <v>1.5844660397836252</v>
      </c>
      <c r="Z796" s="359">
        <v>0.22555933208390222</v>
      </c>
      <c r="AA796" s="664">
        <v>1.1913184785343793</v>
      </c>
      <c r="AB796" s="359">
        <v>3.7217576470609068E-2</v>
      </c>
      <c r="AC796" s="363">
        <v>1.0812487765745586</v>
      </c>
      <c r="AD796" s="865">
        <v>0</v>
      </c>
      <c r="AE796" s="360" t="s">
        <v>1909</v>
      </c>
      <c r="AF796" s="844" t="s">
        <v>1760</v>
      </c>
      <c r="AG796" s="364" t="s">
        <v>1435</v>
      </c>
      <c r="AH796" s="364" t="s">
        <v>1747</v>
      </c>
      <c r="AI796" s="364">
        <v>1000</v>
      </c>
      <c r="AJ796" s="364">
        <v>1000</v>
      </c>
      <c r="AK796" s="364">
        <v>1000</v>
      </c>
      <c r="AL796" s="359">
        <v>1.3999999999999999E-2</v>
      </c>
      <c r="AM796" s="359">
        <v>0.15</v>
      </c>
      <c r="AN796" s="664" t="s">
        <v>64</v>
      </c>
      <c r="AO796" s="357" t="s">
        <v>1323</v>
      </c>
      <c r="AP796" s="360" t="s">
        <v>1762</v>
      </c>
      <c r="AQ796" s="366" t="s">
        <v>668</v>
      </c>
      <c r="AR796" s="359">
        <v>3.7333333333333298E-3</v>
      </c>
      <c r="AS796" s="359">
        <v>3.7333333333333298E-3</v>
      </c>
      <c r="AT796" s="359" t="s">
        <v>1417</v>
      </c>
      <c r="AX796" s="198"/>
      <c r="AY796" s="184"/>
      <c r="AZ796" s="184"/>
      <c r="BA796" s="184"/>
      <c r="BB796" s="848"/>
      <c r="BC796" s="184"/>
      <c r="BD796" s="184"/>
      <c r="BE796" s="184"/>
      <c r="BF796" s="184"/>
      <c r="BG796" s="848"/>
      <c r="BH796" s="186"/>
      <c r="BI796" s="199"/>
      <c r="BJ796" s="199"/>
      <c r="BK796" s="199"/>
      <c r="BL796" s="186"/>
      <c r="BM796" s="186"/>
      <c r="BN796" s="186"/>
      <c r="BO796" s="186"/>
      <c r="BP796" s="186"/>
      <c r="BQ796" s="186"/>
      <c r="BR796" s="186"/>
      <c r="BS796" s="186"/>
      <c r="BT796" s="187"/>
      <c r="BU796" s="188"/>
      <c r="BV796" s="189"/>
      <c r="BW796" s="185"/>
    </row>
    <row r="797" spans="2:75" customFormat="1" ht="18.75">
      <c r="B797" s="353" t="s">
        <v>88</v>
      </c>
      <c r="C797" s="354">
        <v>36327745000107</v>
      </c>
      <c r="D797" s="355" t="s">
        <v>13</v>
      </c>
      <c r="E797" s="355" t="s">
        <v>615</v>
      </c>
      <c r="F797" s="355" t="s">
        <v>619</v>
      </c>
      <c r="G797" s="356" t="s">
        <v>34</v>
      </c>
      <c r="H797" s="356" t="s">
        <v>1337</v>
      </c>
      <c r="I797" s="356" t="s">
        <v>34</v>
      </c>
      <c r="J797" s="356" t="s">
        <v>1417</v>
      </c>
      <c r="K797" s="357" t="s">
        <v>48</v>
      </c>
      <c r="L797" s="358"/>
      <c r="M797" s="358" t="s">
        <v>34</v>
      </c>
      <c r="N797" s="357">
        <v>537454</v>
      </c>
      <c r="O797" s="357" t="s">
        <v>1320</v>
      </c>
      <c r="P797" s="361">
        <v>43967</v>
      </c>
      <c r="Q797" s="362">
        <v>36.393589609999999</v>
      </c>
      <c r="R797" s="362">
        <v>31.442338679280002</v>
      </c>
      <c r="S797" s="841">
        <v>30</v>
      </c>
      <c r="T797" s="359">
        <v>0.2254507314120533</v>
      </c>
      <c r="U797" s="664">
        <v>2.2542172162790628</v>
      </c>
      <c r="V797" s="359">
        <v>0.20218754385949156</v>
      </c>
      <c r="W797" s="664">
        <v>1.7594563880895668</v>
      </c>
      <c r="X797" s="359">
        <v>0.318343022045114</v>
      </c>
      <c r="Y797" s="664">
        <v>2.0936631469668656</v>
      </c>
      <c r="Z797" s="359"/>
      <c r="AA797" s="664"/>
      <c r="AB797" s="359">
        <v>7.2737926266512751E-2</v>
      </c>
      <c r="AC797" s="363">
        <v>1.1998247445413606</v>
      </c>
      <c r="AD797" s="865">
        <v>36352273000142</v>
      </c>
      <c r="AE797" s="360" t="s">
        <v>1909</v>
      </c>
      <c r="AF797" s="844" t="s">
        <v>1760</v>
      </c>
      <c r="AG797" s="364" t="s">
        <v>1435</v>
      </c>
      <c r="AH797" s="364" t="s">
        <v>1747</v>
      </c>
      <c r="AI797" s="364">
        <v>1000</v>
      </c>
      <c r="AJ797" s="364">
        <v>1000</v>
      </c>
      <c r="AK797" s="364">
        <v>1000</v>
      </c>
      <c r="AL797" s="359">
        <v>0</v>
      </c>
      <c r="AM797" s="359">
        <v>0.2</v>
      </c>
      <c r="AN797" s="664" t="s">
        <v>34</v>
      </c>
      <c r="AO797" s="357" t="s">
        <v>1323</v>
      </c>
      <c r="AP797" s="360" t="s">
        <v>1762</v>
      </c>
      <c r="AQ797" s="366" t="s">
        <v>668</v>
      </c>
      <c r="AR797" s="359">
        <v>5.3333333333333297E-3</v>
      </c>
      <c r="AS797" s="359">
        <v>5.3333333333333297E-3</v>
      </c>
      <c r="AT797" s="359" t="s">
        <v>1417</v>
      </c>
      <c r="AX797" s="198"/>
      <c r="AY797" s="184"/>
      <c r="AZ797" s="184"/>
      <c r="BA797" s="184"/>
      <c r="BB797" s="848"/>
      <c r="BC797" s="184"/>
      <c r="BD797" s="184"/>
      <c r="BE797" s="184"/>
      <c r="BF797" s="184"/>
      <c r="BG797" s="848"/>
      <c r="BH797" s="186"/>
      <c r="BI797" s="199"/>
      <c r="BJ797" s="199"/>
      <c r="BK797" s="199"/>
      <c r="BL797" s="186"/>
      <c r="BM797" s="186"/>
      <c r="BN797" s="186"/>
      <c r="BO797" s="186"/>
      <c r="BP797" s="186"/>
      <c r="BQ797" s="186"/>
      <c r="BR797" s="186"/>
      <c r="BS797" s="186"/>
      <c r="BT797" s="187"/>
      <c r="BU797" s="188"/>
      <c r="BV797" s="189"/>
      <c r="BW797" s="185"/>
    </row>
    <row r="798" spans="2:75" customFormat="1" ht="18.75">
      <c r="B798" s="353" t="s">
        <v>109</v>
      </c>
      <c r="C798" s="354">
        <v>26323079000185</v>
      </c>
      <c r="D798" s="355" t="s">
        <v>13</v>
      </c>
      <c r="E798" s="355" t="s">
        <v>615</v>
      </c>
      <c r="F798" s="355" t="s">
        <v>619</v>
      </c>
      <c r="G798" s="356" t="s">
        <v>34</v>
      </c>
      <c r="H798" s="356" t="s">
        <v>865</v>
      </c>
      <c r="I798" s="356" t="s">
        <v>34</v>
      </c>
      <c r="J798" s="356" t="s">
        <v>1417</v>
      </c>
      <c r="K798" s="357" t="s">
        <v>48</v>
      </c>
      <c r="L798" s="358"/>
      <c r="M798" s="358" t="s">
        <v>34</v>
      </c>
      <c r="N798" s="357">
        <v>437468</v>
      </c>
      <c r="O798" s="357" t="s">
        <v>1320</v>
      </c>
      <c r="P798" s="361">
        <v>42792</v>
      </c>
      <c r="Q798" s="362">
        <v>312.02037899999999</v>
      </c>
      <c r="R798" s="362">
        <v>278.94631241434263</v>
      </c>
      <c r="S798" s="841">
        <v>30</v>
      </c>
      <c r="T798" s="359">
        <v>0.16101136516827586</v>
      </c>
      <c r="U798" s="664">
        <v>1.6099064709422264</v>
      </c>
      <c r="V798" s="359">
        <v>0.17780948659624052</v>
      </c>
      <c r="W798" s="664">
        <v>1.5473160763656764</v>
      </c>
      <c r="X798" s="359">
        <v>0.1478630735021107</v>
      </c>
      <c r="Y798" s="664">
        <v>0.97245878298142985</v>
      </c>
      <c r="Z798" s="359">
        <v>0.18327598087425456</v>
      </c>
      <c r="AA798" s="664">
        <v>0.96799392279542706</v>
      </c>
      <c r="AB798" s="359">
        <v>6.0842009911561933E-2</v>
      </c>
      <c r="AC798" s="363">
        <v>1.033738146214396</v>
      </c>
      <c r="AD798" s="865">
        <v>0</v>
      </c>
      <c r="AE798" s="360" t="s">
        <v>1899</v>
      </c>
      <c r="AF798" s="844" t="s">
        <v>1741</v>
      </c>
      <c r="AG798" s="364" t="s">
        <v>1436</v>
      </c>
      <c r="AH798" s="364" t="s">
        <v>1747</v>
      </c>
      <c r="AI798" s="364">
        <v>1000</v>
      </c>
      <c r="AJ798" s="364">
        <v>500</v>
      </c>
      <c r="AK798" s="364">
        <v>500</v>
      </c>
      <c r="AL798" s="359">
        <v>2.5000000000000001E-2</v>
      </c>
      <c r="AM798" s="359">
        <v>0.2</v>
      </c>
      <c r="AN798" s="664" t="s">
        <v>64</v>
      </c>
      <c r="AO798" s="357" t="s">
        <v>1323</v>
      </c>
      <c r="AP798" s="360" t="s">
        <v>1762</v>
      </c>
      <c r="AQ798" s="366" t="s">
        <v>664</v>
      </c>
      <c r="AR798" s="359">
        <v>5.4000000000000003E-3</v>
      </c>
      <c r="AS798" s="359">
        <v>5.4000000000000003E-3</v>
      </c>
      <c r="AT798" s="359" t="s">
        <v>1417</v>
      </c>
      <c r="AX798" s="198"/>
      <c r="AY798" s="184"/>
      <c r="AZ798" s="184"/>
      <c r="BA798" s="184"/>
      <c r="BB798" s="848"/>
      <c r="BC798" s="184"/>
      <c r="BD798" s="184"/>
      <c r="BE798" s="184"/>
      <c r="BF798" s="184"/>
      <c r="BG798" s="848"/>
      <c r="BH798" s="186"/>
      <c r="BI798" s="199"/>
      <c r="BJ798" s="199"/>
      <c r="BK798" s="199"/>
      <c r="BL798" s="186"/>
      <c r="BM798" s="186"/>
      <c r="BN798" s="186"/>
      <c r="BO798" s="186"/>
      <c r="BP798" s="186"/>
      <c r="BQ798" s="186"/>
      <c r="BR798" s="186"/>
      <c r="BS798" s="186"/>
      <c r="BT798" s="187"/>
      <c r="BU798" s="188"/>
      <c r="BV798" s="189"/>
      <c r="BW798" s="185"/>
    </row>
    <row r="799" spans="2:75" customFormat="1" ht="18.75">
      <c r="B799" s="353" t="s">
        <v>128</v>
      </c>
      <c r="C799" s="354">
        <v>7965741000156</v>
      </c>
      <c r="D799" s="355" t="s">
        <v>13</v>
      </c>
      <c r="E799" s="355" t="s">
        <v>615</v>
      </c>
      <c r="F799" s="355" t="s">
        <v>619</v>
      </c>
      <c r="G799" s="356" t="s">
        <v>34</v>
      </c>
      <c r="H799" s="356" t="s">
        <v>1336</v>
      </c>
      <c r="I799" s="356" t="s">
        <v>34</v>
      </c>
      <c r="J799" s="356" t="s">
        <v>1417</v>
      </c>
      <c r="K799" s="357" t="s">
        <v>48</v>
      </c>
      <c r="L799" s="358"/>
      <c r="M799" s="358" t="s">
        <v>1414</v>
      </c>
      <c r="N799" s="357">
        <v>170437</v>
      </c>
      <c r="O799" s="357" t="s">
        <v>1320</v>
      </c>
      <c r="P799" s="361">
        <v>38941</v>
      </c>
      <c r="Q799" s="362">
        <v>128.08525599999999</v>
      </c>
      <c r="R799" s="362">
        <v>136.30565483935749</v>
      </c>
      <c r="S799" s="841">
        <v>30</v>
      </c>
      <c r="T799" s="359">
        <v>0.13259602754419175</v>
      </c>
      <c r="U799" s="664">
        <v>1.3257896580252557</v>
      </c>
      <c r="V799" s="359">
        <v>0.14765841524823164</v>
      </c>
      <c r="W799" s="664">
        <v>1.2849384141301394</v>
      </c>
      <c r="X799" s="359">
        <v>0.22695633465480158</v>
      </c>
      <c r="Y799" s="664">
        <v>1.4926355564033638</v>
      </c>
      <c r="Z799" s="359">
        <v>0.25882596399255231</v>
      </c>
      <c r="AA799" s="664">
        <v>1.3670201573132228</v>
      </c>
      <c r="AB799" s="359">
        <v>2.9106987184366721E-2</v>
      </c>
      <c r="AC799" s="363">
        <v>1.1249407223951224</v>
      </c>
      <c r="AD799" s="865">
        <v>0</v>
      </c>
      <c r="AE799" s="360" t="s">
        <v>1768</v>
      </c>
      <c r="AF799" s="844" t="s">
        <v>1754</v>
      </c>
      <c r="AG799" s="364" t="s">
        <v>728</v>
      </c>
      <c r="AH799" s="364" t="s">
        <v>1742</v>
      </c>
      <c r="AI799" s="364">
        <v>5000</v>
      </c>
      <c r="AJ799" s="364">
        <v>5000</v>
      </c>
      <c r="AK799" s="364">
        <v>0</v>
      </c>
      <c r="AL799" s="359">
        <v>6.9999999999999993E-3</v>
      </c>
      <c r="AM799" s="359">
        <v>0.2</v>
      </c>
      <c r="AN799" s="664" t="s">
        <v>64</v>
      </c>
      <c r="AO799" s="357" t="s">
        <v>1323</v>
      </c>
      <c r="AP799" s="360" t="s">
        <v>1762</v>
      </c>
      <c r="AQ799" s="366" t="s">
        <v>668</v>
      </c>
      <c r="AR799" s="359">
        <v>1.8666666666666699E-3</v>
      </c>
      <c r="AS799" s="359">
        <v>1.8666666666666699E-3</v>
      </c>
      <c r="AT799" s="359" t="s">
        <v>1417</v>
      </c>
      <c r="AX799" s="198"/>
      <c r="AY799" s="184"/>
      <c r="AZ799" s="184"/>
      <c r="BA799" s="184"/>
      <c r="BB799" s="848"/>
      <c r="BC799" s="184"/>
      <c r="BD799" s="184"/>
      <c r="BE799" s="184"/>
      <c r="BF799" s="184"/>
      <c r="BG799" s="848"/>
      <c r="BH799" s="186"/>
      <c r="BI799" s="199"/>
      <c r="BJ799" s="199"/>
      <c r="BK799" s="199"/>
      <c r="BL799" s="186"/>
      <c r="BM799" s="186"/>
      <c r="BN799" s="186"/>
      <c r="BO799" s="186"/>
      <c r="BP799" s="186"/>
      <c r="BQ799" s="186"/>
      <c r="BR799" s="186"/>
      <c r="BS799" s="186"/>
      <c r="BT799" s="187"/>
      <c r="BU799" s="188"/>
      <c r="BV799" s="189"/>
      <c r="BW799" s="185"/>
    </row>
    <row r="800" spans="2:75" customFormat="1" ht="18.75">
      <c r="B800" s="353" t="s">
        <v>1546</v>
      </c>
      <c r="C800" s="354">
        <v>15212344000131</v>
      </c>
      <c r="D800" s="355" t="s">
        <v>13</v>
      </c>
      <c r="E800" s="355" t="s">
        <v>615</v>
      </c>
      <c r="F800" s="355" t="s">
        <v>619</v>
      </c>
      <c r="G800" s="356" t="s">
        <v>34</v>
      </c>
      <c r="H800" s="356" t="s">
        <v>1337</v>
      </c>
      <c r="I800" s="356" t="s">
        <v>34</v>
      </c>
      <c r="J800" s="356" t="s">
        <v>1417</v>
      </c>
      <c r="K800" s="357" t="s">
        <v>48</v>
      </c>
      <c r="L800" s="358"/>
      <c r="M800" s="358" t="s">
        <v>1417</v>
      </c>
      <c r="N800" s="357">
        <v>322733</v>
      </c>
      <c r="O800" s="357" t="s">
        <v>1320</v>
      </c>
      <c r="P800" s="361">
        <v>41258</v>
      </c>
      <c r="Q800" s="362">
        <v>42.281551499999999</v>
      </c>
      <c r="R800" s="362">
        <v>67.778506413545813</v>
      </c>
      <c r="S800" s="841">
        <v>30</v>
      </c>
      <c r="T800" s="359">
        <v>0.12421359331568937</v>
      </c>
      <c r="U800" s="664">
        <v>1.2419761018044895</v>
      </c>
      <c r="V800" s="359">
        <v>0.14735092754766566</v>
      </c>
      <c r="W800" s="664">
        <v>1.2822626251636551</v>
      </c>
      <c r="X800" s="359">
        <v>0.1155499500044388</v>
      </c>
      <c r="Y800" s="664">
        <v>0.75994337932707456</v>
      </c>
      <c r="Z800" s="359">
        <v>0.11191031802650819</v>
      </c>
      <c r="AA800" s="664">
        <v>0.59106767417650619</v>
      </c>
      <c r="AB800" s="359">
        <v>7.523566027872837E-2</v>
      </c>
      <c r="AC800" s="363">
        <v>0.43112730544523259</v>
      </c>
      <c r="AD800" s="865">
        <v>9720565000118</v>
      </c>
      <c r="AE800" s="360" t="s">
        <v>1857</v>
      </c>
      <c r="AF800" s="844" t="s">
        <v>1746</v>
      </c>
      <c r="AG800" s="364" t="s">
        <v>59</v>
      </c>
      <c r="AH800" s="364" t="s">
        <v>1747</v>
      </c>
      <c r="AI800" s="364">
        <v>50000</v>
      </c>
      <c r="AJ800" s="364">
        <v>50000</v>
      </c>
      <c r="AK800" s="364">
        <v>50000</v>
      </c>
      <c r="AL800" s="359">
        <v>2.4500000000000001E-2</v>
      </c>
      <c r="AM800" s="359">
        <v>0.2</v>
      </c>
      <c r="AN800" s="664" t="s">
        <v>64</v>
      </c>
      <c r="AO800" s="357" t="s">
        <v>1323</v>
      </c>
      <c r="AP800" s="360" t="s">
        <v>1762</v>
      </c>
      <c r="AQ800" s="366" t="s">
        <v>664</v>
      </c>
      <c r="AR800" s="359">
        <v>0</v>
      </c>
      <c r="AS800" s="359">
        <v>0</v>
      </c>
      <c r="AT800" s="359" t="s">
        <v>1417</v>
      </c>
      <c r="AX800" s="198"/>
      <c r="AY800" s="184"/>
      <c r="AZ800" s="184"/>
      <c r="BA800" s="184"/>
      <c r="BB800" s="848"/>
      <c r="BC800" s="184"/>
      <c r="BD800" s="184"/>
      <c r="BE800" s="184"/>
      <c r="BF800" s="184"/>
      <c r="BG800" s="848"/>
      <c r="BH800" s="186"/>
      <c r="BI800" s="199"/>
      <c r="BJ800" s="199"/>
      <c r="BK800" s="199"/>
      <c r="BL800" s="186"/>
      <c r="BM800" s="186"/>
      <c r="BN800" s="186"/>
      <c r="BO800" s="186"/>
      <c r="BP800" s="186"/>
      <c r="BQ800" s="186"/>
      <c r="BR800" s="186"/>
      <c r="BS800" s="186"/>
      <c r="BT800" s="187"/>
      <c r="BU800" s="188"/>
      <c r="BV800" s="189"/>
      <c r="BW800" s="185"/>
    </row>
    <row r="801" spans="2:75" customFormat="1" ht="18.75">
      <c r="B801" s="353" t="s">
        <v>896</v>
      </c>
      <c r="C801" s="354">
        <v>13106979000129</v>
      </c>
      <c r="D801" s="355" t="s">
        <v>13</v>
      </c>
      <c r="E801" s="355" t="s">
        <v>615</v>
      </c>
      <c r="F801" s="355" t="s">
        <v>619</v>
      </c>
      <c r="G801" s="356" t="s">
        <v>34</v>
      </c>
      <c r="H801" s="356" t="s">
        <v>1337</v>
      </c>
      <c r="I801" s="356" t="s">
        <v>34</v>
      </c>
      <c r="J801" s="356" t="s">
        <v>1417</v>
      </c>
      <c r="K801" s="357" t="s">
        <v>48</v>
      </c>
      <c r="L801" s="358"/>
      <c r="M801" s="358" t="s">
        <v>34</v>
      </c>
      <c r="N801" s="357">
        <v>271020</v>
      </c>
      <c r="O801" s="357" t="s">
        <v>1320</v>
      </c>
      <c r="P801" s="361">
        <v>40635</v>
      </c>
      <c r="Q801" s="362">
        <v>120.55046900000001</v>
      </c>
      <c r="R801" s="362">
        <v>161.81262751792829</v>
      </c>
      <c r="S801" s="841">
        <v>30</v>
      </c>
      <c r="T801" s="359">
        <v>0.12377678179171903</v>
      </c>
      <c r="U801" s="664">
        <v>1.2376085486302957</v>
      </c>
      <c r="V801" s="359">
        <v>0.14679088725229938</v>
      </c>
      <c r="W801" s="664">
        <v>1.2773890980587681</v>
      </c>
      <c r="X801" s="359">
        <v>0.11489110904513411</v>
      </c>
      <c r="Y801" s="664">
        <v>0.75561034564740737</v>
      </c>
      <c r="Z801" s="359">
        <v>0.11067479065096442</v>
      </c>
      <c r="AA801" s="664">
        <v>0.584542089180214</v>
      </c>
      <c r="AB801" s="359">
        <v>7.4416311988619935E-2</v>
      </c>
      <c r="AC801" s="363">
        <v>0.42834838682773529</v>
      </c>
      <c r="AD801" s="865">
        <v>9720565000118</v>
      </c>
      <c r="AE801" s="360" t="s">
        <v>1857</v>
      </c>
      <c r="AF801" s="844" t="s">
        <v>1741</v>
      </c>
      <c r="AG801" s="364" t="s">
        <v>1436</v>
      </c>
      <c r="AH801" s="364" t="s">
        <v>1747</v>
      </c>
      <c r="AI801" s="364">
        <v>20000</v>
      </c>
      <c r="AJ801" s="364">
        <v>5000</v>
      </c>
      <c r="AK801" s="364">
        <v>5000</v>
      </c>
      <c r="AL801" s="359">
        <v>1.8500000000000003E-2</v>
      </c>
      <c r="AM801" s="359">
        <v>0.2</v>
      </c>
      <c r="AN801" s="664" t="s">
        <v>64</v>
      </c>
      <c r="AO801" s="357" t="s">
        <v>1323</v>
      </c>
      <c r="AP801" s="360" t="s">
        <v>1762</v>
      </c>
      <c r="AQ801" s="366" t="s">
        <v>664</v>
      </c>
      <c r="AR801" s="359">
        <v>6.8250000000000003E-3</v>
      </c>
      <c r="AS801" s="359">
        <v>6.8250000000000003E-3</v>
      </c>
      <c r="AT801" s="359" t="s">
        <v>1417</v>
      </c>
      <c r="AX801" s="198"/>
      <c r="AY801" s="184"/>
      <c r="AZ801" s="184"/>
      <c r="BA801" s="184"/>
      <c r="BB801" s="848"/>
      <c r="BC801" s="184"/>
      <c r="BD801" s="184"/>
      <c r="BE801" s="184"/>
      <c r="BF801" s="184"/>
      <c r="BG801" s="848"/>
      <c r="BH801" s="186"/>
      <c r="BI801" s="199"/>
      <c r="BJ801" s="199"/>
      <c r="BK801" s="199"/>
      <c r="BL801" s="186"/>
      <c r="BM801" s="186"/>
      <c r="BN801" s="186"/>
      <c r="BO801" s="186"/>
      <c r="BP801" s="186"/>
      <c r="BQ801" s="186"/>
      <c r="BR801" s="186"/>
      <c r="BS801" s="186"/>
      <c r="BT801" s="187"/>
      <c r="BU801" s="188"/>
      <c r="BV801" s="189"/>
      <c r="BW801" s="185"/>
    </row>
    <row r="802" spans="2:75" customFormat="1" ht="18.75">
      <c r="B802" s="353" t="s">
        <v>1547</v>
      </c>
      <c r="C802" s="354">
        <v>28345351000153</v>
      </c>
      <c r="D802" s="355" t="s">
        <v>13</v>
      </c>
      <c r="E802" s="355" t="s">
        <v>615</v>
      </c>
      <c r="F802" s="355" t="s">
        <v>619</v>
      </c>
      <c r="G802" s="356" t="s">
        <v>34</v>
      </c>
      <c r="H802" s="356" t="s">
        <v>1337</v>
      </c>
      <c r="I802" s="356" t="s">
        <v>34</v>
      </c>
      <c r="J802" s="356" t="s">
        <v>1417</v>
      </c>
      <c r="K802" s="357" t="s">
        <v>48</v>
      </c>
      <c r="L802" s="358"/>
      <c r="M802" s="358" t="s">
        <v>1417</v>
      </c>
      <c r="N802" s="357">
        <v>455210</v>
      </c>
      <c r="O802" s="357" t="s">
        <v>1320</v>
      </c>
      <c r="P802" s="361">
        <v>43090</v>
      </c>
      <c r="Q802" s="362">
        <v>2.5901221099999998</v>
      </c>
      <c r="R802" s="362">
        <v>34.278060207370487</v>
      </c>
      <c r="S802" s="841">
        <v>30</v>
      </c>
      <c r="T802" s="359">
        <v>1.3778750066803624E-2</v>
      </c>
      <c r="U802" s="664">
        <v>0.13776977091560874</v>
      </c>
      <c r="V802" s="359">
        <v>2.1116650524606539E-2</v>
      </c>
      <c r="W802" s="664">
        <v>0.183759221519569</v>
      </c>
      <c r="X802" s="359">
        <v>3.3537746900772047E-2</v>
      </c>
      <c r="Y802" s="664">
        <v>0.22056944822399116</v>
      </c>
      <c r="Z802" s="359">
        <v>-2.6960380180779842E-2</v>
      </c>
      <c r="AA802" s="664">
        <v>-0.1423944591471297</v>
      </c>
      <c r="AB802" s="359">
        <v>8.0517674244749329E-2</v>
      </c>
      <c r="AC802" s="363">
        <v>-1.1649383866774412</v>
      </c>
      <c r="AD802" s="865">
        <v>28629342000194</v>
      </c>
      <c r="AE802" s="360" t="s">
        <v>1857</v>
      </c>
      <c r="AF802" s="844" t="s">
        <v>1746</v>
      </c>
      <c r="AG802" s="364" t="s">
        <v>59</v>
      </c>
      <c r="AH802" s="364" t="s">
        <v>1747</v>
      </c>
      <c r="AI802" s="364">
        <v>50000</v>
      </c>
      <c r="AJ802" s="364">
        <v>50000</v>
      </c>
      <c r="AK802" s="364">
        <v>50000</v>
      </c>
      <c r="AL802" s="359">
        <v>1.9E-2</v>
      </c>
      <c r="AM802" s="359">
        <v>0.15</v>
      </c>
      <c r="AN802" s="664" t="s">
        <v>64</v>
      </c>
      <c r="AO802" s="357" t="s">
        <v>1323</v>
      </c>
      <c r="AP802" s="360" t="s">
        <v>1762</v>
      </c>
      <c r="AQ802" s="366" t="s">
        <v>668</v>
      </c>
      <c r="AR802" s="359">
        <v>0</v>
      </c>
      <c r="AS802" s="359">
        <v>0</v>
      </c>
      <c r="AT802" s="359" t="s">
        <v>1417</v>
      </c>
      <c r="AW802" s="198"/>
      <c r="AX802" s="198"/>
      <c r="AY802" s="184"/>
      <c r="AZ802" s="184"/>
      <c r="BA802" s="184"/>
      <c r="BB802" s="848"/>
      <c r="BC802" s="184"/>
      <c r="BD802" s="184"/>
      <c r="BE802" s="184"/>
      <c r="BF802" s="184"/>
      <c r="BG802" s="848"/>
      <c r="BH802" s="186"/>
      <c r="BI802" s="199"/>
      <c r="BJ802" s="199"/>
      <c r="BK802" s="199"/>
      <c r="BL802" s="218"/>
      <c r="BM802" s="186"/>
      <c r="BN802" s="186"/>
      <c r="BO802" s="186"/>
      <c r="BP802" s="186"/>
      <c r="BQ802" s="186"/>
      <c r="BR802" s="186"/>
      <c r="BS802" s="186"/>
      <c r="BT802" s="187"/>
      <c r="BU802" s="188"/>
      <c r="BV802" s="189"/>
      <c r="BW802" s="185"/>
    </row>
    <row r="803" spans="2:75" customFormat="1" ht="18.75">
      <c r="B803" s="353" t="s">
        <v>164</v>
      </c>
      <c r="C803" s="354">
        <v>28866524000189</v>
      </c>
      <c r="D803" s="355" t="s">
        <v>13</v>
      </c>
      <c r="E803" s="355" t="s">
        <v>615</v>
      </c>
      <c r="F803" s="355" t="s">
        <v>619</v>
      </c>
      <c r="G803" s="356" t="s">
        <v>34</v>
      </c>
      <c r="H803" s="356" t="s">
        <v>1337</v>
      </c>
      <c r="I803" s="356" t="s">
        <v>34</v>
      </c>
      <c r="J803" s="356" t="s">
        <v>1417</v>
      </c>
      <c r="K803" s="357" t="s">
        <v>48</v>
      </c>
      <c r="L803" s="358"/>
      <c r="M803" s="358" t="s">
        <v>34</v>
      </c>
      <c r="N803" s="357">
        <v>456381</v>
      </c>
      <c r="O803" s="357" t="s">
        <v>1320</v>
      </c>
      <c r="P803" s="361">
        <v>43090</v>
      </c>
      <c r="Q803" s="362">
        <v>190.65555502999999</v>
      </c>
      <c r="R803" s="362">
        <v>408.16668211589626</v>
      </c>
      <c r="S803" s="841">
        <v>30</v>
      </c>
      <c r="T803" s="359">
        <v>2.0353587400823381E-2</v>
      </c>
      <c r="U803" s="664">
        <v>0.20350968410973949</v>
      </c>
      <c r="V803" s="359">
        <v>2.7818763192144047E-2</v>
      </c>
      <c r="W803" s="664">
        <v>0.24208168155592846</v>
      </c>
      <c r="X803" s="359">
        <v>3.981952931730981E-2</v>
      </c>
      <c r="Y803" s="664">
        <v>0.26188317408573081</v>
      </c>
      <c r="Z803" s="359">
        <v>-1.7234218198688755E-2</v>
      </c>
      <c r="AA803" s="664">
        <v>-9.1024576165858823E-2</v>
      </c>
      <c r="AB803" s="359">
        <v>7.9880784891000589E-2</v>
      </c>
      <c r="AC803" s="363">
        <v>-1.0903250009999941</v>
      </c>
      <c r="AD803" s="865">
        <v>28629342000194</v>
      </c>
      <c r="AE803" s="360" t="s">
        <v>1857</v>
      </c>
      <c r="AF803" s="844" t="s">
        <v>1741</v>
      </c>
      <c r="AG803" s="364" t="s">
        <v>1436</v>
      </c>
      <c r="AH803" s="364" t="s">
        <v>1747</v>
      </c>
      <c r="AI803" s="364">
        <v>20000</v>
      </c>
      <c r="AJ803" s="364">
        <v>5000</v>
      </c>
      <c r="AK803" s="364">
        <v>5000</v>
      </c>
      <c r="AL803" s="359">
        <v>1.3999999999999999E-2</v>
      </c>
      <c r="AM803" s="359">
        <v>0.15</v>
      </c>
      <c r="AN803" s="664" t="s">
        <v>64</v>
      </c>
      <c r="AO803" s="357" t="s">
        <v>1323</v>
      </c>
      <c r="AP803" s="360" t="s">
        <v>1762</v>
      </c>
      <c r="AQ803" s="366" t="s">
        <v>668</v>
      </c>
      <c r="AR803" s="359">
        <v>3.7333333333333298E-3</v>
      </c>
      <c r="AS803" s="359">
        <v>3.7333333333333298E-3</v>
      </c>
      <c r="AT803" s="359" t="s">
        <v>1417</v>
      </c>
      <c r="AX803" s="198"/>
      <c r="AY803" s="184"/>
      <c r="AZ803" s="184"/>
      <c r="BA803" s="184"/>
      <c r="BB803" s="848"/>
      <c r="BC803" s="184"/>
      <c r="BD803" s="184"/>
      <c r="BE803" s="184"/>
      <c r="BF803" s="184"/>
      <c r="BG803" s="848"/>
      <c r="BH803" s="186"/>
      <c r="BI803" s="199"/>
      <c r="BJ803" s="199"/>
      <c r="BK803" s="199"/>
      <c r="BL803" s="186"/>
      <c r="BM803" s="186"/>
      <c r="BN803" s="186"/>
      <c r="BO803" s="186"/>
      <c r="BP803" s="186"/>
      <c r="BQ803" s="186"/>
      <c r="BR803" s="186"/>
      <c r="BS803" s="186"/>
      <c r="BT803" s="187"/>
      <c r="BU803" s="188"/>
      <c r="BV803" s="189"/>
      <c r="BW803" s="185"/>
    </row>
    <row r="804" spans="2:75" customFormat="1" ht="18.75">
      <c r="B804" s="353" t="s">
        <v>1605</v>
      </c>
      <c r="C804" s="354">
        <v>20216106000134</v>
      </c>
      <c r="D804" s="355" t="s">
        <v>13</v>
      </c>
      <c r="E804" s="355" t="s">
        <v>615</v>
      </c>
      <c r="F804" s="355" t="s">
        <v>619</v>
      </c>
      <c r="G804" s="356" t="s">
        <v>34</v>
      </c>
      <c r="H804" s="356" t="s">
        <v>1337</v>
      </c>
      <c r="I804" s="356" t="s">
        <v>34</v>
      </c>
      <c r="J804" s="356" t="s">
        <v>611</v>
      </c>
      <c r="K804" s="357" t="s">
        <v>48</v>
      </c>
      <c r="L804" s="358"/>
      <c r="M804" s="358" t="s">
        <v>1417</v>
      </c>
      <c r="N804" s="357">
        <v>380776</v>
      </c>
      <c r="O804" s="357" t="s">
        <v>1320</v>
      </c>
      <c r="P804" s="361">
        <v>41936</v>
      </c>
      <c r="Q804" s="362">
        <v>142.75300300000001</v>
      </c>
      <c r="R804" s="362">
        <v>149.93336233864545</v>
      </c>
      <c r="S804" s="841">
        <v>30</v>
      </c>
      <c r="T804" s="359">
        <v>0.14303748402371763</v>
      </c>
      <c r="U804" s="664">
        <v>1.4301907873174777</v>
      </c>
      <c r="V804" s="359">
        <v>0.16980956446814832</v>
      </c>
      <c r="W804" s="664">
        <v>1.477699947578472</v>
      </c>
      <c r="X804" s="359">
        <v>0.14999995209062011</v>
      </c>
      <c r="Y804" s="664">
        <v>0.98651250378097266</v>
      </c>
      <c r="Z804" s="359">
        <v>0.25010611266221972</v>
      </c>
      <c r="AA804" s="664">
        <v>1.3209652238998106</v>
      </c>
      <c r="AB804" s="359">
        <v>6.7143912599102948E-2</v>
      </c>
      <c r="AC804" s="363">
        <v>0.81756904363921656</v>
      </c>
      <c r="AD804" s="865">
        <v>20216114000180</v>
      </c>
      <c r="AE804" s="360" t="s">
        <v>1918</v>
      </c>
      <c r="AF804" s="844" t="s">
        <v>1746</v>
      </c>
      <c r="AG804" s="364" t="s">
        <v>59</v>
      </c>
      <c r="AH804" s="364" t="s">
        <v>1742</v>
      </c>
      <c r="AI804" s="364">
        <v>200000</v>
      </c>
      <c r="AJ804" s="364">
        <v>50000</v>
      </c>
      <c r="AK804" s="364">
        <v>200000</v>
      </c>
      <c r="AL804" s="359">
        <v>0</v>
      </c>
      <c r="AM804" s="359">
        <v>0.2</v>
      </c>
      <c r="AN804" s="664" t="s">
        <v>64</v>
      </c>
      <c r="AO804" s="357" t="s">
        <v>1323</v>
      </c>
      <c r="AP804" s="360" t="s">
        <v>1762</v>
      </c>
      <c r="AQ804" s="366" t="s">
        <v>664</v>
      </c>
      <c r="AR804" s="359">
        <v>0</v>
      </c>
      <c r="AS804" s="359">
        <v>0</v>
      </c>
      <c r="AT804" s="359" t="s">
        <v>1417</v>
      </c>
      <c r="AX804" s="198"/>
      <c r="AY804" s="184"/>
      <c r="AZ804" s="184"/>
      <c r="BA804" s="184"/>
      <c r="BB804" s="848"/>
      <c r="BC804" s="184"/>
      <c r="BD804" s="184"/>
      <c r="BE804" s="184"/>
      <c r="BF804" s="184"/>
      <c r="BG804" s="848"/>
      <c r="BH804" s="186"/>
      <c r="BI804" s="199"/>
      <c r="BJ804" s="199"/>
      <c r="BK804" s="199"/>
      <c r="BL804" s="186"/>
      <c r="BM804" s="186"/>
      <c r="BN804" s="186"/>
      <c r="BO804" s="186"/>
      <c r="BP804" s="186"/>
      <c r="BQ804" s="186"/>
      <c r="BR804" s="186"/>
      <c r="BS804" s="186"/>
      <c r="BT804" s="187"/>
      <c r="BU804" s="188"/>
      <c r="BV804" s="189"/>
      <c r="BW804" s="185"/>
    </row>
    <row r="805" spans="2:75" customFormat="1" ht="18.75">
      <c r="B805" s="353" t="s">
        <v>967</v>
      </c>
      <c r="C805" s="354">
        <v>41252582000180</v>
      </c>
      <c r="D805" s="355" t="s">
        <v>13</v>
      </c>
      <c r="E805" s="355" t="s">
        <v>616</v>
      </c>
      <c r="F805" s="355" t="s">
        <v>619</v>
      </c>
      <c r="G805" s="356" t="s">
        <v>34</v>
      </c>
      <c r="H805" s="356" t="s">
        <v>1337</v>
      </c>
      <c r="I805" s="356" t="s">
        <v>34</v>
      </c>
      <c r="J805" s="356" t="s">
        <v>1417</v>
      </c>
      <c r="K805" s="357" t="s">
        <v>1417</v>
      </c>
      <c r="L805" s="358"/>
      <c r="M805" s="358" t="s">
        <v>34</v>
      </c>
      <c r="N805" s="357">
        <v>581038</v>
      </c>
      <c r="O805" s="357" t="s">
        <v>1320</v>
      </c>
      <c r="P805" s="361">
        <v>44286</v>
      </c>
      <c r="Q805" s="362">
        <v>0</v>
      </c>
      <c r="R805" s="362">
        <v>0</v>
      </c>
      <c r="S805" s="841">
        <v>30</v>
      </c>
      <c r="T805" s="359"/>
      <c r="U805" s="664"/>
      <c r="V805" s="359"/>
      <c r="W805" s="664"/>
      <c r="X805" s="359"/>
      <c r="Y805" s="664"/>
      <c r="Z805" s="359"/>
      <c r="AA805" s="664"/>
      <c r="AB805" s="359"/>
      <c r="AC805" s="363"/>
      <c r="AD805" s="865">
        <v>41252413000140</v>
      </c>
      <c r="AE805" s="360" t="s">
        <v>2073</v>
      </c>
      <c r="AF805" s="844" t="s">
        <v>1785</v>
      </c>
      <c r="AG805" s="364" t="s">
        <v>719</v>
      </c>
      <c r="AH805" s="364" t="s">
        <v>1742</v>
      </c>
      <c r="AI805" s="364">
        <v>10000</v>
      </c>
      <c r="AJ805" s="364">
        <v>5000</v>
      </c>
      <c r="AK805" s="364">
        <v>5000</v>
      </c>
      <c r="AL805" s="359">
        <v>1.8700000000000001E-2</v>
      </c>
      <c r="AM805" s="359">
        <v>0.2</v>
      </c>
      <c r="AN805" s="664" t="s">
        <v>64</v>
      </c>
      <c r="AO805" s="357" t="s">
        <v>1323</v>
      </c>
      <c r="AP805" s="360" t="s">
        <v>1762</v>
      </c>
      <c r="AQ805" s="366" t="s">
        <v>679</v>
      </c>
      <c r="AR805" s="359">
        <v>4.9872900000000001E-3</v>
      </c>
      <c r="AS805" s="359">
        <v>4.9872900000000001E-3</v>
      </c>
      <c r="AT805" s="359" t="s">
        <v>1417</v>
      </c>
      <c r="AX805" s="198"/>
      <c r="AY805" s="184"/>
      <c r="AZ805" s="184"/>
      <c r="BA805" s="184"/>
      <c r="BB805" s="848"/>
      <c r="BC805" s="184"/>
      <c r="BD805" s="184"/>
      <c r="BE805" s="184"/>
      <c r="BF805" s="184"/>
      <c r="BG805" s="848"/>
      <c r="BH805" s="186"/>
      <c r="BI805" s="199"/>
      <c r="BJ805" s="199"/>
      <c r="BK805" s="199"/>
      <c r="BL805" s="186"/>
      <c r="BM805" s="186"/>
      <c r="BN805" s="186"/>
      <c r="BO805" s="186"/>
      <c r="BP805" s="186"/>
      <c r="BQ805" s="186"/>
      <c r="BR805" s="186"/>
      <c r="BS805" s="186"/>
      <c r="BT805" s="187"/>
      <c r="BU805" s="188"/>
      <c r="BV805" s="189"/>
      <c r="BW805" s="185"/>
    </row>
    <row r="806" spans="2:75" customFormat="1" ht="18.75">
      <c r="B806" s="353" t="s">
        <v>528</v>
      </c>
      <c r="C806" s="354">
        <v>27500387000100</v>
      </c>
      <c r="D806" s="355" t="s">
        <v>13</v>
      </c>
      <c r="E806" s="355" t="s">
        <v>616</v>
      </c>
      <c r="F806" s="355" t="s">
        <v>619</v>
      </c>
      <c r="G806" s="356" t="s">
        <v>34</v>
      </c>
      <c r="H806" s="356" t="s">
        <v>1337</v>
      </c>
      <c r="I806" s="356" t="s">
        <v>34</v>
      </c>
      <c r="J806" s="356" t="s">
        <v>611</v>
      </c>
      <c r="K806" s="357" t="s">
        <v>48</v>
      </c>
      <c r="L806" s="358"/>
      <c r="M806" s="358" t="s">
        <v>1414</v>
      </c>
      <c r="N806" s="357">
        <v>443311</v>
      </c>
      <c r="O806" s="357" t="s">
        <v>1320</v>
      </c>
      <c r="P806" s="361">
        <v>42824</v>
      </c>
      <c r="Q806" s="362">
        <v>36.943995000000001</v>
      </c>
      <c r="R806" s="362">
        <v>28.885943629482068</v>
      </c>
      <c r="S806" s="841">
        <v>30</v>
      </c>
      <c r="T806" s="359">
        <v>0.11959498052029693</v>
      </c>
      <c r="U806" s="664">
        <v>1.1957959168324048</v>
      </c>
      <c r="V806" s="359">
        <v>0.10903971169459958</v>
      </c>
      <c r="W806" s="664">
        <v>0.94887456286541949</v>
      </c>
      <c r="X806" s="359">
        <v>0.24198158455293006</v>
      </c>
      <c r="Y806" s="664">
        <v>1.591452900611465</v>
      </c>
      <c r="Z806" s="359">
        <v>0.27718435916747497</v>
      </c>
      <c r="AA806" s="664">
        <v>1.4639822080785905</v>
      </c>
      <c r="AB806" s="359">
        <v>7.6820705811705706E-2</v>
      </c>
      <c r="AC806" s="363">
        <v>-7.6477667077223976E-2</v>
      </c>
      <c r="AD806" s="865">
        <v>0</v>
      </c>
      <c r="AE806" s="360" t="s">
        <v>1969</v>
      </c>
      <c r="AF806" s="844" t="s">
        <v>1970</v>
      </c>
      <c r="AG806" s="364" t="s">
        <v>976</v>
      </c>
      <c r="AH806" s="364" t="s">
        <v>1747</v>
      </c>
      <c r="AI806" s="364">
        <v>5000</v>
      </c>
      <c r="AJ806" s="364">
        <v>5000</v>
      </c>
      <c r="AK806" s="364">
        <v>5000</v>
      </c>
      <c r="AL806" s="359">
        <v>6.3E-3</v>
      </c>
      <c r="AM806" s="359">
        <v>0.1</v>
      </c>
      <c r="AN806" s="664" t="s">
        <v>64</v>
      </c>
      <c r="AO806" s="357" t="s">
        <v>1323</v>
      </c>
      <c r="AP806" s="360" t="s">
        <v>1762</v>
      </c>
      <c r="AQ806" s="366" t="s">
        <v>668</v>
      </c>
      <c r="AR806" s="359">
        <v>2.2200000000000002E-3</v>
      </c>
      <c r="AS806" s="359">
        <v>2.2200000000000002E-3</v>
      </c>
      <c r="AT806" s="359" t="s">
        <v>1417</v>
      </c>
      <c r="AX806" s="198"/>
      <c r="AY806" s="184"/>
      <c r="AZ806" s="184"/>
      <c r="BA806" s="184"/>
      <c r="BB806" s="848"/>
      <c r="BC806" s="184"/>
      <c r="BD806" s="184"/>
      <c r="BE806" s="184"/>
      <c r="BF806" s="184"/>
      <c r="BG806" s="848"/>
      <c r="BH806" s="186"/>
      <c r="BI806" s="199"/>
      <c r="BJ806" s="199"/>
      <c r="BK806" s="199"/>
      <c r="BL806" s="186"/>
      <c r="BM806" s="186"/>
      <c r="BN806" s="186"/>
      <c r="BO806" s="186"/>
      <c r="BP806" s="186"/>
      <c r="BQ806" s="186"/>
      <c r="BR806" s="186"/>
      <c r="BS806" s="186"/>
      <c r="BT806" s="187"/>
      <c r="BU806" s="188"/>
      <c r="BV806" s="189"/>
      <c r="BW806" s="185"/>
    </row>
    <row r="807" spans="2:75" customFormat="1" ht="18.75">
      <c r="B807" s="353" t="s">
        <v>225</v>
      </c>
      <c r="C807" s="354">
        <v>6170653000103</v>
      </c>
      <c r="D807" s="355" t="s">
        <v>13</v>
      </c>
      <c r="E807" s="355" t="s">
        <v>615</v>
      </c>
      <c r="F807" s="355" t="s">
        <v>619</v>
      </c>
      <c r="G807" s="356" t="s">
        <v>34</v>
      </c>
      <c r="H807" s="356" t="s">
        <v>1337</v>
      </c>
      <c r="I807" s="356" t="s">
        <v>34</v>
      </c>
      <c r="J807" s="356" t="s">
        <v>1417</v>
      </c>
      <c r="K807" s="357" t="s">
        <v>48</v>
      </c>
      <c r="L807" s="358"/>
      <c r="M807" s="358" t="s">
        <v>34</v>
      </c>
      <c r="N807" s="357">
        <v>132500</v>
      </c>
      <c r="O807" s="357" t="s">
        <v>1323</v>
      </c>
      <c r="P807" s="361">
        <v>38060</v>
      </c>
      <c r="Q807" s="362">
        <v>15.78026</v>
      </c>
      <c r="R807" s="362">
        <v>21.178034964143421</v>
      </c>
      <c r="S807" s="841">
        <v>30</v>
      </c>
      <c r="T807" s="359">
        <v>-4.3319081354782352E-2</v>
      </c>
      <c r="U807" s="664">
        <v>-0.4331350728903558</v>
      </c>
      <c r="V807" s="359">
        <v>-3.8802377698811341E-2</v>
      </c>
      <c r="W807" s="664">
        <v>-0.33766220219125936</v>
      </c>
      <c r="X807" s="359">
        <v>2.1576183045325159E-2</v>
      </c>
      <c r="Y807" s="664">
        <v>0.14190120770986106</v>
      </c>
      <c r="Z807" s="359">
        <v>0.16151740773895118</v>
      </c>
      <c r="AA807" s="664">
        <v>0.85307342714071144</v>
      </c>
      <c r="AB807" s="359">
        <v>0.10583662432398765</v>
      </c>
      <c r="AC807" s="363">
        <v>-1.4524004212998718</v>
      </c>
      <c r="AD807" s="865">
        <v>0</v>
      </c>
      <c r="AE807" s="360" t="s">
        <v>1780</v>
      </c>
      <c r="AF807" s="844" t="s">
        <v>1741</v>
      </c>
      <c r="AG807" s="364" t="s">
        <v>1436</v>
      </c>
      <c r="AH807" s="364" t="s">
        <v>1747</v>
      </c>
      <c r="AI807" s="364">
        <v>5000</v>
      </c>
      <c r="AJ807" s="364">
        <v>1000</v>
      </c>
      <c r="AK807" s="364">
        <v>5000</v>
      </c>
      <c r="AL807" s="359">
        <v>0.02</v>
      </c>
      <c r="AM807" s="359">
        <v>0.2</v>
      </c>
      <c r="AN807" s="664" t="s">
        <v>64</v>
      </c>
      <c r="AO807" s="357" t="s">
        <v>1323</v>
      </c>
      <c r="AP807" s="360" t="s">
        <v>1762</v>
      </c>
      <c r="AQ807" s="366" t="s">
        <v>674</v>
      </c>
      <c r="AR807" s="359">
        <v>5.3333333333333297E-3</v>
      </c>
      <c r="AS807" s="359">
        <v>5.3333333333333297E-3</v>
      </c>
      <c r="AT807" s="359" t="s">
        <v>1417</v>
      </c>
      <c r="AX807" s="198"/>
      <c r="AY807" s="184"/>
      <c r="AZ807" s="184"/>
      <c r="BA807" s="184"/>
      <c r="BB807" s="848"/>
      <c r="BC807" s="184"/>
      <c r="BD807" s="184"/>
      <c r="BE807" s="184"/>
      <c r="BF807" s="184"/>
      <c r="BG807" s="848"/>
      <c r="BH807" s="186"/>
      <c r="BI807" s="199"/>
      <c r="BJ807" s="199"/>
      <c r="BK807" s="199"/>
      <c r="BL807" s="186"/>
      <c r="BM807" s="186"/>
      <c r="BN807" s="186"/>
      <c r="BO807" s="186"/>
      <c r="BP807" s="186"/>
      <c r="BQ807" s="186"/>
      <c r="BR807" s="186"/>
      <c r="BS807" s="186"/>
      <c r="BT807" s="187"/>
      <c r="BU807" s="188"/>
      <c r="BV807" s="189"/>
      <c r="BW807" s="185"/>
    </row>
    <row r="808" spans="2:75" customFormat="1" ht="18.75">
      <c r="B808" s="353" t="s">
        <v>259</v>
      </c>
      <c r="C808" s="354">
        <v>29762315000158</v>
      </c>
      <c r="D808" s="355" t="s">
        <v>13</v>
      </c>
      <c r="E808" s="355" t="s">
        <v>615</v>
      </c>
      <c r="F808" s="355" t="s">
        <v>619</v>
      </c>
      <c r="G808" s="356" t="s">
        <v>34</v>
      </c>
      <c r="H808" s="356" t="s">
        <v>1336</v>
      </c>
      <c r="I808" s="356" t="s">
        <v>34</v>
      </c>
      <c r="J808" s="356" t="s">
        <v>611</v>
      </c>
      <c r="K808" s="357" t="s">
        <v>48</v>
      </c>
      <c r="L808" s="358"/>
      <c r="M808" s="358" t="s">
        <v>34</v>
      </c>
      <c r="N808" s="357">
        <v>469106</v>
      </c>
      <c r="O808" s="357" t="s">
        <v>1320</v>
      </c>
      <c r="P808" s="361">
        <v>43192</v>
      </c>
      <c r="Q808" s="362">
        <v>1885.16449584</v>
      </c>
      <c r="R808" s="362">
        <v>2036.2823062841208</v>
      </c>
      <c r="S808" s="841">
        <v>30</v>
      </c>
      <c r="T808" s="359">
        <v>0.15102935397551276</v>
      </c>
      <c r="U808" s="664">
        <v>1.5100992033282175</v>
      </c>
      <c r="V808" s="359">
        <v>0.16378922971407017</v>
      </c>
      <c r="W808" s="664">
        <v>1.4253103876713513</v>
      </c>
      <c r="X808" s="359">
        <v>0.26650760403541396</v>
      </c>
      <c r="Y808" s="664">
        <v>1.7527544513801543</v>
      </c>
      <c r="Z808" s="359">
        <v>0.26212550521020184</v>
      </c>
      <c r="AA808" s="664">
        <v>1.3844470772591</v>
      </c>
      <c r="AB808" s="359">
        <v>3.3404590441011996E-2</v>
      </c>
      <c r="AC808" s="363">
        <v>1.4631057890702563</v>
      </c>
      <c r="AD808" s="865">
        <v>0</v>
      </c>
      <c r="AE808" s="360" t="s">
        <v>1933</v>
      </c>
      <c r="AF808" s="844" t="s">
        <v>1783</v>
      </c>
      <c r="AG808" s="364" t="s">
        <v>59</v>
      </c>
      <c r="AH808" s="364" t="s">
        <v>1747</v>
      </c>
      <c r="AI808" s="364">
        <v>1</v>
      </c>
      <c r="AJ808" s="364">
        <v>1</v>
      </c>
      <c r="AK808" s="364">
        <v>1</v>
      </c>
      <c r="AL808" s="359">
        <v>0.02</v>
      </c>
      <c r="AM808" s="359">
        <v>0.2</v>
      </c>
      <c r="AN808" s="664" t="s">
        <v>64</v>
      </c>
      <c r="AO808" s="357" t="s">
        <v>1323</v>
      </c>
      <c r="AP808" s="360" t="s">
        <v>1762</v>
      </c>
      <c r="AQ808" s="366" t="s">
        <v>664</v>
      </c>
      <c r="AR808" s="359">
        <v>4.6666666666666697E-3</v>
      </c>
      <c r="AS808" s="359">
        <v>4.6666666666666697E-3</v>
      </c>
      <c r="AT808" s="359" t="s">
        <v>1417</v>
      </c>
      <c r="AX808" s="198"/>
      <c r="AY808" s="184"/>
      <c r="AZ808" s="184"/>
      <c r="BA808" s="184"/>
      <c r="BB808" s="848"/>
      <c r="BC808" s="184"/>
      <c r="BD808" s="184"/>
      <c r="BE808" s="184"/>
      <c r="BF808" s="184"/>
      <c r="BG808" s="848"/>
      <c r="BH808" s="186"/>
      <c r="BI808" s="199"/>
      <c r="BJ808" s="199"/>
      <c r="BK808" s="199"/>
      <c r="BL808" s="186"/>
      <c r="BM808" s="186"/>
      <c r="BN808" s="186"/>
      <c r="BO808" s="186"/>
      <c r="BP808" s="186"/>
      <c r="BQ808" s="186"/>
      <c r="BR808" s="186"/>
      <c r="BS808" s="186"/>
      <c r="BT808" s="187"/>
      <c r="BU808" s="188"/>
      <c r="BV808" s="189"/>
      <c r="BW808" s="185"/>
    </row>
    <row r="809" spans="2:75" customFormat="1" ht="18.75">
      <c r="B809" s="353" t="s">
        <v>282</v>
      </c>
      <c r="C809" s="354">
        <v>32973321000169</v>
      </c>
      <c r="D809" s="355" t="s">
        <v>13</v>
      </c>
      <c r="E809" s="355" t="s">
        <v>615</v>
      </c>
      <c r="F809" s="355" t="s">
        <v>619</v>
      </c>
      <c r="G809" s="356" t="s">
        <v>34</v>
      </c>
      <c r="H809" s="356" t="s">
        <v>865</v>
      </c>
      <c r="I809" s="356" t="s">
        <v>34</v>
      </c>
      <c r="J809" s="356" t="s">
        <v>1417</v>
      </c>
      <c r="K809" s="357" t="s">
        <v>48</v>
      </c>
      <c r="L809" s="358"/>
      <c r="M809" s="358" t="s">
        <v>34</v>
      </c>
      <c r="N809" s="357">
        <v>505961</v>
      </c>
      <c r="O809" s="357" t="s">
        <v>1320</v>
      </c>
      <c r="P809" s="361">
        <v>43705</v>
      </c>
      <c r="Q809" s="362">
        <v>10.92120216</v>
      </c>
      <c r="R809" s="362">
        <v>12.002003692390442</v>
      </c>
      <c r="S809" s="841">
        <v>30</v>
      </c>
      <c r="T809" s="359">
        <v>7.2270645133591715E-2</v>
      </c>
      <c r="U809" s="664">
        <v>0.72261345736768479</v>
      </c>
      <c r="V809" s="359">
        <v>0.10524730678717042</v>
      </c>
      <c r="W809" s="664">
        <v>0.91587267306930276</v>
      </c>
      <c r="X809" s="359">
        <v>9.5002089177683491E-2</v>
      </c>
      <c r="Y809" s="664">
        <v>0.62480519195419393</v>
      </c>
      <c r="Z809" s="359">
        <v>9.73696115141931E-3</v>
      </c>
      <c r="AA809" s="664">
        <v>5.1426920080355522E-2</v>
      </c>
      <c r="AB809" s="359">
        <v>6.0020486317365063E-2</v>
      </c>
      <c r="AC809" s="363">
        <v>-0.16106955915045909</v>
      </c>
      <c r="AD809" s="865">
        <v>32905708000188</v>
      </c>
      <c r="AE809" s="360" t="s">
        <v>2001</v>
      </c>
      <c r="AF809" s="844" t="s">
        <v>1783</v>
      </c>
      <c r="AG809" s="364" t="s">
        <v>59</v>
      </c>
      <c r="AH809" s="364" t="s">
        <v>1747</v>
      </c>
      <c r="AI809" s="364">
        <v>5000</v>
      </c>
      <c r="AJ809" s="364">
        <v>1000</v>
      </c>
      <c r="AK809" s="364">
        <v>5000</v>
      </c>
      <c r="AL809" s="359">
        <v>0</v>
      </c>
      <c r="AM809" s="359">
        <v>0</v>
      </c>
      <c r="AN809" s="664" t="s">
        <v>64</v>
      </c>
      <c r="AO809" s="357" t="s">
        <v>1323</v>
      </c>
      <c r="AP809" s="360" t="s">
        <v>1762</v>
      </c>
      <c r="AQ809" s="366" t="s">
        <v>664</v>
      </c>
      <c r="AR809" s="359">
        <v>3.7599999999999999E-3</v>
      </c>
      <c r="AS809" s="359">
        <v>3.7599999999999999E-3</v>
      </c>
      <c r="AT809" s="359" t="s">
        <v>1417</v>
      </c>
      <c r="AW809" s="198"/>
      <c r="AX809" s="198"/>
      <c r="AY809" s="184"/>
      <c r="AZ809" s="184"/>
      <c r="BA809" s="184"/>
      <c r="BB809" s="848"/>
      <c r="BC809" s="184"/>
      <c r="BD809" s="184"/>
      <c r="BE809" s="184"/>
      <c r="BF809" s="184"/>
      <c r="BG809" s="848"/>
      <c r="BH809" s="186"/>
      <c r="BI809" s="199"/>
      <c r="BJ809" s="199"/>
      <c r="BK809" s="199"/>
      <c r="BL809" s="218"/>
      <c r="BM809" s="186"/>
      <c r="BN809" s="186"/>
      <c r="BO809" s="186"/>
      <c r="BP809" s="186"/>
      <c r="BQ809" s="186"/>
      <c r="BR809" s="186"/>
      <c r="BS809" s="186"/>
      <c r="BT809" s="187"/>
      <c r="BU809" s="188"/>
      <c r="BV809" s="189"/>
      <c r="BW809" s="185"/>
    </row>
    <row r="810" spans="2:75" customFormat="1" ht="18.75">
      <c r="B810" s="353" t="s">
        <v>1621</v>
      </c>
      <c r="C810" s="354">
        <v>30129261000177</v>
      </c>
      <c r="D810" s="355" t="s">
        <v>13</v>
      </c>
      <c r="E810" s="355" t="s">
        <v>615</v>
      </c>
      <c r="F810" s="355" t="s">
        <v>619</v>
      </c>
      <c r="G810" s="356" t="s">
        <v>34</v>
      </c>
      <c r="H810" s="356" t="s">
        <v>1336</v>
      </c>
      <c r="I810" s="356" t="s">
        <v>34</v>
      </c>
      <c r="J810" s="356" t="s">
        <v>611</v>
      </c>
      <c r="K810" s="357" t="s">
        <v>48</v>
      </c>
      <c r="L810" s="358"/>
      <c r="M810" s="358" t="s">
        <v>1417</v>
      </c>
      <c r="N810" s="357">
        <v>470503</v>
      </c>
      <c r="O810" s="357" t="s">
        <v>1323</v>
      </c>
      <c r="P810" s="361">
        <v>43293</v>
      </c>
      <c r="Q810" s="362">
        <v>458.11745124999999</v>
      </c>
      <c r="R810" s="362">
        <v>462.55940462254983</v>
      </c>
      <c r="S810" s="841">
        <v>30</v>
      </c>
      <c r="T810" s="359">
        <v>0.22077854464308944</v>
      </c>
      <c r="U810" s="664">
        <v>2.2075013605073637</v>
      </c>
      <c r="V810" s="359">
        <v>0.24162999804602747</v>
      </c>
      <c r="W810" s="664">
        <v>2.1026886003996275</v>
      </c>
      <c r="X810" s="359">
        <v>0.35706377242710308</v>
      </c>
      <c r="Y810" s="664">
        <v>2.3483199243539481</v>
      </c>
      <c r="Z810" s="359">
        <v>0.38901293558782046</v>
      </c>
      <c r="AA810" s="664">
        <v>2.054618154225992</v>
      </c>
      <c r="AB810" s="359">
        <v>4.1820544133513958E-2</v>
      </c>
      <c r="AC810" s="363">
        <v>3.0299753533377971</v>
      </c>
      <c r="AD810" s="865">
        <v>23565803000199</v>
      </c>
      <c r="AE810" s="360" t="s">
        <v>1829</v>
      </c>
      <c r="AF810" s="844" t="s">
        <v>1830</v>
      </c>
      <c r="AG810" s="364" t="s">
        <v>1439</v>
      </c>
      <c r="AH810" s="364" t="s">
        <v>1747</v>
      </c>
      <c r="AI810" s="364">
        <v>10000</v>
      </c>
      <c r="AJ810" s="364">
        <v>10000</v>
      </c>
      <c r="AK810" s="364">
        <v>10000</v>
      </c>
      <c r="AL810" s="359">
        <v>2.5000000000000001E-2</v>
      </c>
      <c r="AM810" s="359">
        <v>0</v>
      </c>
      <c r="AN810" s="664" t="s">
        <v>64</v>
      </c>
      <c r="AO810" s="357" t="s">
        <v>1323</v>
      </c>
      <c r="AP810" s="360" t="s">
        <v>1762</v>
      </c>
      <c r="AQ810" s="366" t="s">
        <v>664</v>
      </c>
      <c r="AR810" s="359">
        <v>0</v>
      </c>
      <c r="AS810" s="359">
        <v>0</v>
      </c>
      <c r="AT810" s="359" t="s">
        <v>1417</v>
      </c>
      <c r="AX810" s="198"/>
      <c r="AY810" s="184"/>
      <c r="AZ810" s="184"/>
      <c r="BA810" s="184"/>
      <c r="BB810" s="848"/>
      <c r="BC810" s="184"/>
      <c r="BD810" s="184"/>
      <c r="BE810" s="184"/>
      <c r="BF810" s="184"/>
      <c r="BG810" s="848"/>
      <c r="BH810" s="186"/>
      <c r="BI810" s="199"/>
      <c r="BJ810" s="199"/>
      <c r="BK810" s="199"/>
      <c r="BL810" s="186"/>
      <c r="BM810" s="186"/>
      <c r="BN810" s="186"/>
      <c r="BO810" s="186"/>
      <c r="BP810" s="186"/>
      <c r="BQ810" s="186"/>
      <c r="BR810" s="186"/>
      <c r="BS810" s="186"/>
      <c r="BT810" s="187"/>
      <c r="BU810" s="188"/>
      <c r="BV810" s="189"/>
      <c r="BW810" s="185"/>
    </row>
    <row r="811" spans="2:75" customFormat="1" ht="18.75">
      <c r="B811" s="353" t="s">
        <v>1622</v>
      </c>
      <c r="C811" s="354">
        <v>33435693000102</v>
      </c>
      <c r="D811" s="355" t="s">
        <v>13</v>
      </c>
      <c r="E811" s="355" t="s">
        <v>615</v>
      </c>
      <c r="F811" s="355" t="s">
        <v>619</v>
      </c>
      <c r="G811" s="356" t="s">
        <v>34</v>
      </c>
      <c r="H811" s="356" t="s">
        <v>1336</v>
      </c>
      <c r="I811" s="356" t="s">
        <v>34</v>
      </c>
      <c r="J811" s="356" t="s">
        <v>611</v>
      </c>
      <c r="K811" s="357" t="s">
        <v>48</v>
      </c>
      <c r="L811" s="358"/>
      <c r="M811" s="358" t="s">
        <v>1417</v>
      </c>
      <c r="N811" s="357">
        <v>503010</v>
      </c>
      <c r="O811" s="357" t="s">
        <v>1320</v>
      </c>
      <c r="P811" s="361">
        <v>43672</v>
      </c>
      <c r="Q811" s="362">
        <v>690.68048236000004</v>
      </c>
      <c r="R811" s="362">
        <v>536.87209104844646</v>
      </c>
      <c r="S811" s="841">
        <v>30</v>
      </c>
      <c r="T811" s="359">
        <v>0.22169418731470159</v>
      </c>
      <c r="U811" s="664">
        <v>2.2166566090238806</v>
      </c>
      <c r="V811" s="359">
        <v>0.24249011553420208</v>
      </c>
      <c r="W811" s="664">
        <v>2.1101734294854788</v>
      </c>
      <c r="X811" s="359">
        <v>0.35598807942378263</v>
      </c>
      <c r="Y811" s="664">
        <v>2.3412453581076589</v>
      </c>
      <c r="Z811" s="359">
        <v>0.39016923591727859</v>
      </c>
      <c r="AA811" s="664">
        <v>2.0607252921417332</v>
      </c>
      <c r="AB811" s="359">
        <v>4.2023672941617733E-2</v>
      </c>
      <c r="AC811" s="363">
        <v>3.0357968865104725</v>
      </c>
      <c r="AD811" s="865">
        <v>32076219000160</v>
      </c>
      <c r="AE811" s="360" t="s">
        <v>1829</v>
      </c>
      <c r="AF811" s="844" t="s">
        <v>1830</v>
      </c>
      <c r="AG811" s="364" t="s">
        <v>1439</v>
      </c>
      <c r="AH811" s="364" t="s">
        <v>1747</v>
      </c>
      <c r="AI811" s="364">
        <v>1000</v>
      </c>
      <c r="AJ811" s="364">
        <v>100</v>
      </c>
      <c r="AK811" s="364">
        <v>1000</v>
      </c>
      <c r="AL811" s="359">
        <v>2.5000000000000001E-2</v>
      </c>
      <c r="AM811" s="359">
        <v>0</v>
      </c>
      <c r="AN811" s="664" t="s">
        <v>64</v>
      </c>
      <c r="AO811" s="357" t="s">
        <v>1323</v>
      </c>
      <c r="AP811" s="360" t="s">
        <v>1762</v>
      </c>
      <c r="AQ811" s="366" t="s">
        <v>664</v>
      </c>
      <c r="AR811" s="359">
        <v>0</v>
      </c>
      <c r="AS811" s="359">
        <v>0</v>
      </c>
      <c r="AT811" s="359" t="s">
        <v>1417</v>
      </c>
      <c r="AX811" s="198"/>
      <c r="AY811" s="184"/>
      <c r="AZ811" s="184"/>
      <c r="BA811" s="184"/>
      <c r="BB811" s="848"/>
      <c r="BC811" s="184"/>
      <c r="BD811" s="184"/>
      <c r="BE811" s="184"/>
      <c r="BF811" s="184"/>
      <c r="BG811" s="848"/>
      <c r="BH811" s="186"/>
      <c r="BI811" s="199"/>
      <c r="BJ811" s="199"/>
      <c r="BK811" s="199"/>
      <c r="BL811" s="186"/>
      <c r="BM811" s="186"/>
      <c r="BN811" s="186"/>
      <c r="BO811" s="186"/>
      <c r="BP811" s="186"/>
      <c r="BQ811" s="186"/>
      <c r="BR811" s="186"/>
      <c r="BS811" s="186"/>
      <c r="BT811" s="187"/>
      <c r="BU811" s="188"/>
      <c r="BV811" s="189"/>
      <c r="BW811" s="185"/>
    </row>
    <row r="812" spans="2:75" customFormat="1" ht="18.75">
      <c r="B812" s="353" t="s">
        <v>1635</v>
      </c>
      <c r="C812" s="354">
        <v>17253889000111</v>
      </c>
      <c r="D812" s="355" t="s">
        <v>13</v>
      </c>
      <c r="E812" s="355" t="s">
        <v>615</v>
      </c>
      <c r="F812" s="355" t="s">
        <v>619</v>
      </c>
      <c r="G812" s="356" t="s">
        <v>34</v>
      </c>
      <c r="H812" s="356" t="s">
        <v>1337</v>
      </c>
      <c r="I812" s="356" t="s">
        <v>34</v>
      </c>
      <c r="J812" s="356" t="s">
        <v>1417</v>
      </c>
      <c r="K812" s="357" t="s">
        <v>48</v>
      </c>
      <c r="L812" s="358"/>
      <c r="M812" s="358" t="s">
        <v>1417</v>
      </c>
      <c r="N812" s="357">
        <v>337064</v>
      </c>
      <c r="O812" s="357" t="s">
        <v>1320</v>
      </c>
      <c r="P812" s="361">
        <v>41413</v>
      </c>
      <c r="Q812" s="362">
        <v>18.933980999999999</v>
      </c>
      <c r="R812" s="362">
        <v>34.596704453441298</v>
      </c>
      <c r="S812" s="841">
        <v>30</v>
      </c>
      <c r="T812" s="359">
        <v>0.12169691720069409</v>
      </c>
      <c r="U812" s="664">
        <v>1.2168125789776243</v>
      </c>
      <c r="V812" s="359">
        <v>0.14432530858415404</v>
      </c>
      <c r="W812" s="664">
        <v>1.2559333839470204</v>
      </c>
      <c r="X812" s="359">
        <v>0.112518254422727</v>
      </c>
      <c r="Y812" s="664">
        <v>0.74000466896529149</v>
      </c>
      <c r="Z812" s="359">
        <v>0.10610515117979946</v>
      </c>
      <c r="AA812" s="664">
        <v>0.56040699402833671</v>
      </c>
      <c r="AB812" s="359">
        <v>7.4182301034517034E-2</v>
      </c>
      <c r="AC812" s="363">
        <v>0.3964628774748406</v>
      </c>
      <c r="AD812" s="865">
        <v>13106979000129</v>
      </c>
      <c r="AE812" s="360" t="s">
        <v>1829</v>
      </c>
      <c r="AF812" s="844" t="s">
        <v>1830</v>
      </c>
      <c r="AG812" s="364" t="s">
        <v>1439</v>
      </c>
      <c r="AH812" s="364" t="s">
        <v>1747</v>
      </c>
      <c r="AI812" s="364">
        <v>1000</v>
      </c>
      <c r="AJ812" s="364">
        <v>100</v>
      </c>
      <c r="AK812" s="364">
        <v>1000</v>
      </c>
      <c r="AL812" s="359">
        <v>2.4500000000000001E-2</v>
      </c>
      <c r="AM812" s="359">
        <v>0</v>
      </c>
      <c r="AN812" s="664" t="s">
        <v>64</v>
      </c>
      <c r="AO812" s="357" t="s">
        <v>1323</v>
      </c>
      <c r="AP812" s="360" t="s">
        <v>1762</v>
      </c>
      <c r="AQ812" s="366" t="s">
        <v>664</v>
      </c>
      <c r="AR812" s="359">
        <v>0</v>
      </c>
      <c r="AS812" s="359">
        <v>0</v>
      </c>
      <c r="AT812" s="359" t="s">
        <v>1417</v>
      </c>
      <c r="AX812" s="198"/>
      <c r="AY812" s="184"/>
      <c r="AZ812" s="184"/>
      <c r="BA812" s="184"/>
      <c r="BB812" s="848"/>
      <c r="BC812" s="184"/>
      <c r="BD812" s="184"/>
      <c r="BE812" s="184"/>
      <c r="BF812" s="184"/>
      <c r="BG812" s="848"/>
      <c r="BH812" s="186"/>
      <c r="BI812" s="199"/>
      <c r="BJ812" s="199"/>
      <c r="BK812" s="199"/>
      <c r="BL812" s="186"/>
      <c r="BM812" s="186"/>
      <c r="BN812" s="186"/>
      <c r="BO812" s="186"/>
      <c r="BP812" s="186"/>
      <c r="BQ812" s="186"/>
      <c r="BR812" s="186"/>
      <c r="BS812" s="186"/>
      <c r="BT812" s="187"/>
      <c r="BU812" s="188"/>
      <c r="BV812" s="189"/>
      <c r="BW812" s="185"/>
    </row>
    <row r="813" spans="2:75" customFormat="1" ht="18.75">
      <c r="B813" s="353" t="s">
        <v>1653</v>
      </c>
      <c r="C813" s="354">
        <v>32668773000137</v>
      </c>
      <c r="D813" s="355" t="s">
        <v>13</v>
      </c>
      <c r="E813" s="355" t="s">
        <v>615</v>
      </c>
      <c r="F813" s="355" t="s">
        <v>619</v>
      </c>
      <c r="G813" s="356" t="s">
        <v>34</v>
      </c>
      <c r="H813" s="356" t="s">
        <v>1336</v>
      </c>
      <c r="I813" s="356" t="s">
        <v>34</v>
      </c>
      <c r="J813" s="356" t="s">
        <v>611</v>
      </c>
      <c r="K813" s="357" t="s">
        <v>48</v>
      </c>
      <c r="L813" s="358"/>
      <c r="M813" s="358" t="s">
        <v>1417</v>
      </c>
      <c r="N813" s="357">
        <v>517895</v>
      </c>
      <c r="O813" s="357" t="s">
        <v>1320</v>
      </c>
      <c r="P813" s="361">
        <v>43817</v>
      </c>
      <c r="Q813" s="362">
        <v>0</v>
      </c>
      <c r="R813" s="362">
        <v>14.286599354524883</v>
      </c>
      <c r="S813" s="841">
        <v>30</v>
      </c>
      <c r="T813" s="359">
        <v>0.10415426336408595</v>
      </c>
      <c r="U813" s="664">
        <v>1.0414086135523348</v>
      </c>
      <c r="V813" s="359">
        <v>0.11537086666092189</v>
      </c>
      <c r="W813" s="664">
        <v>1.0039689115915804</v>
      </c>
      <c r="X813" s="359">
        <v>0.18199086118949892</v>
      </c>
      <c r="Y813" s="664">
        <v>1.196908783203104</v>
      </c>
      <c r="Z813" s="359"/>
      <c r="AA813" s="664"/>
      <c r="AB813" s="359">
        <v>1.9736153509565587E-2</v>
      </c>
      <c r="AC813" s="363">
        <v>2.3109194119120456E-2</v>
      </c>
      <c r="AD813" s="865">
        <v>21624757000126</v>
      </c>
      <c r="AE813" s="360" t="s">
        <v>1829</v>
      </c>
      <c r="AF813" s="844" t="s">
        <v>1830</v>
      </c>
      <c r="AG813" s="364" t="s">
        <v>1439</v>
      </c>
      <c r="AH813" s="364" t="s">
        <v>1747</v>
      </c>
      <c r="AI813" s="364">
        <v>1000</v>
      </c>
      <c r="AJ813" s="364">
        <v>1000</v>
      </c>
      <c r="AK813" s="364">
        <v>1000</v>
      </c>
      <c r="AL813" s="359">
        <v>2.0499999999999997E-2</v>
      </c>
      <c r="AM813" s="359">
        <v>0</v>
      </c>
      <c r="AN813" s="664" t="s">
        <v>64</v>
      </c>
      <c r="AO813" s="357" t="s">
        <v>1323</v>
      </c>
      <c r="AP813" s="360" t="s">
        <v>1762</v>
      </c>
      <c r="AQ813" s="366" t="s">
        <v>664</v>
      </c>
      <c r="AR813" s="359">
        <v>0</v>
      </c>
      <c r="AS813" s="359">
        <v>0</v>
      </c>
      <c r="AT813" s="359" t="s">
        <v>1417</v>
      </c>
      <c r="AX813" s="198"/>
      <c r="AY813" s="184"/>
      <c r="AZ813" s="184"/>
      <c r="BA813" s="184"/>
      <c r="BB813" s="848"/>
      <c r="BC813" s="184"/>
      <c r="BD813" s="184"/>
      <c r="BE813" s="184"/>
      <c r="BF813" s="184"/>
      <c r="BG813" s="848"/>
      <c r="BH813" s="186"/>
      <c r="BI813" s="199"/>
      <c r="BJ813" s="199"/>
      <c r="BK813" s="199"/>
      <c r="BL813" s="186"/>
      <c r="BM813" s="186"/>
      <c r="BN813" s="186"/>
      <c r="BO813" s="186"/>
      <c r="BP813" s="186"/>
      <c r="BQ813" s="186"/>
      <c r="BR813" s="186"/>
      <c r="BS813" s="186"/>
      <c r="BT813" s="187"/>
      <c r="BU813" s="188"/>
      <c r="BV813" s="189"/>
      <c r="BW813" s="185"/>
    </row>
    <row r="814" spans="2:75" customFormat="1" ht="18.75">
      <c r="B814" s="353" t="s">
        <v>284</v>
      </c>
      <c r="C814" s="354">
        <v>7187591000105</v>
      </c>
      <c r="D814" s="355" t="s">
        <v>13</v>
      </c>
      <c r="E814" s="355" t="s">
        <v>615</v>
      </c>
      <c r="F814" s="355" t="s">
        <v>619</v>
      </c>
      <c r="G814" s="356" t="s">
        <v>34</v>
      </c>
      <c r="H814" s="356" t="s">
        <v>865</v>
      </c>
      <c r="I814" s="356" t="s">
        <v>34</v>
      </c>
      <c r="J814" s="356" t="s">
        <v>1417</v>
      </c>
      <c r="K814" s="357" t="s">
        <v>48</v>
      </c>
      <c r="L814" s="358"/>
      <c r="M814" s="358" t="s">
        <v>34</v>
      </c>
      <c r="N814" s="357">
        <v>153524</v>
      </c>
      <c r="O814" s="357" t="s">
        <v>1320</v>
      </c>
      <c r="P814" s="361">
        <v>38570</v>
      </c>
      <c r="Q814" s="362">
        <v>62.638497999999998</v>
      </c>
      <c r="R814" s="362">
        <v>78.546039358565736</v>
      </c>
      <c r="S814" s="841">
        <v>30</v>
      </c>
      <c r="T814" s="359">
        <v>0.10081313682139581</v>
      </c>
      <c r="U814" s="664">
        <v>1.0080016473068645</v>
      </c>
      <c r="V814" s="359">
        <v>0.12493133411570922</v>
      </c>
      <c r="W814" s="664">
        <v>1.0871650631217544</v>
      </c>
      <c r="X814" s="359">
        <v>9.2736385773662944E-2</v>
      </c>
      <c r="Y814" s="664">
        <v>0.60990422227538321</v>
      </c>
      <c r="Z814" s="359">
        <v>0.1735046715741797</v>
      </c>
      <c r="AA814" s="664">
        <v>0.91638558887677568</v>
      </c>
      <c r="AB814" s="359">
        <v>6.0905882073036231E-2</v>
      </c>
      <c r="AC814" s="363">
        <v>0.16445955163071346</v>
      </c>
      <c r="AD814" s="865">
        <v>0</v>
      </c>
      <c r="AE814" s="360" t="s">
        <v>1792</v>
      </c>
      <c r="AF814" s="844" t="s">
        <v>1741</v>
      </c>
      <c r="AG814" s="364" t="s">
        <v>1436</v>
      </c>
      <c r="AH814" s="364" t="s">
        <v>1747</v>
      </c>
      <c r="AI814" s="364">
        <v>500</v>
      </c>
      <c r="AJ814" s="364">
        <v>0</v>
      </c>
      <c r="AK814" s="364">
        <v>0</v>
      </c>
      <c r="AL814" s="359">
        <v>1.2E-2</v>
      </c>
      <c r="AM814" s="359">
        <v>0.2</v>
      </c>
      <c r="AN814" s="664" t="s">
        <v>64</v>
      </c>
      <c r="AO814" s="357" t="s">
        <v>1323</v>
      </c>
      <c r="AP814" s="360" t="s">
        <v>1762</v>
      </c>
      <c r="AQ814" s="366" t="s">
        <v>664</v>
      </c>
      <c r="AR814" s="359">
        <v>6.6666666666666697E-3</v>
      </c>
      <c r="AS814" s="359">
        <v>6.6666666666666697E-3</v>
      </c>
      <c r="AT814" s="359" t="s">
        <v>1417</v>
      </c>
      <c r="AX814" s="198"/>
      <c r="AY814" s="184"/>
      <c r="AZ814" s="184"/>
      <c r="BA814" s="184"/>
      <c r="BB814" s="848"/>
      <c r="BC814" s="184"/>
      <c r="BD814" s="184"/>
      <c r="BE814" s="184"/>
      <c r="BF814" s="184"/>
      <c r="BG814" s="848"/>
      <c r="BH814" s="186"/>
      <c r="BI814" s="199"/>
      <c r="BJ814" s="199"/>
      <c r="BK814" s="199"/>
      <c r="BL814" s="186"/>
      <c r="BM814" s="186"/>
      <c r="BN814" s="186"/>
      <c r="BO814" s="186"/>
      <c r="BP814" s="186"/>
      <c r="BQ814" s="186"/>
      <c r="BR814" s="186"/>
      <c r="BS814" s="186"/>
      <c r="BT814" s="187"/>
      <c r="BU814" s="188"/>
      <c r="BV814" s="189"/>
      <c r="BW814" s="185"/>
    </row>
    <row r="815" spans="2:75" customFormat="1" ht="18.75">
      <c r="B815" s="353" t="s">
        <v>1154</v>
      </c>
      <c r="C815" s="354">
        <v>28911549000157</v>
      </c>
      <c r="D815" s="355" t="s">
        <v>13</v>
      </c>
      <c r="E815" s="355" t="s">
        <v>615</v>
      </c>
      <c r="F815" s="355" t="s">
        <v>619</v>
      </c>
      <c r="G815" s="356" t="s">
        <v>34</v>
      </c>
      <c r="H815" s="356" t="s">
        <v>865</v>
      </c>
      <c r="I815" s="356" t="s">
        <v>34</v>
      </c>
      <c r="J815" s="356" t="s">
        <v>611</v>
      </c>
      <c r="K815" s="357" t="s">
        <v>48</v>
      </c>
      <c r="L815" s="358"/>
      <c r="M815" s="358" t="s">
        <v>34</v>
      </c>
      <c r="N815" s="357">
        <v>456748</v>
      </c>
      <c r="O815" s="357" t="s">
        <v>1320</v>
      </c>
      <c r="P815" s="361">
        <v>43083</v>
      </c>
      <c r="Q815" s="362">
        <v>219.03658339</v>
      </c>
      <c r="R815" s="362">
        <v>222.19753818019927</v>
      </c>
      <c r="S815" s="841">
        <v>30</v>
      </c>
      <c r="T815" s="359">
        <v>0.10287848051458193</v>
      </c>
      <c r="U815" s="664">
        <v>1.0286524266658557</v>
      </c>
      <c r="V815" s="359">
        <v>0.13709036083043813</v>
      </c>
      <c r="W815" s="664">
        <v>1.1929741392785356</v>
      </c>
      <c r="X815" s="359">
        <v>0.17835816835382978</v>
      </c>
      <c r="Y815" s="664">
        <v>1.1730174628737606</v>
      </c>
      <c r="Z815" s="359">
        <v>0.41881827664506344</v>
      </c>
      <c r="AA815" s="664">
        <v>2.2120386131024401</v>
      </c>
      <c r="AB815" s="359">
        <v>6.2541976797351476E-2</v>
      </c>
      <c r="AC815" s="363">
        <v>0.35457115217171459</v>
      </c>
      <c r="AD815" s="865">
        <v>42870882000196</v>
      </c>
      <c r="AE815" s="360" t="s">
        <v>1870</v>
      </c>
      <c r="AF815" s="844" t="s">
        <v>1741</v>
      </c>
      <c r="AG815" s="364" t="s">
        <v>1436</v>
      </c>
      <c r="AH815" s="364" t="s">
        <v>1747</v>
      </c>
      <c r="AI815" s="364">
        <v>5000</v>
      </c>
      <c r="AJ815" s="364">
        <v>1000</v>
      </c>
      <c r="AK815" s="364">
        <v>5000</v>
      </c>
      <c r="AL815" s="359">
        <v>1.7000000000000001E-2</v>
      </c>
      <c r="AM815" s="359">
        <v>0.15</v>
      </c>
      <c r="AN815" s="664" t="s">
        <v>64</v>
      </c>
      <c r="AO815" s="357" t="s">
        <v>1323</v>
      </c>
      <c r="AP815" s="360" t="s">
        <v>1762</v>
      </c>
      <c r="AQ815" s="366" t="s">
        <v>668</v>
      </c>
      <c r="AR815" s="359">
        <v>4.5333333333333302E-3</v>
      </c>
      <c r="AS815" s="359">
        <v>4.5333333333333302E-3</v>
      </c>
      <c r="AT815" s="359" t="s">
        <v>1417</v>
      </c>
      <c r="AX815" s="198"/>
      <c r="AY815" s="184"/>
      <c r="AZ815" s="184"/>
      <c r="BA815" s="184"/>
      <c r="BB815" s="848"/>
      <c r="BC815" s="184"/>
      <c r="BD815" s="184"/>
      <c r="BE815" s="184"/>
      <c r="BF815" s="184"/>
      <c r="BG815" s="848"/>
      <c r="BH815" s="186"/>
      <c r="BI815" s="199"/>
      <c r="BJ815" s="199"/>
      <c r="BK815" s="199"/>
      <c r="BL815" s="186"/>
      <c r="BM815" s="186"/>
      <c r="BN815" s="186"/>
      <c r="BO815" s="186"/>
      <c r="BP815" s="186"/>
      <c r="BQ815" s="186"/>
      <c r="BR815" s="186"/>
      <c r="BS815" s="186"/>
      <c r="BT815" s="187"/>
      <c r="BU815" s="188"/>
      <c r="BV815" s="189"/>
      <c r="BW815" s="185"/>
    </row>
    <row r="816" spans="2:75" customFormat="1" ht="18.75">
      <c r="B816" s="353" t="s">
        <v>354</v>
      </c>
      <c r="C816" s="354">
        <v>22504083000199</v>
      </c>
      <c r="D816" s="355" t="s">
        <v>13</v>
      </c>
      <c r="E816" s="355" t="s">
        <v>615</v>
      </c>
      <c r="F816" s="355" t="s">
        <v>619</v>
      </c>
      <c r="G816" s="356" t="s">
        <v>34</v>
      </c>
      <c r="H816" s="356" t="s">
        <v>1336</v>
      </c>
      <c r="I816" s="356" t="s">
        <v>34</v>
      </c>
      <c r="J816" s="356" t="s">
        <v>1417</v>
      </c>
      <c r="K816" s="357" t="s">
        <v>48</v>
      </c>
      <c r="L816" s="358"/>
      <c r="M816" s="358" t="s">
        <v>34</v>
      </c>
      <c r="N816" s="357">
        <v>402346</v>
      </c>
      <c r="O816" s="357" t="s">
        <v>1320</v>
      </c>
      <c r="P816" s="361">
        <v>42249</v>
      </c>
      <c r="Q816" s="362">
        <v>7.2585300000000004</v>
      </c>
      <c r="R816" s="362">
        <v>7.1055352788844637</v>
      </c>
      <c r="S816" s="841">
        <v>30</v>
      </c>
      <c r="T816" s="359">
        <v>0.10334230199913241</v>
      </c>
      <c r="U816" s="664">
        <v>1.0332900446908906</v>
      </c>
      <c r="V816" s="359">
        <v>0.11684709959413442</v>
      </c>
      <c r="W816" s="664">
        <v>1.0168152393873915</v>
      </c>
      <c r="X816" s="359">
        <v>0.14083973336613975</v>
      </c>
      <c r="Y816" s="664">
        <v>0.92626801581200913</v>
      </c>
      <c r="Z816" s="359">
        <v>0.11234299173760998</v>
      </c>
      <c r="AA816" s="664">
        <v>0.59335289191699792</v>
      </c>
      <c r="AB816" s="359">
        <v>1.7855476320537942E-2</v>
      </c>
      <c r="AC816" s="363">
        <v>0.10821999375100538</v>
      </c>
      <c r="AD816" s="865">
        <v>22504056000116</v>
      </c>
      <c r="AE816" s="360" t="s">
        <v>1796</v>
      </c>
      <c r="AF816" s="844" t="s">
        <v>1785</v>
      </c>
      <c r="AG816" s="364" t="s">
        <v>719</v>
      </c>
      <c r="AH816" s="364" t="s">
        <v>1747</v>
      </c>
      <c r="AI816" s="364">
        <v>50000</v>
      </c>
      <c r="AJ816" s="364">
        <v>10000</v>
      </c>
      <c r="AK816" s="364">
        <v>50000</v>
      </c>
      <c r="AL816" s="359">
        <v>2.5000000000000001E-2</v>
      </c>
      <c r="AM816" s="359">
        <v>0.2</v>
      </c>
      <c r="AN816" s="664" t="s">
        <v>64</v>
      </c>
      <c r="AO816" s="357" t="s">
        <v>1323</v>
      </c>
      <c r="AP816" s="360" t="s">
        <v>1762</v>
      </c>
      <c r="AQ816" s="366" t="s">
        <v>668</v>
      </c>
      <c r="AR816" s="359">
        <v>6.0000000000000001E-3</v>
      </c>
      <c r="AS816" s="359">
        <v>6.0000000000000001E-3</v>
      </c>
      <c r="AT816" s="359" t="s">
        <v>1417</v>
      </c>
      <c r="AX816" s="198"/>
      <c r="AY816" s="184"/>
      <c r="AZ816" s="184"/>
      <c r="BA816" s="184"/>
      <c r="BB816" s="848"/>
      <c r="BC816" s="184"/>
      <c r="BD816" s="184"/>
      <c r="BE816" s="184"/>
      <c r="BF816" s="184"/>
      <c r="BG816" s="848"/>
      <c r="BH816" s="186"/>
      <c r="BI816" s="199"/>
      <c r="BJ816" s="199"/>
      <c r="BK816" s="199"/>
      <c r="BL816" s="186"/>
      <c r="BM816" s="186"/>
      <c r="BN816" s="186"/>
      <c r="BO816" s="186"/>
      <c r="BP816" s="186"/>
      <c r="BQ816" s="186"/>
      <c r="BR816" s="186"/>
      <c r="BS816" s="186"/>
      <c r="BT816" s="187"/>
      <c r="BU816" s="188"/>
      <c r="BV816" s="189"/>
      <c r="BW816" s="185"/>
    </row>
    <row r="817" spans="2:75" customFormat="1" ht="18.75">
      <c r="B817" s="353" t="s">
        <v>1713</v>
      </c>
      <c r="C817" s="354">
        <v>26859438000113</v>
      </c>
      <c r="D817" s="355" t="s">
        <v>13</v>
      </c>
      <c r="E817" s="355" t="s">
        <v>615</v>
      </c>
      <c r="F817" s="355" t="s">
        <v>619</v>
      </c>
      <c r="G817" s="356" t="s">
        <v>34</v>
      </c>
      <c r="H817" s="356" t="s">
        <v>1336</v>
      </c>
      <c r="I817" s="356" t="s">
        <v>34</v>
      </c>
      <c r="J817" s="356" t="s">
        <v>1417</v>
      </c>
      <c r="K817" s="357" t="s">
        <v>48</v>
      </c>
      <c r="L817" s="358"/>
      <c r="M817" s="358" t="s">
        <v>1417</v>
      </c>
      <c r="N817" s="357">
        <v>442720</v>
      </c>
      <c r="O817" s="357" t="s">
        <v>1320</v>
      </c>
      <c r="P817" s="361">
        <v>42890</v>
      </c>
      <c r="Q817" s="362">
        <v>166.637225</v>
      </c>
      <c r="R817" s="362">
        <v>178.78418190836649</v>
      </c>
      <c r="S817" s="841">
        <v>30</v>
      </c>
      <c r="T817" s="359">
        <v>0.1499021599082111</v>
      </c>
      <c r="U817" s="664">
        <v>1.4988287130677314</v>
      </c>
      <c r="V817" s="359">
        <v>0.12301325692055509</v>
      </c>
      <c r="W817" s="664">
        <v>1.0704737620186155</v>
      </c>
      <c r="X817" s="359">
        <v>0.22262973713051082</v>
      </c>
      <c r="Y817" s="664">
        <v>1.4641805969380297</v>
      </c>
      <c r="Z817" s="359">
        <v>0.23980018319476137</v>
      </c>
      <c r="AA817" s="664">
        <v>1.2665332298890812</v>
      </c>
      <c r="AB817" s="359">
        <v>4.383904609446701E-2</v>
      </c>
      <c r="AC817" s="363">
        <v>0.18473205016366984</v>
      </c>
      <c r="AD817" s="865">
        <v>26859555000187</v>
      </c>
      <c r="AE817" s="360" t="s">
        <v>1966</v>
      </c>
      <c r="AF817" s="844" t="s">
        <v>1746</v>
      </c>
      <c r="AG817" s="364" t="s">
        <v>59</v>
      </c>
      <c r="AH817" s="364" t="s">
        <v>1747</v>
      </c>
      <c r="AI817" s="364">
        <v>50000</v>
      </c>
      <c r="AJ817" s="364">
        <v>50000</v>
      </c>
      <c r="AK817" s="364">
        <v>50000</v>
      </c>
      <c r="AL817" s="359">
        <v>2.5000000000000001E-2</v>
      </c>
      <c r="AM817" s="359">
        <v>0.2</v>
      </c>
      <c r="AN817" s="664" t="s">
        <v>64</v>
      </c>
      <c r="AO817" s="357" t="s">
        <v>1323</v>
      </c>
      <c r="AP817" s="360" t="s">
        <v>1762</v>
      </c>
      <c r="AQ817" s="366" t="s">
        <v>664</v>
      </c>
      <c r="AR817" s="359">
        <v>0</v>
      </c>
      <c r="AS817" s="359">
        <v>0</v>
      </c>
      <c r="AT817" s="359" t="s">
        <v>1417</v>
      </c>
      <c r="AX817" s="198"/>
      <c r="AY817" s="184"/>
      <c r="AZ817" s="184"/>
      <c r="BA817" s="184"/>
      <c r="BB817" s="848"/>
      <c r="BC817" s="184"/>
      <c r="BD817" s="184"/>
      <c r="BE817" s="184"/>
      <c r="BF817" s="184"/>
      <c r="BG817" s="848"/>
      <c r="BH817" s="186"/>
      <c r="BI817" s="199"/>
      <c r="BJ817" s="199"/>
      <c r="BK817" s="199"/>
      <c r="BL817" s="186"/>
      <c r="BM817" s="186"/>
      <c r="BN817" s="186"/>
      <c r="BO817" s="186"/>
      <c r="BP817" s="186"/>
      <c r="BQ817" s="186"/>
      <c r="BR817" s="186"/>
      <c r="BS817" s="186"/>
      <c r="BT817" s="187"/>
      <c r="BU817" s="188"/>
      <c r="BV817" s="189"/>
      <c r="BW817" s="185"/>
    </row>
    <row r="818" spans="2:75" customFormat="1" ht="18.75">
      <c r="B818" s="353" t="s">
        <v>415</v>
      </c>
      <c r="C818" s="354">
        <v>26343648000154</v>
      </c>
      <c r="D818" s="355" t="s">
        <v>13</v>
      </c>
      <c r="E818" s="355" t="s">
        <v>615</v>
      </c>
      <c r="F818" s="355" t="s">
        <v>619</v>
      </c>
      <c r="G818" s="356" t="s">
        <v>34</v>
      </c>
      <c r="H818" s="356" t="s">
        <v>865</v>
      </c>
      <c r="I818" s="356" t="s">
        <v>34</v>
      </c>
      <c r="J818" s="356" t="s">
        <v>1417</v>
      </c>
      <c r="K818" s="357" t="s">
        <v>48</v>
      </c>
      <c r="L818" s="358"/>
      <c r="M818" s="358" t="s">
        <v>1414</v>
      </c>
      <c r="N818" s="357">
        <v>431931</v>
      </c>
      <c r="O818" s="357" t="s">
        <v>1320</v>
      </c>
      <c r="P818" s="361">
        <v>42644</v>
      </c>
      <c r="Q818" s="362">
        <v>19.770030999999999</v>
      </c>
      <c r="R818" s="362">
        <v>20.573349051792821</v>
      </c>
      <c r="S818" s="841">
        <v>30</v>
      </c>
      <c r="T818" s="359">
        <v>8.4182308286920415E-2</v>
      </c>
      <c r="U818" s="664">
        <v>0.84171476161528302</v>
      </c>
      <c r="V818" s="359">
        <v>9.3997185734387534E-2</v>
      </c>
      <c r="W818" s="664">
        <v>0.81797298560460163</v>
      </c>
      <c r="X818" s="359">
        <v>0.11795560168670649</v>
      </c>
      <c r="Y818" s="664">
        <v>0.77576475414234836</v>
      </c>
      <c r="Z818" s="359">
        <v>0.16156053078432153</v>
      </c>
      <c r="AA818" s="664">
        <v>0.85330118664117527</v>
      </c>
      <c r="AB818" s="359">
        <v>6.7939429911794552E-2</v>
      </c>
      <c r="AC818" s="363">
        <v>-0.30788592649473595</v>
      </c>
      <c r="AD818" s="865">
        <v>0</v>
      </c>
      <c r="AE818" s="360" t="s">
        <v>1921</v>
      </c>
      <c r="AF818" s="844" t="s">
        <v>1760</v>
      </c>
      <c r="AG818" s="364" t="s">
        <v>1435</v>
      </c>
      <c r="AH818" s="364" t="s">
        <v>1742</v>
      </c>
      <c r="AI818" s="364">
        <v>25000</v>
      </c>
      <c r="AJ818" s="364">
        <v>5000</v>
      </c>
      <c r="AK818" s="364">
        <v>25000</v>
      </c>
      <c r="AL818" s="359">
        <v>7.8000000000000005E-3</v>
      </c>
      <c r="AM818" s="359">
        <v>0</v>
      </c>
      <c r="AN818" s="664" t="s">
        <v>34</v>
      </c>
      <c r="AO818" s="357" t="s">
        <v>1323</v>
      </c>
      <c r="AP818" s="360" t="s">
        <v>1762</v>
      </c>
      <c r="AQ818" s="366" t="s">
        <v>668</v>
      </c>
      <c r="AR818" s="359">
        <v>1.25E-3</v>
      </c>
      <c r="AS818" s="359">
        <v>1.25E-3</v>
      </c>
      <c r="AT818" s="359" t="s">
        <v>1417</v>
      </c>
      <c r="AW818" s="198"/>
      <c r="AX818" s="198"/>
      <c r="AY818" s="184"/>
      <c r="AZ818" s="184"/>
      <c r="BA818" s="184"/>
      <c r="BB818" s="848"/>
      <c r="BC818" s="184"/>
      <c r="BD818" s="184"/>
      <c r="BE818" s="184"/>
      <c r="BF818" s="184"/>
      <c r="BG818" s="848"/>
      <c r="BH818" s="186"/>
      <c r="BI818" s="199"/>
      <c r="BJ818" s="199"/>
      <c r="BK818" s="199"/>
      <c r="BL818" s="218"/>
      <c r="BM818" s="186"/>
      <c r="BN818" s="186"/>
      <c r="BO818" s="186"/>
      <c r="BP818" s="186"/>
      <c r="BQ818" s="186"/>
      <c r="BR818" s="186"/>
      <c r="BS818" s="186"/>
      <c r="BT818" s="187"/>
      <c r="BU818" s="188"/>
      <c r="BV818" s="189"/>
      <c r="BW818" s="185"/>
    </row>
    <row r="819" spans="2:75" customFormat="1" ht="18.75">
      <c r="B819" s="353" t="s">
        <v>1540</v>
      </c>
      <c r="C819" s="354">
        <v>23695873000161</v>
      </c>
      <c r="D819" s="355" t="s">
        <v>1417</v>
      </c>
      <c r="E819" s="355" t="s">
        <v>1417</v>
      </c>
      <c r="F819" s="355" t="s">
        <v>1417</v>
      </c>
      <c r="G819" s="356" t="s">
        <v>1417</v>
      </c>
      <c r="H819" s="356" t="s">
        <v>34</v>
      </c>
      <c r="I819" s="356" t="s">
        <v>1417</v>
      </c>
      <c r="J819" s="356" t="s">
        <v>1417</v>
      </c>
      <c r="K819" s="357" t="s">
        <v>1417</v>
      </c>
      <c r="L819" s="358"/>
      <c r="M819" s="358" t="s">
        <v>1417</v>
      </c>
      <c r="N819" s="357">
        <v>417017</v>
      </c>
      <c r="O819" s="357" t="s">
        <v>1320</v>
      </c>
      <c r="P819" s="361">
        <v>42501</v>
      </c>
      <c r="Q819" s="362">
        <v>16.282135</v>
      </c>
      <c r="R819" s="362">
        <v>16.360488048309183</v>
      </c>
      <c r="S819" s="841">
        <v>31</v>
      </c>
      <c r="T819" s="359">
        <v>-7.7464864426471935E-2</v>
      </c>
      <c r="U819" s="664">
        <v>-0.77454896665525175</v>
      </c>
      <c r="V819" s="359">
        <v>-7.2463711162962019E-2</v>
      </c>
      <c r="W819" s="664">
        <v>-0.63058651921185371</v>
      </c>
      <c r="X819" s="359">
        <v>3.8416697096750996E-2</v>
      </c>
      <c r="Y819" s="664">
        <v>0.25265709429703842</v>
      </c>
      <c r="Z819" s="359">
        <v>3.4073123207162048E-2</v>
      </c>
      <c r="AA819" s="664">
        <v>0.17996125863225909</v>
      </c>
      <c r="AB819" s="359">
        <v>0.161699188433336</v>
      </c>
      <c r="AC819" s="363">
        <v>-1.1588091012498647</v>
      </c>
      <c r="AD819" s="865">
        <v>0</v>
      </c>
      <c r="AE819" s="360" t="s">
        <v>1813</v>
      </c>
      <c r="AF819" s="844" t="s">
        <v>1760</v>
      </c>
      <c r="AG819" s="364" t="s">
        <v>1435</v>
      </c>
      <c r="AH819" s="364" t="s">
        <v>1742</v>
      </c>
      <c r="AI819" s="364">
        <v>10000</v>
      </c>
      <c r="AJ819" s="364">
        <v>5000</v>
      </c>
      <c r="AK819" s="364">
        <v>5000</v>
      </c>
      <c r="AL819" s="359">
        <v>0</v>
      </c>
      <c r="AM819" s="359">
        <v>0</v>
      </c>
      <c r="AN819" s="664" t="s">
        <v>34</v>
      </c>
      <c r="AO819" s="357" t="s">
        <v>1323</v>
      </c>
      <c r="AP819" s="360" t="s">
        <v>1762</v>
      </c>
      <c r="AQ819" s="366" t="s">
        <v>664</v>
      </c>
      <c r="AR819" s="359">
        <v>0</v>
      </c>
      <c r="AS819" s="359">
        <v>0</v>
      </c>
      <c r="AT819" s="359" t="s">
        <v>1417</v>
      </c>
      <c r="AX819" s="198"/>
      <c r="AY819" s="184"/>
      <c r="AZ819" s="184"/>
      <c r="BA819" s="184"/>
      <c r="BB819" s="848"/>
      <c r="BC819" s="184"/>
      <c r="BD819" s="184"/>
      <c r="BE819" s="184"/>
      <c r="BF819" s="184"/>
      <c r="BG819" s="848"/>
      <c r="BH819" s="186"/>
      <c r="BI819" s="199"/>
      <c r="BJ819" s="199"/>
      <c r="BK819" s="199"/>
      <c r="BL819" s="186"/>
      <c r="BM819" s="186"/>
      <c r="BN819" s="186"/>
      <c r="BO819" s="186"/>
      <c r="BP819" s="186"/>
      <c r="BQ819" s="186"/>
      <c r="BR819" s="186"/>
      <c r="BS819" s="186"/>
      <c r="BT819" s="187"/>
      <c r="BU819" s="188"/>
      <c r="BV819" s="189"/>
      <c r="BW819" s="185"/>
    </row>
    <row r="820" spans="2:75" customFormat="1" ht="18.75">
      <c r="B820" s="353" t="s">
        <v>880</v>
      </c>
      <c r="C820" s="354">
        <v>36436823000101</v>
      </c>
      <c r="D820" s="355" t="s">
        <v>14</v>
      </c>
      <c r="E820" s="355" t="s">
        <v>614</v>
      </c>
      <c r="F820" s="355" t="s">
        <v>1417</v>
      </c>
      <c r="G820" s="356" t="s">
        <v>1417</v>
      </c>
      <c r="H820" s="356" t="s">
        <v>1337</v>
      </c>
      <c r="I820" s="356" t="s">
        <v>34</v>
      </c>
      <c r="J820" s="356" t="s">
        <v>608</v>
      </c>
      <c r="K820" s="357" t="s">
        <v>48</v>
      </c>
      <c r="L820" s="358"/>
      <c r="M820" s="358" t="s">
        <v>34</v>
      </c>
      <c r="N820" s="357">
        <v>541508</v>
      </c>
      <c r="O820" s="357" t="s">
        <v>1320</v>
      </c>
      <c r="P820" s="361">
        <v>43910</v>
      </c>
      <c r="Q820" s="362">
        <v>14.872934369999999</v>
      </c>
      <c r="R820" s="362">
        <v>13.700291421035852</v>
      </c>
      <c r="S820" s="841">
        <v>31</v>
      </c>
      <c r="T820" s="359">
        <v>0.12952812120531787</v>
      </c>
      <c r="U820" s="664">
        <v>1.2951145422529258</v>
      </c>
      <c r="V820" s="359">
        <v>0.1233732210127505</v>
      </c>
      <c r="W820" s="664">
        <v>1.0736062058349183</v>
      </c>
      <c r="X820" s="359">
        <v>-2.4362696006839935E-2</v>
      </c>
      <c r="Y820" s="664">
        <v>-0.16022741275305569</v>
      </c>
      <c r="Z820" s="359"/>
      <c r="AA820" s="664"/>
      <c r="AB820" s="359">
        <v>0.17667301603829003</v>
      </c>
      <c r="AC820" s="363">
        <v>4.7876247002047782E-2</v>
      </c>
      <c r="AD820" s="865">
        <v>36499040000177</v>
      </c>
      <c r="AE820" s="360" t="s">
        <v>1938</v>
      </c>
      <c r="AF820" s="844" t="s">
        <v>1760</v>
      </c>
      <c r="AG820" s="364" t="s">
        <v>1435</v>
      </c>
      <c r="AH820" s="364" t="s">
        <v>1747</v>
      </c>
      <c r="AI820" s="364">
        <v>100</v>
      </c>
      <c r="AJ820" s="364">
        <v>0</v>
      </c>
      <c r="AK820" s="364">
        <v>0</v>
      </c>
      <c r="AL820" s="359">
        <v>0.02</v>
      </c>
      <c r="AM820" s="359">
        <v>0.2</v>
      </c>
      <c r="AN820" s="664" t="s">
        <v>34</v>
      </c>
      <c r="AO820" s="357" t="s">
        <v>1323</v>
      </c>
      <c r="AP820" s="360" t="s">
        <v>1762</v>
      </c>
      <c r="AQ820" s="366" t="s">
        <v>668</v>
      </c>
      <c r="AR820" s="359">
        <v>4.6666666666666697E-3</v>
      </c>
      <c r="AS820" s="359">
        <v>4.6666666666666697E-3</v>
      </c>
      <c r="AT820" s="359" t="s">
        <v>1417</v>
      </c>
      <c r="AX820" s="198"/>
      <c r="AY820" s="184"/>
      <c r="AZ820" s="184"/>
      <c r="BA820" s="184"/>
      <c r="BB820" s="848"/>
      <c r="BC820" s="184"/>
      <c r="BD820" s="184"/>
      <c r="BE820" s="184"/>
      <c r="BF820" s="184"/>
      <c r="BG820" s="848"/>
      <c r="BH820" s="186"/>
      <c r="BI820" s="199"/>
      <c r="BJ820" s="199"/>
      <c r="BK820" s="199"/>
      <c r="BL820" s="186"/>
      <c r="BM820" s="186"/>
      <c r="BN820" s="186"/>
      <c r="BO820" s="186"/>
      <c r="BP820" s="186"/>
      <c r="BQ820" s="186"/>
      <c r="BR820" s="186"/>
      <c r="BS820" s="186"/>
      <c r="BT820" s="187"/>
      <c r="BU820" s="188"/>
      <c r="BV820" s="189"/>
      <c r="BW820" s="185"/>
    </row>
    <row r="821" spans="2:75" customFormat="1" ht="18.75">
      <c r="B821" s="353" t="s">
        <v>1545</v>
      </c>
      <c r="C821" s="354">
        <v>28345337000150</v>
      </c>
      <c r="D821" s="355" t="s">
        <v>14</v>
      </c>
      <c r="E821" s="355" t="s">
        <v>614</v>
      </c>
      <c r="F821" s="355" t="s">
        <v>1417</v>
      </c>
      <c r="G821" s="356" t="s">
        <v>1417</v>
      </c>
      <c r="H821" s="356" t="s">
        <v>1337</v>
      </c>
      <c r="I821" s="356" t="s">
        <v>34</v>
      </c>
      <c r="J821" s="356" t="s">
        <v>608</v>
      </c>
      <c r="K821" s="357" t="s">
        <v>48</v>
      </c>
      <c r="L821" s="358"/>
      <c r="M821" s="358" t="s">
        <v>1417</v>
      </c>
      <c r="N821" s="357">
        <v>455431</v>
      </c>
      <c r="O821" s="357" t="s">
        <v>1320</v>
      </c>
      <c r="P821" s="361">
        <v>43092</v>
      </c>
      <c r="Q821" s="362">
        <v>3.3552969899999998</v>
      </c>
      <c r="R821" s="362">
        <v>4.6820479192031899</v>
      </c>
      <c r="S821" s="841">
        <v>31</v>
      </c>
      <c r="T821" s="359">
        <v>-2.4165731684772651E-2</v>
      </c>
      <c r="U821" s="664">
        <v>-0.24162622168757605</v>
      </c>
      <c r="V821" s="359">
        <v>-9.3511104707327375E-2</v>
      </c>
      <c r="W821" s="664">
        <v>-0.81374305950794523</v>
      </c>
      <c r="X821" s="359">
        <v>-0.10344194205323054</v>
      </c>
      <c r="Y821" s="664">
        <v>-0.68031201229483595</v>
      </c>
      <c r="Z821" s="359">
        <v>-0.28189023316494444</v>
      </c>
      <c r="AA821" s="664">
        <v>-1.4888368421078952</v>
      </c>
      <c r="AB821" s="359">
        <v>0.19964304652966736</v>
      </c>
      <c r="AC821" s="363">
        <v>-1.0439927079286453</v>
      </c>
      <c r="AD821" s="865">
        <v>28345356000186</v>
      </c>
      <c r="AE821" s="360" t="s">
        <v>1857</v>
      </c>
      <c r="AF821" s="844" t="s">
        <v>1746</v>
      </c>
      <c r="AG821" s="364" t="s">
        <v>59</v>
      </c>
      <c r="AH821" s="364" t="s">
        <v>1742</v>
      </c>
      <c r="AI821" s="364">
        <v>100000</v>
      </c>
      <c r="AJ821" s="364">
        <v>50000</v>
      </c>
      <c r="AK821" s="364">
        <v>100000</v>
      </c>
      <c r="AL821" s="359">
        <v>1.9E-2</v>
      </c>
      <c r="AM821" s="359">
        <v>0.2</v>
      </c>
      <c r="AN821" s="664" t="s">
        <v>2175</v>
      </c>
      <c r="AO821" s="357" t="s">
        <v>1323</v>
      </c>
      <c r="AP821" s="360" t="s">
        <v>1762</v>
      </c>
      <c r="AQ821" s="366" t="s">
        <v>674</v>
      </c>
      <c r="AR821" s="359">
        <v>0</v>
      </c>
      <c r="AS821" s="359">
        <v>0</v>
      </c>
      <c r="AT821" s="359" t="s">
        <v>1417</v>
      </c>
      <c r="AX821" s="198"/>
      <c r="AY821" s="184"/>
      <c r="AZ821" s="184"/>
      <c r="BA821" s="184"/>
      <c r="BB821" s="848"/>
      <c r="BC821" s="184"/>
      <c r="BD821" s="184"/>
      <c r="BE821" s="184"/>
      <c r="BF821" s="184"/>
      <c r="BG821" s="848"/>
      <c r="BH821" s="186"/>
      <c r="BI821" s="199"/>
      <c r="BJ821" s="199"/>
      <c r="BK821" s="199"/>
      <c r="BL821" s="186"/>
      <c r="BM821" s="186"/>
      <c r="BN821" s="186"/>
      <c r="BO821" s="186"/>
      <c r="BP821" s="186"/>
      <c r="BQ821" s="186"/>
      <c r="BR821" s="186"/>
      <c r="BS821" s="186"/>
      <c r="BT821" s="187"/>
      <c r="BU821" s="188"/>
      <c r="BV821" s="189"/>
      <c r="BW821" s="185"/>
    </row>
    <row r="822" spans="2:75" customFormat="1" ht="18.75">
      <c r="B822" s="353" t="s">
        <v>1575</v>
      </c>
      <c r="C822" s="354">
        <v>31690473000191</v>
      </c>
      <c r="D822" s="355" t="s">
        <v>14</v>
      </c>
      <c r="E822" s="355" t="s">
        <v>614</v>
      </c>
      <c r="F822" s="355" t="s">
        <v>1417</v>
      </c>
      <c r="G822" s="356" t="s">
        <v>1417</v>
      </c>
      <c r="H822" s="356" t="s">
        <v>1337</v>
      </c>
      <c r="I822" s="356" t="s">
        <v>34</v>
      </c>
      <c r="J822" s="356" t="s">
        <v>608</v>
      </c>
      <c r="K822" s="357" t="s">
        <v>48</v>
      </c>
      <c r="L822" s="358"/>
      <c r="M822" s="358" t="s">
        <v>1417</v>
      </c>
      <c r="N822" s="357">
        <v>498701</v>
      </c>
      <c r="O822" s="357" t="s">
        <v>1320</v>
      </c>
      <c r="P822" s="361">
        <v>43639</v>
      </c>
      <c r="Q822" s="362">
        <v>425.92369109999998</v>
      </c>
      <c r="R822" s="362">
        <v>465.66253272677272</v>
      </c>
      <c r="S822" s="841">
        <v>31</v>
      </c>
      <c r="T822" s="359">
        <v>0.16724865257344534</v>
      </c>
      <c r="U822" s="664">
        <v>1.6722713191888972</v>
      </c>
      <c r="V822" s="359">
        <v>6.3137811590183723E-2</v>
      </c>
      <c r="W822" s="664">
        <v>0.54943160103643196</v>
      </c>
      <c r="X822" s="359">
        <v>3.708682511250827E-2</v>
      </c>
      <c r="Y822" s="664">
        <v>0.24391085589763628</v>
      </c>
      <c r="Z822" s="359">
        <v>0.39996847044499306</v>
      </c>
      <c r="AA822" s="664">
        <v>2.1124811164763075</v>
      </c>
      <c r="AB822" s="359">
        <v>0.22070737733533657</v>
      </c>
      <c r="AC822" s="363">
        <v>-0.23459554951555781</v>
      </c>
      <c r="AD822" s="865">
        <v>31844634000154</v>
      </c>
      <c r="AE822" s="360" t="s">
        <v>1745</v>
      </c>
      <c r="AF822" s="844" t="s">
        <v>1746</v>
      </c>
      <c r="AG822" s="364" t="s">
        <v>1557</v>
      </c>
      <c r="AH822" s="364" t="s">
        <v>1742</v>
      </c>
      <c r="AI822" s="364">
        <v>100000</v>
      </c>
      <c r="AJ822" s="364">
        <v>50000</v>
      </c>
      <c r="AK822" s="364">
        <v>100000</v>
      </c>
      <c r="AL822" s="359">
        <v>0</v>
      </c>
      <c r="AM822" s="359">
        <v>0</v>
      </c>
      <c r="AN822" s="664" t="s">
        <v>2156</v>
      </c>
      <c r="AO822" s="357" t="s">
        <v>1323</v>
      </c>
      <c r="AP822" s="360" t="s">
        <v>1744</v>
      </c>
      <c r="AQ822" s="366" t="s">
        <v>659</v>
      </c>
      <c r="AR822" s="359">
        <v>0</v>
      </c>
      <c r="AS822" s="359">
        <v>0</v>
      </c>
      <c r="AT822" s="359" t="s">
        <v>1417</v>
      </c>
      <c r="AX822" s="198"/>
      <c r="AY822" s="184"/>
      <c r="AZ822" s="184"/>
      <c r="BA822" s="184"/>
      <c r="BB822" s="848"/>
      <c r="BC822" s="184"/>
      <c r="BD822" s="184"/>
      <c r="BE822" s="184"/>
      <c r="BF822" s="184"/>
      <c r="BG822" s="848"/>
      <c r="BH822" s="186"/>
      <c r="BI822" s="199"/>
      <c r="BJ822" s="199"/>
      <c r="BK822" s="199"/>
      <c r="BL822" s="186"/>
      <c r="BM822" s="186"/>
      <c r="BN822" s="186"/>
      <c r="BO822" s="186"/>
      <c r="BP822" s="186"/>
      <c r="BQ822" s="186"/>
      <c r="BR822" s="186"/>
      <c r="BS822" s="186"/>
      <c r="BT822" s="187"/>
      <c r="BU822" s="188"/>
      <c r="BV822" s="189"/>
      <c r="BW822" s="185"/>
    </row>
    <row r="823" spans="2:75" customFormat="1" ht="18.75">
      <c r="B823" s="353" t="s">
        <v>1576</v>
      </c>
      <c r="C823" s="354">
        <v>26859392000132</v>
      </c>
      <c r="D823" s="355" t="s">
        <v>14</v>
      </c>
      <c r="E823" s="355" t="s">
        <v>607</v>
      </c>
      <c r="F823" s="355" t="s">
        <v>1417</v>
      </c>
      <c r="G823" s="356" t="s">
        <v>1417</v>
      </c>
      <c r="H823" s="356" t="s">
        <v>34</v>
      </c>
      <c r="I823" s="356" t="s">
        <v>34</v>
      </c>
      <c r="J823" s="356" t="s">
        <v>608</v>
      </c>
      <c r="K823" s="357" t="s">
        <v>48</v>
      </c>
      <c r="L823" s="358"/>
      <c r="M823" s="358" t="s">
        <v>1417</v>
      </c>
      <c r="N823" s="357">
        <v>443093</v>
      </c>
      <c r="O823" s="357" t="s">
        <v>1320</v>
      </c>
      <c r="P823" s="361">
        <v>42890</v>
      </c>
      <c r="Q823" s="362">
        <v>138.848141</v>
      </c>
      <c r="R823" s="362">
        <v>178.71735758167333</v>
      </c>
      <c r="S823" s="841">
        <v>31</v>
      </c>
      <c r="T823" s="359">
        <v>3.5921953621636638E-2</v>
      </c>
      <c r="U823" s="664">
        <v>0.35917331378390077</v>
      </c>
      <c r="V823" s="359">
        <v>-3.8682124968871023E-2</v>
      </c>
      <c r="W823" s="664">
        <v>-0.33661575081329648</v>
      </c>
      <c r="X823" s="359">
        <v>-7.8676147051210732E-2</v>
      </c>
      <c r="Y823" s="664">
        <v>-0.51743351736832555</v>
      </c>
      <c r="Z823" s="359">
        <v>0.20019776074155593</v>
      </c>
      <c r="AA823" s="664">
        <v>1.0573683186998646</v>
      </c>
      <c r="AB823" s="359">
        <v>0.24698119277488154</v>
      </c>
      <c r="AC823" s="363">
        <v>-0.62189717079865325</v>
      </c>
      <c r="AD823" s="865">
        <v>26859548000185</v>
      </c>
      <c r="AE823" s="360" t="s">
        <v>1745</v>
      </c>
      <c r="AF823" s="844" t="s">
        <v>1746</v>
      </c>
      <c r="AG823" s="364" t="s">
        <v>1557</v>
      </c>
      <c r="AH823" s="364" t="s">
        <v>1742</v>
      </c>
      <c r="AI823" s="364">
        <v>100000</v>
      </c>
      <c r="AJ823" s="364">
        <v>50000</v>
      </c>
      <c r="AK823" s="364">
        <v>100000</v>
      </c>
      <c r="AL823" s="359">
        <v>0</v>
      </c>
      <c r="AM823" s="359">
        <v>0</v>
      </c>
      <c r="AN823" s="664" t="s">
        <v>2156</v>
      </c>
      <c r="AO823" s="357" t="s">
        <v>1323</v>
      </c>
      <c r="AP823" s="360" t="s">
        <v>1744</v>
      </c>
      <c r="AQ823" s="366" t="s">
        <v>659</v>
      </c>
      <c r="AR823" s="359">
        <v>0</v>
      </c>
      <c r="AS823" s="359">
        <v>0</v>
      </c>
      <c r="AT823" s="359" t="s">
        <v>1417</v>
      </c>
      <c r="AX823" s="198"/>
      <c r="AY823" s="184"/>
      <c r="AZ823" s="184"/>
      <c r="BA823" s="184"/>
      <c r="BB823" s="848"/>
      <c r="BC823" s="184"/>
      <c r="BD823" s="184"/>
      <c r="BE823" s="184"/>
      <c r="BF823" s="184"/>
      <c r="BG823" s="848"/>
      <c r="BH823" s="186"/>
      <c r="BI823" s="199"/>
      <c r="BJ823" s="199"/>
      <c r="BK823" s="199"/>
      <c r="BL823" s="186"/>
      <c r="BM823" s="186"/>
      <c r="BN823" s="186"/>
      <c r="BO823" s="186"/>
      <c r="BP823" s="186"/>
      <c r="BQ823" s="186"/>
      <c r="BR823" s="186"/>
      <c r="BS823" s="186"/>
      <c r="BT823" s="187"/>
      <c r="BU823" s="188"/>
      <c r="BV823" s="189"/>
      <c r="BW823" s="185"/>
    </row>
    <row r="824" spans="2:75" customFormat="1" ht="18.75">
      <c r="B824" s="353" t="s">
        <v>1586</v>
      </c>
      <c r="C824" s="354">
        <v>34738254000123</v>
      </c>
      <c r="D824" s="355" t="s">
        <v>11</v>
      </c>
      <c r="E824" s="355" t="s">
        <v>1417</v>
      </c>
      <c r="F824" s="355" t="s">
        <v>1417</v>
      </c>
      <c r="G824" s="356" t="s">
        <v>1417</v>
      </c>
      <c r="H824" s="356" t="s">
        <v>34</v>
      </c>
      <c r="I824" s="356" t="s">
        <v>1417</v>
      </c>
      <c r="J824" s="356" t="s">
        <v>1417</v>
      </c>
      <c r="K824" s="357" t="s">
        <v>1417</v>
      </c>
      <c r="L824" s="358"/>
      <c r="M824" s="358" t="s">
        <v>1417</v>
      </c>
      <c r="N824" s="357">
        <v>521574</v>
      </c>
      <c r="O824" s="357" t="s">
        <v>1320</v>
      </c>
      <c r="P824" s="361">
        <v>43820</v>
      </c>
      <c r="Q824" s="362">
        <v>533.58641263000004</v>
      </c>
      <c r="R824" s="362">
        <v>882.60330101314707</v>
      </c>
      <c r="S824" s="841">
        <v>31</v>
      </c>
      <c r="T824" s="359">
        <v>0.10163913765794685</v>
      </c>
      <c r="U824" s="664">
        <v>1.0162605928190489</v>
      </c>
      <c r="V824" s="359">
        <v>0.12807104597688612</v>
      </c>
      <c r="W824" s="664">
        <v>1.1144871522349555</v>
      </c>
      <c r="X824" s="359">
        <v>0.1406101571063203</v>
      </c>
      <c r="Y824" s="664">
        <v>0.9247581496572097</v>
      </c>
      <c r="Z824" s="359"/>
      <c r="AA824" s="664"/>
      <c r="AB824" s="359">
        <v>3.1305313257755915E-2</v>
      </c>
      <c r="AC824" s="363">
        <v>0.42025664494259835</v>
      </c>
      <c r="AD824" s="865">
        <v>34738232000163</v>
      </c>
      <c r="AE824" s="360" t="s">
        <v>1745</v>
      </c>
      <c r="AF824" s="844" t="s">
        <v>1746</v>
      </c>
      <c r="AG824" s="364" t="s">
        <v>59</v>
      </c>
      <c r="AH824" s="364" t="s">
        <v>1742</v>
      </c>
      <c r="AI824" s="364">
        <v>50000</v>
      </c>
      <c r="AJ824" s="364">
        <v>10000</v>
      </c>
      <c r="AK824" s="364">
        <v>50000</v>
      </c>
      <c r="AL824" s="359">
        <v>0.01</v>
      </c>
      <c r="AM824" s="359">
        <v>0.1</v>
      </c>
      <c r="AN824" s="664" t="s">
        <v>64</v>
      </c>
      <c r="AO824" s="357" t="s">
        <v>1323</v>
      </c>
      <c r="AP824" s="360" t="s">
        <v>1762</v>
      </c>
      <c r="AQ824" s="366" t="s">
        <v>668</v>
      </c>
      <c r="AR824" s="359">
        <v>0</v>
      </c>
      <c r="AS824" s="359">
        <v>0</v>
      </c>
      <c r="AT824" s="359" t="s">
        <v>1417</v>
      </c>
      <c r="AX824" s="198"/>
      <c r="AY824" s="184"/>
      <c r="AZ824" s="184"/>
      <c r="BA824" s="184"/>
      <c r="BB824" s="848"/>
      <c r="BC824" s="184"/>
      <c r="BD824" s="184"/>
      <c r="BE824" s="184"/>
      <c r="BF824" s="184"/>
      <c r="BG824" s="848"/>
      <c r="BH824" s="186"/>
      <c r="BI824" s="199"/>
      <c r="BJ824" s="199"/>
      <c r="BK824" s="199"/>
      <c r="BL824" s="186"/>
      <c r="BM824" s="186"/>
      <c r="BN824" s="186"/>
      <c r="BO824" s="186"/>
      <c r="BP824" s="186"/>
      <c r="BQ824" s="186"/>
      <c r="BR824" s="186"/>
      <c r="BS824" s="186"/>
      <c r="BT824" s="187"/>
      <c r="BU824" s="188"/>
      <c r="BV824" s="189"/>
      <c r="BW824" s="185"/>
    </row>
    <row r="825" spans="2:75" customFormat="1" ht="18.75">
      <c r="B825" s="353" t="s">
        <v>1593</v>
      </c>
      <c r="C825" s="354">
        <v>5586710000169</v>
      </c>
      <c r="D825" s="355" t="s">
        <v>14</v>
      </c>
      <c r="E825" s="355" t="s">
        <v>607</v>
      </c>
      <c r="F825" s="355" t="s">
        <v>1417</v>
      </c>
      <c r="G825" s="356" t="s">
        <v>1417</v>
      </c>
      <c r="H825" s="356" t="s">
        <v>34</v>
      </c>
      <c r="I825" s="356" t="s">
        <v>1417</v>
      </c>
      <c r="J825" s="356" t="s">
        <v>608</v>
      </c>
      <c r="K825" s="357" t="s">
        <v>48</v>
      </c>
      <c r="L825" s="358"/>
      <c r="M825" s="358" t="s">
        <v>1417</v>
      </c>
      <c r="N825" s="357">
        <v>147753</v>
      </c>
      <c r="O825" s="357" t="s">
        <v>1320</v>
      </c>
      <c r="P825" s="361">
        <v>38498</v>
      </c>
      <c r="Q825" s="362">
        <v>74.063128000000006</v>
      </c>
      <c r="R825" s="362">
        <v>86.573638163346658</v>
      </c>
      <c r="S825" s="841">
        <v>31</v>
      </c>
      <c r="T825" s="359">
        <v>-2.3750308973496059E-2</v>
      </c>
      <c r="U825" s="664">
        <v>-0.23747252911834915</v>
      </c>
      <c r="V825" s="359">
        <v>-4.3216790886548839E-2</v>
      </c>
      <c r="W825" s="664">
        <v>-0.37607687074388374</v>
      </c>
      <c r="X825" s="359">
        <v>-6.5693283593169727E-2</v>
      </c>
      <c r="Y825" s="664">
        <v>-0.43204844252176217</v>
      </c>
      <c r="Z825" s="359">
        <v>-8.4937686076302366E-2</v>
      </c>
      <c r="AA825" s="664">
        <v>-0.44860850584985779</v>
      </c>
      <c r="AB825" s="359">
        <v>0.24722284684217261</v>
      </c>
      <c r="AC825" s="363">
        <v>-0.63963170461265995</v>
      </c>
      <c r="AD825" s="865">
        <v>14781411000176</v>
      </c>
      <c r="AE825" s="360" t="s">
        <v>1765</v>
      </c>
      <c r="AF825" s="844" t="s">
        <v>1746</v>
      </c>
      <c r="AG825" s="364" t="s">
        <v>59</v>
      </c>
      <c r="AH825" s="364" t="s">
        <v>1742</v>
      </c>
      <c r="AI825" s="364">
        <v>50000</v>
      </c>
      <c r="AJ825" s="364">
        <v>50000</v>
      </c>
      <c r="AK825" s="364">
        <v>50000</v>
      </c>
      <c r="AL825" s="359">
        <v>0.02</v>
      </c>
      <c r="AM825" s="359">
        <v>0.2</v>
      </c>
      <c r="AN825" s="664" t="s">
        <v>2216</v>
      </c>
      <c r="AO825" s="357" t="s">
        <v>1323</v>
      </c>
      <c r="AP825" s="360" t="s">
        <v>1744</v>
      </c>
      <c r="AQ825" s="366" t="s">
        <v>659</v>
      </c>
      <c r="AR825" s="359">
        <v>0</v>
      </c>
      <c r="AS825" s="359">
        <v>0</v>
      </c>
      <c r="AT825" s="359" t="s">
        <v>1417</v>
      </c>
      <c r="AX825" s="198"/>
      <c r="AY825" s="184"/>
      <c r="AZ825" s="184"/>
      <c r="BA825" s="184"/>
      <c r="BB825" s="848"/>
      <c r="BC825" s="184"/>
      <c r="BD825" s="184"/>
      <c r="BE825" s="184"/>
      <c r="BF825" s="184"/>
      <c r="BG825" s="848"/>
      <c r="BH825" s="186"/>
      <c r="BI825" s="199"/>
      <c r="BJ825" s="199"/>
      <c r="BK825" s="199"/>
      <c r="BL825" s="186"/>
      <c r="BM825" s="186"/>
      <c r="BN825" s="186"/>
      <c r="BO825" s="186"/>
      <c r="BP825" s="186"/>
      <c r="BQ825" s="186"/>
      <c r="BR825" s="186"/>
      <c r="BS825" s="186"/>
      <c r="BT825" s="187"/>
      <c r="BU825" s="188"/>
      <c r="BV825" s="189"/>
      <c r="BW825" s="185"/>
    </row>
    <row r="826" spans="2:75" customFormat="1" ht="18.75">
      <c r="B826" s="353" t="s">
        <v>1595</v>
      </c>
      <c r="C826" s="354">
        <v>16929562000154</v>
      </c>
      <c r="D826" s="355" t="s">
        <v>14</v>
      </c>
      <c r="E826" s="355" t="s">
        <v>614</v>
      </c>
      <c r="F826" s="355" t="s">
        <v>1417</v>
      </c>
      <c r="G826" s="356" t="s">
        <v>1417</v>
      </c>
      <c r="H826" s="356" t="s">
        <v>1337</v>
      </c>
      <c r="I826" s="356" t="s">
        <v>34</v>
      </c>
      <c r="J826" s="356" t="s">
        <v>608</v>
      </c>
      <c r="K826" s="357" t="s">
        <v>48</v>
      </c>
      <c r="L826" s="358"/>
      <c r="M826" s="358" t="s">
        <v>1417</v>
      </c>
      <c r="N826" s="357">
        <v>321303</v>
      </c>
      <c r="O826" s="357" t="s">
        <v>1320</v>
      </c>
      <c r="P826" s="361">
        <v>41263</v>
      </c>
      <c r="Q826" s="362">
        <v>25.609348000000001</v>
      </c>
      <c r="R826" s="362">
        <v>33.657745719999994</v>
      </c>
      <c r="S826" s="841">
        <v>31</v>
      </c>
      <c r="T826" s="359">
        <v>-4.9307316617042907E-2</v>
      </c>
      <c r="U826" s="664">
        <v>-0.49300972017480205</v>
      </c>
      <c r="V826" s="359">
        <v>-7.3489617743622948E-2</v>
      </c>
      <c r="W826" s="664">
        <v>-0.63951406169281577</v>
      </c>
      <c r="X826" s="359">
        <v>-0.10539985872817981</v>
      </c>
      <c r="Y826" s="664">
        <v>-0.6931887449489359</v>
      </c>
      <c r="Z826" s="359">
        <v>-0.11229977650880962</v>
      </c>
      <c r="AA826" s="664">
        <v>-0.59312464553876865</v>
      </c>
      <c r="AB826" s="359">
        <v>0.25358052066662817</v>
      </c>
      <c r="AC826" s="363">
        <v>-0.74297661865603237</v>
      </c>
      <c r="AD826" s="865">
        <v>16929553000163</v>
      </c>
      <c r="AE826" s="360" t="s">
        <v>1765</v>
      </c>
      <c r="AF826" s="844" t="s">
        <v>1746</v>
      </c>
      <c r="AG826" s="364" t="s">
        <v>59</v>
      </c>
      <c r="AH826" s="364" t="s">
        <v>1742</v>
      </c>
      <c r="AI826" s="364">
        <v>50000</v>
      </c>
      <c r="AJ826" s="364">
        <v>50000</v>
      </c>
      <c r="AK826" s="364">
        <v>50000</v>
      </c>
      <c r="AL826" s="359">
        <v>0.02</v>
      </c>
      <c r="AM826" s="359">
        <v>0.2</v>
      </c>
      <c r="AN826" s="664" t="s">
        <v>2175</v>
      </c>
      <c r="AO826" s="357" t="s">
        <v>1323</v>
      </c>
      <c r="AP826" s="360" t="s">
        <v>1744</v>
      </c>
      <c r="AQ826" s="366" t="s">
        <v>659</v>
      </c>
      <c r="AR826" s="359">
        <v>0</v>
      </c>
      <c r="AS826" s="359">
        <v>0</v>
      </c>
      <c r="AT826" s="359" t="s">
        <v>1417</v>
      </c>
      <c r="AX826" s="198"/>
      <c r="AY826" s="184"/>
      <c r="AZ826" s="184"/>
      <c r="BA826" s="184"/>
      <c r="BB826" s="848"/>
      <c r="BC826" s="184"/>
      <c r="BD826" s="184"/>
      <c r="BE826" s="184"/>
      <c r="BF826" s="184"/>
      <c r="BG826" s="848"/>
      <c r="BH826" s="186"/>
      <c r="BI826" s="199"/>
      <c r="BJ826" s="199"/>
      <c r="BK826" s="199"/>
      <c r="BL826" s="186"/>
      <c r="BM826" s="186"/>
      <c r="BN826" s="186"/>
      <c r="BO826" s="186"/>
      <c r="BP826" s="186"/>
      <c r="BQ826" s="186"/>
      <c r="BR826" s="186"/>
      <c r="BS826" s="186"/>
      <c r="BT826" s="187"/>
      <c r="BU826" s="188"/>
      <c r="BV826" s="189"/>
      <c r="BW826" s="185"/>
    </row>
    <row r="827" spans="2:75" customFormat="1" ht="18.75">
      <c r="B827" s="353" t="s">
        <v>221</v>
      </c>
      <c r="C827" s="354">
        <v>8830947000131</v>
      </c>
      <c r="D827" s="355" t="s">
        <v>14</v>
      </c>
      <c r="E827" s="355" t="s">
        <v>607</v>
      </c>
      <c r="F827" s="355" t="s">
        <v>1417</v>
      </c>
      <c r="G827" s="356" t="s">
        <v>1417</v>
      </c>
      <c r="H827" s="356" t="s">
        <v>34</v>
      </c>
      <c r="I827" s="356" t="s">
        <v>34</v>
      </c>
      <c r="J827" s="356" t="s">
        <v>608</v>
      </c>
      <c r="K827" s="357" t="s">
        <v>48</v>
      </c>
      <c r="L827" s="358"/>
      <c r="M827" s="358" t="s">
        <v>34</v>
      </c>
      <c r="N827" s="357">
        <v>214019</v>
      </c>
      <c r="O827" s="357" t="s">
        <v>1320</v>
      </c>
      <c r="P827" s="361">
        <v>39190</v>
      </c>
      <c r="Q827" s="362">
        <v>922.93603900000005</v>
      </c>
      <c r="R827" s="362">
        <v>758.15011156175296</v>
      </c>
      <c r="S827" s="841">
        <v>31</v>
      </c>
      <c r="T827" s="359">
        <v>0.1373840280503571</v>
      </c>
      <c r="U827" s="664">
        <v>1.3736635021460992</v>
      </c>
      <c r="V827" s="359">
        <v>0.24757899213145551</v>
      </c>
      <c r="W827" s="664">
        <v>2.1544573466166907</v>
      </c>
      <c r="X827" s="359">
        <v>0.50704420551664842</v>
      </c>
      <c r="Y827" s="664">
        <v>3.3347040565031092</v>
      </c>
      <c r="Z827" s="359">
        <v>0.73421462380935498</v>
      </c>
      <c r="AA827" s="664">
        <v>3.8778419871756533</v>
      </c>
      <c r="AB827" s="359">
        <v>0.22433166961353987</v>
      </c>
      <c r="AC827" s="363">
        <v>0.59137531629704321</v>
      </c>
      <c r="AD827" s="865">
        <v>14213077000154</v>
      </c>
      <c r="AE827" s="360" t="s">
        <v>1800</v>
      </c>
      <c r="AF827" s="844" t="s">
        <v>1760</v>
      </c>
      <c r="AG827" s="364" t="s">
        <v>1435</v>
      </c>
      <c r="AH827" s="364" t="s">
        <v>1747</v>
      </c>
      <c r="AI827" s="364">
        <v>5000</v>
      </c>
      <c r="AJ827" s="364">
        <v>1000</v>
      </c>
      <c r="AK827" s="364">
        <v>1000</v>
      </c>
      <c r="AL827" s="359">
        <v>1.9E-2</v>
      </c>
      <c r="AM827" s="359">
        <v>0.2</v>
      </c>
      <c r="AN827" s="664" t="s">
        <v>666</v>
      </c>
      <c r="AO827" s="357" t="s">
        <v>1323</v>
      </c>
      <c r="AP827" s="360" t="s">
        <v>1744</v>
      </c>
      <c r="AQ827" s="366" t="s">
        <v>659</v>
      </c>
      <c r="AR827" s="359">
        <v>4.4333333333333299E-3</v>
      </c>
      <c r="AS827" s="359">
        <v>4.4333333333333299E-3</v>
      </c>
      <c r="AT827" s="359" t="s">
        <v>1417</v>
      </c>
      <c r="AX827" s="198"/>
      <c r="AY827" s="184"/>
      <c r="AZ827" s="184"/>
      <c r="BA827" s="184"/>
      <c r="BB827" s="848"/>
      <c r="BC827" s="184"/>
      <c r="BD827" s="184"/>
      <c r="BE827" s="184"/>
      <c r="BF827" s="184"/>
      <c r="BG827" s="848"/>
      <c r="BH827" s="186"/>
      <c r="BI827" s="199"/>
      <c r="BJ827" s="199"/>
      <c r="BK827" s="199"/>
      <c r="BL827" s="186"/>
      <c r="BM827" s="186"/>
      <c r="BN827" s="186"/>
      <c r="BO827" s="186"/>
      <c r="BP827" s="186"/>
      <c r="BQ827" s="186"/>
      <c r="BR827" s="186"/>
      <c r="BS827" s="186"/>
      <c r="BT827" s="187"/>
      <c r="BU827" s="188"/>
      <c r="BV827" s="189"/>
      <c r="BW827" s="185"/>
    </row>
    <row r="828" spans="2:75" customFormat="1" ht="18.75">
      <c r="B828" s="353" t="s">
        <v>2841</v>
      </c>
      <c r="C828" s="354">
        <v>44672717000155</v>
      </c>
      <c r="D828" s="355" t="s">
        <v>13</v>
      </c>
      <c r="E828" s="355" t="s">
        <v>1417</v>
      </c>
      <c r="F828" s="355" t="s">
        <v>1417</v>
      </c>
      <c r="G828" s="356" t="s">
        <v>1417</v>
      </c>
      <c r="H828" s="356" t="s">
        <v>1417</v>
      </c>
      <c r="I828" s="356" t="s">
        <v>1417</v>
      </c>
      <c r="J828" s="356" t="s">
        <v>608</v>
      </c>
      <c r="K828" s="357" t="s">
        <v>48</v>
      </c>
      <c r="L828" s="358"/>
      <c r="M828" s="358" t="s">
        <v>1417</v>
      </c>
      <c r="N828" s="357">
        <v>657271</v>
      </c>
      <c r="O828" s="357" t="s">
        <v>1320</v>
      </c>
      <c r="P828" s="361">
        <v>44734</v>
      </c>
      <c r="Q828" s="362"/>
      <c r="R828" s="362"/>
      <c r="S828" s="841">
        <v>31</v>
      </c>
      <c r="T828" s="359"/>
      <c r="U828" s="664"/>
      <c r="V828" s="359"/>
      <c r="W828" s="664"/>
      <c r="X828" s="359"/>
      <c r="Y828" s="664"/>
      <c r="Z828" s="359"/>
      <c r="AA828" s="664"/>
      <c r="AB828" s="359"/>
      <c r="AC828" s="363"/>
      <c r="AD828" s="865">
        <v>44703269000100</v>
      </c>
      <c r="AE828" s="360" t="s">
        <v>1813</v>
      </c>
      <c r="AF828" s="844" t="s">
        <v>1760</v>
      </c>
      <c r="AG828" s="364" t="s">
        <v>1435</v>
      </c>
      <c r="AH828" s="364" t="s">
        <v>2153</v>
      </c>
      <c r="AI828" s="364">
        <v>0</v>
      </c>
      <c r="AJ828" s="364">
        <v>0</v>
      </c>
      <c r="AK828" s="364">
        <v>0</v>
      </c>
      <c r="AL828" s="359">
        <v>0.01</v>
      </c>
      <c r="AM828" s="359">
        <v>0</v>
      </c>
      <c r="AN828" s="664" t="s">
        <v>2161</v>
      </c>
      <c r="AO828" s="357"/>
      <c r="AP828" s="360" t="s">
        <v>1762</v>
      </c>
      <c r="AQ828" s="366" t="s">
        <v>2211</v>
      </c>
      <c r="AR828" s="359">
        <v>0</v>
      </c>
      <c r="AS828" s="359">
        <v>0</v>
      </c>
      <c r="AT828" s="359" t="s">
        <v>1417</v>
      </c>
      <c r="AX828" s="198"/>
      <c r="AY828" s="184"/>
      <c r="AZ828" s="184"/>
      <c r="BA828" s="184"/>
      <c r="BB828" s="848"/>
      <c r="BC828" s="184"/>
      <c r="BD828" s="184"/>
      <c r="BE828" s="184"/>
      <c r="BF828" s="184"/>
      <c r="BG828" s="848"/>
      <c r="BH828" s="186"/>
      <c r="BI828" s="199"/>
      <c r="BJ828" s="199"/>
      <c r="BK828" s="199"/>
      <c r="BL828" s="186"/>
      <c r="BM828" s="186"/>
      <c r="BN828" s="186"/>
      <c r="BO828" s="186"/>
      <c r="BP828" s="186"/>
      <c r="BQ828" s="186"/>
      <c r="BR828" s="186"/>
      <c r="BS828" s="186"/>
      <c r="BT828" s="187"/>
      <c r="BU828" s="188"/>
      <c r="BV828" s="189"/>
      <c r="BW828" s="185"/>
    </row>
    <row r="829" spans="2:75" customFormat="1" ht="18.75">
      <c r="B829" s="353" t="s">
        <v>1147</v>
      </c>
      <c r="C829" s="354">
        <v>37098161000170</v>
      </c>
      <c r="D829" s="355" t="s">
        <v>11</v>
      </c>
      <c r="E829" s="355" t="s">
        <v>661</v>
      </c>
      <c r="F829" s="355" t="s">
        <v>1417</v>
      </c>
      <c r="G829" s="356" t="s">
        <v>1417</v>
      </c>
      <c r="H829" s="356" t="s">
        <v>34</v>
      </c>
      <c r="I829" s="356" t="s">
        <v>34</v>
      </c>
      <c r="J829" s="356" t="s">
        <v>696</v>
      </c>
      <c r="K829" s="357" t="s">
        <v>49</v>
      </c>
      <c r="L829" s="358"/>
      <c r="M829" s="358" t="s">
        <v>34</v>
      </c>
      <c r="N829" s="357">
        <v>570931</v>
      </c>
      <c r="O829" s="357" t="s">
        <v>1320</v>
      </c>
      <c r="P829" s="361">
        <v>44215</v>
      </c>
      <c r="Q829" s="362">
        <v>0</v>
      </c>
      <c r="R829" s="362">
        <v>0</v>
      </c>
      <c r="S829" s="841">
        <v>31</v>
      </c>
      <c r="T829" s="359"/>
      <c r="U829" s="664"/>
      <c r="V829" s="359"/>
      <c r="W829" s="664"/>
      <c r="X829" s="359"/>
      <c r="Y829" s="664"/>
      <c r="Z829" s="359"/>
      <c r="AA829" s="664"/>
      <c r="AB829" s="359"/>
      <c r="AC829" s="363"/>
      <c r="AD829" s="865">
        <v>0</v>
      </c>
      <c r="AE829" s="360" t="s">
        <v>1930</v>
      </c>
      <c r="AF829" s="844" t="s">
        <v>1760</v>
      </c>
      <c r="AG829" s="364" t="s">
        <v>1435</v>
      </c>
      <c r="AH829" s="364" t="s">
        <v>1742</v>
      </c>
      <c r="AI829" s="364">
        <v>1000</v>
      </c>
      <c r="AJ829" s="364">
        <v>1000</v>
      </c>
      <c r="AK829" s="364">
        <v>1000</v>
      </c>
      <c r="AL829" s="359">
        <v>9.0000000000000011E-3</v>
      </c>
      <c r="AM829" s="359">
        <v>0</v>
      </c>
      <c r="AN829" s="664" t="s">
        <v>34</v>
      </c>
      <c r="AO829" s="357" t="s">
        <v>1323</v>
      </c>
      <c r="AP829" s="360" t="s">
        <v>1762</v>
      </c>
      <c r="AQ829" s="366" t="s">
        <v>679</v>
      </c>
      <c r="AR829" s="359">
        <v>2.8002000000000001E-3</v>
      </c>
      <c r="AS829" s="359">
        <v>2.8002000000000001E-3</v>
      </c>
      <c r="AT829" s="359" t="s">
        <v>1417</v>
      </c>
      <c r="AX829" s="198"/>
      <c r="AY829" s="184"/>
      <c r="AZ829" s="184"/>
      <c r="BA829" s="184"/>
      <c r="BB829" s="848"/>
      <c r="BC829" s="184"/>
      <c r="BD829" s="184"/>
      <c r="BE829" s="184"/>
      <c r="BF829" s="184"/>
      <c r="BG829" s="848"/>
      <c r="BH829" s="186"/>
      <c r="BI829" s="199"/>
      <c r="BJ829" s="199"/>
      <c r="BK829" s="199"/>
      <c r="BL829" s="186"/>
      <c r="BM829" s="186"/>
      <c r="BN829" s="186"/>
      <c r="BO829" s="186"/>
      <c r="BP829" s="186"/>
      <c r="BQ829" s="186"/>
      <c r="BR829" s="186"/>
      <c r="BS829" s="186"/>
      <c r="BT829" s="187"/>
      <c r="BU829" s="188"/>
      <c r="BV829" s="189"/>
      <c r="BW829" s="185"/>
    </row>
    <row r="830" spans="2:75" customFormat="1" ht="18.75">
      <c r="B830" s="353" t="s">
        <v>1304</v>
      </c>
      <c r="C830" s="354">
        <v>40962665000109</v>
      </c>
      <c r="D830" s="355" t="s">
        <v>14</v>
      </c>
      <c r="E830" s="355" t="s">
        <v>607</v>
      </c>
      <c r="F830" s="355" t="s">
        <v>1417</v>
      </c>
      <c r="G830" s="356" t="s">
        <v>1417</v>
      </c>
      <c r="H830" s="356" t="s">
        <v>34</v>
      </c>
      <c r="I830" s="356" t="s">
        <v>34</v>
      </c>
      <c r="J830" s="356" t="s">
        <v>608</v>
      </c>
      <c r="K830" s="357" t="s">
        <v>48</v>
      </c>
      <c r="L830" s="358"/>
      <c r="M830" s="358" t="s">
        <v>1414</v>
      </c>
      <c r="N830" s="357">
        <v>630144</v>
      </c>
      <c r="O830" s="357" t="s">
        <v>1320</v>
      </c>
      <c r="P830" s="361">
        <v>44551</v>
      </c>
      <c r="Q830" s="362"/>
      <c r="R830" s="362"/>
      <c r="S830" s="841">
        <v>31</v>
      </c>
      <c r="T830" s="359"/>
      <c r="U830" s="664"/>
      <c r="V830" s="359"/>
      <c r="W830" s="664"/>
      <c r="X830" s="359"/>
      <c r="Y830" s="664"/>
      <c r="Z830" s="359"/>
      <c r="AA830" s="664"/>
      <c r="AB830" s="359"/>
      <c r="AC830" s="363"/>
      <c r="AD830" s="865">
        <v>12123799000192</v>
      </c>
      <c r="AE830" s="360" t="s">
        <v>2694</v>
      </c>
      <c r="AF830" s="844" t="s">
        <v>2695</v>
      </c>
      <c r="AG830" s="364" t="s">
        <v>1429</v>
      </c>
      <c r="AH830" s="364" t="s">
        <v>1747</v>
      </c>
      <c r="AI830" s="364">
        <v>0</v>
      </c>
      <c r="AJ830" s="364">
        <v>0</v>
      </c>
      <c r="AK830" s="364">
        <v>0</v>
      </c>
      <c r="AL830" s="359">
        <v>2.5000000000000001E-3</v>
      </c>
      <c r="AM830" s="359">
        <v>0</v>
      </c>
      <c r="AN830" s="664" t="s">
        <v>666</v>
      </c>
      <c r="AO830" s="357" t="s">
        <v>1323</v>
      </c>
      <c r="AP830" s="360" t="s">
        <v>1744</v>
      </c>
      <c r="AQ830" s="366" t="s">
        <v>659</v>
      </c>
      <c r="AR830" s="359">
        <v>2.66666666666667E-4</v>
      </c>
      <c r="AS830" s="359">
        <v>2.66666666666667E-4</v>
      </c>
      <c r="AT830" s="359" t="s">
        <v>1417</v>
      </c>
      <c r="AX830" s="198"/>
      <c r="AY830" s="184"/>
      <c r="AZ830" s="184"/>
      <c r="BA830" s="184"/>
      <c r="BB830" s="848"/>
      <c r="BC830" s="184"/>
      <c r="BD830" s="184"/>
      <c r="BE830" s="184"/>
      <c r="BF830" s="184"/>
      <c r="BG830" s="848"/>
      <c r="BH830" s="186"/>
      <c r="BI830" s="199"/>
      <c r="BJ830" s="199"/>
      <c r="BK830" s="199"/>
      <c r="BL830" s="186"/>
      <c r="BM830" s="186"/>
      <c r="BN830" s="186"/>
      <c r="BO830" s="186"/>
      <c r="BP830" s="186"/>
      <c r="BQ830" s="186"/>
      <c r="BR830" s="186"/>
      <c r="BS830" s="186"/>
      <c r="BT830" s="187"/>
      <c r="BU830" s="188"/>
      <c r="BV830" s="189"/>
      <c r="BW830" s="185"/>
    </row>
    <row r="831" spans="2:75" customFormat="1" ht="18.75">
      <c r="B831" s="353" t="s">
        <v>1245</v>
      </c>
      <c r="C831" s="354">
        <v>30397165000100</v>
      </c>
      <c r="D831" s="355" t="s">
        <v>14</v>
      </c>
      <c r="E831" s="355" t="s">
        <v>607</v>
      </c>
      <c r="F831" s="355" t="s">
        <v>1417</v>
      </c>
      <c r="G831" s="356" t="s">
        <v>1417</v>
      </c>
      <c r="H831" s="356" t="s">
        <v>34</v>
      </c>
      <c r="I831" s="356" t="s">
        <v>34</v>
      </c>
      <c r="J831" s="356" t="s">
        <v>608</v>
      </c>
      <c r="K831" s="357" t="s">
        <v>48</v>
      </c>
      <c r="L831" s="358"/>
      <c r="M831" s="358" t="s">
        <v>34</v>
      </c>
      <c r="N831" s="357">
        <v>535354</v>
      </c>
      <c r="O831" s="357" t="s">
        <v>1320</v>
      </c>
      <c r="P831" s="361">
        <v>43937</v>
      </c>
      <c r="Q831" s="362">
        <v>118.29317838</v>
      </c>
      <c r="R831" s="362">
        <v>128.73269425007962</v>
      </c>
      <c r="S831" s="841">
        <v>31</v>
      </c>
      <c r="T831" s="359">
        <v>-2.0340664865152958E-2</v>
      </c>
      <c r="U831" s="664">
        <v>-0.20338047538105719</v>
      </c>
      <c r="V831" s="359">
        <v>9.5878390385055745E-3</v>
      </c>
      <c r="W831" s="664">
        <v>8.3434341810870366E-2</v>
      </c>
      <c r="X831" s="359">
        <v>7.1301923524632826E-2</v>
      </c>
      <c r="Y831" s="664">
        <v>0.46893507711382476</v>
      </c>
      <c r="Z831" s="359"/>
      <c r="AA831" s="664"/>
      <c r="AB831" s="359">
        <v>0.24859694258018192</v>
      </c>
      <c r="AC831" s="363">
        <v>-0.42368558489341468</v>
      </c>
      <c r="AD831" s="865">
        <v>0</v>
      </c>
      <c r="AE831" s="360" t="s">
        <v>2028</v>
      </c>
      <c r="AF831" s="844" t="s">
        <v>1760</v>
      </c>
      <c r="AG831" s="364" t="s">
        <v>1435</v>
      </c>
      <c r="AH831" s="364" t="s">
        <v>1747</v>
      </c>
      <c r="AI831" s="364">
        <v>0</v>
      </c>
      <c r="AJ831" s="364">
        <v>0</v>
      </c>
      <c r="AK831" s="364">
        <v>0</v>
      </c>
      <c r="AL831" s="359">
        <v>0.02</v>
      </c>
      <c r="AM831" s="359">
        <v>0.2</v>
      </c>
      <c r="AN831" s="664" t="s">
        <v>666</v>
      </c>
      <c r="AO831" s="357" t="s">
        <v>1323</v>
      </c>
      <c r="AP831" s="360" t="s">
        <v>1744</v>
      </c>
      <c r="AQ831" s="366" t="s">
        <v>670</v>
      </c>
      <c r="AR831" s="359">
        <v>6.0000000000000001E-3</v>
      </c>
      <c r="AS831" s="359">
        <v>6.0000000000000001E-3</v>
      </c>
      <c r="AT831" s="359" t="s">
        <v>1417</v>
      </c>
      <c r="AX831" s="198"/>
      <c r="AY831" s="184"/>
      <c r="AZ831" s="184"/>
      <c r="BA831" s="184"/>
      <c r="BB831" s="848"/>
      <c r="BC831" s="184"/>
      <c r="BD831" s="184"/>
      <c r="BE831" s="184"/>
      <c r="BF831" s="184"/>
      <c r="BG831" s="848"/>
      <c r="BH831" s="186"/>
      <c r="BI831" s="199"/>
      <c r="BJ831" s="199"/>
      <c r="BK831" s="199"/>
      <c r="BL831" s="186"/>
      <c r="BM831" s="186"/>
      <c r="BN831" s="186"/>
      <c r="BO831" s="186"/>
      <c r="BP831" s="186"/>
      <c r="BQ831" s="186"/>
      <c r="BR831" s="186"/>
      <c r="BS831" s="186"/>
      <c r="BT831" s="187"/>
      <c r="BU831" s="188"/>
      <c r="BV831" s="189"/>
      <c r="BW831" s="185"/>
    </row>
    <row r="832" spans="2:75" customFormat="1" ht="18.75">
      <c r="B832" s="353" t="s">
        <v>427</v>
      </c>
      <c r="C832" s="354">
        <v>23243536000133</v>
      </c>
      <c r="D832" s="355" t="s">
        <v>14</v>
      </c>
      <c r="E832" s="355" t="s">
        <v>614</v>
      </c>
      <c r="F832" s="355" t="s">
        <v>1417</v>
      </c>
      <c r="G832" s="356" t="s">
        <v>1417</v>
      </c>
      <c r="H832" s="356" t="s">
        <v>1337</v>
      </c>
      <c r="I832" s="356" t="s">
        <v>34</v>
      </c>
      <c r="J832" s="356" t="s">
        <v>608</v>
      </c>
      <c r="K832" s="357" t="s">
        <v>48</v>
      </c>
      <c r="L832" s="358"/>
      <c r="M832" s="358" t="s">
        <v>34</v>
      </c>
      <c r="N832" s="357">
        <v>436615</v>
      </c>
      <c r="O832" s="357" t="s">
        <v>1320</v>
      </c>
      <c r="P832" s="361">
        <v>42789</v>
      </c>
      <c r="Q832" s="362">
        <v>190.55313000000001</v>
      </c>
      <c r="R832" s="362">
        <v>241.01109943824676</v>
      </c>
      <c r="S832" s="841">
        <v>31</v>
      </c>
      <c r="T832" s="359">
        <v>-4.8906260395183532E-2</v>
      </c>
      <c r="U832" s="664">
        <v>-0.48899967401372357</v>
      </c>
      <c r="V832" s="359">
        <v>-7.318017176380498E-2</v>
      </c>
      <c r="W832" s="664">
        <v>-0.63682123158287718</v>
      </c>
      <c r="X832" s="359">
        <v>-0.107138574458571</v>
      </c>
      <c r="Y832" s="664">
        <v>-0.70462384732493755</v>
      </c>
      <c r="Z832" s="359">
        <v>-0.10972909924143415</v>
      </c>
      <c r="AA832" s="664">
        <v>-0.57954730736047733</v>
      </c>
      <c r="AB832" s="359">
        <v>0.25358212591492324</v>
      </c>
      <c r="AC832" s="363">
        <v>-0.7417516165363145</v>
      </c>
      <c r="AD832" s="865">
        <v>16929553000163</v>
      </c>
      <c r="AE832" s="360" t="s">
        <v>1765</v>
      </c>
      <c r="AF832" s="844" t="s">
        <v>1741</v>
      </c>
      <c r="AG832" s="364" t="s">
        <v>1436</v>
      </c>
      <c r="AH832" s="364" t="s">
        <v>1747</v>
      </c>
      <c r="AI832" s="364">
        <v>10000</v>
      </c>
      <c r="AJ832" s="364">
        <v>5000</v>
      </c>
      <c r="AK832" s="364">
        <v>10000</v>
      </c>
      <c r="AL832" s="359">
        <v>0.02</v>
      </c>
      <c r="AM832" s="359">
        <v>0.2</v>
      </c>
      <c r="AN832" s="664" t="s">
        <v>666</v>
      </c>
      <c r="AO832" s="357" t="s">
        <v>1323</v>
      </c>
      <c r="AP832" s="360" t="s">
        <v>1744</v>
      </c>
      <c r="AQ832" s="366" t="s">
        <v>659</v>
      </c>
      <c r="AR832" s="359">
        <v>5.0000000000000001E-3</v>
      </c>
      <c r="AS832" s="359">
        <v>5.0000000000000001E-3</v>
      </c>
      <c r="AT832" s="359" t="s">
        <v>1417</v>
      </c>
      <c r="AX832" s="198"/>
      <c r="AY832" s="184"/>
      <c r="AZ832" s="184"/>
      <c r="BA832" s="184"/>
      <c r="BB832" s="848"/>
      <c r="BC832" s="184"/>
      <c r="BD832" s="184"/>
      <c r="BE832" s="184"/>
      <c r="BF832" s="184"/>
      <c r="BG832" s="848"/>
      <c r="BH832" s="186"/>
      <c r="BI832" s="199"/>
      <c r="BJ832" s="199"/>
      <c r="BK832" s="199"/>
      <c r="BL832" s="186"/>
      <c r="BM832" s="186"/>
      <c r="BN832" s="186"/>
      <c r="BO832" s="186"/>
      <c r="BP832" s="186"/>
      <c r="BQ832" s="186"/>
      <c r="BR832" s="186"/>
      <c r="BS832" s="186"/>
      <c r="BT832" s="187"/>
      <c r="BU832" s="188"/>
      <c r="BV832" s="189"/>
      <c r="BW832" s="185"/>
    </row>
    <row r="833" spans="2:75" customFormat="1" ht="18.75">
      <c r="B833" s="353" t="s">
        <v>423</v>
      </c>
      <c r="C833" s="354">
        <v>2162620000152</v>
      </c>
      <c r="D833" s="355" t="s">
        <v>14</v>
      </c>
      <c r="E833" s="355" t="s">
        <v>15</v>
      </c>
      <c r="F833" s="355" t="s">
        <v>17</v>
      </c>
      <c r="G833" s="356" t="s">
        <v>1417</v>
      </c>
      <c r="H833" s="356" t="s">
        <v>34</v>
      </c>
      <c r="I833" s="356" t="s">
        <v>34</v>
      </c>
      <c r="J833" s="356" t="s">
        <v>611</v>
      </c>
      <c r="K833" s="357" t="s">
        <v>49</v>
      </c>
      <c r="L833" s="358"/>
      <c r="M833" s="358" t="s">
        <v>34</v>
      </c>
      <c r="N833" s="357">
        <v>174394</v>
      </c>
      <c r="O833" s="357" t="s">
        <v>1320</v>
      </c>
      <c r="P833" s="361">
        <v>35782</v>
      </c>
      <c r="Q833" s="362">
        <v>0</v>
      </c>
      <c r="R833" s="362">
        <v>0</v>
      </c>
      <c r="S833" s="841">
        <v>31</v>
      </c>
      <c r="T833" s="359"/>
      <c r="U833" s="664"/>
      <c r="V833" s="359"/>
      <c r="W833" s="664"/>
      <c r="X833" s="359"/>
      <c r="Y833" s="664"/>
      <c r="Z833" s="359"/>
      <c r="AA833" s="664"/>
      <c r="AB833" s="359"/>
      <c r="AC833" s="363"/>
      <c r="AD833" s="865">
        <v>11904064000133</v>
      </c>
      <c r="AE833" s="360" t="s">
        <v>1803</v>
      </c>
      <c r="AF833" s="844" t="s">
        <v>1783</v>
      </c>
      <c r="AG833" s="364" t="s">
        <v>59</v>
      </c>
      <c r="AH833" s="364" t="s">
        <v>1742</v>
      </c>
      <c r="AI833" s="364">
        <v>20000</v>
      </c>
      <c r="AJ833" s="364">
        <v>10000</v>
      </c>
      <c r="AK833" s="364">
        <v>20000</v>
      </c>
      <c r="AL833" s="359">
        <v>1.95E-2</v>
      </c>
      <c r="AM833" s="359">
        <v>0.2</v>
      </c>
      <c r="AN833" s="664" t="s">
        <v>2228</v>
      </c>
      <c r="AO833" s="357" t="s">
        <v>1323</v>
      </c>
      <c r="AP833" s="360" t="s">
        <v>1762</v>
      </c>
      <c r="AQ833" s="366" t="s">
        <v>664</v>
      </c>
      <c r="AR833" s="359">
        <v>3.8999999999999998E-3</v>
      </c>
      <c r="AS833" s="359">
        <v>3.8999999999999998E-3</v>
      </c>
      <c r="AT833" s="359" t="s">
        <v>1417</v>
      </c>
      <c r="AX833" s="198"/>
      <c r="AY833" s="184"/>
      <c r="AZ833" s="184"/>
      <c r="BA833" s="184"/>
      <c r="BB833" s="848"/>
      <c r="BC833" s="184"/>
      <c r="BD833" s="184"/>
      <c r="BE833" s="184"/>
      <c r="BF833" s="184"/>
      <c r="BG833" s="848"/>
      <c r="BH833" s="186"/>
      <c r="BI833" s="199"/>
      <c r="BJ833" s="199"/>
      <c r="BK833" s="199"/>
      <c r="BL833" s="186"/>
      <c r="BM833" s="186"/>
      <c r="BN833" s="186"/>
      <c r="BO833" s="186"/>
      <c r="BP833" s="186"/>
      <c r="BQ833" s="186"/>
      <c r="BR833" s="186"/>
      <c r="BS833" s="186"/>
      <c r="BT833" s="187"/>
      <c r="BU833" s="188"/>
      <c r="BV833" s="189"/>
      <c r="BW833" s="185"/>
    </row>
    <row r="834" spans="2:75" customFormat="1" ht="18.75">
      <c r="B834" s="353" t="s">
        <v>76</v>
      </c>
      <c r="C834" s="354">
        <v>29044189000104</v>
      </c>
      <c r="D834" s="355" t="s">
        <v>11</v>
      </c>
      <c r="E834" s="355" t="s">
        <v>620</v>
      </c>
      <c r="F834" s="355" t="s">
        <v>663</v>
      </c>
      <c r="G834" s="356" t="s">
        <v>738</v>
      </c>
      <c r="H834" s="356" t="s">
        <v>34</v>
      </c>
      <c r="I834" s="356" t="s">
        <v>1417</v>
      </c>
      <c r="J834" s="356" t="s">
        <v>608</v>
      </c>
      <c r="K834" s="357" t="s">
        <v>48</v>
      </c>
      <c r="L834" s="358"/>
      <c r="M834" s="358" t="s">
        <v>34</v>
      </c>
      <c r="N834" s="357">
        <v>462276</v>
      </c>
      <c r="O834" s="357" t="s">
        <v>1320</v>
      </c>
      <c r="P834" s="361">
        <v>43075</v>
      </c>
      <c r="Q834" s="362">
        <v>449.94000091999999</v>
      </c>
      <c r="R834" s="362">
        <v>343.42933238780842</v>
      </c>
      <c r="S834" s="841">
        <v>31</v>
      </c>
      <c r="T834" s="359">
        <v>0.11911780103303604</v>
      </c>
      <c r="U834" s="664">
        <v>1.1910247359686235</v>
      </c>
      <c r="V834" s="359">
        <v>0.13711286096302233</v>
      </c>
      <c r="W834" s="664">
        <v>1.193169937700399</v>
      </c>
      <c r="X834" s="359">
        <v>0.20858032726103226</v>
      </c>
      <c r="Y834" s="664">
        <v>1.3717811107127864</v>
      </c>
      <c r="Z834" s="359">
        <v>0.19855427308685192</v>
      </c>
      <c r="AA834" s="664">
        <v>1.0486880428974708</v>
      </c>
      <c r="AB834" s="359">
        <v>3.9013279889606261E-3</v>
      </c>
      <c r="AC834" s="363">
        <v>5.6898781562407583</v>
      </c>
      <c r="AD834" s="865">
        <v>0</v>
      </c>
      <c r="AE834" s="360" t="s">
        <v>1823</v>
      </c>
      <c r="AF834" s="844" t="s">
        <v>1760</v>
      </c>
      <c r="AG834" s="364" t="s">
        <v>1435</v>
      </c>
      <c r="AH834" s="364" t="s">
        <v>1747</v>
      </c>
      <c r="AI834" s="364">
        <v>1000</v>
      </c>
      <c r="AJ834" s="364">
        <v>1000</v>
      </c>
      <c r="AK834" s="364">
        <v>500</v>
      </c>
      <c r="AL834" s="359">
        <v>5.0000000000000001E-3</v>
      </c>
      <c r="AM834" s="359">
        <v>0</v>
      </c>
      <c r="AN834" s="664" t="s">
        <v>64</v>
      </c>
      <c r="AO834" s="357" t="s">
        <v>1323</v>
      </c>
      <c r="AP834" s="360" t="s">
        <v>1749</v>
      </c>
      <c r="AQ834" s="366" t="s">
        <v>669</v>
      </c>
      <c r="AR834" s="359">
        <v>1.33333333333333E-3</v>
      </c>
      <c r="AS834" s="359">
        <v>1.33333333333333E-3</v>
      </c>
      <c r="AT834" s="359" t="s">
        <v>1417</v>
      </c>
      <c r="AX834" s="198"/>
      <c r="AY834" s="184"/>
      <c r="AZ834" s="184"/>
      <c r="BA834" s="184"/>
      <c r="BB834" s="848"/>
      <c r="BC834" s="184"/>
      <c r="BD834" s="184"/>
      <c r="BE834" s="184"/>
      <c r="BF834" s="184"/>
      <c r="BG834" s="848"/>
      <c r="BH834" s="186"/>
      <c r="BI834" s="199"/>
      <c r="BJ834" s="199"/>
      <c r="BK834" s="199"/>
      <c r="BL834" s="186"/>
      <c r="BM834" s="186"/>
      <c r="BN834" s="186"/>
      <c r="BO834" s="186"/>
      <c r="BP834" s="186"/>
      <c r="BQ834" s="186"/>
      <c r="BR834" s="186"/>
      <c r="BS834" s="186"/>
      <c r="BT834" s="187"/>
      <c r="BU834" s="188"/>
      <c r="BV834" s="189"/>
      <c r="BW834" s="185"/>
    </row>
    <row r="835" spans="2:75" customFormat="1" ht="18.75">
      <c r="B835" s="353" t="s">
        <v>79</v>
      </c>
      <c r="C835" s="354">
        <v>30056825000199</v>
      </c>
      <c r="D835" s="355" t="s">
        <v>11</v>
      </c>
      <c r="E835" s="355" t="s">
        <v>620</v>
      </c>
      <c r="F835" s="355" t="s">
        <v>663</v>
      </c>
      <c r="G835" s="356" t="s">
        <v>738</v>
      </c>
      <c r="H835" s="356" t="s">
        <v>34</v>
      </c>
      <c r="I835" s="356" t="s">
        <v>1417</v>
      </c>
      <c r="J835" s="356" t="s">
        <v>608</v>
      </c>
      <c r="K835" s="357" t="s">
        <v>48</v>
      </c>
      <c r="L835" s="358"/>
      <c r="M835" s="358" t="s">
        <v>34</v>
      </c>
      <c r="N835" s="357">
        <v>502766</v>
      </c>
      <c r="O835" s="357" t="s">
        <v>1320</v>
      </c>
      <c r="P835" s="361">
        <v>43671</v>
      </c>
      <c r="Q835" s="362">
        <v>0</v>
      </c>
      <c r="R835" s="362">
        <v>0</v>
      </c>
      <c r="S835" s="841">
        <v>31</v>
      </c>
      <c r="T835" s="359"/>
      <c r="U835" s="664"/>
      <c r="V835" s="359"/>
      <c r="W835" s="664"/>
      <c r="X835" s="359"/>
      <c r="Y835" s="664"/>
      <c r="Z835" s="359"/>
      <c r="AA835" s="664"/>
      <c r="AB835" s="359"/>
      <c r="AC835" s="363"/>
      <c r="AD835" s="865">
        <v>0</v>
      </c>
      <c r="AE835" s="360" t="s">
        <v>1806</v>
      </c>
      <c r="AF835" s="844" t="s">
        <v>1806</v>
      </c>
      <c r="AG835" s="364" t="s">
        <v>719</v>
      </c>
      <c r="AH835" s="364" t="s">
        <v>1747</v>
      </c>
      <c r="AI835" s="364">
        <v>1000</v>
      </c>
      <c r="AJ835" s="364">
        <v>0</v>
      </c>
      <c r="AK835" s="364">
        <v>1000</v>
      </c>
      <c r="AL835" s="359">
        <v>6.0000000000000001E-3</v>
      </c>
      <c r="AM835" s="359">
        <v>0</v>
      </c>
      <c r="AN835" s="664" t="s">
        <v>64</v>
      </c>
      <c r="AO835" s="357" t="s">
        <v>1323</v>
      </c>
      <c r="AP835" s="360" t="s">
        <v>1749</v>
      </c>
      <c r="AQ835" s="366" t="s">
        <v>1371</v>
      </c>
      <c r="AR835" s="359">
        <v>8.0000000000000004E-4</v>
      </c>
      <c r="AS835" s="359">
        <v>8.0000000000000004E-4</v>
      </c>
      <c r="AT835" s="359" t="s">
        <v>1417</v>
      </c>
      <c r="AX835" s="198"/>
      <c r="AY835" s="184"/>
      <c r="AZ835" s="184"/>
      <c r="BA835" s="184"/>
      <c r="BB835" s="848"/>
      <c r="BC835" s="184"/>
      <c r="BD835" s="184"/>
      <c r="BE835" s="184"/>
      <c r="BF835" s="184"/>
      <c r="BG835" s="848"/>
      <c r="BH835" s="186"/>
      <c r="BI835" s="199"/>
      <c r="BJ835" s="199"/>
      <c r="BK835" s="199"/>
      <c r="BL835" s="186"/>
      <c r="BM835" s="186"/>
      <c r="BN835" s="186"/>
      <c r="BO835" s="186"/>
      <c r="BP835" s="186"/>
      <c r="BQ835" s="186"/>
      <c r="BR835" s="186"/>
      <c r="BS835" s="186"/>
      <c r="BT835" s="187"/>
      <c r="BU835" s="188"/>
      <c r="BV835" s="189"/>
      <c r="BW835" s="185"/>
    </row>
    <row r="836" spans="2:75" customFormat="1" ht="18.75">
      <c r="B836" s="353" t="s">
        <v>1509</v>
      </c>
      <c r="C836" s="354">
        <v>14091645000191</v>
      </c>
      <c r="D836" s="355" t="s">
        <v>11</v>
      </c>
      <c r="E836" s="355" t="s">
        <v>621</v>
      </c>
      <c r="F836" s="355" t="s">
        <v>663</v>
      </c>
      <c r="G836" s="356" t="s">
        <v>1417</v>
      </c>
      <c r="H836" s="356" t="s">
        <v>34</v>
      </c>
      <c r="I836" s="356" t="s">
        <v>1417</v>
      </c>
      <c r="J836" s="356" t="s">
        <v>608</v>
      </c>
      <c r="K836" s="357" t="s">
        <v>48</v>
      </c>
      <c r="L836" s="358"/>
      <c r="M836" s="358" t="s">
        <v>1417</v>
      </c>
      <c r="N836" s="357">
        <v>351164</v>
      </c>
      <c r="O836" s="357" t="s">
        <v>1320</v>
      </c>
      <c r="P836" s="361">
        <v>41564</v>
      </c>
      <c r="Q836" s="362">
        <v>536.13145599999996</v>
      </c>
      <c r="R836" s="362">
        <v>604.27353777689257</v>
      </c>
      <c r="S836" s="841">
        <v>31</v>
      </c>
      <c r="T836" s="359">
        <v>8.2862604734403211E-2</v>
      </c>
      <c r="U836" s="664">
        <v>0.82851942421346403</v>
      </c>
      <c r="V836" s="359">
        <v>0.12145439289231708</v>
      </c>
      <c r="W836" s="664">
        <v>1.0569083701043023</v>
      </c>
      <c r="X836" s="359">
        <v>0.16397742982233177</v>
      </c>
      <c r="Y836" s="664">
        <v>1.0784389101662446</v>
      </c>
      <c r="Z836" s="359">
        <v>0.22546200060023147</v>
      </c>
      <c r="AA836" s="664">
        <v>1.1908044107103224</v>
      </c>
      <c r="AB836" s="359">
        <v>2.8247532250560297E-2</v>
      </c>
      <c r="AC836" s="363">
        <v>0.23151094318629492</v>
      </c>
      <c r="AD836" s="865">
        <v>0</v>
      </c>
      <c r="AE836" s="360" t="s">
        <v>1795</v>
      </c>
      <c r="AF836" s="844" t="s">
        <v>1795</v>
      </c>
      <c r="AG836" s="364" t="s">
        <v>1438</v>
      </c>
      <c r="AH836" s="364" t="s">
        <v>1747</v>
      </c>
      <c r="AI836" s="364">
        <v>1000000</v>
      </c>
      <c r="AJ836" s="364">
        <v>0</v>
      </c>
      <c r="AK836" s="364">
        <v>1000000</v>
      </c>
      <c r="AL836" s="359">
        <v>2E-3</v>
      </c>
      <c r="AM836" s="359">
        <v>0</v>
      </c>
      <c r="AN836" s="664" t="s">
        <v>2175</v>
      </c>
      <c r="AO836" s="357" t="s">
        <v>1320</v>
      </c>
      <c r="AP836" s="360" t="s">
        <v>1749</v>
      </c>
      <c r="AQ836" s="366" t="s">
        <v>669</v>
      </c>
      <c r="AR836" s="359">
        <v>0</v>
      </c>
      <c r="AS836" s="359">
        <v>0</v>
      </c>
      <c r="AT836" s="359" t="s">
        <v>1417</v>
      </c>
      <c r="AX836" s="198"/>
      <c r="AY836" s="184"/>
      <c r="AZ836" s="184"/>
      <c r="BA836" s="184"/>
      <c r="BB836" s="848"/>
      <c r="BC836" s="184"/>
      <c r="BD836" s="184"/>
      <c r="BE836" s="184"/>
      <c r="BF836" s="184"/>
      <c r="BG836" s="848"/>
      <c r="BH836" s="186"/>
      <c r="BI836" s="199"/>
      <c r="BJ836" s="199"/>
      <c r="BK836" s="199"/>
      <c r="BL836" s="186"/>
      <c r="BM836" s="186"/>
      <c r="BN836" s="186"/>
      <c r="BO836" s="186"/>
      <c r="BP836" s="186"/>
      <c r="BQ836" s="186"/>
      <c r="BR836" s="186"/>
      <c r="BS836" s="186"/>
      <c r="BT836" s="187"/>
      <c r="BU836" s="188"/>
      <c r="BV836" s="189"/>
      <c r="BW836" s="185"/>
    </row>
    <row r="837" spans="2:75" customFormat="1" ht="18.75">
      <c r="B837" s="353" t="s">
        <v>1290</v>
      </c>
      <c r="C837" s="354">
        <v>44315854000132</v>
      </c>
      <c r="D837" s="355" t="s">
        <v>11</v>
      </c>
      <c r="E837" s="355" t="s">
        <v>621</v>
      </c>
      <c r="F837" s="355" t="s">
        <v>663</v>
      </c>
      <c r="G837" s="356" t="s">
        <v>865</v>
      </c>
      <c r="H837" s="356" t="s">
        <v>34</v>
      </c>
      <c r="I837" s="356" t="s">
        <v>1417</v>
      </c>
      <c r="J837" s="356" t="s">
        <v>608</v>
      </c>
      <c r="K837" s="357" t="s">
        <v>48</v>
      </c>
      <c r="L837" s="358"/>
      <c r="M837" s="358" t="s">
        <v>34</v>
      </c>
      <c r="N837" s="357">
        <v>629588</v>
      </c>
      <c r="O837" s="357" t="s">
        <v>1320</v>
      </c>
      <c r="P837" s="361">
        <v>44560</v>
      </c>
      <c r="Q837" s="362"/>
      <c r="R837" s="362"/>
      <c r="S837" s="841">
        <v>31</v>
      </c>
      <c r="T837" s="359"/>
      <c r="U837" s="664"/>
      <c r="V837" s="359"/>
      <c r="W837" s="664"/>
      <c r="X837" s="359"/>
      <c r="Y837" s="664"/>
      <c r="Z837" s="359"/>
      <c r="AA837" s="664"/>
      <c r="AB837" s="359"/>
      <c r="AC837" s="363"/>
      <c r="AD837" s="865">
        <v>40142060000163</v>
      </c>
      <c r="AE837" s="360" t="s">
        <v>1750</v>
      </c>
      <c r="AF837" s="844" t="s">
        <v>1751</v>
      </c>
      <c r="AG837" s="364" t="s">
        <v>719</v>
      </c>
      <c r="AH837" s="364" t="s">
        <v>1747</v>
      </c>
      <c r="AI837" s="364">
        <v>10000</v>
      </c>
      <c r="AJ837" s="364">
        <v>1000</v>
      </c>
      <c r="AK837" s="364">
        <v>0</v>
      </c>
      <c r="AL837" s="359">
        <v>3.4999999999999996E-3</v>
      </c>
      <c r="AM837" s="359">
        <v>0.2</v>
      </c>
      <c r="AN837" s="664" t="s">
        <v>636</v>
      </c>
      <c r="AO837" s="357" t="s">
        <v>1323</v>
      </c>
      <c r="AP837" s="360" t="s">
        <v>1749</v>
      </c>
      <c r="AQ837" s="366" t="s">
        <v>675</v>
      </c>
      <c r="AR837" s="359">
        <v>9.33333333333333E-4</v>
      </c>
      <c r="AS837" s="359">
        <v>9.33333333333333E-4</v>
      </c>
      <c r="AT837" s="359" t="s">
        <v>1417</v>
      </c>
      <c r="AX837" s="198"/>
      <c r="AY837" s="184"/>
      <c r="AZ837" s="184"/>
      <c r="BA837" s="184"/>
      <c r="BB837" s="848"/>
      <c r="BC837" s="184"/>
      <c r="BD837" s="184"/>
      <c r="BE837" s="184"/>
      <c r="BF837" s="184"/>
      <c r="BG837" s="848"/>
      <c r="BH837" s="186"/>
      <c r="BI837" s="199"/>
      <c r="BJ837" s="199"/>
      <c r="BK837" s="199"/>
      <c r="BL837" s="186"/>
      <c r="BM837" s="186"/>
      <c r="BN837" s="186"/>
      <c r="BO837" s="186"/>
      <c r="BP837" s="186"/>
      <c r="BQ837" s="186"/>
      <c r="BR837" s="186"/>
      <c r="BS837" s="186"/>
      <c r="BT837" s="187"/>
      <c r="BU837" s="188"/>
      <c r="BV837" s="189"/>
      <c r="BW837" s="185"/>
    </row>
    <row r="838" spans="2:75" customFormat="1" ht="18.75">
      <c r="B838" s="353" t="s">
        <v>143</v>
      </c>
      <c r="C838" s="354">
        <v>33342285000106</v>
      </c>
      <c r="D838" s="355" t="s">
        <v>11</v>
      </c>
      <c r="E838" s="355" t="s">
        <v>620</v>
      </c>
      <c r="F838" s="355" t="s">
        <v>663</v>
      </c>
      <c r="G838" s="356" t="s">
        <v>738</v>
      </c>
      <c r="H838" s="356" t="s">
        <v>34</v>
      </c>
      <c r="I838" s="356" t="s">
        <v>1417</v>
      </c>
      <c r="J838" s="356" t="s">
        <v>608</v>
      </c>
      <c r="K838" s="357" t="s">
        <v>48</v>
      </c>
      <c r="L838" s="358"/>
      <c r="M838" s="358" t="s">
        <v>34</v>
      </c>
      <c r="N838" s="357">
        <v>505501</v>
      </c>
      <c r="O838" s="357" t="s">
        <v>1320</v>
      </c>
      <c r="P838" s="361">
        <v>43705</v>
      </c>
      <c r="Q838" s="362">
        <v>19.054923479999999</v>
      </c>
      <c r="R838" s="362">
        <v>30.947470189402384</v>
      </c>
      <c r="S838" s="841">
        <v>31</v>
      </c>
      <c r="T838" s="359">
        <v>0.11432525849097641</v>
      </c>
      <c r="U838" s="664">
        <v>1.1431054773332838</v>
      </c>
      <c r="V838" s="359">
        <v>0.13016140936746079</v>
      </c>
      <c r="W838" s="664">
        <v>1.132677705177876</v>
      </c>
      <c r="X838" s="359">
        <v>0.1986268790101211</v>
      </c>
      <c r="Y838" s="664">
        <v>1.3063197487696265</v>
      </c>
      <c r="Z838" s="359">
        <v>0.20374723785787752</v>
      </c>
      <c r="AA838" s="664">
        <v>1.0761153048641785</v>
      </c>
      <c r="AB838" s="359">
        <v>2.3458986359580257E-3</v>
      </c>
      <c r="AC838" s="363">
        <v>6.4992702904785755</v>
      </c>
      <c r="AD838" s="865">
        <v>0</v>
      </c>
      <c r="AE838" s="360" t="s">
        <v>2000</v>
      </c>
      <c r="AF838" s="844" t="s">
        <v>1741</v>
      </c>
      <c r="AG838" s="364" t="s">
        <v>1436</v>
      </c>
      <c r="AH838" s="364" t="s">
        <v>1747</v>
      </c>
      <c r="AI838" s="364">
        <v>1000</v>
      </c>
      <c r="AJ838" s="364">
        <v>1000</v>
      </c>
      <c r="AK838" s="364">
        <v>1000</v>
      </c>
      <c r="AL838" s="359">
        <v>3.4999999999999996E-3</v>
      </c>
      <c r="AM838" s="359">
        <v>0</v>
      </c>
      <c r="AN838" s="664" t="s">
        <v>34</v>
      </c>
      <c r="AO838" s="357" t="s">
        <v>1323</v>
      </c>
      <c r="AP838" s="360" t="s">
        <v>1749</v>
      </c>
      <c r="AQ838" s="366" t="s">
        <v>662</v>
      </c>
      <c r="AR838" s="359">
        <v>9.33333333333333E-4</v>
      </c>
      <c r="AS838" s="359">
        <v>9.33333333333333E-4</v>
      </c>
      <c r="AT838" s="359" t="s">
        <v>1417</v>
      </c>
      <c r="AX838" s="198"/>
      <c r="AY838" s="184"/>
      <c r="AZ838" s="184"/>
      <c r="BA838" s="184"/>
      <c r="BB838" s="848"/>
      <c r="BC838" s="184"/>
      <c r="BD838" s="184"/>
      <c r="BE838" s="184"/>
      <c r="BF838" s="184"/>
      <c r="BG838" s="848"/>
      <c r="BH838" s="186"/>
      <c r="BI838" s="199"/>
      <c r="BJ838" s="199"/>
      <c r="BK838" s="199"/>
      <c r="BL838" s="186"/>
      <c r="BM838" s="186"/>
      <c r="BN838" s="186"/>
      <c r="BO838" s="186"/>
      <c r="BP838" s="186"/>
      <c r="BQ838" s="186"/>
      <c r="BR838" s="186"/>
      <c r="BS838" s="186"/>
      <c r="BT838" s="187"/>
      <c r="BU838" s="188"/>
      <c r="BV838" s="189"/>
      <c r="BW838" s="185"/>
    </row>
    <row r="839" spans="2:75" customFormat="1" ht="18.75">
      <c r="B839" s="353" t="s">
        <v>834</v>
      </c>
      <c r="C839" s="354">
        <v>42730970000192</v>
      </c>
      <c r="D839" s="355" t="s">
        <v>11</v>
      </c>
      <c r="E839" s="355" t="s">
        <v>620</v>
      </c>
      <c r="F839" s="355" t="s">
        <v>663</v>
      </c>
      <c r="G839" s="356" t="s">
        <v>738</v>
      </c>
      <c r="H839" s="356" t="s">
        <v>34</v>
      </c>
      <c r="I839" s="356" t="s">
        <v>1417</v>
      </c>
      <c r="J839" s="356" t="s">
        <v>1417</v>
      </c>
      <c r="K839" s="357" t="s">
        <v>48</v>
      </c>
      <c r="L839" s="358"/>
      <c r="M839" s="358" t="s">
        <v>34</v>
      </c>
      <c r="N839" s="357">
        <v>613657</v>
      </c>
      <c r="O839" s="357" t="s">
        <v>1320</v>
      </c>
      <c r="P839" s="361">
        <v>44456</v>
      </c>
      <c r="Q839" s="362"/>
      <c r="R839" s="362"/>
      <c r="S839" s="841">
        <v>31</v>
      </c>
      <c r="T839" s="359"/>
      <c r="U839" s="664"/>
      <c r="V839" s="359"/>
      <c r="W839" s="664"/>
      <c r="X839" s="359"/>
      <c r="Y839" s="664"/>
      <c r="Z839" s="359"/>
      <c r="AA839" s="664"/>
      <c r="AB839" s="359"/>
      <c r="AC839" s="363"/>
      <c r="AD839" s="865">
        <v>0</v>
      </c>
      <c r="AE839" s="360" t="s">
        <v>1763</v>
      </c>
      <c r="AF839" s="844" t="s">
        <v>1760</v>
      </c>
      <c r="AG839" s="364" t="s">
        <v>1435</v>
      </c>
      <c r="AH839" s="364" t="s">
        <v>1742</v>
      </c>
      <c r="AI839" s="364">
        <v>5000</v>
      </c>
      <c r="AJ839" s="364">
        <v>1000</v>
      </c>
      <c r="AK839" s="364">
        <v>1000</v>
      </c>
      <c r="AL839" s="359">
        <v>5.0000000000000001E-3</v>
      </c>
      <c r="AM839" s="359">
        <v>0.2</v>
      </c>
      <c r="AN839" s="664" t="s">
        <v>2161</v>
      </c>
      <c r="AO839" s="357" t="s">
        <v>1323</v>
      </c>
      <c r="AP839" s="360" t="s">
        <v>1749</v>
      </c>
      <c r="AQ839" s="366" t="s">
        <v>675</v>
      </c>
      <c r="AR839" s="359">
        <v>1.66666666666667E-3</v>
      </c>
      <c r="AS839" s="359">
        <v>1.66666666666667E-3</v>
      </c>
      <c r="AT839" s="359" t="s">
        <v>1417</v>
      </c>
      <c r="AX839" s="198"/>
      <c r="AY839" s="184"/>
      <c r="AZ839" s="184"/>
      <c r="BA839" s="184"/>
      <c r="BB839" s="848"/>
      <c r="BC839" s="184"/>
      <c r="BD839" s="184"/>
      <c r="BE839" s="184"/>
      <c r="BF839" s="184"/>
      <c r="BG839" s="848"/>
      <c r="BH839" s="186"/>
      <c r="BI839" s="199"/>
      <c r="BJ839" s="199"/>
      <c r="BK839" s="199"/>
      <c r="BL839" s="186"/>
      <c r="BM839" s="186"/>
      <c r="BN839" s="186"/>
      <c r="BO839" s="186"/>
      <c r="BP839" s="186"/>
      <c r="BQ839" s="186"/>
      <c r="BR839" s="186"/>
      <c r="BS839" s="186"/>
      <c r="BT839" s="187"/>
      <c r="BU839" s="188"/>
      <c r="BV839" s="189"/>
      <c r="BW839" s="185"/>
    </row>
    <row r="840" spans="2:75" customFormat="1" ht="18.75">
      <c r="B840" s="353" t="s">
        <v>842</v>
      </c>
      <c r="C840" s="354">
        <v>22232878000195</v>
      </c>
      <c r="D840" s="355" t="s">
        <v>11</v>
      </c>
      <c r="E840" s="355" t="s">
        <v>620</v>
      </c>
      <c r="F840" s="355" t="s">
        <v>663</v>
      </c>
      <c r="G840" s="356" t="s">
        <v>738</v>
      </c>
      <c r="H840" s="356" t="s">
        <v>34</v>
      </c>
      <c r="I840" s="356" t="s">
        <v>1417</v>
      </c>
      <c r="J840" s="356" t="s">
        <v>608</v>
      </c>
      <c r="K840" s="357" t="s">
        <v>48</v>
      </c>
      <c r="L840" s="358"/>
      <c r="M840" s="358" t="s">
        <v>34</v>
      </c>
      <c r="N840" s="357">
        <v>400513</v>
      </c>
      <c r="O840" s="357" t="s">
        <v>1320</v>
      </c>
      <c r="P840" s="361">
        <v>42186</v>
      </c>
      <c r="Q840" s="362">
        <v>992.54165799999998</v>
      </c>
      <c r="R840" s="362">
        <v>803.69423733466147</v>
      </c>
      <c r="S840" s="841">
        <v>31</v>
      </c>
      <c r="T840" s="359">
        <v>0.12047423689349368</v>
      </c>
      <c r="U840" s="664">
        <v>1.2045873491846941</v>
      </c>
      <c r="V840" s="359">
        <v>0.13609562418140242</v>
      </c>
      <c r="W840" s="664">
        <v>1.1843178406846471</v>
      </c>
      <c r="X840" s="359">
        <v>0.22615526344841586</v>
      </c>
      <c r="Y840" s="664">
        <v>1.4873671096438541</v>
      </c>
      <c r="Z840" s="359">
        <v>0.21902119268960263</v>
      </c>
      <c r="AA840" s="664">
        <v>1.1567865165725246</v>
      </c>
      <c r="AB840" s="359">
        <v>5.2473697222291662E-3</v>
      </c>
      <c r="AC840" s="363">
        <v>4.0364687918540421</v>
      </c>
      <c r="AD840" s="865">
        <v>0</v>
      </c>
      <c r="AE840" s="360" t="s">
        <v>1763</v>
      </c>
      <c r="AF840" s="844" t="s">
        <v>1760</v>
      </c>
      <c r="AG840" s="364" t="s">
        <v>1435</v>
      </c>
      <c r="AH840" s="364" t="s">
        <v>1747</v>
      </c>
      <c r="AI840" s="364">
        <v>0</v>
      </c>
      <c r="AJ840" s="364">
        <v>0</v>
      </c>
      <c r="AK840" s="364">
        <v>0</v>
      </c>
      <c r="AL840" s="359">
        <v>3.0000000000000001E-3</v>
      </c>
      <c r="AM840" s="359">
        <v>0.2</v>
      </c>
      <c r="AN840" s="664" t="s">
        <v>34</v>
      </c>
      <c r="AO840" s="357" t="s">
        <v>1323</v>
      </c>
      <c r="AP840" s="360" t="s">
        <v>1749</v>
      </c>
      <c r="AQ840" s="366" t="s">
        <v>675</v>
      </c>
      <c r="AR840" s="359">
        <v>1.0499999999999999E-3</v>
      </c>
      <c r="AS840" s="359">
        <v>1.0499999999999999E-3</v>
      </c>
      <c r="AT840" s="359" t="s">
        <v>1417</v>
      </c>
      <c r="AX840" s="198"/>
      <c r="AY840" s="184"/>
      <c r="AZ840" s="184"/>
      <c r="BA840" s="184"/>
      <c r="BB840" s="848"/>
      <c r="BC840" s="184"/>
      <c r="BD840" s="184"/>
      <c r="BE840" s="184"/>
      <c r="BF840" s="184"/>
      <c r="BG840" s="848"/>
      <c r="BH840" s="186"/>
      <c r="BI840" s="199"/>
      <c r="BJ840" s="199"/>
      <c r="BK840" s="199"/>
      <c r="BL840" s="186"/>
      <c r="BM840" s="186"/>
      <c r="BN840" s="186"/>
      <c r="BO840" s="186"/>
      <c r="BP840" s="186"/>
      <c r="BQ840" s="186"/>
      <c r="BR840" s="186"/>
      <c r="BS840" s="186"/>
      <c r="BT840" s="187"/>
      <c r="BU840" s="188"/>
      <c r="BV840" s="189"/>
      <c r="BW840" s="185"/>
    </row>
    <row r="841" spans="2:75" customFormat="1" ht="18.75">
      <c r="B841" s="353" t="s">
        <v>844</v>
      </c>
      <c r="C841" s="354">
        <v>14171644000157</v>
      </c>
      <c r="D841" s="355" t="s">
        <v>11</v>
      </c>
      <c r="E841" s="355" t="s">
        <v>620</v>
      </c>
      <c r="F841" s="355" t="s">
        <v>663</v>
      </c>
      <c r="G841" s="356" t="s">
        <v>738</v>
      </c>
      <c r="H841" s="356" t="s">
        <v>34</v>
      </c>
      <c r="I841" s="356" t="s">
        <v>1417</v>
      </c>
      <c r="J841" s="356" t="s">
        <v>608</v>
      </c>
      <c r="K841" s="357" t="s">
        <v>48</v>
      </c>
      <c r="L841" s="358"/>
      <c r="M841" s="358" t="s">
        <v>34</v>
      </c>
      <c r="N841" s="357">
        <v>293075</v>
      </c>
      <c r="O841" s="357" t="s">
        <v>1320</v>
      </c>
      <c r="P841" s="361">
        <v>40901</v>
      </c>
      <c r="Q841" s="362">
        <v>2503.078004</v>
      </c>
      <c r="R841" s="362">
        <v>1789.4406050478087</v>
      </c>
      <c r="S841" s="841">
        <v>31</v>
      </c>
      <c r="T841" s="359">
        <v>0.11612766083663795</v>
      </c>
      <c r="U841" s="664">
        <v>1.1611271815557735</v>
      </c>
      <c r="V841" s="359">
        <v>0.13122049898853705</v>
      </c>
      <c r="W841" s="664">
        <v>1.1418940098215338</v>
      </c>
      <c r="X841" s="359">
        <v>0.21559926722801404</v>
      </c>
      <c r="Y841" s="664">
        <v>1.4179429390614537</v>
      </c>
      <c r="Z841" s="359">
        <v>0.20433883526045582</v>
      </c>
      <c r="AA841" s="664">
        <v>1.0792398970104362</v>
      </c>
      <c r="AB841" s="359">
        <v>2.3611622899906825E-3</v>
      </c>
      <c r="AC841" s="363">
        <v>6.9058018584130512</v>
      </c>
      <c r="AD841" s="865">
        <v>14557317000138</v>
      </c>
      <c r="AE841" s="360" t="s">
        <v>1763</v>
      </c>
      <c r="AF841" s="844" t="s">
        <v>1760</v>
      </c>
      <c r="AG841" s="364" t="s">
        <v>1435</v>
      </c>
      <c r="AH841" s="364" t="s">
        <v>1747</v>
      </c>
      <c r="AI841" s="364">
        <v>5000</v>
      </c>
      <c r="AJ841" s="364">
        <v>1000</v>
      </c>
      <c r="AK841" s="364">
        <v>1000</v>
      </c>
      <c r="AL841" s="359">
        <v>5.0000000000000001E-3</v>
      </c>
      <c r="AM841" s="359">
        <v>0.2</v>
      </c>
      <c r="AN841" s="664" t="s">
        <v>2161</v>
      </c>
      <c r="AO841" s="357" t="s">
        <v>1323</v>
      </c>
      <c r="AP841" s="360" t="s">
        <v>1749</v>
      </c>
      <c r="AQ841" s="366" t="s">
        <v>675</v>
      </c>
      <c r="AR841" s="359">
        <v>1.75E-3</v>
      </c>
      <c r="AS841" s="359">
        <v>1.75E-3</v>
      </c>
      <c r="AT841" s="359" t="s">
        <v>1417</v>
      </c>
      <c r="AX841" s="198"/>
      <c r="AY841" s="184"/>
      <c r="AZ841" s="184"/>
      <c r="BA841" s="184"/>
      <c r="BB841" s="848"/>
      <c r="BC841" s="184"/>
      <c r="BD841" s="184"/>
      <c r="BE841" s="184"/>
      <c r="BF841" s="184"/>
      <c r="BG841" s="848"/>
      <c r="BH841" s="186"/>
      <c r="BI841" s="199"/>
      <c r="BJ841" s="199"/>
      <c r="BK841" s="199"/>
      <c r="BL841" s="186"/>
      <c r="BM841" s="186"/>
      <c r="BN841" s="186"/>
      <c r="BO841" s="186"/>
      <c r="BP841" s="186"/>
      <c r="BQ841" s="186"/>
      <c r="BR841" s="186"/>
      <c r="BS841" s="186"/>
      <c r="BT841" s="187"/>
      <c r="BU841" s="188"/>
      <c r="BV841" s="189"/>
      <c r="BW841" s="185"/>
    </row>
    <row r="842" spans="2:75" customFormat="1" ht="18.75">
      <c r="B842" s="353" t="s">
        <v>160</v>
      </c>
      <c r="C842" s="354">
        <v>23714047000112</v>
      </c>
      <c r="D842" s="355" t="s">
        <v>11</v>
      </c>
      <c r="E842" s="355" t="s">
        <v>620</v>
      </c>
      <c r="F842" s="355" t="s">
        <v>663</v>
      </c>
      <c r="G842" s="356" t="s">
        <v>738</v>
      </c>
      <c r="H842" s="356" t="s">
        <v>34</v>
      </c>
      <c r="I842" s="356" t="s">
        <v>1303</v>
      </c>
      <c r="J842" s="356" t="s">
        <v>608</v>
      </c>
      <c r="K842" s="357" t="s">
        <v>48</v>
      </c>
      <c r="L842" s="358"/>
      <c r="M842" s="358" t="s">
        <v>34</v>
      </c>
      <c r="N842" s="357">
        <v>474045</v>
      </c>
      <c r="O842" s="357" t="s">
        <v>1320</v>
      </c>
      <c r="P842" s="361">
        <v>42303</v>
      </c>
      <c r="Q842" s="362">
        <v>255.00714667</v>
      </c>
      <c r="R842" s="362">
        <v>128.88462592187261</v>
      </c>
      <c r="S842" s="841">
        <v>31</v>
      </c>
      <c r="T842" s="359">
        <v>0.12666315439786202</v>
      </c>
      <c r="U842" s="664">
        <v>1.2664685606631327</v>
      </c>
      <c r="V842" s="359">
        <v>0.14522936332549397</v>
      </c>
      <c r="W842" s="664">
        <v>1.2638005594389914</v>
      </c>
      <c r="X842" s="359">
        <v>0.233344859665777</v>
      </c>
      <c r="Y842" s="664">
        <v>1.5346513018499839</v>
      </c>
      <c r="Z842" s="359">
        <v>0.2090817584187572</v>
      </c>
      <c r="AA842" s="664">
        <v>1.1042902105955612</v>
      </c>
      <c r="AB842" s="359">
        <v>1.2236777664134614E-2</v>
      </c>
      <c r="AC842" s="363">
        <v>2.4773338291533991</v>
      </c>
      <c r="AD842" s="865">
        <v>0</v>
      </c>
      <c r="AE842" s="360" t="s">
        <v>1862</v>
      </c>
      <c r="AF842" s="844" t="s">
        <v>1862</v>
      </c>
      <c r="AG842" s="364" t="s">
        <v>719</v>
      </c>
      <c r="AH842" s="364" t="s">
        <v>1742</v>
      </c>
      <c r="AI842" s="364">
        <v>1000</v>
      </c>
      <c r="AJ842" s="364">
        <v>1000</v>
      </c>
      <c r="AK842" s="364">
        <v>1000</v>
      </c>
      <c r="AL842" s="359">
        <v>2.5000000000000001E-3</v>
      </c>
      <c r="AM842" s="359">
        <v>0.2</v>
      </c>
      <c r="AN842" s="664" t="s">
        <v>64</v>
      </c>
      <c r="AO842" s="357" t="s">
        <v>1323</v>
      </c>
      <c r="AP842" s="360" t="s">
        <v>1749</v>
      </c>
      <c r="AQ842" s="366" t="s">
        <v>662</v>
      </c>
      <c r="AR842" s="359">
        <v>1.5E-3</v>
      </c>
      <c r="AS842" s="359">
        <v>1.5E-3</v>
      </c>
      <c r="AT842" s="359" t="s">
        <v>1417</v>
      </c>
      <c r="AX842" s="198"/>
      <c r="AY842" s="184"/>
      <c r="AZ842" s="184"/>
      <c r="BA842" s="184"/>
      <c r="BB842" s="848"/>
      <c r="BC842" s="184"/>
      <c r="BD842" s="184"/>
      <c r="BE842" s="184"/>
      <c r="BF842" s="184"/>
      <c r="BG842" s="848"/>
      <c r="BH842" s="186"/>
      <c r="BI842" s="199"/>
      <c r="BJ842" s="199"/>
      <c r="BK842" s="199"/>
      <c r="BL842" s="186"/>
      <c r="BM842" s="186"/>
      <c r="BN842" s="186"/>
      <c r="BO842" s="186"/>
      <c r="BP842" s="186"/>
      <c r="BQ842" s="186"/>
      <c r="BR842" s="186"/>
      <c r="BS842" s="186"/>
      <c r="BT842" s="187"/>
      <c r="BU842" s="188"/>
      <c r="BV842" s="189"/>
      <c r="BW842" s="185"/>
    </row>
    <row r="843" spans="2:75" customFormat="1" ht="18.75">
      <c r="B843" s="353" t="s">
        <v>161</v>
      </c>
      <c r="C843" s="354">
        <v>11447124000136</v>
      </c>
      <c r="D843" s="355" t="s">
        <v>11</v>
      </c>
      <c r="E843" s="355" t="s">
        <v>620</v>
      </c>
      <c r="F843" s="355" t="s">
        <v>663</v>
      </c>
      <c r="G843" s="356" t="s">
        <v>738</v>
      </c>
      <c r="H843" s="356" t="s">
        <v>34</v>
      </c>
      <c r="I843" s="356" t="s">
        <v>1303</v>
      </c>
      <c r="J843" s="356" t="s">
        <v>608</v>
      </c>
      <c r="K843" s="357" t="s">
        <v>48</v>
      </c>
      <c r="L843" s="358"/>
      <c r="M843" s="358" t="s">
        <v>34</v>
      </c>
      <c r="N843" s="357">
        <v>284211</v>
      </c>
      <c r="O843" s="357" t="s">
        <v>1320</v>
      </c>
      <c r="P843" s="361">
        <v>40169</v>
      </c>
      <c r="Q843" s="362">
        <v>738.78330800000003</v>
      </c>
      <c r="R843" s="362">
        <v>636.54786837848633</v>
      </c>
      <c r="S843" s="841">
        <v>31</v>
      </c>
      <c r="T843" s="359">
        <v>0.12334211268834672</v>
      </c>
      <c r="U843" s="664">
        <v>1.2332624169053308</v>
      </c>
      <c r="V843" s="359">
        <v>0.14276691014323428</v>
      </c>
      <c r="W843" s="664">
        <v>1.2423720436204839</v>
      </c>
      <c r="X843" s="359">
        <v>0.2325837665044983</v>
      </c>
      <c r="Y843" s="664">
        <v>1.529645780783617</v>
      </c>
      <c r="Z843" s="359">
        <v>0.20593474245233256</v>
      </c>
      <c r="AA843" s="664">
        <v>1.0876688709311493</v>
      </c>
      <c r="AB843" s="359">
        <v>6.8849577110541771E-3</v>
      </c>
      <c r="AC843" s="363">
        <v>4.0453596454501941</v>
      </c>
      <c r="AD843" s="865">
        <v>0</v>
      </c>
      <c r="AE843" s="360" t="s">
        <v>1862</v>
      </c>
      <c r="AF843" s="844" t="s">
        <v>1862</v>
      </c>
      <c r="AG843" s="364" t="s">
        <v>719</v>
      </c>
      <c r="AH843" s="364" t="s">
        <v>1747</v>
      </c>
      <c r="AI843" s="364">
        <v>1000</v>
      </c>
      <c r="AJ843" s="364">
        <v>1000</v>
      </c>
      <c r="AK843" s="364">
        <v>1000</v>
      </c>
      <c r="AL843" s="359">
        <v>9.0000000000000011E-3</v>
      </c>
      <c r="AM843" s="359">
        <v>0</v>
      </c>
      <c r="AN843" s="664" t="s">
        <v>64</v>
      </c>
      <c r="AO843" s="357" t="s">
        <v>1323</v>
      </c>
      <c r="AP843" s="360" t="s">
        <v>1749</v>
      </c>
      <c r="AQ843" s="366" t="s">
        <v>662</v>
      </c>
      <c r="AR843" s="359">
        <v>1.5E-3</v>
      </c>
      <c r="AS843" s="359">
        <v>1.5E-3</v>
      </c>
      <c r="AT843" s="359" t="s">
        <v>1417</v>
      </c>
      <c r="AX843" s="198"/>
      <c r="AY843" s="184"/>
      <c r="AZ843" s="184"/>
      <c r="BA843" s="184"/>
      <c r="BB843" s="848"/>
      <c r="BC843" s="184"/>
      <c r="BD843" s="184"/>
      <c r="BE843" s="184"/>
      <c r="BF843" s="184"/>
      <c r="BG843" s="848"/>
      <c r="BH843" s="186"/>
      <c r="BI843" s="199"/>
      <c r="BJ843" s="199"/>
      <c r="BK843" s="199"/>
      <c r="BL843" s="186"/>
      <c r="BM843" s="186"/>
      <c r="BN843" s="186"/>
      <c r="BO843" s="186"/>
      <c r="BP843" s="186"/>
      <c r="BQ843" s="186"/>
      <c r="BR843" s="186"/>
      <c r="BS843" s="186"/>
      <c r="BT843" s="187"/>
      <c r="BU843" s="188"/>
      <c r="BV843" s="189"/>
      <c r="BW843" s="185"/>
    </row>
    <row r="844" spans="2:75" customFormat="1" ht="18.75">
      <c r="B844" s="353" t="s">
        <v>480</v>
      </c>
      <c r="C844" s="354">
        <v>42847342000191</v>
      </c>
      <c r="D844" s="355" t="s">
        <v>11</v>
      </c>
      <c r="E844" s="355" t="s">
        <v>620</v>
      </c>
      <c r="F844" s="355" t="s">
        <v>663</v>
      </c>
      <c r="G844" s="356" t="s">
        <v>738</v>
      </c>
      <c r="H844" s="356" t="s">
        <v>34</v>
      </c>
      <c r="I844" s="356" t="s">
        <v>1417</v>
      </c>
      <c r="J844" s="356" t="s">
        <v>1417</v>
      </c>
      <c r="K844" s="357" t="s">
        <v>48</v>
      </c>
      <c r="L844" s="358"/>
      <c r="M844" s="358" t="s">
        <v>1414</v>
      </c>
      <c r="N844" s="357">
        <v>614548</v>
      </c>
      <c r="O844" s="357" t="s">
        <v>1320</v>
      </c>
      <c r="P844" s="361">
        <v>44459</v>
      </c>
      <c r="Q844" s="362"/>
      <c r="R844" s="362"/>
      <c r="S844" s="841">
        <v>31</v>
      </c>
      <c r="T844" s="359"/>
      <c r="U844" s="664"/>
      <c r="V844" s="359"/>
      <c r="W844" s="664"/>
      <c r="X844" s="359"/>
      <c r="Y844" s="664"/>
      <c r="Z844" s="359"/>
      <c r="AA844" s="664"/>
      <c r="AB844" s="359"/>
      <c r="AC844" s="363"/>
      <c r="AD844" s="865">
        <v>0</v>
      </c>
      <c r="AE844" s="360" t="s">
        <v>1863</v>
      </c>
      <c r="AF844" s="844" t="s">
        <v>1760</v>
      </c>
      <c r="AG844" s="364" t="s">
        <v>1435</v>
      </c>
      <c r="AH844" s="364" t="s">
        <v>2165</v>
      </c>
      <c r="AI844" s="364">
        <v>1000</v>
      </c>
      <c r="AJ844" s="364">
        <v>0</v>
      </c>
      <c r="AK844" s="364">
        <v>0</v>
      </c>
      <c r="AL844" s="359">
        <v>5.5000000000000005E-3</v>
      </c>
      <c r="AM844" s="359">
        <v>0.15</v>
      </c>
      <c r="AN844" s="664" t="s">
        <v>64</v>
      </c>
      <c r="AO844" s="357" t="s">
        <v>1323</v>
      </c>
      <c r="AP844" s="360" t="s">
        <v>1762</v>
      </c>
      <c r="AQ844" s="366" t="s">
        <v>668</v>
      </c>
      <c r="AR844" s="359">
        <v>0</v>
      </c>
      <c r="AS844" s="359">
        <v>0</v>
      </c>
      <c r="AT844" s="359" t="s">
        <v>1417</v>
      </c>
      <c r="AX844" s="198"/>
      <c r="AY844" s="184"/>
      <c r="AZ844" s="184"/>
      <c r="BA844" s="184"/>
      <c r="BB844" s="848"/>
      <c r="BC844" s="184"/>
      <c r="BD844" s="184"/>
      <c r="BE844" s="184"/>
      <c r="BF844" s="184"/>
      <c r="BG844" s="848"/>
      <c r="BH844" s="186"/>
      <c r="BI844" s="199"/>
      <c r="BJ844" s="199"/>
      <c r="BK844" s="199"/>
      <c r="BL844" s="186"/>
      <c r="BM844" s="186"/>
      <c r="BN844" s="186"/>
      <c r="BO844" s="186"/>
      <c r="BP844" s="186"/>
      <c r="BQ844" s="186"/>
      <c r="BR844" s="186"/>
      <c r="BS844" s="186"/>
      <c r="BT844" s="187"/>
      <c r="BU844" s="188"/>
      <c r="BV844" s="189"/>
      <c r="BW844" s="185"/>
    </row>
    <row r="845" spans="2:75" customFormat="1" ht="18.75">
      <c r="B845" s="353" t="s">
        <v>169</v>
      </c>
      <c r="C845" s="354">
        <v>11447136000160</v>
      </c>
      <c r="D845" s="355" t="s">
        <v>11</v>
      </c>
      <c r="E845" s="355" t="s">
        <v>620</v>
      </c>
      <c r="F845" s="355" t="s">
        <v>663</v>
      </c>
      <c r="G845" s="356" t="s">
        <v>738</v>
      </c>
      <c r="H845" s="356" t="s">
        <v>34</v>
      </c>
      <c r="I845" s="356" t="s">
        <v>1417</v>
      </c>
      <c r="J845" s="356" t="s">
        <v>608</v>
      </c>
      <c r="K845" s="357" t="s">
        <v>48</v>
      </c>
      <c r="L845" s="358"/>
      <c r="M845" s="358" t="s">
        <v>34</v>
      </c>
      <c r="N845" s="357">
        <v>248185</v>
      </c>
      <c r="O845" s="357" t="s">
        <v>1320</v>
      </c>
      <c r="P845" s="361">
        <v>40304</v>
      </c>
      <c r="Q845" s="362">
        <v>95.344894999999994</v>
      </c>
      <c r="R845" s="362">
        <v>86.91565708764935</v>
      </c>
      <c r="S845" s="841">
        <v>31</v>
      </c>
      <c r="T845" s="359">
        <v>0.11303968645685591</v>
      </c>
      <c r="U845" s="664">
        <v>1.1302514111968349</v>
      </c>
      <c r="V845" s="359">
        <v>0.12975650342116873</v>
      </c>
      <c r="W845" s="664">
        <v>1.1291541728168812</v>
      </c>
      <c r="X845" s="359">
        <v>0.19836355705777309</v>
      </c>
      <c r="Y845" s="664">
        <v>1.3045879455597535</v>
      </c>
      <c r="Z845" s="359">
        <v>0.22023095950085692</v>
      </c>
      <c r="AA845" s="664">
        <v>1.1631760440802081</v>
      </c>
      <c r="AB845" s="359">
        <v>1.8819002738693022E-3</v>
      </c>
      <c r="AC845" s="363">
        <v>7.8865620930851268</v>
      </c>
      <c r="AD845" s="865">
        <v>0</v>
      </c>
      <c r="AE845" s="360" t="s">
        <v>1778</v>
      </c>
      <c r="AF845" s="844" t="s">
        <v>1741</v>
      </c>
      <c r="AG845" s="364" t="s">
        <v>1436</v>
      </c>
      <c r="AH845" s="364" t="s">
        <v>1747</v>
      </c>
      <c r="AI845" s="364">
        <v>1000</v>
      </c>
      <c r="AJ845" s="364">
        <v>1</v>
      </c>
      <c r="AK845" s="364">
        <v>1000</v>
      </c>
      <c r="AL845" s="359">
        <v>5.9999999999999995E-4</v>
      </c>
      <c r="AM845" s="359">
        <v>0</v>
      </c>
      <c r="AN845" s="664" t="s">
        <v>2161</v>
      </c>
      <c r="AO845" s="357" t="s">
        <v>1323</v>
      </c>
      <c r="AP845" s="360" t="s">
        <v>1749</v>
      </c>
      <c r="AQ845" s="366" t="s">
        <v>675</v>
      </c>
      <c r="AR845" s="359">
        <v>1.66666666666667E-3</v>
      </c>
      <c r="AS845" s="359">
        <v>1.66666666666667E-3</v>
      </c>
      <c r="AT845" s="359" t="s">
        <v>1417</v>
      </c>
      <c r="AX845" s="198"/>
      <c r="AY845" s="184"/>
      <c r="AZ845" s="184"/>
      <c r="BA845" s="184"/>
      <c r="BB845" s="848"/>
      <c r="BC845" s="184"/>
      <c r="BD845" s="184"/>
      <c r="BE845" s="184"/>
      <c r="BF845" s="184"/>
      <c r="BG845" s="848"/>
      <c r="BH845" s="186"/>
      <c r="BI845" s="199"/>
      <c r="BJ845" s="199"/>
      <c r="BK845" s="199"/>
      <c r="BL845" s="186"/>
      <c r="BM845" s="186"/>
      <c r="BN845" s="186"/>
      <c r="BO845" s="186"/>
      <c r="BP845" s="186"/>
      <c r="BQ845" s="186"/>
      <c r="BR845" s="186"/>
      <c r="BS845" s="186"/>
      <c r="BT845" s="187"/>
      <c r="BU845" s="188"/>
      <c r="BV845" s="189"/>
      <c r="BW845" s="185"/>
    </row>
    <row r="846" spans="2:75" customFormat="1" ht="18.75">
      <c r="B846" s="353" t="s">
        <v>1550</v>
      </c>
      <c r="C846" s="354">
        <v>29813630000167</v>
      </c>
      <c r="D846" s="355" t="s">
        <v>11</v>
      </c>
      <c r="E846" s="355" t="s">
        <v>620</v>
      </c>
      <c r="F846" s="355" t="s">
        <v>663</v>
      </c>
      <c r="G846" s="356" t="s">
        <v>738</v>
      </c>
      <c r="H846" s="356" t="s">
        <v>34</v>
      </c>
      <c r="I846" s="356" t="s">
        <v>1417</v>
      </c>
      <c r="J846" s="356" t="s">
        <v>608</v>
      </c>
      <c r="K846" s="357" t="s">
        <v>48</v>
      </c>
      <c r="L846" s="358"/>
      <c r="M846" s="358" t="s">
        <v>1417</v>
      </c>
      <c r="N846" s="357">
        <v>488623</v>
      </c>
      <c r="O846" s="357" t="s">
        <v>1320</v>
      </c>
      <c r="P846" s="361">
        <v>43359</v>
      </c>
      <c r="Q846" s="362">
        <v>55.026066389999997</v>
      </c>
      <c r="R846" s="362">
        <v>58.797159170478096</v>
      </c>
      <c r="S846" s="841">
        <v>31</v>
      </c>
      <c r="T846" s="359">
        <v>0.11631513400375426</v>
      </c>
      <c r="U846" s="664">
        <v>1.1630016719965768</v>
      </c>
      <c r="V846" s="359">
        <v>0.13379402390963846</v>
      </c>
      <c r="W846" s="664">
        <v>1.1642890831079786</v>
      </c>
      <c r="X846" s="359">
        <v>0.20705922239056829</v>
      </c>
      <c r="Y846" s="664">
        <v>1.3617771810224069</v>
      </c>
      <c r="Z846" s="359">
        <v>0.23283479868717727</v>
      </c>
      <c r="AA846" s="664">
        <v>1.2297447219727013</v>
      </c>
      <c r="AB846" s="359">
        <v>2.2670262034194637E-3</v>
      </c>
      <c r="AC846" s="363">
        <v>8.3277572278862149</v>
      </c>
      <c r="AD846" s="865">
        <v>11447136000160</v>
      </c>
      <c r="AE846" s="360" t="s">
        <v>1778</v>
      </c>
      <c r="AF846" s="844" t="s">
        <v>1741</v>
      </c>
      <c r="AG846" s="364" t="s">
        <v>1436</v>
      </c>
      <c r="AH846" s="364" t="s">
        <v>1747</v>
      </c>
      <c r="AI846" s="364">
        <v>5000</v>
      </c>
      <c r="AJ846" s="364">
        <v>1000</v>
      </c>
      <c r="AK846" s="364">
        <v>5000</v>
      </c>
      <c r="AL846" s="359">
        <v>5.9999999999999995E-4</v>
      </c>
      <c r="AM846" s="359">
        <v>0</v>
      </c>
      <c r="AN846" s="664" t="s">
        <v>64</v>
      </c>
      <c r="AO846" s="357" t="s">
        <v>1323</v>
      </c>
      <c r="AP846" s="360" t="s">
        <v>1749</v>
      </c>
      <c r="AQ846" s="366" t="s">
        <v>675</v>
      </c>
      <c r="AR846" s="359">
        <v>0</v>
      </c>
      <c r="AS846" s="359">
        <v>0</v>
      </c>
      <c r="AT846" s="359" t="s">
        <v>1417</v>
      </c>
      <c r="AX846" s="198"/>
      <c r="AY846" s="184"/>
      <c r="AZ846" s="184"/>
      <c r="BA846" s="184"/>
      <c r="BB846" s="848"/>
      <c r="BC846" s="184"/>
      <c r="BD846" s="184"/>
      <c r="BE846" s="184"/>
      <c r="BF846" s="184"/>
      <c r="BG846" s="848"/>
      <c r="BH846" s="186"/>
      <c r="BI846" s="199"/>
      <c r="BJ846" s="199"/>
      <c r="BK846" s="199"/>
      <c r="BL846" s="186"/>
      <c r="BM846" s="186"/>
      <c r="BN846" s="186"/>
      <c r="BO846" s="186"/>
      <c r="BP846" s="186"/>
      <c r="BQ846" s="186"/>
      <c r="BR846" s="186"/>
      <c r="BS846" s="186"/>
      <c r="BT846" s="187"/>
      <c r="BU846" s="188"/>
      <c r="BV846" s="189"/>
      <c r="BW846" s="185"/>
    </row>
    <row r="847" spans="2:75" customFormat="1" ht="18.75">
      <c r="B847" s="353" t="s">
        <v>484</v>
      </c>
      <c r="C847" s="354">
        <v>29613915000154</v>
      </c>
      <c r="D847" s="355" t="s">
        <v>11</v>
      </c>
      <c r="E847" s="355" t="s">
        <v>620</v>
      </c>
      <c r="F847" s="355" t="s">
        <v>663</v>
      </c>
      <c r="G847" s="356" t="s">
        <v>738</v>
      </c>
      <c r="H847" s="356" t="s">
        <v>34</v>
      </c>
      <c r="I847" s="356" t="s">
        <v>1417</v>
      </c>
      <c r="J847" s="356" t="s">
        <v>608</v>
      </c>
      <c r="K847" s="357" t="s">
        <v>48</v>
      </c>
      <c r="L847" s="358"/>
      <c r="M847" s="358" t="s">
        <v>34</v>
      </c>
      <c r="N847" s="357">
        <v>483761</v>
      </c>
      <c r="O847" s="357" t="s">
        <v>1320</v>
      </c>
      <c r="P847" s="361">
        <v>43450</v>
      </c>
      <c r="Q847" s="362">
        <v>25.172928150000001</v>
      </c>
      <c r="R847" s="362">
        <v>25.390268722988043</v>
      </c>
      <c r="S847" s="841">
        <v>31</v>
      </c>
      <c r="T847" s="359">
        <v>9.3280812696437954E-2</v>
      </c>
      <c r="U847" s="664">
        <v>0.93268809824571308</v>
      </c>
      <c r="V847" s="359">
        <v>0.11082183912048071</v>
      </c>
      <c r="W847" s="664">
        <v>0.96438281537198944</v>
      </c>
      <c r="X847" s="359">
        <v>0.17915593019146359</v>
      </c>
      <c r="Y847" s="664">
        <v>1.1782641447352962</v>
      </c>
      <c r="Z847" s="359">
        <v>0.20922175118178599</v>
      </c>
      <c r="AA847" s="664">
        <v>1.1050295990478873</v>
      </c>
      <c r="AB847" s="359">
        <v>2.2114986666485262E-2</v>
      </c>
      <c r="AC847" s="363">
        <v>-0.18507544225774364</v>
      </c>
      <c r="AD847" s="865">
        <v>42046759000155</v>
      </c>
      <c r="AE847" s="360" t="s">
        <v>1759</v>
      </c>
      <c r="AF847" s="844" t="s">
        <v>1760</v>
      </c>
      <c r="AG847" s="364" t="s">
        <v>1435</v>
      </c>
      <c r="AH847" s="364" t="s">
        <v>1747</v>
      </c>
      <c r="AI847" s="364">
        <v>1000</v>
      </c>
      <c r="AJ847" s="364">
        <v>1000</v>
      </c>
      <c r="AK847" s="364">
        <v>1000</v>
      </c>
      <c r="AL847" s="359">
        <v>0</v>
      </c>
      <c r="AM847" s="359">
        <v>0.2</v>
      </c>
      <c r="AN847" s="664" t="s">
        <v>2161</v>
      </c>
      <c r="AO847" s="357" t="s">
        <v>1323</v>
      </c>
      <c r="AP847" s="360" t="s">
        <v>1762</v>
      </c>
      <c r="AQ847" s="366" t="s">
        <v>664</v>
      </c>
      <c r="AR847" s="359">
        <v>4.9866666666666696E-3</v>
      </c>
      <c r="AS847" s="359">
        <v>4.9866666666666696E-3</v>
      </c>
      <c r="AT847" s="359" t="s">
        <v>1417</v>
      </c>
      <c r="AX847" s="198"/>
      <c r="AY847" s="184"/>
      <c r="AZ847" s="184"/>
      <c r="BA847" s="184"/>
      <c r="BB847" s="848"/>
      <c r="BC847" s="184"/>
      <c r="BD847" s="184"/>
      <c r="BE847" s="184"/>
      <c r="BF847" s="184"/>
      <c r="BG847" s="848"/>
      <c r="BH847" s="186"/>
      <c r="BI847" s="199"/>
      <c r="BJ847" s="199"/>
      <c r="BK847" s="199"/>
      <c r="BL847" s="186"/>
      <c r="BM847" s="186"/>
      <c r="BN847" s="186"/>
      <c r="BO847" s="186"/>
      <c r="BP847" s="186"/>
      <c r="BQ847" s="186"/>
      <c r="BR847" s="186"/>
      <c r="BS847" s="186"/>
      <c r="BT847" s="187"/>
      <c r="BU847" s="188"/>
      <c r="BV847" s="189"/>
      <c r="BW847" s="185"/>
    </row>
    <row r="848" spans="2:75" customFormat="1" ht="18.75">
      <c r="B848" s="353" t="s">
        <v>994</v>
      </c>
      <c r="C848" s="354">
        <v>28259415000101</v>
      </c>
      <c r="D848" s="355" t="s">
        <v>11</v>
      </c>
      <c r="E848" s="355" t="s">
        <v>620</v>
      </c>
      <c r="F848" s="355" t="s">
        <v>663</v>
      </c>
      <c r="G848" s="356" t="s">
        <v>738</v>
      </c>
      <c r="H848" s="356" t="s">
        <v>34</v>
      </c>
      <c r="I848" s="356" t="s">
        <v>1417</v>
      </c>
      <c r="J848" s="356" t="s">
        <v>608</v>
      </c>
      <c r="K848" s="357" t="s">
        <v>48</v>
      </c>
      <c r="L848" s="358"/>
      <c r="M848" s="358" t="s">
        <v>34</v>
      </c>
      <c r="N848" s="357">
        <v>452734</v>
      </c>
      <c r="O848" s="357" t="s">
        <v>1320</v>
      </c>
      <c r="P848" s="361">
        <v>43034</v>
      </c>
      <c r="Q848" s="362">
        <v>144.32361399000001</v>
      </c>
      <c r="R848" s="362">
        <v>130.79981458964147</v>
      </c>
      <c r="S848" s="841">
        <v>31</v>
      </c>
      <c r="T848" s="359">
        <v>8.8609633598426774E-2</v>
      </c>
      <c r="U848" s="664">
        <v>0.88598231788692405</v>
      </c>
      <c r="V848" s="359">
        <v>0.11270399043954327</v>
      </c>
      <c r="W848" s="664">
        <v>0.98076148587988754</v>
      </c>
      <c r="X848" s="359">
        <v>0.20210459421864857</v>
      </c>
      <c r="Y848" s="664">
        <v>1.3291918196602155</v>
      </c>
      <c r="Z848" s="359">
        <v>0.19624056047563765</v>
      </c>
      <c r="AA848" s="664">
        <v>1.036467894157483</v>
      </c>
      <c r="AB848" s="359">
        <v>1.2538423974060492E-2</v>
      </c>
      <c r="AC848" s="363">
        <v>-0.1763211726876516</v>
      </c>
      <c r="AD848" s="865">
        <v>0</v>
      </c>
      <c r="AE848" s="360" t="s">
        <v>1965</v>
      </c>
      <c r="AF848" s="844" t="s">
        <v>1741</v>
      </c>
      <c r="AG848" s="364" t="s">
        <v>1436</v>
      </c>
      <c r="AH848" s="364" t="s">
        <v>1742</v>
      </c>
      <c r="AI848" s="364">
        <v>500</v>
      </c>
      <c r="AJ848" s="364">
        <v>100</v>
      </c>
      <c r="AK848" s="364">
        <v>500</v>
      </c>
      <c r="AL848" s="359">
        <v>9.0000000000000011E-3</v>
      </c>
      <c r="AM848" s="359">
        <v>0.2</v>
      </c>
      <c r="AN848" s="664" t="s">
        <v>64</v>
      </c>
      <c r="AO848" s="357" t="s">
        <v>1323</v>
      </c>
      <c r="AP848" s="360" t="s">
        <v>1749</v>
      </c>
      <c r="AQ848" s="366" t="s">
        <v>675</v>
      </c>
      <c r="AR848" s="359">
        <v>2.4499999999999999E-3</v>
      </c>
      <c r="AS848" s="359">
        <v>2.4499999999999999E-3</v>
      </c>
      <c r="AT848" s="359" t="s">
        <v>1417</v>
      </c>
      <c r="AX848" s="198"/>
      <c r="AY848" s="184"/>
      <c r="AZ848" s="184"/>
      <c r="BA848" s="184"/>
      <c r="BB848" s="848"/>
      <c r="BC848" s="184"/>
      <c r="BD848" s="184"/>
      <c r="BE848" s="184"/>
      <c r="BF848" s="184"/>
      <c r="BG848" s="848"/>
      <c r="BH848" s="186"/>
      <c r="BI848" s="199"/>
      <c r="BJ848" s="199"/>
      <c r="BK848" s="199"/>
      <c r="BL848" s="186"/>
      <c r="BM848" s="186"/>
      <c r="BN848" s="186"/>
      <c r="BO848" s="186"/>
      <c r="BP848" s="186"/>
      <c r="BQ848" s="186"/>
      <c r="BR848" s="186"/>
      <c r="BS848" s="186"/>
      <c r="BT848" s="187"/>
      <c r="BU848" s="188"/>
      <c r="BV848" s="189"/>
      <c r="BW848" s="185"/>
    </row>
    <row r="849" spans="2:75" customFormat="1" ht="18.75">
      <c r="B849" s="353" t="s">
        <v>296</v>
      </c>
      <c r="C849" s="354">
        <v>31964159000150</v>
      </c>
      <c r="D849" s="355" t="s">
        <v>11</v>
      </c>
      <c r="E849" s="355" t="s">
        <v>620</v>
      </c>
      <c r="F849" s="355" t="s">
        <v>663</v>
      </c>
      <c r="G849" s="356" t="s">
        <v>738</v>
      </c>
      <c r="H849" s="356" t="s">
        <v>34</v>
      </c>
      <c r="I849" s="356" t="s">
        <v>1417</v>
      </c>
      <c r="J849" s="356" t="s">
        <v>608</v>
      </c>
      <c r="K849" s="357" t="s">
        <v>48</v>
      </c>
      <c r="L849" s="358"/>
      <c r="M849" s="358" t="s">
        <v>34</v>
      </c>
      <c r="N849" s="357">
        <v>482145</v>
      </c>
      <c r="O849" s="357" t="s">
        <v>1320</v>
      </c>
      <c r="P849" s="361">
        <v>43444</v>
      </c>
      <c r="Q849" s="362">
        <v>0</v>
      </c>
      <c r="R849" s="362">
        <v>0</v>
      </c>
      <c r="S849" s="841">
        <v>31</v>
      </c>
      <c r="T849" s="359"/>
      <c r="U849" s="664"/>
      <c r="V849" s="359"/>
      <c r="W849" s="664"/>
      <c r="X849" s="359"/>
      <c r="Y849" s="664"/>
      <c r="Z849" s="359"/>
      <c r="AA849" s="664"/>
      <c r="AB849" s="359"/>
      <c r="AC849" s="363"/>
      <c r="AD849" s="865">
        <v>0</v>
      </c>
      <c r="AE849" s="360" t="s">
        <v>2017</v>
      </c>
      <c r="AF849" s="844" t="s">
        <v>1760</v>
      </c>
      <c r="AG849" s="364" t="s">
        <v>1435</v>
      </c>
      <c r="AH849" s="364" t="s">
        <v>1742</v>
      </c>
      <c r="AI849" s="364">
        <v>0</v>
      </c>
      <c r="AJ849" s="364">
        <v>0</v>
      </c>
      <c r="AK849" s="364">
        <v>0</v>
      </c>
      <c r="AL849" s="359">
        <v>0.01</v>
      </c>
      <c r="AM849" s="359">
        <v>0.1</v>
      </c>
      <c r="AN849" s="664" t="s">
        <v>64</v>
      </c>
      <c r="AO849" s="357" t="s">
        <v>1323</v>
      </c>
      <c r="AP849" s="360" t="s">
        <v>1762</v>
      </c>
      <c r="AQ849" s="366" t="s">
        <v>664</v>
      </c>
      <c r="AR849" s="359">
        <v>2.6670000000000001E-3</v>
      </c>
      <c r="AS849" s="359">
        <v>2.6670000000000001E-3</v>
      </c>
      <c r="AT849" s="359" t="s">
        <v>1417</v>
      </c>
      <c r="AX849" s="198"/>
      <c r="AY849" s="184"/>
      <c r="AZ849" s="184"/>
      <c r="BA849" s="184"/>
      <c r="BB849" s="848"/>
      <c r="BC849" s="184"/>
      <c r="BD849" s="184"/>
      <c r="BE849" s="184"/>
      <c r="BF849" s="184"/>
      <c r="BG849" s="848"/>
      <c r="BH849" s="186"/>
      <c r="BI849" s="199"/>
      <c r="BJ849" s="199"/>
      <c r="BK849" s="199"/>
      <c r="BL849" s="186"/>
      <c r="BM849" s="186"/>
      <c r="BN849" s="186"/>
      <c r="BO849" s="186"/>
      <c r="BP849" s="186"/>
      <c r="BQ849" s="186"/>
      <c r="BR849" s="186"/>
      <c r="BS849" s="186"/>
      <c r="BT849" s="187"/>
      <c r="BU849" s="188"/>
      <c r="BV849" s="189"/>
      <c r="BW849" s="185"/>
    </row>
    <row r="850" spans="2:75" customFormat="1" ht="18.75">
      <c r="B850" s="353" t="s">
        <v>1081</v>
      </c>
      <c r="C850" s="354">
        <v>40141547000121</v>
      </c>
      <c r="D850" s="355" t="s">
        <v>11</v>
      </c>
      <c r="E850" s="355" t="s">
        <v>620</v>
      </c>
      <c r="F850" s="355" t="s">
        <v>663</v>
      </c>
      <c r="G850" s="356" t="s">
        <v>738</v>
      </c>
      <c r="H850" s="356" t="s">
        <v>34</v>
      </c>
      <c r="I850" s="356" t="s">
        <v>1417</v>
      </c>
      <c r="J850" s="356" t="s">
        <v>1417</v>
      </c>
      <c r="K850" s="357" t="s">
        <v>48</v>
      </c>
      <c r="L850" s="358"/>
      <c r="M850" s="358" t="s">
        <v>34</v>
      </c>
      <c r="N850" s="357">
        <v>569690</v>
      </c>
      <c r="O850" s="357" t="s">
        <v>1320</v>
      </c>
      <c r="P850" s="361">
        <v>44200</v>
      </c>
      <c r="Q850" s="362">
        <v>17.745692500000001</v>
      </c>
      <c r="R850" s="362">
        <v>18.460565628087643</v>
      </c>
      <c r="S850" s="841">
        <v>31</v>
      </c>
      <c r="T850" s="359">
        <v>0.10337511624410411</v>
      </c>
      <c r="U850" s="664">
        <v>1.033618144917007</v>
      </c>
      <c r="V850" s="359">
        <v>0.14889947112306356</v>
      </c>
      <c r="W850" s="664">
        <v>1.295738207457005</v>
      </c>
      <c r="X850" s="359"/>
      <c r="Y850" s="664"/>
      <c r="Z850" s="359"/>
      <c r="AA850" s="664"/>
      <c r="AB850" s="359">
        <v>4.6066676416604058E-2</v>
      </c>
      <c r="AC850" s="363">
        <v>0.73772830402216094</v>
      </c>
      <c r="AD850" s="865">
        <v>36776025000129</v>
      </c>
      <c r="AE850" s="360" t="s">
        <v>1879</v>
      </c>
      <c r="AF850" s="844" t="s">
        <v>1760</v>
      </c>
      <c r="AG850" s="364" t="s">
        <v>1435</v>
      </c>
      <c r="AH850" s="364" t="s">
        <v>1742</v>
      </c>
      <c r="AI850" s="364">
        <v>5000</v>
      </c>
      <c r="AJ850" s="364">
        <v>0</v>
      </c>
      <c r="AK850" s="364">
        <v>0</v>
      </c>
      <c r="AL850" s="359">
        <v>1.4999999999999999E-2</v>
      </c>
      <c r="AM850" s="359">
        <v>0.25</v>
      </c>
      <c r="AN850" s="664" t="s">
        <v>34</v>
      </c>
      <c r="AO850" s="357" t="s">
        <v>1323</v>
      </c>
      <c r="AP850" s="360" t="s">
        <v>1762</v>
      </c>
      <c r="AQ850" s="366" t="s">
        <v>668</v>
      </c>
      <c r="AR850" s="359">
        <v>5.0000000000000001E-3</v>
      </c>
      <c r="AS850" s="359">
        <v>5.0000000000000001E-3</v>
      </c>
      <c r="AT850" s="359" t="s">
        <v>1417</v>
      </c>
      <c r="AX850" s="198"/>
      <c r="AY850" s="184"/>
      <c r="AZ850" s="184"/>
      <c r="BA850" s="184"/>
      <c r="BB850" s="848"/>
      <c r="BC850" s="184"/>
      <c r="BD850" s="184"/>
      <c r="BE850" s="184"/>
      <c r="BF850" s="184"/>
      <c r="BG850" s="848"/>
      <c r="BH850" s="186"/>
      <c r="BI850" s="199"/>
      <c r="BJ850" s="199"/>
      <c r="BK850" s="199"/>
      <c r="BL850" s="186"/>
      <c r="BM850" s="186"/>
      <c r="BN850" s="186"/>
      <c r="BO850" s="186"/>
      <c r="BP850" s="186"/>
      <c r="BQ850" s="186"/>
      <c r="BR850" s="186"/>
      <c r="BS850" s="186"/>
      <c r="BT850" s="187"/>
      <c r="BU850" s="188"/>
      <c r="BV850" s="189"/>
      <c r="BW850" s="185"/>
    </row>
    <row r="851" spans="2:75" customFormat="1" ht="18.75">
      <c r="B851" s="353" t="s">
        <v>1120</v>
      </c>
      <c r="C851" s="354">
        <v>32525986000100</v>
      </c>
      <c r="D851" s="355" t="s">
        <v>11</v>
      </c>
      <c r="E851" s="355" t="s">
        <v>620</v>
      </c>
      <c r="F851" s="355" t="s">
        <v>663</v>
      </c>
      <c r="G851" s="356" t="s">
        <v>738</v>
      </c>
      <c r="H851" s="356" t="s">
        <v>34</v>
      </c>
      <c r="I851" s="356" t="s">
        <v>1303</v>
      </c>
      <c r="J851" s="356" t="s">
        <v>608</v>
      </c>
      <c r="K851" s="357" t="s">
        <v>48</v>
      </c>
      <c r="L851" s="358"/>
      <c r="M851" s="358" t="s">
        <v>34</v>
      </c>
      <c r="N851" s="357">
        <v>518700</v>
      </c>
      <c r="O851" s="357" t="s">
        <v>1320</v>
      </c>
      <c r="P851" s="361">
        <v>43775</v>
      </c>
      <c r="Q851" s="362">
        <v>0</v>
      </c>
      <c r="R851" s="362">
        <v>0</v>
      </c>
      <c r="S851" s="841">
        <v>31</v>
      </c>
      <c r="T851" s="359"/>
      <c r="U851" s="664"/>
      <c r="V851" s="359"/>
      <c r="W851" s="664"/>
      <c r="X851" s="359"/>
      <c r="Y851" s="664"/>
      <c r="Z851" s="359"/>
      <c r="AA851" s="664"/>
      <c r="AB851" s="359"/>
      <c r="AC851" s="363"/>
      <c r="AD851" s="865">
        <v>0</v>
      </c>
      <c r="AE851" s="360" t="s">
        <v>2687</v>
      </c>
      <c r="AF851" s="844" t="s">
        <v>2045</v>
      </c>
      <c r="AG851" s="364" t="s">
        <v>928</v>
      </c>
      <c r="AH851" s="364" t="s">
        <v>1742</v>
      </c>
      <c r="AI851" s="364">
        <v>20000</v>
      </c>
      <c r="AJ851" s="364">
        <v>10000</v>
      </c>
      <c r="AK851" s="364">
        <v>1000</v>
      </c>
      <c r="AL851" s="359">
        <v>4.7499999999999999E-3</v>
      </c>
      <c r="AM851" s="359">
        <v>0</v>
      </c>
      <c r="AN851" s="664" t="s">
        <v>34</v>
      </c>
      <c r="AO851" s="357" t="s">
        <v>1323</v>
      </c>
      <c r="AP851" s="360" t="s">
        <v>1762</v>
      </c>
      <c r="AQ851" s="366" t="s">
        <v>668</v>
      </c>
      <c r="AR851" s="359">
        <v>3.2000000000000002E-3</v>
      </c>
      <c r="AS851" s="359">
        <v>3.2000000000000002E-3</v>
      </c>
      <c r="AT851" s="359" t="s">
        <v>1417</v>
      </c>
      <c r="AX851" s="198"/>
      <c r="AY851" s="184"/>
      <c r="AZ851" s="184"/>
      <c r="BA851" s="184"/>
      <c r="BB851" s="848"/>
      <c r="BC851" s="184"/>
      <c r="BD851" s="184"/>
      <c r="BE851" s="184"/>
      <c r="BF851" s="184"/>
      <c r="BG851" s="848"/>
      <c r="BH851" s="186"/>
      <c r="BI851" s="199"/>
      <c r="BJ851" s="199"/>
      <c r="BK851" s="199"/>
      <c r="BL851" s="186"/>
      <c r="BM851" s="186"/>
      <c r="BN851" s="186"/>
      <c r="BO851" s="186"/>
      <c r="BP851" s="186"/>
      <c r="BQ851" s="186"/>
      <c r="BR851" s="186"/>
      <c r="BS851" s="186"/>
      <c r="BT851" s="187"/>
      <c r="BU851" s="188"/>
      <c r="BV851" s="189"/>
      <c r="BW851" s="185"/>
    </row>
    <row r="852" spans="2:75" customFormat="1" ht="18.75">
      <c r="B852" s="353" t="s">
        <v>1383</v>
      </c>
      <c r="C852" s="354">
        <v>18316558000146</v>
      </c>
      <c r="D852" s="355" t="s">
        <v>11</v>
      </c>
      <c r="E852" s="355" t="s">
        <v>620</v>
      </c>
      <c r="F852" s="355" t="s">
        <v>663</v>
      </c>
      <c r="G852" s="356" t="s">
        <v>738</v>
      </c>
      <c r="H852" s="356" t="s">
        <v>34</v>
      </c>
      <c r="I852" s="356" t="s">
        <v>1417</v>
      </c>
      <c r="J852" s="356" t="s">
        <v>608</v>
      </c>
      <c r="K852" s="357" t="s">
        <v>48</v>
      </c>
      <c r="L852" s="358"/>
      <c r="M852" s="358" t="s">
        <v>34</v>
      </c>
      <c r="N852" s="357">
        <v>347582</v>
      </c>
      <c r="O852" s="357" t="s">
        <v>1320</v>
      </c>
      <c r="P852" s="361">
        <v>41539</v>
      </c>
      <c r="Q852" s="362">
        <v>129.844877</v>
      </c>
      <c r="R852" s="362">
        <v>125.96263630278884</v>
      </c>
      <c r="S852" s="841">
        <v>31</v>
      </c>
      <c r="T852" s="359">
        <v>0.10997252374884225</v>
      </c>
      <c r="U852" s="664">
        <v>1.0995837307762433</v>
      </c>
      <c r="V852" s="359">
        <v>0.12552472920498614</v>
      </c>
      <c r="W852" s="664">
        <v>1.0923288470055668</v>
      </c>
      <c r="X852" s="359">
        <v>0.18889992282243218</v>
      </c>
      <c r="Y852" s="664">
        <v>1.2423479689847392</v>
      </c>
      <c r="Z852" s="359">
        <v>0.17205417821006819</v>
      </c>
      <c r="AA852" s="664">
        <v>0.90872463540749171</v>
      </c>
      <c r="AB852" s="359">
        <v>1.6477746144209367E-3</v>
      </c>
      <c r="AC852" s="363">
        <v>6.4389565501408859</v>
      </c>
      <c r="AD852" s="865">
        <v>15487311000102</v>
      </c>
      <c r="AE852" s="360" t="s">
        <v>1842</v>
      </c>
      <c r="AF852" s="844" t="s">
        <v>1741</v>
      </c>
      <c r="AG852" s="364" t="s">
        <v>1436</v>
      </c>
      <c r="AH852" s="364" t="s">
        <v>1747</v>
      </c>
      <c r="AI852" s="364">
        <v>3000</v>
      </c>
      <c r="AJ852" s="364">
        <v>0</v>
      </c>
      <c r="AK852" s="364">
        <v>100</v>
      </c>
      <c r="AL852" s="359">
        <v>6.0000000000000001E-3</v>
      </c>
      <c r="AM852" s="359">
        <v>0.2</v>
      </c>
      <c r="AN852" s="664" t="s">
        <v>64</v>
      </c>
      <c r="AO852" s="357" t="s">
        <v>1323</v>
      </c>
      <c r="AP852" s="360" t="s">
        <v>1749</v>
      </c>
      <c r="AQ852" s="366" t="s">
        <v>675</v>
      </c>
      <c r="AR852" s="359">
        <v>1.3500000000000001E-3</v>
      </c>
      <c r="AS852" s="359">
        <v>1.3500000000000001E-3</v>
      </c>
      <c r="AT852" s="359" t="s">
        <v>1417</v>
      </c>
      <c r="AX852" s="198"/>
      <c r="AY852" s="184"/>
      <c r="AZ852" s="184"/>
      <c r="BA852" s="184"/>
      <c r="BB852" s="848"/>
      <c r="BC852" s="184"/>
      <c r="BD852" s="184"/>
      <c r="BE852" s="184"/>
      <c r="BF852" s="184"/>
      <c r="BG852" s="848"/>
      <c r="BH852" s="186"/>
      <c r="BI852" s="199"/>
      <c r="BJ852" s="199"/>
      <c r="BK852" s="199"/>
      <c r="BL852" s="186"/>
      <c r="BM852" s="186"/>
      <c r="BN852" s="186"/>
      <c r="BO852" s="186"/>
      <c r="BP852" s="186"/>
      <c r="BQ852" s="186"/>
      <c r="BR852" s="186"/>
      <c r="BS852" s="186"/>
      <c r="BT852" s="187"/>
      <c r="BU852" s="188"/>
      <c r="BV852" s="189"/>
      <c r="BW852" s="185"/>
    </row>
    <row r="853" spans="2:75" customFormat="1" ht="18.75">
      <c r="B853" s="353" t="s">
        <v>347</v>
      </c>
      <c r="C853" s="354">
        <v>29196922000106</v>
      </c>
      <c r="D853" s="355" t="s">
        <v>11</v>
      </c>
      <c r="E853" s="355" t="s">
        <v>620</v>
      </c>
      <c r="F853" s="355" t="s">
        <v>663</v>
      </c>
      <c r="G853" s="356" t="s">
        <v>738</v>
      </c>
      <c r="H853" s="356" t="s">
        <v>34</v>
      </c>
      <c r="I853" s="356" t="s">
        <v>1417</v>
      </c>
      <c r="J853" s="356" t="s">
        <v>608</v>
      </c>
      <c r="K853" s="357" t="s">
        <v>48</v>
      </c>
      <c r="L853" s="358"/>
      <c r="M853" s="358" t="s">
        <v>34</v>
      </c>
      <c r="N853" s="357">
        <v>472204</v>
      </c>
      <c r="O853" s="357" t="s">
        <v>1320</v>
      </c>
      <c r="P853" s="361">
        <v>43109</v>
      </c>
      <c r="Q853" s="362">
        <v>416.77387535000003</v>
      </c>
      <c r="R853" s="362">
        <v>322.62142643733068</v>
      </c>
      <c r="S853" s="841">
        <v>31</v>
      </c>
      <c r="T853" s="359">
        <v>0.11156863135780881</v>
      </c>
      <c r="U853" s="664">
        <v>1.1155427530807238</v>
      </c>
      <c r="V853" s="359">
        <v>0.1270234575917375</v>
      </c>
      <c r="W853" s="664">
        <v>1.1053709325057171</v>
      </c>
      <c r="X853" s="359">
        <v>0.18933254460232862</v>
      </c>
      <c r="Y853" s="664">
        <v>1.2451932151953378</v>
      </c>
      <c r="Z853" s="359">
        <v>0.1781855607173044</v>
      </c>
      <c r="AA853" s="664">
        <v>0.94110826242193901</v>
      </c>
      <c r="AB853" s="359">
        <v>2.5592906268898227E-3</v>
      </c>
      <c r="AC853" s="363">
        <v>4.7312631891861336</v>
      </c>
      <c r="AD853" s="865">
        <v>0</v>
      </c>
      <c r="AE853" s="360" t="s">
        <v>1898</v>
      </c>
      <c r="AF853" s="844" t="s">
        <v>1741</v>
      </c>
      <c r="AG853" s="364" t="s">
        <v>1436</v>
      </c>
      <c r="AH853" s="364" t="s">
        <v>1747</v>
      </c>
      <c r="AI853" s="364">
        <v>500</v>
      </c>
      <c r="AJ853" s="364">
        <v>100</v>
      </c>
      <c r="AK853" s="364">
        <v>100</v>
      </c>
      <c r="AL853" s="359">
        <v>0.01</v>
      </c>
      <c r="AM853" s="359">
        <v>0</v>
      </c>
      <c r="AN853" s="664" t="s">
        <v>64</v>
      </c>
      <c r="AO853" s="357" t="s">
        <v>1323</v>
      </c>
      <c r="AP853" s="360" t="s">
        <v>1749</v>
      </c>
      <c r="AQ853" s="366" t="s">
        <v>662</v>
      </c>
      <c r="AR853" s="359">
        <v>2E-3</v>
      </c>
      <c r="AS853" s="359">
        <v>2E-3</v>
      </c>
      <c r="AT853" s="359" t="s">
        <v>1417</v>
      </c>
      <c r="AX853" s="198"/>
      <c r="AY853" s="184"/>
      <c r="AZ853" s="184"/>
      <c r="BA853" s="184"/>
      <c r="BB853" s="848"/>
      <c r="BC853" s="184"/>
      <c r="BD853" s="184"/>
      <c r="BE853" s="184"/>
      <c r="BF853" s="184"/>
      <c r="BG853" s="848"/>
      <c r="BH853" s="186"/>
      <c r="BI853" s="199"/>
      <c r="BJ853" s="199"/>
      <c r="BK853" s="199"/>
      <c r="BL853" s="186"/>
      <c r="BM853" s="186"/>
      <c r="BN853" s="186"/>
      <c r="BO853" s="186"/>
      <c r="BP853" s="186"/>
      <c r="BQ853" s="186"/>
      <c r="BR853" s="186"/>
      <c r="BS853" s="186"/>
      <c r="BT853" s="187"/>
      <c r="BU853" s="188"/>
      <c r="BV853" s="189"/>
      <c r="BW853" s="185"/>
    </row>
    <row r="854" spans="2:75" customFormat="1" ht="18.75">
      <c r="B854" s="353" t="s">
        <v>1307</v>
      </c>
      <c r="C854" s="354">
        <v>46521638000179</v>
      </c>
      <c r="D854" s="355" t="s">
        <v>11</v>
      </c>
      <c r="E854" s="355" t="s">
        <v>620</v>
      </c>
      <c r="F854" s="355" t="s">
        <v>663</v>
      </c>
      <c r="G854" s="356" t="s">
        <v>738</v>
      </c>
      <c r="H854" s="356" t="s">
        <v>34</v>
      </c>
      <c r="I854" s="356" t="s">
        <v>1417</v>
      </c>
      <c r="J854" s="356" t="s">
        <v>608</v>
      </c>
      <c r="K854" s="357" t="s">
        <v>48</v>
      </c>
      <c r="L854" s="358"/>
      <c r="M854" s="358" t="s">
        <v>34</v>
      </c>
      <c r="N854" s="357">
        <v>658626</v>
      </c>
      <c r="O854" s="357" t="s">
        <v>1320</v>
      </c>
      <c r="P854" s="361">
        <v>44742</v>
      </c>
      <c r="Q854" s="362"/>
      <c r="R854" s="362"/>
      <c r="S854" s="841">
        <v>31</v>
      </c>
      <c r="T854" s="359"/>
      <c r="U854" s="664"/>
      <c r="V854" s="359"/>
      <c r="W854" s="664"/>
      <c r="X854" s="359"/>
      <c r="Y854" s="664"/>
      <c r="Z854" s="359"/>
      <c r="AA854" s="664"/>
      <c r="AB854" s="359"/>
      <c r="AC854" s="363"/>
      <c r="AD854" s="865">
        <v>46539828000113</v>
      </c>
      <c r="AE854" s="360" t="s">
        <v>2697</v>
      </c>
      <c r="AF854" s="844" t="s">
        <v>1760</v>
      </c>
      <c r="AG854" s="364" t="s">
        <v>1435</v>
      </c>
      <c r="AH854" s="364" t="s">
        <v>1747</v>
      </c>
      <c r="AI854" s="364">
        <v>0</v>
      </c>
      <c r="AJ854" s="364">
        <v>0</v>
      </c>
      <c r="AK854" s="364">
        <v>0</v>
      </c>
      <c r="AL854" s="359">
        <v>0.01</v>
      </c>
      <c r="AM854" s="359">
        <v>0.2</v>
      </c>
      <c r="AN854" s="664" t="s">
        <v>2161</v>
      </c>
      <c r="AO854" s="357" t="s">
        <v>1323</v>
      </c>
      <c r="AP854" s="360" t="s">
        <v>1762</v>
      </c>
      <c r="AQ854" s="366" t="s">
        <v>668</v>
      </c>
      <c r="AR854" s="359">
        <v>2.66666666666667E-3</v>
      </c>
      <c r="AS854" s="359">
        <v>2.66666666666667E-3</v>
      </c>
      <c r="AT854" s="359" t="s">
        <v>1417</v>
      </c>
      <c r="AX854" s="198"/>
      <c r="AY854" s="184"/>
      <c r="AZ854" s="184"/>
      <c r="BA854" s="184"/>
      <c r="BB854" s="848"/>
      <c r="BC854" s="184"/>
      <c r="BD854" s="184"/>
      <c r="BE854" s="184"/>
      <c r="BF854" s="184"/>
      <c r="BG854" s="848"/>
      <c r="BH854" s="186"/>
      <c r="BI854" s="199"/>
      <c r="BJ854" s="199"/>
      <c r="BK854" s="199"/>
      <c r="BL854" s="186"/>
      <c r="BM854" s="186"/>
      <c r="BN854" s="186"/>
      <c r="BO854" s="186"/>
      <c r="BP854" s="186"/>
      <c r="BQ854" s="186"/>
      <c r="BR854" s="186"/>
      <c r="BS854" s="186"/>
      <c r="BT854" s="187"/>
      <c r="BU854" s="188"/>
      <c r="BV854" s="189"/>
      <c r="BW854" s="185"/>
    </row>
    <row r="855" spans="2:75" customFormat="1" ht="18.75">
      <c r="B855" s="353" t="s">
        <v>278</v>
      </c>
      <c r="C855" s="354">
        <v>19392834000118</v>
      </c>
      <c r="D855" s="355" t="s">
        <v>11</v>
      </c>
      <c r="E855" s="355" t="s">
        <v>620</v>
      </c>
      <c r="F855" s="355" t="s">
        <v>685</v>
      </c>
      <c r="G855" s="356" t="s">
        <v>738</v>
      </c>
      <c r="H855" s="356" t="s">
        <v>34</v>
      </c>
      <c r="I855" s="356" t="s">
        <v>1318</v>
      </c>
      <c r="J855" s="356" t="s">
        <v>608</v>
      </c>
      <c r="K855" s="357" t="s">
        <v>48</v>
      </c>
      <c r="L855" s="358"/>
      <c r="M855" s="358" t="s">
        <v>34</v>
      </c>
      <c r="N855" s="357">
        <v>367771</v>
      </c>
      <c r="O855" s="357" t="s">
        <v>1320</v>
      </c>
      <c r="P855" s="361">
        <v>41654</v>
      </c>
      <c r="Q855" s="362">
        <v>344.64513699999998</v>
      </c>
      <c r="R855" s="362">
        <v>158.09374268924299</v>
      </c>
      <c r="S855" s="841">
        <v>31</v>
      </c>
      <c r="T855" s="359">
        <v>0.12621609386267307</v>
      </c>
      <c r="U855" s="664">
        <v>1.2619985305646277</v>
      </c>
      <c r="V855" s="359">
        <v>0.14711256227462921</v>
      </c>
      <c r="W855" s="664">
        <v>1.280188346529388</v>
      </c>
      <c r="X855" s="359">
        <v>0.22222783217271869</v>
      </c>
      <c r="Y855" s="664">
        <v>1.4615373676525032</v>
      </c>
      <c r="Z855" s="359">
        <v>0.28141864980900189</v>
      </c>
      <c r="AA855" s="664">
        <v>1.4863461184436904</v>
      </c>
      <c r="AB855" s="359">
        <v>1.6283197991067884E-3</v>
      </c>
      <c r="AC855" s="363">
        <v>19.773623236655762</v>
      </c>
      <c r="AD855" s="865">
        <v>0</v>
      </c>
      <c r="AE855" s="360" t="s">
        <v>1879</v>
      </c>
      <c r="AF855" s="844" t="s">
        <v>1760</v>
      </c>
      <c r="AG855" s="364" t="s">
        <v>1435</v>
      </c>
      <c r="AH855" s="364" t="s">
        <v>1742</v>
      </c>
      <c r="AI855" s="364">
        <v>100</v>
      </c>
      <c r="AJ855" s="364">
        <v>100</v>
      </c>
      <c r="AK855" s="364">
        <v>100</v>
      </c>
      <c r="AL855" s="359">
        <v>5.0000000000000001E-3</v>
      </c>
      <c r="AM855" s="359">
        <v>0</v>
      </c>
      <c r="AN855" s="664" t="s">
        <v>34</v>
      </c>
      <c r="AO855" s="357" t="s">
        <v>1323</v>
      </c>
      <c r="AP855" s="360" t="s">
        <v>1762</v>
      </c>
      <c r="AQ855" s="366" t="s">
        <v>671</v>
      </c>
      <c r="AR855" s="359">
        <v>1E-3</v>
      </c>
      <c r="AS855" s="359">
        <v>1E-3</v>
      </c>
      <c r="AT855" s="359" t="s">
        <v>1417</v>
      </c>
      <c r="AX855" s="198"/>
      <c r="AY855" s="184"/>
      <c r="AZ855" s="184"/>
      <c r="BA855" s="184"/>
      <c r="BB855" s="848"/>
      <c r="BC855" s="184"/>
      <c r="BD855" s="184"/>
      <c r="BE855" s="184"/>
      <c r="BF855" s="184"/>
      <c r="BG855" s="848"/>
      <c r="BH855" s="186"/>
      <c r="BI855" s="199"/>
      <c r="BJ855" s="199"/>
      <c r="BK855" s="199"/>
      <c r="BL855" s="186"/>
      <c r="BM855" s="186"/>
      <c r="BN855" s="186"/>
      <c r="BO855" s="186"/>
      <c r="BP855" s="186"/>
      <c r="BQ855" s="186"/>
      <c r="BR855" s="186"/>
      <c r="BS855" s="186"/>
      <c r="BT855" s="187"/>
      <c r="BU855" s="188"/>
      <c r="BV855" s="189"/>
      <c r="BW855" s="185"/>
    </row>
    <row r="856" spans="2:75" customFormat="1" ht="18.75">
      <c r="B856" s="353" t="s">
        <v>493</v>
      </c>
      <c r="C856" s="354">
        <v>41574480000181</v>
      </c>
      <c r="D856" s="355" t="s">
        <v>11</v>
      </c>
      <c r="E856" s="355" t="s">
        <v>620</v>
      </c>
      <c r="F856" s="355" t="s">
        <v>685</v>
      </c>
      <c r="G856" s="356" t="s">
        <v>738</v>
      </c>
      <c r="H856" s="356" t="s">
        <v>34</v>
      </c>
      <c r="I856" s="356" t="s">
        <v>1318</v>
      </c>
      <c r="J856" s="356" t="s">
        <v>608</v>
      </c>
      <c r="K856" s="357" t="s">
        <v>48</v>
      </c>
      <c r="L856" s="358"/>
      <c r="M856" s="358" t="s">
        <v>1414</v>
      </c>
      <c r="N856" s="357">
        <v>593338</v>
      </c>
      <c r="O856" s="357" t="s">
        <v>1320</v>
      </c>
      <c r="P856" s="361">
        <v>44343</v>
      </c>
      <c r="Q856" s="362">
        <v>0</v>
      </c>
      <c r="R856" s="362">
        <v>0</v>
      </c>
      <c r="S856" s="841">
        <v>31</v>
      </c>
      <c r="T856" s="359"/>
      <c r="U856" s="664"/>
      <c r="V856" s="359"/>
      <c r="W856" s="664"/>
      <c r="X856" s="359"/>
      <c r="Y856" s="664"/>
      <c r="Z856" s="359"/>
      <c r="AA856" s="664"/>
      <c r="AB856" s="359"/>
      <c r="AC856" s="363"/>
      <c r="AD856" s="865">
        <v>0</v>
      </c>
      <c r="AE856" s="360" t="s">
        <v>1861</v>
      </c>
      <c r="AF856" s="844" t="s">
        <v>1760</v>
      </c>
      <c r="AG856" s="364" t="s">
        <v>1435</v>
      </c>
      <c r="AH856" s="364" t="s">
        <v>1817</v>
      </c>
      <c r="AI856" s="364">
        <v>100000</v>
      </c>
      <c r="AJ856" s="364">
        <v>50000</v>
      </c>
      <c r="AK856" s="364">
        <v>10000</v>
      </c>
      <c r="AL856" s="359">
        <v>0.01</v>
      </c>
      <c r="AM856" s="359">
        <v>0.2</v>
      </c>
      <c r="AN856" s="664" t="s">
        <v>64</v>
      </c>
      <c r="AO856" s="357" t="s">
        <v>1323</v>
      </c>
      <c r="AP856" s="360" t="s">
        <v>1762</v>
      </c>
      <c r="AQ856" s="366" t="s">
        <v>671</v>
      </c>
      <c r="AR856" s="359">
        <v>0</v>
      </c>
      <c r="AS856" s="359">
        <v>0</v>
      </c>
      <c r="AT856" s="359" t="s">
        <v>1417</v>
      </c>
      <c r="AX856" s="198"/>
      <c r="AY856" s="184"/>
      <c r="AZ856" s="184"/>
      <c r="BA856" s="184"/>
      <c r="BB856" s="848"/>
      <c r="BC856" s="184"/>
      <c r="BD856" s="184"/>
      <c r="BE856" s="184"/>
      <c r="BF856" s="184"/>
      <c r="BG856" s="848"/>
      <c r="BH856" s="186"/>
      <c r="BI856" s="199"/>
      <c r="BJ856" s="199"/>
      <c r="BK856" s="199"/>
      <c r="BL856" s="186"/>
      <c r="BM856" s="186"/>
      <c r="BN856" s="186"/>
      <c r="BO856" s="186"/>
      <c r="BP856" s="186"/>
      <c r="BQ856" s="186"/>
      <c r="BR856" s="186"/>
      <c r="BS856" s="186"/>
      <c r="BT856" s="187"/>
      <c r="BU856" s="188"/>
      <c r="BV856" s="189"/>
      <c r="BW856" s="185"/>
    </row>
    <row r="857" spans="2:75" customFormat="1" ht="18.75">
      <c r="B857" s="353" t="s">
        <v>420</v>
      </c>
      <c r="C857" s="354">
        <v>39817321000119</v>
      </c>
      <c r="D857" s="355" t="s">
        <v>11</v>
      </c>
      <c r="E857" s="355" t="s">
        <v>620</v>
      </c>
      <c r="F857" s="355" t="s">
        <v>685</v>
      </c>
      <c r="G857" s="356" t="s">
        <v>738</v>
      </c>
      <c r="H857" s="356" t="s">
        <v>34</v>
      </c>
      <c r="I857" s="356" t="s">
        <v>1318</v>
      </c>
      <c r="J857" s="356" t="s">
        <v>608</v>
      </c>
      <c r="K857" s="357" t="s">
        <v>48</v>
      </c>
      <c r="L857" s="358"/>
      <c r="M857" s="358" t="s">
        <v>1414</v>
      </c>
      <c r="N857" s="357">
        <v>582700</v>
      </c>
      <c r="O857" s="357" t="s">
        <v>1320</v>
      </c>
      <c r="P857" s="361">
        <v>44265</v>
      </c>
      <c r="Q857" s="362">
        <v>0</v>
      </c>
      <c r="R857" s="362">
        <v>0</v>
      </c>
      <c r="S857" s="841">
        <v>31</v>
      </c>
      <c r="T857" s="359"/>
      <c r="U857" s="664"/>
      <c r="V857" s="359"/>
      <c r="W857" s="664"/>
      <c r="X857" s="359"/>
      <c r="Y857" s="664"/>
      <c r="Z857" s="359"/>
      <c r="AA857" s="664"/>
      <c r="AB857" s="359"/>
      <c r="AC857" s="363"/>
      <c r="AD857" s="865">
        <v>0</v>
      </c>
      <c r="AE857" s="360" t="s">
        <v>1832</v>
      </c>
      <c r="AF857" s="844" t="s">
        <v>1757</v>
      </c>
      <c r="AG857" s="364" t="s">
        <v>741</v>
      </c>
      <c r="AH857" s="364" t="s">
        <v>2165</v>
      </c>
      <c r="AI857" s="364">
        <v>1000</v>
      </c>
      <c r="AJ857" s="364">
        <v>1000</v>
      </c>
      <c r="AK857" s="364">
        <v>1000</v>
      </c>
      <c r="AL857" s="359">
        <v>5.4000000000000003E-3</v>
      </c>
      <c r="AM857" s="359">
        <v>0.1</v>
      </c>
      <c r="AN857" s="664" t="s">
        <v>2156</v>
      </c>
      <c r="AO857" s="357" t="s">
        <v>1323</v>
      </c>
      <c r="AP857" s="360" t="s">
        <v>1762</v>
      </c>
      <c r="AQ857" s="366" t="s">
        <v>679</v>
      </c>
      <c r="AR857" s="359">
        <v>0</v>
      </c>
      <c r="AS857" s="359">
        <v>0</v>
      </c>
      <c r="AT857" s="359" t="s">
        <v>1417</v>
      </c>
      <c r="AX857" s="198"/>
      <c r="AY857" s="184"/>
      <c r="AZ857" s="184"/>
      <c r="BA857" s="184"/>
      <c r="BB857" s="848"/>
      <c r="BC857" s="184"/>
      <c r="BD857" s="184"/>
      <c r="BE857" s="184"/>
      <c r="BF857" s="184"/>
      <c r="BG857" s="848"/>
      <c r="BH857" s="186"/>
      <c r="BI857" s="199"/>
      <c r="BJ857" s="199"/>
      <c r="BK857" s="199"/>
      <c r="BL857" s="186"/>
      <c r="BM857" s="186"/>
      <c r="BN857" s="186"/>
      <c r="BO857" s="186"/>
      <c r="BP857" s="186"/>
      <c r="BQ857" s="186"/>
      <c r="BR857" s="186"/>
      <c r="BS857" s="186"/>
      <c r="BT857" s="187"/>
      <c r="BU857" s="188"/>
      <c r="BV857" s="189"/>
      <c r="BW857" s="185"/>
    </row>
    <row r="858" spans="2:75" customFormat="1" ht="18.75">
      <c r="B858" s="353" t="s">
        <v>745</v>
      </c>
      <c r="C858" s="354">
        <v>33422090000168</v>
      </c>
      <c r="D858" s="355" t="s">
        <v>11</v>
      </c>
      <c r="E858" s="355" t="s">
        <v>621</v>
      </c>
      <c r="F858" s="355" t="s">
        <v>692</v>
      </c>
      <c r="G858" s="356" t="s">
        <v>738</v>
      </c>
      <c r="H858" s="356" t="s">
        <v>34</v>
      </c>
      <c r="I858" s="356" t="s">
        <v>1417</v>
      </c>
      <c r="J858" s="356" t="s">
        <v>608</v>
      </c>
      <c r="K858" s="357" t="s">
        <v>48</v>
      </c>
      <c r="L858" s="358"/>
      <c r="M858" s="358" t="s">
        <v>34</v>
      </c>
      <c r="N858" s="357">
        <v>511005</v>
      </c>
      <c r="O858" s="357" t="s">
        <v>1320</v>
      </c>
      <c r="P858" s="361">
        <v>43753</v>
      </c>
      <c r="Q858" s="362">
        <v>0</v>
      </c>
      <c r="R858" s="362">
        <v>0</v>
      </c>
      <c r="S858" s="841">
        <v>31</v>
      </c>
      <c r="T858" s="359"/>
      <c r="U858" s="664"/>
      <c r="V858" s="359"/>
      <c r="W858" s="664"/>
      <c r="X858" s="359"/>
      <c r="Y858" s="664"/>
      <c r="Z858" s="359"/>
      <c r="AA858" s="664"/>
      <c r="AB858" s="359"/>
      <c r="AC858" s="363"/>
      <c r="AD858" s="865">
        <v>33422113000134</v>
      </c>
      <c r="AE858" s="360" t="s">
        <v>1806</v>
      </c>
      <c r="AF858" s="844" t="s">
        <v>1806</v>
      </c>
      <c r="AG858" s="364" t="s">
        <v>719</v>
      </c>
      <c r="AH858" s="364" t="s">
        <v>1747</v>
      </c>
      <c r="AI858" s="364">
        <v>1000</v>
      </c>
      <c r="AJ858" s="364">
        <v>1000</v>
      </c>
      <c r="AK858" s="364">
        <v>1000</v>
      </c>
      <c r="AL858" s="359">
        <v>8.0000000000000002E-3</v>
      </c>
      <c r="AM858" s="359">
        <v>0.2</v>
      </c>
      <c r="AN858" s="664" t="s">
        <v>636</v>
      </c>
      <c r="AO858" s="357" t="s">
        <v>1323</v>
      </c>
      <c r="AP858" s="360" t="s">
        <v>1749</v>
      </c>
      <c r="AQ858" s="366" t="s">
        <v>675</v>
      </c>
      <c r="AR858" s="359">
        <v>2.13333333333333E-3</v>
      </c>
      <c r="AS858" s="359">
        <v>2.13333333333333E-3</v>
      </c>
      <c r="AT858" s="359" t="s">
        <v>1417</v>
      </c>
      <c r="AX858" s="198"/>
      <c r="AY858" s="184"/>
      <c r="AZ858" s="184"/>
      <c r="BA858" s="184"/>
      <c r="BB858" s="848"/>
      <c r="BC858" s="184"/>
      <c r="BD858" s="184"/>
      <c r="BE858" s="184"/>
      <c r="BF858" s="184"/>
      <c r="BG858" s="848"/>
      <c r="BH858" s="186"/>
      <c r="BI858" s="199"/>
      <c r="BJ858" s="199"/>
      <c r="BK858" s="199"/>
      <c r="BL858" s="186"/>
      <c r="BM858" s="186"/>
      <c r="BN858" s="186"/>
      <c r="BO858" s="186"/>
      <c r="BP858" s="186"/>
      <c r="BQ858" s="186"/>
      <c r="BR858" s="186"/>
      <c r="BS858" s="186"/>
      <c r="BT858" s="187"/>
      <c r="BU858" s="188"/>
      <c r="BV858" s="189"/>
      <c r="BW858" s="185"/>
    </row>
    <row r="859" spans="2:75" customFormat="1" ht="18.75">
      <c r="B859" s="353" t="s">
        <v>786</v>
      </c>
      <c r="C859" s="354">
        <v>25213405000139</v>
      </c>
      <c r="D859" s="355" t="s">
        <v>11</v>
      </c>
      <c r="E859" s="355" t="s">
        <v>621</v>
      </c>
      <c r="F859" s="355" t="s">
        <v>692</v>
      </c>
      <c r="G859" s="356" t="s">
        <v>738</v>
      </c>
      <c r="H859" s="356" t="s">
        <v>34</v>
      </c>
      <c r="I859" s="356" t="s">
        <v>1417</v>
      </c>
      <c r="J859" s="356" t="s">
        <v>608</v>
      </c>
      <c r="K859" s="357" t="s">
        <v>48</v>
      </c>
      <c r="L859" s="358"/>
      <c r="M859" s="358" t="s">
        <v>34</v>
      </c>
      <c r="N859" s="357">
        <v>423394</v>
      </c>
      <c r="O859" s="357" t="s">
        <v>1320</v>
      </c>
      <c r="P859" s="361">
        <v>42621</v>
      </c>
      <c r="Q859" s="362">
        <v>189.93561700000001</v>
      </c>
      <c r="R859" s="362">
        <v>182.02012968127488</v>
      </c>
      <c r="S859" s="841">
        <v>31</v>
      </c>
      <c r="T859" s="359">
        <v>7.824609805167726E-2</v>
      </c>
      <c r="U859" s="664">
        <v>0.78236029765801196</v>
      </c>
      <c r="V859" s="359">
        <v>0.11310346223727064</v>
      </c>
      <c r="W859" s="664">
        <v>0.98423772973228574</v>
      </c>
      <c r="X859" s="359">
        <v>0.20732313996677565</v>
      </c>
      <c r="Y859" s="664">
        <v>1.3635129015027632</v>
      </c>
      <c r="Z859" s="359">
        <v>0.22351887470776721</v>
      </c>
      <c r="AA859" s="664">
        <v>1.1805415598656044</v>
      </c>
      <c r="AB859" s="359">
        <v>2.3998158625991674E-2</v>
      </c>
      <c r="AC859" s="363">
        <v>-7.5477366795640682E-2</v>
      </c>
      <c r="AD859" s="865">
        <v>24658649000162</v>
      </c>
      <c r="AE859" s="360" t="s">
        <v>1788</v>
      </c>
      <c r="AF859" s="844" t="s">
        <v>1741</v>
      </c>
      <c r="AG859" s="364" t="s">
        <v>1436</v>
      </c>
      <c r="AH859" s="364" t="s">
        <v>1747</v>
      </c>
      <c r="AI859" s="364">
        <v>5000</v>
      </c>
      <c r="AJ859" s="364">
        <v>2500</v>
      </c>
      <c r="AK859" s="364">
        <v>5000</v>
      </c>
      <c r="AL859" s="359">
        <v>1.1000000000000001E-2</v>
      </c>
      <c r="AM859" s="359">
        <v>0.2</v>
      </c>
      <c r="AN859" s="664" t="s">
        <v>636</v>
      </c>
      <c r="AO859" s="357" t="s">
        <v>1323</v>
      </c>
      <c r="AP859" s="360" t="s">
        <v>1762</v>
      </c>
      <c r="AQ859" s="366" t="s">
        <v>671</v>
      </c>
      <c r="AR859" s="359">
        <v>2.7499999999999998E-3</v>
      </c>
      <c r="AS859" s="359">
        <v>2.7499999999999998E-3</v>
      </c>
      <c r="AT859" s="359" t="s">
        <v>1417</v>
      </c>
      <c r="AX859" s="198"/>
      <c r="AY859" s="184"/>
      <c r="AZ859" s="184"/>
      <c r="BA859" s="184"/>
      <c r="BB859" s="848"/>
      <c r="BC859" s="184"/>
      <c r="BD859" s="184"/>
      <c r="BE859" s="184"/>
      <c r="BF859" s="184"/>
      <c r="BG859" s="848"/>
      <c r="BH859" s="186"/>
      <c r="BI859" s="199"/>
      <c r="BJ859" s="199"/>
      <c r="BK859" s="199"/>
      <c r="BL859" s="186"/>
      <c r="BM859" s="186"/>
      <c r="BN859" s="186"/>
      <c r="BO859" s="186"/>
      <c r="BP859" s="186"/>
      <c r="BQ859" s="186"/>
      <c r="BR859" s="186"/>
      <c r="BS859" s="186"/>
      <c r="BT859" s="187"/>
      <c r="BU859" s="188"/>
      <c r="BV859" s="189"/>
      <c r="BW859" s="185"/>
    </row>
    <row r="860" spans="2:75" customFormat="1" ht="18.75">
      <c r="B860" s="353" t="s">
        <v>1288</v>
      </c>
      <c r="C860" s="354">
        <v>32388012000121</v>
      </c>
      <c r="D860" s="355" t="s">
        <v>11</v>
      </c>
      <c r="E860" s="355" t="s">
        <v>620</v>
      </c>
      <c r="F860" s="355" t="s">
        <v>692</v>
      </c>
      <c r="G860" s="356" t="s">
        <v>738</v>
      </c>
      <c r="H860" s="356" t="s">
        <v>34</v>
      </c>
      <c r="I860" s="356" t="s">
        <v>1417</v>
      </c>
      <c r="J860" s="356" t="s">
        <v>608</v>
      </c>
      <c r="K860" s="357" t="s">
        <v>48</v>
      </c>
      <c r="L860" s="358"/>
      <c r="M860" s="358" t="s">
        <v>34</v>
      </c>
      <c r="N860" s="357">
        <v>502464</v>
      </c>
      <c r="O860" s="357" t="s">
        <v>1320</v>
      </c>
      <c r="P860" s="361">
        <v>43677</v>
      </c>
      <c r="Q860" s="362">
        <v>2542.2197308499999</v>
      </c>
      <c r="R860" s="362">
        <v>1779.60693467749</v>
      </c>
      <c r="S860" s="841">
        <v>31</v>
      </c>
      <c r="T860" s="359">
        <v>9.5194531035563079E-2</v>
      </c>
      <c r="U860" s="664">
        <v>0.95182281916742217</v>
      </c>
      <c r="V860" s="359">
        <v>0.10550704203381378</v>
      </c>
      <c r="W860" s="664">
        <v>0.91813291536808783</v>
      </c>
      <c r="X860" s="359">
        <v>0.1918236361499468</v>
      </c>
      <c r="Y860" s="664">
        <v>1.2615765068266829</v>
      </c>
      <c r="Z860" s="359">
        <v>0.23414483169348821</v>
      </c>
      <c r="AA860" s="664">
        <v>1.2366638173321769</v>
      </c>
      <c r="AB860" s="359">
        <v>2.5267321346684891E-2</v>
      </c>
      <c r="AC860" s="363">
        <v>-0.37232826920630846</v>
      </c>
      <c r="AD860" s="865">
        <v>32388028000134</v>
      </c>
      <c r="AE860" s="360" t="s">
        <v>1750</v>
      </c>
      <c r="AF860" s="844" t="s">
        <v>1751</v>
      </c>
      <c r="AG860" s="364" t="s">
        <v>719</v>
      </c>
      <c r="AH860" s="364" t="s">
        <v>1747</v>
      </c>
      <c r="AI860" s="364">
        <v>1000</v>
      </c>
      <c r="AJ860" s="364">
        <v>1000</v>
      </c>
      <c r="AK860" s="364">
        <v>0</v>
      </c>
      <c r="AL860" s="359">
        <v>5.0000000000000001E-3</v>
      </c>
      <c r="AM860" s="359">
        <v>0</v>
      </c>
      <c r="AN860" s="664" t="s">
        <v>64</v>
      </c>
      <c r="AO860" s="357" t="s">
        <v>1323</v>
      </c>
      <c r="AP860" s="360" t="s">
        <v>1749</v>
      </c>
      <c r="AQ860" s="366" t="s">
        <v>675</v>
      </c>
      <c r="AR860" s="359">
        <v>1.33333333333333E-3</v>
      </c>
      <c r="AS860" s="359">
        <v>1.33333333333333E-3</v>
      </c>
      <c r="AT860" s="359" t="s">
        <v>1417</v>
      </c>
      <c r="AX860" s="198"/>
      <c r="AY860" s="184"/>
      <c r="AZ860" s="184"/>
      <c r="BA860" s="184"/>
      <c r="BB860" s="848"/>
      <c r="BC860" s="184"/>
      <c r="BD860" s="184"/>
      <c r="BE860" s="184"/>
      <c r="BF860" s="184"/>
      <c r="BG860" s="848"/>
      <c r="BH860" s="186"/>
      <c r="BI860" s="199"/>
      <c r="BJ860" s="199"/>
      <c r="BK860" s="199"/>
      <c r="BL860" s="186"/>
      <c r="BM860" s="186"/>
      <c r="BN860" s="186"/>
      <c r="BO860" s="186"/>
      <c r="BP860" s="186"/>
      <c r="BQ860" s="186"/>
      <c r="BR860" s="186"/>
      <c r="BS860" s="186"/>
      <c r="BT860" s="187"/>
      <c r="BU860" s="188"/>
      <c r="BV860" s="189"/>
      <c r="BW860" s="185"/>
    </row>
    <row r="861" spans="2:75" customFormat="1" ht="18.75">
      <c r="B861" s="353" t="s">
        <v>827</v>
      </c>
      <c r="C861" s="354">
        <v>24623412000146</v>
      </c>
      <c r="D861" s="355" t="s">
        <v>11</v>
      </c>
      <c r="E861" s="355" t="s">
        <v>620</v>
      </c>
      <c r="F861" s="355" t="s">
        <v>692</v>
      </c>
      <c r="G861" s="356" t="s">
        <v>738</v>
      </c>
      <c r="H861" s="356" t="s">
        <v>34</v>
      </c>
      <c r="I861" s="356" t="s">
        <v>1417</v>
      </c>
      <c r="J861" s="356" t="s">
        <v>608</v>
      </c>
      <c r="K861" s="357" t="s">
        <v>48</v>
      </c>
      <c r="L861" s="358"/>
      <c r="M861" s="358" t="s">
        <v>34</v>
      </c>
      <c r="N861" s="357">
        <v>425524</v>
      </c>
      <c r="O861" s="357" t="s">
        <v>1320</v>
      </c>
      <c r="P861" s="361">
        <v>42592</v>
      </c>
      <c r="Q861" s="362">
        <v>99.476421999999999</v>
      </c>
      <c r="R861" s="362">
        <v>105.22379744223102</v>
      </c>
      <c r="S861" s="841">
        <v>31</v>
      </c>
      <c r="T861" s="359">
        <v>7.1498685530762218E-2</v>
      </c>
      <c r="U861" s="664">
        <v>0.71489485465537106</v>
      </c>
      <c r="V861" s="359">
        <v>9.3106573286711569E-2</v>
      </c>
      <c r="W861" s="664">
        <v>0.81022278630713884</v>
      </c>
      <c r="X861" s="359">
        <v>0.16858874134917667</v>
      </c>
      <c r="Y861" s="664">
        <v>1.1087663630531197</v>
      </c>
      <c r="Z861" s="359">
        <v>0.20101753989738769</v>
      </c>
      <c r="AA861" s="664">
        <v>1.0616980799544173</v>
      </c>
      <c r="AB861" s="359">
        <v>2.0857184345033641E-2</v>
      </c>
      <c r="AC861" s="363">
        <v>-1.0455968749581397</v>
      </c>
      <c r="AD861" s="865">
        <v>24601713000179</v>
      </c>
      <c r="AE861" s="360" t="s">
        <v>1842</v>
      </c>
      <c r="AF861" s="844" t="s">
        <v>1741</v>
      </c>
      <c r="AG861" s="364" t="s">
        <v>1436</v>
      </c>
      <c r="AH861" s="364" t="s">
        <v>1747</v>
      </c>
      <c r="AI861" s="364">
        <v>100</v>
      </c>
      <c r="AJ861" s="364">
        <v>100</v>
      </c>
      <c r="AK861" s="364">
        <v>100</v>
      </c>
      <c r="AL861" s="359">
        <v>0.01</v>
      </c>
      <c r="AM861" s="359">
        <v>0.2</v>
      </c>
      <c r="AN861" s="664" t="s">
        <v>2175</v>
      </c>
      <c r="AO861" s="357" t="s">
        <v>1323</v>
      </c>
      <c r="AP861" s="360" t="s">
        <v>1762</v>
      </c>
      <c r="AQ861" s="366" t="s">
        <v>671</v>
      </c>
      <c r="AR861" s="359">
        <v>2E-3</v>
      </c>
      <c r="AS861" s="359">
        <v>2E-3</v>
      </c>
      <c r="AT861" s="359" t="s">
        <v>1417</v>
      </c>
      <c r="AX861" s="198"/>
      <c r="AY861" s="184"/>
      <c r="AZ861" s="184"/>
      <c r="BA861" s="184"/>
      <c r="BB861" s="848"/>
      <c r="BC861" s="184"/>
      <c r="BD861" s="184"/>
      <c r="BE861" s="184"/>
      <c r="BF861" s="184"/>
      <c r="BG861" s="848"/>
      <c r="BH861" s="186"/>
      <c r="BI861" s="199"/>
      <c r="BJ861" s="199"/>
      <c r="BK861" s="199"/>
      <c r="BL861" s="186"/>
      <c r="BM861" s="186"/>
      <c r="BN861" s="186"/>
      <c r="BO861" s="186"/>
      <c r="BP861" s="186"/>
      <c r="BQ861" s="186"/>
      <c r="BR861" s="186"/>
      <c r="BS861" s="186"/>
      <c r="BT861" s="187"/>
      <c r="BU861" s="188"/>
      <c r="BV861" s="189"/>
      <c r="BW861" s="185"/>
    </row>
    <row r="862" spans="2:75" customFormat="1" ht="18.75">
      <c r="B862" s="353" t="s">
        <v>828</v>
      </c>
      <c r="C862" s="354">
        <v>30178843000143</v>
      </c>
      <c r="D862" s="355" t="s">
        <v>11</v>
      </c>
      <c r="E862" s="355" t="s">
        <v>620</v>
      </c>
      <c r="F862" s="355" t="s">
        <v>692</v>
      </c>
      <c r="G862" s="356" t="s">
        <v>738</v>
      </c>
      <c r="H862" s="356" t="s">
        <v>34</v>
      </c>
      <c r="I862" s="356" t="s">
        <v>1417</v>
      </c>
      <c r="J862" s="356" t="s">
        <v>608</v>
      </c>
      <c r="K862" s="357" t="s">
        <v>48</v>
      </c>
      <c r="L862" s="358"/>
      <c r="M862" s="358" t="s">
        <v>34</v>
      </c>
      <c r="N862" s="357">
        <v>492558</v>
      </c>
      <c r="O862" s="357" t="s">
        <v>1320</v>
      </c>
      <c r="P862" s="361">
        <v>43558</v>
      </c>
      <c r="Q862" s="362">
        <v>47.085924730000002</v>
      </c>
      <c r="R862" s="362">
        <v>36.832622903426319</v>
      </c>
      <c r="S862" s="841">
        <v>31</v>
      </c>
      <c r="T862" s="359">
        <v>8.4968576138900076E-2</v>
      </c>
      <c r="U862" s="664">
        <v>0.84957642840801517</v>
      </c>
      <c r="V862" s="359">
        <v>9.4827013244352054E-2</v>
      </c>
      <c r="W862" s="664">
        <v>0.82519422824670119</v>
      </c>
      <c r="X862" s="359">
        <v>0.17137424681411462</v>
      </c>
      <c r="Y862" s="664">
        <v>1.1270859420410611</v>
      </c>
      <c r="Z862" s="359">
        <v>0.1997013692267251</v>
      </c>
      <c r="AA862" s="664">
        <v>1.0547465677896177</v>
      </c>
      <c r="AB862" s="359">
        <v>1.4781472767020335E-2</v>
      </c>
      <c r="AC862" s="363">
        <v>-1.3589827705647384</v>
      </c>
      <c r="AD862" s="865">
        <v>30618457000125</v>
      </c>
      <c r="AE862" s="360" t="s">
        <v>1842</v>
      </c>
      <c r="AF862" s="844" t="s">
        <v>1741</v>
      </c>
      <c r="AG862" s="364" t="s">
        <v>1436</v>
      </c>
      <c r="AH862" s="364" t="s">
        <v>1747</v>
      </c>
      <c r="AI862" s="364">
        <v>100</v>
      </c>
      <c r="AJ862" s="364">
        <v>100</v>
      </c>
      <c r="AK862" s="364">
        <v>100</v>
      </c>
      <c r="AL862" s="359">
        <v>0</v>
      </c>
      <c r="AM862" s="359">
        <v>0.2</v>
      </c>
      <c r="AN862" s="664" t="s">
        <v>64</v>
      </c>
      <c r="AO862" s="357" t="s">
        <v>1323</v>
      </c>
      <c r="AP862" s="360" t="s">
        <v>1762</v>
      </c>
      <c r="AQ862" s="366" t="s">
        <v>671</v>
      </c>
      <c r="AR862" s="359">
        <v>2E-3</v>
      </c>
      <c r="AS862" s="359">
        <v>2E-3</v>
      </c>
      <c r="AT862" s="359" t="s">
        <v>1417</v>
      </c>
      <c r="AX862" s="198"/>
      <c r="AY862" s="184"/>
      <c r="AZ862" s="184"/>
      <c r="BA862" s="184"/>
      <c r="BB862" s="848"/>
      <c r="BC862" s="184"/>
      <c r="BD862" s="184"/>
      <c r="BE862" s="184"/>
      <c r="BF862" s="184"/>
      <c r="BG862" s="848"/>
      <c r="BH862" s="186"/>
      <c r="BI862" s="199"/>
      <c r="BJ862" s="199"/>
      <c r="BK862" s="199"/>
      <c r="BL862" s="186"/>
      <c r="BM862" s="186"/>
      <c r="BN862" s="186"/>
      <c r="BO862" s="186"/>
      <c r="BP862" s="186"/>
      <c r="BQ862" s="186"/>
      <c r="BR862" s="186"/>
      <c r="BS862" s="186"/>
      <c r="BT862" s="187"/>
      <c r="BU862" s="188"/>
      <c r="BV862" s="189"/>
      <c r="BW862" s="185"/>
    </row>
    <row r="863" spans="2:75" customFormat="1" ht="18.75">
      <c r="B863" s="353" t="s">
        <v>847</v>
      </c>
      <c r="C863" s="354">
        <v>30934757000113</v>
      </c>
      <c r="D863" s="355" t="s">
        <v>11</v>
      </c>
      <c r="E863" s="355" t="s">
        <v>620</v>
      </c>
      <c r="F863" s="355" t="s">
        <v>692</v>
      </c>
      <c r="G863" s="356" t="s">
        <v>738</v>
      </c>
      <c r="H863" s="356" t="s">
        <v>34</v>
      </c>
      <c r="I863" s="356" t="s">
        <v>1417</v>
      </c>
      <c r="J863" s="356" t="s">
        <v>608</v>
      </c>
      <c r="K863" s="357" t="s">
        <v>48</v>
      </c>
      <c r="L863" s="358"/>
      <c r="M863" s="358" t="s">
        <v>34</v>
      </c>
      <c r="N863" s="357">
        <v>483400</v>
      </c>
      <c r="O863" s="357" t="s">
        <v>1320</v>
      </c>
      <c r="P863" s="361">
        <v>43439</v>
      </c>
      <c r="Q863" s="362">
        <v>449.24504217999998</v>
      </c>
      <c r="R863" s="362">
        <v>330.09842106123506</v>
      </c>
      <c r="S863" s="841">
        <v>31</v>
      </c>
      <c r="T863" s="359">
        <v>9.8657634025838714E-2</v>
      </c>
      <c r="U863" s="664">
        <v>0.98644939293603351</v>
      </c>
      <c r="V863" s="359">
        <v>0.11607846063540861</v>
      </c>
      <c r="W863" s="664">
        <v>1.0101264656862556</v>
      </c>
      <c r="X863" s="359">
        <v>0.23120960201789775</v>
      </c>
      <c r="Y863" s="664">
        <v>1.5206082415751763</v>
      </c>
      <c r="Z863" s="359">
        <v>0.23318497773227831</v>
      </c>
      <c r="AA863" s="664">
        <v>1.2315942343088577</v>
      </c>
      <c r="AB863" s="359">
        <v>4.9196195079349095E-3</v>
      </c>
      <c r="AC863" s="363">
        <v>0.23653873540974421</v>
      </c>
      <c r="AD863" s="865">
        <v>31094141000144</v>
      </c>
      <c r="AE863" s="360" t="s">
        <v>1763</v>
      </c>
      <c r="AF863" s="844" t="s">
        <v>1760</v>
      </c>
      <c r="AG863" s="364" t="s">
        <v>1435</v>
      </c>
      <c r="AH863" s="364" t="s">
        <v>1747</v>
      </c>
      <c r="AI863" s="364">
        <v>500</v>
      </c>
      <c r="AJ863" s="364">
        <v>100</v>
      </c>
      <c r="AK863" s="364">
        <v>100</v>
      </c>
      <c r="AL863" s="359">
        <v>8.0000000000000002E-3</v>
      </c>
      <c r="AM863" s="359">
        <v>0.2</v>
      </c>
      <c r="AN863" s="664" t="s">
        <v>34</v>
      </c>
      <c r="AO863" s="357" t="s">
        <v>1323</v>
      </c>
      <c r="AP863" s="360" t="s">
        <v>1749</v>
      </c>
      <c r="AQ863" s="366" t="s">
        <v>675</v>
      </c>
      <c r="AR863" s="359">
        <v>2.8E-3</v>
      </c>
      <c r="AS863" s="359">
        <v>2.8E-3</v>
      </c>
      <c r="AT863" s="359" t="s">
        <v>1417</v>
      </c>
      <c r="AX863" s="198"/>
      <c r="AY863" s="184"/>
      <c r="AZ863" s="184"/>
      <c r="BA863" s="184"/>
      <c r="BB863" s="848"/>
      <c r="BC863" s="184"/>
      <c r="BD863" s="184"/>
      <c r="BE863" s="184"/>
      <c r="BF863" s="184"/>
      <c r="BG863" s="848"/>
      <c r="BH863" s="186"/>
      <c r="BI863" s="199"/>
      <c r="BJ863" s="199"/>
      <c r="BK863" s="199"/>
      <c r="BL863" s="186"/>
      <c r="BM863" s="186"/>
      <c r="BN863" s="186"/>
      <c r="BO863" s="186"/>
      <c r="BP863" s="186"/>
      <c r="BQ863" s="186"/>
      <c r="BR863" s="186"/>
      <c r="BS863" s="186"/>
      <c r="BT863" s="187"/>
      <c r="BU863" s="188"/>
      <c r="BV863" s="189"/>
      <c r="BW863" s="185"/>
    </row>
    <row r="864" spans="2:75" customFormat="1" ht="18.75">
      <c r="B864" s="353" t="s">
        <v>1527</v>
      </c>
      <c r="C864" s="354">
        <v>31094141000144</v>
      </c>
      <c r="D864" s="355" t="s">
        <v>11</v>
      </c>
      <c r="E864" s="355" t="s">
        <v>621</v>
      </c>
      <c r="F864" s="355" t="s">
        <v>692</v>
      </c>
      <c r="G864" s="356" t="s">
        <v>738</v>
      </c>
      <c r="H864" s="356" t="s">
        <v>34</v>
      </c>
      <c r="I864" s="356" t="s">
        <v>1417</v>
      </c>
      <c r="J864" s="356" t="s">
        <v>608</v>
      </c>
      <c r="K864" s="357" t="s">
        <v>48</v>
      </c>
      <c r="L864" s="358"/>
      <c r="M864" s="358" t="s">
        <v>1417</v>
      </c>
      <c r="N864" s="357">
        <v>483397</v>
      </c>
      <c r="O864" s="357" t="s">
        <v>1320</v>
      </c>
      <c r="P864" s="361">
        <v>43439</v>
      </c>
      <c r="Q864" s="362">
        <v>449.48844710999998</v>
      </c>
      <c r="R864" s="362">
        <v>330.37120444908373</v>
      </c>
      <c r="S864" s="841">
        <v>31</v>
      </c>
      <c r="T864" s="359">
        <v>0.10857008240949551</v>
      </c>
      <c r="U864" s="664">
        <v>1.0855611219686503</v>
      </c>
      <c r="V864" s="359">
        <v>0.12835057076726852</v>
      </c>
      <c r="W864" s="664">
        <v>1.1169196051382337</v>
      </c>
      <c r="X864" s="359">
        <v>0.25996529746935981</v>
      </c>
      <c r="Y864" s="664">
        <v>1.7097273227642622</v>
      </c>
      <c r="Z864" s="359">
        <v>0.27495508762043386</v>
      </c>
      <c r="AA864" s="664">
        <v>1.452208044876719</v>
      </c>
      <c r="AB864" s="359">
        <v>5.9384316956621721E-3</v>
      </c>
      <c r="AC864" s="363">
        <v>2.2625149867057233</v>
      </c>
      <c r="AD864" s="865">
        <v>0</v>
      </c>
      <c r="AE864" s="360" t="s">
        <v>1763</v>
      </c>
      <c r="AF864" s="844" t="s">
        <v>1760</v>
      </c>
      <c r="AG864" s="364" t="s">
        <v>1435</v>
      </c>
      <c r="AH864" s="364" t="s">
        <v>1747</v>
      </c>
      <c r="AI864" s="364">
        <v>1000</v>
      </c>
      <c r="AJ864" s="364">
        <v>1000</v>
      </c>
      <c r="AK864" s="364">
        <v>1000</v>
      </c>
      <c r="AL864" s="359">
        <v>0</v>
      </c>
      <c r="AM864" s="359">
        <v>0</v>
      </c>
      <c r="AN864" s="664" t="s">
        <v>34</v>
      </c>
      <c r="AO864" s="357" t="s">
        <v>1323</v>
      </c>
      <c r="AP864" s="360" t="s">
        <v>1749</v>
      </c>
      <c r="AQ864" s="366" t="s">
        <v>675</v>
      </c>
      <c r="AR864" s="359">
        <v>0</v>
      </c>
      <c r="AS864" s="359">
        <v>0</v>
      </c>
      <c r="AT864" s="359" t="s">
        <v>1417</v>
      </c>
      <c r="AX864" s="198"/>
      <c r="AY864" s="184"/>
      <c r="AZ864" s="184"/>
      <c r="BA864" s="184"/>
      <c r="BB864" s="848"/>
      <c r="BC864" s="184"/>
      <c r="BD864" s="184"/>
      <c r="BE864" s="184"/>
      <c r="BF864" s="184"/>
      <c r="BG864" s="848"/>
      <c r="BH864" s="186"/>
      <c r="BI864" s="199"/>
      <c r="BJ864" s="199"/>
      <c r="BK864" s="199"/>
      <c r="BL864" s="186"/>
      <c r="BM864" s="186"/>
      <c r="BN864" s="186"/>
      <c r="BO864" s="186"/>
      <c r="BP864" s="186"/>
      <c r="BQ864" s="186"/>
      <c r="BR864" s="186"/>
      <c r="BS864" s="186"/>
      <c r="BT864" s="187"/>
      <c r="BU864" s="188"/>
      <c r="BV864" s="189"/>
      <c r="BW864" s="185"/>
    </row>
    <row r="865" spans="2:75" customFormat="1" ht="18.75">
      <c r="B865" s="353" t="s">
        <v>933</v>
      </c>
      <c r="C865" s="354">
        <v>20584638000124</v>
      </c>
      <c r="D865" s="355" t="s">
        <v>11</v>
      </c>
      <c r="E865" s="355" t="s">
        <v>620</v>
      </c>
      <c r="F865" s="355" t="s">
        <v>692</v>
      </c>
      <c r="G865" s="356" t="s">
        <v>738</v>
      </c>
      <c r="H865" s="356" t="s">
        <v>34</v>
      </c>
      <c r="I865" s="356" t="s">
        <v>1303</v>
      </c>
      <c r="J865" s="356" t="s">
        <v>608</v>
      </c>
      <c r="K865" s="357" t="s">
        <v>48</v>
      </c>
      <c r="L865" s="358"/>
      <c r="M865" s="358" t="s">
        <v>34</v>
      </c>
      <c r="N865" s="357">
        <v>408840</v>
      </c>
      <c r="O865" s="357" t="s">
        <v>1320</v>
      </c>
      <c r="P865" s="361">
        <v>42321</v>
      </c>
      <c r="Q865" s="362">
        <v>12.795318999999999</v>
      </c>
      <c r="R865" s="362">
        <v>22.610562179282855</v>
      </c>
      <c r="S865" s="841">
        <v>31</v>
      </c>
      <c r="T865" s="359">
        <v>8.1077333231136306E-2</v>
      </c>
      <c r="U865" s="664">
        <v>0.81066900637187655</v>
      </c>
      <c r="V865" s="359">
        <v>9.3015274484088195E-2</v>
      </c>
      <c r="W865" s="664">
        <v>0.80942829492337554</v>
      </c>
      <c r="X865" s="359">
        <v>0.15476662653875262</v>
      </c>
      <c r="Y865" s="664">
        <v>1.0178617400906957</v>
      </c>
      <c r="Z865" s="359">
        <v>0.13480836846662836</v>
      </c>
      <c r="AA865" s="664">
        <v>0.71200645493854708</v>
      </c>
      <c r="AB865" s="359">
        <v>7.5764471814293412E-3</v>
      </c>
      <c r="AC865" s="363">
        <v>-2.8904716220941058</v>
      </c>
      <c r="AD865" s="865">
        <v>0</v>
      </c>
      <c r="AE865" s="360" t="s">
        <v>1759</v>
      </c>
      <c r="AF865" s="844" t="s">
        <v>1760</v>
      </c>
      <c r="AG865" s="364" t="s">
        <v>59</v>
      </c>
      <c r="AH865" s="364" t="s">
        <v>1747</v>
      </c>
      <c r="AI865" s="364">
        <v>0</v>
      </c>
      <c r="AJ865" s="364">
        <v>0</v>
      </c>
      <c r="AK865" s="364">
        <v>0</v>
      </c>
      <c r="AL865" s="359">
        <v>0</v>
      </c>
      <c r="AM865" s="359">
        <v>0</v>
      </c>
      <c r="AN865" s="664" t="s">
        <v>64</v>
      </c>
      <c r="AO865" s="357" t="s">
        <v>1323</v>
      </c>
      <c r="AP865" s="360" t="s">
        <v>1749</v>
      </c>
      <c r="AQ865" s="366" t="s">
        <v>675</v>
      </c>
      <c r="AR865" s="359">
        <v>2E-3</v>
      </c>
      <c r="AS865" s="359">
        <v>2E-3</v>
      </c>
      <c r="AT865" s="359" t="s">
        <v>1417</v>
      </c>
      <c r="AX865" s="198"/>
      <c r="AY865" s="184"/>
      <c r="AZ865" s="184"/>
      <c r="BA865" s="184"/>
      <c r="BB865" s="848"/>
      <c r="BC865" s="184"/>
      <c r="BD865" s="184"/>
      <c r="BE865" s="184"/>
      <c r="BF865" s="184"/>
      <c r="BG865" s="848"/>
      <c r="BH865" s="186"/>
      <c r="BI865" s="199"/>
      <c r="BJ865" s="199"/>
      <c r="BK865" s="199"/>
      <c r="BL865" s="186"/>
      <c r="BM865" s="186"/>
      <c r="BN865" s="186"/>
      <c r="BO865" s="186"/>
      <c r="BP865" s="186"/>
      <c r="BQ865" s="186"/>
      <c r="BR865" s="186"/>
      <c r="BS865" s="186"/>
      <c r="BT865" s="187"/>
      <c r="BU865" s="188"/>
      <c r="BV865" s="189"/>
      <c r="BW865" s="185"/>
    </row>
    <row r="866" spans="2:75" customFormat="1" ht="18.75">
      <c r="B866" s="353" t="s">
        <v>1600</v>
      </c>
      <c r="C866" s="354">
        <v>828035000113</v>
      </c>
      <c r="D866" s="355" t="s">
        <v>11</v>
      </c>
      <c r="E866" s="355" t="s">
        <v>620</v>
      </c>
      <c r="F866" s="355" t="s">
        <v>692</v>
      </c>
      <c r="G866" s="356" t="s">
        <v>738</v>
      </c>
      <c r="H866" s="356" t="s">
        <v>34</v>
      </c>
      <c r="I866" s="356" t="s">
        <v>1303</v>
      </c>
      <c r="J866" s="356" t="s">
        <v>608</v>
      </c>
      <c r="K866" s="357" t="s">
        <v>48</v>
      </c>
      <c r="L866" s="358"/>
      <c r="M866" s="358" t="s">
        <v>1417</v>
      </c>
      <c r="N866" s="357">
        <v>20583</v>
      </c>
      <c r="O866" s="357" t="s">
        <v>1323</v>
      </c>
      <c r="P866" s="361">
        <v>34980</v>
      </c>
      <c r="Q866" s="362">
        <v>0</v>
      </c>
      <c r="R866" s="362">
        <v>43.771817441340794</v>
      </c>
      <c r="S866" s="841">
        <v>31</v>
      </c>
      <c r="T866" s="359">
        <v>2.2246472864894784E-2</v>
      </c>
      <c r="U866" s="664">
        <v>0.22243610308753137</v>
      </c>
      <c r="V866" s="359">
        <v>3.8183803305095854E-2</v>
      </c>
      <c r="W866" s="664">
        <v>0.3322793054620341</v>
      </c>
      <c r="X866" s="359">
        <v>8.7661399670864393E-2</v>
      </c>
      <c r="Y866" s="664">
        <v>0.57652729663542823</v>
      </c>
      <c r="Z866" s="359">
        <v>8.3934510317802635E-2</v>
      </c>
      <c r="AA866" s="664">
        <v>0.44331011359413891</v>
      </c>
      <c r="AB866" s="359">
        <v>2.3656756963687867E-2</v>
      </c>
      <c r="AC866" s="363">
        <v>-3.2435120701872857</v>
      </c>
      <c r="AD866" s="865">
        <v>42046759000155</v>
      </c>
      <c r="AE866" s="360" t="s">
        <v>1759</v>
      </c>
      <c r="AF866" s="844" t="s">
        <v>1760</v>
      </c>
      <c r="AG866" s="364" t="s">
        <v>1435</v>
      </c>
      <c r="AH866" s="364" t="s">
        <v>1747</v>
      </c>
      <c r="AI866" s="364">
        <v>1000</v>
      </c>
      <c r="AJ866" s="364">
        <v>1000</v>
      </c>
      <c r="AK866" s="364">
        <v>1000</v>
      </c>
      <c r="AL866" s="359">
        <v>0.02</v>
      </c>
      <c r="AM866" s="359">
        <v>0.2</v>
      </c>
      <c r="AN866" s="664" t="s">
        <v>2161</v>
      </c>
      <c r="AO866" s="357" t="s">
        <v>1323</v>
      </c>
      <c r="AP866" s="360" t="s">
        <v>1762</v>
      </c>
      <c r="AQ866" s="366" t="s">
        <v>664</v>
      </c>
      <c r="AR866" s="359">
        <v>1.06666666666667E-3</v>
      </c>
      <c r="AS866" s="359">
        <v>1.06666666666667E-3</v>
      </c>
      <c r="AT866" s="359" t="s">
        <v>1417</v>
      </c>
      <c r="AX866" s="198"/>
      <c r="AY866" s="184"/>
      <c r="AZ866" s="184"/>
      <c r="BA866" s="184"/>
      <c r="BB866" s="848"/>
      <c r="BC866" s="184"/>
      <c r="BD866" s="184"/>
      <c r="BE866" s="184"/>
      <c r="BF866" s="184"/>
      <c r="BG866" s="848"/>
      <c r="BH866" s="186"/>
      <c r="BI866" s="199"/>
      <c r="BJ866" s="199"/>
      <c r="BK866" s="199"/>
      <c r="BL866" s="186"/>
      <c r="BM866" s="186"/>
      <c r="BN866" s="186"/>
      <c r="BO866" s="186"/>
      <c r="BP866" s="186"/>
      <c r="BQ866" s="186"/>
      <c r="BR866" s="186"/>
      <c r="BS866" s="186"/>
      <c r="BT866" s="187"/>
      <c r="BU866" s="188"/>
      <c r="BV866" s="189"/>
      <c r="BW866" s="185"/>
    </row>
    <row r="867" spans="2:75" customFormat="1" ht="18.75">
      <c r="B867" s="353" t="s">
        <v>1149</v>
      </c>
      <c r="C867" s="354">
        <v>23565840000105</v>
      </c>
      <c r="D867" s="355" t="s">
        <v>11</v>
      </c>
      <c r="E867" s="355" t="s">
        <v>620</v>
      </c>
      <c r="F867" s="355" t="s">
        <v>692</v>
      </c>
      <c r="G867" s="356" t="s">
        <v>738</v>
      </c>
      <c r="H867" s="356" t="s">
        <v>34</v>
      </c>
      <c r="I867" s="356" t="s">
        <v>1417</v>
      </c>
      <c r="J867" s="356" t="s">
        <v>608</v>
      </c>
      <c r="K867" s="357" t="s">
        <v>48</v>
      </c>
      <c r="L867" s="358"/>
      <c r="M867" s="358" t="s">
        <v>34</v>
      </c>
      <c r="N867" s="357">
        <v>416517</v>
      </c>
      <c r="O867" s="357" t="s">
        <v>1320</v>
      </c>
      <c r="P867" s="361">
        <v>42366</v>
      </c>
      <c r="Q867" s="362">
        <v>53.356119</v>
      </c>
      <c r="R867" s="362">
        <v>55.410951760956209</v>
      </c>
      <c r="S867" s="841">
        <v>31</v>
      </c>
      <c r="T867" s="359">
        <v>9.7451513427881054E-2</v>
      </c>
      <c r="U867" s="664">
        <v>0.97438973892739011</v>
      </c>
      <c r="V867" s="359">
        <v>0.11124892259447416</v>
      </c>
      <c r="W867" s="664">
        <v>0.96809933881463761</v>
      </c>
      <c r="X867" s="359">
        <v>0.18179997481987842</v>
      </c>
      <c r="Y867" s="664">
        <v>1.1956533708659174</v>
      </c>
      <c r="Z867" s="359">
        <v>0.17043246100106102</v>
      </c>
      <c r="AA867" s="664">
        <v>0.90015934280710053</v>
      </c>
      <c r="AB867" s="359">
        <v>1.2588964085207807E-2</v>
      </c>
      <c r="AC867" s="363">
        <v>-0.29119611741031515</v>
      </c>
      <c r="AD867" s="865">
        <v>26171796000139</v>
      </c>
      <c r="AE867" s="360" t="s">
        <v>1941</v>
      </c>
      <c r="AF867" s="844" t="s">
        <v>1741</v>
      </c>
      <c r="AG867" s="364" t="s">
        <v>1436</v>
      </c>
      <c r="AH867" s="364" t="s">
        <v>1747</v>
      </c>
      <c r="AI867" s="364">
        <v>1000</v>
      </c>
      <c r="AJ867" s="364">
        <v>1000</v>
      </c>
      <c r="AK867" s="364">
        <v>1000</v>
      </c>
      <c r="AL867" s="359">
        <v>1.4999999999999999E-2</v>
      </c>
      <c r="AM867" s="359">
        <v>0</v>
      </c>
      <c r="AN867" s="664" t="s">
        <v>64</v>
      </c>
      <c r="AO867" s="357" t="s">
        <v>1323</v>
      </c>
      <c r="AP867" s="360" t="s">
        <v>1749</v>
      </c>
      <c r="AQ867" s="366" t="s">
        <v>675</v>
      </c>
      <c r="AR867" s="359">
        <v>1.6000000000000001E-3</v>
      </c>
      <c r="AS867" s="359">
        <v>1.6000000000000001E-3</v>
      </c>
      <c r="AT867" s="359" t="s">
        <v>1417</v>
      </c>
      <c r="AX867" s="198"/>
      <c r="AY867" s="184"/>
      <c r="AZ867" s="184"/>
      <c r="BA867" s="184"/>
      <c r="BB867" s="848"/>
      <c r="BC867" s="184"/>
      <c r="BD867" s="184"/>
      <c r="BE867" s="184"/>
      <c r="BF867" s="184"/>
      <c r="BG867" s="848"/>
      <c r="BH867" s="186"/>
      <c r="BI867" s="199"/>
      <c r="BJ867" s="199"/>
      <c r="BK867" s="199"/>
      <c r="BL867" s="186"/>
      <c r="BM867" s="186"/>
      <c r="BN867" s="186"/>
      <c r="BO867" s="186"/>
      <c r="BP867" s="186"/>
      <c r="BQ867" s="186"/>
      <c r="BR867" s="186"/>
      <c r="BS867" s="186"/>
      <c r="BT867" s="187"/>
      <c r="BU867" s="188"/>
      <c r="BV867" s="189"/>
      <c r="BW867" s="185"/>
    </row>
    <row r="868" spans="2:75" customFormat="1" ht="18.75">
      <c r="B868" s="353" t="s">
        <v>1192</v>
      </c>
      <c r="C868" s="354">
        <v>26759909000111</v>
      </c>
      <c r="D868" s="355" t="s">
        <v>11</v>
      </c>
      <c r="E868" s="355" t="s">
        <v>620</v>
      </c>
      <c r="F868" s="355" t="s">
        <v>692</v>
      </c>
      <c r="G868" s="356" t="s">
        <v>738</v>
      </c>
      <c r="H868" s="356" t="s">
        <v>34</v>
      </c>
      <c r="I868" s="356" t="s">
        <v>1417</v>
      </c>
      <c r="J868" s="356" t="s">
        <v>608</v>
      </c>
      <c r="K868" s="357" t="s">
        <v>48</v>
      </c>
      <c r="L868" s="358"/>
      <c r="M868" s="358" t="s">
        <v>34</v>
      </c>
      <c r="N868" s="357">
        <v>442976</v>
      </c>
      <c r="O868" s="357" t="s">
        <v>1323</v>
      </c>
      <c r="P868" s="361">
        <v>42906</v>
      </c>
      <c r="Q868" s="362">
        <v>606.02727800000002</v>
      </c>
      <c r="R868" s="362">
        <v>553.85537593625463</v>
      </c>
      <c r="S868" s="841">
        <v>31</v>
      </c>
      <c r="T868" s="359">
        <v>9.5929732333331019E-2</v>
      </c>
      <c r="U868" s="664">
        <v>0.95917388612772481</v>
      </c>
      <c r="V868" s="359">
        <v>0.11360962197318591</v>
      </c>
      <c r="W868" s="664">
        <v>0.98864238277742467</v>
      </c>
      <c r="X868" s="359">
        <v>0.20174156368292584</v>
      </c>
      <c r="Y868" s="664">
        <v>1.3268042578126729</v>
      </c>
      <c r="Z868" s="359">
        <v>0.23024780240590426</v>
      </c>
      <c r="AA868" s="664">
        <v>1.2160811929787696</v>
      </c>
      <c r="AB868" s="359">
        <v>1.3446774234612477E-2</v>
      </c>
      <c r="AC868" s="363">
        <v>-9.7061054372366812E-2</v>
      </c>
      <c r="AD868" s="865">
        <v>30676315000114</v>
      </c>
      <c r="AE868" s="360" t="s">
        <v>1797</v>
      </c>
      <c r="AF868" s="844" t="s">
        <v>1741</v>
      </c>
      <c r="AG868" s="364" t="s">
        <v>1436</v>
      </c>
      <c r="AH868" s="364" t="s">
        <v>1747</v>
      </c>
      <c r="AI868" s="364">
        <v>1000</v>
      </c>
      <c r="AJ868" s="364">
        <v>100</v>
      </c>
      <c r="AK868" s="364">
        <v>100</v>
      </c>
      <c r="AL868" s="359">
        <v>0.01</v>
      </c>
      <c r="AM868" s="359">
        <v>0</v>
      </c>
      <c r="AN868" s="664" t="s">
        <v>64</v>
      </c>
      <c r="AO868" s="357" t="s">
        <v>1323</v>
      </c>
      <c r="AP868" s="360" t="s">
        <v>1749</v>
      </c>
      <c r="AQ868" s="366" t="s">
        <v>675</v>
      </c>
      <c r="AR868" s="359">
        <v>2.3999999999999998E-3</v>
      </c>
      <c r="AS868" s="359">
        <v>2.3999999999999998E-3</v>
      </c>
      <c r="AT868" s="359" t="s">
        <v>1417</v>
      </c>
      <c r="AX868" s="198"/>
      <c r="AY868" s="184"/>
      <c r="AZ868" s="184"/>
      <c r="BA868" s="184"/>
      <c r="BB868" s="848"/>
      <c r="BC868" s="184"/>
      <c r="BD868" s="184"/>
      <c r="BE868" s="184"/>
      <c r="BF868" s="184"/>
      <c r="BG868" s="848"/>
      <c r="BH868" s="186"/>
      <c r="BI868" s="199"/>
      <c r="BJ868" s="199"/>
      <c r="BK868" s="199"/>
      <c r="BL868" s="186"/>
      <c r="BM868" s="186"/>
      <c r="BN868" s="186"/>
      <c r="BO868" s="186"/>
      <c r="BP868" s="186"/>
      <c r="BQ868" s="186"/>
      <c r="BR868" s="186"/>
      <c r="BS868" s="186"/>
      <c r="BT868" s="187"/>
      <c r="BU868" s="188"/>
      <c r="BV868" s="189"/>
      <c r="BW868" s="185"/>
    </row>
    <row r="869" spans="2:75" customFormat="1" ht="18.75">
      <c r="B869" s="353" t="s">
        <v>63</v>
      </c>
      <c r="C869" s="354">
        <v>36181846000112</v>
      </c>
      <c r="D869" s="355" t="s">
        <v>13</v>
      </c>
      <c r="E869" s="355" t="s">
        <v>616</v>
      </c>
      <c r="F869" s="355" t="s">
        <v>617</v>
      </c>
      <c r="G869" s="356" t="s">
        <v>34</v>
      </c>
      <c r="H869" s="356" t="s">
        <v>1336</v>
      </c>
      <c r="I869" s="356" t="s">
        <v>34</v>
      </c>
      <c r="J869" s="356" t="s">
        <v>608</v>
      </c>
      <c r="K869" s="357" t="s">
        <v>48</v>
      </c>
      <c r="L869" s="358"/>
      <c r="M869" s="358" t="s">
        <v>34</v>
      </c>
      <c r="N869" s="357">
        <v>531715</v>
      </c>
      <c r="O869" s="357" t="s">
        <v>1320</v>
      </c>
      <c r="P869" s="361">
        <v>43924</v>
      </c>
      <c r="Q869" s="362">
        <v>548.25781801999995</v>
      </c>
      <c r="R869" s="362">
        <v>1061.0622554329593</v>
      </c>
      <c r="S869" s="841">
        <v>31</v>
      </c>
      <c r="T869" s="359">
        <v>-2.3829471038671945E-2</v>
      </c>
      <c r="U869" s="664">
        <v>-0.23826404790863215</v>
      </c>
      <c r="V869" s="359">
        <v>-1.4095804415569679E-2</v>
      </c>
      <c r="W869" s="664">
        <v>-0.12266311094550117</v>
      </c>
      <c r="X869" s="359">
        <v>-2.6363343356745395E-2</v>
      </c>
      <c r="Y869" s="664">
        <v>-0.17338517446451041</v>
      </c>
      <c r="Z869" s="359"/>
      <c r="AA869" s="664"/>
      <c r="AB869" s="359">
        <v>4.7745386884899758E-2</v>
      </c>
      <c r="AC869" s="363">
        <v>-2.7020533896789076</v>
      </c>
      <c r="AD869" s="865">
        <v>36181795000129</v>
      </c>
      <c r="AE869" s="360" t="s">
        <v>2024</v>
      </c>
      <c r="AF869" s="844" t="s">
        <v>1783</v>
      </c>
      <c r="AG869" s="364" t="s">
        <v>59</v>
      </c>
      <c r="AH869" s="364" t="s">
        <v>1747</v>
      </c>
      <c r="AI869" s="364">
        <v>25000</v>
      </c>
      <c r="AJ869" s="364">
        <v>1000</v>
      </c>
      <c r="AK869" s="364">
        <v>10000</v>
      </c>
      <c r="AL869" s="359">
        <v>0</v>
      </c>
      <c r="AM869" s="359">
        <v>0</v>
      </c>
      <c r="AN869" s="664" t="s">
        <v>64</v>
      </c>
      <c r="AO869" s="357" t="s">
        <v>1323</v>
      </c>
      <c r="AP869" s="360" t="s">
        <v>1762</v>
      </c>
      <c r="AQ869" s="366" t="s">
        <v>668</v>
      </c>
      <c r="AR869" s="359">
        <v>4.0000000000000001E-3</v>
      </c>
      <c r="AS869" s="359">
        <v>4.0000000000000001E-3</v>
      </c>
      <c r="AT869" s="359" t="s">
        <v>1417</v>
      </c>
      <c r="AX869" s="198"/>
      <c r="AY869" s="184"/>
      <c r="AZ869" s="184"/>
      <c r="BA869" s="184"/>
      <c r="BB869" s="848"/>
      <c r="BC869" s="184"/>
      <c r="BD869" s="184"/>
      <c r="BE869" s="184"/>
      <c r="BF869" s="184"/>
      <c r="BG869" s="848"/>
      <c r="BH869" s="186"/>
      <c r="BI869" s="199"/>
      <c r="BJ869" s="199"/>
      <c r="BK869" s="199"/>
      <c r="BL869" s="186"/>
      <c r="BM869" s="186"/>
      <c r="BN869" s="186"/>
      <c r="BO869" s="186"/>
      <c r="BP869" s="186"/>
      <c r="BQ869" s="186"/>
      <c r="BR869" s="186"/>
      <c r="BS869" s="186"/>
      <c r="BT869" s="187"/>
      <c r="BU869" s="188"/>
      <c r="BV869" s="189"/>
      <c r="BW869" s="185"/>
    </row>
    <row r="870" spans="2:75" customFormat="1" ht="18.75">
      <c r="B870" s="353" t="s">
        <v>776</v>
      </c>
      <c r="C870" s="354">
        <v>20458815000126</v>
      </c>
      <c r="D870" s="355" t="s">
        <v>13</v>
      </c>
      <c r="E870" s="355" t="s">
        <v>616</v>
      </c>
      <c r="F870" s="355" t="s">
        <v>617</v>
      </c>
      <c r="G870" s="356" t="s">
        <v>34</v>
      </c>
      <c r="H870" s="356" t="s">
        <v>1337</v>
      </c>
      <c r="I870" s="356" t="s">
        <v>34</v>
      </c>
      <c r="J870" s="356" t="s">
        <v>608</v>
      </c>
      <c r="K870" s="357" t="s">
        <v>48</v>
      </c>
      <c r="L870" s="358"/>
      <c r="M870" s="358" t="s">
        <v>34</v>
      </c>
      <c r="N870" s="357">
        <v>375918</v>
      </c>
      <c r="O870" s="357" t="s">
        <v>1320</v>
      </c>
      <c r="P870" s="361">
        <v>41872</v>
      </c>
      <c r="Q870" s="362">
        <v>1767.4709929999999</v>
      </c>
      <c r="R870" s="362">
        <v>484.29890533067714</v>
      </c>
      <c r="S870" s="841">
        <v>31</v>
      </c>
      <c r="T870" s="359">
        <v>0.36074111210356352</v>
      </c>
      <c r="U870" s="664">
        <v>3.6069469388291937</v>
      </c>
      <c r="V870" s="359">
        <v>0.39145997717069636</v>
      </c>
      <c r="W870" s="664">
        <v>3.4065241822860419</v>
      </c>
      <c r="X870" s="359">
        <v>0.45307907335607833</v>
      </c>
      <c r="Y870" s="664">
        <v>2.9797887588473295</v>
      </c>
      <c r="Z870" s="359">
        <v>0.55402119895720991</v>
      </c>
      <c r="AA870" s="664">
        <v>2.9261289511709818</v>
      </c>
      <c r="AB870" s="359">
        <v>8.5821629879245964E-2</v>
      </c>
      <c r="AC870" s="363">
        <v>3.2223251586051274</v>
      </c>
      <c r="AD870" s="865">
        <v>36327493000116</v>
      </c>
      <c r="AE870" s="360" t="s">
        <v>1915</v>
      </c>
      <c r="AF870" s="844" t="s">
        <v>1741</v>
      </c>
      <c r="AG870" s="364" t="s">
        <v>1436</v>
      </c>
      <c r="AH870" s="364" t="s">
        <v>1747</v>
      </c>
      <c r="AI870" s="364">
        <v>10000</v>
      </c>
      <c r="AJ870" s="364">
        <v>5000</v>
      </c>
      <c r="AK870" s="364">
        <v>5000</v>
      </c>
      <c r="AL870" s="359">
        <v>0.02</v>
      </c>
      <c r="AM870" s="359">
        <v>0.2</v>
      </c>
      <c r="AN870" s="664" t="s">
        <v>34</v>
      </c>
      <c r="AO870" s="357" t="s">
        <v>1323</v>
      </c>
      <c r="AP870" s="360" t="s">
        <v>1762</v>
      </c>
      <c r="AQ870" s="366" t="s">
        <v>668</v>
      </c>
      <c r="AR870" s="359">
        <v>3.8E-3</v>
      </c>
      <c r="AS870" s="359">
        <v>3.8E-3</v>
      </c>
      <c r="AT870" s="359" t="s">
        <v>1417</v>
      </c>
      <c r="AX870" s="198"/>
      <c r="AY870" s="184"/>
      <c r="AZ870" s="184"/>
      <c r="BA870" s="184"/>
      <c r="BB870" s="848"/>
      <c r="BC870" s="184"/>
      <c r="BD870" s="184"/>
      <c r="BE870" s="184"/>
      <c r="BF870" s="184"/>
      <c r="BG870" s="848"/>
      <c r="BH870" s="186"/>
      <c r="BI870" s="199"/>
      <c r="BJ870" s="199"/>
      <c r="BK870" s="199"/>
      <c r="BL870" s="186"/>
      <c r="BM870" s="186"/>
      <c r="BN870" s="186"/>
      <c r="BO870" s="186"/>
      <c r="BP870" s="186"/>
      <c r="BQ870" s="186"/>
      <c r="BR870" s="186"/>
      <c r="BS870" s="186"/>
      <c r="BT870" s="187"/>
      <c r="BU870" s="188"/>
      <c r="BV870" s="189"/>
      <c r="BW870" s="185"/>
    </row>
    <row r="871" spans="2:75" customFormat="1" ht="18.75">
      <c r="B871" s="353" t="s">
        <v>232</v>
      </c>
      <c r="C871" s="354">
        <v>18391138000124</v>
      </c>
      <c r="D871" s="355" t="s">
        <v>13</v>
      </c>
      <c r="E871" s="355" t="s">
        <v>616</v>
      </c>
      <c r="F871" s="355" t="s">
        <v>617</v>
      </c>
      <c r="G871" s="356" t="s">
        <v>34</v>
      </c>
      <c r="H871" s="356" t="s">
        <v>1337</v>
      </c>
      <c r="I871" s="356" t="s">
        <v>34</v>
      </c>
      <c r="J871" s="356" t="s">
        <v>608</v>
      </c>
      <c r="K871" s="357" t="s">
        <v>48</v>
      </c>
      <c r="L871" s="358"/>
      <c r="M871" s="358" t="s">
        <v>34</v>
      </c>
      <c r="N871" s="357">
        <v>342092</v>
      </c>
      <c r="O871" s="357" t="s">
        <v>1323</v>
      </c>
      <c r="P871" s="361">
        <v>41488</v>
      </c>
      <c r="Q871" s="362">
        <v>800.24088900000004</v>
      </c>
      <c r="R871" s="362">
        <v>640.49225413545832</v>
      </c>
      <c r="S871" s="841">
        <v>31</v>
      </c>
      <c r="T871" s="359">
        <v>0.26807708255961638</v>
      </c>
      <c r="U871" s="664">
        <v>2.6804258784650941</v>
      </c>
      <c r="V871" s="359">
        <v>0.31735161669983514</v>
      </c>
      <c r="W871" s="664">
        <v>2.7616257590087168</v>
      </c>
      <c r="X871" s="359">
        <v>0.34958868742081117</v>
      </c>
      <c r="Y871" s="664">
        <v>2.2991581431483277</v>
      </c>
      <c r="Z871" s="359">
        <v>0.43307835788743265</v>
      </c>
      <c r="AA871" s="664">
        <v>2.2873549306871928</v>
      </c>
      <c r="AB871" s="359">
        <v>0.10074006413268427</v>
      </c>
      <c r="AC871" s="363">
        <v>2.0094968013411423</v>
      </c>
      <c r="AD871" s="865">
        <v>13962959000150</v>
      </c>
      <c r="AE871" s="360" t="s">
        <v>1860</v>
      </c>
      <c r="AF871" s="844" t="s">
        <v>1785</v>
      </c>
      <c r="AG871" s="364" t="s">
        <v>719</v>
      </c>
      <c r="AH871" s="364" t="s">
        <v>1747</v>
      </c>
      <c r="AI871" s="364">
        <v>1000</v>
      </c>
      <c r="AJ871" s="364">
        <v>100</v>
      </c>
      <c r="AK871" s="364">
        <v>1000</v>
      </c>
      <c r="AL871" s="359">
        <v>1.9599999999999999E-2</v>
      </c>
      <c r="AM871" s="359">
        <v>0.2</v>
      </c>
      <c r="AN871" s="664" t="s">
        <v>64</v>
      </c>
      <c r="AO871" s="357" t="s">
        <v>1323</v>
      </c>
      <c r="AP871" s="360" t="s">
        <v>1762</v>
      </c>
      <c r="AQ871" s="366" t="s">
        <v>691</v>
      </c>
      <c r="AR871" s="359">
        <v>4.8937499999999997E-3</v>
      </c>
      <c r="AS871" s="359">
        <v>4.8937499999999997E-3</v>
      </c>
      <c r="AT871" s="359" t="s">
        <v>1417</v>
      </c>
      <c r="AX871" s="198"/>
      <c r="AY871" s="184"/>
      <c r="AZ871" s="184"/>
      <c r="BA871" s="184"/>
      <c r="BB871" s="848"/>
      <c r="BC871" s="184"/>
      <c r="BD871" s="184"/>
      <c r="BE871" s="184"/>
      <c r="BF871" s="184"/>
      <c r="BG871" s="848"/>
      <c r="BH871" s="186"/>
      <c r="BI871" s="199"/>
      <c r="BJ871" s="199"/>
      <c r="BK871" s="199"/>
      <c r="BL871" s="186"/>
      <c r="BM871" s="186"/>
      <c r="BN871" s="186"/>
      <c r="BO871" s="186"/>
      <c r="BP871" s="186"/>
      <c r="BQ871" s="186"/>
      <c r="BR871" s="186"/>
      <c r="BS871" s="186"/>
      <c r="BT871" s="187"/>
      <c r="BU871" s="188"/>
      <c r="BV871" s="189"/>
      <c r="BW871" s="185"/>
    </row>
    <row r="872" spans="2:75" customFormat="1" ht="18.75">
      <c r="B872" s="353" t="s">
        <v>1620</v>
      </c>
      <c r="C872" s="354">
        <v>37013525000171</v>
      </c>
      <c r="D872" s="355" t="s">
        <v>13</v>
      </c>
      <c r="E872" s="355" t="s">
        <v>616</v>
      </c>
      <c r="F872" s="355" t="s">
        <v>617</v>
      </c>
      <c r="G872" s="356" t="s">
        <v>34</v>
      </c>
      <c r="H872" s="356" t="s">
        <v>1336</v>
      </c>
      <c r="I872" s="356" t="s">
        <v>34</v>
      </c>
      <c r="J872" s="356" t="s">
        <v>608</v>
      </c>
      <c r="K872" s="357" t="s">
        <v>48</v>
      </c>
      <c r="L872" s="358"/>
      <c r="M872" s="358" t="s">
        <v>1417</v>
      </c>
      <c r="N872" s="357">
        <v>548669</v>
      </c>
      <c r="O872" s="357" t="s">
        <v>1320</v>
      </c>
      <c r="P872" s="361">
        <v>44064</v>
      </c>
      <c r="Q872" s="362">
        <v>12.00320183</v>
      </c>
      <c r="R872" s="362">
        <v>42.379947647680027</v>
      </c>
      <c r="S872" s="841">
        <v>31</v>
      </c>
      <c r="T872" s="359">
        <v>-1.7442547365996708E-2</v>
      </c>
      <c r="U872" s="664">
        <v>-0.17440302953078232</v>
      </c>
      <c r="V872" s="359">
        <v>-8.274000050469299E-3</v>
      </c>
      <c r="W872" s="664">
        <v>-7.2001182496031407E-2</v>
      </c>
      <c r="X872" s="359">
        <v>-2.1655731283393709E-2</v>
      </c>
      <c r="Y872" s="664">
        <v>-0.14242437675368158</v>
      </c>
      <c r="Z872" s="359"/>
      <c r="AA872" s="664"/>
      <c r="AB872" s="359">
        <v>4.6792680260765232E-2</v>
      </c>
      <c r="AC872" s="363">
        <v>-2.6326506501074554</v>
      </c>
      <c r="AD872" s="865">
        <v>37828247000100</v>
      </c>
      <c r="AE872" s="360" t="s">
        <v>1829</v>
      </c>
      <c r="AF872" s="844" t="s">
        <v>1830</v>
      </c>
      <c r="AG872" s="364" t="s">
        <v>1439</v>
      </c>
      <c r="AH872" s="364" t="s">
        <v>1747</v>
      </c>
      <c r="AI872" s="364">
        <v>1000</v>
      </c>
      <c r="AJ872" s="364">
        <v>100</v>
      </c>
      <c r="AK872" s="364">
        <v>1000</v>
      </c>
      <c r="AL872" s="359">
        <v>0.02</v>
      </c>
      <c r="AM872" s="359">
        <v>0</v>
      </c>
      <c r="AN872" s="664" t="s">
        <v>64</v>
      </c>
      <c r="AO872" s="357" t="s">
        <v>1323</v>
      </c>
      <c r="AP872" s="360" t="s">
        <v>1762</v>
      </c>
      <c r="AQ872" s="366" t="s">
        <v>668</v>
      </c>
      <c r="AR872" s="359">
        <v>0</v>
      </c>
      <c r="AS872" s="359">
        <v>0</v>
      </c>
      <c r="AT872" s="359" t="s">
        <v>1417</v>
      </c>
      <c r="AX872" s="198"/>
      <c r="AY872" s="184"/>
      <c r="AZ872" s="184"/>
      <c r="BA872" s="184"/>
      <c r="BB872" s="848"/>
      <c r="BC872" s="184"/>
      <c r="BD872" s="184"/>
      <c r="BE872" s="184"/>
      <c r="BF872" s="184"/>
      <c r="BG872" s="848"/>
      <c r="BH872" s="186"/>
      <c r="BI872" s="199"/>
      <c r="BJ872" s="199"/>
      <c r="BK872" s="199"/>
      <c r="BL872" s="186"/>
      <c r="BM872" s="186"/>
      <c r="BN872" s="186"/>
      <c r="BO872" s="186"/>
      <c r="BP872" s="186"/>
      <c r="BQ872" s="186"/>
      <c r="BR872" s="186"/>
      <c r="BS872" s="186"/>
      <c r="BT872" s="187"/>
      <c r="BU872" s="188"/>
      <c r="BV872" s="189"/>
      <c r="BW872" s="185"/>
    </row>
    <row r="873" spans="2:75" customFormat="1" ht="18.75">
      <c r="B873" s="353" t="s">
        <v>1660</v>
      </c>
      <c r="C873" s="354">
        <v>25079957000104</v>
      </c>
      <c r="D873" s="355" t="s">
        <v>13</v>
      </c>
      <c r="E873" s="355" t="s">
        <v>616</v>
      </c>
      <c r="F873" s="355" t="s">
        <v>617</v>
      </c>
      <c r="G873" s="356" t="s">
        <v>34</v>
      </c>
      <c r="H873" s="356" t="s">
        <v>865</v>
      </c>
      <c r="I873" s="356" t="s">
        <v>34</v>
      </c>
      <c r="J873" s="356" t="s">
        <v>608</v>
      </c>
      <c r="K873" s="357" t="s">
        <v>48</v>
      </c>
      <c r="L873" s="358"/>
      <c r="M873" s="358" t="s">
        <v>1417</v>
      </c>
      <c r="N873" s="357">
        <v>433421</v>
      </c>
      <c r="O873" s="357" t="s">
        <v>1320</v>
      </c>
      <c r="P873" s="361">
        <v>42735</v>
      </c>
      <c r="Q873" s="362">
        <v>13.969377</v>
      </c>
      <c r="R873" s="362">
        <v>30.562460544715439</v>
      </c>
      <c r="S873" s="841">
        <v>31</v>
      </c>
      <c r="T873" s="359">
        <v>0.13286662009053707</v>
      </c>
      <c r="U873" s="664">
        <v>1.3284952353048145</v>
      </c>
      <c r="V873" s="359">
        <v>0.16108292814881464</v>
      </c>
      <c r="W873" s="664">
        <v>1.4017598786429877</v>
      </c>
      <c r="X873" s="359">
        <v>0.25667218588669338</v>
      </c>
      <c r="Y873" s="664">
        <v>1.6880693441624841</v>
      </c>
      <c r="Z873" s="359">
        <v>0.29483113155329876</v>
      </c>
      <c r="AA873" s="664">
        <v>1.5571857383226955</v>
      </c>
      <c r="AB873" s="359">
        <v>7.2424549360550081E-2</v>
      </c>
      <c r="AC873" s="363">
        <v>0.63746545195154536</v>
      </c>
      <c r="AD873" s="865">
        <v>31006911000150</v>
      </c>
      <c r="AE873" s="360" t="s">
        <v>1829</v>
      </c>
      <c r="AF873" s="844" t="s">
        <v>1830</v>
      </c>
      <c r="AG873" s="364" t="s">
        <v>1439</v>
      </c>
      <c r="AH873" s="364" t="s">
        <v>1747</v>
      </c>
      <c r="AI873" s="364">
        <v>1000</v>
      </c>
      <c r="AJ873" s="364">
        <v>100</v>
      </c>
      <c r="AK873" s="364">
        <v>1000</v>
      </c>
      <c r="AL873" s="359">
        <v>0.02</v>
      </c>
      <c r="AM873" s="359">
        <v>0</v>
      </c>
      <c r="AN873" s="664" t="s">
        <v>64</v>
      </c>
      <c r="AO873" s="357" t="s">
        <v>1323</v>
      </c>
      <c r="AP873" s="360" t="s">
        <v>1762</v>
      </c>
      <c r="AQ873" s="366" t="s">
        <v>674</v>
      </c>
      <c r="AR873" s="359">
        <v>0</v>
      </c>
      <c r="AS873" s="359">
        <v>0</v>
      </c>
      <c r="AT873" s="359" t="s">
        <v>1417</v>
      </c>
      <c r="AX873" s="198"/>
      <c r="AY873" s="184"/>
      <c r="AZ873" s="184"/>
      <c r="BA873" s="184"/>
      <c r="BB873" s="848"/>
      <c r="BC873" s="184"/>
      <c r="BD873" s="184"/>
      <c r="BE873" s="184"/>
      <c r="BF873" s="184"/>
      <c r="BG873" s="848"/>
      <c r="BH873" s="186"/>
      <c r="BI873" s="199"/>
      <c r="BJ873" s="199"/>
      <c r="BK873" s="199"/>
      <c r="BL873" s="186"/>
      <c r="BM873" s="186"/>
      <c r="BN873" s="186"/>
      <c r="BO873" s="186"/>
      <c r="BP873" s="186"/>
      <c r="BQ873" s="186"/>
      <c r="BR873" s="186"/>
      <c r="BS873" s="186"/>
      <c r="BT873" s="187"/>
      <c r="BU873" s="188"/>
      <c r="BV873" s="189"/>
      <c r="BW873" s="185"/>
    </row>
    <row r="874" spans="2:75" customFormat="1" ht="18.75">
      <c r="B874" s="353" t="s">
        <v>39</v>
      </c>
      <c r="C874" s="354">
        <v>26324209000102</v>
      </c>
      <c r="D874" s="355" t="s">
        <v>13</v>
      </c>
      <c r="E874" s="355" t="s">
        <v>616</v>
      </c>
      <c r="F874" s="355" t="s">
        <v>617</v>
      </c>
      <c r="G874" s="356" t="s">
        <v>34</v>
      </c>
      <c r="H874" s="356" t="s">
        <v>1337</v>
      </c>
      <c r="I874" s="356" t="s">
        <v>34</v>
      </c>
      <c r="J874" s="356" t="s">
        <v>608</v>
      </c>
      <c r="K874" s="357" t="s">
        <v>48</v>
      </c>
      <c r="L874" s="358"/>
      <c r="M874" s="358" t="s">
        <v>34</v>
      </c>
      <c r="N874" s="357">
        <v>443808</v>
      </c>
      <c r="O874" s="357" t="s">
        <v>1320</v>
      </c>
      <c r="P874" s="361">
        <v>42875</v>
      </c>
      <c r="Q874" s="362">
        <v>403.45685900000001</v>
      </c>
      <c r="R874" s="362">
        <v>387.45391657370487</v>
      </c>
      <c r="S874" s="841">
        <v>31</v>
      </c>
      <c r="T874" s="359">
        <v>0.2039370522711097</v>
      </c>
      <c r="U874" s="664">
        <v>2.0391081075116029</v>
      </c>
      <c r="V874" s="359">
        <v>0.22175191881616696</v>
      </c>
      <c r="W874" s="664">
        <v>1.9297075511405597</v>
      </c>
      <c r="X874" s="359">
        <v>0.24598266090223242</v>
      </c>
      <c r="Y874" s="664">
        <v>1.6177669879972032</v>
      </c>
      <c r="Z874" s="359">
        <v>0.40592078065823967</v>
      </c>
      <c r="AA874" s="664">
        <v>2.1439189518409374</v>
      </c>
      <c r="AB874" s="359">
        <v>8.1401499504037453E-2</v>
      </c>
      <c r="AC874" s="363">
        <v>1.3124713845420419</v>
      </c>
      <c r="AD874" s="865">
        <v>36182250000137</v>
      </c>
      <c r="AE874" s="360" t="s">
        <v>1809</v>
      </c>
      <c r="AF874" s="844" t="s">
        <v>1783</v>
      </c>
      <c r="AG874" s="364" t="s">
        <v>59</v>
      </c>
      <c r="AH874" s="364" t="s">
        <v>1742</v>
      </c>
      <c r="AI874" s="364">
        <v>25000</v>
      </c>
      <c r="AJ874" s="364">
        <v>0</v>
      </c>
      <c r="AK874" s="364">
        <v>0</v>
      </c>
      <c r="AL874" s="359">
        <v>0</v>
      </c>
      <c r="AM874" s="359">
        <v>0</v>
      </c>
      <c r="AN874" s="664" t="s">
        <v>64</v>
      </c>
      <c r="AO874" s="357" t="s">
        <v>1323</v>
      </c>
      <c r="AP874" s="360" t="s">
        <v>1762</v>
      </c>
      <c r="AQ874" s="366" t="s">
        <v>664</v>
      </c>
      <c r="AR874" s="359">
        <v>5.3333333333333297E-3</v>
      </c>
      <c r="AS874" s="359">
        <v>5.3333333333333297E-3</v>
      </c>
      <c r="AT874" s="359" t="s">
        <v>1417</v>
      </c>
      <c r="AW874" s="198"/>
      <c r="AX874" s="198"/>
      <c r="AY874" s="184"/>
      <c r="AZ874" s="184"/>
      <c r="BA874" s="184"/>
      <c r="BB874" s="848"/>
      <c r="BC874" s="184"/>
      <c r="BD874" s="184"/>
      <c r="BE874" s="184"/>
      <c r="BF874" s="184"/>
      <c r="BG874" s="848"/>
      <c r="BH874" s="186"/>
      <c r="BI874" s="199"/>
      <c r="BJ874" s="199"/>
      <c r="BK874" s="199"/>
      <c r="BL874" s="218"/>
      <c r="BM874" s="186"/>
      <c r="BN874" s="186"/>
      <c r="BO874" s="186"/>
      <c r="BP874" s="186"/>
      <c r="BQ874" s="186"/>
      <c r="BR874" s="186"/>
      <c r="BS874" s="186"/>
      <c r="BT874" s="187"/>
      <c r="BU874" s="188"/>
      <c r="BV874" s="189"/>
      <c r="BW874" s="185"/>
    </row>
    <row r="875" spans="2:75" customFormat="1" ht="18.75">
      <c r="B875" s="353" t="s">
        <v>1121</v>
      </c>
      <c r="C875" s="354">
        <v>31594537000150</v>
      </c>
      <c r="D875" s="355" t="s">
        <v>13</v>
      </c>
      <c r="E875" s="355" t="s">
        <v>616</v>
      </c>
      <c r="F875" s="355" t="s">
        <v>617</v>
      </c>
      <c r="G875" s="356" t="s">
        <v>34</v>
      </c>
      <c r="H875" s="356" t="s">
        <v>1337</v>
      </c>
      <c r="I875" s="356" t="s">
        <v>34</v>
      </c>
      <c r="J875" s="356" t="s">
        <v>608</v>
      </c>
      <c r="K875" s="357" t="s">
        <v>48</v>
      </c>
      <c r="L875" s="358"/>
      <c r="M875" s="358" t="s">
        <v>34</v>
      </c>
      <c r="N875" s="357">
        <v>483877</v>
      </c>
      <c r="O875" s="357" t="s">
        <v>1320</v>
      </c>
      <c r="P875" s="361">
        <v>43351</v>
      </c>
      <c r="Q875" s="362">
        <v>462.72353082000001</v>
      </c>
      <c r="R875" s="362">
        <v>448.32853255143459</v>
      </c>
      <c r="S875" s="841">
        <v>31</v>
      </c>
      <c r="T875" s="359">
        <v>5.0604324706543302E-2</v>
      </c>
      <c r="U875" s="664">
        <v>0.50597813214975074</v>
      </c>
      <c r="V875" s="359">
        <v>5.5164178844935519E-2</v>
      </c>
      <c r="W875" s="664">
        <v>0.48004424510882537</v>
      </c>
      <c r="X875" s="359">
        <v>0.18642599593796594</v>
      </c>
      <c r="Y875" s="664">
        <v>1.2260775650882669</v>
      </c>
      <c r="Z875" s="359">
        <v>0.19444408226622945</v>
      </c>
      <c r="AA875" s="664">
        <v>1.0269795805178759</v>
      </c>
      <c r="AB875" s="359">
        <v>7.4090320601164189E-2</v>
      </c>
      <c r="AC875" s="363">
        <v>-0.80645623785342602</v>
      </c>
      <c r="AD875" s="865">
        <v>41054588000143</v>
      </c>
      <c r="AE875" s="360" t="s">
        <v>1989</v>
      </c>
      <c r="AF875" s="844" t="s">
        <v>1741</v>
      </c>
      <c r="AG875" s="364" t="s">
        <v>1436</v>
      </c>
      <c r="AH875" s="364" t="s">
        <v>1747</v>
      </c>
      <c r="AI875" s="364">
        <v>500</v>
      </c>
      <c r="AJ875" s="364">
        <v>100</v>
      </c>
      <c r="AK875" s="364">
        <v>500</v>
      </c>
      <c r="AL875" s="359">
        <v>2.5000000000000001E-2</v>
      </c>
      <c r="AM875" s="359">
        <v>0.2</v>
      </c>
      <c r="AN875" s="664" t="s">
        <v>2161</v>
      </c>
      <c r="AO875" s="357" t="s">
        <v>1323</v>
      </c>
      <c r="AP875" s="360" t="s">
        <v>1762</v>
      </c>
      <c r="AQ875" s="366" t="s">
        <v>668</v>
      </c>
      <c r="AR875" s="359">
        <v>5.0673000000000003E-3</v>
      </c>
      <c r="AS875" s="359">
        <v>5.0673000000000003E-3</v>
      </c>
      <c r="AT875" s="359" t="s">
        <v>1417</v>
      </c>
      <c r="AX875" s="198"/>
      <c r="AY875" s="184"/>
      <c r="AZ875" s="184"/>
      <c r="BA875" s="184"/>
      <c r="BB875" s="848"/>
      <c r="BC875" s="184"/>
      <c r="BD875" s="184"/>
      <c r="BE875" s="184"/>
      <c r="BF875" s="184"/>
      <c r="BG875" s="848"/>
      <c r="BH875" s="186"/>
      <c r="BI875" s="199"/>
      <c r="BJ875" s="199"/>
      <c r="BK875" s="199"/>
      <c r="BL875" s="186"/>
      <c r="BM875" s="186"/>
      <c r="BN875" s="186"/>
      <c r="BO875" s="186"/>
      <c r="BP875" s="186"/>
      <c r="BQ875" s="186"/>
      <c r="BR875" s="186"/>
      <c r="BS875" s="186"/>
      <c r="BT875" s="187"/>
      <c r="BU875" s="188"/>
      <c r="BV875" s="189"/>
      <c r="BW875" s="185"/>
    </row>
    <row r="876" spans="2:75" customFormat="1" ht="18.75">
      <c r="B876" s="353" t="s">
        <v>1174</v>
      </c>
      <c r="C876" s="354">
        <v>25079578000106</v>
      </c>
      <c r="D876" s="355" t="s">
        <v>13</v>
      </c>
      <c r="E876" s="355" t="s">
        <v>616</v>
      </c>
      <c r="F876" s="355" t="s">
        <v>617</v>
      </c>
      <c r="G876" s="356" t="s">
        <v>34</v>
      </c>
      <c r="H876" s="356" t="s">
        <v>1336</v>
      </c>
      <c r="I876" s="356" t="s">
        <v>34</v>
      </c>
      <c r="J876" s="356" t="s">
        <v>608</v>
      </c>
      <c r="K876" s="357" t="s">
        <v>48</v>
      </c>
      <c r="L876" s="358"/>
      <c r="M876" s="358" t="s">
        <v>1414</v>
      </c>
      <c r="N876" s="357">
        <v>433454</v>
      </c>
      <c r="O876" s="357" t="s">
        <v>1320</v>
      </c>
      <c r="P876" s="361">
        <v>42735</v>
      </c>
      <c r="Q876" s="362">
        <v>276.69876199999999</v>
      </c>
      <c r="R876" s="362">
        <v>425.90020951394411</v>
      </c>
      <c r="S876" s="841">
        <v>31</v>
      </c>
      <c r="T876" s="359">
        <v>0.11168458045464225</v>
      </c>
      <c r="U876" s="664">
        <v>1.1167020948520141</v>
      </c>
      <c r="V876" s="359">
        <v>0.10765203675750956</v>
      </c>
      <c r="W876" s="664">
        <v>0.93679887567891529</v>
      </c>
      <c r="X876" s="359">
        <v>0.12089927301825143</v>
      </c>
      <c r="Y876" s="664">
        <v>0.79512455082972511</v>
      </c>
      <c r="Z876" s="359">
        <v>0.17852295848461508</v>
      </c>
      <c r="AA876" s="664">
        <v>0.94289026891708128</v>
      </c>
      <c r="AB876" s="359">
        <v>1.9192351322292835E-2</v>
      </c>
      <c r="AC876" s="363">
        <v>-0.37841863036130396</v>
      </c>
      <c r="AD876" s="865">
        <v>0</v>
      </c>
      <c r="AE876" s="360" t="s">
        <v>1829</v>
      </c>
      <c r="AF876" s="844" t="s">
        <v>1830</v>
      </c>
      <c r="AG876" s="364" t="s">
        <v>1439</v>
      </c>
      <c r="AH876" s="364" t="s">
        <v>1747</v>
      </c>
      <c r="AI876" s="364">
        <v>1000</v>
      </c>
      <c r="AJ876" s="364">
        <v>100</v>
      </c>
      <c r="AK876" s="364">
        <v>100</v>
      </c>
      <c r="AL876" s="359">
        <v>0.01</v>
      </c>
      <c r="AM876" s="359">
        <v>0</v>
      </c>
      <c r="AN876" s="664" t="s">
        <v>64</v>
      </c>
      <c r="AO876" s="357" t="s">
        <v>1323</v>
      </c>
      <c r="AP876" s="360" t="s">
        <v>1762</v>
      </c>
      <c r="AQ876" s="366" t="s">
        <v>674</v>
      </c>
      <c r="AR876" s="359">
        <v>0</v>
      </c>
      <c r="AS876" s="359">
        <v>0</v>
      </c>
      <c r="AT876" s="359" t="s">
        <v>1417</v>
      </c>
      <c r="AX876" s="198"/>
      <c r="AY876" s="184"/>
      <c r="AZ876" s="184"/>
      <c r="BA876" s="184"/>
      <c r="BB876" s="848"/>
      <c r="BC876" s="184"/>
      <c r="BD876" s="184"/>
      <c r="BE876" s="184"/>
      <c r="BF876" s="184"/>
      <c r="BG876" s="848"/>
      <c r="BH876" s="186"/>
      <c r="BI876" s="199"/>
      <c r="BJ876" s="199"/>
      <c r="BK876" s="199"/>
      <c r="BL876" s="186"/>
      <c r="BM876" s="186"/>
      <c r="BN876" s="186"/>
      <c r="BO876" s="186"/>
      <c r="BP876" s="186"/>
      <c r="BQ876" s="186"/>
      <c r="BR876" s="186"/>
      <c r="BS876" s="186"/>
      <c r="BT876" s="187"/>
      <c r="BU876" s="188"/>
      <c r="BV876" s="189"/>
      <c r="BW876" s="185"/>
    </row>
    <row r="877" spans="2:75" customFormat="1" ht="18.75">
      <c r="B877" s="353" t="s">
        <v>424</v>
      </c>
      <c r="C877" s="354">
        <v>7088369000147</v>
      </c>
      <c r="D877" s="355" t="s">
        <v>13</v>
      </c>
      <c r="E877" s="355" t="s">
        <v>616</v>
      </c>
      <c r="F877" s="355" t="s">
        <v>617</v>
      </c>
      <c r="G877" s="356" t="s">
        <v>34</v>
      </c>
      <c r="H877" s="356" t="s">
        <v>865</v>
      </c>
      <c r="I877" s="356" t="s">
        <v>34</v>
      </c>
      <c r="J877" s="356" t="s">
        <v>608</v>
      </c>
      <c r="K877" s="357" t="s">
        <v>48</v>
      </c>
      <c r="L877" s="358"/>
      <c r="M877" s="358" t="s">
        <v>34</v>
      </c>
      <c r="N877" s="357">
        <v>174378</v>
      </c>
      <c r="O877" s="357" t="s">
        <v>1320</v>
      </c>
      <c r="P877" s="361">
        <v>38317</v>
      </c>
      <c r="Q877" s="362">
        <v>0</v>
      </c>
      <c r="R877" s="362">
        <v>0</v>
      </c>
      <c r="S877" s="841">
        <v>31</v>
      </c>
      <c r="T877" s="359"/>
      <c r="U877" s="664"/>
      <c r="V877" s="359"/>
      <c r="W877" s="664"/>
      <c r="X877" s="359"/>
      <c r="Y877" s="664"/>
      <c r="Z877" s="359"/>
      <c r="AA877" s="664"/>
      <c r="AB877" s="359"/>
      <c r="AC877" s="363"/>
      <c r="AD877" s="865">
        <v>9489380000144</v>
      </c>
      <c r="AE877" s="360" t="s">
        <v>1803</v>
      </c>
      <c r="AF877" s="844" t="s">
        <v>1783</v>
      </c>
      <c r="AG877" s="364" t="s">
        <v>59</v>
      </c>
      <c r="AH877" s="364" t="s">
        <v>1742</v>
      </c>
      <c r="AI877" s="364">
        <v>20000</v>
      </c>
      <c r="AJ877" s="364">
        <v>10000</v>
      </c>
      <c r="AK877" s="364">
        <v>20000</v>
      </c>
      <c r="AL877" s="359">
        <v>1.95E-2</v>
      </c>
      <c r="AM877" s="359">
        <v>0.2</v>
      </c>
      <c r="AN877" s="664" t="s">
        <v>64</v>
      </c>
      <c r="AO877" s="357" t="s">
        <v>1323</v>
      </c>
      <c r="AP877" s="360" t="s">
        <v>1762</v>
      </c>
      <c r="AQ877" s="366" t="s">
        <v>664</v>
      </c>
      <c r="AR877" s="359">
        <v>3.8999999999999998E-3</v>
      </c>
      <c r="AS877" s="359">
        <v>3.8999999999999998E-3</v>
      </c>
      <c r="AT877" s="359" t="s">
        <v>1417</v>
      </c>
      <c r="AX877" s="198"/>
      <c r="AY877" s="184"/>
      <c r="AZ877" s="184"/>
      <c r="BA877" s="184"/>
      <c r="BB877" s="848"/>
      <c r="BC877" s="184"/>
      <c r="BD877" s="184"/>
      <c r="BE877" s="184"/>
      <c r="BF877" s="184"/>
      <c r="BG877" s="848"/>
      <c r="BH877" s="186"/>
      <c r="BI877" s="199"/>
      <c r="BJ877" s="199"/>
      <c r="BK877" s="199"/>
      <c r="BL877" s="186"/>
      <c r="BM877" s="186"/>
      <c r="BN877" s="186"/>
      <c r="BO877" s="186"/>
      <c r="BP877" s="186"/>
      <c r="BQ877" s="186"/>
      <c r="BR877" s="186"/>
      <c r="BS877" s="186"/>
      <c r="BT877" s="187"/>
      <c r="BU877" s="188"/>
      <c r="BV877" s="189"/>
      <c r="BW877" s="185"/>
    </row>
    <row r="878" spans="2:75" customFormat="1" ht="18.75">
      <c r="B878" s="353" t="s">
        <v>1720</v>
      </c>
      <c r="C878" s="354">
        <v>45560980000115</v>
      </c>
      <c r="D878" s="355" t="s">
        <v>13</v>
      </c>
      <c r="E878" s="355" t="s">
        <v>615</v>
      </c>
      <c r="F878" s="355" t="s">
        <v>617</v>
      </c>
      <c r="G878" s="356" t="s">
        <v>34</v>
      </c>
      <c r="H878" s="356" t="s">
        <v>1337</v>
      </c>
      <c r="I878" s="356" t="s">
        <v>34</v>
      </c>
      <c r="J878" s="356" t="s">
        <v>611</v>
      </c>
      <c r="K878" s="357" t="s">
        <v>48</v>
      </c>
      <c r="L878" s="358"/>
      <c r="M878" s="358" t="s">
        <v>1417</v>
      </c>
      <c r="N878" s="357">
        <v>645915</v>
      </c>
      <c r="O878" s="357" t="s">
        <v>1323</v>
      </c>
      <c r="P878" s="361">
        <v>44656</v>
      </c>
      <c r="Q878" s="362">
        <v>505.29428022000002</v>
      </c>
      <c r="R878" s="362">
        <v>29275291.819208749</v>
      </c>
      <c r="S878" s="841">
        <v>31</v>
      </c>
      <c r="T878" s="359"/>
      <c r="U878" s="664"/>
      <c r="V878" s="359"/>
      <c r="W878" s="664"/>
      <c r="X878" s="359"/>
      <c r="Y878" s="664"/>
      <c r="Z878" s="359"/>
      <c r="AA878" s="664"/>
      <c r="AB878" s="359">
        <v>9.7818030340211831E-2</v>
      </c>
      <c r="AC878" s="363"/>
      <c r="AD878" s="865">
        <v>41373649000135</v>
      </c>
      <c r="AE878" s="360" t="s">
        <v>1926</v>
      </c>
      <c r="AF878" s="844" t="s">
        <v>1760</v>
      </c>
      <c r="AG878" s="364" t="s">
        <v>1435</v>
      </c>
      <c r="AH878" s="364" t="s">
        <v>1747</v>
      </c>
      <c r="AI878" s="364">
        <v>5000</v>
      </c>
      <c r="AJ878" s="364">
        <v>3000</v>
      </c>
      <c r="AK878" s="364">
        <v>1000</v>
      </c>
      <c r="AL878" s="359">
        <v>0</v>
      </c>
      <c r="AM878" s="359">
        <v>0</v>
      </c>
      <c r="AN878" s="664" t="s">
        <v>2161</v>
      </c>
      <c r="AO878" s="357" t="s">
        <v>1323</v>
      </c>
      <c r="AP878" s="360" t="s">
        <v>1762</v>
      </c>
      <c r="AQ878" s="366" t="s">
        <v>668</v>
      </c>
      <c r="AR878" s="359">
        <v>3.3333333333333301E-3</v>
      </c>
      <c r="AS878" s="359">
        <v>3.3333333333333301E-3</v>
      </c>
      <c r="AT878" s="359" t="s">
        <v>1417</v>
      </c>
      <c r="AX878" s="198"/>
      <c r="AY878" s="184"/>
      <c r="AZ878" s="184"/>
      <c r="BA878" s="184"/>
      <c r="BB878" s="848"/>
      <c r="BC878" s="184"/>
      <c r="BD878" s="184"/>
      <c r="BE878" s="184"/>
      <c r="BF878" s="184"/>
      <c r="BG878" s="848"/>
      <c r="BH878" s="186"/>
      <c r="BI878" s="199"/>
      <c r="BJ878" s="199"/>
      <c r="BK878" s="199"/>
      <c r="BL878" s="186"/>
      <c r="BM878" s="186"/>
      <c r="BN878" s="186"/>
      <c r="BO878" s="186"/>
      <c r="BP878" s="186"/>
      <c r="BQ878" s="186"/>
      <c r="BR878" s="186"/>
      <c r="BS878" s="186"/>
      <c r="BT878" s="187"/>
      <c r="BU878" s="188"/>
      <c r="BV878" s="189"/>
      <c r="BW878" s="185"/>
    </row>
    <row r="879" spans="2:75" customFormat="1" ht="18.75">
      <c r="B879" s="353" t="s">
        <v>70</v>
      </c>
      <c r="C879" s="354">
        <v>21377860000119</v>
      </c>
      <c r="D879" s="355" t="s">
        <v>13</v>
      </c>
      <c r="E879" s="355" t="s">
        <v>615</v>
      </c>
      <c r="F879" s="355" t="s">
        <v>619</v>
      </c>
      <c r="G879" s="356" t="s">
        <v>34</v>
      </c>
      <c r="H879" s="356" t="s">
        <v>1337</v>
      </c>
      <c r="I879" s="356" t="s">
        <v>34</v>
      </c>
      <c r="J879" s="356" t="s">
        <v>1417</v>
      </c>
      <c r="K879" s="357" t="s">
        <v>48</v>
      </c>
      <c r="L879" s="358"/>
      <c r="M879" s="358" t="s">
        <v>1414</v>
      </c>
      <c r="N879" s="357">
        <v>390887</v>
      </c>
      <c r="O879" s="357" t="s">
        <v>1320</v>
      </c>
      <c r="P879" s="361">
        <v>41979</v>
      </c>
      <c r="Q879" s="362">
        <v>26.636606</v>
      </c>
      <c r="R879" s="362">
        <v>28.203185394422306</v>
      </c>
      <c r="S879" s="841">
        <v>31</v>
      </c>
      <c r="T879" s="359">
        <v>-2.5396888889933855E-2</v>
      </c>
      <c r="U879" s="664">
        <v>-0.25393620955249913</v>
      </c>
      <c r="V879" s="359">
        <v>4.2092590868723301E-2</v>
      </c>
      <c r="W879" s="664">
        <v>0.36629396886428955</v>
      </c>
      <c r="X879" s="359">
        <v>2.5180310178059662E-2</v>
      </c>
      <c r="Y879" s="664">
        <v>0.16560465849170428</v>
      </c>
      <c r="Z879" s="359">
        <v>-0.48562013460574716</v>
      </c>
      <c r="AA879" s="664">
        <v>-2.564860582620371</v>
      </c>
      <c r="AB879" s="359">
        <v>0.18514602567625099</v>
      </c>
      <c r="AC879" s="363">
        <v>-0.39332299423439532</v>
      </c>
      <c r="AD879" s="865">
        <v>28971394000144</v>
      </c>
      <c r="AE879" s="360" t="s">
        <v>1925</v>
      </c>
      <c r="AF879" s="844" t="s">
        <v>1760</v>
      </c>
      <c r="AG879" s="364" t="s">
        <v>1435</v>
      </c>
      <c r="AH879" s="364" t="s">
        <v>1817</v>
      </c>
      <c r="AI879" s="364">
        <v>5000</v>
      </c>
      <c r="AJ879" s="364">
        <v>1000</v>
      </c>
      <c r="AK879" s="364">
        <v>1000</v>
      </c>
      <c r="AL879" s="359">
        <v>0.02</v>
      </c>
      <c r="AM879" s="359">
        <v>0.2</v>
      </c>
      <c r="AN879" s="664" t="s">
        <v>64</v>
      </c>
      <c r="AO879" s="357" t="s">
        <v>1323</v>
      </c>
      <c r="AP879" s="360" t="s">
        <v>1762</v>
      </c>
      <c r="AQ879" s="366" t="s">
        <v>668</v>
      </c>
      <c r="AR879" s="359">
        <v>0</v>
      </c>
      <c r="AS879" s="359">
        <v>0</v>
      </c>
      <c r="AT879" s="359" t="s">
        <v>1417</v>
      </c>
      <c r="AW879" s="198"/>
      <c r="AX879" s="198"/>
      <c r="AY879" s="184"/>
      <c r="AZ879" s="184"/>
      <c r="BA879" s="184"/>
      <c r="BB879" s="848"/>
      <c r="BC879" s="184"/>
      <c r="BD879" s="184"/>
      <c r="BE879" s="184"/>
      <c r="BF879" s="184"/>
      <c r="BG879" s="848"/>
      <c r="BH879" s="186"/>
      <c r="BI879" s="199"/>
      <c r="BJ879" s="199"/>
      <c r="BK879" s="199"/>
      <c r="BL879" s="218"/>
      <c r="BM879" s="186"/>
      <c r="BN879" s="186"/>
      <c r="BO879" s="186"/>
      <c r="BP879" s="186"/>
      <c r="BQ879" s="186"/>
      <c r="BR879" s="186"/>
      <c r="BS879" s="186"/>
      <c r="BT879" s="187"/>
      <c r="BU879" s="188"/>
      <c r="BV879" s="189"/>
      <c r="BW879" s="185"/>
    </row>
    <row r="880" spans="2:75" customFormat="1" ht="18.75">
      <c r="B880" s="353" t="s">
        <v>729</v>
      </c>
      <c r="C880" s="354">
        <v>43984537000146</v>
      </c>
      <c r="D880" s="355" t="s">
        <v>13</v>
      </c>
      <c r="E880" s="355" t="s">
        <v>615</v>
      </c>
      <c r="F880" s="355" t="s">
        <v>619</v>
      </c>
      <c r="G880" s="356" t="s">
        <v>34</v>
      </c>
      <c r="H880" s="356" t="s">
        <v>1337</v>
      </c>
      <c r="I880" s="356" t="s">
        <v>34</v>
      </c>
      <c r="J880" s="356" t="s">
        <v>611</v>
      </c>
      <c r="K880" s="357" t="s">
        <v>48</v>
      </c>
      <c r="L880" s="358"/>
      <c r="M880" s="358" t="s">
        <v>34</v>
      </c>
      <c r="N880" s="357">
        <v>622435</v>
      </c>
      <c r="O880" s="357" t="s">
        <v>1320</v>
      </c>
      <c r="P880" s="361">
        <v>44505</v>
      </c>
      <c r="Q880" s="362">
        <v>324.85543037999997</v>
      </c>
      <c r="R880" s="362">
        <v>13924171.245153142</v>
      </c>
      <c r="S880" s="841">
        <v>31</v>
      </c>
      <c r="T880" s="359">
        <v>0.208427770775792</v>
      </c>
      <c r="U880" s="664">
        <v>2.0840095141440615</v>
      </c>
      <c r="V880" s="359"/>
      <c r="W880" s="664"/>
      <c r="X880" s="359"/>
      <c r="Y880" s="664"/>
      <c r="Z880" s="359"/>
      <c r="AA880" s="664"/>
      <c r="AB880" s="359">
        <v>4.9514537212190075E-2</v>
      </c>
      <c r="AC880" s="363"/>
      <c r="AD880" s="865">
        <v>29726133000121</v>
      </c>
      <c r="AE880" s="360" t="s">
        <v>1813</v>
      </c>
      <c r="AF880" s="844" t="s">
        <v>1760</v>
      </c>
      <c r="AG880" s="364" t="s">
        <v>1435</v>
      </c>
      <c r="AH880" s="364" t="s">
        <v>1742</v>
      </c>
      <c r="AI880" s="364">
        <v>500</v>
      </c>
      <c r="AJ880" s="364">
        <v>100</v>
      </c>
      <c r="AK880" s="364">
        <v>100</v>
      </c>
      <c r="AL880" s="359">
        <v>0</v>
      </c>
      <c r="AM880" s="359">
        <v>0</v>
      </c>
      <c r="AN880" s="664" t="s">
        <v>2161</v>
      </c>
      <c r="AO880" s="357" t="s">
        <v>1323</v>
      </c>
      <c r="AP880" s="360" t="s">
        <v>1762</v>
      </c>
      <c r="AQ880" s="366" t="s">
        <v>668</v>
      </c>
      <c r="AR880" s="359">
        <v>4.0000000000000001E-3</v>
      </c>
      <c r="AS880" s="359">
        <v>4.0000000000000001E-3</v>
      </c>
      <c r="AT880" s="359" t="s">
        <v>1417</v>
      </c>
      <c r="AX880" s="198"/>
      <c r="AY880" s="184"/>
      <c r="AZ880" s="184"/>
      <c r="BA880" s="184"/>
      <c r="BB880" s="848"/>
      <c r="BC880" s="184"/>
      <c r="BD880" s="184"/>
      <c r="BE880" s="184"/>
      <c r="BF880" s="184"/>
      <c r="BG880" s="848"/>
      <c r="BH880" s="186"/>
      <c r="BI880" s="199"/>
      <c r="BJ880" s="199"/>
      <c r="BK880" s="199"/>
      <c r="BL880" s="186"/>
      <c r="BM880" s="186"/>
      <c r="BN880" s="186"/>
      <c r="BO880" s="186"/>
      <c r="BP880" s="186"/>
      <c r="BQ880" s="186"/>
      <c r="BR880" s="186"/>
      <c r="BS880" s="186"/>
      <c r="BT880" s="187"/>
      <c r="BU880" s="188"/>
      <c r="BV880" s="189"/>
      <c r="BW880" s="185"/>
    </row>
    <row r="881" spans="2:75" customFormat="1" ht="18.75">
      <c r="B881" s="353" t="s">
        <v>733</v>
      </c>
      <c r="C881" s="354">
        <v>24029438000160</v>
      </c>
      <c r="D881" s="355" t="s">
        <v>13</v>
      </c>
      <c r="E881" s="355" t="s">
        <v>615</v>
      </c>
      <c r="F881" s="355" t="s">
        <v>619</v>
      </c>
      <c r="G881" s="356" t="s">
        <v>34</v>
      </c>
      <c r="H881" s="356" t="s">
        <v>1337</v>
      </c>
      <c r="I881" s="356" t="s">
        <v>34</v>
      </c>
      <c r="J881" s="356" t="s">
        <v>611</v>
      </c>
      <c r="K881" s="357" t="s">
        <v>48</v>
      </c>
      <c r="L881" s="358"/>
      <c r="M881" s="358" t="s">
        <v>34</v>
      </c>
      <c r="N881" s="357">
        <v>416770</v>
      </c>
      <c r="O881" s="357" t="s">
        <v>1320</v>
      </c>
      <c r="P881" s="361">
        <v>42491</v>
      </c>
      <c r="Q881" s="362">
        <v>174.74522300000001</v>
      </c>
      <c r="R881" s="362">
        <v>235.81641983266931</v>
      </c>
      <c r="S881" s="841">
        <v>31</v>
      </c>
      <c r="T881" s="359">
        <v>-1.622031303120719E-2</v>
      </c>
      <c r="U881" s="664">
        <v>-0.16218225888810778</v>
      </c>
      <c r="V881" s="359">
        <v>-2.4211434399288967E-2</v>
      </c>
      <c r="W881" s="664">
        <v>-0.21069034276534973</v>
      </c>
      <c r="X881" s="359">
        <v>2.176546291681003E-2</v>
      </c>
      <c r="Y881" s="664">
        <v>0.1431460545070192</v>
      </c>
      <c r="Z881" s="359">
        <v>4.1905071301429064E-2</v>
      </c>
      <c r="AA881" s="664">
        <v>0.22132662534717634</v>
      </c>
      <c r="AB881" s="359">
        <v>0.10611186238937184</v>
      </c>
      <c r="AC881" s="363">
        <v>-1.3111278166721576</v>
      </c>
      <c r="AD881" s="865">
        <v>23884632000160</v>
      </c>
      <c r="AE881" s="360" t="s">
        <v>1944</v>
      </c>
      <c r="AF881" s="844" t="s">
        <v>1741</v>
      </c>
      <c r="AG881" s="364" t="s">
        <v>1436</v>
      </c>
      <c r="AH881" s="364" t="s">
        <v>1747</v>
      </c>
      <c r="AI881" s="364">
        <v>5000</v>
      </c>
      <c r="AJ881" s="364">
        <v>5000</v>
      </c>
      <c r="AK881" s="364">
        <v>5000</v>
      </c>
      <c r="AL881" s="359">
        <v>1.9E-2</v>
      </c>
      <c r="AM881" s="359">
        <v>0.2</v>
      </c>
      <c r="AN881" s="664" t="s">
        <v>64</v>
      </c>
      <c r="AO881" s="357" t="s">
        <v>1323</v>
      </c>
      <c r="AP881" s="360" t="s">
        <v>1762</v>
      </c>
      <c r="AQ881" s="366" t="s">
        <v>664</v>
      </c>
      <c r="AR881" s="359">
        <v>3.8E-3</v>
      </c>
      <c r="AS881" s="359">
        <v>3.8E-3</v>
      </c>
      <c r="AT881" s="359" t="s">
        <v>1417</v>
      </c>
      <c r="AX881" s="198"/>
      <c r="AY881" s="184"/>
      <c r="AZ881" s="184"/>
      <c r="BA881" s="184"/>
      <c r="BB881" s="848"/>
      <c r="BC881" s="184"/>
      <c r="BD881" s="184"/>
      <c r="BE881" s="184"/>
      <c r="BF881" s="184"/>
      <c r="BG881" s="848"/>
      <c r="BH881" s="186"/>
      <c r="BI881" s="199"/>
      <c r="BJ881" s="199"/>
      <c r="BK881" s="199"/>
      <c r="BL881" s="186"/>
      <c r="BM881" s="186"/>
      <c r="BN881" s="186"/>
      <c r="BO881" s="186"/>
      <c r="BP881" s="186"/>
      <c r="BQ881" s="186"/>
      <c r="BR881" s="186"/>
      <c r="BS881" s="186"/>
      <c r="BT881" s="187"/>
      <c r="BU881" s="188"/>
      <c r="BV881" s="189"/>
      <c r="BW881" s="185"/>
    </row>
    <row r="882" spans="2:75" customFormat="1" ht="18.75">
      <c r="B882" s="353" t="s">
        <v>1502</v>
      </c>
      <c r="C882" s="354">
        <v>26744850000198</v>
      </c>
      <c r="D882" s="355" t="s">
        <v>13</v>
      </c>
      <c r="E882" s="355" t="s">
        <v>615</v>
      </c>
      <c r="F882" s="355" t="s">
        <v>619</v>
      </c>
      <c r="G882" s="356" t="s">
        <v>34</v>
      </c>
      <c r="H882" s="356" t="s">
        <v>1337</v>
      </c>
      <c r="I882" s="356" t="s">
        <v>34</v>
      </c>
      <c r="J882" s="356" t="s">
        <v>611</v>
      </c>
      <c r="K882" s="357" t="s">
        <v>48</v>
      </c>
      <c r="L882" s="358"/>
      <c r="M882" s="358" t="s">
        <v>1417</v>
      </c>
      <c r="N882" s="357">
        <v>443921</v>
      </c>
      <c r="O882" s="357" t="s">
        <v>1320</v>
      </c>
      <c r="P882" s="361">
        <v>42918</v>
      </c>
      <c r="Q882" s="362">
        <v>17.223065999999999</v>
      </c>
      <c r="R882" s="362">
        <v>31.48054378486059</v>
      </c>
      <c r="S882" s="841">
        <v>31</v>
      </c>
      <c r="T882" s="359">
        <v>-1.1607320276280531E-2</v>
      </c>
      <c r="U882" s="664">
        <v>-0.11605826708911594</v>
      </c>
      <c r="V882" s="359">
        <v>-2.1590671280050877E-2</v>
      </c>
      <c r="W882" s="664">
        <v>-0.18788419791689431</v>
      </c>
      <c r="X882" s="359">
        <v>6.0614805480472711E-2</v>
      </c>
      <c r="Y882" s="664">
        <v>0.39864855079828415</v>
      </c>
      <c r="Z882" s="359">
        <v>7.9861252805551786E-2</v>
      </c>
      <c r="AA882" s="664">
        <v>0.42179671888179604</v>
      </c>
      <c r="AB882" s="359">
        <v>0.10312740518492107</v>
      </c>
      <c r="AC882" s="363">
        <v>-1.3236583534084188</v>
      </c>
      <c r="AD882" s="865">
        <v>26744792000100</v>
      </c>
      <c r="AE882" s="360" t="s">
        <v>1944</v>
      </c>
      <c r="AF882" s="844" t="s">
        <v>1746</v>
      </c>
      <c r="AG882" s="364" t="s">
        <v>59</v>
      </c>
      <c r="AH882" s="364" t="s">
        <v>1747</v>
      </c>
      <c r="AI882" s="364">
        <v>50000</v>
      </c>
      <c r="AJ882" s="364">
        <v>50000</v>
      </c>
      <c r="AK882" s="364">
        <v>50000</v>
      </c>
      <c r="AL882" s="359">
        <v>2.5000000000000001E-2</v>
      </c>
      <c r="AM882" s="359">
        <v>0.2</v>
      </c>
      <c r="AN882" s="664" t="s">
        <v>64</v>
      </c>
      <c r="AO882" s="357" t="s">
        <v>1323</v>
      </c>
      <c r="AP882" s="360" t="s">
        <v>1762</v>
      </c>
      <c r="AQ882" s="366" t="s">
        <v>664</v>
      </c>
      <c r="AR882" s="359">
        <v>0</v>
      </c>
      <c r="AS882" s="359">
        <v>0</v>
      </c>
      <c r="AT882" s="359" t="s">
        <v>1417</v>
      </c>
      <c r="AX882" s="198"/>
      <c r="AY882" s="184"/>
      <c r="AZ882" s="184"/>
      <c r="BA882" s="184"/>
      <c r="BB882" s="848"/>
      <c r="BC882" s="184"/>
      <c r="BD882" s="184"/>
      <c r="BE882" s="184"/>
      <c r="BF882" s="184"/>
      <c r="BG882" s="848"/>
      <c r="BH882" s="186"/>
      <c r="BI882" s="199"/>
      <c r="BJ882" s="199"/>
      <c r="BK882" s="199"/>
      <c r="BL882" s="186"/>
      <c r="BM882" s="186"/>
      <c r="BN882" s="186"/>
      <c r="BO882" s="186"/>
      <c r="BP882" s="186"/>
      <c r="BQ882" s="186"/>
      <c r="BR882" s="186"/>
      <c r="BS882" s="186"/>
      <c r="BT882" s="187"/>
      <c r="BU882" s="188"/>
      <c r="BV882" s="189"/>
      <c r="BW882" s="185"/>
    </row>
    <row r="883" spans="2:75" customFormat="1" ht="18.75">
      <c r="B883" s="353" t="s">
        <v>75</v>
      </c>
      <c r="C883" s="354">
        <v>23951048000180</v>
      </c>
      <c r="D883" s="355" t="s">
        <v>13</v>
      </c>
      <c r="E883" s="355" t="s">
        <v>615</v>
      </c>
      <c r="F883" s="355" t="s">
        <v>619</v>
      </c>
      <c r="G883" s="356" t="s">
        <v>34</v>
      </c>
      <c r="H883" s="356" t="s">
        <v>1337</v>
      </c>
      <c r="I883" s="356" t="s">
        <v>34</v>
      </c>
      <c r="J883" s="356" t="s">
        <v>611</v>
      </c>
      <c r="K883" s="357" t="s">
        <v>48</v>
      </c>
      <c r="L883" s="358"/>
      <c r="M883" s="358" t="s">
        <v>34</v>
      </c>
      <c r="N883" s="357">
        <v>443123</v>
      </c>
      <c r="O883" s="357" t="s">
        <v>1320</v>
      </c>
      <c r="P883" s="361">
        <v>42918</v>
      </c>
      <c r="Q883" s="362">
        <v>149.125698</v>
      </c>
      <c r="R883" s="362">
        <v>274.80769378486053</v>
      </c>
      <c r="S883" s="841">
        <v>31</v>
      </c>
      <c r="T883" s="359">
        <v>-1.0901315784545007E-2</v>
      </c>
      <c r="U883" s="664">
        <v>-0.10899913062026223</v>
      </c>
      <c r="V883" s="359">
        <v>-2.0760521927976949E-2</v>
      </c>
      <c r="W883" s="664">
        <v>-0.18066015457231555</v>
      </c>
      <c r="X883" s="359">
        <v>6.001644330111966E-2</v>
      </c>
      <c r="Y883" s="664">
        <v>0.39471327106322929</v>
      </c>
      <c r="Z883" s="359">
        <v>7.9039014004502084E-2</v>
      </c>
      <c r="AA883" s="664">
        <v>0.41745396671805896</v>
      </c>
      <c r="AB883" s="359">
        <v>0.10288387679296769</v>
      </c>
      <c r="AC883" s="363">
        <v>-1.3187226824597573</v>
      </c>
      <c r="AD883" s="865">
        <v>26744792000100</v>
      </c>
      <c r="AE883" s="360" t="s">
        <v>1944</v>
      </c>
      <c r="AF883" s="844" t="s">
        <v>1741</v>
      </c>
      <c r="AG883" s="364" t="s">
        <v>1436</v>
      </c>
      <c r="AH883" s="364" t="s">
        <v>1747</v>
      </c>
      <c r="AI883" s="364">
        <v>5000</v>
      </c>
      <c r="AJ883" s="364">
        <v>5000</v>
      </c>
      <c r="AK883" s="364">
        <v>5000</v>
      </c>
      <c r="AL883" s="359">
        <v>1.9E-2</v>
      </c>
      <c r="AM883" s="359">
        <v>0.2</v>
      </c>
      <c r="AN883" s="664" t="s">
        <v>64</v>
      </c>
      <c r="AO883" s="357" t="s">
        <v>1323</v>
      </c>
      <c r="AP883" s="360" t="s">
        <v>1762</v>
      </c>
      <c r="AQ883" s="366" t="s">
        <v>664</v>
      </c>
      <c r="AR883" s="359">
        <v>3.8E-3</v>
      </c>
      <c r="AS883" s="359">
        <v>3.8E-3</v>
      </c>
      <c r="AT883" s="359" t="s">
        <v>1417</v>
      </c>
      <c r="AX883" s="198"/>
      <c r="AY883" s="184"/>
      <c r="AZ883" s="184"/>
      <c r="BA883" s="184"/>
      <c r="BB883" s="848"/>
      <c r="BC883" s="184"/>
      <c r="BD883" s="184"/>
      <c r="BE883" s="184"/>
      <c r="BF883" s="184"/>
      <c r="BG883" s="848"/>
      <c r="BH883" s="186"/>
      <c r="BI883" s="199"/>
      <c r="BJ883" s="199"/>
      <c r="BK883" s="199"/>
      <c r="BL883" s="186"/>
      <c r="BM883" s="186"/>
      <c r="BN883" s="186"/>
      <c r="BO883" s="186"/>
      <c r="BP883" s="186"/>
      <c r="BQ883" s="186"/>
      <c r="BR883" s="186"/>
      <c r="BS883" s="186"/>
      <c r="BT883" s="187"/>
      <c r="BU883" s="188"/>
      <c r="BV883" s="189"/>
      <c r="BW883" s="185"/>
    </row>
    <row r="884" spans="2:75" customFormat="1" ht="18.75">
      <c r="B884" s="353" t="s">
        <v>734</v>
      </c>
      <c r="C884" s="354">
        <v>27739651000154</v>
      </c>
      <c r="D884" s="355" t="s">
        <v>13</v>
      </c>
      <c r="E884" s="355" t="s">
        <v>615</v>
      </c>
      <c r="F884" s="355" t="s">
        <v>619</v>
      </c>
      <c r="G884" s="356" t="s">
        <v>34</v>
      </c>
      <c r="H884" s="356" t="s">
        <v>1337</v>
      </c>
      <c r="I884" s="356" t="s">
        <v>34</v>
      </c>
      <c r="J884" s="356" t="s">
        <v>611</v>
      </c>
      <c r="K884" s="357" t="s">
        <v>48</v>
      </c>
      <c r="L884" s="358"/>
      <c r="M884" s="358" t="s">
        <v>34</v>
      </c>
      <c r="N884" s="357">
        <v>443999</v>
      </c>
      <c r="O884" s="357" t="s">
        <v>1320</v>
      </c>
      <c r="P884" s="361">
        <v>42909</v>
      </c>
      <c r="Q884" s="362">
        <v>14.485860000000001</v>
      </c>
      <c r="R884" s="362">
        <v>21.532980422310754</v>
      </c>
      <c r="S884" s="841">
        <v>31</v>
      </c>
      <c r="T884" s="359">
        <v>-1.1491452623056841E-2</v>
      </c>
      <c r="U884" s="664">
        <v>-0.11489973964912588</v>
      </c>
      <c r="V884" s="359">
        <v>-1.8267729666188837E-2</v>
      </c>
      <c r="W884" s="664">
        <v>-0.15896762502543446</v>
      </c>
      <c r="X884" s="359">
        <v>5.8801095168891981E-2</v>
      </c>
      <c r="Y884" s="664">
        <v>0.38672022765102121</v>
      </c>
      <c r="Z884" s="359">
        <v>7.8349519009037749E-2</v>
      </c>
      <c r="AA884" s="664">
        <v>0.41381231677449509</v>
      </c>
      <c r="AB884" s="359">
        <v>9.6294477615732121E-2</v>
      </c>
      <c r="AC884" s="363">
        <v>-1.3830752606184211</v>
      </c>
      <c r="AD884" s="865">
        <v>38281201000187</v>
      </c>
      <c r="AE884" s="360" t="s">
        <v>1813</v>
      </c>
      <c r="AF884" s="844" t="s">
        <v>1760</v>
      </c>
      <c r="AG884" s="364" t="s">
        <v>1435</v>
      </c>
      <c r="AH884" s="364" t="s">
        <v>1747</v>
      </c>
      <c r="AI884" s="364">
        <v>5000</v>
      </c>
      <c r="AJ884" s="364">
        <v>5000</v>
      </c>
      <c r="AK884" s="364">
        <v>5000</v>
      </c>
      <c r="AL884" s="359">
        <v>0</v>
      </c>
      <c r="AM884" s="359">
        <v>0</v>
      </c>
      <c r="AN884" s="664" t="s">
        <v>2161</v>
      </c>
      <c r="AO884" s="357" t="s">
        <v>1323</v>
      </c>
      <c r="AP884" s="360" t="s">
        <v>1762</v>
      </c>
      <c r="AQ884" s="366" t="s">
        <v>668</v>
      </c>
      <c r="AR884" s="359">
        <v>3.8E-3</v>
      </c>
      <c r="AS884" s="359">
        <v>3.8E-3</v>
      </c>
      <c r="AT884" s="359" t="s">
        <v>1417</v>
      </c>
      <c r="AX884" s="198"/>
      <c r="AY884" s="184"/>
      <c r="AZ884" s="184"/>
      <c r="BA884" s="184"/>
      <c r="BB884" s="848"/>
      <c r="BC884" s="184"/>
      <c r="BD884" s="184"/>
      <c r="BE884" s="184"/>
      <c r="BF884" s="184"/>
      <c r="BG884" s="848"/>
      <c r="BH884" s="186"/>
      <c r="BI884" s="199"/>
      <c r="BJ884" s="199"/>
      <c r="BK884" s="199"/>
      <c r="BL884" s="186"/>
      <c r="BM884" s="186"/>
      <c r="BN884" s="186"/>
      <c r="BO884" s="186"/>
      <c r="BP884" s="186"/>
      <c r="BQ884" s="186"/>
      <c r="BR884" s="186"/>
      <c r="BS884" s="186"/>
      <c r="BT884" s="187"/>
      <c r="BU884" s="188"/>
      <c r="BV884" s="189"/>
      <c r="BW884" s="185"/>
    </row>
    <row r="885" spans="2:75" customFormat="1" ht="18.75">
      <c r="B885" s="353" t="s">
        <v>789</v>
      </c>
      <c r="C885" s="354">
        <v>28235629000130</v>
      </c>
      <c r="D885" s="355" t="s">
        <v>13</v>
      </c>
      <c r="E885" s="355" t="s">
        <v>615</v>
      </c>
      <c r="F885" s="355" t="s">
        <v>619</v>
      </c>
      <c r="G885" s="356" t="s">
        <v>34</v>
      </c>
      <c r="H885" s="356" t="s">
        <v>1336</v>
      </c>
      <c r="I885" s="356" t="s">
        <v>34</v>
      </c>
      <c r="J885" s="356" t="s">
        <v>611</v>
      </c>
      <c r="K885" s="357" t="s">
        <v>48</v>
      </c>
      <c r="L885" s="358"/>
      <c r="M885" s="358" t="s">
        <v>1414</v>
      </c>
      <c r="N885" s="357">
        <v>455156</v>
      </c>
      <c r="O885" s="357" t="s">
        <v>1320</v>
      </c>
      <c r="P885" s="361">
        <v>43089</v>
      </c>
      <c r="Q885" s="362">
        <v>7.71660565</v>
      </c>
      <c r="R885" s="362">
        <v>7.3918566163346613</v>
      </c>
      <c r="S885" s="841">
        <v>31</v>
      </c>
      <c r="T885" s="359">
        <v>0.17753220666420755</v>
      </c>
      <c r="U885" s="664">
        <v>1.7750936277737599</v>
      </c>
      <c r="V885" s="359">
        <v>0.17982948868719095</v>
      </c>
      <c r="W885" s="664">
        <v>1.5648943381865279</v>
      </c>
      <c r="X885" s="359">
        <v>0.24544112319425104</v>
      </c>
      <c r="Y885" s="664">
        <v>1.6142054287250391</v>
      </c>
      <c r="Z885" s="359">
        <v>0.20714132041329014</v>
      </c>
      <c r="AA885" s="664">
        <v>1.0940415561461703</v>
      </c>
      <c r="AB885" s="359">
        <v>3.5877771833740781E-2</v>
      </c>
      <c r="AC885" s="363">
        <v>1.8093294346623328</v>
      </c>
      <c r="AD885" s="865">
        <v>17087932000116</v>
      </c>
      <c r="AE885" s="360" t="s">
        <v>1813</v>
      </c>
      <c r="AF885" s="844" t="s">
        <v>1760</v>
      </c>
      <c r="AG885" s="364" t="s">
        <v>1435</v>
      </c>
      <c r="AH885" s="364" t="s">
        <v>1747</v>
      </c>
      <c r="AI885" s="364">
        <v>10000</v>
      </c>
      <c r="AJ885" s="364">
        <v>10000</v>
      </c>
      <c r="AK885" s="364">
        <v>10000</v>
      </c>
      <c r="AL885" s="359">
        <v>0</v>
      </c>
      <c r="AM885" s="359">
        <v>0</v>
      </c>
      <c r="AN885" s="664" t="s">
        <v>34</v>
      </c>
      <c r="AO885" s="357" t="s">
        <v>1323</v>
      </c>
      <c r="AP885" s="360" t="s">
        <v>1762</v>
      </c>
      <c r="AQ885" s="366" t="s">
        <v>664</v>
      </c>
      <c r="AR885" s="359">
        <v>3.6099999999999999E-3</v>
      </c>
      <c r="AS885" s="359">
        <v>3.6099999999999999E-3</v>
      </c>
      <c r="AT885" s="359" t="s">
        <v>1417</v>
      </c>
      <c r="AX885" s="198"/>
      <c r="AY885" s="184"/>
      <c r="AZ885" s="184"/>
      <c r="BA885" s="184"/>
      <c r="BB885" s="848"/>
      <c r="BC885" s="184"/>
      <c r="BD885" s="184"/>
      <c r="BE885" s="184"/>
      <c r="BF885" s="184"/>
      <c r="BG885" s="848"/>
      <c r="BH885" s="186"/>
      <c r="BI885" s="199"/>
      <c r="BJ885" s="199"/>
      <c r="BK885" s="199"/>
      <c r="BL885" s="186"/>
      <c r="BM885" s="186"/>
      <c r="BN885" s="186"/>
      <c r="BO885" s="186"/>
      <c r="BP885" s="186"/>
      <c r="BQ885" s="186"/>
      <c r="BR885" s="186"/>
      <c r="BS885" s="186"/>
      <c r="BT885" s="187"/>
      <c r="BU885" s="188"/>
      <c r="BV885" s="189"/>
      <c r="BW885" s="185"/>
    </row>
    <row r="886" spans="2:75" customFormat="1" ht="18.75">
      <c r="B886" s="353" t="s">
        <v>790</v>
      </c>
      <c r="C886" s="354">
        <v>17087932000116</v>
      </c>
      <c r="D886" s="355" t="s">
        <v>13</v>
      </c>
      <c r="E886" s="355" t="s">
        <v>615</v>
      </c>
      <c r="F886" s="355" t="s">
        <v>619</v>
      </c>
      <c r="G886" s="356" t="s">
        <v>34</v>
      </c>
      <c r="H886" s="356" t="s">
        <v>1336</v>
      </c>
      <c r="I886" s="356" t="s">
        <v>34</v>
      </c>
      <c r="J886" s="356" t="s">
        <v>611</v>
      </c>
      <c r="K886" s="357" t="s">
        <v>48</v>
      </c>
      <c r="L886" s="358"/>
      <c r="M886" s="358" t="s">
        <v>1414</v>
      </c>
      <c r="N886" s="357">
        <v>323683</v>
      </c>
      <c r="O886" s="357" t="s">
        <v>1320</v>
      </c>
      <c r="P886" s="361">
        <v>41272</v>
      </c>
      <c r="Q886" s="362">
        <v>720.01317200000005</v>
      </c>
      <c r="R886" s="362">
        <v>816.94068329083666</v>
      </c>
      <c r="S886" s="841">
        <v>31</v>
      </c>
      <c r="T886" s="359">
        <v>0.17920775339320771</v>
      </c>
      <c r="U886" s="664">
        <v>1.7918469390606016</v>
      </c>
      <c r="V886" s="359">
        <v>0.18165670066162609</v>
      </c>
      <c r="W886" s="664">
        <v>1.5807949209793424</v>
      </c>
      <c r="X886" s="359">
        <v>0.24893591649699776</v>
      </c>
      <c r="Y886" s="664">
        <v>1.6371898180080888</v>
      </c>
      <c r="Z886" s="359">
        <v>0.21057776840306008</v>
      </c>
      <c r="AA886" s="664">
        <v>1.1121915655158223</v>
      </c>
      <c r="AB886" s="359">
        <v>3.5755206895309276E-2</v>
      </c>
      <c r="AC886" s="363">
        <v>1.8666349994489162</v>
      </c>
      <c r="AD886" s="865">
        <v>0</v>
      </c>
      <c r="AE886" s="360" t="s">
        <v>1814</v>
      </c>
      <c r="AF886" s="844" t="s">
        <v>1785</v>
      </c>
      <c r="AG886" s="364" t="s">
        <v>719</v>
      </c>
      <c r="AH886" s="364" t="s">
        <v>1747</v>
      </c>
      <c r="AI886" s="364">
        <v>20000</v>
      </c>
      <c r="AJ886" s="364">
        <v>1000</v>
      </c>
      <c r="AK886" s="364">
        <v>20000</v>
      </c>
      <c r="AL886" s="359">
        <v>2.2000000000000002E-2</v>
      </c>
      <c r="AM886" s="359">
        <v>0.2</v>
      </c>
      <c r="AN886" s="664" t="s">
        <v>64</v>
      </c>
      <c r="AO886" s="357" t="s">
        <v>1323</v>
      </c>
      <c r="AP886" s="360" t="s">
        <v>1762</v>
      </c>
      <c r="AQ886" s="366" t="s">
        <v>664</v>
      </c>
      <c r="AR886" s="359">
        <v>3.6099999999999999E-3</v>
      </c>
      <c r="AS886" s="359">
        <v>3.6099999999999999E-3</v>
      </c>
      <c r="AT886" s="359" t="s">
        <v>1417</v>
      </c>
      <c r="AX886" s="198"/>
      <c r="AY886" s="184"/>
      <c r="AZ886" s="184"/>
      <c r="BA886" s="184"/>
      <c r="BB886" s="848"/>
      <c r="BC886" s="184"/>
      <c r="BD886" s="184"/>
      <c r="BE886" s="184"/>
      <c r="BF886" s="184"/>
      <c r="BG886" s="848"/>
      <c r="BH886" s="186"/>
      <c r="BI886" s="199"/>
      <c r="BJ886" s="199"/>
      <c r="BK886" s="199"/>
      <c r="BL886" s="186"/>
      <c r="BM886" s="186"/>
      <c r="BN886" s="186"/>
      <c r="BO886" s="186"/>
      <c r="BP886" s="186"/>
      <c r="BQ886" s="186"/>
      <c r="BR886" s="186"/>
      <c r="BS886" s="186"/>
      <c r="BT886" s="187"/>
      <c r="BU886" s="188"/>
      <c r="BV886" s="189"/>
      <c r="BW886" s="185"/>
    </row>
    <row r="887" spans="2:75" customFormat="1" ht="18.75">
      <c r="B887" s="353" t="s">
        <v>804</v>
      </c>
      <c r="C887" s="354">
        <v>33346541000125</v>
      </c>
      <c r="D887" s="355" t="s">
        <v>13</v>
      </c>
      <c r="E887" s="355" t="s">
        <v>615</v>
      </c>
      <c r="F887" s="355" t="s">
        <v>619</v>
      </c>
      <c r="G887" s="356" t="s">
        <v>34</v>
      </c>
      <c r="H887" s="356" t="s">
        <v>865</v>
      </c>
      <c r="I887" s="356" t="s">
        <v>34</v>
      </c>
      <c r="J887" s="356" t="s">
        <v>1417</v>
      </c>
      <c r="K887" s="357" t="s">
        <v>48</v>
      </c>
      <c r="L887" s="358"/>
      <c r="M887" s="358" t="s">
        <v>34</v>
      </c>
      <c r="N887" s="357">
        <v>497258</v>
      </c>
      <c r="O887" s="357" t="s">
        <v>1320</v>
      </c>
      <c r="P887" s="361">
        <v>43614</v>
      </c>
      <c r="Q887" s="362">
        <v>231.36109834999999</v>
      </c>
      <c r="R887" s="362">
        <v>195.58189708171327</v>
      </c>
      <c r="S887" s="841">
        <v>31</v>
      </c>
      <c r="T887" s="359">
        <v>0.11217913770889854</v>
      </c>
      <c r="U887" s="664">
        <v>1.1216470310249762</v>
      </c>
      <c r="V887" s="359">
        <v>0.12110754085036257</v>
      </c>
      <c r="W887" s="664">
        <v>1.0538900286709505</v>
      </c>
      <c r="X887" s="359">
        <v>0.19963652654138331</v>
      </c>
      <c r="Y887" s="664">
        <v>1.3129599503171578</v>
      </c>
      <c r="Z887" s="359">
        <v>0.22309606746007393</v>
      </c>
      <c r="AA887" s="664">
        <v>1.1783084530267887</v>
      </c>
      <c r="AB887" s="359">
        <v>5.448765071503537E-2</v>
      </c>
      <c r="AC887" s="363">
        <v>0.11365439160600768</v>
      </c>
      <c r="AD887" s="865">
        <v>31556580000121</v>
      </c>
      <c r="AE887" s="360" t="s">
        <v>1994</v>
      </c>
      <c r="AF887" s="844" t="s">
        <v>1799</v>
      </c>
      <c r="AG887" s="364" t="s">
        <v>736</v>
      </c>
      <c r="AH887" s="364" t="s">
        <v>1747</v>
      </c>
      <c r="AI887" s="364">
        <v>25000</v>
      </c>
      <c r="AJ887" s="364">
        <v>10000</v>
      </c>
      <c r="AK887" s="364">
        <v>25000</v>
      </c>
      <c r="AL887" s="359">
        <v>0</v>
      </c>
      <c r="AM887" s="359">
        <v>0</v>
      </c>
      <c r="AN887" s="664" t="s">
        <v>64</v>
      </c>
      <c r="AO887" s="357" t="s">
        <v>1323</v>
      </c>
      <c r="AP887" s="360" t="s">
        <v>1762</v>
      </c>
      <c r="AQ887" s="366" t="s">
        <v>664</v>
      </c>
      <c r="AR887" s="359">
        <v>5.0666666666666698E-3</v>
      </c>
      <c r="AS887" s="359">
        <v>5.0666666666666698E-3</v>
      </c>
      <c r="AT887" s="359" t="s">
        <v>1417</v>
      </c>
      <c r="AX887" s="198"/>
      <c r="AY887" s="184"/>
      <c r="AZ887" s="184"/>
      <c r="BA887" s="184"/>
      <c r="BB887" s="848"/>
      <c r="BC887" s="184"/>
      <c r="BD887" s="184"/>
      <c r="BE887" s="184"/>
      <c r="BF887" s="184"/>
      <c r="BG887" s="848"/>
      <c r="BH887" s="186"/>
      <c r="BI887" s="199"/>
      <c r="BJ887" s="199"/>
      <c r="BK887" s="199"/>
      <c r="BL887" s="186"/>
      <c r="BM887" s="186"/>
      <c r="BN887" s="186"/>
      <c r="BO887" s="186"/>
      <c r="BP887" s="186"/>
      <c r="BQ887" s="186"/>
      <c r="BR887" s="186"/>
      <c r="BS887" s="186"/>
      <c r="BT887" s="187"/>
      <c r="BU887" s="188"/>
      <c r="BV887" s="189"/>
      <c r="BW887" s="185"/>
    </row>
    <row r="888" spans="2:75" customFormat="1" ht="18.75">
      <c r="B888" s="353" t="s">
        <v>133</v>
      </c>
      <c r="C888" s="354">
        <v>34425904000180</v>
      </c>
      <c r="D888" s="355" t="s">
        <v>13</v>
      </c>
      <c r="E888" s="355" t="s">
        <v>615</v>
      </c>
      <c r="F888" s="355" t="s">
        <v>619</v>
      </c>
      <c r="G888" s="356" t="s">
        <v>34</v>
      </c>
      <c r="H888" s="356" t="s">
        <v>865</v>
      </c>
      <c r="I888" s="356" t="s">
        <v>34</v>
      </c>
      <c r="J888" s="356" t="s">
        <v>1417</v>
      </c>
      <c r="K888" s="357" t="s">
        <v>48</v>
      </c>
      <c r="L888" s="358"/>
      <c r="M888" s="358" t="s">
        <v>34</v>
      </c>
      <c r="N888" s="357">
        <v>508039</v>
      </c>
      <c r="O888" s="357" t="s">
        <v>1320</v>
      </c>
      <c r="P888" s="361">
        <v>43698</v>
      </c>
      <c r="Q888" s="362">
        <v>50.577661110000001</v>
      </c>
      <c r="R888" s="362">
        <v>71.540157066613517</v>
      </c>
      <c r="S888" s="841">
        <v>31</v>
      </c>
      <c r="T888" s="359">
        <v>1.4022073362008669E-2</v>
      </c>
      <c r="U888" s="664">
        <v>0.14020269077236661</v>
      </c>
      <c r="V888" s="359">
        <v>-6.0354489546651235E-3</v>
      </c>
      <c r="W888" s="664">
        <v>-5.2521085204208749E-2</v>
      </c>
      <c r="X888" s="359">
        <v>0.17388304550762324</v>
      </c>
      <c r="Y888" s="664">
        <v>1.1435856891817828</v>
      </c>
      <c r="Z888" s="359">
        <v>0.32705623290826247</v>
      </c>
      <c r="AA888" s="664">
        <v>1.7273864494266427</v>
      </c>
      <c r="AB888" s="359">
        <v>6.1739814251723459E-2</v>
      </c>
      <c r="AC888" s="363">
        <v>-1.959031307088738</v>
      </c>
      <c r="AD888" s="865">
        <v>0</v>
      </c>
      <c r="AE888" s="360" t="s">
        <v>2004</v>
      </c>
      <c r="AF888" s="844" t="s">
        <v>1760</v>
      </c>
      <c r="AG888" s="364" t="s">
        <v>1435</v>
      </c>
      <c r="AH888" s="364" t="s">
        <v>1747</v>
      </c>
      <c r="AI888" s="364">
        <v>1000</v>
      </c>
      <c r="AJ888" s="364">
        <v>1000</v>
      </c>
      <c r="AK888" s="364">
        <v>1000</v>
      </c>
      <c r="AL888" s="359">
        <v>0.02</v>
      </c>
      <c r="AM888" s="359">
        <v>0.25</v>
      </c>
      <c r="AN888" s="664" t="s">
        <v>34</v>
      </c>
      <c r="AO888" s="357" t="s">
        <v>1323</v>
      </c>
      <c r="AP888" s="360" t="s">
        <v>1762</v>
      </c>
      <c r="AQ888" s="366" t="s">
        <v>668</v>
      </c>
      <c r="AR888" s="359">
        <v>4.6666666666666697E-3</v>
      </c>
      <c r="AS888" s="359">
        <v>4.6666666666666697E-3</v>
      </c>
      <c r="AT888" s="359" t="s">
        <v>1417</v>
      </c>
      <c r="AX888" s="198"/>
      <c r="AY888" s="184"/>
      <c r="AZ888" s="184"/>
      <c r="BA888" s="184"/>
      <c r="BB888" s="848"/>
      <c r="BC888" s="184"/>
      <c r="BD888" s="184"/>
      <c r="BE888" s="184"/>
      <c r="BF888" s="184"/>
      <c r="BG888" s="848"/>
      <c r="BH888" s="186"/>
      <c r="BI888" s="199"/>
      <c r="BJ888" s="199"/>
      <c r="BK888" s="199"/>
      <c r="BL888" s="186"/>
      <c r="BM888" s="186"/>
      <c r="BN888" s="186"/>
      <c r="BO888" s="186"/>
      <c r="BP888" s="186"/>
      <c r="BQ888" s="186"/>
      <c r="BR888" s="186"/>
      <c r="BS888" s="186"/>
      <c r="BT888" s="187"/>
      <c r="BU888" s="188"/>
      <c r="BV888" s="189"/>
      <c r="BW888" s="185"/>
    </row>
    <row r="889" spans="2:75" customFormat="1" ht="18.75">
      <c r="B889" s="353" t="s">
        <v>533</v>
      </c>
      <c r="C889" s="354">
        <v>28428129000114</v>
      </c>
      <c r="D889" s="355" t="s">
        <v>13</v>
      </c>
      <c r="E889" s="355" t="s">
        <v>615</v>
      </c>
      <c r="F889" s="355" t="s">
        <v>619</v>
      </c>
      <c r="G889" s="356" t="s">
        <v>34</v>
      </c>
      <c r="H889" s="356" t="s">
        <v>865</v>
      </c>
      <c r="I889" s="356" t="s">
        <v>34</v>
      </c>
      <c r="J889" s="356" t="s">
        <v>1417</v>
      </c>
      <c r="K889" s="357" t="s">
        <v>48</v>
      </c>
      <c r="L889" s="358"/>
      <c r="M889" s="358" t="s">
        <v>1414</v>
      </c>
      <c r="N889" s="357">
        <v>452319</v>
      </c>
      <c r="O889" s="357" t="s">
        <v>1320</v>
      </c>
      <c r="P889" s="361">
        <v>43041</v>
      </c>
      <c r="Q889" s="362">
        <v>205.11565651999999</v>
      </c>
      <c r="R889" s="362">
        <v>235.32680412948179</v>
      </c>
      <c r="S889" s="841">
        <v>31</v>
      </c>
      <c r="T889" s="359">
        <v>0.13657009853560886</v>
      </c>
      <c r="U889" s="664">
        <v>1.3655252543192169</v>
      </c>
      <c r="V889" s="359">
        <v>0.15792650969472821</v>
      </c>
      <c r="W889" s="664">
        <v>1.3742924070741873</v>
      </c>
      <c r="X889" s="359">
        <v>0.19404832979440578</v>
      </c>
      <c r="Y889" s="664">
        <v>1.2762077654821187</v>
      </c>
      <c r="Z889" s="359">
        <v>0.21113567452422854</v>
      </c>
      <c r="AA889" s="664">
        <v>1.115138213146381</v>
      </c>
      <c r="AB889" s="359">
        <v>6.7228476729086176E-2</v>
      </c>
      <c r="AC889" s="363">
        <v>0.63978438496754986</v>
      </c>
      <c r="AD889" s="865">
        <v>0</v>
      </c>
      <c r="AE889" s="360" t="s">
        <v>1750</v>
      </c>
      <c r="AF889" s="844" t="s">
        <v>1751</v>
      </c>
      <c r="AG889" s="364" t="s">
        <v>719</v>
      </c>
      <c r="AH889" s="364" t="s">
        <v>1747</v>
      </c>
      <c r="AI889" s="364">
        <v>500</v>
      </c>
      <c r="AJ889" s="364">
        <v>500</v>
      </c>
      <c r="AK889" s="364">
        <v>500</v>
      </c>
      <c r="AL889" s="359">
        <v>0.01</v>
      </c>
      <c r="AM889" s="359">
        <v>0</v>
      </c>
      <c r="AN889" s="664" t="s">
        <v>64</v>
      </c>
      <c r="AO889" s="357" t="s">
        <v>1323</v>
      </c>
      <c r="AP889" s="360" t="s">
        <v>1762</v>
      </c>
      <c r="AQ889" s="366" t="s">
        <v>668</v>
      </c>
      <c r="AR889" s="359">
        <v>2.66666666666667E-3</v>
      </c>
      <c r="AS889" s="359">
        <v>2.66666666666667E-3</v>
      </c>
      <c r="AT889" s="359" t="s">
        <v>1417</v>
      </c>
      <c r="AX889" s="198"/>
      <c r="AY889" s="184"/>
      <c r="AZ889" s="184"/>
      <c r="BA889" s="184"/>
      <c r="BB889" s="848"/>
      <c r="BC889" s="184"/>
      <c r="BD889" s="184"/>
      <c r="BE889" s="184"/>
      <c r="BF889" s="184"/>
      <c r="BG889" s="848"/>
      <c r="BH889" s="186"/>
      <c r="BI889" s="199"/>
      <c r="BJ889" s="199"/>
      <c r="BK889" s="199"/>
      <c r="BL889" s="186"/>
      <c r="BM889" s="186"/>
      <c r="BN889" s="186"/>
      <c r="BO889" s="186"/>
      <c r="BP889" s="186"/>
      <c r="BQ889" s="186"/>
      <c r="BR889" s="186"/>
      <c r="BS889" s="186"/>
      <c r="BT889" s="187"/>
      <c r="BU889" s="188"/>
      <c r="BV889" s="189"/>
      <c r="BW889" s="185"/>
    </row>
    <row r="890" spans="2:75" customFormat="1" ht="18.75">
      <c r="B890" s="353" t="s">
        <v>824</v>
      </c>
      <c r="C890" s="354">
        <v>35847960000176</v>
      </c>
      <c r="D890" s="355" t="s">
        <v>13</v>
      </c>
      <c r="E890" s="355" t="s">
        <v>615</v>
      </c>
      <c r="F890" s="355" t="s">
        <v>619</v>
      </c>
      <c r="G890" s="356" t="s">
        <v>34</v>
      </c>
      <c r="H890" s="356" t="s">
        <v>865</v>
      </c>
      <c r="I890" s="356" t="s">
        <v>34</v>
      </c>
      <c r="J890" s="356" t="s">
        <v>1417</v>
      </c>
      <c r="K890" s="357" t="s">
        <v>48</v>
      </c>
      <c r="L890" s="358"/>
      <c r="M890" s="358" t="s">
        <v>1414</v>
      </c>
      <c r="N890" s="357">
        <v>531855</v>
      </c>
      <c r="O890" s="357" t="s">
        <v>1320</v>
      </c>
      <c r="P890" s="361">
        <v>43923</v>
      </c>
      <c r="Q890" s="362">
        <v>7.4251339500000002</v>
      </c>
      <c r="R890" s="362">
        <v>16.883778177079989</v>
      </c>
      <c r="S890" s="841">
        <v>31</v>
      </c>
      <c r="T890" s="359">
        <v>8.6126978598904946E-2</v>
      </c>
      <c r="U890" s="664">
        <v>0.86115896243825685</v>
      </c>
      <c r="V890" s="359">
        <v>0.10742080162369905</v>
      </c>
      <c r="W890" s="664">
        <v>0.93478664423494273</v>
      </c>
      <c r="X890" s="359">
        <v>7.9871886329057951E-2</v>
      </c>
      <c r="Y890" s="664">
        <v>0.52529759820580257</v>
      </c>
      <c r="Z890" s="359"/>
      <c r="AA890" s="664"/>
      <c r="AB890" s="359">
        <v>5.4736662169062922E-2</v>
      </c>
      <c r="AC890" s="363">
        <v>-0.13690967146405789</v>
      </c>
      <c r="AD890" s="865">
        <v>0</v>
      </c>
      <c r="AE890" s="360" t="s">
        <v>1750</v>
      </c>
      <c r="AF890" s="844" t="s">
        <v>1751</v>
      </c>
      <c r="AG890" s="364" t="s">
        <v>719</v>
      </c>
      <c r="AH890" s="364" t="s">
        <v>1747</v>
      </c>
      <c r="AI890" s="364">
        <v>100</v>
      </c>
      <c r="AJ890" s="364">
        <v>100</v>
      </c>
      <c r="AK890" s="364">
        <v>100</v>
      </c>
      <c r="AL890" s="359">
        <v>0.01</v>
      </c>
      <c r="AM890" s="359">
        <v>0.3</v>
      </c>
      <c r="AN890" s="664" t="s">
        <v>2156</v>
      </c>
      <c r="AO890" s="357" t="s">
        <v>1323</v>
      </c>
      <c r="AP890" s="360" t="s">
        <v>1762</v>
      </c>
      <c r="AQ890" s="366" t="s">
        <v>668</v>
      </c>
      <c r="AR890" s="359">
        <v>2.66666666666667E-3</v>
      </c>
      <c r="AS890" s="359">
        <v>2.66666666666667E-3</v>
      </c>
      <c r="AT890" s="359" t="s">
        <v>1417</v>
      </c>
      <c r="AX890" s="198"/>
      <c r="AY890" s="184"/>
      <c r="AZ890" s="184"/>
      <c r="BA890" s="184"/>
      <c r="BB890" s="848"/>
      <c r="BC890" s="184"/>
      <c r="BD890" s="184"/>
      <c r="BE890" s="184"/>
      <c r="BF890" s="184"/>
      <c r="BG890" s="848"/>
      <c r="BH890" s="186"/>
      <c r="BI890" s="199"/>
      <c r="BJ890" s="199"/>
      <c r="BK890" s="199"/>
      <c r="BL890" s="186"/>
      <c r="BM890" s="186"/>
      <c r="BN890" s="186"/>
      <c r="BO890" s="186"/>
      <c r="BP890" s="186"/>
      <c r="BQ890" s="186"/>
      <c r="BR890" s="186"/>
      <c r="BS890" s="186"/>
      <c r="BT890" s="187"/>
      <c r="BU890" s="188"/>
      <c r="BV890" s="189"/>
      <c r="BW890" s="185"/>
    </row>
    <row r="891" spans="2:75" customFormat="1" ht="18.75">
      <c r="B891" s="353" t="s">
        <v>149</v>
      </c>
      <c r="C891" s="354">
        <v>1214092000175</v>
      </c>
      <c r="D891" s="355" t="s">
        <v>13</v>
      </c>
      <c r="E891" s="355" t="s">
        <v>615</v>
      </c>
      <c r="F891" s="355" t="s">
        <v>619</v>
      </c>
      <c r="G891" s="356" t="s">
        <v>34</v>
      </c>
      <c r="H891" s="356" t="s">
        <v>1336</v>
      </c>
      <c r="I891" s="356" t="s">
        <v>34</v>
      </c>
      <c r="J891" s="356" t="s">
        <v>1417</v>
      </c>
      <c r="K891" s="357" t="s">
        <v>48</v>
      </c>
      <c r="L891" s="358"/>
      <c r="M891" s="358" t="s">
        <v>34</v>
      </c>
      <c r="N891" s="357">
        <v>70815</v>
      </c>
      <c r="O891" s="357" t="s">
        <v>1320</v>
      </c>
      <c r="P891" s="361">
        <v>35195</v>
      </c>
      <c r="Q891" s="362">
        <v>236.105625</v>
      </c>
      <c r="R891" s="362">
        <v>278.77268886055782</v>
      </c>
      <c r="S891" s="841">
        <v>31</v>
      </c>
      <c r="T891" s="359">
        <v>0.13520940166997186</v>
      </c>
      <c r="U891" s="664">
        <v>1.3519200365341844</v>
      </c>
      <c r="V891" s="359">
        <v>0.15399809850579782</v>
      </c>
      <c r="W891" s="664">
        <v>1.3401069769063949</v>
      </c>
      <c r="X891" s="359">
        <v>0.13912202877504365</v>
      </c>
      <c r="Y891" s="664">
        <v>0.91497109849103186</v>
      </c>
      <c r="Z891" s="359">
        <v>0.13771891195149322</v>
      </c>
      <c r="AA891" s="664">
        <v>0.7273788370256139</v>
      </c>
      <c r="AB891" s="359">
        <v>1.7777784059585893E-2</v>
      </c>
      <c r="AC891" s="363">
        <v>2.1984358858504232</v>
      </c>
      <c r="AD891" s="865">
        <v>0</v>
      </c>
      <c r="AE891" s="360" t="s">
        <v>1763</v>
      </c>
      <c r="AF891" s="844" t="s">
        <v>1760</v>
      </c>
      <c r="AG891" s="364" t="s">
        <v>1435</v>
      </c>
      <c r="AH891" s="364" t="s">
        <v>1747</v>
      </c>
      <c r="AI891" s="364">
        <v>5000</v>
      </c>
      <c r="AJ891" s="364">
        <v>1000</v>
      </c>
      <c r="AK891" s="364">
        <v>1000</v>
      </c>
      <c r="AL891" s="359">
        <v>0.02</v>
      </c>
      <c r="AM891" s="359">
        <v>0.2</v>
      </c>
      <c r="AN891" s="664" t="s">
        <v>2156</v>
      </c>
      <c r="AO891" s="357" t="s">
        <v>1323</v>
      </c>
      <c r="AP891" s="360" t="s">
        <v>1762</v>
      </c>
      <c r="AQ891" s="366" t="s">
        <v>668</v>
      </c>
      <c r="AR891" s="359">
        <v>7.0000000000000001E-3</v>
      </c>
      <c r="AS891" s="359">
        <v>7.0000000000000001E-3</v>
      </c>
      <c r="AT891" s="359" t="s">
        <v>1417</v>
      </c>
      <c r="AX891" s="198"/>
      <c r="AY891" s="184"/>
      <c r="AZ891" s="184"/>
      <c r="BA891" s="184"/>
      <c r="BB891" s="848"/>
      <c r="BC891" s="184"/>
      <c r="BD891" s="184"/>
      <c r="BE891" s="184"/>
      <c r="BF891" s="184"/>
      <c r="BG891" s="848"/>
      <c r="BH891" s="186"/>
      <c r="BI891" s="199"/>
      <c r="BJ891" s="199"/>
      <c r="BK891" s="199"/>
      <c r="BL891" s="186"/>
      <c r="BM891" s="186"/>
      <c r="BN891" s="186"/>
      <c r="BO891" s="186"/>
      <c r="BP891" s="186"/>
      <c r="BQ891" s="186"/>
      <c r="BR891" s="186"/>
      <c r="BS891" s="186"/>
      <c r="BT891" s="187"/>
      <c r="BU891" s="188"/>
      <c r="BV891" s="189"/>
      <c r="BW891" s="185"/>
    </row>
    <row r="892" spans="2:75" customFormat="1" ht="18.75">
      <c r="B892" s="353" t="s">
        <v>857</v>
      </c>
      <c r="C892" s="354">
        <v>42730656000100</v>
      </c>
      <c r="D892" s="355" t="s">
        <v>13</v>
      </c>
      <c r="E892" s="355" t="s">
        <v>615</v>
      </c>
      <c r="F892" s="355" t="s">
        <v>619</v>
      </c>
      <c r="G892" s="356" t="s">
        <v>34</v>
      </c>
      <c r="H892" s="356" t="s">
        <v>1336</v>
      </c>
      <c r="I892" s="356" t="s">
        <v>34</v>
      </c>
      <c r="J892" s="356" t="s">
        <v>611</v>
      </c>
      <c r="K892" s="357" t="s">
        <v>48</v>
      </c>
      <c r="L892" s="358"/>
      <c r="M892" s="358" t="s">
        <v>34</v>
      </c>
      <c r="N892" s="357">
        <v>633216</v>
      </c>
      <c r="O892" s="357" t="s">
        <v>1320</v>
      </c>
      <c r="P892" s="361">
        <v>44402</v>
      </c>
      <c r="Q892" s="362">
        <v>706.54098896000005</v>
      </c>
      <c r="R892" s="362">
        <v>445.52263108487909</v>
      </c>
      <c r="S892" s="841">
        <v>31</v>
      </c>
      <c r="T892" s="359">
        <v>0.1389030672956848</v>
      </c>
      <c r="U892" s="664">
        <v>1.3888519399816048</v>
      </c>
      <c r="V892" s="359">
        <v>0.15828747171508861</v>
      </c>
      <c r="W892" s="664">
        <v>1.3774335349619773</v>
      </c>
      <c r="X892" s="359"/>
      <c r="Y892" s="664"/>
      <c r="Z892" s="359"/>
      <c r="AA892" s="664"/>
      <c r="AB892" s="359">
        <v>1.5146777031466579E-2</v>
      </c>
      <c r="AC892" s="363">
        <v>2.8634931092389952</v>
      </c>
      <c r="AD892" s="865">
        <v>0</v>
      </c>
      <c r="AE892" s="360" t="s">
        <v>1763</v>
      </c>
      <c r="AF892" s="844" t="s">
        <v>1760</v>
      </c>
      <c r="AG892" s="364" t="s">
        <v>1435</v>
      </c>
      <c r="AH892" s="364" t="s">
        <v>1817</v>
      </c>
      <c r="AI892" s="364">
        <v>1000</v>
      </c>
      <c r="AJ892" s="364">
        <v>100</v>
      </c>
      <c r="AK892" s="364">
        <v>100</v>
      </c>
      <c r="AL892" s="359">
        <v>0</v>
      </c>
      <c r="AM892" s="359">
        <v>0</v>
      </c>
      <c r="AN892" s="664" t="s">
        <v>2161</v>
      </c>
      <c r="AO892" s="357" t="s">
        <v>1323</v>
      </c>
      <c r="AP892" s="360" t="s">
        <v>1762</v>
      </c>
      <c r="AQ892" s="366" t="s">
        <v>668</v>
      </c>
      <c r="AR892" s="359">
        <v>7.0000000000000001E-3</v>
      </c>
      <c r="AS892" s="359">
        <v>7.0000000000000001E-3</v>
      </c>
      <c r="AT892" s="359" t="s">
        <v>1417</v>
      </c>
      <c r="AX892" s="198"/>
      <c r="AY892" s="184"/>
      <c r="AZ892" s="184"/>
      <c r="BA892" s="184"/>
      <c r="BB892" s="848"/>
      <c r="BC892" s="184"/>
      <c r="BD892" s="184"/>
      <c r="BE892" s="184"/>
      <c r="BF892" s="184"/>
      <c r="BG892" s="848"/>
      <c r="BH892" s="186"/>
      <c r="BI892" s="199"/>
      <c r="BJ892" s="199"/>
      <c r="BK892" s="199"/>
      <c r="BL892" s="186"/>
      <c r="BM892" s="186"/>
      <c r="BN892" s="186"/>
      <c r="BO892" s="186"/>
      <c r="BP892" s="186"/>
      <c r="BQ892" s="186"/>
      <c r="BR892" s="186"/>
      <c r="BS892" s="186"/>
      <c r="BT892" s="187"/>
      <c r="BU892" s="188"/>
      <c r="BV892" s="189"/>
      <c r="BW892" s="185"/>
    </row>
    <row r="893" spans="2:75" customFormat="1" ht="18.75">
      <c r="B893" s="353" t="s">
        <v>155</v>
      </c>
      <c r="C893" s="354">
        <v>23695876000103</v>
      </c>
      <c r="D893" s="355" t="s">
        <v>13</v>
      </c>
      <c r="E893" s="355" t="s">
        <v>615</v>
      </c>
      <c r="F893" s="355" t="s">
        <v>619</v>
      </c>
      <c r="G893" s="356" t="s">
        <v>34</v>
      </c>
      <c r="H893" s="356" t="s">
        <v>1337</v>
      </c>
      <c r="I893" s="356" t="s">
        <v>34</v>
      </c>
      <c r="J893" s="356" t="s">
        <v>611</v>
      </c>
      <c r="K893" s="357" t="s">
        <v>48</v>
      </c>
      <c r="L893" s="358"/>
      <c r="M893" s="358" t="s">
        <v>34</v>
      </c>
      <c r="N893" s="357">
        <v>417971</v>
      </c>
      <c r="O893" s="357" t="s">
        <v>1320</v>
      </c>
      <c r="P893" s="361">
        <v>42491</v>
      </c>
      <c r="Q893" s="362">
        <v>25.037754</v>
      </c>
      <c r="R893" s="362">
        <v>40.96244210441774</v>
      </c>
      <c r="S893" s="841">
        <v>31</v>
      </c>
      <c r="T893" s="359">
        <v>-1.7299367012193367E-2</v>
      </c>
      <c r="U893" s="664">
        <v>-0.17297141022950574</v>
      </c>
      <c r="V893" s="359">
        <v>-2.1469939984923192E-2</v>
      </c>
      <c r="W893" s="664">
        <v>-0.18683358201642938</v>
      </c>
      <c r="X893" s="359">
        <v>2.1656418127132371E-2</v>
      </c>
      <c r="Y893" s="664">
        <v>0.1424288939546999</v>
      </c>
      <c r="Z893" s="359">
        <v>4.1740676759806528E-2</v>
      </c>
      <c r="AA893" s="664">
        <v>0.22045835599473709</v>
      </c>
      <c r="AB893" s="359">
        <v>0.10039020860820304</v>
      </c>
      <c r="AC893" s="363">
        <v>-1.3585460368500875</v>
      </c>
      <c r="AD893" s="865">
        <v>38281343000144</v>
      </c>
      <c r="AE893" s="360" t="s">
        <v>1813</v>
      </c>
      <c r="AF893" s="844" t="s">
        <v>1760</v>
      </c>
      <c r="AG893" s="364" t="s">
        <v>1435</v>
      </c>
      <c r="AH893" s="364" t="s">
        <v>1747</v>
      </c>
      <c r="AI893" s="364">
        <v>10000</v>
      </c>
      <c r="AJ893" s="364">
        <v>10000</v>
      </c>
      <c r="AK893" s="364">
        <v>10000</v>
      </c>
      <c r="AL893" s="359">
        <v>0</v>
      </c>
      <c r="AM893" s="359">
        <v>0</v>
      </c>
      <c r="AN893" s="664" t="s">
        <v>64</v>
      </c>
      <c r="AO893" s="357" t="s">
        <v>1323</v>
      </c>
      <c r="AP893" s="360" t="s">
        <v>1762</v>
      </c>
      <c r="AQ893" s="366" t="s">
        <v>664</v>
      </c>
      <c r="AR893" s="359">
        <v>3.8E-3</v>
      </c>
      <c r="AS893" s="359">
        <v>3.8E-3</v>
      </c>
      <c r="AT893" s="359" t="s">
        <v>1417</v>
      </c>
      <c r="AX893" s="198"/>
      <c r="AY893" s="184"/>
      <c r="AZ893" s="184"/>
      <c r="BA893" s="184"/>
      <c r="BB893" s="848"/>
      <c r="BC893" s="184"/>
      <c r="BD893" s="184"/>
      <c r="BE893" s="184"/>
      <c r="BF893" s="184"/>
      <c r="BG893" s="848"/>
      <c r="BH893" s="186"/>
      <c r="BI893" s="199"/>
      <c r="BJ893" s="199"/>
      <c r="BK893" s="199"/>
      <c r="BL893" s="186"/>
      <c r="BM893" s="186"/>
      <c r="BN893" s="186"/>
      <c r="BO893" s="186"/>
      <c r="BP893" s="186"/>
      <c r="BQ893" s="186"/>
      <c r="BR893" s="186"/>
      <c r="BS893" s="186"/>
      <c r="BT893" s="187"/>
      <c r="BU893" s="188"/>
      <c r="BV893" s="189"/>
      <c r="BW893" s="185"/>
    </row>
    <row r="894" spans="2:75" customFormat="1" ht="18.75">
      <c r="B894" s="353" t="s">
        <v>156</v>
      </c>
      <c r="C894" s="354">
        <v>22632296000104</v>
      </c>
      <c r="D894" s="355" t="s">
        <v>13</v>
      </c>
      <c r="E894" s="355" t="s">
        <v>615</v>
      </c>
      <c r="F894" s="355" t="s">
        <v>619</v>
      </c>
      <c r="G894" s="356" t="s">
        <v>34</v>
      </c>
      <c r="H894" s="356" t="s">
        <v>865</v>
      </c>
      <c r="I894" s="356" t="s">
        <v>34</v>
      </c>
      <c r="J894" s="356" t="s">
        <v>1417</v>
      </c>
      <c r="K894" s="357" t="s">
        <v>48</v>
      </c>
      <c r="L894" s="358"/>
      <c r="M894" s="358" t="s">
        <v>1414</v>
      </c>
      <c r="N894" s="357">
        <v>412155</v>
      </c>
      <c r="O894" s="357" t="s">
        <v>1320</v>
      </c>
      <c r="P894" s="361">
        <v>42328</v>
      </c>
      <c r="Q894" s="362">
        <v>34.638877000000001</v>
      </c>
      <c r="R894" s="362">
        <v>43.867145792828637</v>
      </c>
      <c r="S894" s="841">
        <v>31</v>
      </c>
      <c r="T894" s="359">
        <v>0.11602076354843605</v>
      </c>
      <c r="U894" s="664">
        <v>1.1600583462234195</v>
      </c>
      <c r="V894" s="359">
        <v>0.13776531747635112</v>
      </c>
      <c r="W894" s="664">
        <v>1.198847680049971</v>
      </c>
      <c r="X894" s="359">
        <v>7.291517825724525E-2</v>
      </c>
      <c r="Y894" s="664">
        <v>0.47954505360598065</v>
      </c>
      <c r="Z894" s="359">
        <v>0.1017170245443566</v>
      </c>
      <c r="AA894" s="664">
        <v>0.53723058053812733</v>
      </c>
      <c r="AB894" s="359">
        <v>5.1107941156617633E-2</v>
      </c>
      <c r="AC894" s="363">
        <v>0.44710346182841254</v>
      </c>
      <c r="AD894" s="865">
        <v>19805188000173</v>
      </c>
      <c r="AE894" s="360" t="s">
        <v>1938</v>
      </c>
      <c r="AF894" s="844" t="s">
        <v>1760</v>
      </c>
      <c r="AG894" s="364" t="s">
        <v>1435</v>
      </c>
      <c r="AH894" s="364" t="s">
        <v>1747</v>
      </c>
      <c r="AI894" s="364">
        <v>100</v>
      </c>
      <c r="AJ894" s="364">
        <v>0</v>
      </c>
      <c r="AK894" s="364">
        <v>0</v>
      </c>
      <c r="AL894" s="359">
        <v>1.4999999999999999E-2</v>
      </c>
      <c r="AM894" s="359">
        <v>0.2</v>
      </c>
      <c r="AN894" s="664" t="s">
        <v>34</v>
      </c>
      <c r="AO894" s="357" t="s">
        <v>1323</v>
      </c>
      <c r="AP894" s="360" t="s">
        <v>1762</v>
      </c>
      <c r="AQ894" s="366" t="s">
        <v>668</v>
      </c>
      <c r="AR894" s="359">
        <v>3.5000000000000001E-3</v>
      </c>
      <c r="AS894" s="359">
        <v>3.5000000000000001E-3</v>
      </c>
      <c r="AT894" s="359" t="s">
        <v>1417</v>
      </c>
      <c r="AX894" s="198"/>
      <c r="AY894" s="184"/>
      <c r="AZ894" s="184"/>
      <c r="BA894" s="184"/>
      <c r="BB894" s="848"/>
      <c r="BC894" s="184"/>
      <c r="BD894" s="184"/>
      <c r="BE894" s="184"/>
      <c r="BF894" s="184"/>
      <c r="BG894" s="848"/>
      <c r="BH894" s="186"/>
      <c r="BI894" s="199"/>
      <c r="BJ894" s="199"/>
      <c r="BK894" s="199"/>
      <c r="BL894" s="186"/>
      <c r="BM894" s="186"/>
      <c r="BN894" s="186"/>
      <c r="BO894" s="186"/>
      <c r="BP894" s="186"/>
      <c r="BQ894" s="186"/>
      <c r="BR894" s="186"/>
      <c r="BS894" s="186"/>
      <c r="BT894" s="187"/>
      <c r="BU894" s="188"/>
      <c r="BV894" s="189"/>
      <c r="BW894" s="185"/>
    </row>
    <row r="895" spans="2:75" customFormat="1" ht="18.75">
      <c r="B895" s="353" t="s">
        <v>167</v>
      </c>
      <c r="C895" s="354">
        <v>30338659000113</v>
      </c>
      <c r="D895" s="355" t="s">
        <v>13</v>
      </c>
      <c r="E895" s="355" t="s">
        <v>615</v>
      </c>
      <c r="F895" s="355" t="s">
        <v>619</v>
      </c>
      <c r="G895" s="356" t="s">
        <v>34</v>
      </c>
      <c r="H895" s="356" t="s">
        <v>1337</v>
      </c>
      <c r="I895" s="356" t="s">
        <v>34</v>
      </c>
      <c r="J895" s="356" t="s">
        <v>608</v>
      </c>
      <c r="K895" s="357" t="s">
        <v>48</v>
      </c>
      <c r="L895" s="358"/>
      <c r="M895" s="358" t="s">
        <v>1414</v>
      </c>
      <c r="N895" s="357">
        <v>470724</v>
      </c>
      <c r="O895" s="357" t="s">
        <v>1320</v>
      </c>
      <c r="P895" s="361">
        <v>43296</v>
      </c>
      <c r="Q895" s="362">
        <v>23.073031969999999</v>
      </c>
      <c r="R895" s="362">
        <v>24.706605043386467</v>
      </c>
      <c r="S895" s="841">
        <v>31</v>
      </c>
      <c r="T895" s="359">
        <v>0.14823608535056154</v>
      </c>
      <c r="U895" s="664">
        <v>1.4821701113061165</v>
      </c>
      <c r="V895" s="359">
        <v>0.22582223736329832</v>
      </c>
      <c r="W895" s="664">
        <v>1.9651278734443243</v>
      </c>
      <c r="X895" s="359">
        <v>-8.4291054575304281E-2</v>
      </c>
      <c r="Y895" s="664">
        <v>-0.5543613723635441</v>
      </c>
      <c r="Z895" s="359">
        <v>-7.0164339554781963E-2</v>
      </c>
      <c r="AA895" s="664">
        <v>-0.37058131655878385</v>
      </c>
      <c r="AB895" s="359">
        <v>0.65773166548106388</v>
      </c>
      <c r="AC895" s="363">
        <v>0.16862113096512726</v>
      </c>
      <c r="AD895" s="865">
        <v>29661053000135</v>
      </c>
      <c r="AE895" s="360" t="s">
        <v>1983</v>
      </c>
      <c r="AF895" s="844" t="s">
        <v>1760</v>
      </c>
      <c r="AG895" s="364" t="s">
        <v>1435</v>
      </c>
      <c r="AH895" s="364" t="s">
        <v>1747</v>
      </c>
      <c r="AI895" s="364">
        <v>500</v>
      </c>
      <c r="AJ895" s="364">
        <v>500</v>
      </c>
      <c r="AK895" s="364">
        <v>500</v>
      </c>
      <c r="AL895" s="359">
        <v>1.8000000000000002E-2</v>
      </c>
      <c r="AM895" s="359">
        <v>0.2</v>
      </c>
      <c r="AN895" s="664" t="s">
        <v>34</v>
      </c>
      <c r="AO895" s="357" t="s">
        <v>1323</v>
      </c>
      <c r="AP895" s="360" t="s">
        <v>1762</v>
      </c>
      <c r="AQ895" s="366" t="s">
        <v>668</v>
      </c>
      <c r="AR895" s="359">
        <v>3.5999999999999999E-3</v>
      </c>
      <c r="AS895" s="359">
        <v>3.5999999999999999E-3</v>
      </c>
      <c r="AT895" s="359" t="s">
        <v>1417</v>
      </c>
      <c r="AX895" s="198"/>
      <c r="AY895" s="184"/>
      <c r="AZ895" s="184"/>
      <c r="BA895" s="184"/>
      <c r="BB895" s="848"/>
      <c r="BC895" s="184"/>
      <c r="BD895" s="184"/>
      <c r="BE895" s="184"/>
      <c r="BF895" s="184"/>
      <c r="BG895" s="848"/>
      <c r="BH895" s="186"/>
      <c r="BI895" s="199"/>
      <c r="BJ895" s="199"/>
      <c r="BK895" s="199"/>
      <c r="BL895" s="186"/>
      <c r="BM895" s="186"/>
      <c r="BN895" s="186"/>
      <c r="BO895" s="186"/>
      <c r="BP895" s="186"/>
      <c r="BQ895" s="186"/>
      <c r="BR895" s="186"/>
      <c r="BS895" s="186"/>
      <c r="BT895" s="187"/>
      <c r="BU895" s="188"/>
      <c r="BV895" s="189"/>
      <c r="BW895" s="185"/>
    </row>
    <row r="896" spans="2:75" customFormat="1" ht="18.75">
      <c r="B896" s="353" t="s">
        <v>548</v>
      </c>
      <c r="C896" s="354">
        <v>43214601000100</v>
      </c>
      <c r="D896" s="355" t="s">
        <v>13</v>
      </c>
      <c r="E896" s="355" t="s">
        <v>615</v>
      </c>
      <c r="F896" s="355" t="s">
        <v>619</v>
      </c>
      <c r="G896" s="356" t="s">
        <v>34</v>
      </c>
      <c r="H896" s="356" t="s">
        <v>1337</v>
      </c>
      <c r="I896" s="356" t="s">
        <v>34</v>
      </c>
      <c r="J896" s="356" t="s">
        <v>1417</v>
      </c>
      <c r="K896" s="357" t="s">
        <v>48</v>
      </c>
      <c r="L896" s="358"/>
      <c r="M896" s="358" t="s">
        <v>34</v>
      </c>
      <c r="N896" s="357">
        <v>616011</v>
      </c>
      <c r="O896" s="357" t="s">
        <v>1320</v>
      </c>
      <c r="P896" s="361">
        <v>44437</v>
      </c>
      <c r="Q896" s="362">
        <v>272.79226683000002</v>
      </c>
      <c r="R896" s="362">
        <v>191.18918078358874</v>
      </c>
      <c r="S896" s="841">
        <v>31</v>
      </c>
      <c r="T896" s="359">
        <v>5.4544723263159955E-2</v>
      </c>
      <c r="U896" s="664">
        <v>0.5453770474235804</v>
      </c>
      <c r="V896" s="359">
        <v>5.5880603125282313E-2</v>
      </c>
      <c r="W896" s="664">
        <v>0.48627864141522997</v>
      </c>
      <c r="X896" s="359"/>
      <c r="Y896" s="664"/>
      <c r="Z896" s="359"/>
      <c r="AA896" s="664"/>
      <c r="AB896" s="359">
        <v>4.7643243030226941E-2</v>
      </c>
      <c r="AC896" s="363">
        <v>-1.2390881304106107</v>
      </c>
      <c r="AD896" s="865">
        <v>43280179000190</v>
      </c>
      <c r="AE896" s="360" t="s">
        <v>2079</v>
      </c>
      <c r="AF896" s="844" t="s">
        <v>1760</v>
      </c>
      <c r="AG896" s="364" t="s">
        <v>1435</v>
      </c>
      <c r="AH896" s="364" t="s">
        <v>1817</v>
      </c>
      <c r="AI896" s="364">
        <v>500</v>
      </c>
      <c r="AJ896" s="364">
        <v>100</v>
      </c>
      <c r="AK896" s="364">
        <v>100</v>
      </c>
      <c r="AL896" s="359">
        <v>0</v>
      </c>
      <c r="AM896" s="359">
        <v>0</v>
      </c>
      <c r="AN896" s="664" t="s">
        <v>2161</v>
      </c>
      <c r="AO896" s="357" t="s">
        <v>1323</v>
      </c>
      <c r="AP896" s="360" t="s">
        <v>1762</v>
      </c>
      <c r="AQ896" s="366" t="s">
        <v>668</v>
      </c>
      <c r="AR896" s="359">
        <v>6.4993500000000001E-3</v>
      </c>
      <c r="AS896" s="359">
        <v>6.4993500000000001E-3</v>
      </c>
      <c r="AT896" s="359" t="s">
        <v>1417</v>
      </c>
      <c r="AX896" s="198"/>
      <c r="AY896" s="184"/>
      <c r="AZ896" s="184"/>
      <c r="BA896" s="184"/>
      <c r="BB896" s="848"/>
      <c r="BC896" s="184"/>
      <c r="BD896" s="184"/>
      <c r="BE896" s="184"/>
      <c r="BF896" s="184"/>
      <c r="BG896" s="848"/>
      <c r="BH896" s="186"/>
      <c r="BI896" s="199"/>
      <c r="BJ896" s="199"/>
      <c r="BK896" s="199"/>
      <c r="BL896" s="186"/>
      <c r="BM896" s="186"/>
      <c r="BN896" s="186"/>
      <c r="BO896" s="186"/>
      <c r="BP896" s="186"/>
      <c r="BQ896" s="186"/>
      <c r="BR896" s="186"/>
      <c r="BS896" s="186"/>
      <c r="BT896" s="187"/>
      <c r="BU896" s="188"/>
      <c r="BV896" s="189"/>
      <c r="BW896" s="185"/>
    </row>
    <row r="897" spans="2:75" customFormat="1" ht="18.75">
      <c r="B897" s="353" t="s">
        <v>1558</v>
      </c>
      <c r="C897" s="354">
        <v>23884623000170</v>
      </c>
      <c r="D897" s="355" t="s">
        <v>13</v>
      </c>
      <c r="E897" s="355" t="s">
        <v>615</v>
      </c>
      <c r="F897" s="355" t="s">
        <v>619</v>
      </c>
      <c r="G897" s="356" t="s">
        <v>34</v>
      </c>
      <c r="H897" s="356" t="s">
        <v>1337</v>
      </c>
      <c r="I897" s="356" t="s">
        <v>34</v>
      </c>
      <c r="J897" s="356" t="s">
        <v>611</v>
      </c>
      <c r="K897" s="357" t="s">
        <v>48</v>
      </c>
      <c r="L897" s="358"/>
      <c r="M897" s="358" t="s">
        <v>1417</v>
      </c>
      <c r="N897" s="357">
        <v>418846</v>
      </c>
      <c r="O897" s="357" t="s">
        <v>1320</v>
      </c>
      <c r="P897" s="361">
        <v>42491</v>
      </c>
      <c r="Q897" s="362">
        <v>40.883144999999999</v>
      </c>
      <c r="R897" s="362">
        <v>117.95091559919024</v>
      </c>
      <c r="S897" s="841">
        <v>31</v>
      </c>
      <c r="T897" s="359">
        <v>-1.6951642000734513E-2</v>
      </c>
      <c r="U897" s="664">
        <v>-0.16949460754870735</v>
      </c>
      <c r="V897" s="359">
        <v>-2.5228878523729348E-2</v>
      </c>
      <c r="W897" s="664">
        <v>-0.21954424409922652</v>
      </c>
      <c r="X897" s="359">
        <v>2.2331669050854153E-2</v>
      </c>
      <c r="Y897" s="664">
        <v>0.14686985190273144</v>
      </c>
      <c r="Z897" s="359">
        <v>4.1801879111784901E-2</v>
      </c>
      <c r="AA897" s="664">
        <v>0.22078160350645823</v>
      </c>
      <c r="AB897" s="359">
        <v>0.10738062945555044</v>
      </c>
      <c r="AC897" s="363">
        <v>-1.3051111666284798</v>
      </c>
      <c r="AD897" s="865">
        <v>23884627000158</v>
      </c>
      <c r="AE897" s="360" t="s">
        <v>1745</v>
      </c>
      <c r="AF897" s="844" t="s">
        <v>1746</v>
      </c>
      <c r="AG897" s="364" t="s">
        <v>1557</v>
      </c>
      <c r="AH897" s="364" t="s">
        <v>1747</v>
      </c>
      <c r="AI897" s="364">
        <v>50000</v>
      </c>
      <c r="AJ897" s="364">
        <v>50000</v>
      </c>
      <c r="AK897" s="364">
        <v>50000</v>
      </c>
      <c r="AL897" s="359">
        <v>2.5000000000000001E-2</v>
      </c>
      <c r="AM897" s="359">
        <v>0</v>
      </c>
      <c r="AN897" s="664" t="s">
        <v>64</v>
      </c>
      <c r="AO897" s="357" t="s">
        <v>1323</v>
      </c>
      <c r="AP897" s="360" t="s">
        <v>1762</v>
      </c>
      <c r="AQ897" s="366" t="s">
        <v>664</v>
      </c>
      <c r="AR897" s="359">
        <v>0</v>
      </c>
      <c r="AS897" s="359">
        <v>0</v>
      </c>
      <c r="AT897" s="359" t="s">
        <v>1417</v>
      </c>
      <c r="AX897" s="198"/>
      <c r="AY897" s="184"/>
      <c r="AZ897" s="184"/>
      <c r="BA897" s="184"/>
      <c r="BB897" s="848"/>
      <c r="BC897" s="184"/>
      <c r="BD897" s="184"/>
      <c r="BE897" s="184"/>
      <c r="BF897" s="184"/>
      <c r="BG897" s="848"/>
      <c r="BH897" s="186"/>
      <c r="BI897" s="199"/>
      <c r="BJ897" s="199"/>
      <c r="BK897" s="199"/>
      <c r="BL897" s="186"/>
      <c r="BM897" s="186"/>
      <c r="BN897" s="186"/>
      <c r="BO897" s="186"/>
      <c r="BP897" s="186"/>
      <c r="BQ897" s="186"/>
      <c r="BR897" s="186"/>
      <c r="BS897" s="186"/>
      <c r="BT897" s="187"/>
      <c r="BU897" s="188"/>
      <c r="BV897" s="189"/>
      <c r="BW897" s="185"/>
    </row>
    <row r="898" spans="2:75" customFormat="1" ht="18.75">
      <c r="B898" s="353" t="s">
        <v>1562</v>
      </c>
      <c r="C898" s="354">
        <v>13000859000142</v>
      </c>
      <c r="D898" s="355" t="s">
        <v>13</v>
      </c>
      <c r="E898" s="355" t="s">
        <v>615</v>
      </c>
      <c r="F898" s="355" t="s">
        <v>619</v>
      </c>
      <c r="G898" s="356" t="s">
        <v>34</v>
      </c>
      <c r="H898" s="356" t="s">
        <v>865</v>
      </c>
      <c r="I898" s="356" t="s">
        <v>34</v>
      </c>
      <c r="J898" s="356" t="s">
        <v>611</v>
      </c>
      <c r="K898" s="357" t="s">
        <v>48</v>
      </c>
      <c r="L898" s="358"/>
      <c r="M898" s="358" t="s">
        <v>1417</v>
      </c>
      <c r="N898" s="357">
        <v>271276</v>
      </c>
      <c r="O898" s="357" t="s">
        <v>1323</v>
      </c>
      <c r="P898" s="361">
        <v>40643</v>
      </c>
      <c r="Q898" s="362">
        <v>529.82758200000001</v>
      </c>
      <c r="R898" s="362">
        <v>475.25867204032272</v>
      </c>
      <c r="S898" s="841">
        <v>31</v>
      </c>
      <c r="T898" s="359">
        <v>0.19876845829683543</v>
      </c>
      <c r="U898" s="664">
        <v>1.9874288184368176</v>
      </c>
      <c r="V898" s="359">
        <v>0.20732160689249257</v>
      </c>
      <c r="W898" s="664">
        <v>1.8041335221396528</v>
      </c>
      <c r="X898" s="359">
        <v>0.34758260723938506</v>
      </c>
      <c r="Y898" s="664">
        <v>2.2859646510506204</v>
      </c>
      <c r="Z898" s="359">
        <v>0.53998926843167983</v>
      </c>
      <c r="AA898" s="664">
        <v>2.8520176387720051</v>
      </c>
      <c r="AB898" s="359">
        <v>6.2884100112104033E-2</v>
      </c>
      <c r="AC898" s="363">
        <v>1.4694784002546517</v>
      </c>
      <c r="AD898" s="865">
        <v>17137326000168</v>
      </c>
      <c r="AE898" s="360" t="s">
        <v>1745</v>
      </c>
      <c r="AF898" s="844" t="s">
        <v>1746</v>
      </c>
      <c r="AG898" s="364" t="s">
        <v>1557</v>
      </c>
      <c r="AH898" s="364" t="s">
        <v>1747</v>
      </c>
      <c r="AI898" s="364">
        <v>50000</v>
      </c>
      <c r="AJ898" s="364">
        <v>50000</v>
      </c>
      <c r="AK898" s="364">
        <v>50000</v>
      </c>
      <c r="AL898" s="359">
        <v>2.5000000000000001E-2</v>
      </c>
      <c r="AM898" s="359">
        <v>0</v>
      </c>
      <c r="AN898" s="664" t="s">
        <v>64</v>
      </c>
      <c r="AO898" s="357" t="s">
        <v>1323</v>
      </c>
      <c r="AP898" s="360" t="s">
        <v>1762</v>
      </c>
      <c r="AQ898" s="366" t="s">
        <v>664</v>
      </c>
      <c r="AR898" s="359">
        <v>0</v>
      </c>
      <c r="AS898" s="359">
        <v>0</v>
      </c>
      <c r="AT898" s="359" t="s">
        <v>1417</v>
      </c>
      <c r="AX898" s="198"/>
      <c r="AY898" s="184"/>
      <c r="AZ898" s="184"/>
      <c r="BA898" s="184"/>
      <c r="BB898" s="848"/>
      <c r="BC898" s="184"/>
      <c r="BD898" s="184"/>
      <c r="BE898" s="184"/>
      <c r="BF898" s="184"/>
      <c r="BG898" s="848"/>
      <c r="BH898" s="186"/>
      <c r="BI898" s="199"/>
      <c r="BJ898" s="199"/>
      <c r="BK898" s="199"/>
      <c r="BL898" s="186"/>
      <c r="BM898" s="186"/>
      <c r="BN898" s="186"/>
      <c r="BO898" s="186"/>
      <c r="BP898" s="186"/>
      <c r="BQ898" s="186"/>
      <c r="BR898" s="186"/>
      <c r="BS898" s="186"/>
      <c r="BT898" s="187"/>
      <c r="BU898" s="188"/>
      <c r="BV898" s="189"/>
      <c r="BW898" s="185"/>
    </row>
    <row r="899" spans="2:75" customFormat="1" ht="18.75">
      <c r="B899" s="353" t="s">
        <v>1564</v>
      </c>
      <c r="C899" s="354">
        <v>29236579000178</v>
      </c>
      <c r="D899" s="355" t="s">
        <v>13</v>
      </c>
      <c r="E899" s="355" t="s">
        <v>615</v>
      </c>
      <c r="F899" s="355" t="s">
        <v>619</v>
      </c>
      <c r="G899" s="356" t="s">
        <v>34</v>
      </c>
      <c r="H899" s="356" t="s">
        <v>865</v>
      </c>
      <c r="I899" s="356" t="s">
        <v>34</v>
      </c>
      <c r="J899" s="356" t="s">
        <v>611</v>
      </c>
      <c r="K899" s="357" t="s">
        <v>48</v>
      </c>
      <c r="L899" s="358"/>
      <c r="M899" s="358" t="s">
        <v>1417</v>
      </c>
      <c r="N899" s="357">
        <v>469742</v>
      </c>
      <c r="O899" s="357" t="s">
        <v>1320</v>
      </c>
      <c r="P899" s="361">
        <v>43282</v>
      </c>
      <c r="Q899" s="362">
        <v>1960.93882859</v>
      </c>
      <c r="R899" s="362">
        <v>1830.1222971617137</v>
      </c>
      <c r="S899" s="841">
        <v>31</v>
      </c>
      <c r="T899" s="359">
        <v>0.20962264218157212</v>
      </c>
      <c r="U899" s="664">
        <v>2.0959566907057834</v>
      </c>
      <c r="V899" s="359">
        <v>0.23150407627479952</v>
      </c>
      <c r="W899" s="664">
        <v>2.0145718084074193</v>
      </c>
      <c r="X899" s="359">
        <v>0.31212715714532591</v>
      </c>
      <c r="Y899" s="664">
        <v>2.0527829442735364</v>
      </c>
      <c r="Z899" s="359">
        <v>0.40353861517425793</v>
      </c>
      <c r="AA899" s="664">
        <v>2.1313372611000792</v>
      </c>
      <c r="AB899" s="359">
        <v>5.9913046069217678E-2</v>
      </c>
      <c r="AC899" s="363">
        <v>1.9459751066870989</v>
      </c>
      <c r="AD899" s="865">
        <v>29236572000156</v>
      </c>
      <c r="AE899" s="360" t="s">
        <v>1745</v>
      </c>
      <c r="AF899" s="844" t="s">
        <v>1746</v>
      </c>
      <c r="AG899" s="364" t="s">
        <v>1557</v>
      </c>
      <c r="AH899" s="364" t="s">
        <v>1742</v>
      </c>
      <c r="AI899" s="364">
        <v>200000</v>
      </c>
      <c r="AJ899" s="364">
        <v>50000</v>
      </c>
      <c r="AK899" s="364">
        <v>200000</v>
      </c>
      <c r="AL899" s="359">
        <v>0</v>
      </c>
      <c r="AM899" s="359">
        <v>0</v>
      </c>
      <c r="AN899" s="664" t="s">
        <v>64</v>
      </c>
      <c r="AO899" s="357" t="s">
        <v>1323</v>
      </c>
      <c r="AP899" s="360" t="s">
        <v>1762</v>
      </c>
      <c r="AQ899" s="366" t="s">
        <v>664</v>
      </c>
      <c r="AR899" s="359">
        <v>0</v>
      </c>
      <c r="AS899" s="359">
        <v>0</v>
      </c>
      <c r="AT899" s="359" t="s">
        <v>1417</v>
      </c>
      <c r="AX899" s="198"/>
      <c r="AY899" s="184"/>
      <c r="AZ899" s="184"/>
      <c r="BA899" s="184"/>
      <c r="BB899" s="848"/>
      <c r="BC899" s="184"/>
      <c r="BD899" s="184"/>
      <c r="BE899" s="184"/>
      <c r="BF899" s="184"/>
      <c r="BG899" s="848"/>
      <c r="BH899" s="186"/>
      <c r="BI899" s="199"/>
      <c r="BJ899" s="199"/>
      <c r="BK899" s="199"/>
      <c r="BL899" s="186"/>
      <c r="BM899" s="186"/>
      <c r="BN899" s="186"/>
      <c r="BO899" s="186"/>
      <c r="BP899" s="186"/>
      <c r="BQ899" s="186"/>
      <c r="BR899" s="186"/>
      <c r="BS899" s="186"/>
      <c r="BT899" s="187"/>
      <c r="BU899" s="188"/>
      <c r="BV899" s="189"/>
      <c r="BW899" s="185"/>
    </row>
    <row r="900" spans="2:75" customFormat="1" ht="18.75">
      <c r="B900" s="353" t="s">
        <v>1580</v>
      </c>
      <c r="C900" s="354">
        <v>28971376000162</v>
      </c>
      <c r="D900" s="355" t="s">
        <v>13</v>
      </c>
      <c r="E900" s="355" t="s">
        <v>615</v>
      </c>
      <c r="F900" s="355" t="s">
        <v>619</v>
      </c>
      <c r="G900" s="356" t="s">
        <v>34</v>
      </c>
      <c r="H900" s="356" t="s">
        <v>1336</v>
      </c>
      <c r="I900" s="356" t="s">
        <v>34</v>
      </c>
      <c r="J900" s="356" t="s">
        <v>611</v>
      </c>
      <c r="K900" s="357" t="s">
        <v>48</v>
      </c>
      <c r="L900" s="358"/>
      <c r="M900" s="358" t="s">
        <v>1417</v>
      </c>
      <c r="N900" s="357">
        <v>462349</v>
      </c>
      <c r="O900" s="357" t="s">
        <v>1320</v>
      </c>
      <c r="P900" s="361">
        <v>43190</v>
      </c>
      <c r="Q900" s="362">
        <v>22.472601690000001</v>
      </c>
      <c r="R900" s="362">
        <v>17.242715035418328</v>
      </c>
      <c r="S900" s="841">
        <v>31</v>
      </c>
      <c r="T900" s="359">
        <v>0.18546351965319485</v>
      </c>
      <c r="U900" s="664">
        <v>1.8543965520778549</v>
      </c>
      <c r="V900" s="359">
        <v>0.20057692530166049</v>
      </c>
      <c r="W900" s="664">
        <v>1.7454406230416428</v>
      </c>
      <c r="X900" s="359">
        <v>0.30433343860437678</v>
      </c>
      <c r="Y900" s="664">
        <v>2.0015255892915098</v>
      </c>
      <c r="Z900" s="359">
        <v>0.39588383133757676</v>
      </c>
      <c r="AA900" s="664">
        <v>2.0909076085134486</v>
      </c>
      <c r="AB900" s="359">
        <v>3.2754773011656926E-2</v>
      </c>
      <c r="AC900" s="363">
        <v>2.6152568730325214</v>
      </c>
      <c r="AD900" s="865">
        <v>28653925000150</v>
      </c>
      <c r="AE900" s="360" t="s">
        <v>1745</v>
      </c>
      <c r="AF900" s="844" t="s">
        <v>1746</v>
      </c>
      <c r="AG900" s="364" t="s">
        <v>1557</v>
      </c>
      <c r="AH900" s="364" t="s">
        <v>1742</v>
      </c>
      <c r="AI900" s="364">
        <v>200000</v>
      </c>
      <c r="AJ900" s="364">
        <v>50000</v>
      </c>
      <c r="AK900" s="364">
        <v>200000</v>
      </c>
      <c r="AL900" s="359">
        <v>1.9E-2</v>
      </c>
      <c r="AM900" s="359">
        <v>0.2</v>
      </c>
      <c r="AN900" s="664" t="s">
        <v>64</v>
      </c>
      <c r="AO900" s="357" t="s">
        <v>1323</v>
      </c>
      <c r="AP900" s="360" t="s">
        <v>1762</v>
      </c>
      <c r="AQ900" s="366" t="s">
        <v>664</v>
      </c>
      <c r="AR900" s="359">
        <v>0</v>
      </c>
      <c r="AS900" s="359">
        <v>0</v>
      </c>
      <c r="AT900" s="359" t="s">
        <v>1417</v>
      </c>
      <c r="AX900" s="198"/>
      <c r="AY900" s="184"/>
      <c r="AZ900" s="184"/>
      <c r="BA900" s="184"/>
      <c r="BB900" s="848"/>
      <c r="BC900" s="184"/>
      <c r="BD900" s="184"/>
      <c r="BE900" s="184"/>
      <c r="BF900" s="184"/>
      <c r="BG900" s="848"/>
      <c r="BH900" s="186"/>
      <c r="BI900" s="199"/>
      <c r="BJ900" s="199"/>
      <c r="BK900" s="199"/>
      <c r="BL900" s="186"/>
      <c r="BM900" s="186"/>
      <c r="BN900" s="186"/>
      <c r="BO900" s="186"/>
      <c r="BP900" s="186"/>
      <c r="BQ900" s="186"/>
      <c r="BR900" s="186"/>
      <c r="BS900" s="186"/>
      <c r="BT900" s="187"/>
      <c r="BU900" s="188"/>
      <c r="BV900" s="189"/>
      <c r="BW900" s="185"/>
    </row>
    <row r="901" spans="2:75" customFormat="1" ht="18.75">
      <c r="B901" s="353" t="s">
        <v>195</v>
      </c>
      <c r="C901" s="354">
        <v>40102324000155</v>
      </c>
      <c r="D901" s="355" t="s">
        <v>13</v>
      </c>
      <c r="E901" s="355" t="s">
        <v>615</v>
      </c>
      <c r="F901" s="355" t="s">
        <v>619</v>
      </c>
      <c r="G901" s="356" t="s">
        <v>34</v>
      </c>
      <c r="H901" s="356" t="s">
        <v>1337</v>
      </c>
      <c r="I901" s="356" t="s">
        <v>34</v>
      </c>
      <c r="J901" s="356" t="s">
        <v>1417</v>
      </c>
      <c r="K901" s="357" t="s">
        <v>48</v>
      </c>
      <c r="L901" s="358"/>
      <c r="M901" s="358" t="s">
        <v>34</v>
      </c>
      <c r="N901" s="357">
        <v>568740</v>
      </c>
      <c r="O901" s="357" t="s">
        <v>1320</v>
      </c>
      <c r="P901" s="361">
        <v>44196</v>
      </c>
      <c r="Q901" s="362">
        <v>25.715638439999999</v>
      </c>
      <c r="R901" s="362">
        <v>46.917013712270922</v>
      </c>
      <c r="S901" s="841">
        <v>31</v>
      </c>
      <c r="T901" s="359">
        <v>7.4699738887390454E-2</v>
      </c>
      <c r="U901" s="664">
        <v>0.74690126927884326</v>
      </c>
      <c r="V901" s="359">
        <v>0.11692099321169303</v>
      </c>
      <c r="W901" s="664">
        <v>1.0174582690961993</v>
      </c>
      <c r="X901" s="359"/>
      <c r="Y901" s="664"/>
      <c r="Z901" s="359"/>
      <c r="AA901" s="664"/>
      <c r="AB901" s="359">
        <v>7.9409507370208868E-2</v>
      </c>
      <c r="AC901" s="363">
        <v>2.526414304568643E-2</v>
      </c>
      <c r="AD901" s="865">
        <v>40102362000108</v>
      </c>
      <c r="AE901" s="360" t="s">
        <v>1979</v>
      </c>
      <c r="AF901" s="844" t="s">
        <v>1760</v>
      </c>
      <c r="AG901" s="364" t="s">
        <v>1435</v>
      </c>
      <c r="AH901" s="364" t="s">
        <v>1747</v>
      </c>
      <c r="AI901" s="364">
        <v>500</v>
      </c>
      <c r="AJ901" s="364">
        <v>100</v>
      </c>
      <c r="AK901" s="364">
        <v>100</v>
      </c>
      <c r="AL901" s="359">
        <v>1.4199999999999999E-2</v>
      </c>
      <c r="AM901" s="359">
        <v>0.25</v>
      </c>
      <c r="AN901" s="664" t="s">
        <v>34</v>
      </c>
      <c r="AO901" s="357" t="s">
        <v>1323</v>
      </c>
      <c r="AP901" s="360" t="s">
        <v>1762</v>
      </c>
      <c r="AQ901" s="366" t="s">
        <v>664</v>
      </c>
      <c r="AR901" s="359">
        <v>4.7333333333333298E-3</v>
      </c>
      <c r="AS901" s="359">
        <v>4.7333333333333298E-3</v>
      </c>
      <c r="AT901" s="359" t="s">
        <v>1417</v>
      </c>
      <c r="AX901" s="198"/>
      <c r="AY901" s="184"/>
      <c r="AZ901" s="184"/>
      <c r="BA901" s="184"/>
      <c r="BB901" s="848"/>
      <c r="BC901" s="184"/>
      <c r="BD901" s="184"/>
      <c r="BE901" s="184"/>
      <c r="BF901" s="184"/>
      <c r="BG901" s="848"/>
      <c r="BH901" s="186"/>
      <c r="BI901" s="199"/>
      <c r="BJ901" s="199"/>
      <c r="BK901" s="199"/>
      <c r="BL901" s="186"/>
      <c r="BM901" s="186"/>
      <c r="BN901" s="186"/>
      <c r="BO901" s="186"/>
      <c r="BP901" s="186"/>
      <c r="BQ901" s="186"/>
      <c r="BR901" s="186"/>
      <c r="BS901" s="186"/>
      <c r="BT901" s="187"/>
      <c r="BU901" s="188"/>
      <c r="BV901" s="189"/>
      <c r="BW901" s="185"/>
    </row>
    <row r="902" spans="2:75" customFormat="1" ht="18.75">
      <c r="B902" s="353" t="s">
        <v>199</v>
      </c>
      <c r="C902" s="354">
        <v>32320740000100</v>
      </c>
      <c r="D902" s="355" t="s">
        <v>13</v>
      </c>
      <c r="E902" s="355" t="s">
        <v>615</v>
      </c>
      <c r="F902" s="355" t="s">
        <v>619</v>
      </c>
      <c r="G902" s="356" t="s">
        <v>34</v>
      </c>
      <c r="H902" s="356" t="s">
        <v>1337</v>
      </c>
      <c r="I902" s="356" t="s">
        <v>34</v>
      </c>
      <c r="J902" s="356" t="s">
        <v>1417</v>
      </c>
      <c r="K902" s="357" t="s">
        <v>48</v>
      </c>
      <c r="L902" s="358"/>
      <c r="M902" s="358" t="s">
        <v>34</v>
      </c>
      <c r="N902" s="357">
        <v>503703</v>
      </c>
      <c r="O902" s="357" t="s">
        <v>1320</v>
      </c>
      <c r="P902" s="361">
        <v>43677</v>
      </c>
      <c r="Q902" s="362">
        <v>0</v>
      </c>
      <c r="R902" s="362">
        <v>0</v>
      </c>
      <c r="S902" s="841">
        <v>31</v>
      </c>
      <c r="T902" s="359"/>
      <c r="U902" s="664"/>
      <c r="V902" s="359"/>
      <c r="W902" s="664"/>
      <c r="X902" s="359"/>
      <c r="Y902" s="664"/>
      <c r="Z902" s="359"/>
      <c r="AA902" s="664"/>
      <c r="AB902" s="359"/>
      <c r="AC902" s="363"/>
      <c r="AD902" s="865">
        <v>21805389000112</v>
      </c>
      <c r="AE902" s="360" t="s">
        <v>2686</v>
      </c>
      <c r="AF902" s="844" t="s">
        <v>1783</v>
      </c>
      <c r="AG902" s="364" t="s">
        <v>59</v>
      </c>
      <c r="AH902" s="364" t="s">
        <v>1747</v>
      </c>
      <c r="AI902" s="364">
        <v>1000</v>
      </c>
      <c r="AJ902" s="364">
        <v>1000</v>
      </c>
      <c r="AK902" s="364">
        <v>1000</v>
      </c>
      <c r="AL902" s="359">
        <v>0.02</v>
      </c>
      <c r="AM902" s="359">
        <v>0.2</v>
      </c>
      <c r="AN902" s="664" t="s">
        <v>64</v>
      </c>
      <c r="AO902" s="357" t="s">
        <v>1323</v>
      </c>
      <c r="AP902" s="360" t="s">
        <v>1762</v>
      </c>
      <c r="AQ902" s="366" t="s">
        <v>664</v>
      </c>
      <c r="AR902" s="359">
        <v>4.0000000000000001E-3</v>
      </c>
      <c r="AS902" s="359">
        <v>4.0000000000000001E-3</v>
      </c>
      <c r="AT902" s="359" t="s">
        <v>1417</v>
      </c>
      <c r="AX902" s="198"/>
      <c r="AY902" s="184"/>
      <c r="AZ902" s="184"/>
      <c r="BA902" s="184"/>
      <c r="BB902" s="848"/>
      <c r="BC902" s="184"/>
      <c r="BD902" s="184"/>
      <c r="BE902" s="184"/>
      <c r="BF902" s="184"/>
      <c r="BG902" s="848"/>
      <c r="BH902" s="186"/>
      <c r="BI902" s="199"/>
      <c r="BJ902" s="199"/>
      <c r="BK902" s="199"/>
      <c r="BL902" s="186"/>
      <c r="BM902" s="186"/>
      <c r="BN902" s="186"/>
      <c r="BO902" s="186"/>
      <c r="BP902" s="186"/>
      <c r="BQ902" s="186"/>
      <c r="BR902" s="186"/>
      <c r="BS902" s="186"/>
      <c r="BT902" s="187"/>
      <c r="BU902" s="188"/>
      <c r="BV902" s="189"/>
      <c r="BW902" s="185"/>
    </row>
    <row r="903" spans="2:75" customFormat="1" ht="18.75">
      <c r="B903" s="353" t="s">
        <v>513</v>
      </c>
      <c r="C903" s="354">
        <v>9394243000126</v>
      </c>
      <c r="D903" s="355" t="s">
        <v>13</v>
      </c>
      <c r="E903" s="355" t="s">
        <v>615</v>
      </c>
      <c r="F903" s="355" t="s">
        <v>619</v>
      </c>
      <c r="G903" s="356" t="s">
        <v>34</v>
      </c>
      <c r="H903" s="356" t="s">
        <v>1336</v>
      </c>
      <c r="I903" s="356" t="s">
        <v>34</v>
      </c>
      <c r="J903" s="356" t="s">
        <v>1417</v>
      </c>
      <c r="K903" s="357" t="s">
        <v>48</v>
      </c>
      <c r="L903" s="358"/>
      <c r="M903" s="358" t="s">
        <v>1414</v>
      </c>
      <c r="N903" s="357">
        <v>235261</v>
      </c>
      <c r="O903" s="357" t="s">
        <v>1320</v>
      </c>
      <c r="P903" s="361">
        <v>40088</v>
      </c>
      <c r="Q903" s="362">
        <v>19.339375</v>
      </c>
      <c r="R903" s="362">
        <v>25.554306095999983</v>
      </c>
      <c r="S903" s="841">
        <v>31</v>
      </c>
      <c r="T903" s="359">
        <v>0.13355217764317184</v>
      </c>
      <c r="U903" s="664">
        <v>1.3353499286926793</v>
      </c>
      <c r="V903" s="359">
        <v>0.14023268934385413</v>
      </c>
      <c r="W903" s="664">
        <v>1.2203189987632919</v>
      </c>
      <c r="X903" s="359">
        <v>0.17515609238187979</v>
      </c>
      <c r="Y903" s="664">
        <v>1.1519582029182849</v>
      </c>
      <c r="Z903" s="359">
        <v>0.19898655362727702</v>
      </c>
      <c r="AA903" s="664">
        <v>1.0509711840602034</v>
      </c>
      <c r="AB903" s="359">
        <v>3.5611693162198726E-2</v>
      </c>
      <c r="AC903" s="363">
        <v>0.7109437108265364</v>
      </c>
      <c r="AD903" s="865">
        <v>0</v>
      </c>
      <c r="AE903" s="360" t="s">
        <v>1759</v>
      </c>
      <c r="AF903" s="844" t="s">
        <v>1783</v>
      </c>
      <c r="AG903" s="364" t="s">
        <v>1435</v>
      </c>
      <c r="AH903" s="364" t="s">
        <v>1747</v>
      </c>
      <c r="AI903" s="364">
        <v>1000</v>
      </c>
      <c r="AJ903" s="364">
        <v>1000</v>
      </c>
      <c r="AK903" s="364">
        <v>1000</v>
      </c>
      <c r="AL903" s="359">
        <v>3.15E-2</v>
      </c>
      <c r="AM903" s="359">
        <v>0</v>
      </c>
      <c r="AN903" s="664" t="s">
        <v>2161</v>
      </c>
      <c r="AO903" s="357" t="s">
        <v>1323</v>
      </c>
      <c r="AP903" s="360" t="s">
        <v>1762</v>
      </c>
      <c r="AQ903" s="366" t="s">
        <v>686</v>
      </c>
      <c r="AR903" s="359">
        <v>3.0666666666666698E-3</v>
      </c>
      <c r="AS903" s="359">
        <v>3.0666666666666698E-3</v>
      </c>
      <c r="AT903" s="359" t="s">
        <v>1417</v>
      </c>
      <c r="AX903" s="198"/>
      <c r="AY903" s="184"/>
      <c r="AZ903" s="184"/>
      <c r="BA903" s="184"/>
      <c r="BB903" s="848"/>
      <c r="BC903" s="184"/>
      <c r="BD903" s="184"/>
      <c r="BE903" s="184"/>
      <c r="BF903" s="184"/>
      <c r="BG903" s="848"/>
      <c r="BH903" s="186"/>
      <c r="BI903" s="199"/>
      <c r="BJ903" s="199"/>
      <c r="BK903" s="199"/>
      <c r="BL903" s="186"/>
      <c r="BM903" s="186"/>
      <c r="BN903" s="186"/>
      <c r="BO903" s="186"/>
      <c r="BP903" s="186"/>
      <c r="BQ903" s="186"/>
      <c r="BR903" s="186"/>
      <c r="BS903" s="186"/>
      <c r="BT903" s="187"/>
      <c r="BU903" s="188"/>
      <c r="BV903" s="189"/>
      <c r="BW903" s="185"/>
    </row>
    <row r="904" spans="2:75" customFormat="1" ht="18.75">
      <c r="B904" s="353" t="s">
        <v>937</v>
      </c>
      <c r="C904" s="354">
        <v>10941848000179</v>
      </c>
      <c r="D904" s="355" t="s">
        <v>13</v>
      </c>
      <c r="E904" s="355" t="s">
        <v>615</v>
      </c>
      <c r="F904" s="355" t="s">
        <v>619</v>
      </c>
      <c r="G904" s="356" t="s">
        <v>34</v>
      </c>
      <c r="H904" s="356" t="s">
        <v>1336</v>
      </c>
      <c r="I904" s="356" t="s">
        <v>34</v>
      </c>
      <c r="J904" s="356" t="s">
        <v>1417</v>
      </c>
      <c r="K904" s="357" t="s">
        <v>48</v>
      </c>
      <c r="L904" s="358"/>
      <c r="M904" s="358" t="s">
        <v>1414</v>
      </c>
      <c r="N904" s="357">
        <v>269026</v>
      </c>
      <c r="O904" s="357" t="s">
        <v>1320</v>
      </c>
      <c r="P904" s="361">
        <v>40606</v>
      </c>
      <c r="Q904" s="362">
        <v>289.73991899999999</v>
      </c>
      <c r="R904" s="362">
        <v>397.30178951209706</v>
      </c>
      <c r="S904" s="841">
        <v>31</v>
      </c>
      <c r="T904" s="359">
        <v>0.16097092873320706</v>
      </c>
      <c r="U904" s="664">
        <v>1.6095021586229623</v>
      </c>
      <c r="V904" s="359">
        <v>0.17524745560401911</v>
      </c>
      <c r="W904" s="664">
        <v>1.5250210244069857</v>
      </c>
      <c r="X904" s="359">
        <v>0.24498628324641136</v>
      </c>
      <c r="Y904" s="664">
        <v>1.6112140591311885</v>
      </c>
      <c r="Z904" s="359">
        <v>0.28088092529312214</v>
      </c>
      <c r="AA904" s="664">
        <v>1.4835060623652738</v>
      </c>
      <c r="AB904" s="359">
        <v>2.9217835783550111E-2</v>
      </c>
      <c r="AC904" s="363">
        <v>2.0649262317944279</v>
      </c>
      <c r="AD904" s="865">
        <v>0</v>
      </c>
      <c r="AE904" s="360" t="s">
        <v>1771</v>
      </c>
      <c r="AF904" s="844" t="s">
        <v>1771</v>
      </c>
      <c r="AG904" s="364" t="s">
        <v>469</v>
      </c>
      <c r="AH904" s="364" t="s">
        <v>1742</v>
      </c>
      <c r="AI904" s="364">
        <v>1000</v>
      </c>
      <c r="AJ904" s="364">
        <v>1000</v>
      </c>
      <c r="AK904" s="364">
        <v>1000</v>
      </c>
      <c r="AL904" s="359">
        <v>0.01</v>
      </c>
      <c r="AM904" s="359">
        <v>0</v>
      </c>
      <c r="AN904" s="664" t="s">
        <v>64</v>
      </c>
      <c r="AO904" s="357" t="s">
        <v>1323</v>
      </c>
      <c r="AP904" s="360" t="s">
        <v>1762</v>
      </c>
      <c r="AQ904" s="366" t="s">
        <v>668</v>
      </c>
      <c r="AR904" s="359">
        <v>2.66666666666667E-3</v>
      </c>
      <c r="AS904" s="359">
        <v>2.66666666666667E-3</v>
      </c>
      <c r="AT904" s="359" t="s">
        <v>1417</v>
      </c>
      <c r="AX904" s="198"/>
      <c r="AY904" s="184"/>
      <c r="AZ904" s="184"/>
      <c r="BA904" s="184"/>
      <c r="BB904" s="848"/>
      <c r="BC904" s="184"/>
      <c r="BD904" s="184"/>
      <c r="BE904" s="184"/>
      <c r="BF904" s="184"/>
      <c r="BG904" s="848"/>
      <c r="BH904" s="186"/>
      <c r="BI904" s="199"/>
      <c r="BJ904" s="199"/>
      <c r="BK904" s="199"/>
      <c r="BL904" s="186"/>
      <c r="BM904" s="186"/>
      <c r="BN904" s="186"/>
      <c r="BO904" s="186"/>
      <c r="BP904" s="186"/>
      <c r="BQ904" s="186"/>
      <c r="BR904" s="186"/>
      <c r="BS904" s="186"/>
      <c r="BT904" s="187"/>
      <c r="BU904" s="188"/>
      <c r="BV904" s="189"/>
      <c r="BW904" s="185"/>
    </row>
    <row r="905" spans="2:75" customFormat="1" ht="18.75">
      <c r="B905" s="353" t="s">
        <v>947</v>
      </c>
      <c r="C905" s="354">
        <v>36728106000153</v>
      </c>
      <c r="D905" s="355" t="s">
        <v>13</v>
      </c>
      <c r="E905" s="355" t="s">
        <v>616</v>
      </c>
      <c r="F905" s="355" t="s">
        <v>619</v>
      </c>
      <c r="G905" s="356" t="s">
        <v>34</v>
      </c>
      <c r="H905" s="356" t="s">
        <v>1336</v>
      </c>
      <c r="I905" s="356" t="s">
        <v>34</v>
      </c>
      <c r="J905" s="356" t="s">
        <v>611</v>
      </c>
      <c r="K905" s="357" t="s">
        <v>48</v>
      </c>
      <c r="L905" s="358"/>
      <c r="M905" s="358" t="s">
        <v>34</v>
      </c>
      <c r="N905" s="357">
        <v>550086</v>
      </c>
      <c r="O905" s="357" t="s">
        <v>1320</v>
      </c>
      <c r="P905" s="361">
        <v>44069</v>
      </c>
      <c r="Q905" s="362">
        <v>40.93148678</v>
      </c>
      <c r="R905" s="362">
        <v>43.745938111673283</v>
      </c>
      <c r="S905" s="841">
        <v>31</v>
      </c>
      <c r="T905" s="359">
        <v>3.135676062083359E-2</v>
      </c>
      <c r="U905" s="664">
        <v>0.31352725801999948</v>
      </c>
      <c r="V905" s="359">
        <v>2.2140092600527073E-2</v>
      </c>
      <c r="W905" s="664">
        <v>0.19266531763184686</v>
      </c>
      <c r="X905" s="359">
        <v>3.0902330394553035E-2</v>
      </c>
      <c r="Y905" s="664">
        <v>0.20323696711436287</v>
      </c>
      <c r="Z905" s="359"/>
      <c r="AA905" s="664"/>
      <c r="AB905" s="359">
        <v>5.0890508563201924E-2</v>
      </c>
      <c r="AC905" s="363">
        <v>-1.8230253553579405</v>
      </c>
      <c r="AD905" s="865">
        <v>36775973000140</v>
      </c>
      <c r="AE905" s="360" t="s">
        <v>2004</v>
      </c>
      <c r="AF905" s="844" t="s">
        <v>1760</v>
      </c>
      <c r="AG905" s="364" t="s">
        <v>1435</v>
      </c>
      <c r="AH905" s="364" t="s">
        <v>1742</v>
      </c>
      <c r="AI905" s="364">
        <v>1000</v>
      </c>
      <c r="AJ905" s="364">
        <v>1000</v>
      </c>
      <c r="AK905" s="364">
        <v>1000</v>
      </c>
      <c r="AL905" s="359">
        <v>0.02</v>
      </c>
      <c r="AM905" s="359">
        <v>0.2</v>
      </c>
      <c r="AN905" s="664" t="s">
        <v>34</v>
      </c>
      <c r="AO905" s="357" t="s">
        <v>1323</v>
      </c>
      <c r="AP905" s="360" t="s">
        <v>1762</v>
      </c>
      <c r="AQ905" s="366" t="s">
        <v>668</v>
      </c>
      <c r="AR905" s="359">
        <v>6.6666666666666697E-3</v>
      </c>
      <c r="AS905" s="359">
        <v>6.6666666666666697E-3</v>
      </c>
      <c r="AT905" s="359" t="s">
        <v>1417</v>
      </c>
      <c r="AX905" s="198"/>
      <c r="AY905" s="184"/>
      <c r="AZ905" s="184"/>
      <c r="BA905" s="184"/>
      <c r="BB905" s="848"/>
      <c r="BC905" s="184"/>
      <c r="BD905" s="184"/>
      <c r="BE905" s="184"/>
      <c r="BF905" s="184"/>
      <c r="BG905" s="848"/>
      <c r="BH905" s="186"/>
      <c r="BI905" s="199"/>
      <c r="BJ905" s="199"/>
      <c r="BK905" s="199"/>
      <c r="BL905" s="186"/>
      <c r="BM905" s="186"/>
      <c r="BN905" s="186"/>
      <c r="BO905" s="186"/>
      <c r="BP905" s="186"/>
      <c r="BQ905" s="186"/>
      <c r="BR905" s="186"/>
      <c r="BS905" s="186"/>
      <c r="BT905" s="187"/>
      <c r="BU905" s="188"/>
      <c r="BV905" s="189"/>
      <c r="BW905" s="185"/>
    </row>
    <row r="906" spans="2:75" customFormat="1" ht="18.75">
      <c r="B906" s="353" t="s">
        <v>207</v>
      </c>
      <c r="C906" s="354">
        <v>1823373000125</v>
      </c>
      <c r="D906" s="355" t="s">
        <v>13</v>
      </c>
      <c r="E906" s="355" t="s">
        <v>615</v>
      </c>
      <c r="F906" s="355" t="s">
        <v>619</v>
      </c>
      <c r="G906" s="356" t="s">
        <v>34</v>
      </c>
      <c r="H906" s="356" t="s">
        <v>1337</v>
      </c>
      <c r="I906" s="356" t="s">
        <v>34</v>
      </c>
      <c r="J906" s="356" t="s">
        <v>1417</v>
      </c>
      <c r="K906" s="357" t="s">
        <v>48</v>
      </c>
      <c r="L906" s="358"/>
      <c r="M906" s="358" t="s">
        <v>34</v>
      </c>
      <c r="N906" s="357">
        <v>109630</v>
      </c>
      <c r="O906" s="357" t="s">
        <v>1320</v>
      </c>
      <c r="P906" s="361">
        <v>35568</v>
      </c>
      <c r="Q906" s="362">
        <v>710.39223400000003</v>
      </c>
      <c r="R906" s="362">
        <v>512.92374775697215</v>
      </c>
      <c r="S906" s="841">
        <v>31</v>
      </c>
      <c r="T906" s="359">
        <v>0.19064355913075182</v>
      </c>
      <c r="U906" s="664">
        <v>1.9061902814580109</v>
      </c>
      <c r="V906" s="359">
        <v>0.25457827349647033</v>
      </c>
      <c r="W906" s="664">
        <v>2.2153657986144548</v>
      </c>
      <c r="X906" s="359">
        <v>0.32331266388702917</v>
      </c>
      <c r="Y906" s="664">
        <v>2.1263472495151157</v>
      </c>
      <c r="Z906" s="359">
        <v>0.42521941384187034</v>
      </c>
      <c r="AA906" s="664">
        <v>2.2458469816400504</v>
      </c>
      <c r="AB906" s="359">
        <v>8.1042301701043595E-2</v>
      </c>
      <c r="AC906" s="363">
        <v>1.7233406567519451</v>
      </c>
      <c r="AD906" s="865">
        <v>17891926000117</v>
      </c>
      <c r="AE906" s="360" t="s">
        <v>1774</v>
      </c>
      <c r="AF906" s="844" t="s">
        <v>1760</v>
      </c>
      <c r="AG906" s="364" t="s">
        <v>1435</v>
      </c>
      <c r="AH906" s="364" t="s">
        <v>1747</v>
      </c>
      <c r="AI906" s="364">
        <v>500</v>
      </c>
      <c r="AJ906" s="364">
        <v>100</v>
      </c>
      <c r="AK906" s="364">
        <v>100</v>
      </c>
      <c r="AL906" s="359">
        <v>1.95E-2</v>
      </c>
      <c r="AM906" s="359">
        <v>0.2</v>
      </c>
      <c r="AN906" s="664" t="s">
        <v>64</v>
      </c>
      <c r="AO906" s="357" t="s">
        <v>1323</v>
      </c>
      <c r="AP906" s="360" t="s">
        <v>1762</v>
      </c>
      <c r="AQ906" s="366" t="s">
        <v>664</v>
      </c>
      <c r="AR906" s="359">
        <v>3.8999999999999998E-3</v>
      </c>
      <c r="AS906" s="359">
        <v>3.8999999999999998E-3</v>
      </c>
      <c r="AT906" s="359" t="s">
        <v>1417</v>
      </c>
      <c r="AX906" s="198"/>
      <c r="AY906" s="184"/>
      <c r="AZ906" s="184"/>
      <c r="BA906" s="184"/>
      <c r="BB906" s="848"/>
      <c r="BC906" s="184"/>
      <c r="BD906" s="184"/>
      <c r="BE906" s="184"/>
      <c r="BF906" s="184"/>
      <c r="BG906" s="848"/>
      <c r="BH906" s="186"/>
      <c r="BI906" s="199"/>
      <c r="BJ906" s="199"/>
      <c r="BK906" s="199"/>
      <c r="BL906" s="186"/>
      <c r="BM906" s="186"/>
      <c r="BN906" s="186"/>
      <c r="BO906" s="186"/>
      <c r="BP906" s="186"/>
      <c r="BQ906" s="186"/>
      <c r="BR906" s="186"/>
      <c r="BS906" s="186"/>
      <c r="BT906" s="187"/>
      <c r="BU906" s="188"/>
      <c r="BV906" s="189"/>
      <c r="BW906" s="185"/>
    </row>
    <row r="907" spans="2:75" customFormat="1" ht="18.75">
      <c r="B907" s="353" t="s">
        <v>952</v>
      </c>
      <c r="C907" s="354">
        <v>19211736000137</v>
      </c>
      <c r="D907" s="355" t="s">
        <v>13</v>
      </c>
      <c r="E907" s="355" t="s">
        <v>615</v>
      </c>
      <c r="F907" s="355" t="s">
        <v>619</v>
      </c>
      <c r="G907" s="356" t="s">
        <v>34</v>
      </c>
      <c r="H907" s="356" t="s">
        <v>1336</v>
      </c>
      <c r="I907" s="356" t="s">
        <v>34</v>
      </c>
      <c r="J907" s="356" t="s">
        <v>1417</v>
      </c>
      <c r="K907" s="357" t="s">
        <v>48</v>
      </c>
      <c r="L907" s="358"/>
      <c r="M907" s="358" t="s">
        <v>34</v>
      </c>
      <c r="N907" s="357">
        <v>355259</v>
      </c>
      <c r="O907" s="357" t="s">
        <v>1320</v>
      </c>
      <c r="P907" s="361">
        <v>41616</v>
      </c>
      <c r="Q907" s="362">
        <v>31.221215999999998</v>
      </c>
      <c r="R907" s="362">
        <v>37.713545116935464</v>
      </c>
      <c r="S907" s="841">
        <v>31</v>
      </c>
      <c r="T907" s="359">
        <v>0.11370373201978867</v>
      </c>
      <c r="U907" s="664">
        <v>1.1368910123681475</v>
      </c>
      <c r="V907" s="359">
        <v>0.13624369753891852</v>
      </c>
      <c r="W907" s="664">
        <v>1.1856063899682203</v>
      </c>
      <c r="X907" s="359">
        <v>0.19104496997905485</v>
      </c>
      <c r="Y907" s="664">
        <v>1.2564554124319856</v>
      </c>
      <c r="Z907" s="359">
        <v>0.22358253700760744</v>
      </c>
      <c r="AA907" s="664">
        <v>1.1808777998849598</v>
      </c>
      <c r="AB907" s="359">
        <v>4.1921597500395522E-2</v>
      </c>
      <c r="AC907" s="363">
        <v>0.50878112362995487</v>
      </c>
      <c r="AD907" s="865">
        <v>19203036000109</v>
      </c>
      <c r="AE907" s="360" t="s">
        <v>1813</v>
      </c>
      <c r="AF907" s="844" t="s">
        <v>1760</v>
      </c>
      <c r="AG907" s="364" t="s">
        <v>1435</v>
      </c>
      <c r="AH907" s="364" t="s">
        <v>1747</v>
      </c>
      <c r="AI907" s="364">
        <v>5000</v>
      </c>
      <c r="AJ907" s="364">
        <v>1000</v>
      </c>
      <c r="AK907" s="364">
        <v>5000</v>
      </c>
      <c r="AL907" s="359">
        <v>0</v>
      </c>
      <c r="AM907" s="359">
        <v>0</v>
      </c>
      <c r="AN907" s="664" t="s">
        <v>34</v>
      </c>
      <c r="AO907" s="357" t="s">
        <v>1323</v>
      </c>
      <c r="AP907" s="360" t="s">
        <v>1762</v>
      </c>
      <c r="AQ907" s="366" t="s">
        <v>664</v>
      </c>
      <c r="AR907" s="359">
        <v>3.7799999999999999E-3</v>
      </c>
      <c r="AS907" s="359">
        <v>3.7799999999999999E-3</v>
      </c>
      <c r="AT907" s="359" t="s">
        <v>1417</v>
      </c>
      <c r="AX907" s="198"/>
      <c r="AY907" s="184"/>
      <c r="AZ907" s="184"/>
      <c r="BA907" s="184"/>
      <c r="BB907" s="848"/>
      <c r="BC907" s="184"/>
      <c r="BD907" s="184"/>
      <c r="BE907" s="184"/>
      <c r="BF907" s="184"/>
      <c r="BG907" s="848"/>
      <c r="BH907" s="186"/>
      <c r="BI907" s="199"/>
      <c r="BJ907" s="199"/>
      <c r="BK907" s="199"/>
      <c r="BL907" s="186"/>
      <c r="BM907" s="186"/>
      <c r="BN907" s="186"/>
      <c r="BO907" s="186"/>
      <c r="BP907" s="186"/>
      <c r="BQ907" s="186"/>
      <c r="BR907" s="186"/>
      <c r="BS907" s="186"/>
      <c r="BT907" s="187"/>
      <c r="BU907" s="188"/>
      <c r="BV907" s="189"/>
      <c r="BW907" s="185"/>
    </row>
    <row r="908" spans="2:75" customFormat="1" ht="18.75">
      <c r="B908" s="353" t="s">
        <v>1603</v>
      </c>
      <c r="C908" s="354">
        <v>23686459000196</v>
      </c>
      <c r="D908" s="355" t="s">
        <v>13</v>
      </c>
      <c r="E908" s="355" t="s">
        <v>615</v>
      </c>
      <c r="F908" s="355" t="s">
        <v>619</v>
      </c>
      <c r="G908" s="356" t="s">
        <v>34</v>
      </c>
      <c r="H908" s="356" t="s">
        <v>1336</v>
      </c>
      <c r="I908" s="356" t="s">
        <v>34</v>
      </c>
      <c r="J908" s="356" t="s">
        <v>1417</v>
      </c>
      <c r="K908" s="357" t="s">
        <v>48</v>
      </c>
      <c r="L908" s="358"/>
      <c r="M908" s="358" t="s">
        <v>1417</v>
      </c>
      <c r="N908" s="357">
        <v>416665</v>
      </c>
      <c r="O908" s="357" t="s">
        <v>1320</v>
      </c>
      <c r="P908" s="361">
        <v>42446</v>
      </c>
      <c r="Q908" s="362">
        <v>40.070512000000001</v>
      </c>
      <c r="R908" s="362">
        <v>44.58099800403226</v>
      </c>
      <c r="S908" s="841">
        <v>31</v>
      </c>
      <c r="T908" s="359">
        <v>0.11311923745940478</v>
      </c>
      <c r="U908" s="664">
        <v>1.1310468188603842</v>
      </c>
      <c r="V908" s="359">
        <v>0.13512318443540994</v>
      </c>
      <c r="W908" s="664">
        <v>1.1758555719886701</v>
      </c>
      <c r="X908" s="359">
        <v>0.19092105236618484</v>
      </c>
      <c r="Y908" s="664">
        <v>1.2556404370081193</v>
      </c>
      <c r="Z908" s="359">
        <v>0.22290386853845545</v>
      </c>
      <c r="AA908" s="664">
        <v>1.1772933315296505</v>
      </c>
      <c r="AB908" s="359">
        <v>4.3914414911328761E-2</v>
      </c>
      <c r="AC908" s="363">
        <v>0.46017701517622006</v>
      </c>
      <c r="AD908" s="865">
        <v>18981231000199</v>
      </c>
      <c r="AE908" s="360" t="s">
        <v>1904</v>
      </c>
      <c r="AF908" s="844" t="s">
        <v>1741</v>
      </c>
      <c r="AG908" s="364" t="s">
        <v>1436</v>
      </c>
      <c r="AH908" s="364" t="s">
        <v>1747</v>
      </c>
      <c r="AI908" s="364">
        <v>500</v>
      </c>
      <c r="AJ908" s="364">
        <v>100</v>
      </c>
      <c r="AK908" s="364">
        <v>500</v>
      </c>
      <c r="AL908" s="359">
        <v>1.89E-2</v>
      </c>
      <c r="AM908" s="359">
        <v>0.2</v>
      </c>
      <c r="AN908" s="664" t="s">
        <v>1748</v>
      </c>
      <c r="AO908" s="357" t="s">
        <v>1323</v>
      </c>
      <c r="AP908" s="360" t="s">
        <v>1762</v>
      </c>
      <c r="AQ908" s="366" t="s">
        <v>1743</v>
      </c>
      <c r="AR908" s="359">
        <v>3.15E-3</v>
      </c>
      <c r="AS908" s="359">
        <v>3.15E-3</v>
      </c>
      <c r="AT908" s="359" t="s">
        <v>1417</v>
      </c>
      <c r="AX908" s="198"/>
      <c r="AY908" s="184"/>
      <c r="AZ908" s="184"/>
      <c r="BA908" s="184"/>
      <c r="BB908" s="848"/>
      <c r="BC908" s="184"/>
      <c r="BD908" s="184"/>
      <c r="BE908" s="184"/>
      <c r="BF908" s="184"/>
      <c r="BG908" s="848"/>
      <c r="BH908" s="186"/>
      <c r="BI908" s="199"/>
      <c r="BJ908" s="199"/>
      <c r="BK908" s="199"/>
      <c r="BL908" s="186"/>
      <c r="BM908" s="186"/>
      <c r="BN908" s="186"/>
      <c r="BO908" s="186"/>
      <c r="BP908" s="186"/>
      <c r="BQ908" s="186"/>
      <c r="BR908" s="186"/>
      <c r="BS908" s="186"/>
      <c r="BT908" s="187"/>
      <c r="BU908" s="188"/>
      <c r="BV908" s="189"/>
      <c r="BW908" s="185"/>
    </row>
    <row r="909" spans="2:75" customFormat="1" ht="18.75">
      <c r="B909" s="353" t="s">
        <v>953</v>
      </c>
      <c r="C909" s="354">
        <v>19212817000151</v>
      </c>
      <c r="D909" s="355" t="s">
        <v>13</v>
      </c>
      <c r="E909" s="355" t="s">
        <v>615</v>
      </c>
      <c r="F909" s="355" t="s">
        <v>619</v>
      </c>
      <c r="G909" s="356" t="s">
        <v>34</v>
      </c>
      <c r="H909" s="356" t="s">
        <v>1336</v>
      </c>
      <c r="I909" s="356" t="s">
        <v>34</v>
      </c>
      <c r="J909" s="356" t="s">
        <v>1417</v>
      </c>
      <c r="K909" s="357" t="s">
        <v>48</v>
      </c>
      <c r="L909" s="358"/>
      <c r="M909" s="358" t="s">
        <v>34</v>
      </c>
      <c r="N909" s="357">
        <v>355283</v>
      </c>
      <c r="O909" s="357" t="s">
        <v>1320</v>
      </c>
      <c r="P909" s="361">
        <v>41616</v>
      </c>
      <c r="Q909" s="362">
        <v>236.745464</v>
      </c>
      <c r="R909" s="362">
        <v>256.89512937450195</v>
      </c>
      <c r="S909" s="841">
        <v>31</v>
      </c>
      <c r="T909" s="359">
        <v>0.1143249917174376</v>
      </c>
      <c r="U909" s="664">
        <v>1.1431028099411655</v>
      </c>
      <c r="V909" s="359">
        <v>0.13698389196210803</v>
      </c>
      <c r="W909" s="664">
        <v>1.1920476364537806</v>
      </c>
      <c r="X909" s="359">
        <v>0.19266155241074423</v>
      </c>
      <c r="Y909" s="664">
        <v>1.2670872743761197</v>
      </c>
      <c r="Z909" s="359">
        <v>0.22580172135027432</v>
      </c>
      <c r="AA909" s="664">
        <v>1.1925986863154525</v>
      </c>
      <c r="AB909" s="359">
        <v>4.3267632546068101E-2</v>
      </c>
      <c r="AC909" s="363">
        <v>0.51006053729207235</v>
      </c>
      <c r="AD909" s="865">
        <v>18981231000199</v>
      </c>
      <c r="AE909" s="360" t="s">
        <v>1904</v>
      </c>
      <c r="AF909" s="844" t="s">
        <v>1783</v>
      </c>
      <c r="AG909" s="364" t="s">
        <v>59</v>
      </c>
      <c r="AH909" s="364" t="s">
        <v>1747</v>
      </c>
      <c r="AI909" s="364">
        <v>500</v>
      </c>
      <c r="AJ909" s="364">
        <v>100</v>
      </c>
      <c r="AK909" s="364">
        <v>500</v>
      </c>
      <c r="AL909" s="359">
        <v>2.5000000000000001E-2</v>
      </c>
      <c r="AM909" s="359">
        <v>0.2</v>
      </c>
      <c r="AN909" s="664" t="s">
        <v>1748</v>
      </c>
      <c r="AO909" s="357" t="s">
        <v>1758</v>
      </c>
      <c r="AP909" s="360" t="s">
        <v>1762</v>
      </c>
      <c r="AQ909" s="366" t="s">
        <v>664</v>
      </c>
      <c r="AR909" s="359">
        <v>3.7799999999999999E-3</v>
      </c>
      <c r="AS909" s="359">
        <v>3.7799999999999999E-3</v>
      </c>
      <c r="AT909" s="359" t="s">
        <v>1417</v>
      </c>
      <c r="AX909" s="198"/>
      <c r="AY909" s="184"/>
      <c r="AZ909" s="184"/>
      <c r="BA909" s="184"/>
      <c r="BB909" s="848"/>
      <c r="BC909" s="184"/>
      <c r="BD909" s="184"/>
      <c r="BE909" s="184"/>
      <c r="BF909" s="184"/>
      <c r="BG909" s="848"/>
      <c r="BH909" s="186"/>
      <c r="BI909" s="199"/>
      <c r="BJ909" s="199"/>
      <c r="BK909" s="199"/>
      <c r="BL909" s="186"/>
      <c r="BM909" s="186"/>
      <c r="BN909" s="186"/>
      <c r="BO909" s="186"/>
      <c r="BP909" s="186"/>
      <c r="BQ909" s="186"/>
      <c r="BR909" s="186"/>
      <c r="BS909" s="186"/>
      <c r="BT909" s="187"/>
      <c r="BU909" s="188"/>
      <c r="BV909" s="189"/>
      <c r="BW909" s="185"/>
    </row>
    <row r="910" spans="2:75" customFormat="1" ht="18.75">
      <c r="B910" s="353" t="s">
        <v>955</v>
      </c>
      <c r="C910" s="354">
        <v>37828294000154</v>
      </c>
      <c r="D910" s="355" t="s">
        <v>13</v>
      </c>
      <c r="E910" s="355" t="s">
        <v>615</v>
      </c>
      <c r="F910" s="355" t="s">
        <v>619</v>
      </c>
      <c r="G910" s="356" t="s">
        <v>34</v>
      </c>
      <c r="H910" s="356" t="s">
        <v>865</v>
      </c>
      <c r="I910" s="356" t="s">
        <v>34</v>
      </c>
      <c r="J910" s="356" t="s">
        <v>1417</v>
      </c>
      <c r="K910" s="357" t="s">
        <v>48</v>
      </c>
      <c r="L910" s="358"/>
      <c r="M910" s="358" t="s">
        <v>1414</v>
      </c>
      <c r="N910" s="357">
        <v>545651</v>
      </c>
      <c r="O910" s="357" t="s">
        <v>1320</v>
      </c>
      <c r="P910" s="361">
        <v>44043</v>
      </c>
      <c r="Q910" s="362">
        <v>294.93491648999998</v>
      </c>
      <c r="R910" s="362">
        <v>287.50759898000013</v>
      </c>
      <c r="S910" s="841">
        <v>31</v>
      </c>
      <c r="T910" s="359">
        <v>0.13330243958131471</v>
      </c>
      <c r="U910" s="664">
        <v>1.3328528694235764</v>
      </c>
      <c r="V910" s="359">
        <v>0.16433199150850042</v>
      </c>
      <c r="W910" s="664">
        <v>1.4300335555193415</v>
      </c>
      <c r="X910" s="359">
        <v>0.23846518912398529</v>
      </c>
      <c r="Y910" s="664">
        <v>1.5683264394990204</v>
      </c>
      <c r="Z910" s="359"/>
      <c r="AA910" s="664"/>
      <c r="AB910" s="359">
        <v>5.6893001267961076E-2</v>
      </c>
      <c r="AC910" s="363">
        <v>0.86859913080424578</v>
      </c>
      <c r="AD910" s="865">
        <v>0</v>
      </c>
      <c r="AE910" s="360" t="s">
        <v>1904</v>
      </c>
      <c r="AF910" s="844" t="s">
        <v>1783</v>
      </c>
      <c r="AG910" s="364" t="s">
        <v>59</v>
      </c>
      <c r="AH910" s="364" t="s">
        <v>1742</v>
      </c>
      <c r="AI910" s="364">
        <v>500</v>
      </c>
      <c r="AJ910" s="364">
        <v>100</v>
      </c>
      <c r="AK910" s="364">
        <v>500</v>
      </c>
      <c r="AL910" s="359">
        <v>1.89E-2</v>
      </c>
      <c r="AM910" s="359">
        <v>0.2</v>
      </c>
      <c r="AN910" s="664" t="s">
        <v>64</v>
      </c>
      <c r="AO910" s="357" t="s">
        <v>1323</v>
      </c>
      <c r="AP910" s="360" t="s">
        <v>1762</v>
      </c>
      <c r="AQ910" s="366" t="s">
        <v>664</v>
      </c>
      <c r="AR910" s="359">
        <v>3.2130000000000001E-3</v>
      </c>
      <c r="AS910" s="359">
        <v>3.2130000000000001E-3</v>
      </c>
      <c r="AT910" s="359" t="s">
        <v>1417</v>
      </c>
      <c r="AX910" s="198"/>
      <c r="AY910" s="184"/>
      <c r="AZ910" s="184"/>
      <c r="BA910" s="184"/>
      <c r="BB910" s="848"/>
      <c r="BC910" s="184"/>
      <c r="BD910" s="184"/>
      <c r="BE910" s="184"/>
      <c r="BF910" s="184"/>
      <c r="BG910" s="848"/>
      <c r="BH910" s="186"/>
      <c r="BI910" s="199"/>
      <c r="BJ910" s="199"/>
      <c r="BK910" s="199"/>
      <c r="BL910" s="186"/>
      <c r="BM910" s="186"/>
      <c r="BN910" s="186"/>
      <c r="BO910" s="186"/>
      <c r="BP910" s="186"/>
      <c r="BQ910" s="186"/>
      <c r="BR910" s="186"/>
      <c r="BS910" s="186"/>
      <c r="BT910" s="187"/>
      <c r="BU910" s="188"/>
      <c r="BV910" s="189"/>
      <c r="BW910" s="185"/>
    </row>
    <row r="911" spans="2:75" customFormat="1" ht="18.75">
      <c r="B911" s="353" t="s">
        <v>214</v>
      </c>
      <c r="C911" s="354">
        <v>41163392000197</v>
      </c>
      <c r="D911" s="355" t="s">
        <v>13</v>
      </c>
      <c r="E911" s="355" t="s">
        <v>615</v>
      </c>
      <c r="F911" s="355" t="s">
        <v>619</v>
      </c>
      <c r="G911" s="356" t="s">
        <v>34</v>
      </c>
      <c r="H911" s="356" t="s">
        <v>1336</v>
      </c>
      <c r="I911" s="356" t="s">
        <v>34</v>
      </c>
      <c r="J911" s="356" t="s">
        <v>1417</v>
      </c>
      <c r="K911" s="357" t="s">
        <v>48</v>
      </c>
      <c r="L911" s="358"/>
      <c r="M911" s="358" t="s">
        <v>34</v>
      </c>
      <c r="N911" s="357">
        <v>591191</v>
      </c>
      <c r="O911" s="357" t="s">
        <v>1320</v>
      </c>
      <c r="P911" s="361">
        <v>44297</v>
      </c>
      <c r="Q911" s="362">
        <v>77.501648169999996</v>
      </c>
      <c r="R911" s="362">
        <v>71.611567203944233</v>
      </c>
      <c r="S911" s="841">
        <v>31</v>
      </c>
      <c r="T911" s="359">
        <v>0.11461037104884775</v>
      </c>
      <c r="U911" s="664">
        <v>1.1459562360445354</v>
      </c>
      <c r="V911" s="359">
        <v>0.13478799253059925</v>
      </c>
      <c r="W911" s="664">
        <v>1.1729386982441385</v>
      </c>
      <c r="X911" s="359"/>
      <c r="Y911" s="664"/>
      <c r="Z911" s="359"/>
      <c r="AA911" s="664"/>
      <c r="AB911" s="359">
        <v>4.5497367540807278E-2</v>
      </c>
      <c r="AC911" s="363">
        <v>0.43679917205034097</v>
      </c>
      <c r="AD911" s="865">
        <v>41272577000130</v>
      </c>
      <c r="AE911" s="360" t="s">
        <v>2067</v>
      </c>
      <c r="AF911" s="844" t="s">
        <v>1760</v>
      </c>
      <c r="AG911" s="364" t="s">
        <v>1435</v>
      </c>
      <c r="AH911" s="364" t="s">
        <v>1747</v>
      </c>
      <c r="AI911" s="364">
        <v>5000</v>
      </c>
      <c r="AJ911" s="364">
        <v>1000</v>
      </c>
      <c r="AK911" s="364">
        <v>3000</v>
      </c>
      <c r="AL911" s="359">
        <v>1.8700000000000001E-2</v>
      </c>
      <c r="AM911" s="359">
        <v>0.2</v>
      </c>
      <c r="AN911" s="664" t="s">
        <v>34</v>
      </c>
      <c r="AO911" s="357" t="s">
        <v>1323</v>
      </c>
      <c r="AP911" s="360" t="s">
        <v>1762</v>
      </c>
      <c r="AQ911" s="366" t="s">
        <v>668</v>
      </c>
      <c r="AR911" s="359">
        <v>4.9866666666666696E-3</v>
      </c>
      <c r="AS911" s="359">
        <v>4.9866666666666696E-3</v>
      </c>
      <c r="AT911" s="359" t="s">
        <v>1417</v>
      </c>
      <c r="AX911" s="198"/>
      <c r="AY911" s="184"/>
      <c r="AZ911" s="184"/>
      <c r="BA911" s="184"/>
      <c r="BB911" s="848"/>
      <c r="BC911" s="184"/>
      <c r="BD911" s="184"/>
      <c r="BE911" s="184"/>
      <c r="BF911" s="184"/>
      <c r="BG911" s="848"/>
      <c r="BH911" s="186"/>
      <c r="BI911" s="199"/>
      <c r="BJ911" s="199"/>
      <c r="BK911" s="199"/>
      <c r="BL911" s="186"/>
      <c r="BM911" s="186"/>
      <c r="BN911" s="186"/>
      <c r="BO911" s="186"/>
      <c r="BP911" s="186"/>
      <c r="BQ911" s="186"/>
      <c r="BR911" s="186"/>
      <c r="BS911" s="186"/>
      <c r="BT911" s="187"/>
      <c r="BU911" s="188"/>
      <c r="BV911" s="189"/>
      <c r="BW911" s="185"/>
    </row>
    <row r="912" spans="2:75" customFormat="1" ht="18.75">
      <c r="B912" s="353" t="s">
        <v>517</v>
      </c>
      <c r="C912" s="354">
        <v>37498652000108</v>
      </c>
      <c r="D912" s="355" t="s">
        <v>13</v>
      </c>
      <c r="E912" s="355" t="s">
        <v>615</v>
      </c>
      <c r="F912" s="355" t="s">
        <v>619</v>
      </c>
      <c r="G912" s="356" t="s">
        <v>34</v>
      </c>
      <c r="H912" s="356" t="s">
        <v>1336</v>
      </c>
      <c r="I912" s="356" t="s">
        <v>34</v>
      </c>
      <c r="J912" s="356" t="s">
        <v>1417</v>
      </c>
      <c r="K912" s="357" t="s">
        <v>48</v>
      </c>
      <c r="L912" s="358"/>
      <c r="M912" s="358" t="s">
        <v>34</v>
      </c>
      <c r="N912" s="357">
        <v>576891</v>
      </c>
      <c r="O912" s="357" t="s">
        <v>1320</v>
      </c>
      <c r="P912" s="361">
        <v>43995</v>
      </c>
      <c r="Q912" s="362">
        <v>223.54593535999999</v>
      </c>
      <c r="R912" s="362">
        <v>135.32863747108007</v>
      </c>
      <c r="S912" s="841">
        <v>31</v>
      </c>
      <c r="T912" s="359">
        <v>5.652403796268346E-2</v>
      </c>
      <c r="U912" s="664">
        <v>0.56516764754341464</v>
      </c>
      <c r="V912" s="359">
        <v>4.3293840835809227E-2</v>
      </c>
      <c r="W912" s="664">
        <v>0.37674736716933305</v>
      </c>
      <c r="X912" s="359">
        <v>7.7482579999998746E-2</v>
      </c>
      <c r="Y912" s="664">
        <v>0.5095837227269896</v>
      </c>
      <c r="Z912" s="359"/>
      <c r="AA912" s="664"/>
      <c r="AB912" s="359">
        <v>4.3848480294725455E-2</v>
      </c>
      <c r="AC912" s="363">
        <v>-1.6333733516212796</v>
      </c>
      <c r="AD912" s="865">
        <v>37498601000186</v>
      </c>
      <c r="AE912" s="360" t="s">
        <v>2062</v>
      </c>
      <c r="AF912" s="844" t="s">
        <v>1799</v>
      </c>
      <c r="AG912" s="364" t="s">
        <v>736</v>
      </c>
      <c r="AH912" s="364" t="s">
        <v>1747</v>
      </c>
      <c r="AI912" s="364">
        <v>1000</v>
      </c>
      <c r="AJ912" s="364">
        <v>1000</v>
      </c>
      <c r="AK912" s="364">
        <v>1000</v>
      </c>
      <c r="AL912" s="359">
        <v>0</v>
      </c>
      <c r="AM912" s="359">
        <v>0</v>
      </c>
      <c r="AN912" s="664" t="s">
        <v>64</v>
      </c>
      <c r="AO912" s="357" t="s">
        <v>1323</v>
      </c>
      <c r="AP912" s="360" t="s">
        <v>1762</v>
      </c>
      <c r="AQ912" s="366" t="s">
        <v>664</v>
      </c>
      <c r="AR912" s="359">
        <v>5.0673000000000003E-3</v>
      </c>
      <c r="AS912" s="359">
        <v>5.0673000000000003E-3</v>
      </c>
      <c r="AT912" s="359" t="s">
        <v>1417</v>
      </c>
      <c r="AX912" s="198"/>
      <c r="AY912" s="184"/>
      <c r="AZ912" s="184"/>
      <c r="BA912" s="184"/>
      <c r="BB912" s="848"/>
      <c r="BC912" s="184"/>
      <c r="BD912" s="184"/>
      <c r="BE912" s="184"/>
      <c r="BF912" s="184"/>
      <c r="BG912" s="848"/>
      <c r="BH912" s="186"/>
      <c r="BI912" s="199"/>
      <c r="BJ912" s="199"/>
      <c r="BK912" s="199"/>
      <c r="BL912" s="186"/>
      <c r="BM912" s="186"/>
      <c r="BN912" s="186"/>
      <c r="BO912" s="186"/>
      <c r="BP912" s="186"/>
      <c r="BQ912" s="186"/>
      <c r="BR912" s="186"/>
      <c r="BS912" s="186"/>
      <c r="BT912" s="187"/>
      <c r="BU912" s="188"/>
      <c r="BV912" s="189"/>
      <c r="BW912" s="185"/>
    </row>
    <row r="913" spans="2:75" customFormat="1" ht="18.75">
      <c r="B913" s="353" t="s">
        <v>230</v>
      </c>
      <c r="C913" s="354">
        <v>12154412000165</v>
      </c>
      <c r="D913" s="355" t="s">
        <v>13</v>
      </c>
      <c r="E913" s="355" t="s">
        <v>615</v>
      </c>
      <c r="F913" s="355" t="s">
        <v>619</v>
      </c>
      <c r="G913" s="356" t="s">
        <v>34</v>
      </c>
      <c r="H913" s="356" t="s">
        <v>1336</v>
      </c>
      <c r="I913" s="356" t="s">
        <v>34</v>
      </c>
      <c r="J913" s="356" t="s">
        <v>611</v>
      </c>
      <c r="K913" s="357" t="s">
        <v>48</v>
      </c>
      <c r="L913" s="358"/>
      <c r="M913" s="358" t="s">
        <v>34</v>
      </c>
      <c r="N913" s="357">
        <v>260088</v>
      </c>
      <c r="O913" s="357" t="s">
        <v>1320</v>
      </c>
      <c r="P913" s="361">
        <v>40412</v>
      </c>
      <c r="Q913" s="362">
        <v>2530.8045350000002</v>
      </c>
      <c r="R913" s="362">
        <v>1896.4715828764943</v>
      </c>
      <c r="S913" s="841">
        <v>31</v>
      </c>
      <c r="T913" s="359">
        <v>0.15927401907598315</v>
      </c>
      <c r="U913" s="664">
        <v>1.592535245542547</v>
      </c>
      <c r="V913" s="359">
        <v>0.16913484334176321</v>
      </c>
      <c r="W913" s="664">
        <v>1.4718284563217097</v>
      </c>
      <c r="X913" s="359">
        <v>0.26681622068128585</v>
      </c>
      <c r="Y913" s="664">
        <v>1.7547841465619476</v>
      </c>
      <c r="Z913" s="359">
        <v>0.38114103084892914</v>
      </c>
      <c r="AA913" s="664">
        <v>2.0130417517332981</v>
      </c>
      <c r="AB913" s="359">
        <v>4.1896070238419472E-2</v>
      </c>
      <c r="AC913" s="363">
        <v>1.2941563009348267</v>
      </c>
      <c r="AD913" s="865">
        <v>12124089000187</v>
      </c>
      <c r="AE913" s="360" t="s">
        <v>1849</v>
      </c>
      <c r="AF913" s="844" t="s">
        <v>1785</v>
      </c>
      <c r="AG913" s="364" t="s">
        <v>719</v>
      </c>
      <c r="AH913" s="364" t="s">
        <v>1747</v>
      </c>
      <c r="AI913" s="364">
        <v>50000</v>
      </c>
      <c r="AJ913" s="364">
        <v>10000</v>
      </c>
      <c r="AK913" s="364">
        <v>10000</v>
      </c>
      <c r="AL913" s="359">
        <v>1.9599999999999999E-2</v>
      </c>
      <c r="AM913" s="359">
        <v>0.2</v>
      </c>
      <c r="AN913" s="664" t="s">
        <v>64</v>
      </c>
      <c r="AO913" s="357" t="s">
        <v>1323</v>
      </c>
      <c r="AP913" s="360" t="s">
        <v>1762</v>
      </c>
      <c r="AQ913" s="366" t="s">
        <v>664</v>
      </c>
      <c r="AR913" s="359">
        <v>4.8937499999999997E-3</v>
      </c>
      <c r="AS913" s="359">
        <v>4.8937499999999997E-3</v>
      </c>
      <c r="AT913" s="359" t="s">
        <v>1417</v>
      </c>
      <c r="AX913" s="198"/>
      <c r="AY913" s="184"/>
      <c r="AZ913" s="184"/>
      <c r="BA913" s="184"/>
      <c r="BB913" s="848"/>
      <c r="BC913" s="184"/>
      <c r="BD913" s="184"/>
      <c r="BE913" s="184"/>
      <c r="BF913" s="184"/>
      <c r="BG913" s="848"/>
      <c r="BH913" s="186"/>
      <c r="BI913" s="199"/>
      <c r="BJ913" s="199"/>
      <c r="BK913" s="199"/>
      <c r="BL913" s="186"/>
      <c r="BM913" s="186"/>
      <c r="BN913" s="186"/>
      <c r="BO913" s="186"/>
      <c r="BP913" s="186"/>
      <c r="BQ913" s="186"/>
      <c r="BR913" s="186"/>
      <c r="BS913" s="186"/>
      <c r="BT913" s="187"/>
      <c r="BU913" s="188"/>
      <c r="BV913" s="189"/>
      <c r="BW913" s="185"/>
    </row>
    <row r="914" spans="2:75" customFormat="1" ht="18.75">
      <c r="B914" s="353" t="s">
        <v>977</v>
      </c>
      <c r="C914" s="354">
        <v>26822047000124</v>
      </c>
      <c r="D914" s="355" t="s">
        <v>13</v>
      </c>
      <c r="E914" s="355" t="s">
        <v>615</v>
      </c>
      <c r="F914" s="355" t="s">
        <v>619</v>
      </c>
      <c r="G914" s="356" t="s">
        <v>34</v>
      </c>
      <c r="H914" s="356" t="s">
        <v>865</v>
      </c>
      <c r="I914" s="356" t="s">
        <v>34</v>
      </c>
      <c r="J914" s="356" t="s">
        <v>611</v>
      </c>
      <c r="K914" s="357" t="s">
        <v>48</v>
      </c>
      <c r="L914" s="358"/>
      <c r="M914" s="358" t="s">
        <v>34</v>
      </c>
      <c r="N914" s="357">
        <v>438091</v>
      </c>
      <c r="O914" s="357" t="s">
        <v>1323</v>
      </c>
      <c r="P914" s="361">
        <v>42838</v>
      </c>
      <c r="Q914" s="362">
        <v>466.759388</v>
      </c>
      <c r="R914" s="362">
        <v>14554430.751229921</v>
      </c>
      <c r="S914" s="841">
        <v>31</v>
      </c>
      <c r="T914" s="359">
        <v>0.19790537644526984</v>
      </c>
      <c r="U914" s="664">
        <v>1.9787991104883378</v>
      </c>
      <c r="V914" s="359">
        <v>0.20624673920768211</v>
      </c>
      <c r="W914" s="664">
        <v>1.7947799151948793</v>
      </c>
      <c r="X914" s="359">
        <v>0.34662112914981802</v>
      </c>
      <c r="Y914" s="664">
        <v>2.2796412479811563</v>
      </c>
      <c r="Z914" s="359">
        <v>0.53898962021379271</v>
      </c>
      <c r="AA914" s="664">
        <v>2.8467378776421932</v>
      </c>
      <c r="AB914" s="359">
        <v>6.2311278778039908E-2</v>
      </c>
      <c r="AC914" s="363">
        <v>1.4657371978307923</v>
      </c>
      <c r="AD914" s="865">
        <v>0</v>
      </c>
      <c r="AE914" s="360" t="s">
        <v>1813</v>
      </c>
      <c r="AF914" s="844" t="s">
        <v>1760</v>
      </c>
      <c r="AG914" s="364" t="s">
        <v>1435</v>
      </c>
      <c r="AH914" s="364" t="s">
        <v>1747</v>
      </c>
      <c r="AI914" s="364">
        <v>5000</v>
      </c>
      <c r="AJ914" s="364">
        <v>1000</v>
      </c>
      <c r="AK914" s="364">
        <v>5000</v>
      </c>
      <c r="AL914" s="359">
        <v>0</v>
      </c>
      <c r="AM914" s="359">
        <v>0</v>
      </c>
      <c r="AN914" s="664" t="s">
        <v>34</v>
      </c>
      <c r="AO914" s="357" t="s">
        <v>1323</v>
      </c>
      <c r="AP914" s="360" t="s">
        <v>1762</v>
      </c>
      <c r="AQ914" s="366" t="s">
        <v>664</v>
      </c>
      <c r="AR914" s="359">
        <v>4.8999999999999998E-3</v>
      </c>
      <c r="AS914" s="359">
        <v>4.8999999999999998E-3</v>
      </c>
      <c r="AT914" s="359" t="s">
        <v>1417</v>
      </c>
      <c r="AX914" s="198"/>
      <c r="AY914" s="184"/>
      <c r="AZ914" s="184"/>
      <c r="BA914" s="184"/>
      <c r="BB914" s="848"/>
      <c r="BC914" s="184"/>
      <c r="BD914" s="184"/>
      <c r="BE914" s="184"/>
      <c r="BF914" s="184"/>
      <c r="BG914" s="848"/>
      <c r="BH914" s="186"/>
      <c r="BI914" s="199"/>
      <c r="BJ914" s="199"/>
      <c r="BK914" s="199"/>
      <c r="BL914" s="186"/>
      <c r="BM914" s="186"/>
      <c r="BN914" s="186"/>
      <c r="BO914" s="186"/>
      <c r="BP914" s="186"/>
      <c r="BQ914" s="186"/>
      <c r="BR914" s="186"/>
      <c r="BS914" s="186"/>
      <c r="BT914" s="187"/>
      <c r="BU914" s="188"/>
      <c r="BV914" s="189"/>
      <c r="BW914" s="185"/>
    </row>
    <row r="915" spans="2:75" customFormat="1" ht="18.75">
      <c r="B915" s="353" t="s">
        <v>1027</v>
      </c>
      <c r="C915" s="354">
        <v>32754593000178</v>
      </c>
      <c r="D915" s="355" t="s">
        <v>13</v>
      </c>
      <c r="E915" s="355" t="s">
        <v>615</v>
      </c>
      <c r="F915" s="355" t="s">
        <v>619</v>
      </c>
      <c r="G915" s="356" t="s">
        <v>34</v>
      </c>
      <c r="H915" s="356" t="s">
        <v>1337</v>
      </c>
      <c r="I915" s="356" t="s">
        <v>34</v>
      </c>
      <c r="J915" s="356" t="s">
        <v>611</v>
      </c>
      <c r="K915" s="357" t="s">
        <v>48</v>
      </c>
      <c r="L915" s="358"/>
      <c r="M915" s="358" t="s">
        <v>34</v>
      </c>
      <c r="N915" s="357">
        <v>494429</v>
      </c>
      <c r="O915" s="357" t="s">
        <v>1320</v>
      </c>
      <c r="P915" s="361">
        <v>43585</v>
      </c>
      <c r="Q915" s="362">
        <v>0</v>
      </c>
      <c r="R915" s="362">
        <v>0</v>
      </c>
      <c r="S915" s="841">
        <v>31</v>
      </c>
      <c r="T915" s="359"/>
      <c r="U915" s="664"/>
      <c r="V915" s="359"/>
      <c r="W915" s="664"/>
      <c r="X915" s="359"/>
      <c r="Y915" s="664"/>
      <c r="Z915" s="359"/>
      <c r="AA915" s="664"/>
      <c r="AB915" s="359"/>
      <c r="AC915" s="363"/>
      <c r="AD915" s="865">
        <v>32318799000155</v>
      </c>
      <c r="AE915" s="360" t="s">
        <v>1813</v>
      </c>
      <c r="AF915" s="844" t="s">
        <v>1760</v>
      </c>
      <c r="AG915" s="364" t="s">
        <v>1435</v>
      </c>
      <c r="AH915" s="364" t="s">
        <v>1747</v>
      </c>
      <c r="AI915" s="364">
        <v>500</v>
      </c>
      <c r="AJ915" s="364">
        <v>500</v>
      </c>
      <c r="AK915" s="364">
        <v>0</v>
      </c>
      <c r="AL915" s="359">
        <v>0</v>
      </c>
      <c r="AM915" s="359">
        <v>0</v>
      </c>
      <c r="AN915" s="664" t="s">
        <v>34</v>
      </c>
      <c r="AO915" s="357" t="s">
        <v>1323</v>
      </c>
      <c r="AP915" s="360" t="s">
        <v>1762</v>
      </c>
      <c r="AQ915" s="366" t="s">
        <v>664</v>
      </c>
      <c r="AR915" s="359">
        <v>3.8E-3</v>
      </c>
      <c r="AS915" s="359">
        <v>3.8E-3</v>
      </c>
      <c r="AT915" s="359" t="s">
        <v>1417</v>
      </c>
      <c r="AX915" s="198"/>
      <c r="AY915" s="184"/>
      <c r="AZ915" s="184"/>
      <c r="BA915" s="184"/>
      <c r="BB915" s="848"/>
      <c r="BC915" s="184"/>
      <c r="BD915" s="184"/>
      <c r="BE915" s="184"/>
      <c r="BF915" s="184"/>
      <c r="BG915" s="848"/>
      <c r="BH915" s="186"/>
      <c r="BI915" s="199"/>
      <c r="BJ915" s="199"/>
      <c r="BK915" s="199"/>
      <c r="BL915" s="186"/>
      <c r="BM915" s="186"/>
      <c r="BN915" s="186"/>
      <c r="BO915" s="186"/>
      <c r="BP915" s="186"/>
      <c r="BQ915" s="186"/>
      <c r="BR915" s="186"/>
      <c r="BS915" s="186"/>
      <c r="BT915" s="187"/>
      <c r="BU915" s="188"/>
      <c r="BV915" s="189"/>
      <c r="BW915" s="185"/>
    </row>
    <row r="916" spans="2:75" customFormat="1" ht="18.75">
      <c r="B916" s="353" t="s">
        <v>1029</v>
      </c>
      <c r="C916" s="354">
        <v>29726019000100</v>
      </c>
      <c r="D916" s="355" t="s">
        <v>13</v>
      </c>
      <c r="E916" s="355" t="s">
        <v>615</v>
      </c>
      <c r="F916" s="355" t="s">
        <v>619</v>
      </c>
      <c r="G916" s="356" t="s">
        <v>34</v>
      </c>
      <c r="H916" s="356" t="s">
        <v>1336</v>
      </c>
      <c r="I916" s="356" t="s">
        <v>34</v>
      </c>
      <c r="J916" s="356" t="s">
        <v>611</v>
      </c>
      <c r="K916" s="357" t="s">
        <v>48</v>
      </c>
      <c r="L916" s="358"/>
      <c r="M916" s="358" t="s">
        <v>34</v>
      </c>
      <c r="N916" s="357">
        <v>464661</v>
      </c>
      <c r="O916" s="357" t="s">
        <v>1323</v>
      </c>
      <c r="P916" s="361">
        <v>43230</v>
      </c>
      <c r="Q916" s="362">
        <v>98.141536209999998</v>
      </c>
      <c r="R916" s="362">
        <v>98.173802942470161</v>
      </c>
      <c r="S916" s="841">
        <v>31</v>
      </c>
      <c r="T916" s="359">
        <v>0.13799439782233325</v>
      </c>
      <c r="U916" s="664">
        <v>1.3797664144749584</v>
      </c>
      <c r="V916" s="359">
        <v>0.15877091723307601</v>
      </c>
      <c r="W916" s="664">
        <v>1.3816405265930114</v>
      </c>
      <c r="X916" s="359">
        <v>0.31005451243358007</v>
      </c>
      <c r="Y916" s="664">
        <v>2.0391516737595463</v>
      </c>
      <c r="Z916" s="359">
        <v>0.25526137165283558</v>
      </c>
      <c r="AA916" s="664">
        <v>1.348193338296189</v>
      </c>
      <c r="AB916" s="359">
        <v>3.8015806628790255E-2</v>
      </c>
      <c r="AC916" s="363">
        <v>1.1536290049823161</v>
      </c>
      <c r="AD916" s="865">
        <v>0</v>
      </c>
      <c r="AE916" s="360" t="s">
        <v>1845</v>
      </c>
      <c r="AF916" s="844" t="s">
        <v>1785</v>
      </c>
      <c r="AG916" s="364" t="s">
        <v>719</v>
      </c>
      <c r="AH916" s="364" t="s">
        <v>1747</v>
      </c>
      <c r="AI916" s="364">
        <v>50000</v>
      </c>
      <c r="AJ916" s="364">
        <v>10000</v>
      </c>
      <c r="AK916" s="364">
        <v>20000</v>
      </c>
      <c r="AL916" s="359">
        <v>2.2000000000000002E-2</v>
      </c>
      <c r="AM916" s="359">
        <v>0.2</v>
      </c>
      <c r="AN916" s="664" t="s">
        <v>2156</v>
      </c>
      <c r="AO916" s="357" t="s">
        <v>1323</v>
      </c>
      <c r="AP916" s="360" t="s">
        <v>1762</v>
      </c>
      <c r="AQ916" s="366" t="s">
        <v>664</v>
      </c>
      <c r="AR916" s="359">
        <v>4.0000000000000001E-3</v>
      </c>
      <c r="AS916" s="359">
        <v>4.0000000000000001E-3</v>
      </c>
      <c r="AT916" s="359" t="s">
        <v>1417</v>
      </c>
      <c r="AX916" s="198"/>
      <c r="AY916" s="184"/>
      <c r="AZ916" s="184"/>
      <c r="BA916" s="184"/>
      <c r="BB916" s="848"/>
      <c r="BC916" s="184"/>
      <c r="BD916" s="184"/>
      <c r="BE916" s="184"/>
      <c r="BF916" s="184"/>
      <c r="BG916" s="848"/>
      <c r="BH916" s="186"/>
      <c r="BI916" s="199"/>
      <c r="BJ916" s="199"/>
      <c r="BK916" s="199"/>
      <c r="BL916" s="186"/>
      <c r="BM916" s="186"/>
      <c r="BN916" s="186"/>
      <c r="BO916" s="186"/>
      <c r="BP916" s="186"/>
      <c r="BQ916" s="186"/>
      <c r="BR916" s="186"/>
      <c r="BS916" s="186"/>
      <c r="BT916" s="187"/>
      <c r="BU916" s="188"/>
      <c r="BV916" s="189"/>
      <c r="BW916" s="185"/>
    </row>
    <row r="917" spans="2:75" customFormat="1" ht="18.75">
      <c r="B917" s="353" t="s">
        <v>257</v>
      </c>
      <c r="C917" s="354">
        <v>12105940000124</v>
      </c>
      <c r="D917" s="355" t="s">
        <v>13</v>
      </c>
      <c r="E917" s="355" t="s">
        <v>615</v>
      </c>
      <c r="F917" s="355" t="s">
        <v>619</v>
      </c>
      <c r="G917" s="356" t="s">
        <v>34</v>
      </c>
      <c r="H917" s="356" t="s">
        <v>1336</v>
      </c>
      <c r="I917" s="356" t="s">
        <v>34</v>
      </c>
      <c r="J917" s="356" t="s">
        <v>611</v>
      </c>
      <c r="K917" s="357" t="s">
        <v>48</v>
      </c>
      <c r="L917" s="358"/>
      <c r="M917" s="358" t="s">
        <v>34</v>
      </c>
      <c r="N917" s="357">
        <v>256579</v>
      </c>
      <c r="O917" s="357" t="s">
        <v>1323</v>
      </c>
      <c r="P917" s="361">
        <v>40437</v>
      </c>
      <c r="Q917" s="362">
        <v>560.41649600000005</v>
      </c>
      <c r="R917" s="362">
        <v>590.7580393346617</v>
      </c>
      <c r="S917" s="841">
        <v>31</v>
      </c>
      <c r="T917" s="359">
        <v>0.13929624236231697</v>
      </c>
      <c r="U917" s="664">
        <v>1.3927831847314567</v>
      </c>
      <c r="V917" s="359">
        <v>0.16024164560543386</v>
      </c>
      <c r="W917" s="664">
        <v>1.3944389531453802</v>
      </c>
      <c r="X917" s="359">
        <v>0.31158960393701807</v>
      </c>
      <c r="Y917" s="664">
        <v>2.0492475900680707</v>
      </c>
      <c r="Z917" s="359">
        <v>0.25762429180462476</v>
      </c>
      <c r="AA917" s="664">
        <v>1.3606733825227812</v>
      </c>
      <c r="AB917" s="359">
        <v>3.8247271082997615E-2</v>
      </c>
      <c r="AC917" s="363">
        <v>1.1851006428345896</v>
      </c>
      <c r="AD917" s="865">
        <v>0</v>
      </c>
      <c r="AE917" s="360" t="s">
        <v>1845</v>
      </c>
      <c r="AF917" s="844" t="s">
        <v>1785</v>
      </c>
      <c r="AG917" s="364" t="s">
        <v>719</v>
      </c>
      <c r="AH917" s="364" t="s">
        <v>1747</v>
      </c>
      <c r="AI917" s="364">
        <v>50000</v>
      </c>
      <c r="AJ917" s="364">
        <v>10000</v>
      </c>
      <c r="AK917" s="364">
        <v>20000</v>
      </c>
      <c r="AL917" s="359">
        <v>2.2000000000000002E-2</v>
      </c>
      <c r="AM917" s="359">
        <v>0.2</v>
      </c>
      <c r="AN917" s="664" t="s">
        <v>64</v>
      </c>
      <c r="AO917" s="357" t="s">
        <v>1323</v>
      </c>
      <c r="AP917" s="360" t="s">
        <v>1762</v>
      </c>
      <c r="AQ917" s="366" t="s">
        <v>668</v>
      </c>
      <c r="AR917" s="359">
        <v>4.0000000000000001E-3</v>
      </c>
      <c r="AS917" s="359">
        <v>4.0000000000000001E-3</v>
      </c>
      <c r="AT917" s="359" t="s">
        <v>1417</v>
      </c>
      <c r="AX917" s="198"/>
      <c r="AY917" s="184"/>
      <c r="AZ917" s="184"/>
      <c r="BA917" s="184"/>
      <c r="BB917" s="848"/>
      <c r="BC917" s="184"/>
      <c r="BD917" s="184"/>
      <c r="BE917" s="184"/>
      <c r="BF917" s="184"/>
      <c r="BG917" s="848"/>
      <c r="BH917" s="186"/>
      <c r="BI917" s="199"/>
      <c r="BJ917" s="199"/>
      <c r="BK917" s="199"/>
      <c r="BL917" s="186"/>
      <c r="BM917" s="186"/>
      <c r="BN917" s="186"/>
      <c r="BO917" s="186"/>
      <c r="BP917" s="186"/>
      <c r="BQ917" s="186"/>
      <c r="BR917" s="186"/>
      <c r="BS917" s="186"/>
      <c r="BT917" s="187"/>
      <c r="BU917" s="188"/>
      <c r="BV917" s="189"/>
      <c r="BW917" s="185"/>
    </row>
    <row r="918" spans="2:75" customFormat="1" ht="18.75">
      <c r="B918" s="353" t="s">
        <v>536</v>
      </c>
      <c r="C918" s="354">
        <v>42731202000153</v>
      </c>
      <c r="D918" s="355" t="s">
        <v>13</v>
      </c>
      <c r="E918" s="355" t="s">
        <v>615</v>
      </c>
      <c r="F918" s="355" t="s">
        <v>619</v>
      </c>
      <c r="G918" s="356" t="s">
        <v>34</v>
      </c>
      <c r="H918" s="356" t="s">
        <v>865</v>
      </c>
      <c r="I918" s="356" t="s">
        <v>34</v>
      </c>
      <c r="J918" s="356" t="s">
        <v>1417</v>
      </c>
      <c r="K918" s="357" t="s">
        <v>48</v>
      </c>
      <c r="L918" s="358"/>
      <c r="M918" s="358" t="s">
        <v>34</v>
      </c>
      <c r="N918" s="357">
        <v>604811</v>
      </c>
      <c r="O918" s="357" t="s">
        <v>1320</v>
      </c>
      <c r="P918" s="361">
        <v>44415</v>
      </c>
      <c r="Q918" s="362">
        <v>277.39580237000001</v>
      </c>
      <c r="R918" s="362">
        <v>20375462.779277068</v>
      </c>
      <c r="S918" s="841">
        <v>31</v>
      </c>
      <c r="T918" s="359">
        <v>0.14283081328629832</v>
      </c>
      <c r="U918" s="664">
        <v>1.4281243458760426</v>
      </c>
      <c r="V918" s="359">
        <v>0.14227054164840558</v>
      </c>
      <c r="W918" s="664">
        <v>1.238052594942282</v>
      </c>
      <c r="X918" s="359"/>
      <c r="Y918" s="664"/>
      <c r="Z918" s="359"/>
      <c r="AA918" s="664"/>
      <c r="AB918" s="359">
        <v>6.5590959813355373E-2</v>
      </c>
      <c r="AC918" s="363">
        <v>0.41706603574553774</v>
      </c>
      <c r="AD918" s="865">
        <v>42747387000194</v>
      </c>
      <c r="AE918" s="360" t="s">
        <v>1859</v>
      </c>
      <c r="AF918" s="844" t="s">
        <v>1760</v>
      </c>
      <c r="AG918" s="364" t="s">
        <v>1435</v>
      </c>
      <c r="AH918" s="364" t="s">
        <v>1817</v>
      </c>
      <c r="AI918" s="364">
        <v>5000</v>
      </c>
      <c r="AJ918" s="364">
        <v>1000</v>
      </c>
      <c r="AK918" s="364">
        <v>1000</v>
      </c>
      <c r="AL918" s="359">
        <v>0</v>
      </c>
      <c r="AM918" s="359">
        <v>0</v>
      </c>
      <c r="AN918" s="664" t="s">
        <v>64</v>
      </c>
      <c r="AO918" s="357" t="s">
        <v>1323</v>
      </c>
      <c r="AP918" s="360" t="s">
        <v>1762</v>
      </c>
      <c r="AQ918" s="366" t="s">
        <v>668</v>
      </c>
      <c r="AR918" s="359">
        <v>4.0000000000000001E-3</v>
      </c>
      <c r="AS918" s="359">
        <v>4.0000000000000001E-3</v>
      </c>
      <c r="AT918" s="359" t="s">
        <v>1417</v>
      </c>
      <c r="AX918" s="198"/>
      <c r="AY918" s="184"/>
      <c r="AZ918" s="184"/>
      <c r="BA918" s="184"/>
      <c r="BB918" s="848"/>
      <c r="BC918" s="184"/>
      <c r="BD918" s="184"/>
      <c r="BE918" s="184"/>
      <c r="BF918" s="184"/>
      <c r="BG918" s="848"/>
      <c r="BH918" s="186"/>
      <c r="BI918" s="199"/>
      <c r="BJ918" s="199"/>
      <c r="BK918" s="199"/>
      <c r="BL918" s="186"/>
      <c r="BM918" s="186"/>
      <c r="BN918" s="186"/>
      <c r="BO918" s="186"/>
      <c r="BP918" s="186"/>
      <c r="BQ918" s="186"/>
      <c r="BR918" s="186"/>
      <c r="BS918" s="186"/>
      <c r="BT918" s="187"/>
      <c r="BU918" s="188"/>
      <c r="BV918" s="189"/>
      <c r="BW918" s="185"/>
    </row>
    <row r="919" spans="2:75" customFormat="1" ht="18.75">
      <c r="B919" s="353" t="s">
        <v>264</v>
      </c>
      <c r="C919" s="354">
        <v>13429264000107</v>
      </c>
      <c r="D919" s="355" t="s">
        <v>13</v>
      </c>
      <c r="E919" s="355" t="s">
        <v>615</v>
      </c>
      <c r="F919" s="355" t="s">
        <v>619</v>
      </c>
      <c r="G919" s="356" t="s">
        <v>34</v>
      </c>
      <c r="H919" s="356" t="s">
        <v>1336</v>
      </c>
      <c r="I919" s="356" t="s">
        <v>34</v>
      </c>
      <c r="J919" s="356" t="s">
        <v>1417</v>
      </c>
      <c r="K919" s="357" t="s">
        <v>48</v>
      </c>
      <c r="L919" s="358"/>
      <c r="M919" s="358" t="s">
        <v>1414</v>
      </c>
      <c r="N919" s="357">
        <v>273066</v>
      </c>
      <c r="O919" s="357" t="s">
        <v>1320</v>
      </c>
      <c r="P919" s="361">
        <v>40664</v>
      </c>
      <c r="Q919" s="362">
        <v>36.400477000000002</v>
      </c>
      <c r="R919" s="362">
        <v>33.587257606425702</v>
      </c>
      <c r="S919" s="841">
        <v>31</v>
      </c>
      <c r="T919" s="359">
        <v>9.7131219214188658E-2</v>
      </c>
      <c r="U919" s="664">
        <v>0.97118720892778521</v>
      </c>
      <c r="V919" s="359">
        <v>0.10751289594264679</v>
      </c>
      <c r="W919" s="664">
        <v>0.93558805828195224</v>
      </c>
      <c r="X919" s="359">
        <v>0.13206556283968496</v>
      </c>
      <c r="Y919" s="664">
        <v>0.86856247115006913</v>
      </c>
      <c r="Z919" s="359">
        <v>0.14725862823984359</v>
      </c>
      <c r="AA919" s="664">
        <v>0.7777639848680441</v>
      </c>
      <c r="AB919" s="359">
        <v>1.922753622209045E-2</v>
      </c>
      <c r="AC919" s="363">
        <v>-0.38496269257596233</v>
      </c>
      <c r="AD919" s="865">
        <v>10295477000103</v>
      </c>
      <c r="AE919" s="360" t="s">
        <v>1858</v>
      </c>
      <c r="AF919" s="844" t="s">
        <v>1785</v>
      </c>
      <c r="AG919" s="364" t="s">
        <v>719</v>
      </c>
      <c r="AH919" s="364" t="s">
        <v>1747</v>
      </c>
      <c r="AI919" s="364">
        <v>50000</v>
      </c>
      <c r="AJ919" s="364">
        <v>10000</v>
      </c>
      <c r="AK919" s="364">
        <v>10000</v>
      </c>
      <c r="AL919" s="359">
        <v>2.3E-2</v>
      </c>
      <c r="AM919" s="359">
        <v>0.2</v>
      </c>
      <c r="AN919" s="664" t="s">
        <v>64</v>
      </c>
      <c r="AO919" s="357" t="s">
        <v>1323</v>
      </c>
      <c r="AP919" s="360" t="s">
        <v>1762</v>
      </c>
      <c r="AQ919" s="366" t="s">
        <v>664</v>
      </c>
      <c r="AR919" s="359">
        <v>3.2006399999999998E-3</v>
      </c>
      <c r="AS919" s="359">
        <v>3.2006399999999998E-3</v>
      </c>
      <c r="AT919" s="359" t="s">
        <v>1417</v>
      </c>
      <c r="AX919" s="198"/>
      <c r="AY919" s="184"/>
      <c r="AZ919" s="184"/>
      <c r="BA919" s="184"/>
      <c r="BB919" s="848"/>
      <c r="BC919" s="184"/>
      <c r="BD919" s="184"/>
      <c r="BE919" s="184"/>
      <c r="BF919" s="184"/>
      <c r="BG919" s="848"/>
      <c r="BH919" s="186"/>
      <c r="BI919" s="199"/>
      <c r="BJ919" s="199"/>
      <c r="BK919" s="199"/>
      <c r="BL919" s="186"/>
      <c r="BM919" s="186"/>
      <c r="BN919" s="186"/>
      <c r="BO919" s="186"/>
      <c r="BP919" s="186"/>
      <c r="BQ919" s="186"/>
      <c r="BR919" s="186"/>
      <c r="BS919" s="186"/>
      <c r="BT919" s="187"/>
      <c r="BU919" s="188"/>
      <c r="BV919" s="189"/>
      <c r="BW919" s="185"/>
    </row>
    <row r="920" spans="2:75" customFormat="1" ht="18.75">
      <c r="B920" s="353" t="s">
        <v>271</v>
      </c>
      <c r="C920" s="354">
        <v>30586677000114</v>
      </c>
      <c r="D920" s="355" t="s">
        <v>13</v>
      </c>
      <c r="E920" s="355" t="s">
        <v>615</v>
      </c>
      <c r="F920" s="355" t="s">
        <v>619</v>
      </c>
      <c r="G920" s="356" t="s">
        <v>34</v>
      </c>
      <c r="H920" s="356" t="s">
        <v>865</v>
      </c>
      <c r="I920" s="356" t="s">
        <v>34</v>
      </c>
      <c r="J920" s="356" t="s">
        <v>611</v>
      </c>
      <c r="K920" s="357" t="s">
        <v>48</v>
      </c>
      <c r="L920" s="358"/>
      <c r="M920" s="358" t="s">
        <v>34</v>
      </c>
      <c r="N920" s="357">
        <v>468894</v>
      </c>
      <c r="O920" s="357" t="s">
        <v>1320</v>
      </c>
      <c r="P920" s="361">
        <v>43282</v>
      </c>
      <c r="Q920" s="362">
        <v>638.70547065000005</v>
      </c>
      <c r="R920" s="362">
        <v>522.07169560864554</v>
      </c>
      <c r="S920" s="841">
        <v>31</v>
      </c>
      <c r="T920" s="359">
        <v>0.21082377148123488</v>
      </c>
      <c r="U920" s="664">
        <v>2.1079664381540111</v>
      </c>
      <c r="V920" s="359">
        <v>0.23294577676998074</v>
      </c>
      <c r="W920" s="664">
        <v>2.0271176314464552</v>
      </c>
      <c r="X920" s="359">
        <v>0.31410097058577668</v>
      </c>
      <c r="Y920" s="664">
        <v>2.0657642260139419</v>
      </c>
      <c r="Z920" s="359">
        <v>0.40653285100856196</v>
      </c>
      <c r="AA920" s="664">
        <v>2.1471516742992161</v>
      </c>
      <c r="AB920" s="359">
        <v>6.0296327671325492E-2</v>
      </c>
      <c r="AC920" s="363">
        <v>1.9575155116421288</v>
      </c>
      <c r="AD920" s="865">
        <v>29236556000163</v>
      </c>
      <c r="AE920" s="360" t="s">
        <v>1982</v>
      </c>
      <c r="AF920" s="844" t="s">
        <v>1741</v>
      </c>
      <c r="AG920" s="364" t="s">
        <v>1436</v>
      </c>
      <c r="AH920" s="364" t="s">
        <v>1747</v>
      </c>
      <c r="AI920" s="364">
        <v>25000</v>
      </c>
      <c r="AJ920" s="364">
        <v>5000</v>
      </c>
      <c r="AK920" s="364">
        <v>10000</v>
      </c>
      <c r="AL920" s="359">
        <v>1.9E-2</v>
      </c>
      <c r="AM920" s="359">
        <v>0.2</v>
      </c>
      <c r="AN920" s="664" t="s">
        <v>2161</v>
      </c>
      <c r="AO920" s="357" t="s">
        <v>1323</v>
      </c>
      <c r="AP920" s="360" t="s">
        <v>1762</v>
      </c>
      <c r="AQ920" s="366" t="s">
        <v>664</v>
      </c>
      <c r="AR920" s="359">
        <v>3.8E-3</v>
      </c>
      <c r="AS920" s="359">
        <v>3.8E-3</v>
      </c>
      <c r="AT920" s="359" t="s">
        <v>1417</v>
      </c>
      <c r="AX920" s="198"/>
      <c r="AY920" s="184"/>
      <c r="AZ920" s="184"/>
      <c r="BA920" s="184"/>
      <c r="BB920" s="848"/>
      <c r="BC920" s="184"/>
      <c r="BD920" s="184"/>
      <c r="BE920" s="184"/>
      <c r="BF920" s="184"/>
      <c r="BG920" s="848"/>
      <c r="BH920" s="186"/>
      <c r="BI920" s="199"/>
      <c r="BJ920" s="199"/>
      <c r="BK920" s="199"/>
      <c r="BL920" s="186"/>
      <c r="BM920" s="186"/>
      <c r="BN920" s="186"/>
      <c r="BO920" s="186"/>
      <c r="BP920" s="186"/>
      <c r="BQ920" s="186"/>
      <c r="BR920" s="186"/>
      <c r="BS920" s="186"/>
      <c r="BT920" s="187"/>
      <c r="BU920" s="188"/>
      <c r="BV920" s="189"/>
      <c r="BW920" s="185"/>
    </row>
    <row r="921" spans="2:75" customFormat="1" ht="18.75">
      <c r="B921" s="353" t="s">
        <v>273</v>
      </c>
      <c r="C921" s="354">
        <v>33150614000109</v>
      </c>
      <c r="D921" s="355" t="s">
        <v>13</v>
      </c>
      <c r="E921" s="355" t="s">
        <v>615</v>
      </c>
      <c r="F921" s="355" t="s">
        <v>619</v>
      </c>
      <c r="G921" s="356" t="s">
        <v>34</v>
      </c>
      <c r="H921" s="356" t="s">
        <v>865</v>
      </c>
      <c r="I921" s="356" t="s">
        <v>34</v>
      </c>
      <c r="J921" s="356" t="s">
        <v>611</v>
      </c>
      <c r="K921" s="357" t="s">
        <v>48</v>
      </c>
      <c r="L921" s="358"/>
      <c r="M921" s="358" t="s">
        <v>34</v>
      </c>
      <c r="N921" s="357">
        <v>494968</v>
      </c>
      <c r="O921" s="357" t="s">
        <v>1320</v>
      </c>
      <c r="P921" s="361">
        <v>43595</v>
      </c>
      <c r="Q921" s="362">
        <v>1313.92673051</v>
      </c>
      <c r="R921" s="362">
        <v>1083.9163097924697</v>
      </c>
      <c r="S921" s="841">
        <v>31</v>
      </c>
      <c r="T921" s="359">
        <v>0.21035400127258885</v>
      </c>
      <c r="U921" s="664">
        <v>2.1032693405425182</v>
      </c>
      <c r="V921" s="359">
        <v>0.23233050243346143</v>
      </c>
      <c r="W921" s="664">
        <v>2.0217634521476122</v>
      </c>
      <c r="X921" s="359">
        <v>0.31366180406669519</v>
      </c>
      <c r="Y921" s="664">
        <v>2.062875936675995</v>
      </c>
      <c r="Z921" s="359">
        <v>0.40568438040738042</v>
      </c>
      <c r="AA921" s="664">
        <v>2.1426703757586409</v>
      </c>
      <c r="AB921" s="359">
        <v>6.000381819403415E-2</v>
      </c>
      <c r="AC921" s="363">
        <v>1.9568041819517221</v>
      </c>
      <c r="AD921" s="865">
        <v>29236556000163</v>
      </c>
      <c r="AE921" s="360" t="s">
        <v>1982</v>
      </c>
      <c r="AF921" s="844" t="s">
        <v>1760</v>
      </c>
      <c r="AG921" s="364" t="s">
        <v>1435</v>
      </c>
      <c r="AH921" s="364" t="s">
        <v>1747</v>
      </c>
      <c r="AI921" s="364">
        <v>500</v>
      </c>
      <c r="AJ921" s="364">
        <v>100</v>
      </c>
      <c r="AK921" s="364">
        <v>100</v>
      </c>
      <c r="AL921" s="359">
        <v>1.9E-2</v>
      </c>
      <c r="AM921" s="359">
        <v>0.2</v>
      </c>
      <c r="AN921" s="664" t="s">
        <v>64</v>
      </c>
      <c r="AO921" s="357" t="s">
        <v>1323</v>
      </c>
      <c r="AP921" s="360" t="s">
        <v>1762</v>
      </c>
      <c r="AQ921" s="366" t="s">
        <v>664</v>
      </c>
      <c r="AR921" s="359">
        <v>4.7499999999999999E-3</v>
      </c>
      <c r="AS921" s="359">
        <v>4.7499999999999999E-3</v>
      </c>
      <c r="AT921" s="359" t="s">
        <v>1417</v>
      </c>
      <c r="AX921" s="198"/>
      <c r="AY921" s="184"/>
      <c r="AZ921" s="184"/>
      <c r="BA921" s="184"/>
      <c r="BB921" s="848"/>
      <c r="BC921" s="184"/>
      <c r="BD921" s="184"/>
      <c r="BE921" s="184"/>
      <c r="BF921" s="184"/>
      <c r="BG921" s="848"/>
      <c r="BH921" s="186"/>
      <c r="BI921" s="199"/>
      <c r="BJ921" s="199"/>
      <c r="BK921" s="199"/>
      <c r="BL921" s="186"/>
      <c r="BM921" s="186"/>
      <c r="BN921" s="186"/>
      <c r="BO921" s="186"/>
      <c r="BP921" s="186"/>
      <c r="BQ921" s="186"/>
      <c r="BR921" s="186"/>
      <c r="BS921" s="186"/>
      <c r="BT921" s="187"/>
      <c r="BU921" s="188"/>
      <c r="BV921" s="189"/>
      <c r="BW921" s="185"/>
    </row>
    <row r="922" spans="2:75" customFormat="1" ht="18.75">
      <c r="B922" s="353" t="s">
        <v>1053</v>
      </c>
      <c r="C922" s="354">
        <v>14796095000106</v>
      </c>
      <c r="D922" s="355" t="s">
        <v>13</v>
      </c>
      <c r="E922" s="355" t="s">
        <v>615</v>
      </c>
      <c r="F922" s="355" t="s">
        <v>619</v>
      </c>
      <c r="G922" s="356" t="s">
        <v>34</v>
      </c>
      <c r="H922" s="356" t="s">
        <v>1336</v>
      </c>
      <c r="I922" s="356" t="s">
        <v>34</v>
      </c>
      <c r="J922" s="356" t="s">
        <v>1417</v>
      </c>
      <c r="K922" s="357" t="s">
        <v>48</v>
      </c>
      <c r="L922" s="358"/>
      <c r="M922" s="358" t="s">
        <v>1414</v>
      </c>
      <c r="N922" s="357">
        <v>301485</v>
      </c>
      <c r="O922" s="357" t="s">
        <v>1320</v>
      </c>
      <c r="P922" s="361">
        <v>40955</v>
      </c>
      <c r="Q922" s="362">
        <v>65.533105000000006</v>
      </c>
      <c r="R922" s="362">
        <v>70.307663145161314</v>
      </c>
      <c r="S922" s="841">
        <v>31</v>
      </c>
      <c r="T922" s="359">
        <v>0.1898859421065362</v>
      </c>
      <c r="U922" s="664">
        <v>1.8986150860765794</v>
      </c>
      <c r="V922" s="359">
        <v>0.20309813208476268</v>
      </c>
      <c r="W922" s="664">
        <v>1.7673804186173121</v>
      </c>
      <c r="X922" s="359">
        <v>0.29992475266960228</v>
      </c>
      <c r="Y922" s="664">
        <v>1.9725307546980237</v>
      </c>
      <c r="Z922" s="359">
        <v>0.30035129814093775</v>
      </c>
      <c r="AA922" s="664">
        <v>1.586341155656509</v>
      </c>
      <c r="AB922" s="359">
        <v>3.4332626667571038E-2</v>
      </c>
      <c r="AC922" s="363">
        <v>2.5685000125478861</v>
      </c>
      <c r="AD922" s="865">
        <v>0</v>
      </c>
      <c r="AE922" s="360" t="s">
        <v>1873</v>
      </c>
      <c r="AF922" s="844" t="s">
        <v>1760</v>
      </c>
      <c r="AG922" s="364" t="s">
        <v>1435</v>
      </c>
      <c r="AH922" s="364" t="s">
        <v>1742</v>
      </c>
      <c r="AI922" s="364">
        <v>5000</v>
      </c>
      <c r="AJ922" s="364">
        <v>0</v>
      </c>
      <c r="AK922" s="364">
        <v>0</v>
      </c>
      <c r="AL922" s="359">
        <v>6.7000000000000002E-3</v>
      </c>
      <c r="AM922" s="359">
        <v>0.2</v>
      </c>
      <c r="AN922" s="664" t="s">
        <v>2161</v>
      </c>
      <c r="AO922" s="357" t="s">
        <v>1323</v>
      </c>
      <c r="AP922" s="360" t="s">
        <v>1762</v>
      </c>
      <c r="AQ922" s="366" t="s">
        <v>686</v>
      </c>
      <c r="AR922" s="359">
        <v>1.34E-3</v>
      </c>
      <c r="AS922" s="359">
        <v>1.34E-3</v>
      </c>
      <c r="AT922" s="359" t="s">
        <v>1417</v>
      </c>
      <c r="AX922" s="198"/>
      <c r="AY922" s="184"/>
      <c r="AZ922" s="184"/>
      <c r="BA922" s="184"/>
      <c r="BB922" s="848"/>
      <c r="BC922" s="184"/>
      <c r="BD922" s="184"/>
      <c r="BE922" s="184"/>
      <c r="BF922" s="184"/>
      <c r="BG922" s="848"/>
      <c r="BH922" s="186"/>
      <c r="BI922" s="199"/>
      <c r="BJ922" s="199"/>
      <c r="BK922" s="199"/>
      <c r="BL922" s="186"/>
      <c r="BM922" s="186"/>
      <c r="BN922" s="186"/>
      <c r="BO922" s="186"/>
      <c r="BP922" s="186"/>
      <c r="BQ922" s="186"/>
      <c r="BR922" s="186"/>
      <c r="BS922" s="186"/>
      <c r="BT922" s="187"/>
      <c r="BU922" s="188"/>
      <c r="BV922" s="189"/>
      <c r="BW922" s="185"/>
    </row>
    <row r="923" spans="2:75" customFormat="1" ht="18.75">
      <c r="B923" s="353" t="s">
        <v>1625</v>
      </c>
      <c r="C923" s="354">
        <v>35591322000137</v>
      </c>
      <c r="D923" s="355" t="s">
        <v>13</v>
      </c>
      <c r="E923" s="355" t="s">
        <v>615</v>
      </c>
      <c r="F923" s="355" t="s">
        <v>619</v>
      </c>
      <c r="G923" s="356" t="s">
        <v>34</v>
      </c>
      <c r="H923" s="356" t="s">
        <v>1336</v>
      </c>
      <c r="I923" s="356" t="s">
        <v>34</v>
      </c>
      <c r="J923" s="356" t="s">
        <v>611</v>
      </c>
      <c r="K923" s="357" t="s">
        <v>48</v>
      </c>
      <c r="L923" s="358"/>
      <c r="M923" s="358" t="s">
        <v>1417</v>
      </c>
      <c r="N923" s="357">
        <v>536318</v>
      </c>
      <c r="O923" s="357" t="s">
        <v>1320</v>
      </c>
      <c r="P923" s="361">
        <v>43953</v>
      </c>
      <c r="Q923" s="362">
        <v>114.1555353</v>
      </c>
      <c r="R923" s="362">
        <v>155.64164514972103</v>
      </c>
      <c r="S923" s="841">
        <v>31</v>
      </c>
      <c r="T923" s="359">
        <v>0.12889818180298329</v>
      </c>
      <c r="U923" s="664">
        <v>1.288815958801627</v>
      </c>
      <c r="V923" s="359">
        <v>0.14104583443646868</v>
      </c>
      <c r="W923" s="664">
        <v>1.2273950693279483</v>
      </c>
      <c r="X923" s="359">
        <v>0.24257187467221297</v>
      </c>
      <c r="Y923" s="664">
        <v>1.5953350924082941</v>
      </c>
      <c r="Z923" s="359"/>
      <c r="AA923" s="664"/>
      <c r="AB923" s="359">
        <v>4.0248676177115535E-2</v>
      </c>
      <c r="AC923" s="363">
        <v>0.64924009582758924</v>
      </c>
      <c r="AD923" s="865">
        <v>35162628000178</v>
      </c>
      <c r="AE923" s="360" t="s">
        <v>1829</v>
      </c>
      <c r="AF923" s="844" t="s">
        <v>1830</v>
      </c>
      <c r="AG923" s="364" t="s">
        <v>1439</v>
      </c>
      <c r="AH923" s="364" t="s">
        <v>1747</v>
      </c>
      <c r="AI923" s="364">
        <v>1000</v>
      </c>
      <c r="AJ923" s="364">
        <v>100</v>
      </c>
      <c r="AK923" s="364">
        <v>1000</v>
      </c>
      <c r="AL923" s="359">
        <v>2.2000000000000002E-2</v>
      </c>
      <c r="AM923" s="359">
        <v>0</v>
      </c>
      <c r="AN923" s="664" t="s">
        <v>64</v>
      </c>
      <c r="AO923" s="357" t="s">
        <v>1323</v>
      </c>
      <c r="AP923" s="360" t="s">
        <v>1762</v>
      </c>
      <c r="AQ923" s="366" t="s">
        <v>668</v>
      </c>
      <c r="AR923" s="359">
        <v>0</v>
      </c>
      <c r="AS923" s="359">
        <v>0</v>
      </c>
      <c r="AT923" s="359" t="s">
        <v>1417</v>
      </c>
      <c r="AX923" s="198"/>
      <c r="AY923" s="184"/>
      <c r="AZ923" s="184"/>
      <c r="BA923" s="184"/>
      <c r="BB923" s="848"/>
      <c r="BC923" s="184"/>
      <c r="BD923" s="184"/>
      <c r="BE923" s="184"/>
      <c r="BF923" s="184"/>
      <c r="BG923" s="848"/>
      <c r="BH923" s="186"/>
      <c r="BI923" s="199"/>
      <c r="BJ923" s="199"/>
      <c r="BK923" s="199"/>
      <c r="BL923" s="186"/>
      <c r="BM923" s="186"/>
      <c r="BN923" s="186"/>
      <c r="BO923" s="186"/>
      <c r="BP923" s="186"/>
      <c r="BQ923" s="186"/>
      <c r="BR923" s="186"/>
      <c r="BS923" s="186"/>
      <c r="BT923" s="187"/>
      <c r="BU923" s="188"/>
      <c r="BV923" s="189"/>
      <c r="BW923" s="185"/>
    </row>
    <row r="924" spans="2:75" customFormat="1" ht="18.75">
      <c r="B924" s="353" t="s">
        <v>1626</v>
      </c>
      <c r="C924" s="354">
        <v>23884835000157</v>
      </c>
      <c r="D924" s="355" t="s">
        <v>13</v>
      </c>
      <c r="E924" s="355" t="s">
        <v>615</v>
      </c>
      <c r="F924" s="355" t="s">
        <v>619</v>
      </c>
      <c r="G924" s="356" t="s">
        <v>34</v>
      </c>
      <c r="H924" s="356" t="s">
        <v>1337</v>
      </c>
      <c r="I924" s="356" t="s">
        <v>34</v>
      </c>
      <c r="J924" s="356" t="s">
        <v>611</v>
      </c>
      <c r="K924" s="357" t="s">
        <v>48</v>
      </c>
      <c r="L924" s="358"/>
      <c r="M924" s="358" t="s">
        <v>1417</v>
      </c>
      <c r="N924" s="357">
        <v>419753</v>
      </c>
      <c r="O924" s="357" t="s">
        <v>1320</v>
      </c>
      <c r="P924" s="361">
        <v>42552</v>
      </c>
      <c r="Q924" s="362">
        <v>8.1312529999999992</v>
      </c>
      <c r="R924" s="362">
        <v>15.15527436032388</v>
      </c>
      <c r="S924" s="841">
        <v>31</v>
      </c>
      <c r="T924" s="359">
        <v>-1.6844526455087605E-2</v>
      </c>
      <c r="U924" s="664">
        <v>-0.16842358992274511</v>
      </c>
      <c r="V924" s="359">
        <v>-2.434510783678856E-2</v>
      </c>
      <c r="W924" s="664">
        <v>-0.21185358249336184</v>
      </c>
      <c r="X924" s="359">
        <v>2.176079265929709E-2</v>
      </c>
      <c r="Y924" s="664">
        <v>0.14311533938099297</v>
      </c>
      <c r="Z924" s="359">
        <v>4.2053122038973267E-2</v>
      </c>
      <c r="AA924" s="664">
        <v>0.22210857295168265</v>
      </c>
      <c r="AB924" s="359">
        <v>0.10423865330727661</v>
      </c>
      <c r="AC924" s="363">
        <v>-1.3359716715121051</v>
      </c>
      <c r="AD924" s="865">
        <v>24029438000160</v>
      </c>
      <c r="AE924" s="360" t="s">
        <v>1829</v>
      </c>
      <c r="AF924" s="844" t="s">
        <v>1830</v>
      </c>
      <c r="AG924" s="364" t="s">
        <v>1439</v>
      </c>
      <c r="AH924" s="364" t="s">
        <v>1747</v>
      </c>
      <c r="AI924" s="364">
        <v>1000</v>
      </c>
      <c r="AJ924" s="364">
        <v>100</v>
      </c>
      <c r="AK924" s="364">
        <v>1000</v>
      </c>
      <c r="AL924" s="359">
        <v>1.9E-2</v>
      </c>
      <c r="AM924" s="359">
        <v>0</v>
      </c>
      <c r="AN924" s="664" t="s">
        <v>64</v>
      </c>
      <c r="AO924" s="357" t="s">
        <v>1323</v>
      </c>
      <c r="AP924" s="360" t="s">
        <v>1762</v>
      </c>
      <c r="AQ924" s="366" t="s">
        <v>664</v>
      </c>
      <c r="AR924" s="359">
        <v>0</v>
      </c>
      <c r="AS924" s="359">
        <v>0</v>
      </c>
      <c r="AT924" s="359" t="s">
        <v>1417</v>
      </c>
      <c r="AX924" s="198"/>
      <c r="AY924" s="184"/>
      <c r="AZ924" s="184"/>
      <c r="BA924" s="184"/>
      <c r="BB924" s="848"/>
      <c r="BC924" s="184"/>
      <c r="BD924" s="184"/>
      <c r="BE924" s="184"/>
      <c r="BF924" s="184"/>
      <c r="BG924" s="848"/>
      <c r="BH924" s="186"/>
      <c r="BI924" s="199"/>
      <c r="BJ924" s="199"/>
      <c r="BK924" s="199"/>
      <c r="BL924" s="186"/>
      <c r="BM924" s="186"/>
      <c r="BN924" s="186"/>
      <c r="BO924" s="186"/>
      <c r="BP924" s="186"/>
      <c r="BQ924" s="186"/>
      <c r="BR924" s="186"/>
      <c r="BS924" s="186"/>
      <c r="BT924" s="187"/>
      <c r="BU924" s="188"/>
      <c r="BV924" s="189"/>
      <c r="BW924" s="185"/>
    </row>
    <row r="925" spans="2:75" customFormat="1" ht="18.75">
      <c r="B925" s="353" t="s">
        <v>1628</v>
      </c>
      <c r="C925" s="354">
        <v>27249950000100</v>
      </c>
      <c r="D925" s="355" t="s">
        <v>13</v>
      </c>
      <c r="E925" s="355" t="s">
        <v>615</v>
      </c>
      <c r="F925" s="355" t="s">
        <v>619</v>
      </c>
      <c r="G925" s="356" t="s">
        <v>34</v>
      </c>
      <c r="H925" s="356" t="s">
        <v>1337</v>
      </c>
      <c r="I925" s="356" t="s">
        <v>34</v>
      </c>
      <c r="J925" s="356" t="s">
        <v>611</v>
      </c>
      <c r="K925" s="357" t="s">
        <v>48</v>
      </c>
      <c r="L925" s="358"/>
      <c r="M925" s="358" t="s">
        <v>1417</v>
      </c>
      <c r="N925" s="357">
        <v>444391</v>
      </c>
      <c r="O925" s="357" t="s">
        <v>1320</v>
      </c>
      <c r="P925" s="361">
        <v>42918</v>
      </c>
      <c r="Q925" s="362">
        <v>33.578566000000002</v>
      </c>
      <c r="R925" s="362">
        <v>60.443864760956195</v>
      </c>
      <c r="S925" s="841">
        <v>31</v>
      </c>
      <c r="T925" s="359">
        <v>-1.0208665792370231E-2</v>
      </c>
      <c r="U925" s="664">
        <v>-0.10207352196316624</v>
      </c>
      <c r="V925" s="359">
        <v>-1.9950042558942949E-2</v>
      </c>
      <c r="W925" s="664">
        <v>-0.17360728140297402</v>
      </c>
      <c r="X925" s="359">
        <v>6.035403026250985E-2</v>
      </c>
      <c r="Y925" s="664">
        <v>0.39693349682919249</v>
      </c>
      <c r="Z925" s="359">
        <v>7.8827784850812543E-2</v>
      </c>
      <c r="AA925" s="664">
        <v>0.41633833478356674</v>
      </c>
      <c r="AB925" s="359">
        <v>0.10112473860121225</v>
      </c>
      <c r="AC925" s="363">
        <v>-1.3336481703956742</v>
      </c>
      <c r="AD925" s="865">
        <v>23951048000180</v>
      </c>
      <c r="AE925" s="360" t="s">
        <v>1829</v>
      </c>
      <c r="AF925" s="844" t="s">
        <v>1830</v>
      </c>
      <c r="AG925" s="364" t="s">
        <v>1439</v>
      </c>
      <c r="AH925" s="364" t="s">
        <v>1747</v>
      </c>
      <c r="AI925" s="364">
        <v>1000</v>
      </c>
      <c r="AJ925" s="364">
        <v>100</v>
      </c>
      <c r="AK925" s="364">
        <v>1000</v>
      </c>
      <c r="AL925" s="359">
        <v>2.5000000000000001E-2</v>
      </c>
      <c r="AM925" s="359">
        <v>0</v>
      </c>
      <c r="AN925" s="664" t="s">
        <v>64</v>
      </c>
      <c r="AO925" s="357" t="s">
        <v>1323</v>
      </c>
      <c r="AP925" s="360" t="s">
        <v>1762</v>
      </c>
      <c r="AQ925" s="366" t="s">
        <v>664</v>
      </c>
      <c r="AR925" s="359">
        <v>0</v>
      </c>
      <c r="AS925" s="359">
        <v>0</v>
      </c>
      <c r="AT925" s="359" t="s">
        <v>1417</v>
      </c>
      <c r="AX925" s="198"/>
      <c r="AY925" s="184"/>
      <c r="AZ925" s="184"/>
      <c r="BA925" s="184"/>
      <c r="BB925" s="848"/>
      <c r="BC925" s="184"/>
      <c r="BD925" s="184"/>
      <c r="BE925" s="184"/>
      <c r="BF925" s="184"/>
      <c r="BG925" s="848"/>
      <c r="BH925" s="186"/>
      <c r="BI925" s="199"/>
      <c r="BJ925" s="199"/>
      <c r="BK925" s="199"/>
      <c r="BL925" s="186"/>
      <c r="BM925" s="186"/>
      <c r="BN925" s="186"/>
      <c r="BO925" s="186"/>
      <c r="BP925" s="186"/>
      <c r="BQ925" s="186"/>
      <c r="BR925" s="186"/>
      <c r="BS925" s="186"/>
      <c r="BT925" s="187"/>
      <c r="BU925" s="188"/>
      <c r="BV925" s="189"/>
      <c r="BW925" s="185"/>
    </row>
    <row r="926" spans="2:75" customFormat="1" ht="18.75">
      <c r="B926" s="353" t="s">
        <v>1632</v>
      </c>
      <c r="C926" s="354">
        <v>30129277000180</v>
      </c>
      <c r="D926" s="355" t="s">
        <v>13</v>
      </c>
      <c r="E926" s="355" t="s">
        <v>615</v>
      </c>
      <c r="F926" s="355" t="s">
        <v>619</v>
      </c>
      <c r="G926" s="356" t="s">
        <v>34</v>
      </c>
      <c r="H926" s="356" t="s">
        <v>1336</v>
      </c>
      <c r="I926" s="356" t="s">
        <v>34</v>
      </c>
      <c r="J926" s="356" t="s">
        <v>611</v>
      </c>
      <c r="K926" s="357" t="s">
        <v>48</v>
      </c>
      <c r="L926" s="358"/>
      <c r="M926" s="358" t="s">
        <v>1417</v>
      </c>
      <c r="N926" s="357">
        <v>480142</v>
      </c>
      <c r="O926" s="357" t="s">
        <v>1320</v>
      </c>
      <c r="P926" s="361">
        <v>43418</v>
      </c>
      <c r="Q926" s="362">
        <v>59.890335989999997</v>
      </c>
      <c r="R926" s="362">
        <v>72.762994055298762</v>
      </c>
      <c r="S926" s="841">
        <v>31</v>
      </c>
      <c r="T926" s="359">
        <v>0.17407324246324185</v>
      </c>
      <c r="U926" s="664">
        <v>1.7405084365726771</v>
      </c>
      <c r="V926" s="359">
        <v>0.17645776281755388</v>
      </c>
      <c r="W926" s="664">
        <v>1.5355532397836387</v>
      </c>
      <c r="X926" s="359">
        <v>0.24195764817108345</v>
      </c>
      <c r="Y926" s="664">
        <v>1.5912954769612715</v>
      </c>
      <c r="Z926" s="359">
        <v>0.2031633188332147</v>
      </c>
      <c r="AA926" s="664">
        <v>1.0730312669854452</v>
      </c>
      <c r="AB926" s="359">
        <v>3.4869530469118143E-2</v>
      </c>
      <c r="AC926" s="363">
        <v>1.7649501421808429</v>
      </c>
      <c r="AD926" s="865">
        <v>30493304000107</v>
      </c>
      <c r="AE926" s="360" t="s">
        <v>1829</v>
      </c>
      <c r="AF926" s="844" t="s">
        <v>1830</v>
      </c>
      <c r="AG926" s="364" t="s">
        <v>1439</v>
      </c>
      <c r="AH926" s="364" t="s">
        <v>1747</v>
      </c>
      <c r="AI926" s="364">
        <v>5000</v>
      </c>
      <c r="AJ926" s="364">
        <v>1000</v>
      </c>
      <c r="AK926" s="364">
        <v>5000</v>
      </c>
      <c r="AL926" s="359">
        <v>2.2000000000000002E-2</v>
      </c>
      <c r="AM926" s="359">
        <v>0</v>
      </c>
      <c r="AN926" s="664" t="s">
        <v>64</v>
      </c>
      <c r="AO926" s="357" t="s">
        <v>1323</v>
      </c>
      <c r="AP926" s="360" t="s">
        <v>1762</v>
      </c>
      <c r="AQ926" s="366" t="s">
        <v>664</v>
      </c>
      <c r="AR926" s="359">
        <v>0</v>
      </c>
      <c r="AS926" s="359">
        <v>0</v>
      </c>
      <c r="AT926" s="359" t="s">
        <v>1417</v>
      </c>
      <c r="AX926" s="198"/>
      <c r="AY926" s="184"/>
      <c r="AZ926" s="184"/>
      <c r="BA926" s="184"/>
      <c r="BB926" s="848"/>
      <c r="BC926" s="184"/>
      <c r="BD926" s="184"/>
      <c r="BE926" s="184"/>
      <c r="BF926" s="184"/>
      <c r="BG926" s="848"/>
      <c r="BH926" s="186"/>
      <c r="BI926" s="199"/>
      <c r="BJ926" s="199"/>
      <c r="BK926" s="199"/>
      <c r="BL926" s="186"/>
      <c r="BM926" s="186"/>
      <c r="BN926" s="186"/>
      <c r="BO926" s="186"/>
      <c r="BP926" s="186"/>
      <c r="BQ926" s="186"/>
      <c r="BR926" s="186"/>
      <c r="BS926" s="186"/>
      <c r="BT926" s="187"/>
      <c r="BU926" s="188"/>
      <c r="BV926" s="189"/>
      <c r="BW926" s="185"/>
    </row>
    <row r="927" spans="2:75" customFormat="1" ht="18.75">
      <c r="B927" s="353" t="s">
        <v>1636</v>
      </c>
      <c r="C927" s="354">
        <v>26570686000140</v>
      </c>
      <c r="D927" s="355" t="s">
        <v>13</v>
      </c>
      <c r="E927" s="355" t="s">
        <v>615</v>
      </c>
      <c r="F927" s="355" t="s">
        <v>619</v>
      </c>
      <c r="G927" s="356" t="s">
        <v>34</v>
      </c>
      <c r="H927" s="356" t="s">
        <v>1337</v>
      </c>
      <c r="I927" s="356" t="s">
        <v>34</v>
      </c>
      <c r="J927" s="356" t="s">
        <v>611</v>
      </c>
      <c r="K927" s="357" t="s">
        <v>48</v>
      </c>
      <c r="L927" s="358"/>
      <c r="M927" s="358" t="s">
        <v>1417</v>
      </c>
      <c r="N927" s="357">
        <v>434922</v>
      </c>
      <c r="O927" s="357" t="s">
        <v>1320</v>
      </c>
      <c r="P927" s="361">
        <v>42778</v>
      </c>
      <c r="Q927" s="362">
        <v>11.90203</v>
      </c>
      <c r="R927" s="362">
        <v>9.4627946275303625</v>
      </c>
      <c r="S927" s="841">
        <v>31</v>
      </c>
      <c r="T927" s="359">
        <v>0.13851752967234909</v>
      </c>
      <c r="U927" s="664">
        <v>1.3849970598372674</v>
      </c>
      <c r="V927" s="359">
        <v>0.17988234579578233</v>
      </c>
      <c r="W927" s="664">
        <v>1.5653543060737269</v>
      </c>
      <c r="X927" s="359">
        <v>0.28918753227365102</v>
      </c>
      <c r="Y927" s="664">
        <v>1.9019147176338336</v>
      </c>
      <c r="Z927" s="359">
        <v>0.26311503716430007</v>
      </c>
      <c r="AA927" s="664">
        <v>1.3896734081367732</v>
      </c>
      <c r="AB927" s="359">
        <v>7.7554408066259323E-2</v>
      </c>
      <c r="AC927" s="363">
        <v>0.83770307010753164</v>
      </c>
      <c r="AD927" s="865">
        <v>26101893000155</v>
      </c>
      <c r="AE927" s="360" t="s">
        <v>1829</v>
      </c>
      <c r="AF927" s="844" t="s">
        <v>1830</v>
      </c>
      <c r="AG927" s="364" t="s">
        <v>1439</v>
      </c>
      <c r="AH927" s="364" t="s">
        <v>1742</v>
      </c>
      <c r="AI927" s="364">
        <v>1000</v>
      </c>
      <c r="AJ927" s="364">
        <v>100</v>
      </c>
      <c r="AK927" s="364">
        <v>1000</v>
      </c>
      <c r="AL927" s="359">
        <v>2.2000000000000002E-2</v>
      </c>
      <c r="AM927" s="359">
        <v>0</v>
      </c>
      <c r="AN927" s="664" t="s">
        <v>64</v>
      </c>
      <c r="AO927" s="357" t="s">
        <v>1323</v>
      </c>
      <c r="AP927" s="360" t="s">
        <v>1762</v>
      </c>
      <c r="AQ927" s="366" t="s">
        <v>664</v>
      </c>
      <c r="AR927" s="359">
        <v>0</v>
      </c>
      <c r="AS927" s="359">
        <v>0</v>
      </c>
      <c r="AT927" s="359" t="s">
        <v>1417</v>
      </c>
      <c r="AX927" s="198"/>
      <c r="AY927" s="184"/>
      <c r="AZ927" s="184"/>
      <c r="BA927" s="184"/>
      <c r="BB927" s="848"/>
      <c r="BC927" s="184"/>
      <c r="BD927" s="184"/>
      <c r="BE927" s="184"/>
      <c r="BF927" s="184"/>
      <c r="BG927" s="848"/>
      <c r="BH927" s="186"/>
      <c r="BI927" s="199"/>
      <c r="BJ927" s="199"/>
      <c r="BK927" s="199"/>
      <c r="BL927" s="186"/>
      <c r="BM927" s="186"/>
      <c r="BN927" s="186"/>
      <c r="BO927" s="186"/>
      <c r="BP927" s="186"/>
      <c r="BQ927" s="186"/>
      <c r="BR927" s="186"/>
      <c r="BS927" s="186"/>
      <c r="BT927" s="187"/>
      <c r="BU927" s="188"/>
      <c r="BV927" s="189"/>
      <c r="BW927" s="185"/>
    </row>
    <row r="928" spans="2:75" customFormat="1" ht="18.75">
      <c r="B928" s="353" t="s">
        <v>1642</v>
      </c>
      <c r="C928" s="354">
        <v>36976786000124</v>
      </c>
      <c r="D928" s="355" t="s">
        <v>13</v>
      </c>
      <c r="E928" s="355" t="s">
        <v>615</v>
      </c>
      <c r="F928" s="355" t="s">
        <v>619</v>
      </c>
      <c r="G928" s="356" t="s">
        <v>34</v>
      </c>
      <c r="H928" s="356" t="s">
        <v>1336</v>
      </c>
      <c r="I928" s="356" t="s">
        <v>34</v>
      </c>
      <c r="J928" s="356" t="s">
        <v>611</v>
      </c>
      <c r="K928" s="357" t="s">
        <v>48</v>
      </c>
      <c r="L928" s="358"/>
      <c r="M928" s="358" t="s">
        <v>1417</v>
      </c>
      <c r="N928" s="357">
        <v>544418</v>
      </c>
      <c r="O928" s="357" t="s">
        <v>1320</v>
      </c>
      <c r="P928" s="361">
        <v>44014</v>
      </c>
      <c r="Q928" s="362">
        <v>521.18303576000005</v>
      </c>
      <c r="R928" s="362">
        <v>346.42215040852017</v>
      </c>
      <c r="S928" s="841">
        <v>31</v>
      </c>
      <c r="T928" s="359">
        <v>0.19356644282342339</v>
      </c>
      <c r="U928" s="664">
        <v>1.935415357375637</v>
      </c>
      <c r="V928" s="359">
        <v>0.21622365667721866</v>
      </c>
      <c r="W928" s="664">
        <v>1.8816000567334572</v>
      </c>
      <c r="X928" s="359">
        <v>0.37191655032315407</v>
      </c>
      <c r="Y928" s="664">
        <v>2.4460029629557467</v>
      </c>
      <c r="Z928" s="359"/>
      <c r="AA928" s="664"/>
      <c r="AB928" s="359">
        <v>3.7745905607548882E-2</v>
      </c>
      <c r="AC928" s="363">
        <v>2.683969956165341</v>
      </c>
      <c r="AD928" s="865">
        <v>36017837000190</v>
      </c>
      <c r="AE928" s="360" t="s">
        <v>1829</v>
      </c>
      <c r="AF928" s="844" t="s">
        <v>1830</v>
      </c>
      <c r="AG928" s="364" t="s">
        <v>1439</v>
      </c>
      <c r="AH928" s="364" t="s">
        <v>1747</v>
      </c>
      <c r="AI928" s="364">
        <v>5000</v>
      </c>
      <c r="AJ928" s="364">
        <v>5000</v>
      </c>
      <c r="AK928" s="364">
        <v>5000</v>
      </c>
      <c r="AL928" s="359">
        <v>2.5000000000000001E-2</v>
      </c>
      <c r="AM928" s="359">
        <v>0</v>
      </c>
      <c r="AN928" s="664" t="s">
        <v>64</v>
      </c>
      <c r="AO928" s="357" t="s">
        <v>1323</v>
      </c>
      <c r="AP928" s="360" t="s">
        <v>1762</v>
      </c>
      <c r="AQ928" s="366" t="s">
        <v>668</v>
      </c>
      <c r="AR928" s="359">
        <v>0</v>
      </c>
      <c r="AS928" s="359">
        <v>0</v>
      </c>
      <c r="AT928" s="359" t="s">
        <v>1417</v>
      </c>
      <c r="AX928" s="198"/>
      <c r="AY928" s="184"/>
      <c r="AZ928" s="184"/>
      <c r="BA928" s="184"/>
      <c r="BB928" s="848"/>
      <c r="BC928" s="184"/>
      <c r="BD928" s="184"/>
      <c r="BE928" s="184"/>
      <c r="BF928" s="184"/>
      <c r="BG928" s="848"/>
      <c r="BH928" s="186"/>
      <c r="BI928" s="199"/>
      <c r="BJ928" s="199"/>
      <c r="BK928" s="199"/>
      <c r="BL928" s="186"/>
      <c r="BM928" s="186"/>
      <c r="BN928" s="186"/>
      <c r="BO928" s="186"/>
      <c r="BP928" s="186"/>
      <c r="BQ928" s="186"/>
      <c r="BR928" s="186"/>
      <c r="BS928" s="186"/>
      <c r="BT928" s="187"/>
      <c r="BU928" s="188"/>
      <c r="BV928" s="189"/>
      <c r="BW928" s="185"/>
    </row>
    <row r="929" spans="2:75" customFormat="1" ht="18.75">
      <c r="B929" s="353" t="s">
        <v>1646</v>
      </c>
      <c r="C929" s="354">
        <v>13667312000103</v>
      </c>
      <c r="D929" s="355" t="s">
        <v>13</v>
      </c>
      <c r="E929" s="355" t="s">
        <v>615</v>
      </c>
      <c r="F929" s="355" t="s">
        <v>619</v>
      </c>
      <c r="G929" s="356" t="s">
        <v>34</v>
      </c>
      <c r="H929" s="356" t="s">
        <v>1336</v>
      </c>
      <c r="I929" s="356" t="s">
        <v>34</v>
      </c>
      <c r="J929" s="356" t="s">
        <v>611</v>
      </c>
      <c r="K929" s="357" t="s">
        <v>48</v>
      </c>
      <c r="L929" s="358"/>
      <c r="M929" s="358" t="s">
        <v>1417</v>
      </c>
      <c r="N929" s="357">
        <v>285773</v>
      </c>
      <c r="O929" s="357" t="s">
        <v>1320</v>
      </c>
      <c r="P929" s="361">
        <v>40786</v>
      </c>
      <c r="Q929" s="362">
        <v>308.43903999999998</v>
      </c>
      <c r="R929" s="362">
        <v>180.26616247177412</v>
      </c>
      <c r="S929" s="841">
        <v>31</v>
      </c>
      <c r="T929" s="359">
        <v>0.15831756596546942</v>
      </c>
      <c r="U929" s="664">
        <v>1.582971945149686</v>
      </c>
      <c r="V929" s="359">
        <v>0.16809415520350046</v>
      </c>
      <c r="W929" s="664">
        <v>1.4627722832364483</v>
      </c>
      <c r="X929" s="359">
        <v>0.26419510508740607</v>
      </c>
      <c r="Y929" s="664">
        <v>1.7375457190079471</v>
      </c>
      <c r="Z929" s="359">
        <v>0.37656786069561865</v>
      </c>
      <c r="AA929" s="664">
        <v>1.9888880088631331</v>
      </c>
      <c r="AB929" s="359">
        <v>4.1765478160403408E-2</v>
      </c>
      <c r="AC929" s="363">
        <v>1.2732854378191616</v>
      </c>
      <c r="AD929" s="865">
        <v>12154412000165</v>
      </c>
      <c r="AE929" s="360" t="s">
        <v>1829</v>
      </c>
      <c r="AF929" s="844" t="s">
        <v>1830</v>
      </c>
      <c r="AG929" s="364" t="s">
        <v>1439</v>
      </c>
      <c r="AH929" s="364" t="s">
        <v>1747</v>
      </c>
      <c r="AI929" s="364">
        <v>5000</v>
      </c>
      <c r="AJ929" s="364">
        <v>1000</v>
      </c>
      <c r="AK929" s="364">
        <v>5000</v>
      </c>
      <c r="AL929" s="359">
        <v>1.9574999999999999E-2</v>
      </c>
      <c r="AM929" s="359">
        <v>0</v>
      </c>
      <c r="AN929" s="664" t="s">
        <v>64</v>
      </c>
      <c r="AO929" s="357" t="s">
        <v>1323</v>
      </c>
      <c r="AP929" s="360" t="s">
        <v>1762</v>
      </c>
      <c r="AQ929" s="366" t="s">
        <v>664</v>
      </c>
      <c r="AR929" s="359">
        <v>0</v>
      </c>
      <c r="AS929" s="359">
        <v>0</v>
      </c>
      <c r="AT929" s="359" t="s">
        <v>1417</v>
      </c>
      <c r="AX929" s="198"/>
      <c r="AY929" s="184"/>
      <c r="AZ929" s="184"/>
      <c r="BA929" s="184"/>
      <c r="BB929" s="848"/>
      <c r="BC929" s="184"/>
      <c r="BD929" s="184"/>
      <c r="BE929" s="184"/>
      <c r="BF929" s="184"/>
      <c r="BG929" s="848"/>
      <c r="BH929" s="186"/>
      <c r="BI929" s="199"/>
      <c r="BJ929" s="199"/>
      <c r="BK929" s="199"/>
      <c r="BL929" s="186"/>
      <c r="BM929" s="186"/>
      <c r="BN929" s="186"/>
      <c r="BO929" s="186"/>
      <c r="BP929" s="186"/>
      <c r="BQ929" s="186"/>
      <c r="BR929" s="186"/>
      <c r="BS929" s="186"/>
      <c r="BT929" s="187"/>
      <c r="BU929" s="188"/>
      <c r="BV929" s="189"/>
      <c r="BW929" s="185"/>
    </row>
    <row r="930" spans="2:75" customFormat="1" ht="18.75">
      <c r="B930" s="353" t="s">
        <v>1647</v>
      </c>
      <c r="C930" s="354">
        <v>21940681000148</v>
      </c>
      <c r="D930" s="355" t="s">
        <v>13</v>
      </c>
      <c r="E930" s="355" t="s">
        <v>615</v>
      </c>
      <c r="F930" s="355" t="s">
        <v>619</v>
      </c>
      <c r="G930" s="356" t="s">
        <v>34</v>
      </c>
      <c r="H930" s="356" t="s">
        <v>865</v>
      </c>
      <c r="I930" s="356" t="s">
        <v>34</v>
      </c>
      <c r="J930" s="356" t="s">
        <v>611</v>
      </c>
      <c r="K930" s="357" t="s">
        <v>48</v>
      </c>
      <c r="L930" s="358"/>
      <c r="M930" s="358" t="s">
        <v>1417</v>
      </c>
      <c r="N930" s="357">
        <v>406597</v>
      </c>
      <c r="O930" s="357" t="s">
        <v>1320</v>
      </c>
      <c r="P930" s="361">
        <v>42299</v>
      </c>
      <c r="Q930" s="362">
        <v>774.59544500000004</v>
      </c>
      <c r="R930" s="362">
        <v>814.2623762186231</v>
      </c>
      <c r="S930" s="841">
        <v>31</v>
      </c>
      <c r="T930" s="359">
        <v>0.19816982898400615</v>
      </c>
      <c r="U930" s="664">
        <v>1.9814432955924373</v>
      </c>
      <c r="V930" s="359">
        <v>0.20690568537653498</v>
      </c>
      <c r="W930" s="664">
        <v>1.8005141311810087</v>
      </c>
      <c r="X930" s="359">
        <v>0.3475779847940148</v>
      </c>
      <c r="Y930" s="664">
        <v>2.2859342503732054</v>
      </c>
      <c r="Z930" s="359">
        <v>0.54104209660979952</v>
      </c>
      <c r="AA930" s="664">
        <v>2.8575782761959938</v>
      </c>
      <c r="AB930" s="359">
        <v>6.2137926980972889E-2</v>
      </c>
      <c r="AC930" s="363">
        <v>1.4804308702863345</v>
      </c>
      <c r="AD930" s="865">
        <v>15799713000134</v>
      </c>
      <c r="AE930" s="360" t="s">
        <v>1829</v>
      </c>
      <c r="AF930" s="844" t="s">
        <v>1830</v>
      </c>
      <c r="AG930" s="364" t="s">
        <v>1439</v>
      </c>
      <c r="AH930" s="364" t="s">
        <v>1747</v>
      </c>
      <c r="AI930" s="364">
        <v>5000</v>
      </c>
      <c r="AJ930" s="364">
        <v>1000</v>
      </c>
      <c r="AK930" s="364">
        <v>5000</v>
      </c>
      <c r="AL930" s="359">
        <v>1.9599999999999999E-2</v>
      </c>
      <c r="AM930" s="359">
        <v>0</v>
      </c>
      <c r="AN930" s="664" t="s">
        <v>64</v>
      </c>
      <c r="AO930" s="357" t="s">
        <v>1323</v>
      </c>
      <c r="AP930" s="360" t="s">
        <v>1762</v>
      </c>
      <c r="AQ930" s="366" t="s">
        <v>668</v>
      </c>
      <c r="AR930" s="359">
        <v>0</v>
      </c>
      <c r="AS930" s="359">
        <v>0</v>
      </c>
      <c r="AT930" s="359" t="s">
        <v>1417</v>
      </c>
      <c r="AX930" s="198"/>
      <c r="AY930" s="184"/>
      <c r="AZ930" s="184"/>
      <c r="BA930" s="184"/>
      <c r="BB930" s="848"/>
      <c r="BC930" s="184"/>
      <c r="BD930" s="184"/>
      <c r="BE930" s="184"/>
      <c r="BF930" s="184"/>
      <c r="BG930" s="848"/>
      <c r="BH930" s="186"/>
      <c r="BI930" s="199"/>
      <c r="BJ930" s="199"/>
      <c r="BK930" s="199"/>
      <c r="BL930" s="186"/>
      <c r="BM930" s="186"/>
      <c r="BN930" s="186"/>
      <c r="BO930" s="186"/>
      <c r="BP930" s="186"/>
      <c r="BQ930" s="186"/>
      <c r="BR930" s="186"/>
      <c r="BS930" s="186"/>
      <c r="BT930" s="187"/>
      <c r="BU930" s="188"/>
      <c r="BV930" s="189"/>
      <c r="BW930" s="185"/>
    </row>
    <row r="931" spans="2:75" customFormat="1" ht="18.75">
      <c r="B931" s="353" t="s">
        <v>1649</v>
      </c>
      <c r="C931" s="354">
        <v>31006866000133</v>
      </c>
      <c r="D931" s="355" t="s">
        <v>13</v>
      </c>
      <c r="E931" s="355" t="s">
        <v>615</v>
      </c>
      <c r="F931" s="355" t="s">
        <v>619</v>
      </c>
      <c r="G931" s="356" t="s">
        <v>34</v>
      </c>
      <c r="H931" s="356" t="s">
        <v>1336</v>
      </c>
      <c r="I931" s="356" t="s">
        <v>34</v>
      </c>
      <c r="J931" s="356" t="s">
        <v>611</v>
      </c>
      <c r="K931" s="357" t="s">
        <v>48</v>
      </c>
      <c r="L931" s="358"/>
      <c r="M931" s="358" t="s">
        <v>1417</v>
      </c>
      <c r="N931" s="357">
        <v>482013</v>
      </c>
      <c r="O931" s="357" t="s">
        <v>1320</v>
      </c>
      <c r="P931" s="361">
        <v>43442</v>
      </c>
      <c r="Q931" s="362">
        <v>253.89549586000001</v>
      </c>
      <c r="R931" s="362">
        <v>348.77919568677294</v>
      </c>
      <c r="S931" s="841">
        <v>31</v>
      </c>
      <c r="T931" s="359">
        <v>0.14026641219610614</v>
      </c>
      <c r="U931" s="664">
        <v>1.4024836347071326</v>
      </c>
      <c r="V931" s="359">
        <v>0.1643421558646132</v>
      </c>
      <c r="W931" s="664">
        <v>1.4301220067708482</v>
      </c>
      <c r="X931" s="359">
        <v>0.15576973428424101</v>
      </c>
      <c r="Y931" s="664">
        <v>1.0244589310882368</v>
      </c>
      <c r="Z931" s="359">
        <v>0.27122472501442574</v>
      </c>
      <c r="AA931" s="664">
        <v>1.4325056904535463</v>
      </c>
      <c r="AB931" s="359">
        <v>2.1191787048472962E-2</v>
      </c>
      <c r="AC931" s="363">
        <v>2.332383564125625</v>
      </c>
      <c r="AD931" s="865">
        <v>32064861000120</v>
      </c>
      <c r="AE931" s="360" t="s">
        <v>1829</v>
      </c>
      <c r="AF931" s="844" t="s">
        <v>1830</v>
      </c>
      <c r="AG931" s="364" t="s">
        <v>1439</v>
      </c>
      <c r="AH931" s="364" t="s">
        <v>1747</v>
      </c>
      <c r="AI931" s="364">
        <v>20000</v>
      </c>
      <c r="AJ931" s="364">
        <v>1000</v>
      </c>
      <c r="AK931" s="364">
        <v>20000</v>
      </c>
      <c r="AL931" s="359">
        <v>2.5000000000000001E-2</v>
      </c>
      <c r="AM931" s="359">
        <v>0</v>
      </c>
      <c r="AN931" s="664" t="s">
        <v>64</v>
      </c>
      <c r="AO931" s="357" t="s">
        <v>1323</v>
      </c>
      <c r="AP931" s="360" t="s">
        <v>1762</v>
      </c>
      <c r="AQ931" s="366" t="s">
        <v>668</v>
      </c>
      <c r="AR931" s="359">
        <v>0</v>
      </c>
      <c r="AS931" s="359">
        <v>0</v>
      </c>
      <c r="AT931" s="359" t="s">
        <v>1417</v>
      </c>
      <c r="AX931" s="198"/>
      <c r="AY931" s="184"/>
      <c r="AZ931" s="184"/>
      <c r="BA931" s="184"/>
      <c r="BB931" s="848"/>
      <c r="BC931" s="184"/>
      <c r="BD931" s="184"/>
      <c r="BE931" s="184"/>
      <c r="BF931" s="184"/>
      <c r="BG931" s="848"/>
      <c r="BH931" s="186"/>
      <c r="BI931" s="199"/>
      <c r="BJ931" s="199"/>
      <c r="BK931" s="199"/>
      <c r="BL931" s="186"/>
      <c r="BM931" s="186"/>
      <c r="BN931" s="186"/>
      <c r="BO931" s="186"/>
      <c r="BP931" s="186"/>
      <c r="BQ931" s="186"/>
      <c r="BR931" s="186"/>
      <c r="BS931" s="186"/>
      <c r="BT931" s="187"/>
      <c r="BU931" s="188"/>
      <c r="BV931" s="189"/>
      <c r="BW931" s="185"/>
    </row>
    <row r="932" spans="2:75" customFormat="1" ht="18.75">
      <c r="B932" s="353" t="s">
        <v>1650</v>
      </c>
      <c r="C932" s="354">
        <v>27146944000128</v>
      </c>
      <c r="D932" s="355" t="s">
        <v>13</v>
      </c>
      <c r="E932" s="355" t="s">
        <v>615</v>
      </c>
      <c r="F932" s="355" t="s">
        <v>619</v>
      </c>
      <c r="G932" s="356" t="s">
        <v>34</v>
      </c>
      <c r="H932" s="356" t="s">
        <v>1336</v>
      </c>
      <c r="I932" s="356" t="s">
        <v>34</v>
      </c>
      <c r="J932" s="356" t="s">
        <v>611</v>
      </c>
      <c r="K932" s="357" t="s">
        <v>48</v>
      </c>
      <c r="L932" s="358"/>
      <c r="M932" s="358" t="s">
        <v>1417</v>
      </c>
      <c r="N932" s="357">
        <v>437190</v>
      </c>
      <c r="O932" s="357" t="s">
        <v>1320</v>
      </c>
      <c r="P932" s="361">
        <v>42824</v>
      </c>
      <c r="Q932" s="362">
        <v>347.70573100000001</v>
      </c>
      <c r="R932" s="362">
        <v>272.47952662348177</v>
      </c>
      <c r="S932" s="841">
        <v>31</v>
      </c>
      <c r="T932" s="359">
        <v>0.1375509797437735</v>
      </c>
      <c r="U932" s="664">
        <v>1.3753328042558286</v>
      </c>
      <c r="V932" s="359">
        <v>0.15821284420930248</v>
      </c>
      <c r="W932" s="664">
        <v>1.3767841188838343</v>
      </c>
      <c r="X932" s="359">
        <v>0.30656862844560062</v>
      </c>
      <c r="Y932" s="664">
        <v>2.0162258788313316</v>
      </c>
      <c r="Z932" s="359">
        <v>0.25178195500535883</v>
      </c>
      <c r="AA932" s="664">
        <v>1.3298163848429072</v>
      </c>
      <c r="AB932" s="359">
        <v>3.7861710834858238E-2</v>
      </c>
      <c r="AC932" s="363">
        <v>1.1435844602968803</v>
      </c>
      <c r="AD932" s="865">
        <v>13396543000111</v>
      </c>
      <c r="AE932" s="360" t="s">
        <v>1829</v>
      </c>
      <c r="AF932" s="844" t="s">
        <v>1830</v>
      </c>
      <c r="AG932" s="364" t="s">
        <v>1439</v>
      </c>
      <c r="AH932" s="364" t="s">
        <v>1747</v>
      </c>
      <c r="AI932" s="364">
        <v>1000</v>
      </c>
      <c r="AJ932" s="364">
        <v>100</v>
      </c>
      <c r="AK932" s="364">
        <v>1000</v>
      </c>
      <c r="AL932" s="359">
        <v>2.2000000000000002E-2</v>
      </c>
      <c r="AM932" s="359">
        <v>0</v>
      </c>
      <c r="AN932" s="664" t="s">
        <v>64</v>
      </c>
      <c r="AO932" s="357" t="s">
        <v>1323</v>
      </c>
      <c r="AP932" s="360" t="s">
        <v>1762</v>
      </c>
      <c r="AQ932" s="366" t="s">
        <v>668</v>
      </c>
      <c r="AR932" s="359">
        <v>0</v>
      </c>
      <c r="AS932" s="359">
        <v>0</v>
      </c>
      <c r="AT932" s="359" t="s">
        <v>1417</v>
      </c>
      <c r="AX932" s="198"/>
      <c r="AY932" s="184"/>
      <c r="AZ932" s="184"/>
      <c r="BA932" s="184"/>
      <c r="BB932" s="848"/>
      <c r="BC932" s="184"/>
      <c r="BD932" s="184"/>
      <c r="BE932" s="184"/>
      <c r="BF932" s="184"/>
      <c r="BG932" s="848"/>
      <c r="BH932" s="186"/>
      <c r="BI932" s="199"/>
      <c r="BJ932" s="199"/>
      <c r="BK932" s="199"/>
      <c r="BL932" s="186"/>
      <c r="BM932" s="186"/>
      <c r="BN932" s="186"/>
      <c r="BO932" s="186"/>
      <c r="BP932" s="186"/>
      <c r="BQ932" s="186"/>
      <c r="BR932" s="186"/>
      <c r="BS932" s="186"/>
      <c r="BT932" s="187"/>
      <c r="BU932" s="188"/>
      <c r="BV932" s="189"/>
      <c r="BW932" s="185"/>
    </row>
    <row r="933" spans="2:75" customFormat="1" ht="18.75">
      <c r="B933" s="353" t="s">
        <v>1655</v>
      </c>
      <c r="C933" s="354">
        <v>30658551000108</v>
      </c>
      <c r="D933" s="355" t="s">
        <v>13</v>
      </c>
      <c r="E933" s="355" t="s">
        <v>615</v>
      </c>
      <c r="F933" s="355" t="s">
        <v>619</v>
      </c>
      <c r="G933" s="356" t="s">
        <v>34</v>
      </c>
      <c r="H933" s="356" t="s">
        <v>865</v>
      </c>
      <c r="I933" s="356" t="s">
        <v>34</v>
      </c>
      <c r="J933" s="356" t="s">
        <v>611</v>
      </c>
      <c r="K933" s="357" t="s">
        <v>48</v>
      </c>
      <c r="L933" s="358"/>
      <c r="M933" s="358" t="s">
        <v>1417</v>
      </c>
      <c r="N933" s="357">
        <v>480533</v>
      </c>
      <c r="O933" s="357" t="s">
        <v>1320</v>
      </c>
      <c r="P933" s="361">
        <v>43429</v>
      </c>
      <c r="Q933" s="362">
        <v>79.386981469999995</v>
      </c>
      <c r="R933" s="362">
        <v>85.653914943107523</v>
      </c>
      <c r="S933" s="841">
        <v>31</v>
      </c>
      <c r="T933" s="359">
        <v>0.20728129302246279</v>
      </c>
      <c r="U933" s="664">
        <v>2.072546211836507</v>
      </c>
      <c r="V933" s="359">
        <v>0.22919505897934078</v>
      </c>
      <c r="W933" s="664">
        <v>1.9944785071428894</v>
      </c>
      <c r="X933" s="359">
        <v>0.30937310204841828</v>
      </c>
      <c r="Y933" s="664">
        <v>2.0346702065603957</v>
      </c>
      <c r="Z933" s="359">
        <v>0.40127905491063043</v>
      </c>
      <c r="AA933" s="664">
        <v>2.1194031244338998</v>
      </c>
      <c r="AB933" s="359">
        <v>5.9307632806943997E-2</v>
      </c>
      <c r="AC933" s="363">
        <v>1.9269067658295707</v>
      </c>
      <c r="AD933" s="865">
        <v>30586677000114</v>
      </c>
      <c r="AE933" s="360" t="s">
        <v>1829</v>
      </c>
      <c r="AF933" s="844" t="s">
        <v>1830</v>
      </c>
      <c r="AG933" s="364" t="s">
        <v>1439</v>
      </c>
      <c r="AH933" s="364" t="s">
        <v>1747</v>
      </c>
      <c r="AI933" s="364">
        <v>25000</v>
      </c>
      <c r="AJ933" s="364">
        <v>5000</v>
      </c>
      <c r="AK933" s="364">
        <v>10000</v>
      </c>
      <c r="AL933" s="359">
        <v>2.5000000000000001E-2</v>
      </c>
      <c r="AM933" s="359">
        <v>0</v>
      </c>
      <c r="AN933" s="664" t="s">
        <v>64</v>
      </c>
      <c r="AO933" s="357" t="s">
        <v>1323</v>
      </c>
      <c r="AP933" s="360" t="s">
        <v>1762</v>
      </c>
      <c r="AQ933" s="366" t="s">
        <v>664</v>
      </c>
      <c r="AR933" s="359">
        <v>0</v>
      </c>
      <c r="AS933" s="359">
        <v>0</v>
      </c>
      <c r="AT933" s="359" t="s">
        <v>1417</v>
      </c>
      <c r="AX933" s="198"/>
      <c r="AY933" s="184"/>
      <c r="AZ933" s="184"/>
      <c r="BA933" s="184"/>
      <c r="BB933" s="848"/>
      <c r="BC933" s="184"/>
      <c r="BD933" s="184"/>
      <c r="BE933" s="184"/>
      <c r="BF933" s="184"/>
      <c r="BG933" s="848"/>
      <c r="BH933" s="186"/>
      <c r="BI933" s="199"/>
      <c r="BJ933" s="199"/>
      <c r="BK933" s="199"/>
      <c r="BL933" s="186"/>
      <c r="BM933" s="186"/>
      <c r="BN933" s="186"/>
      <c r="BO933" s="186"/>
      <c r="BP933" s="186"/>
      <c r="BQ933" s="186"/>
      <c r="BR933" s="186"/>
      <c r="BS933" s="186"/>
      <c r="BT933" s="187"/>
      <c r="BU933" s="188"/>
      <c r="BV933" s="189"/>
      <c r="BW933" s="185"/>
    </row>
    <row r="934" spans="2:75" customFormat="1" ht="18.75">
      <c r="B934" s="353" t="s">
        <v>1656</v>
      </c>
      <c r="C934" s="354">
        <v>32666390000120</v>
      </c>
      <c r="D934" s="355" t="s">
        <v>13</v>
      </c>
      <c r="E934" s="355" t="s">
        <v>615</v>
      </c>
      <c r="F934" s="355" t="s">
        <v>619</v>
      </c>
      <c r="G934" s="356" t="s">
        <v>34</v>
      </c>
      <c r="H934" s="356" t="s">
        <v>865</v>
      </c>
      <c r="I934" s="356" t="s">
        <v>34</v>
      </c>
      <c r="J934" s="356" t="s">
        <v>611</v>
      </c>
      <c r="K934" s="357" t="s">
        <v>48</v>
      </c>
      <c r="L934" s="358"/>
      <c r="M934" s="358" t="s">
        <v>1417</v>
      </c>
      <c r="N934" s="357">
        <v>491004</v>
      </c>
      <c r="O934" s="357" t="s">
        <v>1320</v>
      </c>
      <c r="P934" s="361">
        <v>43558</v>
      </c>
      <c r="Q934" s="362">
        <v>1288.64796778</v>
      </c>
      <c r="R934" s="362">
        <v>1298.2082324317926</v>
      </c>
      <c r="S934" s="841">
        <v>31</v>
      </c>
      <c r="T934" s="359">
        <v>0.20782186336780573</v>
      </c>
      <c r="U934" s="664">
        <v>2.0779512197131718</v>
      </c>
      <c r="V934" s="359">
        <v>0.22974909105123298</v>
      </c>
      <c r="W934" s="664">
        <v>1.9992997500814487</v>
      </c>
      <c r="X934" s="359">
        <v>0.31022732801467412</v>
      </c>
      <c r="Y934" s="664">
        <v>2.0402882389998771</v>
      </c>
      <c r="Z934" s="359">
        <v>0.40181149353582657</v>
      </c>
      <c r="AA934" s="664">
        <v>2.1222152624510739</v>
      </c>
      <c r="AB934" s="359">
        <v>5.9335718143881201E-2</v>
      </c>
      <c r="AC934" s="363">
        <v>1.9353319481946862</v>
      </c>
      <c r="AD934" s="865">
        <v>32386241000107</v>
      </c>
      <c r="AE934" s="360" t="s">
        <v>1829</v>
      </c>
      <c r="AF934" s="844" t="s">
        <v>1830</v>
      </c>
      <c r="AG934" s="364" t="s">
        <v>1439</v>
      </c>
      <c r="AH934" s="364" t="s">
        <v>1747</v>
      </c>
      <c r="AI934" s="364">
        <v>1000</v>
      </c>
      <c r="AJ934" s="364">
        <v>100</v>
      </c>
      <c r="AK934" s="364">
        <v>1000</v>
      </c>
      <c r="AL934" s="359">
        <v>2.5000000000000001E-2</v>
      </c>
      <c r="AM934" s="359">
        <v>0</v>
      </c>
      <c r="AN934" s="664" t="s">
        <v>64</v>
      </c>
      <c r="AO934" s="357" t="s">
        <v>1323</v>
      </c>
      <c r="AP934" s="360" t="s">
        <v>1762</v>
      </c>
      <c r="AQ934" s="366" t="s">
        <v>664</v>
      </c>
      <c r="AR934" s="359">
        <v>0</v>
      </c>
      <c r="AS934" s="359">
        <v>0</v>
      </c>
      <c r="AT934" s="359" t="s">
        <v>1417</v>
      </c>
      <c r="AX934" s="198"/>
      <c r="AY934" s="184"/>
      <c r="AZ934" s="184"/>
      <c r="BA934" s="184"/>
      <c r="BB934" s="848"/>
      <c r="BC934" s="184"/>
      <c r="BD934" s="184"/>
      <c r="BE934" s="184"/>
      <c r="BF934" s="184"/>
      <c r="BG934" s="848"/>
      <c r="BH934" s="186"/>
      <c r="BI934" s="199"/>
      <c r="BJ934" s="199"/>
      <c r="BK934" s="199"/>
      <c r="BL934" s="186"/>
      <c r="BM934" s="186"/>
      <c r="BN934" s="186"/>
      <c r="BO934" s="186"/>
      <c r="BP934" s="186"/>
      <c r="BQ934" s="186"/>
      <c r="BR934" s="186"/>
      <c r="BS934" s="186"/>
      <c r="BT934" s="187"/>
      <c r="BU934" s="188"/>
      <c r="BV934" s="189"/>
      <c r="BW934" s="185"/>
    </row>
    <row r="935" spans="2:75" customFormat="1" ht="18.75">
      <c r="B935" s="353" t="s">
        <v>1665</v>
      </c>
      <c r="C935" s="354">
        <v>34887367000190</v>
      </c>
      <c r="D935" s="355" t="s">
        <v>13</v>
      </c>
      <c r="E935" s="355" t="s">
        <v>615</v>
      </c>
      <c r="F935" s="355" t="s">
        <v>619</v>
      </c>
      <c r="G935" s="356" t="s">
        <v>34</v>
      </c>
      <c r="H935" s="356" t="s">
        <v>1336</v>
      </c>
      <c r="I935" s="356" t="s">
        <v>34</v>
      </c>
      <c r="J935" s="356" t="s">
        <v>608</v>
      </c>
      <c r="K935" s="357" t="s">
        <v>48</v>
      </c>
      <c r="L935" s="358"/>
      <c r="M935" s="358" t="s">
        <v>1417</v>
      </c>
      <c r="N935" s="357">
        <v>536261</v>
      </c>
      <c r="O935" s="357" t="s">
        <v>1320</v>
      </c>
      <c r="P935" s="361">
        <v>43965</v>
      </c>
      <c r="Q935" s="362">
        <v>122.65092307</v>
      </c>
      <c r="R935" s="362">
        <v>189.71551067996006</v>
      </c>
      <c r="S935" s="841">
        <v>31</v>
      </c>
      <c r="T935" s="359">
        <v>0.11139496599353849</v>
      </c>
      <c r="U935" s="664">
        <v>1.1138063229012447</v>
      </c>
      <c r="V935" s="359">
        <v>0.10131636126234334</v>
      </c>
      <c r="W935" s="664">
        <v>0.88166518885506473</v>
      </c>
      <c r="X935" s="359">
        <v>0.15461061141675381</v>
      </c>
      <c r="Y935" s="664">
        <v>1.016835667305434</v>
      </c>
      <c r="Z935" s="359"/>
      <c r="AA935" s="664"/>
      <c r="AB935" s="359">
        <v>3.7510218076126173E-2</v>
      </c>
      <c r="AC935" s="363">
        <v>-0.36252571948165024</v>
      </c>
      <c r="AD935" s="865">
        <v>35927377000175</v>
      </c>
      <c r="AE935" s="360" t="s">
        <v>1829</v>
      </c>
      <c r="AF935" s="844" t="s">
        <v>1830</v>
      </c>
      <c r="AG935" s="364" t="s">
        <v>1439</v>
      </c>
      <c r="AH935" s="364" t="s">
        <v>1747</v>
      </c>
      <c r="AI935" s="364">
        <v>10000</v>
      </c>
      <c r="AJ935" s="364">
        <v>0</v>
      </c>
      <c r="AK935" s="364">
        <v>1000</v>
      </c>
      <c r="AL935" s="359">
        <v>2.5000000000000001E-2</v>
      </c>
      <c r="AM935" s="359">
        <v>0</v>
      </c>
      <c r="AN935" s="664" t="s">
        <v>64</v>
      </c>
      <c r="AO935" s="357" t="s">
        <v>1323</v>
      </c>
      <c r="AP935" s="360" t="s">
        <v>1762</v>
      </c>
      <c r="AQ935" s="366" t="s">
        <v>668</v>
      </c>
      <c r="AR935" s="359">
        <v>0</v>
      </c>
      <c r="AS935" s="359">
        <v>0</v>
      </c>
      <c r="AT935" s="359" t="s">
        <v>1417</v>
      </c>
      <c r="AX935" s="198"/>
      <c r="AY935" s="184"/>
      <c r="AZ935" s="184"/>
      <c r="BA935" s="184"/>
      <c r="BB935" s="848"/>
      <c r="BC935" s="184"/>
      <c r="BD935" s="184"/>
      <c r="BE935" s="184"/>
      <c r="BF935" s="184"/>
      <c r="BG935" s="848"/>
      <c r="BH935" s="186"/>
      <c r="BI935" s="199"/>
      <c r="BJ935" s="199"/>
      <c r="BK935" s="199"/>
      <c r="BL935" s="186"/>
      <c r="BM935" s="186"/>
      <c r="BN935" s="186"/>
      <c r="BO935" s="186"/>
      <c r="BP935" s="186"/>
      <c r="BQ935" s="186"/>
      <c r="BR935" s="186"/>
      <c r="BS935" s="186"/>
      <c r="BT935" s="187"/>
      <c r="BU935" s="188"/>
      <c r="BV935" s="189"/>
      <c r="BW935" s="185"/>
    </row>
    <row r="936" spans="2:75" customFormat="1" ht="18.75">
      <c r="B936" s="353" t="s">
        <v>1668</v>
      </c>
      <c r="C936" s="354">
        <v>34681782000193</v>
      </c>
      <c r="D936" s="355" t="s">
        <v>13</v>
      </c>
      <c r="E936" s="355" t="s">
        <v>615</v>
      </c>
      <c r="F936" s="355" t="s">
        <v>619</v>
      </c>
      <c r="G936" s="356" t="s">
        <v>34</v>
      </c>
      <c r="H936" s="356" t="s">
        <v>1336</v>
      </c>
      <c r="I936" s="356" t="s">
        <v>34</v>
      </c>
      <c r="J936" s="356" t="s">
        <v>611</v>
      </c>
      <c r="K936" s="357" t="s">
        <v>48</v>
      </c>
      <c r="L936" s="358"/>
      <c r="M936" s="358" t="s">
        <v>1417</v>
      </c>
      <c r="N936" s="357">
        <v>517951</v>
      </c>
      <c r="O936" s="357" t="s">
        <v>1320</v>
      </c>
      <c r="P936" s="361">
        <v>43818</v>
      </c>
      <c r="Q936" s="362">
        <v>0.45526619000000002</v>
      </c>
      <c r="R936" s="362">
        <v>2.9570364225896411</v>
      </c>
      <c r="S936" s="841">
        <v>31</v>
      </c>
      <c r="T936" s="359">
        <v>6.2470199170002072E-2</v>
      </c>
      <c r="U936" s="664">
        <v>0.62462160841706615</v>
      </c>
      <c r="V936" s="359">
        <v>8.0619234808505968E-2</v>
      </c>
      <c r="W936" s="664">
        <v>0.70155670808926407</v>
      </c>
      <c r="X936" s="359">
        <v>7.9493621294676409E-2</v>
      </c>
      <c r="Y936" s="664">
        <v>0.5228098428368203</v>
      </c>
      <c r="Z936" s="359"/>
      <c r="AA936" s="664"/>
      <c r="AB936" s="359">
        <v>4.7731919439779349E-2</v>
      </c>
      <c r="AC936" s="363">
        <v>-0.71850337577702794</v>
      </c>
      <c r="AD936" s="865">
        <v>22354046000141</v>
      </c>
      <c r="AE936" s="360" t="s">
        <v>1829</v>
      </c>
      <c r="AF936" s="844" t="s">
        <v>1830</v>
      </c>
      <c r="AG936" s="364" t="s">
        <v>1439</v>
      </c>
      <c r="AH936" s="364" t="s">
        <v>1747</v>
      </c>
      <c r="AI936" s="364">
        <v>5000</v>
      </c>
      <c r="AJ936" s="364">
        <v>5000</v>
      </c>
      <c r="AK936" s="364">
        <v>5000</v>
      </c>
      <c r="AL936" s="359">
        <v>2.3E-2</v>
      </c>
      <c r="AM936" s="359">
        <v>0</v>
      </c>
      <c r="AN936" s="664" t="s">
        <v>64</v>
      </c>
      <c r="AO936" s="357" t="s">
        <v>1323</v>
      </c>
      <c r="AP936" s="360" t="s">
        <v>1762</v>
      </c>
      <c r="AQ936" s="366" t="s">
        <v>664</v>
      </c>
      <c r="AR936" s="359">
        <v>0</v>
      </c>
      <c r="AS936" s="359">
        <v>0</v>
      </c>
      <c r="AT936" s="359" t="s">
        <v>1417</v>
      </c>
      <c r="AX936" s="198"/>
      <c r="AY936" s="184"/>
      <c r="AZ936" s="184"/>
      <c r="BA936" s="184"/>
      <c r="BB936" s="848"/>
      <c r="BC936" s="184"/>
      <c r="BD936" s="184"/>
      <c r="BE936" s="184"/>
      <c r="BF936" s="184"/>
      <c r="BG936" s="848"/>
      <c r="BH936" s="186"/>
      <c r="BI936" s="199"/>
      <c r="BJ936" s="199"/>
      <c r="BK936" s="199"/>
      <c r="BL936" s="186"/>
      <c r="BM936" s="186"/>
      <c r="BN936" s="186"/>
      <c r="BO936" s="186"/>
      <c r="BP936" s="186"/>
      <c r="BQ936" s="186"/>
      <c r="BR936" s="186"/>
      <c r="BS936" s="186"/>
      <c r="BT936" s="187"/>
      <c r="BU936" s="188"/>
      <c r="BV936" s="189"/>
      <c r="BW936" s="185"/>
    </row>
    <row r="937" spans="2:75" customFormat="1" ht="18.75">
      <c r="B937" s="353" t="s">
        <v>1089</v>
      </c>
      <c r="C937" s="354">
        <v>8771538000101</v>
      </c>
      <c r="D937" s="355" t="s">
        <v>13</v>
      </c>
      <c r="E937" s="355" t="s">
        <v>616</v>
      </c>
      <c r="F937" s="355" t="s">
        <v>619</v>
      </c>
      <c r="G937" s="356" t="s">
        <v>34</v>
      </c>
      <c r="H937" s="356" t="s">
        <v>865</v>
      </c>
      <c r="I937" s="356" t="s">
        <v>34</v>
      </c>
      <c r="J937" s="356" t="s">
        <v>1417</v>
      </c>
      <c r="K937" s="357" t="s">
        <v>48</v>
      </c>
      <c r="L937" s="358"/>
      <c r="M937" s="358" t="s">
        <v>34</v>
      </c>
      <c r="N937" s="357">
        <v>198889</v>
      </c>
      <c r="O937" s="357" t="s">
        <v>1320</v>
      </c>
      <c r="P937" s="361">
        <v>39324</v>
      </c>
      <c r="Q937" s="362">
        <v>420.791428</v>
      </c>
      <c r="R937" s="362">
        <v>426.70911435600021</v>
      </c>
      <c r="S937" s="841">
        <v>31</v>
      </c>
      <c r="T937" s="359">
        <v>0.16517631517660392</v>
      </c>
      <c r="U937" s="664">
        <v>1.6515506117924734</v>
      </c>
      <c r="V937" s="359">
        <v>0.18064368146986065</v>
      </c>
      <c r="W937" s="664">
        <v>1.5719795258556561</v>
      </c>
      <c r="X937" s="359">
        <v>0.20456565625283285</v>
      </c>
      <c r="Y937" s="664">
        <v>1.3453776146252476</v>
      </c>
      <c r="Z937" s="359">
        <v>0.316502338338295</v>
      </c>
      <c r="AA937" s="664">
        <v>1.6716447981921503</v>
      </c>
      <c r="AB937" s="359">
        <v>5.6843327322401736E-2</v>
      </c>
      <c r="AC937" s="363">
        <v>1.1563169242144726</v>
      </c>
      <c r="AD937" s="865">
        <v>8817456000150</v>
      </c>
      <c r="AE937" s="360" t="s">
        <v>1809</v>
      </c>
      <c r="AF937" s="844" t="s">
        <v>1783</v>
      </c>
      <c r="AG937" s="364" t="s">
        <v>59</v>
      </c>
      <c r="AH937" s="364" t="s">
        <v>1747</v>
      </c>
      <c r="AI937" s="364">
        <v>25000</v>
      </c>
      <c r="AJ937" s="364">
        <v>1000</v>
      </c>
      <c r="AK937" s="364">
        <v>1000</v>
      </c>
      <c r="AL937" s="359">
        <v>2.2000000000000002E-2</v>
      </c>
      <c r="AM937" s="359">
        <v>0.2</v>
      </c>
      <c r="AN937" s="664" t="s">
        <v>64</v>
      </c>
      <c r="AO937" s="357" t="s">
        <v>1323</v>
      </c>
      <c r="AP937" s="360" t="s">
        <v>1762</v>
      </c>
      <c r="AQ937" s="366" t="s">
        <v>664</v>
      </c>
      <c r="AR937" s="359">
        <v>5.3333333333333297E-3</v>
      </c>
      <c r="AS937" s="359">
        <v>5.3333333333333297E-3</v>
      </c>
      <c r="AT937" s="359" t="s">
        <v>1417</v>
      </c>
      <c r="AX937" s="198"/>
      <c r="AY937" s="184"/>
      <c r="AZ937" s="184"/>
      <c r="BA937" s="184"/>
      <c r="BB937" s="848"/>
      <c r="BC937" s="184"/>
      <c r="BD937" s="184"/>
      <c r="BE937" s="184"/>
      <c r="BF937" s="184"/>
      <c r="BG937" s="848"/>
      <c r="BH937" s="186"/>
      <c r="BI937" s="199"/>
      <c r="BJ937" s="199"/>
      <c r="BK937" s="199"/>
      <c r="BL937" s="186"/>
      <c r="BM937" s="186"/>
      <c r="BN937" s="186"/>
      <c r="BO937" s="186"/>
      <c r="BP937" s="186"/>
      <c r="BQ937" s="186"/>
      <c r="BR937" s="186"/>
      <c r="BS937" s="186"/>
      <c r="BT937" s="187"/>
      <c r="BU937" s="188"/>
      <c r="BV937" s="189"/>
      <c r="BW937" s="185"/>
    </row>
    <row r="938" spans="2:75" customFormat="1" ht="18.75">
      <c r="B938" s="353" t="s">
        <v>522</v>
      </c>
      <c r="C938" s="354">
        <v>41128407000186</v>
      </c>
      <c r="D938" s="355" t="s">
        <v>13</v>
      </c>
      <c r="E938" s="355" t="s">
        <v>615</v>
      </c>
      <c r="F938" s="355" t="s">
        <v>619</v>
      </c>
      <c r="G938" s="356" t="s">
        <v>34</v>
      </c>
      <c r="H938" s="356" t="s">
        <v>1336</v>
      </c>
      <c r="I938" s="356" t="s">
        <v>34</v>
      </c>
      <c r="J938" s="356" t="s">
        <v>1417</v>
      </c>
      <c r="K938" s="357" t="s">
        <v>48</v>
      </c>
      <c r="L938" s="358"/>
      <c r="M938" s="358" t="s">
        <v>34</v>
      </c>
      <c r="N938" s="357">
        <v>592978</v>
      </c>
      <c r="O938" s="357" t="s">
        <v>1320</v>
      </c>
      <c r="P938" s="361">
        <v>44331</v>
      </c>
      <c r="Q938" s="362">
        <v>26.858415900000001</v>
      </c>
      <c r="R938" s="362">
        <v>25.658597571519973</v>
      </c>
      <c r="S938" s="841">
        <v>31</v>
      </c>
      <c r="T938" s="359">
        <v>8.0072730735108566E-2</v>
      </c>
      <c r="U938" s="664">
        <v>0.80062427407990766</v>
      </c>
      <c r="V938" s="359">
        <v>9.698975133884935E-2</v>
      </c>
      <c r="W938" s="664">
        <v>0.84401459315885596</v>
      </c>
      <c r="X938" s="359"/>
      <c r="Y938" s="664"/>
      <c r="Z938" s="359"/>
      <c r="AA938" s="664"/>
      <c r="AB938" s="359">
        <v>4.1416336155674478E-2</v>
      </c>
      <c r="AC938" s="363">
        <v>-0.43280092792561775</v>
      </c>
      <c r="AD938" s="865">
        <v>0</v>
      </c>
      <c r="AE938" s="360" t="s">
        <v>1963</v>
      </c>
      <c r="AF938" s="844" t="s">
        <v>1741</v>
      </c>
      <c r="AG938" s="364" t="s">
        <v>1436</v>
      </c>
      <c r="AH938" s="364" t="s">
        <v>1747</v>
      </c>
      <c r="AI938" s="364">
        <v>500</v>
      </c>
      <c r="AJ938" s="364">
        <v>0</v>
      </c>
      <c r="AK938" s="364">
        <v>500</v>
      </c>
      <c r="AL938" s="359">
        <v>2.5000000000000001E-2</v>
      </c>
      <c r="AM938" s="359">
        <v>0.2</v>
      </c>
      <c r="AN938" s="664" t="s">
        <v>64</v>
      </c>
      <c r="AO938" s="357" t="s">
        <v>1323</v>
      </c>
      <c r="AP938" s="360" t="s">
        <v>1762</v>
      </c>
      <c r="AQ938" s="366" t="s">
        <v>668</v>
      </c>
      <c r="AR938" s="359">
        <v>5.3340000000000002E-3</v>
      </c>
      <c r="AS938" s="359">
        <v>5.3340000000000002E-3</v>
      </c>
      <c r="AT938" s="359" t="s">
        <v>1417</v>
      </c>
      <c r="AX938" s="198"/>
      <c r="AY938" s="184"/>
      <c r="AZ938" s="184"/>
      <c r="BA938" s="184"/>
      <c r="BB938" s="848"/>
      <c r="BC938" s="184"/>
      <c r="BD938" s="184"/>
      <c r="BE938" s="184"/>
      <c r="BF938" s="184"/>
      <c r="BG938" s="848"/>
      <c r="BH938" s="186"/>
      <c r="BI938" s="199"/>
      <c r="BJ938" s="199"/>
      <c r="BK938" s="199"/>
      <c r="BL938" s="186"/>
      <c r="BM938" s="186"/>
      <c r="BN938" s="186"/>
      <c r="BO938" s="186"/>
      <c r="BP938" s="186"/>
      <c r="BQ938" s="186"/>
      <c r="BR938" s="186"/>
      <c r="BS938" s="186"/>
      <c r="BT938" s="187"/>
      <c r="BU938" s="188"/>
      <c r="BV938" s="189"/>
      <c r="BW938" s="185"/>
    </row>
    <row r="939" spans="2:75" customFormat="1" ht="18.75">
      <c r="B939" s="353" t="s">
        <v>1096</v>
      </c>
      <c r="C939" s="354">
        <v>14146726000141</v>
      </c>
      <c r="D939" s="355" t="s">
        <v>13</v>
      </c>
      <c r="E939" s="355" t="s">
        <v>615</v>
      </c>
      <c r="F939" s="355" t="s">
        <v>619</v>
      </c>
      <c r="G939" s="356" t="s">
        <v>34</v>
      </c>
      <c r="H939" s="356" t="s">
        <v>865</v>
      </c>
      <c r="I939" s="356" t="s">
        <v>34</v>
      </c>
      <c r="J939" s="356" t="s">
        <v>1417</v>
      </c>
      <c r="K939" s="357" t="s">
        <v>48</v>
      </c>
      <c r="L939" s="358"/>
      <c r="M939" s="358" t="s">
        <v>34</v>
      </c>
      <c r="N939" s="357">
        <v>295906</v>
      </c>
      <c r="O939" s="357" t="s">
        <v>1320</v>
      </c>
      <c r="P939" s="361">
        <v>40932</v>
      </c>
      <c r="Q939" s="362">
        <v>0</v>
      </c>
      <c r="R939" s="362">
        <v>0</v>
      </c>
      <c r="S939" s="841">
        <v>31</v>
      </c>
      <c r="T939" s="359"/>
      <c r="U939" s="664"/>
      <c r="V939" s="359"/>
      <c r="W939" s="664"/>
      <c r="X939" s="359"/>
      <c r="Y939" s="664"/>
      <c r="Z939" s="359"/>
      <c r="AA939" s="664"/>
      <c r="AB939" s="359"/>
      <c r="AC939" s="363"/>
      <c r="AD939" s="865">
        <v>14146709000104</v>
      </c>
      <c r="AE939" s="360" t="s">
        <v>1782</v>
      </c>
      <c r="AF939" s="844" t="s">
        <v>1783</v>
      </c>
      <c r="AG939" s="364" t="s">
        <v>59</v>
      </c>
      <c r="AH939" s="364" t="s">
        <v>1747</v>
      </c>
      <c r="AI939" s="364">
        <v>5000</v>
      </c>
      <c r="AJ939" s="364">
        <v>1000</v>
      </c>
      <c r="AK939" s="364">
        <v>1000</v>
      </c>
      <c r="AL939" s="359">
        <v>1.9E-2</v>
      </c>
      <c r="AM939" s="359">
        <v>0.2</v>
      </c>
      <c r="AN939" s="664" t="s">
        <v>64</v>
      </c>
      <c r="AO939" s="357" t="s">
        <v>1323</v>
      </c>
      <c r="AP939" s="360" t="s">
        <v>1762</v>
      </c>
      <c r="AQ939" s="366" t="s">
        <v>664</v>
      </c>
      <c r="AR939" s="359">
        <v>4.00013333333333E-3</v>
      </c>
      <c r="AS939" s="359">
        <v>4.00013333333333E-3</v>
      </c>
      <c r="AT939" s="359" t="s">
        <v>1417</v>
      </c>
      <c r="AX939" s="198"/>
      <c r="AY939" s="184"/>
      <c r="AZ939" s="184"/>
      <c r="BA939" s="184"/>
      <c r="BB939" s="848"/>
      <c r="BC939" s="184"/>
      <c r="BD939" s="184"/>
      <c r="BE939" s="184"/>
      <c r="BF939" s="184"/>
      <c r="BG939" s="848"/>
      <c r="BH939" s="186"/>
      <c r="BI939" s="199"/>
      <c r="BJ939" s="199"/>
      <c r="BK939" s="199"/>
      <c r="BL939" s="186"/>
      <c r="BM939" s="186"/>
      <c r="BN939" s="186"/>
      <c r="BO939" s="186"/>
      <c r="BP939" s="186"/>
      <c r="BQ939" s="186"/>
      <c r="BR939" s="186"/>
      <c r="BS939" s="186"/>
      <c r="BT939" s="187"/>
      <c r="BU939" s="188"/>
      <c r="BV939" s="189"/>
      <c r="BW939" s="185"/>
    </row>
    <row r="940" spans="2:75" customFormat="1" ht="18.75">
      <c r="B940" s="353" t="s">
        <v>22</v>
      </c>
      <c r="C940" s="354">
        <v>39958357000112</v>
      </c>
      <c r="D940" s="355" t="s">
        <v>13</v>
      </c>
      <c r="E940" s="355" t="s">
        <v>616</v>
      </c>
      <c r="F940" s="355" t="s">
        <v>619</v>
      </c>
      <c r="G940" s="356" t="s">
        <v>34</v>
      </c>
      <c r="H940" s="356" t="s">
        <v>865</v>
      </c>
      <c r="I940" s="356" t="s">
        <v>34</v>
      </c>
      <c r="J940" s="356" t="s">
        <v>611</v>
      </c>
      <c r="K940" s="357" t="s">
        <v>48</v>
      </c>
      <c r="L940" s="358"/>
      <c r="M940" s="358" t="s">
        <v>34</v>
      </c>
      <c r="N940" s="357">
        <v>568678</v>
      </c>
      <c r="O940" s="357" t="s">
        <v>1320</v>
      </c>
      <c r="P940" s="361">
        <v>44191</v>
      </c>
      <c r="Q940" s="362">
        <v>159.16550040000001</v>
      </c>
      <c r="R940" s="362">
        <v>162.44730060920318</v>
      </c>
      <c r="S940" s="841">
        <v>31</v>
      </c>
      <c r="T940" s="359">
        <v>9.0493472834218602E-2</v>
      </c>
      <c r="U940" s="664">
        <v>0.90481828622211879</v>
      </c>
      <c r="V940" s="359">
        <v>0.1028211704811739</v>
      </c>
      <c r="W940" s="664">
        <v>0.89476019036894372</v>
      </c>
      <c r="X940" s="359"/>
      <c r="Y940" s="664"/>
      <c r="Z940" s="359"/>
      <c r="AA940" s="664"/>
      <c r="AB940" s="359">
        <v>5.1733789708519363E-2</v>
      </c>
      <c r="AC940" s="363">
        <v>-0.23376616415052892</v>
      </c>
      <c r="AD940" s="865">
        <v>39913857000138</v>
      </c>
      <c r="AE940" s="360" t="s">
        <v>2055</v>
      </c>
      <c r="AF940" s="844" t="s">
        <v>1760</v>
      </c>
      <c r="AG940" s="364" t="s">
        <v>1435</v>
      </c>
      <c r="AH940" s="364" t="s">
        <v>1747</v>
      </c>
      <c r="AI940" s="364">
        <v>1000</v>
      </c>
      <c r="AJ940" s="364">
        <v>500</v>
      </c>
      <c r="AK940" s="364">
        <v>500</v>
      </c>
      <c r="AL940" s="359">
        <v>1.95E-2</v>
      </c>
      <c r="AM940" s="359">
        <v>0.2</v>
      </c>
      <c r="AN940" s="664" t="s">
        <v>34</v>
      </c>
      <c r="AO940" s="357" t="s">
        <v>1323</v>
      </c>
      <c r="AP940" s="360" t="s">
        <v>1762</v>
      </c>
      <c r="AQ940" s="366" t="s">
        <v>668</v>
      </c>
      <c r="AR940" s="359">
        <v>5.2006500000000002E-3</v>
      </c>
      <c r="AS940" s="359">
        <v>5.2006500000000002E-3</v>
      </c>
      <c r="AT940" s="359" t="s">
        <v>1417</v>
      </c>
      <c r="AX940" s="198"/>
      <c r="AY940" s="184"/>
      <c r="AZ940" s="184"/>
      <c r="BA940" s="184"/>
      <c r="BB940" s="848"/>
      <c r="BC940" s="184"/>
      <c r="BD940" s="184"/>
      <c r="BE940" s="184"/>
      <c r="BF940" s="184"/>
      <c r="BG940" s="848"/>
      <c r="BH940" s="186"/>
      <c r="BI940" s="199"/>
      <c r="BJ940" s="199"/>
      <c r="BK940" s="199"/>
      <c r="BL940" s="186"/>
      <c r="BM940" s="186"/>
      <c r="BN940" s="186"/>
      <c r="BO940" s="186"/>
      <c r="BP940" s="186"/>
      <c r="BQ940" s="186"/>
      <c r="BR940" s="186"/>
      <c r="BS940" s="186"/>
      <c r="BT940" s="187"/>
      <c r="BU940" s="188"/>
      <c r="BV940" s="189"/>
      <c r="BW940" s="185"/>
    </row>
    <row r="941" spans="2:75" customFormat="1" ht="18.75">
      <c r="B941" s="353" t="s">
        <v>23</v>
      </c>
      <c r="C941" s="354">
        <v>39958195000112</v>
      </c>
      <c r="D941" s="355" t="s">
        <v>13</v>
      </c>
      <c r="E941" s="355" t="s">
        <v>616</v>
      </c>
      <c r="F941" s="355" t="s">
        <v>619</v>
      </c>
      <c r="G941" s="356" t="s">
        <v>34</v>
      </c>
      <c r="H941" s="356" t="s">
        <v>1337</v>
      </c>
      <c r="I941" s="356" t="s">
        <v>34</v>
      </c>
      <c r="J941" s="356" t="s">
        <v>611</v>
      </c>
      <c r="K941" s="357" t="s">
        <v>48</v>
      </c>
      <c r="L941" s="358"/>
      <c r="M941" s="358" t="s">
        <v>34</v>
      </c>
      <c r="N941" s="357">
        <v>566284</v>
      </c>
      <c r="O941" s="357" t="s">
        <v>1320</v>
      </c>
      <c r="P941" s="361">
        <v>44185</v>
      </c>
      <c r="Q941" s="362">
        <v>515.73684615000002</v>
      </c>
      <c r="R941" s="362">
        <v>569.01120499924298</v>
      </c>
      <c r="S941" s="841">
        <v>31</v>
      </c>
      <c r="T941" s="359">
        <v>9.0898931499011182E-2</v>
      </c>
      <c r="U941" s="664">
        <v>0.90887235114770315</v>
      </c>
      <c r="V941" s="359">
        <v>0.10545238377992194</v>
      </c>
      <c r="W941" s="664">
        <v>0.91765727373292039</v>
      </c>
      <c r="X941" s="359"/>
      <c r="Y941" s="664"/>
      <c r="Z941" s="359"/>
      <c r="AA941" s="664"/>
      <c r="AB941" s="359">
        <v>6.6836320343813621E-2</v>
      </c>
      <c r="AC941" s="363">
        <v>-0.14157566170170641</v>
      </c>
      <c r="AD941" s="865">
        <v>39913737000130</v>
      </c>
      <c r="AE941" s="360" t="s">
        <v>2055</v>
      </c>
      <c r="AF941" s="844" t="s">
        <v>1760</v>
      </c>
      <c r="AG941" s="364" t="s">
        <v>1435</v>
      </c>
      <c r="AH941" s="364" t="s">
        <v>1742</v>
      </c>
      <c r="AI941" s="364">
        <v>5000</v>
      </c>
      <c r="AJ941" s="364">
        <v>1000</v>
      </c>
      <c r="AK941" s="364">
        <v>1000</v>
      </c>
      <c r="AL941" s="359">
        <v>1.95E-2</v>
      </c>
      <c r="AM941" s="359">
        <v>0.2</v>
      </c>
      <c r="AN941" s="664" t="s">
        <v>34</v>
      </c>
      <c r="AO941" s="357" t="s">
        <v>1323</v>
      </c>
      <c r="AP941" s="360" t="s">
        <v>1762</v>
      </c>
      <c r="AQ941" s="366" t="s">
        <v>668</v>
      </c>
      <c r="AR941" s="359">
        <v>5.2006500000000002E-3</v>
      </c>
      <c r="AS941" s="359">
        <v>5.2006500000000002E-3</v>
      </c>
      <c r="AT941" s="359" t="s">
        <v>1417</v>
      </c>
      <c r="AX941" s="198"/>
      <c r="AY941" s="184"/>
      <c r="AZ941" s="184"/>
      <c r="BA941" s="184"/>
      <c r="BB941" s="848"/>
      <c r="BC941" s="184"/>
      <c r="BD941" s="184"/>
      <c r="BE941" s="184"/>
      <c r="BF941" s="184"/>
      <c r="BG941" s="848"/>
      <c r="BH941" s="186"/>
      <c r="BI941" s="199"/>
      <c r="BJ941" s="199"/>
      <c r="BK941" s="199"/>
      <c r="BL941" s="186"/>
      <c r="BM941" s="186"/>
      <c r="BN941" s="186"/>
      <c r="BO941" s="186"/>
      <c r="BP941" s="186"/>
      <c r="BQ941" s="186"/>
      <c r="BR941" s="186"/>
      <c r="BS941" s="186"/>
      <c r="BT941" s="187"/>
      <c r="BU941" s="188"/>
      <c r="BV941" s="189"/>
      <c r="BW941" s="185"/>
    </row>
    <row r="942" spans="2:75" customFormat="1" ht="18.75">
      <c r="B942" s="353" t="s">
        <v>1119</v>
      </c>
      <c r="C942" s="354">
        <v>29177015000101</v>
      </c>
      <c r="D942" s="355" t="s">
        <v>13</v>
      </c>
      <c r="E942" s="355" t="s">
        <v>615</v>
      </c>
      <c r="F942" s="355" t="s">
        <v>619</v>
      </c>
      <c r="G942" s="356" t="s">
        <v>34</v>
      </c>
      <c r="H942" s="356" t="s">
        <v>1336</v>
      </c>
      <c r="I942" s="356" t="s">
        <v>34</v>
      </c>
      <c r="J942" s="356" t="s">
        <v>611</v>
      </c>
      <c r="K942" s="357" t="s">
        <v>48</v>
      </c>
      <c r="L942" s="358"/>
      <c r="M942" s="358" t="s">
        <v>34</v>
      </c>
      <c r="N942" s="357">
        <v>469777</v>
      </c>
      <c r="O942" s="357" t="s">
        <v>1320</v>
      </c>
      <c r="P942" s="361">
        <v>43217</v>
      </c>
      <c r="Q942" s="362">
        <v>6.5540825199999997</v>
      </c>
      <c r="R942" s="362">
        <v>8.5368592097211131</v>
      </c>
      <c r="S942" s="841">
        <v>31</v>
      </c>
      <c r="T942" s="359">
        <v>7.1743793051307625E-2</v>
      </c>
      <c r="U942" s="664">
        <v>0.71734561446968759</v>
      </c>
      <c r="V942" s="359">
        <v>9.0494920573574111E-2</v>
      </c>
      <c r="W942" s="664">
        <v>0.78749592113094147</v>
      </c>
      <c r="X942" s="359">
        <v>9.0507797075737306E-2</v>
      </c>
      <c r="Y942" s="664">
        <v>0.59524734681878044</v>
      </c>
      <c r="Z942" s="359">
        <v>9.5383808690861605E-2</v>
      </c>
      <c r="AA942" s="664">
        <v>0.50378094666525797</v>
      </c>
      <c r="AB942" s="359">
        <v>4.8487952194828009E-2</v>
      </c>
      <c r="AC942" s="363">
        <v>-0.50362736266134212</v>
      </c>
      <c r="AD942" s="865">
        <v>22354046000141</v>
      </c>
      <c r="AE942" s="360" t="s">
        <v>1813</v>
      </c>
      <c r="AF942" s="844" t="s">
        <v>1760</v>
      </c>
      <c r="AG942" s="364" t="s">
        <v>1435</v>
      </c>
      <c r="AH942" s="364" t="s">
        <v>1747</v>
      </c>
      <c r="AI942" s="364">
        <v>5000</v>
      </c>
      <c r="AJ942" s="364">
        <v>5000</v>
      </c>
      <c r="AK942" s="364">
        <v>5000</v>
      </c>
      <c r="AL942" s="359">
        <v>0</v>
      </c>
      <c r="AM942" s="359">
        <v>0</v>
      </c>
      <c r="AN942" s="664" t="s">
        <v>34</v>
      </c>
      <c r="AO942" s="357" t="s">
        <v>1323</v>
      </c>
      <c r="AP942" s="360" t="s">
        <v>1762</v>
      </c>
      <c r="AQ942" s="366" t="s">
        <v>668</v>
      </c>
      <c r="AR942" s="359">
        <v>4.8250000000000003E-3</v>
      </c>
      <c r="AS942" s="359">
        <v>4.8250000000000003E-3</v>
      </c>
      <c r="AT942" s="359" t="s">
        <v>1417</v>
      </c>
      <c r="AX942" s="198"/>
      <c r="AY942" s="184"/>
      <c r="AZ942" s="184"/>
      <c r="BA942" s="184"/>
      <c r="BB942" s="848"/>
      <c r="BC942" s="184"/>
      <c r="BD942" s="184"/>
      <c r="BE942" s="184"/>
      <c r="BF942" s="184"/>
      <c r="BG942" s="848"/>
      <c r="BH942" s="186"/>
      <c r="BI942" s="199"/>
      <c r="BJ942" s="199"/>
      <c r="BK942" s="199"/>
      <c r="BL942" s="186"/>
      <c r="BM942" s="186"/>
      <c r="BN942" s="186"/>
      <c r="BO942" s="186"/>
      <c r="BP942" s="186"/>
      <c r="BQ942" s="186"/>
      <c r="BR942" s="186"/>
      <c r="BS942" s="186"/>
      <c r="BT942" s="187"/>
      <c r="BU942" s="188"/>
      <c r="BV942" s="189"/>
      <c r="BW942" s="185"/>
    </row>
    <row r="943" spans="2:75" customFormat="1" ht="18.75">
      <c r="B943" s="353" t="s">
        <v>327</v>
      </c>
      <c r="C943" s="354">
        <v>22354046000141</v>
      </c>
      <c r="D943" s="355" t="s">
        <v>13</v>
      </c>
      <c r="E943" s="355" t="s">
        <v>615</v>
      </c>
      <c r="F943" s="355" t="s">
        <v>619</v>
      </c>
      <c r="G943" s="356" t="s">
        <v>34</v>
      </c>
      <c r="H943" s="356" t="s">
        <v>1336</v>
      </c>
      <c r="I943" s="356" t="s">
        <v>34</v>
      </c>
      <c r="J943" s="356" t="s">
        <v>611</v>
      </c>
      <c r="K943" s="357" t="s">
        <v>48</v>
      </c>
      <c r="L943" s="358"/>
      <c r="M943" s="358" t="s">
        <v>34</v>
      </c>
      <c r="N943" s="357">
        <v>403075</v>
      </c>
      <c r="O943" s="357" t="s">
        <v>1320</v>
      </c>
      <c r="P943" s="361">
        <v>42249</v>
      </c>
      <c r="Q943" s="362">
        <v>119.84238999999999</v>
      </c>
      <c r="R943" s="362">
        <v>189.09657150597604</v>
      </c>
      <c r="S943" s="841">
        <v>31</v>
      </c>
      <c r="T943" s="359">
        <v>7.2577778650041225E-2</v>
      </c>
      <c r="U943" s="664">
        <v>0.72568439732933621</v>
      </c>
      <c r="V943" s="359">
        <v>9.1473644033570167E-2</v>
      </c>
      <c r="W943" s="664">
        <v>0.79601287133960463</v>
      </c>
      <c r="X943" s="359">
        <v>9.1716509881802244E-2</v>
      </c>
      <c r="Y943" s="664">
        <v>0.6031967513355424</v>
      </c>
      <c r="Z943" s="359">
        <v>9.6715213521989751E-2</v>
      </c>
      <c r="AA943" s="664">
        <v>0.51081291986308119</v>
      </c>
      <c r="AB943" s="359">
        <v>4.9097516996473224E-2</v>
      </c>
      <c r="AC943" s="363">
        <v>-0.47744035663592183</v>
      </c>
      <c r="AD943" s="865">
        <v>18237547000170</v>
      </c>
      <c r="AE943" s="360" t="s">
        <v>1866</v>
      </c>
      <c r="AF943" s="844" t="s">
        <v>1741</v>
      </c>
      <c r="AG943" s="364" t="s">
        <v>1436</v>
      </c>
      <c r="AH943" s="364" t="s">
        <v>1747</v>
      </c>
      <c r="AI943" s="364">
        <v>50000</v>
      </c>
      <c r="AJ943" s="364">
        <v>5000</v>
      </c>
      <c r="AK943" s="364">
        <v>5000</v>
      </c>
      <c r="AL943" s="359">
        <v>1.9299999999999998E-2</v>
      </c>
      <c r="AM943" s="359">
        <v>0.2</v>
      </c>
      <c r="AN943" s="664" t="s">
        <v>64</v>
      </c>
      <c r="AO943" s="357" t="s">
        <v>1323</v>
      </c>
      <c r="AP943" s="360" t="s">
        <v>1762</v>
      </c>
      <c r="AQ943" s="366" t="s">
        <v>664</v>
      </c>
      <c r="AR943" s="359">
        <v>4.8250000000000003E-3</v>
      </c>
      <c r="AS943" s="359">
        <v>4.8250000000000003E-3</v>
      </c>
      <c r="AT943" s="359" t="s">
        <v>1417</v>
      </c>
      <c r="AX943" s="198"/>
      <c r="AY943" s="184"/>
      <c r="AZ943" s="184"/>
      <c r="BA943" s="184"/>
      <c r="BB943" s="848"/>
      <c r="BC943" s="184"/>
      <c r="BD943" s="184"/>
      <c r="BE943" s="184"/>
      <c r="BF943" s="184"/>
      <c r="BG943" s="848"/>
      <c r="BH943" s="186"/>
      <c r="BI943" s="199"/>
      <c r="BJ943" s="199"/>
      <c r="BK943" s="199"/>
      <c r="BL943" s="186"/>
      <c r="BM943" s="186"/>
      <c r="BN943" s="186"/>
      <c r="BO943" s="186"/>
      <c r="BP943" s="186"/>
      <c r="BQ943" s="186"/>
      <c r="BR943" s="186"/>
      <c r="BS943" s="186"/>
      <c r="BT943" s="187"/>
      <c r="BU943" s="188"/>
      <c r="BV943" s="189"/>
      <c r="BW943" s="185"/>
    </row>
    <row r="944" spans="2:75" customFormat="1" ht="18.75">
      <c r="B944" s="353" t="s">
        <v>328</v>
      </c>
      <c r="C944" s="354">
        <v>34799112000176</v>
      </c>
      <c r="D944" s="355" t="s">
        <v>13</v>
      </c>
      <c r="E944" s="355" t="s">
        <v>615</v>
      </c>
      <c r="F944" s="355" t="s">
        <v>619</v>
      </c>
      <c r="G944" s="356" t="s">
        <v>34</v>
      </c>
      <c r="H944" s="356" t="s">
        <v>865</v>
      </c>
      <c r="I944" s="356" t="s">
        <v>34</v>
      </c>
      <c r="J944" s="356" t="s">
        <v>1417</v>
      </c>
      <c r="K944" s="357" t="s">
        <v>48</v>
      </c>
      <c r="L944" s="358"/>
      <c r="M944" s="358" t="s">
        <v>34</v>
      </c>
      <c r="N944" s="357">
        <v>519057</v>
      </c>
      <c r="O944" s="357" t="s">
        <v>1320</v>
      </c>
      <c r="P944" s="361">
        <v>43803</v>
      </c>
      <c r="Q944" s="362">
        <v>0</v>
      </c>
      <c r="R944" s="362">
        <v>0</v>
      </c>
      <c r="S944" s="841">
        <v>31</v>
      </c>
      <c r="T944" s="359"/>
      <c r="U944" s="664"/>
      <c r="V944" s="359"/>
      <c r="W944" s="664"/>
      <c r="X944" s="359"/>
      <c r="Y944" s="664"/>
      <c r="Z944" s="359"/>
      <c r="AA944" s="664"/>
      <c r="AB944" s="359"/>
      <c r="AC944" s="363"/>
      <c r="AD944" s="865">
        <v>34799086000186</v>
      </c>
      <c r="AE944" s="360" t="s">
        <v>2688</v>
      </c>
      <c r="AF944" s="844" t="s">
        <v>1785</v>
      </c>
      <c r="AG944" s="364" t="s">
        <v>719</v>
      </c>
      <c r="AH944" s="364" t="s">
        <v>1747</v>
      </c>
      <c r="AI944" s="364">
        <v>5000</v>
      </c>
      <c r="AJ944" s="364">
        <v>1000</v>
      </c>
      <c r="AK944" s="364">
        <v>1000</v>
      </c>
      <c r="AL944" s="359">
        <v>1.9E-2</v>
      </c>
      <c r="AM944" s="359">
        <v>0.2</v>
      </c>
      <c r="AN944" s="664" t="s">
        <v>2156</v>
      </c>
      <c r="AO944" s="357" t="s">
        <v>1323</v>
      </c>
      <c r="AP944" s="360" t="s">
        <v>1762</v>
      </c>
      <c r="AQ944" s="366" t="s">
        <v>668</v>
      </c>
      <c r="AR944" s="359">
        <v>6.3333333333333297E-3</v>
      </c>
      <c r="AS944" s="359">
        <v>6.3333333333333297E-3</v>
      </c>
      <c r="AT944" s="359" t="s">
        <v>1417</v>
      </c>
      <c r="AW944" s="198"/>
      <c r="AX944" s="198"/>
      <c r="AY944" s="184"/>
      <c r="AZ944" s="184"/>
      <c r="BA944" s="184"/>
      <c r="BB944" s="848"/>
      <c r="BC944" s="184"/>
      <c r="BD944" s="184"/>
      <c r="BE944" s="184"/>
      <c r="BF944" s="184"/>
      <c r="BG944" s="848"/>
      <c r="BH944" s="186"/>
      <c r="BI944" s="199"/>
      <c r="BJ944" s="199"/>
      <c r="BK944" s="199"/>
      <c r="BL944" s="218"/>
      <c r="BM944" s="186"/>
      <c r="BN944" s="186"/>
      <c r="BO944" s="186"/>
      <c r="BP944" s="186"/>
      <c r="BQ944" s="186"/>
      <c r="BR944" s="186"/>
      <c r="BS944" s="186"/>
      <c r="BT944" s="187"/>
      <c r="BU944" s="188"/>
      <c r="BV944" s="189"/>
      <c r="BW944" s="185"/>
    </row>
    <row r="945" spans="2:75" customFormat="1" ht="18.75">
      <c r="B945" s="353" t="s">
        <v>336</v>
      </c>
      <c r="C945" s="354">
        <v>31326427000108</v>
      </c>
      <c r="D945" s="355" t="s">
        <v>13</v>
      </c>
      <c r="E945" s="355" t="s">
        <v>615</v>
      </c>
      <c r="F945" s="355" t="s">
        <v>619</v>
      </c>
      <c r="G945" s="356" t="s">
        <v>34</v>
      </c>
      <c r="H945" s="356" t="s">
        <v>1336</v>
      </c>
      <c r="I945" s="356" t="s">
        <v>34</v>
      </c>
      <c r="J945" s="356" t="s">
        <v>1417</v>
      </c>
      <c r="K945" s="357" t="s">
        <v>48</v>
      </c>
      <c r="L945" s="358"/>
      <c r="M945" s="358" t="s">
        <v>34</v>
      </c>
      <c r="N945" s="357">
        <v>478288</v>
      </c>
      <c r="O945" s="357" t="s">
        <v>1320</v>
      </c>
      <c r="P945" s="361">
        <v>43397</v>
      </c>
      <c r="Q945" s="362">
        <v>104.34617258</v>
      </c>
      <c r="R945" s="362">
        <v>123.57606298725098</v>
      </c>
      <c r="S945" s="841">
        <v>31</v>
      </c>
      <c r="T945" s="359">
        <v>2.4421728221036831E-2</v>
      </c>
      <c r="U945" s="664">
        <v>0.24418585764768219</v>
      </c>
      <c r="V945" s="359">
        <v>4.9297736852005114E-2</v>
      </c>
      <c r="W945" s="664">
        <v>0.42899387552230278</v>
      </c>
      <c r="X945" s="359">
        <v>1.4428053748675618E-2</v>
      </c>
      <c r="Y945" s="664">
        <v>9.4889733162671366E-2</v>
      </c>
      <c r="Z945" s="359">
        <v>2.2108556896876408E-2</v>
      </c>
      <c r="AA945" s="664">
        <v>0.11676897657765889</v>
      </c>
      <c r="AB945" s="359">
        <v>4.5263808952718615E-2</v>
      </c>
      <c r="AC945" s="363">
        <v>-1.4496580098869121</v>
      </c>
      <c r="AD945" s="865">
        <v>31120430000170</v>
      </c>
      <c r="AE945" s="360" t="s">
        <v>1984</v>
      </c>
      <c r="AF945" s="844" t="s">
        <v>1760</v>
      </c>
      <c r="AG945" s="364" t="s">
        <v>1435</v>
      </c>
      <c r="AH945" s="364" t="s">
        <v>1747</v>
      </c>
      <c r="AI945" s="364">
        <v>500</v>
      </c>
      <c r="AJ945" s="364">
        <v>100</v>
      </c>
      <c r="AK945" s="364">
        <v>100</v>
      </c>
      <c r="AL945" s="359">
        <v>1.84E-2</v>
      </c>
      <c r="AM945" s="359">
        <v>0.2</v>
      </c>
      <c r="AN945" s="664" t="s">
        <v>34</v>
      </c>
      <c r="AO945" s="357" t="s">
        <v>1323</v>
      </c>
      <c r="AP945" s="360" t="s">
        <v>1762</v>
      </c>
      <c r="AQ945" s="366" t="s">
        <v>664</v>
      </c>
      <c r="AR945" s="359">
        <v>4.9680000000000002E-3</v>
      </c>
      <c r="AS945" s="359">
        <v>4.9680000000000002E-3</v>
      </c>
      <c r="AT945" s="359" t="s">
        <v>1417</v>
      </c>
      <c r="AX945" s="198"/>
      <c r="AY945" s="184"/>
      <c r="AZ945" s="184"/>
      <c r="BA945" s="184"/>
      <c r="BB945" s="848"/>
      <c r="BC945" s="184"/>
      <c r="BD945" s="184"/>
      <c r="BE945" s="184"/>
      <c r="BF945" s="184"/>
      <c r="BG945" s="848"/>
      <c r="BH945" s="186"/>
      <c r="BI945" s="199"/>
      <c r="BJ945" s="199"/>
      <c r="BK945" s="199"/>
      <c r="BL945" s="186"/>
      <c r="BM945" s="186"/>
      <c r="BN945" s="186"/>
      <c r="BO945" s="186"/>
      <c r="BP945" s="186"/>
      <c r="BQ945" s="186"/>
      <c r="BR945" s="186"/>
      <c r="BS945" s="186"/>
      <c r="BT945" s="187"/>
      <c r="BU945" s="188"/>
      <c r="BV945" s="189"/>
      <c r="BW945" s="185"/>
    </row>
    <row r="946" spans="2:75" customFormat="1" ht="18.75">
      <c r="B946" s="353" t="s">
        <v>363</v>
      </c>
      <c r="C946" s="354">
        <v>10347249000121</v>
      </c>
      <c r="D946" s="355" t="s">
        <v>13</v>
      </c>
      <c r="E946" s="355" t="s">
        <v>615</v>
      </c>
      <c r="F946" s="355" t="s">
        <v>619</v>
      </c>
      <c r="G946" s="356" t="s">
        <v>34</v>
      </c>
      <c r="H946" s="356" t="s">
        <v>865</v>
      </c>
      <c r="I946" s="356" t="s">
        <v>34</v>
      </c>
      <c r="J946" s="356" t="s">
        <v>1417</v>
      </c>
      <c r="K946" s="357" t="s">
        <v>48</v>
      </c>
      <c r="L946" s="358"/>
      <c r="M946" s="358" t="s">
        <v>34</v>
      </c>
      <c r="N946" s="357">
        <v>222097</v>
      </c>
      <c r="O946" s="357" t="s">
        <v>1320</v>
      </c>
      <c r="P946" s="361">
        <v>39814</v>
      </c>
      <c r="Q946" s="362">
        <v>1241.0966900000001</v>
      </c>
      <c r="R946" s="362">
        <v>1188.6779542589638</v>
      </c>
      <c r="S946" s="841">
        <v>31</v>
      </c>
      <c r="T946" s="359">
        <v>0.18274791263816437</v>
      </c>
      <c r="U946" s="664">
        <v>1.8272439762241905</v>
      </c>
      <c r="V946" s="359">
        <v>0.17735455335204686</v>
      </c>
      <c r="W946" s="664">
        <v>1.5433572014153625</v>
      </c>
      <c r="X946" s="359">
        <v>0.19410920283404742</v>
      </c>
      <c r="Y946" s="664">
        <v>1.2766081123749855</v>
      </c>
      <c r="Z946" s="359">
        <v>0.24745061988932027</v>
      </c>
      <c r="AA946" s="664">
        <v>1.3069399225268095</v>
      </c>
      <c r="AB946" s="359">
        <v>5.914813318509797E-2</v>
      </c>
      <c r="AC946" s="363">
        <v>1.055650786109233</v>
      </c>
      <c r="AD946" s="865">
        <v>27249022000146</v>
      </c>
      <c r="AE946" s="360" t="s">
        <v>1829</v>
      </c>
      <c r="AF946" s="844" t="s">
        <v>1830</v>
      </c>
      <c r="AG946" s="364" t="s">
        <v>1439</v>
      </c>
      <c r="AH946" s="364" t="s">
        <v>1747</v>
      </c>
      <c r="AI946" s="364">
        <v>5000</v>
      </c>
      <c r="AJ946" s="364">
        <v>500</v>
      </c>
      <c r="AK946" s="364">
        <v>100</v>
      </c>
      <c r="AL946" s="359">
        <v>0.02</v>
      </c>
      <c r="AM946" s="359">
        <v>0.2</v>
      </c>
      <c r="AN946" s="664" t="s">
        <v>64</v>
      </c>
      <c r="AO946" s="357" t="s">
        <v>1323</v>
      </c>
      <c r="AP946" s="360" t="s">
        <v>1762</v>
      </c>
      <c r="AQ946" s="366" t="s">
        <v>668</v>
      </c>
      <c r="AR946" s="359">
        <v>6.6666666666666697E-3</v>
      </c>
      <c r="AS946" s="359">
        <v>6.6666666666666697E-3</v>
      </c>
      <c r="AT946" s="359" t="s">
        <v>1417</v>
      </c>
      <c r="AX946" s="198"/>
      <c r="AY946" s="184"/>
      <c r="AZ946" s="184"/>
      <c r="BA946" s="184"/>
      <c r="BB946" s="848"/>
      <c r="BC946" s="184"/>
      <c r="BD946" s="184"/>
      <c r="BE946" s="184"/>
      <c r="BF946" s="184"/>
      <c r="BG946" s="848"/>
      <c r="BH946" s="186"/>
      <c r="BI946" s="199"/>
      <c r="BJ946" s="199"/>
      <c r="BK946" s="199"/>
      <c r="BL946" s="186"/>
      <c r="BM946" s="186"/>
      <c r="BN946" s="186"/>
      <c r="BO946" s="186"/>
      <c r="BP946" s="186"/>
      <c r="BQ946" s="186"/>
      <c r="BR946" s="186"/>
      <c r="BS946" s="186"/>
      <c r="BT946" s="187"/>
      <c r="BU946" s="188"/>
      <c r="BV946" s="189"/>
      <c r="BW946" s="185"/>
    </row>
    <row r="947" spans="2:75" customFormat="1" ht="18.75">
      <c r="B947" s="353" t="s">
        <v>368</v>
      </c>
      <c r="C947" s="354">
        <v>11301137000100</v>
      </c>
      <c r="D947" s="355" t="s">
        <v>13</v>
      </c>
      <c r="E947" s="355" t="s">
        <v>615</v>
      </c>
      <c r="F947" s="355" t="s">
        <v>619</v>
      </c>
      <c r="G947" s="356" t="s">
        <v>34</v>
      </c>
      <c r="H947" s="356" t="s">
        <v>1337</v>
      </c>
      <c r="I947" s="356" t="s">
        <v>34</v>
      </c>
      <c r="J947" s="356" t="s">
        <v>1417</v>
      </c>
      <c r="K947" s="357" t="s">
        <v>48</v>
      </c>
      <c r="L947" s="358"/>
      <c r="M947" s="358" t="s">
        <v>34</v>
      </c>
      <c r="N947" s="357">
        <v>239372</v>
      </c>
      <c r="O947" s="357" t="s">
        <v>1320</v>
      </c>
      <c r="P947" s="361">
        <v>40125</v>
      </c>
      <c r="Q947" s="362">
        <v>146.33839399999999</v>
      </c>
      <c r="R947" s="362">
        <v>152.6960520800001</v>
      </c>
      <c r="S947" s="841">
        <v>31</v>
      </c>
      <c r="T947" s="359">
        <v>0.17112984493482486</v>
      </c>
      <c r="U947" s="664">
        <v>1.7110782486936944</v>
      </c>
      <c r="V947" s="359">
        <v>9.9902370043988276E-2</v>
      </c>
      <c r="W947" s="664">
        <v>0.86936049473619126</v>
      </c>
      <c r="X947" s="359">
        <v>0.42758043564525172</v>
      </c>
      <c r="Y947" s="664">
        <v>2.8120905390778015</v>
      </c>
      <c r="Z947" s="359">
        <v>0.73287357202736247</v>
      </c>
      <c r="AA947" s="664">
        <v>3.8707590624578017</v>
      </c>
      <c r="AB947" s="359">
        <v>0.18883702501511926</v>
      </c>
      <c r="AC947" s="363">
        <v>-7.949929317682447E-2</v>
      </c>
      <c r="AD947" s="865">
        <v>11286399000135</v>
      </c>
      <c r="AE947" s="360" t="s">
        <v>1838</v>
      </c>
      <c r="AF947" s="844" t="s">
        <v>1839</v>
      </c>
      <c r="AG947" s="364" t="s">
        <v>736</v>
      </c>
      <c r="AH947" s="364" t="s">
        <v>1747</v>
      </c>
      <c r="AI947" s="364">
        <v>500</v>
      </c>
      <c r="AJ947" s="364">
        <v>0</v>
      </c>
      <c r="AK947" s="364">
        <v>500</v>
      </c>
      <c r="AL947" s="359">
        <v>0.02</v>
      </c>
      <c r="AM947" s="359">
        <v>0.2</v>
      </c>
      <c r="AN947" s="664" t="s">
        <v>64</v>
      </c>
      <c r="AO947" s="357" t="s">
        <v>1323</v>
      </c>
      <c r="AP947" s="360" t="s">
        <v>1762</v>
      </c>
      <c r="AQ947" s="366" t="s">
        <v>671</v>
      </c>
      <c r="AR947" s="359">
        <v>4.6666666666666697E-3</v>
      </c>
      <c r="AS947" s="359">
        <v>4.6666666666666697E-3</v>
      </c>
      <c r="AT947" s="359" t="s">
        <v>1417</v>
      </c>
      <c r="AX947" s="198"/>
      <c r="AY947" s="184"/>
      <c r="AZ947" s="184"/>
      <c r="BA947" s="184"/>
      <c r="BB947" s="848"/>
      <c r="BC947" s="184"/>
      <c r="BD947" s="184"/>
      <c r="BE947" s="184"/>
      <c r="BF947" s="184"/>
      <c r="BG947" s="848"/>
      <c r="BH947" s="186"/>
      <c r="BI947" s="199"/>
      <c r="BJ947" s="199"/>
      <c r="BK947" s="199"/>
      <c r="BL947" s="186"/>
      <c r="BM947" s="186"/>
      <c r="BN947" s="186"/>
      <c r="BO947" s="186"/>
      <c r="BP947" s="186"/>
      <c r="BQ947" s="186"/>
      <c r="BR947" s="186"/>
      <c r="BS947" s="186"/>
      <c r="BT947" s="187"/>
      <c r="BU947" s="188"/>
      <c r="BV947" s="189"/>
      <c r="BW947" s="185"/>
    </row>
    <row r="948" spans="2:75" customFormat="1" ht="18.75">
      <c r="B948" s="353" t="s">
        <v>1704</v>
      </c>
      <c r="C948" s="354">
        <v>12808980000132</v>
      </c>
      <c r="D948" s="355" t="s">
        <v>13</v>
      </c>
      <c r="E948" s="355" t="s">
        <v>615</v>
      </c>
      <c r="F948" s="355" t="s">
        <v>619</v>
      </c>
      <c r="G948" s="356" t="s">
        <v>34</v>
      </c>
      <c r="H948" s="356" t="s">
        <v>1337</v>
      </c>
      <c r="I948" s="356" t="s">
        <v>34</v>
      </c>
      <c r="J948" s="356" t="s">
        <v>611</v>
      </c>
      <c r="K948" s="357" t="s">
        <v>48</v>
      </c>
      <c r="L948" s="358"/>
      <c r="M948" s="358" t="s">
        <v>1417</v>
      </c>
      <c r="N948" s="357">
        <v>262821</v>
      </c>
      <c r="O948" s="357" t="s">
        <v>1320</v>
      </c>
      <c r="P948" s="361">
        <v>40515</v>
      </c>
      <c r="Q948" s="362">
        <v>20177.141172</v>
      </c>
      <c r="R948" s="362">
        <v>16073.031570215106</v>
      </c>
      <c r="S948" s="841">
        <v>31</v>
      </c>
      <c r="T948" s="359">
        <v>0.65763905782619125</v>
      </c>
      <c r="U948" s="664">
        <v>6.5755443637921402</v>
      </c>
      <c r="V948" s="359">
        <v>0.70672924766371126</v>
      </c>
      <c r="W948" s="664">
        <v>6.1500291546930379</v>
      </c>
      <c r="X948" s="359">
        <v>1.1875241072833207</v>
      </c>
      <c r="Y948" s="664">
        <v>7.8100516970071121</v>
      </c>
      <c r="Z948" s="359">
        <v>1.4401089002970799</v>
      </c>
      <c r="AA948" s="664">
        <v>7.6061066867655303</v>
      </c>
      <c r="AB948" s="359">
        <v>0.24797914168327059</v>
      </c>
      <c r="AC948" s="363">
        <v>2.3865493830981035</v>
      </c>
      <c r="AD948" s="865">
        <v>0</v>
      </c>
      <c r="AE948" s="360" t="s">
        <v>1850</v>
      </c>
      <c r="AF948" s="844" t="s">
        <v>1783</v>
      </c>
      <c r="AG948" s="364" t="s">
        <v>59</v>
      </c>
      <c r="AH948" s="364" t="s">
        <v>1817</v>
      </c>
      <c r="AI948" s="364">
        <v>1000000</v>
      </c>
      <c r="AJ948" s="364">
        <v>0</v>
      </c>
      <c r="AK948" s="364">
        <v>0</v>
      </c>
      <c r="AL948" s="359">
        <v>1.3000000000000001E-2</v>
      </c>
      <c r="AM948" s="359">
        <v>0</v>
      </c>
      <c r="AN948" s="664" t="s">
        <v>64</v>
      </c>
      <c r="AO948" s="357" t="s">
        <v>1323</v>
      </c>
      <c r="AP948" s="360" t="s">
        <v>1762</v>
      </c>
      <c r="AQ948" s="366" t="s">
        <v>679</v>
      </c>
      <c r="AR948" s="359">
        <v>0</v>
      </c>
      <c r="AS948" s="359">
        <v>0</v>
      </c>
      <c r="AT948" s="359" t="s">
        <v>1417</v>
      </c>
      <c r="AX948" s="198"/>
      <c r="AY948" s="184"/>
      <c r="AZ948" s="184"/>
      <c r="BA948" s="184"/>
      <c r="BB948" s="848"/>
      <c r="BC948" s="184"/>
      <c r="BD948" s="184"/>
      <c r="BE948" s="184"/>
      <c r="BF948" s="184"/>
      <c r="BG948" s="848"/>
      <c r="BH948" s="186"/>
      <c r="BI948" s="199"/>
      <c r="BJ948" s="199"/>
      <c r="BK948" s="199"/>
      <c r="BL948" s="186"/>
      <c r="BM948" s="186"/>
      <c r="BN948" s="186"/>
      <c r="BO948" s="186"/>
      <c r="BP948" s="186"/>
      <c r="BQ948" s="186"/>
      <c r="BR948" s="186"/>
      <c r="BS948" s="186"/>
      <c r="BT948" s="187"/>
      <c r="BU948" s="188"/>
      <c r="BV948" s="189"/>
      <c r="BW948" s="185"/>
    </row>
    <row r="949" spans="2:75" customFormat="1" ht="18.75">
      <c r="B949" s="353" t="s">
        <v>695</v>
      </c>
      <c r="C949" s="354">
        <v>17797493000135</v>
      </c>
      <c r="D949" s="355" t="s">
        <v>13</v>
      </c>
      <c r="E949" s="355" t="s">
        <v>615</v>
      </c>
      <c r="F949" s="355" t="s">
        <v>619</v>
      </c>
      <c r="G949" s="356" t="s">
        <v>34</v>
      </c>
      <c r="H949" s="356" t="s">
        <v>1336</v>
      </c>
      <c r="I949" s="356" t="s">
        <v>34</v>
      </c>
      <c r="J949" s="356" t="s">
        <v>1417</v>
      </c>
      <c r="K949" s="357" t="s">
        <v>48</v>
      </c>
      <c r="L949" s="358"/>
      <c r="M949" s="358" t="s">
        <v>34</v>
      </c>
      <c r="N949" s="357">
        <v>473596</v>
      </c>
      <c r="O949" s="357" t="s">
        <v>1320</v>
      </c>
      <c r="P949" s="361">
        <v>43320</v>
      </c>
      <c r="Q949" s="362">
        <v>21.538105999999999</v>
      </c>
      <c r="R949" s="362">
        <v>28.940728645418304</v>
      </c>
      <c r="S949" s="841">
        <v>31</v>
      </c>
      <c r="T949" s="359">
        <v>0.12322036664190894</v>
      </c>
      <c r="U949" s="664">
        <v>1.2320451130971992</v>
      </c>
      <c r="V949" s="359">
        <v>0.11994410048511917</v>
      </c>
      <c r="W949" s="664">
        <v>1.0437656533325204</v>
      </c>
      <c r="X949" s="359">
        <v>5.5040242630346015E-2</v>
      </c>
      <c r="Y949" s="664">
        <v>0.36198603272334157</v>
      </c>
      <c r="Z949" s="359">
        <v>9.1748986965154655E-2</v>
      </c>
      <c r="AA949" s="664">
        <v>0.48458320278116906</v>
      </c>
      <c r="AB949" s="359">
        <v>2.7154094359176074E-2</v>
      </c>
      <c r="AC949" s="363">
        <v>0.18521407343916993</v>
      </c>
      <c r="AD949" s="865">
        <v>0</v>
      </c>
      <c r="AE949" s="360" t="s">
        <v>1775</v>
      </c>
      <c r="AF949" s="844" t="s">
        <v>1776</v>
      </c>
      <c r="AG949" s="364" t="s">
        <v>719</v>
      </c>
      <c r="AH949" s="364" t="s">
        <v>1747</v>
      </c>
      <c r="AI949" s="364">
        <v>1000</v>
      </c>
      <c r="AJ949" s="364">
        <v>1000</v>
      </c>
      <c r="AK949" s="364">
        <v>1000</v>
      </c>
      <c r="AL949" s="359">
        <v>0.02</v>
      </c>
      <c r="AM949" s="359">
        <v>0.2</v>
      </c>
      <c r="AN949" s="664" t="s">
        <v>64</v>
      </c>
      <c r="AO949" s="357" t="s">
        <v>1323</v>
      </c>
      <c r="AP949" s="360" t="s">
        <v>1762</v>
      </c>
      <c r="AQ949" s="366" t="s">
        <v>664</v>
      </c>
      <c r="AR949" s="359">
        <v>7.1999999999999998E-3</v>
      </c>
      <c r="AS949" s="359">
        <v>7.1999999999999998E-3</v>
      </c>
      <c r="AT949" s="359" t="s">
        <v>1417</v>
      </c>
      <c r="AX949" s="198"/>
      <c r="AY949" s="184"/>
      <c r="AZ949" s="184"/>
      <c r="BA949" s="184"/>
      <c r="BB949" s="848"/>
      <c r="BC949" s="184"/>
      <c r="BD949" s="184"/>
      <c r="BE949" s="184"/>
      <c r="BF949" s="184"/>
      <c r="BG949" s="848"/>
      <c r="BH949" s="186"/>
      <c r="BI949" s="199"/>
      <c r="BJ949" s="199"/>
      <c r="BK949" s="199"/>
      <c r="BL949" s="186"/>
      <c r="BM949" s="186"/>
      <c r="BN949" s="186"/>
      <c r="BO949" s="186"/>
      <c r="BP949" s="186"/>
      <c r="BQ949" s="186"/>
      <c r="BR949" s="186"/>
      <c r="BS949" s="186"/>
      <c r="BT949" s="187"/>
      <c r="BU949" s="188"/>
      <c r="BV949" s="189"/>
      <c r="BW949" s="185"/>
    </row>
    <row r="950" spans="2:75" customFormat="1" ht="18.75">
      <c r="B950" s="353" t="s">
        <v>407</v>
      </c>
      <c r="C950" s="354">
        <v>28581175000159</v>
      </c>
      <c r="D950" s="355" t="s">
        <v>13</v>
      </c>
      <c r="E950" s="355" t="s">
        <v>615</v>
      </c>
      <c r="F950" s="355" t="s">
        <v>619</v>
      </c>
      <c r="G950" s="356" t="s">
        <v>34</v>
      </c>
      <c r="H950" s="356" t="s">
        <v>1337</v>
      </c>
      <c r="I950" s="356" t="s">
        <v>34</v>
      </c>
      <c r="J950" s="356" t="s">
        <v>1417</v>
      </c>
      <c r="K950" s="357" t="s">
        <v>48</v>
      </c>
      <c r="L950" s="358"/>
      <c r="M950" s="358" t="s">
        <v>34</v>
      </c>
      <c r="N950" s="357">
        <v>464074</v>
      </c>
      <c r="O950" s="357" t="s">
        <v>1320</v>
      </c>
      <c r="P950" s="361">
        <v>43223</v>
      </c>
      <c r="Q950" s="362">
        <v>0</v>
      </c>
      <c r="R950" s="362">
        <v>0</v>
      </c>
      <c r="S950" s="841">
        <v>31</v>
      </c>
      <c r="T950" s="359"/>
      <c r="U950" s="664"/>
      <c r="V950" s="359"/>
      <c r="W950" s="664"/>
      <c r="X950" s="359"/>
      <c r="Y950" s="664"/>
      <c r="Z950" s="359"/>
      <c r="AA950" s="664"/>
      <c r="AB950" s="359"/>
      <c r="AC950" s="363"/>
      <c r="AD950" s="865">
        <v>28653777000174</v>
      </c>
      <c r="AE950" s="360" t="s">
        <v>2072</v>
      </c>
      <c r="AF950" s="844" t="s">
        <v>1783</v>
      </c>
      <c r="AG950" s="364" t="s">
        <v>59</v>
      </c>
      <c r="AH950" s="364" t="s">
        <v>1747</v>
      </c>
      <c r="AI950" s="364">
        <v>500</v>
      </c>
      <c r="AJ950" s="364">
        <v>100</v>
      </c>
      <c r="AK950" s="364">
        <v>100</v>
      </c>
      <c r="AL950" s="359">
        <v>1.3999999999999999E-2</v>
      </c>
      <c r="AM950" s="359">
        <v>0.2</v>
      </c>
      <c r="AN950" s="664" t="s">
        <v>64</v>
      </c>
      <c r="AO950" s="357" t="s">
        <v>1323</v>
      </c>
      <c r="AP950" s="360" t="s">
        <v>1762</v>
      </c>
      <c r="AQ950" s="366" t="s">
        <v>664</v>
      </c>
      <c r="AR950" s="359">
        <v>3.7333333333333298E-3</v>
      </c>
      <c r="AS950" s="359">
        <v>3.7333333333333298E-3</v>
      </c>
      <c r="AT950" s="359" t="s">
        <v>1417</v>
      </c>
      <c r="AX950" s="198"/>
      <c r="AY950" s="184"/>
      <c r="AZ950" s="184"/>
      <c r="BA950" s="184"/>
      <c r="BB950" s="848"/>
      <c r="BC950" s="184"/>
      <c r="BD950" s="184"/>
      <c r="BE950" s="184"/>
      <c r="BF950" s="184"/>
      <c r="BG950" s="848"/>
      <c r="BH950" s="186"/>
      <c r="BI950" s="199"/>
      <c r="BJ950" s="199"/>
      <c r="BK950" s="199"/>
      <c r="BL950" s="186"/>
      <c r="BM950" s="186"/>
      <c r="BN950" s="186"/>
      <c r="BO950" s="186"/>
      <c r="BP950" s="186"/>
      <c r="BQ950" s="186"/>
      <c r="BR950" s="186"/>
      <c r="BS950" s="186"/>
      <c r="BT950" s="187"/>
      <c r="BU950" s="188"/>
      <c r="BV950" s="189"/>
      <c r="BW950" s="185"/>
    </row>
    <row r="951" spans="2:75" customFormat="1" ht="18.75">
      <c r="B951" s="353" t="s">
        <v>413</v>
      </c>
      <c r="C951" s="354">
        <v>26277600000195</v>
      </c>
      <c r="D951" s="355" t="s">
        <v>13</v>
      </c>
      <c r="E951" s="355" t="s">
        <v>615</v>
      </c>
      <c r="F951" s="355" t="s">
        <v>619</v>
      </c>
      <c r="G951" s="356" t="s">
        <v>34</v>
      </c>
      <c r="H951" s="356" t="s">
        <v>1336</v>
      </c>
      <c r="I951" s="356" t="s">
        <v>34</v>
      </c>
      <c r="J951" s="356" t="s">
        <v>1417</v>
      </c>
      <c r="K951" s="357" t="s">
        <v>48</v>
      </c>
      <c r="L951" s="358"/>
      <c r="M951" s="358" t="s">
        <v>34</v>
      </c>
      <c r="N951" s="357">
        <v>441465</v>
      </c>
      <c r="O951" s="357" t="s">
        <v>1320</v>
      </c>
      <c r="P951" s="361">
        <v>42890</v>
      </c>
      <c r="Q951" s="362">
        <v>293.97462400000001</v>
      </c>
      <c r="R951" s="362">
        <v>349.35746170119501</v>
      </c>
      <c r="S951" s="841">
        <v>31</v>
      </c>
      <c r="T951" s="359">
        <v>0.15028109564704106</v>
      </c>
      <c r="U951" s="664">
        <v>1.5026175828619601</v>
      </c>
      <c r="V951" s="359">
        <v>0.12275874208785909</v>
      </c>
      <c r="W951" s="664">
        <v>1.0682589482882419</v>
      </c>
      <c r="X951" s="359">
        <v>0.22264432212700291</v>
      </c>
      <c r="Y951" s="664">
        <v>1.4642765188447138</v>
      </c>
      <c r="Z951" s="359">
        <v>0.23881552916513926</v>
      </c>
      <c r="AA951" s="664">
        <v>1.261332662350533</v>
      </c>
      <c r="AB951" s="359">
        <v>4.4082661769040618E-2</v>
      </c>
      <c r="AC951" s="363">
        <v>0.17793757715109992</v>
      </c>
      <c r="AD951" s="865">
        <v>26859555000187</v>
      </c>
      <c r="AE951" s="360" t="s">
        <v>1966</v>
      </c>
      <c r="AF951" s="844" t="s">
        <v>1783</v>
      </c>
      <c r="AG951" s="364" t="s">
        <v>59</v>
      </c>
      <c r="AH951" s="364" t="s">
        <v>1747</v>
      </c>
      <c r="AI951" s="364">
        <v>500</v>
      </c>
      <c r="AJ951" s="364">
        <v>100</v>
      </c>
      <c r="AK951" s="364">
        <v>500</v>
      </c>
      <c r="AL951" s="359">
        <v>2.5000000000000001E-2</v>
      </c>
      <c r="AM951" s="359">
        <v>0.2</v>
      </c>
      <c r="AN951" s="664" t="s">
        <v>64</v>
      </c>
      <c r="AO951" s="357" t="s">
        <v>1323</v>
      </c>
      <c r="AP951" s="360" t="s">
        <v>1762</v>
      </c>
      <c r="AQ951" s="366" t="s">
        <v>664</v>
      </c>
      <c r="AR951" s="359">
        <v>3.8E-3</v>
      </c>
      <c r="AS951" s="359">
        <v>3.8E-3</v>
      </c>
      <c r="AT951" s="359" t="s">
        <v>1417</v>
      </c>
      <c r="AW951" s="198"/>
      <c r="AX951" s="198"/>
      <c r="AY951" s="184"/>
      <c r="AZ951" s="184"/>
      <c r="BA951" s="184"/>
      <c r="BB951" s="848"/>
      <c r="BC951" s="184"/>
      <c r="BD951" s="184"/>
      <c r="BE951" s="184"/>
      <c r="BF951" s="184"/>
      <c r="BG951" s="848"/>
      <c r="BH951" s="186"/>
      <c r="BI951" s="199"/>
      <c r="BJ951" s="199"/>
      <c r="BK951" s="199"/>
      <c r="BL951" s="218"/>
      <c r="BM951" s="186"/>
      <c r="BN951" s="186"/>
      <c r="BO951" s="186"/>
      <c r="BP951" s="186"/>
      <c r="BQ951" s="186"/>
      <c r="BR951" s="186"/>
      <c r="BS951" s="186"/>
      <c r="BT951" s="187"/>
      <c r="BU951" s="188"/>
      <c r="BV951" s="189"/>
      <c r="BW951" s="185"/>
    </row>
    <row r="952" spans="2:75" customFormat="1" ht="18.75">
      <c r="B952" s="353" t="s">
        <v>1234</v>
      </c>
      <c r="C952" s="354">
        <v>26882932000107</v>
      </c>
      <c r="D952" s="355" t="s">
        <v>13</v>
      </c>
      <c r="E952" s="355" t="s">
        <v>615</v>
      </c>
      <c r="F952" s="355" t="s">
        <v>619</v>
      </c>
      <c r="G952" s="356" t="s">
        <v>34</v>
      </c>
      <c r="H952" s="356" t="s">
        <v>1336</v>
      </c>
      <c r="I952" s="356" t="s">
        <v>34</v>
      </c>
      <c r="J952" s="356" t="s">
        <v>1417</v>
      </c>
      <c r="K952" s="357" t="s">
        <v>48</v>
      </c>
      <c r="L952" s="358"/>
      <c r="M952" s="358" t="s">
        <v>34</v>
      </c>
      <c r="N952" s="357">
        <v>442011</v>
      </c>
      <c r="O952" s="357" t="s">
        <v>1320</v>
      </c>
      <c r="P952" s="361">
        <v>42893</v>
      </c>
      <c r="Q952" s="362">
        <v>0</v>
      </c>
      <c r="R952" s="362">
        <v>0</v>
      </c>
      <c r="S952" s="841">
        <v>31</v>
      </c>
      <c r="T952" s="359"/>
      <c r="U952" s="664"/>
      <c r="V952" s="359"/>
      <c r="W952" s="664"/>
      <c r="X952" s="359"/>
      <c r="Y952" s="664"/>
      <c r="Z952" s="359"/>
      <c r="AA952" s="664"/>
      <c r="AB952" s="359"/>
      <c r="AC952" s="363"/>
      <c r="AD952" s="865">
        <v>26277600000195</v>
      </c>
      <c r="AE952" s="360" t="s">
        <v>1813</v>
      </c>
      <c r="AF952" s="844" t="s">
        <v>1760</v>
      </c>
      <c r="AG952" s="364" t="s">
        <v>1435</v>
      </c>
      <c r="AH952" s="364" t="s">
        <v>1747</v>
      </c>
      <c r="AI952" s="364">
        <v>5000</v>
      </c>
      <c r="AJ952" s="364">
        <v>5000</v>
      </c>
      <c r="AK952" s="364">
        <v>5000</v>
      </c>
      <c r="AL952" s="359">
        <v>0</v>
      </c>
      <c r="AM952" s="359">
        <v>0</v>
      </c>
      <c r="AN952" s="664" t="s">
        <v>34</v>
      </c>
      <c r="AO952" s="357" t="s">
        <v>1323</v>
      </c>
      <c r="AP952" s="360" t="s">
        <v>1762</v>
      </c>
      <c r="AQ952" s="366" t="s">
        <v>664</v>
      </c>
      <c r="AR952" s="359">
        <v>3.8E-3</v>
      </c>
      <c r="AS952" s="359">
        <v>3.8E-3</v>
      </c>
      <c r="AT952" s="359" t="s">
        <v>1417</v>
      </c>
      <c r="AW952" s="198"/>
      <c r="AX952" s="198"/>
      <c r="AY952" s="184"/>
      <c r="AZ952" s="184"/>
      <c r="BA952" s="184"/>
      <c r="BB952" s="848"/>
      <c r="BC952" s="184"/>
      <c r="BD952" s="184"/>
      <c r="BE952" s="184"/>
      <c r="BF952" s="184"/>
      <c r="BG952" s="848"/>
      <c r="BH952" s="186"/>
      <c r="BI952" s="199"/>
      <c r="BJ952" s="199"/>
      <c r="BK952" s="199"/>
      <c r="BL952" s="218"/>
      <c r="BM952" s="186"/>
      <c r="BN952" s="186"/>
      <c r="BO952" s="186"/>
      <c r="BP952" s="186"/>
      <c r="BQ952" s="186"/>
      <c r="BR952" s="186"/>
      <c r="BS952" s="186"/>
      <c r="BT952" s="187"/>
      <c r="BU952" s="188"/>
      <c r="BV952" s="189"/>
      <c r="BW952" s="185"/>
    </row>
    <row r="953" spans="2:75" customFormat="1" ht="18.75">
      <c r="B953" s="353" t="s">
        <v>1243</v>
      </c>
      <c r="C953" s="354">
        <v>38120906000112</v>
      </c>
      <c r="D953" s="355" t="s">
        <v>13</v>
      </c>
      <c r="E953" s="355" t="s">
        <v>615</v>
      </c>
      <c r="F953" s="355" t="s">
        <v>619</v>
      </c>
      <c r="G953" s="356" t="s">
        <v>34</v>
      </c>
      <c r="H953" s="356" t="s">
        <v>1336</v>
      </c>
      <c r="I953" s="356" t="s">
        <v>34</v>
      </c>
      <c r="J953" s="356" t="s">
        <v>1417</v>
      </c>
      <c r="K953" s="357" t="s">
        <v>48</v>
      </c>
      <c r="L953" s="358"/>
      <c r="M953" s="358" t="s">
        <v>1414</v>
      </c>
      <c r="N953" s="357">
        <v>560170</v>
      </c>
      <c r="O953" s="357" t="s">
        <v>1320</v>
      </c>
      <c r="P953" s="361">
        <v>44146</v>
      </c>
      <c r="Q953" s="362">
        <v>0</v>
      </c>
      <c r="R953" s="362">
        <v>0</v>
      </c>
      <c r="S953" s="841">
        <v>31</v>
      </c>
      <c r="T953" s="359"/>
      <c r="U953" s="664"/>
      <c r="V953" s="359"/>
      <c r="W953" s="664"/>
      <c r="X953" s="359"/>
      <c r="Y953" s="664"/>
      <c r="Z953" s="359"/>
      <c r="AA953" s="664"/>
      <c r="AB953" s="359"/>
      <c r="AC953" s="363"/>
      <c r="AD953" s="865">
        <v>0</v>
      </c>
      <c r="AE953" s="360" t="s">
        <v>2035</v>
      </c>
      <c r="AF953" s="844" t="s">
        <v>1760</v>
      </c>
      <c r="AG953" s="364" t="s">
        <v>1435</v>
      </c>
      <c r="AH953" s="364" t="s">
        <v>1747</v>
      </c>
      <c r="AI953" s="364">
        <v>1000</v>
      </c>
      <c r="AJ953" s="364">
        <v>100</v>
      </c>
      <c r="AK953" s="364">
        <v>500</v>
      </c>
      <c r="AL953" s="359">
        <v>1.7500000000000002E-2</v>
      </c>
      <c r="AM953" s="359">
        <v>0.2</v>
      </c>
      <c r="AN953" s="664" t="s">
        <v>34</v>
      </c>
      <c r="AO953" s="357" t="s">
        <v>1323</v>
      </c>
      <c r="AP953" s="360" t="s">
        <v>1762</v>
      </c>
      <c r="AQ953" s="366" t="s">
        <v>668</v>
      </c>
      <c r="AR953" s="359">
        <v>3.5000000000000001E-3</v>
      </c>
      <c r="AS953" s="359">
        <v>3.5000000000000001E-3</v>
      </c>
      <c r="AT953" s="359" t="s">
        <v>1417</v>
      </c>
      <c r="AW953" s="198"/>
      <c r="AX953" s="198"/>
      <c r="AY953" s="184"/>
      <c r="AZ953" s="184"/>
      <c r="BA953" s="184"/>
      <c r="BB953" s="848"/>
      <c r="BC953" s="184"/>
      <c r="BD953" s="184"/>
      <c r="BE953" s="184"/>
      <c r="BF953" s="184"/>
      <c r="BG953" s="848"/>
      <c r="BH953" s="186"/>
      <c r="BI953" s="199"/>
      <c r="BJ953" s="199"/>
      <c r="BK953" s="199"/>
      <c r="BL953" s="218"/>
      <c r="BM953" s="186"/>
      <c r="BN953" s="186"/>
      <c r="BO953" s="186"/>
      <c r="BP953" s="186"/>
      <c r="BQ953" s="186"/>
      <c r="BR953" s="186"/>
      <c r="BS953" s="186"/>
      <c r="BT953" s="187"/>
      <c r="BU953" s="188"/>
      <c r="BV953" s="189"/>
      <c r="BW953" s="185"/>
    </row>
    <row r="954" spans="2:75" customFormat="1" ht="18.75">
      <c r="B954" s="353" t="s">
        <v>1716</v>
      </c>
      <c r="C954" s="354">
        <v>8815403000109</v>
      </c>
      <c r="D954" s="355" t="s">
        <v>13</v>
      </c>
      <c r="E954" s="355" t="s">
        <v>615</v>
      </c>
      <c r="F954" s="355" t="s">
        <v>619</v>
      </c>
      <c r="G954" s="356" t="s">
        <v>34</v>
      </c>
      <c r="H954" s="356" t="s">
        <v>1337</v>
      </c>
      <c r="I954" s="356" t="s">
        <v>34</v>
      </c>
      <c r="J954" s="356" t="s">
        <v>611</v>
      </c>
      <c r="K954" s="357" t="s">
        <v>48</v>
      </c>
      <c r="L954" s="358"/>
      <c r="M954" s="358" t="s">
        <v>1417</v>
      </c>
      <c r="N954" s="357">
        <v>185779</v>
      </c>
      <c r="O954" s="357" t="s">
        <v>1320</v>
      </c>
      <c r="P954" s="361">
        <v>39214</v>
      </c>
      <c r="Q954" s="362">
        <v>8.2335849999999997</v>
      </c>
      <c r="R954" s="362">
        <v>10.19785941826923</v>
      </c>
      <c r="S954" s="841">
        <v>31</v>
      </c>
      <c r="T954" s="359">
        <v>0.15803378477348029</v>
      </c>
      <c r="U954" s="664">
        <v>1.5801344983841268</v>
      </c>
      <c r="V954" s="359">
        <v>0.21051553525143496</v>
      </c>
      <c r="W954" s="664">
        <v>1.8319274086816788</v>
      </c>
      <c r="X954" s="359">
        <v>0.22568419694966768</v>
      </c>
      <c r="Y954" s="664">
        <v>1.4842690220468218</v>
      </c>
      <c r="Z954" s="359">
        <v>8.7587857607674513E-2</v>
      </c>
      <c r="AA954" s="664">
        <v>0.46260570245192523</v>
      </c>
      <c r="AB954" s="359">
        <v>6.6924715809688326E-2</v>
      </c>
      <c r="AC954" s="363">
        <v>1.4284820493670409</v>
      </c>
      <c r="AD954" s="865">
        <v>9489380000144</v>
      </c>
      <c r="AE954" s="360" t="s">
        <v>1803</v>
      </c>
      <c r="AF954" s="844" t="s">
        <v>1783</v>
      </c>
      <c r="AG954" s="364" t="s">
        <v>59</v>
      </c>
      <c r="AH954" s="364" t="s">
        <v>1747</v>
      </c>
      <c r="AI954" s="364">
        <v>10000</v>
      </c>
      <c r="AJ954" s="364">
        <v>5000</v>
      </c>
      <c r="AK954" s="364">
        <v>10000</v>
      </c>
      <c r="AL954" s="359">
        <v>2.5000000000000001E-2</v>
      </c>
      <c r="AM954" s="359">
        <v>0.2</v>
      </c>
      <c r="AN954" s="664" t="s">
        <v>64</v>
      </c>
      <c r="AO954" s="357" t="s">
        <v>1323</v>
      </c>
      <c r="AP954" s="360" t="s">
        <v>1762</v>
      </c>
      <c r="AQ954" s="366" t="s">
        <v>664</v>
      </c>
      <c r="AR954" s="359">
        <v>4.7375000000000004E-3</v>
      </c>
      <c r="AS954" s="359">
        <v>4.7375000000000004E-3</v>
      </c>
      <c r="AT954" s="359" t="s">
        <v>1417</v>
      </c>
      <c r="AX954" s="198"/>
      <c r="AY954" s="184"/>
      <c r="AZ954" s="184"/>
      <c r="BA954" s="184"/>
      <c r="BB954" s="848"/>
      <c r="BC954" s="184"/>
      <c r="BD954" s="184"/>
      <c r="BE954" s="184"/>
      <c r="BF954" s="184"/>
      <c r="BG954" s="848"/>
      <c r="BH954" s="186"/>
      <c r="BI954" s="199"/>
      <c r="BJ954" s="199"/>
      <c r="BK954" s="199"/>
      <c r="BL954" s="186"/>
      <c r="BM954" s="186"/>
      <c r="BN954" s="186"/>
      <c r="BO954" s="186"/>
      <c r="BP954" s="186"/>
      <c r="BQ954" s="186"/>
      <c r="BR954" s="186"/>
      <c r="BS954" s="186"/>
      <c r="BT954" s="187"/>
      <c r="BU954" s="188"/>
      <c r="BV954" s="189"/>
      <c r="BW954" s="185"/>
    </row>
    <row r="955" spans="2:75" customFormat="1" ht="18.75">
      <c r="B955" s="353" t="s">
        <v>430</v>
      </c>
      <c r="C955" s="354">
        <v>24572582000149</v>
      </c>
      <c r="D955" s="355" t="s">
        <v>13</v>
      </c>
      <c r="E955" s="355" t="s">
        <v>615</v>
      </c>
      <c r="F955" s="355" t="s">
        <v>619</v>
      </c>
      <c r="G955" s="356" t="s">
        <v>34</v>
      </c>
      <c r="H955" s="356" t="s">
        <v>1336</v>
      </c>
      <c r="I955" s="356" t="s">
        <v>34</v>
      </c>
      <c r="J955" s="356" t="s">
        <v>611</v>
      </c>
      <c r="K955" s="357" t="s">
        <v>48</v>
      </c>
      <c r="L955" s="358"/>
      <c r="M955" s="358" t="s">
        <v>34</v>
      </c>
      <c r="N955" s="357">
        <v>421715</v>
      </c>
      <c r="O955" s="357" t="s">
        <v>1320</v>
      </c>
      <c r="P955" s="361">
        <v>42592</v>
      </c>
      <c r="Q955" s="362">
        <v>357.96747199999999</v>
      </c>
      <c r="R955" s="362">
        <v>415.47474832799981</v>
      </c>
      <c r="S955" s="841">
        <v>31</v>
      </c>
      <c r="T955" s="359">
        <v>0.10600250372617359</v>
      </c>
      <c r="U955" s="664">
        <v>1.0598886389571982</v>
      </c>
      <c r="V955" s="359">
        <v>0.11242686922275991</v>
      </c>
      <c r="W955" s="664">
        <v>0.97834994911635931</v>
      </c>
      <c r="X955" s="359">
        <v>7.7293762424325063E-2</v>
      </c>
      <c r="Y955" s="664">
        <v>0.50834191633479042</v>
      </c>
      <c r="Z955" s="359">
        <v>0.16131211664669398</v>
      </c>
      <c r="AA955" s="664">
        <v>0.85198915778495043</v>
      </c>
      <c r="AB955" s="359">
        <v>4.3688931577918082E-2</v>
      </c>
      <c r="AC955" s="363">
        <v>-5.6946021467875592E-2</v>
      </c>
      <c r="AD955" s="865">
        <v>24572601000137</v>
      </c>
      <c r="AE955" s="360" t="s">
        <v>1856</v>
      </c>
      <c r="AF955" s="844" t="s">
        <v>1785</v>
      </c>
      <c r="AG955" s="364" t="s">
        <v>719</v>
      </c>
      <c r="AH955" s="364" t="s">
        <v>1747</v>
      </c>
      <c r="AI955" s="364">
        <v>5000</v>
      </c>
      <c r="AJ955" s="364">
        <v>500</v>
      </c>
      <c r="AK955" s="364">
        <v>1000</v>
      </c>
      <c r="AL955" s="359">
        <v>0.02</v>
      </c>
      <c r="AM955" s="359">
        <v>0.2</v>
      </c>
      <c r="AN955" s="664" t="s">
        <v>64</v>
      </c>
      <c r="AO955" s="357" t="s">
        <v>1323</v>
      </c>
      <c r="AP955" s="360" t="s">
        <v>1762</v>
      </c>
      <c r="AQ955" s="366" t="s">
        <v>668</v>
      </c>
      <c r="AR955" s="359">
        <v>5.1840000000000002E-3</v>
      </c>
      <c r="AS955" s="359">
        <v>5.1840000000000002E-3</v>
      </c>
      <c r="AT955" s="359" t="s">
        <v>1417</v>
      </c>
      <c r="AX955" s="198"/>
      <c r="AY955" s="184"/>
      <c r="AZ955" s="184"/>
      <c r="BA955" s="184"/>
      <c r="BB955" s="848"/>
      <c r="BC955" s="184"/>
      <c r="BD955" s="184"/>
      <c r="BE955" s="184"/>
      <c r="BF955" s="184"/>
      <c r="BG955" s="848"/>
      <c r="BH955" s="186"/>
      <c r="BI955" s="199"/>
      <c r="BJ955" s="199"/>
      <c r="BK955" s="199"/>
      <c r="BL955" s="186"/>
      <c r="BM955" s="186"/>
      <c r="BN955" s="186"/>
      <c r="BO955" s="186"/>
      <c r="BP955" s="186"/>
      <c r="BQ955" s="186"/>
      <c r="BR955" s="186"/>
      <c r="BS955" s="186"/>
      <c r="BT955" s="187"/>
      <c r="BU955" s="188"/>
      <c r="BV955" s="189"/>
      <c r="BW955" s="185"/>
    </row>
    <row r="956" spans="2:75" customFormat="1" ht="18.75">
      <c r="B956" s="353" t="s">
        <v>544</v>
      </c>
      <c r="C956" s="354">
        <v>30568854000130</v>
      </c>
      <c r="D956" s="355" t="s">
        <v>13</v>
      </c>
      <c r="E956" s="355" t="s">
        <v>615</v>
      </c>
      <c r="F956" s="355" t="s">
        <v>619</v>
      </c>
      <c r="G956" s="356" t="s">
        <v>34</v>
      </c>
      <c r="H956" s="356" t="s">
        <v>1337</v>
      </c>
      <c r="I956" s="356" t="s">
        <v>34</v>
      </c>
      <c r="J956" s="356" t="s">
        <v>1417</v>
      </c>
      <c r="K956" s="357" t="s">
        <v>48</v>
      </c>
      <c r="L956" s="358"/>
      <c r="M956" s="358" t="s">
        <v>1414</v>
      </c>
      <c r="N956" s="357">
        <v>502871</v>
      </c>
      <c r="O956" s="357" t="s">
        <v>1320</v>
      </c>
      <c r="P956" s="361">
        <v>43644</v>
      </c>
      <c r="Q956" s="362">
        <v>0</v>
      </c>
      <c r="R956" s="362">
        <v>0</v>
      </c>
      <c r="S956" s="841">
        <v>31</v>
      </c>
      <c r="T956" s="359"/>
      <c r="U956" s="664"/>
      <c r="V956" s="359"/>
      <c r="W956" s="664"/>
      <c r="X956" s="359"/>
      <c r="Y956" s="664"/>
      <c r="Z956" s="359"/>
      <c r="AA956" s="664"/>
      <c r="AB956" s="359"/>
      <c r="AC956" s="363"/>
      <c r="AD956" s="865">
        <v>0</v>
      </c>
      <c r="AE956" s="360" t="s">
        <v>2014</v>
      </c>
      <c r="AF956" s="844" t="s">
        <v>1760</v>
      </c>
      <c r="AG956" s="364" t="s">
        <v>1435</v>
      </c>
      <c r="AH956" s="364" t="s">
        <v>1747</v>
      </c>
      <c r="AI956" s="364">
        <v>1000</v>
      </c>
      <c r="AJ956" s="364">
        <v>100</v>
      </c>
      <c r="AK956" s="364">
        <v>100</v>
      </c>
      <c r="AL956" s="359">
        <v>1.0500000000000001E-2</v>
      </c>
      <c r="AM956" s="359">
        <v>0.15</v>
      </c>
      <c r="AN956" s="664" t="s">
        <v>2161</v>
      </c>
      <c r="AO956" s="357" t="s">
        <v>1323</v>
      </c>
      <c r="AP956" s="360" t="s">
        <v>1762</v>
      </c>
      <c r="AQ956" s="366" t="s">
        <v>668</v>
      </c>
      <c r="AR956" s="359">
        <v>3.49965E-3</v>
      </c>
      <c r="AS956" s="359">
        <v>3.49965E-3</v>
      </c>
      <c r="AT956" s="359" t="s">
        <v>1417</v>
      </c>
      <c r="AX956" s="198"/>
      <c r="AY956" s="184"/>
      <c r="AZ956" s="184"/>
      <c r="BA956" s="184"/>
      <c r="BB956" s="848"/>
      <c r="BC956" s="184"/>
      <c r="BD956" s="184"/>
      <c r="BE956" s="184"/>
      <c r="BF956" s="184"/>
      <c r="BG956" s="848"/>
      <c r="BH956" s="186"/>
      <c r="BI956" s="199"/>
      <c r="BJ956" s="199"/>
      <c r="BK956" s="199"/>
      <c r="BL956" s="186"/>
      <c r="BM956" s="186"/>
      <c r="BN956" s="186"/>
      <c r="BO956" s="186"/>
      <c r="BP956" s="186"/>
      <c r="BQ956" s="186"/>
      <c r="BR956" s="186"/>
      <c r="BS956" s="186"/>
      <c r="BT956" s="187"/>
      <c r="BU956" s="188"/>
      <c r="BV956" s="189"/>
      <c r="BW956" s="185"/>
    </row>
    <row r="957" spans="2:75" customFormat="1" ht="18.75">
      <c r="B957" s="353" t="s">
        <v>255</v>
      </c>
      <c r="C957" s="354">
        <v>36521802000194</v>
      </c>
      <c r="D957" s="355" t="s">
        <v>13</v>
      </c>
      <c r="E957" s="355" t="s">
        <v>616</v>
      </c>
      <c r="F957" s="355" t="s">
        <v>610</v>
      </c>
      <c r="G957" s="356" t="s">
        <v>34</v>
      </c>
      <c r="H957" s="356" t="s">
        <v>1337</v>
      </c>
      <c r="I957" s="356" t="s">
        <v>34</v>
      </c>
      <c r="J957" s="356" t="s">
        <v>1417</v>
      </c>
      <c r="K957" s="357" t="s">
        <v>48</v>
      </c>
      <c r="L957" s="358"/>
      <c r="M957" s="358" t="s">
        <v>34</v>
      </c>
      <c r="N957" s="357">
        <v>539457</v>
      </c>
      <c r="O957" s="357" t="s">
        <v>1320</v>
      </c>
      <c r="P957" s="361">
        <v>43982</v>
      </c>
      <c r="Q957" s="362">
        <v>9.7836692200000002</v>
      </c>
      <c r="R957" s="362">
        <v>6.3901336016400014</v>
      </c>
      <c r="S957" s="841">
        <v>31</v>
      </c>
      <c r="T957" s="359">
        <v>0.26047317398863612</v>
      </c>
      <c r="U957" s="664">
        <v>2.604396577054723</v>
      </c>
      <c r="V957" s="359">
        <v>0.20127488729916032</v>
      </c>
      <c r="W957" s="664">
        <v>1.7515143587016311</v>
      </c>
      <c r="X957" s="359">
        <v>0.24458340381306942</v>
      </c>
      <c r="Y957" s="664">
        <v>1.6085644209615182</v>
      </c>
      <c r="Z957" s="359"/>
      <c r="AA957" s="664"/>
      <c r="AB957" s="359">
        <v>0.10860532488278285</v>
      </c>
      <c r="AC957" s="363">
        <v>0.79517378484032664</v>
      </c>
      <c r="AD957" s="865">
        <v>36521795000120</v>
      </c>
      <c r="AE957" s="360" t="s">
        <v>1845</v>
      </c>
      <c r="AF957" s="844" t="s">
        <v>1785</v>
      </c>
      <c r="AG957" s="364" t="s">
        <v>719</v>
      </c>
      <c r="AH957" s="364" t="s">
        <v>1742</v>
      </c>
      <c r="AI957" s="364">
        <v>50000</v>
      </c>
      <c r="AJ957" s="364">
        <v>10000</v>
      </c>
      <c r="AK957" s="364">
        <v>20000</v>
      </c>
      <c r="AL957" s="359">
        <v>0.02</v>
      </c>
      <c r="AM957" s="359">
        <v>0.2</v>
      </c>
      <c r="AN957" s="664" t="s">
        <v>64</v>
      </c>
      <c r="AO957" s="357" t="s">
        <v>1323</v>
      </c>
      <c r="AP957" s="360" t="s">
        <v>1762</v>
      </c>
      <c r="AQ957" s="366" t="s">
        <v>664</v>
      </c>
      <c r="AR957" s="359">
        <v>4.0000000000000001E-3</v>
      </c>
      <c r="AS957" s="359">
        <v>4.0000000000000001E-3</v>
      </c>
      <c r="AT957" s="359" t="s">
        <v>1417</v>
      </c>
      <c r="AX957" s="198"/>
      <c r="AY957" s="184"/>
      <c r="AZ957" s="184"/>
      <c r="BA957" s="184"/>
      <c r="BB957" s="848"/>
      <c r="BC957" s="184"/>
      <c r="BD957" s="184"/>
      <c r="BE957" s="184"/>
      <c r="BF957" s="184"/>
      <c r="BG957" s="848"/>
      <c r="BH957" s="186"/>
      <c r="BI957" s="199"/>
      <c r="BJ957" s="199"/>
      <c r="BK957" s="199"/>
      <c r="BL957" s="186"/>
      <c r="BM957" s="186"/>
      <c r="BN957" s="186"/>
      <c r="BO957" s="186"/>
      <c r="BP957" s="186"/>
      <c r="BQ957" s="186"/>
      <c r="BR957" s="186"/>
      <c r="BS957" s="186"/>
      <c r="BT957" s="187"/>
      <c r="BU957" s="188"/>
      <c r="BV957" s="189"/>
      <c r="BW957" s="185"/>
    </row>
    <row r="958" spans="2:75" customFormat="1" ht="18.75">
      <c r="B958" s="353" t="s">
        <v>854</v>
      </c>
      <c r="C958" s="354">
        <v>9518581000122</v>
      </c>
      <c r="D958" s="355" t="s">
        <v>11</v>
      </c>
      <c r="E958" s="355" t="s">
        <v>621</v>
      </c>
      <c r="F958" s="355" t="s">
        <v>672</v>
      </c>
      <c r="G958" s="356" t="s">
        <v>865</v>
      </c>
      <c r="H958" s="356" t="s">
        <v>34</v>
      </c>
      <c r="I958" s="356" t="s">
        <v>1417</v>
      </c>
      <c r="J958" s="356" t="s">
        <v>608</v>
      </c>
      <c r="K958" s="357" t="s">
        <v>48</v>
      </c>
      <c r="L958" s="358"/>
      <c r="M958" s="358" t="s">
        <v>34</v>
      </c>
      <c r="N958" s="357">
        <v>212385</v>
      </c>
      <c r="O958" s="357" t="s">
        <v>1320</v>
      </c>
      <c r="P958" s="361">
        <v>39631</v>
      </c>
      <c r="Q958" s="362">
        <v>320.85897</v>
      </c>
      <c r="R958" s="362">
        <v>311.68043028685253</v>
      </c>
      <c r="S958" s="841">
        <v>31</v>
      </c>
      <c r="T958" s="359">
        <v>6.1923313898899268E-2</v>
      </c>
      <c r="U958" s="664">
        <v>0.61915345940850863</v>
      </c>
      <c r="V958" s="359">
        <v>9.971222523048362E-2</v>
      </c>
      <c r="W958" s="664">
        <v>0.8677058354016115</v>
      </c>
      <c r="X958" s="359">
        <v>0.1074646376658468</v>
      </c>
      <c r="Y958" s="664">
        <v>0.70676828421653182</v>
      </c>
      <c r="Z958" s="359">
        <v>8.4167708056448687E-2</v>
      </c>
      <c r="AA958" s="664">
        <v>0.44454177522673383</v>
      </c>
      <c r="AB958" s="359">
        <v>5.2449518518480183E-2</v>
      </c>
      <c r="AC958" s="363">
        <v>-0.2898511799010024</v>
      </c>
      <c r="AD958" s="865">
        <v>0</v>
      </c>
      <c r="AE958" s="360" t="s">
        <v>1813</v>
      </c>
      <c r="AF958" s="844" t="s">
        <v>1760</v>
      </c>
      <c r="AG958" s="364" t="s">
        <v>1435</v>
      </c>
      <c r="AH958" s="364" t="s">
        <v>1747</v>
      </c>
      <c r="AI958" s="364">
        <v>0</v>
      </c>
      <c r="AJ958" s="364">
        <v>0</v>
      </c>
      <c r="AK958" s="364">
        <v>0</v>
      </c>
      <c r="AL958" s="359">
        <v>4.0000000000000001E-3</v>
      </c>
      <c r="AM958" s="359">
        <v>0</v>
      </c>
      <c r="AN958" s="664" t="s">
        <v>2156</v>
      </c>
      <c r="AO958" s="357" t="s">
        <v>1323</v>
      </c>
      <c r="AP958" s="360" t="s">
        <v>1749</v>
      </c>
      <c r="AQ958" s="366" t="s">
        <v>675</v>
      </c>
      <c r="AR958" s="359">
        <v>3.2000000000000002E-3</v>
      </c>
      <c r="AS958" s="359">
        <v>3.2000000000000002E-3</v>
      </c>
      <c r="AT958" s="359" t="s">
        <v>1417</v>
      </c>
      <c r="AX958" s="198"/>
      <c r="AY958" s="184"/>
      <c r="AZ958" s="184"/>
      <c r="BA958" s="184"/>
      <c r="BB958" s="848"/>
      <c r="BC958" s="184"/>
      <c r="BD958" s="184"/>
      <c r="BE958" s="184"/>
      <c r="BF958" s="184"/>
      <c r="BG958" s="848"/>
      <c r="BH958" s="186"/>
      <c r="BI958" s="199"/>
      <c r="BJ958" s="199"/>
      <c r="BK958" s="199"/>
      <c r="BL958" s="186"/>
      <c r="BM958" s="186"/>
      <c r="BN958" s="186"/>
      <c r="BO958" s="186"/>
      <c r="BP958" s="186"/>
      <c r="BQ958" s="186"/>
      <c r="BR958" s="186"/>
      <c r="BS958" s="186"/>
      <c r="BT958" s="187"/>
      <c r="BU958" s="188"/>
      <c r="BV958" s="189"/>
      <c r="BW958" s="185"/>
    </row>
    <row r="959" spans="2:75" customFormat="1" ht="18.75">
      <c r="B959" s="353" t="s">
        <v>980</v>
      </c>
      <c r="C959" s="354">
        <v>19719727000151</v>
      </c>
      <c r="D959" s="355" t="s">
        <v>11</v>
      </c>
      <c r="E959" s="355" t="s">
        <v>621</v>
      </c>
      <c r="F959" s="355" t="s">
        <v>672</v>
      </c>
      <c r="G959" s="356" t="s">
        <v>738</v>
      </c>
      <c r="H959" s="356" t="s">
        <v>34</v>
      </c>
      <c r="I959" s="356" t="s">
        <v>1417</v>
      </c>
      <c r="J959" s="356" t="s">
        <v>608</v>
      </c>
      <c r="K959" s="357" t="s">
        <v>48</v>
      </c>
      <c r="L959" s="358"/>
      <c r="M959" s="358" t="s">
        <v>1414</v>
      </c>
      <c r="N959" s="357">
        <v>367354</v>
      </c>
      <c r="O959" s="357" t="s">
        <v>1320</v>
      </c>
      <c r="P959" s="361">
        <v>41756</v>
      </c>
      <c r="Q959" s="362">
        <v>820.42674</v>
      </c>
      <c r="R959" s="362">
        <v>950.24205136653404</v>
      </c>
      <c r="S959" s="841">
        <v>31</v>
      </c>
      <c r="T959" s="359">
        <v>9.8314992581342686E-2</v>
      </c>
      <c r="U959" s="664">
        <v>0.9830234193836036</v>
      </c>
      <c r="V959" s="359">
        <v>0.14575193698719668</v>
      </c>
      <c r="W959" s="664">
        <v>1.2683480481209308</v>
      </c>
      <c r="X959" s="359">
        <v>0.19326948754887141</v>
      </c>
      <c r="Y959" s="664">
        <v>1.2710855130881424</v>
      </c>
      <c r="Z959" s="359">
        <v>0.2408014528194018</v>
      </c>
      <c r="AA959" s="664">
        <v>1.2718215546717846</v>
      </c>
      <c r="AB959" s="359">
        <v>3.4205141185169312E-2</v>
      </c>
      <c r="AC959" s="363">
        <v>0.90153573002243603</v>
      </c>
      <c r="AD959" s="865">
        <v>0</v>
      </c>
      <c r="AE959" s="360" t="s">
        <v>1791</v>
      </c>
      <c r="AF959" s="844" t="s">
        <v>1785</v>
      </c>
      <c r="AG959" s="364" t="s">
        <v>719</v>
      </c>
      <c r="AH959" s="364" t="s">
        <v>1747</v>
      </c>
      <c r="AI959" s="364">
        <v>500</v>
      </c>
      <c r="AJ959" s="364">
        <v>500</v>
      </c>
      <c r="AK959" s="364">
        <v>500</v>
      </c>
      <c r="AL959" s="359">
        <v>4.0000000000000001E-3</v>
      </c>
      <c r="AM959" s="359">
        <v>0</v>
      </c>
      <c r="AN959" s="664" t="s">
        <v>2156</v>
      </c>
      <c r="AO959" s="357" t="s">
        <v>1323</v>
      </c>
      <c r="AP959" s="360" t="s">
        <v>1749</v>
      </c>
      <c r="AQ959" s="366" t="s">
        <v>669</v>
      </c>
      <c r="AR959" s="359">
        <v>6.6666666666666697E-4</v>
      </c>
      <c r="AS959" s="359">
        <v>6.6666666666666697E-4</v>
      </c>
      <c r="AT959" s="359" t="s">
        <v>1417</v>
      </c>
      <c r="AX959" s="198"/>
      <c r="AY959" s="184"/>
      <c r="AZ959" s="184"/>
      <c r="BA959" s="184"/>
      <c r="BB959" s="848"/>
      <c r="BC959" s="184"/>
      <c r="BD959" s="184"/>
      <c r="BE959" s="184"/>
      <c r="BF959" s="184"/>
      <c r="BG959" s="848"/>
      <c r="BH959" s="186"/>
      <c r="BI959" s="199"/>
      <c r="BJ959" s="199"/>
      <c r="BK959" s="199"/>
      <c r="BL959" s="186"/>
      <c r="BM959" s="186"/>
      <c r="BN959" s="186"/>
      <c r="BO959" s="186"/>
      <c r="BP959" s="186"/>
      <c r="BQ959" s="186"/>
      <c r="BR959" s="186"/>
      <c r="BS959" s="186"/>
      <c r="BT959" s="187"/>
      <c r="BU959" s="188"/>
      <c r="BV959" s="189"/>
      <c r="BW959" s="185"/>
    </row>
    <row r="960" spans="2:75" customFormat="1" ht="18.75">
      <c r="B960" s="353" t="s">
        <v>1381</v>
      </c>
      <c r="C960" s="354">
        <v>12682783000110</v>
      </c>
      <c r="D960" s="355" t="s">
        <v>11</v>
      </c>
      <c r="E960" s="355" t="s">
        <v>621</v>
      </c>
      <c r="F960" s="355" t="s">
        <v>672</v>
      </c>
      <c r="G960" s="356" t="s">
        <v>738</v>
      </c>
      <c r="H960" s="356" t="s">
        <v>34</v>
      </c>
      <c r="I960" s="356" t="s">
        <v>1417</v>
      </c>
      <c r="J960" s="356" t="s">
        <v>608</v>
      </c>
      <c r="K960" s="357" t="s">
        <v>48</v>
      </c>
      <c r="L960" s="358"/>
      <c r="M960" s="358" t="s">
        <v>34</v>
      </c>
      <c r="N960" s="357">
        <v>263109</v>
      </c>
      <c r="O960" s="357" t="s">
        <v>1320</v>
      </c>
      <c r="P960" s="361">
        <v>40516</v>
      </c>
      <c r="Q960" s="362">
        <v>167.98827299999999</v>
      </c>
      <c r="R960" s="362">
        <v>205.45167260159349</v>
      </c>
      <c r="S960" s="841">
        <v>31</v>
      </c>
      <c r="T960" s="359">
        <v>8.0738365603188589E-2</v>
      </c>
      <c r="U960" s="664">
        <v>0.80727976625766074</v>
      </c>
      <c r="V960" s="359">
        <v>0.11506731776767376</v>
      </c>
      <c r="W960" s="664">
        <v>1.0013273985234257</v>
      </c>
      <c r="X960" s="359">
        <v>0.15184350013036219</v>
      </c>
      <c r="Y960" s="664">
        <v>0.99863706227034954</v>
      </c>
      <c r="Z960" s="359">
        <v>0.20466887810583656</v>
      </c>
      <c r="AA960" s="664">
        <v>1.0809830576093684</v>
      </c>
      <c r="AB960" s="359">
        <v>2.4831906785270138E-2</v>
      </c>
      <c r="AC960" s="363">
        <v>6.1428109684941879E-3</v>
      </c>
      <c r="AD960" s="865">
        <v>10922432000103</v>
      </c>
      <c r="AE960" s="360" t="s">
        <v>1791</v>
      </c>
      <c r="AF960" s="844" t="s">
        <v>1785</v>
      </c>
      <c r="AG960" s="364" t="s">
        <v>719</v>
      </c>
      <c r="AH960" s="364" t="s">
        <v>1747</v>
      </c>
      <c r="AI960" s="364">
        <v>500</v>
      </c>
      <c r="AJ960" s="364">
        <v>500</v>
      </c>
      <c r="AK960" s="364">
        <v>500</v>
      </c>
      <c r="AL960" s="359">
        <v>7.6E-3</v>
      </c>
      <c r="AM960" s="359">
        <v>0</v>
      </c>
      <c r="AN960" s="664" t="s">
        <v>636</v>
      </c>
      <c r="AO960" s="357" t="s">
        <v>1323</v>
      </c>
      <c r="AP960" s="360" t="s">
        <v>1749</v>
      </c>
      <c r="AQ960" s="366" t="s">
        <v>669</v>
      </c>
      <c r="AR960" s="359">
        <v>1.25E-3</v>
      </c>
      <c r="AS960" s="359">
        <v>1.25E-3</v>
      </c>
      <c r="AT960" s="359" t="s">
        <v>1417</v>
      </c>
      <c r="AW960" s="198"/>
      <c r="AX960" s="198"/>
      <c r="AY960" s="184"/>
      <c r="AZ960" s="184"/>
      <c r="BA960" s="184"/>
      <c r="BB960" s="848"/>
      <c r="BC960" s="184"/>
      <c r="BD960" s="184"/>
      <c r="BE960" s="184"/>
      <c r="BF960" s="184"/>
      <c r="BG960" s="848"/>
      <c r="BH960" s="186"/>
      <c r="BI960" s="199"/>
      <c r="BJ960" s="199"/>
      <c r="BK960" s="199"/>
      <c r="BL960" s="218"/>
      <c r="BM960" s="186"/>
      <c r="BN960" s="186"/>
      <c r="BO960" s="186"/>
      <c r="BP960" s="186"/>
      <c r="BQ960" s="186"/>
      <c r="BR960" s="186"/>
      <c r="BS960" s="186"/>
      <c r="BT960" s="187"/>
      <c r="BU960" s="188"/>
      <c r="BV960" s="189"/>
      <c r="BW960" s="185"/>
    </row>
    <row r="961" spans="2:75" customFormat="1" ht="18.75">
      <c r="B961" s="353" t="s">
        <v>1074</v>
      </c>
      <c r="C961" s="354">
        <v>13554383000191</v>
      </c>
      <c r="D961" s="355" t="s">
        <v>11</v>
      </c>
      <c r="E961" s="355" t="s">
        <v>621</v>
      </c>
      <c r="F961" s="355" t="s">
        <v>672</v>
      </c>
      <c r="G961" s="356" t="s">
        <v>865</v>
      </c>
      <c r="H961" s="356" t="s">
        <v>34</v>
      </c>
      <c r="I961" s="356" t="s">
        <v>1417</v>
      </c>
      <c r="J961" s="356" t="s">
        <v>608</v>
      </c>
      <c r="K961" s="357" t="s">
        <v>48</v>
      </c>
      <c r="L961" s="358"/>
      <c r="M961" s="358" t="s">
        <v>1414</v>
      </c>
      <c r="N961" s="357">
        <v>278912</v>
      </c>
      <c r="O961" s="357" t="s">
        <v>1320</v>
      </c>
      <c r="P961" s="361">
        <v>40724</v>
      </c>
      <c r="Q961" s="362">
        <v>0</v>
      </c>
      <c r="R961" s="362">
        <v>0</v>
      </c>
      <c r="S961" s="841">
        <v>31</v>
      </c>
      <c r="T961" s="359"/>
      <c r="U961" s="664"/>
      <c r="V961" s="359"/>
      <c r="W961" s="664"/>
      <c r="X961" s="359"/>
      <c r="Y961" s="664"/>
      <c r="Z961" s="359"/>
      <c r="AA961" s="664"/>
      <c r="AB961" s="359"/>
      <c r="AC961" s="363"/>
      <c r="AD961" s="865">
        <v>0</v>
      </c>
      <c r="AE961" s="360" t="s">
        <v>1768</v>
      </c>
      <c r="AF961" s="844" t="s">
        <v>1799</v>
      </c>
      <c r="AG961" s="364" t="s">
        <v>736</v>
      </c>
      <c r="AH961" s="364" t="s">
        <v>1747</v>
      </c>
      <c r="AI961" s="364">
        <v>5000</v>
      </c>
      <c r="AJ961" s="364">
        <v>100</v>
      </c>
      <c r="AK961" s="364">
        <v>1000</v>
      </c>
      <c r="AL961" s="359">
        <v>3.0000000000000001E-3</v>
      </c>
      <c r="AM961" s="359">
        <v>0</v>
      </c>
      <c r="AN961" s="664" t="s">
        <v>150</v>
      </c>
      <c r="AO961" s="357" t="s">
        <v>1323</v>
      </c>
      <c r="AP961" s="360" t="s">
        <v>1749</v>
      </c>
      <c r="AQ961" s="366" t="s">
        <v>669</v>
      </c>
      <c r="AR961" s="359">
        <v>8.9999999999999998E-4</v>
      </c>
      <c r="AS961" s="359">
        <v>8.9999999999999998E-4</v>
      </c>
      <c r="AT961" s="359" t="s">
        <v>1417</v>
      </c>
      <c r="AW961" s="198"/>
      <c r="AX961" s="198"/>
      <c r="AY961" s="184"/>
      <c r="AZ961" s="184"/>
      <c r="BA961" s="184"/>
      <c r="BB961" s="848"/>
      <c r="BC961" s="184"/>
      <c r="BD961" s="184"/>
      <c r="BE961" s="184"/>
      <c r="BF961" s="184"/>
      <c r="BG961" s="848"/>
      <c r="BH961" s="186"/>
      <c r="BI961" s="199"/>
      <c r="BJ961" s="199"/>
      <c r="BK961" s="199"/>
      <c r="BL961" s="218"/>
      <c r="BM961" s="186"/>
      <c r="BN961" s="186"/>
      <c r="BO961" s="186"/>
      <c r="BP961" s="186"/>
      <c r="BQ961" s="186"/>
      <c r="BR961" s="186"/>
      <c r="BS961" s="186"/>
      <c r="BT961" s="187"/>
      <c r="BU961" s="188"/>
      <c r="BV961" s="189"/>
      <c r="BW961" s="185"/>
    </row>
    <row r="962" spans="2:75" customFormat="1" ht="18.75">
      <c r="B962" s="353" t="s">
        <v>470</v>
      </c>
      <c r="C962" s="354">
        <v>14115118000170</v>
      </c>
      <c r="D962" s="355" t="s">
        <v>11</v>
      </c>
      <c r="E962" s="355" t="s">
        <v>621</v>
      </c>
      <c r="F962" s="355" t="s">
        <v>672</v>
      </c>
      <c r="G962" s="356" t="s">
        <v>865</v>
      </c>
      <c r="H962" s="356" t="s">
        <v>34</v>
      </c>
      <c r="I962" s="356" t="s">
        <v>1417</v>
      </c>
      <c r="J962" s="356" t="s">
        <v>608</v>
      </c>
      <c r="K962" s="357" t="s">
        <v>48</v>
      </c>
      <c r="L962" s="358"/>
      <c r="M962" s="358" t="s">
        <v>1414</v>
      </c>
      <c r="N962" s="357">
        <v>293458</v>
      </c>
      <c r="O962" s="357" t="s">
        <v>1320</v>
      </c>
      <c r="P962" s="361">
        <v>40896</v>
      </c>
      <c r="Q962" s="362">
        <v>174.446392</v>
      </c>
      <c r="R962" s="362">
        <v>196.50220276706821</v>
      </c>
      <c r="S962" s="841">
        <v>31</v>
      </c>
      <c r="T962" s="359">
        <v>6.3259929412935678E-2</v>
      </c>
      <c r="U962" s="664">
        <v>0.63251789466411978</v>
      </c>
      <c r="V962" s="359">
        <v>0.10399726299707934</v>
      </c>
      <c r="W962" s="664">
        <v>0.90499466599782907</v>
      </c>
      <c r="X962" s="359">
        <v>0.11589318586643227</v>
      </c>
      <c r="Y962" s="664">
        <v>0.76220075651208885</v>
      </c>
      <c r="Z962" s="359">
        <v>0.10332569791832369</v>
      </c>
      <c r="AA962" s="664">
        <v>0.54572698057011693</v>
      </c>
      <c r="AB962" s="359">
        <v>5.4023257645773183E-2</v>
      </c>
      <c r="AC962" s="363">
        <v>-0.20208920263214503</v>
      </c>
      <c r="AD962" s="865">
        <v>0</v>
      </c>
      <c r="AE962" s="360" t="s">
        <v>1846</v>
      </c>
      <c r="AF962" s="844" t="s">
        <v>1785</v>
      </c>
      <c r="AG962" s="364" t="s">
        <v>719</v>
      </c>
      <c r="AH962" s="364" t="s">
        <v>1747</v>
      </c>
      <c r="AI962" s="364">
        <v>1000</v>
      </c>
      <c r="AJ962" s="364">
        <v>500</v>
      </c>
      <c r="AK962" s="364">
        <v>500</v>
      </c>
      <c r="AL962" s="359">
        <v>5.0000000000000001E-3</v>
      </c>
      <c r="AM962" s="359">
        <v>0.2</v>
      </c>
      <c r="AN962" s="664" t="s">
        <v>150</v>
      </c>
      <c r="AO962" s="357" t="s">
        <v>1323</v>
      </c>
      <c r="AP962" s="360" t="s">
        <v>1749</v>
      </c>
      <c r="AQ962" s="366" t="s">
        <v>673</v>
      </c>
      <c r="AR962" s="359">
        <v>1.73333333333333E-3</v>
      </c>
      <c r="AS962" s="359">
        <v>1.73333333333333E-3</v>
      </c>
      <c r="AT962" s="359" t="s">
        <v>1417</v>
      </c>
      <c r="AW962" s="198"/>
      <c r="AX962" s="198"/>
      <c r="AY962" s="184"/>
      <c r="AZ962" s="184"/>
      <c r="BA962" s="184"/>
      <c r="BB962" s="848"/>
      <c r="BC962" s="184"/>
      <c r="BD962" s="184"/>
      <c r="BE962" s="184"/>
      <c r="BF962" s="184"/>
      <c r="BG962" s="848"/>
      <c r="BH962" s="186"/>
      <c r="BI962" s="199"/>
      <c r="BJ962" s="199"/>
      <c r="BK962" s="199"/>
      <c r="BL962" s="218"/>
      <c r="BM962" s="186"/>
      <c r="BN962" s="186"/>
      <c r="BO962" s="186"/>
      <c r="BP962" s="186"/>
      <c r="BQ962" s="186"/>
      <c r="BR962" s="186"/>
      <c r="BS962" s="186"/>
      <c r="BT962" s="187"/>
      <c r="BU962" s="188"/>
      <c r="BV962" s="189"/>
      <c r="BW962" s="185"/>
    </row>
    <row r="963" spans="2:75" customFormat="1" ht="18.75">
      <c r="B963" s="353" t="s">
        <v>341</v>
      </c>
      <c r="C963" s="354">
        <v>24011864000177</v>
      </c>
      <c r="D963" s="355" t="s">
        <v>11</v>
      </c>
      <c r="E963" s="355" t="s">
        <v>621</v>
      </c>
      <c r="F963" s="355" t="s">
        <v>672</v>
      </c>
      <c r="G963" s="356" t="s">
        <v>738</v>
      </c>
      <c r="H963" s="356" t="s">
        <v>34</v>
      </c>
      <c r="I963" s="356" t="s">
        <v>1417</v>
      </c>
      <c r="J963" s="356" t="s">
        <v>608</v>
      </c>
      <c r="K963" s="357" t="s">
        <v>48</v>
      </c>
      <c r="L963" s="358"/>
      <c r="M963" s="358" t="s">
        <v>34</v>
      </c>
      <c r="N963" s="357">
        <v>427950</v>
      </c>
      <c r="O963" s="357" t="s">
        <v>1320</v>
      </c>
      <c r="P963" s="361">
        <v>42432</v>
      </c>
      <c r="Q963" s="362">
        <v>190.13393400000001</v>
      </c>
      <c r="R963" s="362">
        <v>155.07819131474099</v>
      </c>
      <c r="S963" s="841">
        <v>31</v>
      </c>
      <c r="T963" s="359">
        <v>8.3708033615941702E-2</v>
      </c>
      <c r="U963" s="664">
        <v>0.83697262517656246</v>
      </c>
      <c r="V963" s="359">
        <v>0.11998139585396728</v>
      </c>
      <c r="W963" s="664">
        <v>1.0440902013917794</v>
      </c>
      <c r="X963" s="359">
        <v>0.16919789417645226</v>
      </c>
      <c r="Y963" s="664">
        <v>1.1127726102048379</v>
      </c>
      <c r="Z963" s="359">
        <v>0.23608904418791643</v>
      </c>
      <c r="AA963" s="664">
        <v>1.2469324071945915</v>
      </c>
      <c r="AB963" s="359">
        <v>2.6048162356875751E-2</v>
      </c>
      <c r="AC963" s="363">
        <v>0.19450952916551137</v>
      </c>
      <c r="AD963" s="865">
        <v>21624772000174</v>
      </c>
      <c r="AE963" s="360" t="s">
        <v>1787</v>
      </c>
      <c r="AF963" s="844" t="s">
        <v>1783</v>
      </c>
      <c r="AG963" s="364" t="s">
        <v>59</v>
      </c>
      <c r="AH963" s="364" t="s">
        <v>1747</v>
      </c>
      <c r="AI963" s="364">
        <v>20000</v>
      </c>
      <c r="AJ963" s="364">
        <v>100</v>
      </c>
      <c r="AK963" s="364">
        <v>1000</v>
      </c>
      <c r="AL963" s="359">
        <v>0</v>
      </c>
      <c r="AM963" s="359">
        <v>0</v>
      </c>
      <c r="AN963" s="664" t="s">
        <v>636</v>
      </c>
      <c r="AO963" s="357" t="s">
        <v>1323</v>
      </c>
      <c r="AP963" s="360" t="s">
        <v>1749</v>
      </c>
      <c r="AQ963" s="366" t="s">
        <v>1371</v>
      </c>
      <c r="AR963" s="359">
        <v>1.33333333333333E-3</v>
      </c>
      <c r="AS963" s="359">
        <v>1.33333333333333E-3</v>
      </c>
      <c r="AT963" s="359" t="s">
        <v>1417</v>
      </c>
      <c r="AX963" s="198"/>
      <c r="AY963" s="184"/>
      <c r="AZ963" s="184"/>
      <c r="BA963" s="184"/>
      <c r="BB963" s="848"/>
      <c r="BC963" s="184"/>
      <c r="BD963" s="184"/>
      <c r="BE963" s="184"/>
      <c r="BF963" s="184"/>
      <c r="BG963" s="848"/>
      <c r="BH963" s="186"/>
      <c r="BI963" s="199"/>
      <c r="BJ963" s="199"/>
      <c r="BK963" s="199"/>
      <c r="BL963" s="186"/>
      <c r="BM963" s="186"/>
      <c r="BN963" s="186"/>
      <c r="BO963" s="186"/>
      <c r="BP963" s="186"/>
      <c r="BQ963" s="186"/>
      <c r="BR963" s="186"/>
      <c r="BS963" s="186"/>
      <c r="BT963" s="187"/>
      <c r="BU963" s="188"/>
      <c r="BV963" s="189"/>
      <c r="BW963" s="185"/>
    </row>
    <row r="964" spans="2:75" customFormat="1" ht="18.75">
      <c r="B964" s="353" t="s">
        <v>1242</v>
      </c>
      <c r="C964" s="354">
        <v>37240657000136</v>
      </c>
      <c r="D964" s="355" t="s">
        <v>11</v>
      </c>
      <c r="E964" s="355" t="s">
        <v>621</v>
      </c>
      <c r="F964" s="355" t="s">
        <v>672</v>
      </c>
      <c r="G964" s="356" t="s">
        <v>738</v>
      </c>
      <c r="H964" s="356" t="s">
        <v>34</v>
      </c>
      <c r="I964" s="356" t="s">
        <v>1417</v>
      </c>
      <c r="J964" s="356" t="s">
        <v>608</v>
      </c>
      <c r="K964" s="357" t="s">
        <v>48</v>
      </c>
      <c r="L964" s="358"/>
      <c r="M964" s="358" t="s">
        <v>1414</v>
      </c>
      <c r="N964" s="357">
        <v>539929</v>
      </c>
      <c r="O964" s="357" t="s">
        <v>1320</v>
      </c>
      <c r="P964" s="361">
        <v>43998</v>
      </c>
      <c r="Q964" s="362">
        <v>28.732907699999998</v>
      </c>
      <c r="R964" s="362">
        <v>29.660867386175283</v>
      </c>
      <c r="S964" s="841">
        <v>31</v>
      </c>
      <c r="T964" s="359">
        <v>0.11566559291784539</v>
      </c>
      <c r="U964" s="664">
        <v>1.1565070969319242</v>
      </c>
      <c r="V964" s="359">
        <v>4.661877287265126E-2</v>
      </c>
      <c r="W964" s="664">
        <v>0.40568126092220846</v>
      </c>
      <c r="X964" s="359">
        <v>3.2205111144633536E-2</v>
      </c>
      <c r="Y964" s="664">
        <v>0.21180503318189822</v>
      </c>
      <c r="Z964" s="359"/>
      <c r="AA964" s="664"/>
      <c r="AB964" s="359">
        <v>3.5567755577407274E-2</v>
      </c>
      <c r="AC964" s="363">
        <v>-1.9201663438396745</v>
      </c>
      <c r="AD964" s="865">
        <v>0</v>
      </c>
      <c r="AE964" s="360" t="s">
        <v>2035</v>
      </c>
      <c r="AF964" s="844" t="s">
        <v>1760</v>
      </c>
      <c r="AG964" s="364" t="s">
        <v>1435</v>
      </c>
      <c r="AH964" s="364" t="s">
        <v>1747</v>
      </c>
      <c r="AI964" s="364">
        <v>1000</v>
      </c>
      <c r="AJ964" s="364">
        <v>100</v>
      </c>
      <c r="AK964" s="364">
        <v>500</v>
      </c>
      <c r="AL964" s="359">
        <v>5.5000000000000005E-3</v>
      </c>
      <c r="AM964" s="359">
        <v>0</v>
      </c>
      <c r="AN964" s="664" t="s">
        <v>2252</v>
      </c>
      <c r="AO964" s="357" t="s">
        <v>1323</v>
      </c>
      <c r="AP964" s="360" t="s">
        <v>1749</v>
      </c>
      <c r="AQ964" s="366" t="s">
        <v>676</v>
      </c>
      <c r="AR964" s="359">
        <v>7.3333333333333302E-4</v>
      </c>
      <c r="AS964" s="359">
        <v>7.3333333333333302E-4</v>
      </c>
      <c r="AT964" s="359" t="s">
        <v>1417</v>
      </c>
      <c r="AX964" s="198"/>
      <c r="AY964" s="184"/>
      <c r="AZ964" s="184"/>
      <c r="BA964" s="184"/>
      <c r="BB964" s="848"/>
      <c r="BC964" s="184"/>
      <c r="BD964" s="184"/>
      <c r="BE964" s="184"/>
      <c r="BF964" s="184"/>
      <c r="BG964" s="848"/>
      <c r="BH964" s="186"/>
      <c r="BI964" s="199"/>
      <c r="BJ964" s="199"/>
      <c r="BK964" s="199"/>
      <c r="BL964" s="186"/>
      <c r="BM964" s="186"/>
      <c r="BN964" s="186"/>
      <c r="BO964" s="186"/>
      <c r="BP964" s="186"/>
      <c r="BQ964" s="186"/>
      <c r="BR964" s="186"/>
      <c r="BS964" s="186"/>
      <c r="BT964" s="187"/>
      <c r="BU964" s="188"/>
      <c r="BV964" s="189"/>
      <c r="BW964" s="185"/>
    </row>
    <row r="965" spans="2:75" customFormat="1" ht="18.75">
      <c r="B965" s="353" t="s">
        <v>58</v>
      </c>
      <c r="C965" s="354">
        <v>23657955000111</v>
      </c>
      <c r="D965" s="355" t="s">
        <v>14</v>
      </c>
      <c r="E965" s="355" t="s">
        <v>607</v>
      </c>
      <c r="F965" s="355" t="s">
        <v>1417</v>
      </c>
      <c r="G965" s="356" t="s">
        <v>1417</v>
      </c>
      <c r="H965" s="356" t="s">
        <v>34</v>
      </c>
      <c r="I965" s="356" t="s">
        <v>34</v>
      </c>
      <c r="J965" s="356" t="s">
        <v>611</v>
      </c>
      <c r="K965" s="357" t="s">
        <v>1417</v>
      </c>
      <c r="L965" s="358"/>
      <c r="M965" s="358" t="s">
        <v>1414</v>
      </c>
      <c r="N965" s="357">
        <v>423084</v>
      </c>
      <c r="O965" s="357" t="s">
        <v>1323</v>
      </c>
      <c r="P965" s="361">
        <v>42613</v>
      </c>
      <c r="Q965" s="362">
        <v>9.2309149999999995</v>
      </c>
      <c r="R965" s="362">
        <v>9.2271563107569676</v>
      </c>
      <c r="S965" s="841">
        <v>32</v>
      </c>
      <c r="T965" s="359">
        <v>0.11138016215370894</v>
      </c>
      <c r="U965" s="664">
        <v>1.1136583035517318</v>
      </c>
      <c r="V965" s="359">
        <v>8.3434928407851494E-2</v>
      </c>
      <c r="W965" s="664">
        <v>0.72605915762549367</v>
      </c>
      <c r="X965" s="359">
        <v>0.59771172292698571</v>
      </c>
      <c r="Y965" s="664">
        <v>3.9310018443720023</v>
      </c>
      <c r="Z965" s="359">
        <v>0.37015236200852741</v>
      </c>
      <c r="AA965" s="664">
        <v>1.9550037884040041</v>
      </c>
      <c r="AB965" s="359">
        <v>0.19992221062942736</v>
      </c>
      <c r="AC965" s="363">
        <v>-0.15746050201897596</v>
      </c>
      <c r="AD965" s="865">
        <v>0</v>
      </c>
      <c r="AE965" s="360" t="s">
        <v>1934</v>
      </c>
      <c r="AF965" s="844" t="s">
        <v>1783</v>
      </c>
      <c r="AG965" s="364" t="s">
        <v>59</v>
      </c>
      <c r="AH965" s="364" t="s">
        <v>1747</v>
      </c>
      <c r="AI965" s="364">
        <v>5000</v>
      </c>
      <c r="AJ965" s="364">
        <v>1000</v>
      </c>
      <c r="AK965" s="364">
        <v>1000</v>
      </c>
      <c r="AL965" s="359">
        <v>0.02</v>
      </c>
      <c r="AM965" s="359">
        <v>0.2</v>
      </c>
      <c r="AN965" s="664" t="s">
        <v>666</v>
      </c>
      <c r="AO965" s="357" t="s">
        <v>1323</v>
      </c>
      <c r="AP965" s="360" t="s">
        <v>1744</v>
      </c>
      <c r="AQ965" s="366" t="s">
        <v>659</v>
      </c>
      <c r="AR965" s="359">
        <v>3.0000000000000001E-3</v>
      </c>
      <c r="AS965" s="359">
        <v>3.0000000000000001E-3</v>
      </c>
      <c r="AT965" s="359" t="s">
        <v>1417</v>
      </c>
      <c r="AX965" s="198"/>
      <c r="AY965" s="184"/>
      <c r="AZ965" s="184"/>
      <c r="BA965" s="184"/>
      <c r="BB965" s="848"/>
      <c r="BC965" s="184"/>
      <c r="BD965" s="184"/>
      <c r="BE965" s="184"/>
      <c r="BF965" s="184"/>
      <c r="BG965" s="848"/>
      <c r="BH965" s="186"/>
      <c r="BI965" s="199"/>
      <c r="BJ965" s="199"/>
      <c r="BK965" s="199"/>
      <c r="BL965" s="186"/>
      <c r="BM965" s="186"/>
      <c r="BN965" s="186"/>
      <c r="BO965" s="186"/>
      <c r="BP965" s="186"/>
      <c r="BQ965" s="186"/>
      <c r="BR965" s="186"/>
      <c r="BS965" s="186"/>
      <c r="BT965" s="187"/>
      <c r="BU965" s="188"/>
      <c r="BV965" s="189"/>
      <c r="BW965" s="185"/>
    </row>
    <row r="966" spans="2:75" customFormat="1" ht="18.75">
      <c r="B966" s="353" t="s">
        <v>68</v>
      </c>
      <c r="C966" s="354">
        <v>18214066000140</v>
      </c>
      <c r="D966" s="355" t="s">
        <v>14</v>
      </c>
      <c r="E966" s="355" t="s">
        <v>607</v>
      </c>
      <c r="F966" s="355" t="s">
        <v>1417</v>
      </c>
      <c r="G966" s="356" t="s">
        <v>1417</v>
      </c>
      <c r="H966" s="356" t="s">
        <v>34</v>
      </c>
      <c r="I966" s="356" t="s">
        <v>34</v>
      </c>
      <c r="J966" s="356" t="s">
        <v>608</v>
      </c>
      <c r="K966" s="357" t="s">
        <v>48</v>
      </c>
      <c r="L966" s="358"/>
      <c r="M966" s="358" t="s">
        <v>1414</v>
      </c>
      <c r="N966" s="357">
        <v>431011</v>
      </c>
      <c r="O966" s="357" t="s">
        <v>1320</v>
      </c>
      <c r="P966" s="361">
        <v>42677</v>
      </c>
      <c r="Q966" s="362">
        <v>25.084275000000002</v>
      </c>
      <c r="R966" s="362">
        <v>27.284409919999995</v>
      </c>
      <c r="S966" s="841">
        <v>32</v>
      </c>
      <c r="T966" s="359">
        <v>-2.2375113459979112E-2</v>
      </c>
      <c r="U966" s="664">
        <v>-0.22372234351059514</v>
      </c>
      <c r="V966" s="359">
        <v>6.4168805994969214E-2</v>
      </c>
      <c r="W966" s="664">
        <v>0.55840341827580176</v>
      </c>
      <c r="X966" s="359">
        <v>0.14904644001935652</v>
      </c>
      <c r="Y966" s="664">
        <v>0.9802414912393197</v>
      </c>
      <c r="Z966" s="359">
        <v>-0.10372890295070292</v>
      </c>
      <c r="AA966" s="664">
        <v>-0.54785655597395233</v>
      </c>
      <c r="AB966" s="359">
        <v>0.19114956273653685</v>
      </c>
      <c r="AC966" s="363">
        <v>-0.26547784539417957</v>
      </c>
      <c r="AD966" s="865">
        <v>0</v>
      </c>
      <c r="AE966" s="360" t="s">
        <v>1925</v>
      </c>
      <c r="AF966" s="844" t="s">
        <v>1760</v>
      </c>
      <c r="AG966" s="364" t="s">
        <v>1435</v>
      </c>
      <c r="AH966" s="364" t="s">
        <v>1747</v>
      </c>
      <c r="AI966" s="364">
        <v>1000</v>
      </c>
      <c r="AJ966" s="364">
        <v>1000</v>
      </c>
      <c r="AK966" s="364">
        <v>1000</v>
      </c>
      <c r="AL966" s="359">
        <v>0.02</v>
      </c>
      <c r="AM966" s="359">
        <v>0.2</v>
      </c>
      <c r="AN966" s="664" t="s">
        <v>34</v>
      </c>
      <c r="AO966" s="357" t="s">
        <v>1323</v>
      </c>
      <c r="AP966" s="360" t="s">
        <v>1744</v>
      </c>
      <c r="AQ966" s="366" t="s">
        <v>659</v>
      </c>
      <c r="AR966" s="359">
        <v>0</v>
      </c>
      <c r="AS966" s="359">
        <v>0</v>
      </c>
      <c r="AT966" s="359" t="s">
        <v>1417</v>
      </c>
      <c r="AX966" s="198"/>
      <c r="AY966" s="184"/>
      <c r="AZ966" s="184"/>
      <c r="BA966" s="184"/>
      <c r="BB966" s="848"/>
      <c r="BC966" s="184"/>
      <c r="BD966" s="184"/>
      <c r="BE966" s="184"/>
      <c r="BF966" s="184"/>
      <c r="BG966" s="848"/>
      <c r="BH966" s="186"/>
      <c r="BI966" s="199"/>
      <c r="BJ966" s="199"/>
      <c r="BK966" s="199"/>
      <c r="BL966" s="186"/>
      <c r="BM966" s="186"/>
      <c r="BN966" s="186"/>
      <c r="BO966" s="186"/>
      <c r="BP966" s="186"/>
      <c r="BQ966" s="186"/>
      <c r="BR966" s="186"/>
      <c r="BS966" s="186"/>
      <c r="BT966" s="187"/>
      <c r="BU966" s="188"/>
      <c r="BV966" s="189"/>
      <c r="BW966" s="185"/>
    </row>
    <row r="967" spans="2:75" customFormat="1" ht="18.75">
      <c r="B967" s="353" t="s">
        <v>730</v>
      </c>
      <c r="C967" s="354">
        <v>26623196000164</v>
      </c>
      <c r="D967" s="355" t="s">
        <v>14</v>
      </c>
      <c r="E967" s="355" t="s">
        <v>607</v>
      </c>
      <c r="F967" s="355" t="s">
        <v>1417</v>
      </c>
      <c r="G967" s="356" t="s">
        <v>1417</v>
      </c>
      <c r="H967" s="356" t="s">
        <v>34</v>
      </c>
      <c r="I967" s="356" t="s">
        <v>34</v>
      </c>
      <c r="J967" s="356" t="s">
        <v>608</v>
      </c>
      <c r="K967" s="357" t="s">
        <v>48</v>
      </c>
      <c r="L967" s="358"/>
      <c r="M967" s="358" t="s">
        <v>34</v>
      </c>
      <c r="N967" s="357">
        <v>440906</v>
      </c>
      <c r="O967" s="357" t="s">
        <v>1320</v>
      </c>
      <c r="P967" s="361">
        <v>42763</v>
      </c>
      <c r="Q967" s="362">
        <v>157.95073300000001</v>
      </c>
      <c r="R967" s="362">
        <v>189.03570929149799</v>
      </c>
      <c r="S967" s="841">
        <v>32</v>
      </c>
      <c r="T967" s="359">
        <v>-2.2109523420012267E-2</v>
      </c>
      <c r="U967" s="664">
        <v>-0.22106678485786549</v>
      </c>
      <c r="V967" s="359">
        <v>-6.3348758322404608E-2</v>
      </c>
      <c r="W967" s="664">
        <v>-0.5512672807646084</v>
      </c>
      <c r="X967" s="359">
        <v>-8.9530641775532827E-2</v>
      </c>
      <c r="Y967" s="664">
        <v>-0.58882083862092982</v>
      </c>
      <c r="Z967" s="359">
        <v>-2.7537629949063058E-2</v>
      </c>
      <c r="AA967" s="664">
        <v>-0.14544327255392628</v>
      </c>
      <c r="AB967" s="359">
        <v>0.2311622170641644</v>
      </c>
      <c r="AC967" s="363">
        <v>-0.77116208974249467</v>
      </c>
      <c r="AD967" s="865">
        <v>16565058000112</v>
      </c>
      <c r="AE967" s="360" t="s">
        <v>1813</v>
      </c>
      <c r="AF967" s="844" t="s">
        <v>1760</v>
      </c>
      <c r="AG967" s="364" t="s">
        <v>1435</v>
      </c>
      <c r="AH967" s="364" t="s">
        <v>1742</v>
      </c>
      <c r="AI967" s="364">
        <v>5000</v>
      </c>
      <c r="AJ967" s="364">
        <v>1000</v>
      </c>
      <c r="AK967" s="364">
        <v>5000</v>
      </c>
      <c r="AL967" s="359">
        <v>7.4999999999999997E-3</v>
      </c>
      <c r="AM967" s="359">
        <v>0.1</v>
      </c>
      <c r="AN967" s="664" t="s">
        <v>34</v>
      </c>
      <c r="AO967" s="357" t="s">
        <v>1323</v>
      </c>
      <c r="AP967" s="360" t="s">
        <v>1744</v>
      </c>
      <c r="AQ967" s="366" t="s">
        <v>659</v>
      </c>
      <c r="AR967" s="359">
        <v>6.0000000000000001E-3</v>
      </c>
      <c r="AS967" s="359">
        <v>6.0000000000000001E-3</v>
      </c>
      <c r="AT967" s="359" t="s">
        <v>1417</v>
      </c>
      <c r="AX967" s="198"/>
      <c r="AY967" s="184"/>
      <c r="AZ967" s="184"/>
      <c r="BA967" s="184"/>
      <c r="BB967" s="848"/>
      <c r="BC967" s="184"/>
      <c r="BD967" s="184"/>
      <c r="BE967" s="184"/>
      <c r="BF967" s="184"/>
      <c r="BG967" s="848"/>
      <c r="BH967" s="186"/>
      <c r="BI967" s="199"/>
      <c r="BJ967" s="199"/>
      <c r="BK967" s="199"/>
      <c r="BL967" s="186"/>
      <c r="BM967" s="186"/>
      <c r="BN967" s="186"/>
      <c r="BO967" s="186"/>
      <c r="BP967" s="186"/>
      <c r="BQ967" s="186"/>
      <c r="BR967" s="186"/>
      <c r="BS967" s="186"/>
      <c r="BT967" s="187"/>
      <c r="BU967" s="188"/>
      <c r="BV967" s="189"/>
      <c r="BW967" s="185"/>
    </row>
    <row r="968" spans="2:75" customFormat="1" ht="18.75">
      <c r="B968" s="353" t="s">
        <v>1405</v>
      </c>
      <c r="C968" s="354">
        <v>47548587000131</v>
      </c>
      <c r="D968" s="355" t="s">
        <v>14</v>
      </c>
      <c r="E968" s="355" t="s">
        <v>607</v>
      </c>
      <c r="F968" s="355" t="s">
        <v>1417</v>
      </c>
      <c r="G968" s="356" t="s">
        <v>1417</v>
      </c>
      <c r="H968" s="356" t="s">
        <v>34</v>
      </c>
      <c r="I968" s="356" t="s">
        <v>34</v>
      </c>
      <c r="J968" s="356" t="s">
        <v>608</v>
      </c>
      <c r="K968" s="357" t="s">
        <v>48</v>
      </c>
      <c r="L968" s="358"/>
      <c r="M968" s="358" t="s">
        <v>1414</v>
      </c>
      <c r="N968" s="357">
        <v>668443</v>
      </c>
      <c r="O968" s="357" t="s">
        <v>1320</v>
      </c>
      <c r="P968" s="361">
        <v>44804</v>
      </c>
      <c r="Q968" s="362"/>
      <c r="R968" s="362"/>
      <c r="S968" s="841">
        <v>32</v>
      </c>
      <c r="T968" s="359"/>
      <c r="U968" s="664"/>
      <c r="V968" s="359"/>
      <c r="W968" s="664"/>
      <c r="X968" s="359"/>
      <c r="Y968" s="664"/>
      <c r="Z968" s="359"/>
      <c r="AA968" s="664"/>
      <c r="AB968" s="359"/>
      <c r="AC968" s="363"/>
      <c r="AD968" s="865">
        <v>0</v>
      </c>
      <c r="AE968" s="360" t="s">
        <v>1813</v>
      </c>
      <c r="AF968" s="844" t="s">
        <v>1760</v>
      </c>
      <c r="AG968" s="364" t="s">
        <v>1435</v>
      </c>
      <c r="AH968" s="364" t="s">
        <v>1742</v>
      </c>
      <c r="AI968" s="364">
        <v>0</v>
      </c>
      <c r="AJ968" s="364">
        <v>0</v>
      </c>
      <c r="AK968" s="364">
        <v>0</v>
      </c>
      <c r="AL968" s="359">
        <v>0</v>
      </c>
      <c r="AM968" s="359">
        <v>0</v>
      </c>
      <c r="AN968" s="664" t="s">
        <v>2161</v>
      </c>
      <c r="AO968" s="357" t="s">
        <v>1323</v>
      </c>
      <c r="AP968" s="360" t="s">
        <v>1744</v>
      </c>
      <c r="AQ968" s="366" t="s">
        <v>659</v>
      </c>
      <c r="AR968" s="359">
        <v>0</v>
      </c>
      <c r="AS968" s="359">
        <v>0</v>
      </c>
      <c r="AT968" s="359" t="s">
        <v>1417</v>
      </c>
      <c r="AW968" s="198"/>
      <c r="AX968" s="198"/>
      <c r="AY968" s="184"/>
      <c r="AZ968" s="184"/>
      <c r="BA968" s="184"/>
      <c r="BB968" s="848"/>
      <c r="BC968" s="184"/>
      <c r="BD968" s="184"/>
      <c r="BE968" s="184"/>
      <c r="BF968" s="184"/>
      <c r="BG968" s="848"/>
      <c r="BH968" s="186"/>
      <c r="BI968" s="199"/>
      <c r="BJ968" s="199"/>
      <c r="BK968" s="199"/>
      <c r="BL968" s="218"/>
      <c r="BM968" s="186"/>
      <c r="BN968" s="186"/>
      <c r="BO968" s="186"/>
      <c r="BP968" s="186"/>
      <c r="BQ968" s="186"/>
      <c r="BR968" s="186"/>
      <c r="BS968" s="186"/>
      <c r="BT968" s="187"/>
      <c r="BU968" s="188"/>
      <c r="BV968" s="189"/>
      <c r="BW968" s="185"/>
    </row>
    <row r="969" spans="2:75" customFormat="1" ht="18.75">
      <c r="B969" s="353" t="s">
        <v>746</v>
      </c>
      <c r="C969" s="354">
        <v>34839385000105</v>
      </c>
      <c r="D969" s="355" t="s">
        <v>14</v>
      </c>
      <c r="E969" s="355" t="s">
        <v>614</v>
      </c>
      <c r="F969" s="355" t="s">
        <v>1417</v>
      </c>
      <c r="G969" s="356" t="s">
        <v>1417</v>
      </c>
      <c r="H969" s="356" t="s">
        <v>1337</v>
      </c>
      <c r="I969" s="356" t="s">
        <v>34</v>
      </c>
      <c r="J969" s="356" t="s">
        <v>608</v>
      </c>
      <c r="K969" s="357" t="s">
        <v>48</v>
      </c>
      <c r="L969" s="358"/>
      <c r="M969" s="358" t="s">
        <v>1414</v>
      </c>
      <c r="N969" s="357">
        <v>527874</v>
      </c>
      <c r="O969" s="357" t="s">
        <v>1320</v>
      </c>
      <c r="P969" s="361">
        <v>43650</v>
      </c>
      <c r="Q969" s="362">
        <v>91.732235349999996</v>
      </c>
      <c r="R969" s="362">
        <v>116.98320740438245</v>
      </c>
      <c r="S969" s="841">
        <v>32</v>
      </c>
      <c r="T969" s="359">
        <v>3.938248782492515E-2</v>
      </c>
      <c r="U969" s="664">
        <v>0.39377420298801741</v>
      </c>
      <c r="V969" s="359">
        <v>9.1047837308565915E-2</v>
      </c>
      <c r="W969" s="664">
        <v>0.79230745829536253</v>
      </c>
      <c r="X969" s="359">
        <v>-4.8391978025874804E-2</v>
      </c>
      <c r="Y969" s="664">
        <v>-0.318262044353045</v>
      </c>
      <c r="Z969" s="359">
        <v>-0.22873246161528715</v>
      </c>
      <c r="AA969" s="664">
        <v>-1.208077740102488</v>
      </c>
      <c r="AB969" s="359">
        <v>0.28294630936451676</v>
      </c>
      <c r="AC969" s="363">
        <v>-8.4351489875738692E-2</v>
      </c>
      <c r="AD969" s="865">
        <v>31690716000191</v>
      </c>
      <c r="AE969" s="360" t="s">
        <v>2020</v>
      </c>
      <c r="AF969" s="844" t="s">
        <v>1741</v>
      </c>
      <c r="AG969" s="364" t="s">
        <v>1436</v>
      </c>
      <c r="AH969" s="364" t="s">
        <v>1817</v>
      </c>
      <c r="AI969" s="364">
        <v>5000</v>
      </c>
      <c r="AJ969" s="364">
        <v>1000</v>
      </c>
      <c r="AK969" s="364">
        <v>1000</v>
      </c>
      <c r="AL969" s="359">
        <v>1.8700000000000001E-2</v>
      </c>
      <c r="AM969" s="359">
        <v>0.2</v>
      </c>
      <c r="AN969" s="664" t="s">
        <v>150</v>
      </c>
      <c r="AO969" s="357" t="s">
        <v>1323</v>
      </c>
      <c r="AP969" s="360" t="s">
        <v>1744</v>
      </c>
      <c r="AQ969" s="366" t="s">
        <v>659</v>
      </c>
      <c r="AR969" s="359">
        <v>2.46666666666667E-3</v>
      </c>
      <c r="AS969" s="359">
        <v>2.46666666666667E-3</v>
      </c>
      <c r="AT969" s="359" t="s">
        <v>1417</v>
      </c>
      <c r="AX969" s="198"/>
      <c r="AY969" s="184"/>
      <c r="AZ969" s="184"/>
      <c r="BA969" s="184"/>
      <c r="BB969" s="848"/>
      <c r="BC969" s="184"/>
      <c r="BD969" s="184"/>
      <c r="BE969" s="184"/>
      <c r="BF969" s="184"/>
      <c r="BG969" s="848"/>
      <c r="BH969" s="186"/>
      <c r="BI969" s="199"/>
      <c r="BJ969" s="199"/>
      <c r="BK969" s="199"/>
      <c r="BL969" s="186"/>
      <c r="BM969" s="186"/>
      <c r="BN969" s="186"/>
      <c r="BO969" s="186"/>
      <c r="BP969" s="186"/>
      <c r="BQ969" s="186"/>
      <c r="BR969" s="186"/>
      <c r="BS969" s="186"/>
      <c r="BT969" s="187"/>
      <c r="BU969" s="188"/>
      <c r="BV969" s="189"/>
      <c r="BW969" s="185"/>
    </row>
    <row r="970" spans="2:75" customFormat="1" ht="18.75">
      <c r="B970" s="353" t="s">
        <v>747</v>
      </c>
      <c r="C970" s="354">
        <v>36352721000108</v>
      </c>
      <c r="D970" s="355" t="s">
        <v>14</v>
      </c>
      <c r="E970" s="355" t="s">
        <v>607</v>
      </c>
      <c r="F970" s="355" t="s">
        <v>1417</v>
      </c>
      <c r="G970" s="356" t="s">
        <v>1417</v>
      </c>
      <c r="H970" s="356" t="s">
        <v>34</v>
      </c>
      <c r="I970" s="356" t="s">
        <v>34</v>
      </c>
      <c r="J970" s="356" t="s">
        <v>608</v>
      </c>
      <c r="K970" s="357" t="s">
        <v>48</v>
      </c>
      <c r="L970" s="358"/>
      <c r="M970" s="358" t="s">
        <v>1414</v>
      </c>
      <c r="N970" s="357">
        <v>540188</v>
      </c>
      <c r="O970" s="357" t="s">
        <v>1320</v>
      </c>
      <c r="P970" s="361">
        <v>44000</v>
      </c>
      <c r="Q970" s="362">
        <v>0</v>
      </c>
      <c r="R970" s="362">
        <v>0</v>
      </c>
      <c r="S970" s="841">
        <v>32</v>
      </c>
      <c r="T970" s="359"/>
      <c r="U970" s="664"/>
      <c r="V970" s="359"/>
      <c r="W970" s="664"/>
      <c r="X970" s="359"/>
      <c r="Y970" s="664"/>
      <c r="Z970" s="359"/>
      <c r="AA970" s="664"/>
      <c r="AB970" s="359"/>
      <c r="AC970" s="363"/>
      <c r="AD970" s="865">
        <v>36352677000136</v>
      </c>
      <c r="AE970" s="360" t="s">
        <v>2020</v>
      </c>
      <c r="AF970" s="844" t="s">
        <v>1741</v>
      </c>
      <c r="AG970" s="364" t="s">
        <v>1436</v>
      </c>
      <c r="AH970" s="364" t="s">
        <v>1747</v>
      </c>
      <c r="AI970" s="364">
        <v>1000</v>
      </c>
      <c r="AJ970" s="364">
        <v>0</v>
      </c>
      <c r="AK970" s="364">
        <v>1000</v>
      </c>
      <c r="AL970" s="359">
        <v>0.02</v>
      </c>
      <c r="AM970" s="359">
        <v>0.2</v>
      </c>
      <c r="AN970" s="664" t="s">
        <v>34</v>
      </c>
      <c r="AO970" s="357" t="s">
        <v>1323</v>
      </c>
      <c r="AP970" s="360" t="s">
        <v>1744</v>
      </c>
      <c r="AQ970" s="366" t="s">
        <v>659</v>
      </c>
      <c r="AR970" s="359">
        <v>2.66666666666667E-3</v>
      </c>
      <c r="AS970" s="359">
        <v>2.66666666666667E-3</v>
      </c>
      <c r="AT970" s="359" t="s">
        <v>1417</v>
      </c>
      <c r="AX970" s="198"/>
      <c r="AY970" s="184"/>
      <c r="AZ970" s="184"/>
      <c r="BA970" s="184"/>
      <c r="BB970" s="848"/>
      <c r="BC970" s="184"/>
      <c r="BD970" s="184"/>
      <c r="BE970" s="184"/>
      <c r="BF970" s="184"/>
      <c r="BG970" s="848"/>
      <c r="BH970" s="186"/>
      <c r="BI970" s="199"/>
      <c r="BJ970" s="199"/>
      <c r="BK970" s="199"/>
      <c r="BL970" s="186"/>
      <c r="BM970" s="186"/>
      <c r="BN970" s="186"/>
      <c r="BO970" s="186"/>
      <c r="BP970" s="186"/>
      <c r="BQ970" s="186"/>
      <c r="BR970" s="186"/>
      <c r="BS970" s="186"/>
      <c r="BT970" s="187"/>
      <c r="BU970" s="188"/>
      <c r="BV970" s="189"/>
      <c r="BW970" s="185"/>
    </row>
    <row r="971" spans="2:75" customFormat="1" ht="18.75">
      <c r="B971" s="353" t="s">
        <v>762</v>
      </c>
      <c r="C971" s="354">
        <v>4812385000142</v>
      </c>
      <c r="D971" s="355" t="s">
        <v>14</v>
      </c>
      <c r="E971" s="355" t="s">
        <v>614</v>
      </c>
      <c r="F971" s="355" t="s">
        <v>1417</v>
      </c>
      <c r="G971" s="356" t="s">
        <v>1417</v>
      </c>
      <c r="H971" s="356" t="s">
        <v>1337</v>
      </c>
      <c r="I971" s="356" t="s">
        <v>34</v>
      </c>
      <c r="J971" s="356" t="s">
        <v>608</v>
      </c>
      <c r="K971" s="357" t="s">
        <v>48</v>
      </c>
      <c r="L971" s="358"/>
      <c r="M971" s="358" t="s">
        <v>1414</v>
      </c>
      <c r="N971" s="357">
        <v>379360</v>
      </c>
      <c r="O971" s="357" t="s">
        <v>1320</v>
      </c>
      <c r="P971" s="361">
        <v>41755</v>
      </c>
      <c r="Q971" s="362">
        <v>24.248764000000001</v>
      </c>
      <c r="R971" s="362">
        <v>26.836597752988041</v>
      </c>
      <c r="S971" s="841">
        <v>32</v>
      </c>
      <c r="T971" s="359">
        <v>-0.12393031429354173</v>
      </c>
      <c r="U971" s="664">
        <v>-1.23914367609118</v>
      </c>
      <c r="V971" s="359">
        <v>-0.13436172815708425</v>
      </c>
      <c r="W971" s="664">
        <v>-1.1692293026964227</v>
      </c>
      <c r="X971" s="359">
        <v>-3.552117898308027E-2</v>
      </c>
      <c r="Y971" s="664">
        <v>-0.23361398938767963</v>
      </c>
      <c r="Z971" s="359">
        <v>-0.25557588433994194</v>
      </c>
      <c r="AA971" s="664">
        <v>-1.3498544745144145</v>
      </c>
      <c r="AB971" s="359">
        <v>0.19173459001054322</v>
      </c>
      <c r="AC971" s="363">
        <v>-1.3001123490637838</v>
      </c>
      <c r="AD971" s="865">
        <v>0</v>
      </c>
      <c r="AE971" s="360" t="s">
        <v>1917</v>
      </c>
      <c r="AF971" s="844" t="s">
        <v>1878</v>
      </c>
      <c r="AG971" s="364" t="s">
        <v>1436</v>
      </c>
      <c r="AH971" s="364" t="s">
        <v>1747</v>
      </c>
      <c r="AI971" s="364">
        <v>100000</v>
      </c>
      <c r="AJ971" s="364">
        <v>1000</v>
      </c>
      <c r="AK971" s="364">
        <v>1000</v>
      </c>
      <c r="AL971" s="359">
        <v>0.02</v>
      </c>
      <c r="AM971" s="359">
        <v>0.1</v>
      </c>
      <c r="AN971" s="664" t="s">
        <v>2161</v>
      </c>
      <c r="AO971" s="357" t="s">
        <v>1323</v>
      </c>
      <c r="AP971" s="360" t="s">
        <v>1744</v>
      </c>
      <c r="AQ971" s="366" t="s">
        <v>659</v>
      </c>
      <c r="AR971" s="359">
        <v>0</v>
      </c>
      <c r="AS971" s="359">
        <v>0</v>
      </c>
      <c r="AT971" s="359" t="s">
        <v>1417</v>
      </c>
      <c r="AX971" s="198"/>
      <c r="AY971" s="184"/>
      <c r="AZ971" s="184"/>
      <c r="BA971" s="184"/>
      <c r="BB971" s="848"/>
      <c r="BC971" s="184"/>
      <c r="BD971" s="184"/>
      <c r="BE971" s="184"/>
      <c r="BF971" s="184"/>
      <c r="BG971" s="848"/>
      <c r="BH971" s="186"/>
      <c r="BI971" s="199"/>
      <c r="BJ971" s="199"/>
      <c r="BK971" s="199"/>
      <c r="BL971" s="186"/>
      <c r="BM971" s="186"/>
      <c r="BN971" s="186"/>
      <c r="BO971" s="186"/>
      <c r="BP971" s="186"/>
      <c r="BQ971" s="186"/>
      <c r="BR971" s="186"/>
      <c r="BS971" s="186"/>
      <c r="BT971" s="187"/>
      <c r="BU971" s="188"/>
      <c r="BV971" s="189"/>
      <c r="BW971" s="185"/>
    </row>
    <row r="972" spans="2:75" customFormat="1" ht="18.75">
      <c r="B972" s="353" t="s">
        <v>94</v>
      </c>
      <c r="C972" s="354">
        <v>10237480000162</v>
      </c>
      <c r="D972" s="355" t="s">
        <v>14</v>
      </c>
      <c r="E972" s="355" t="s">
        <v>607</v>
      </c>
      <c r="F972" s="355" t="s">
        <v>1417</v>
      </c>
      <c r="G972" s="356" t="s">
        <v>1417</v>
      </c>
      <c r="H972" s="356" t="s">
        <v>34</v>
      </c>
      <c r="I972" s="356" t="s">
        <v>34</v>
      </c>
      <c r="J972" s="356" t="s">
        <v>608</v>
      </c>
      <c r="K972" s="357" t="s">
        <v>48</v>
      </c>
      <c r="L972" s="358"/>
      <c r="M972" s="358" t="s">
        <v>34</v>
      </c>
      <c r="N972" s="357">
        <v>216542</v>
      </c>
      <c r="O972" s="357" t="s">
        <v>1320</v>
      </c>
      <c r="P972" s="361">
        <v>39698</v>
      </c>
      <c r="Q972" s="362">
        <v>27.181884</v>
      </c>
      <c r="R972" s="362">
        <v>33.792372111553796</v>
      </c>
      <c r="S972" s="841">
        <v>32</v>
      </c>
      <c r="T972" s="359">
        <v>1.8815181866235431E-2</v>
      </c>
      <c r="U972" s="664">
        <v>0.18812760830112782</v>
      </c>
      <c r="V972" s="359">
        <v>1.6865654533688046E-2</v>
      </c>
      <c r="W972" s="664">
        <v>0.14676662588686051</v>
      </c>
      <c r="X972" s="359">
        <v>-3.8645882111515206E-2</v>
      </c>
      <c r="Y972" s="664">
        <v>-0.25416438733008906</v>
      </c>
      <c r="Z972" s="359">
        <v>-0.10141503224240966</v>
      </c>
      <c r="AA972" s="664">
        <v>-0.53563557222541114</v>
      </c>
      <c r="AB972" s="359">
        <v>0.22468827918140674</v>
      </c>
      <c r="AC972" s="363">
        <v>-0.43637846122562779</v>
      </c>
      <c r="AD972" s="865">
        <v>26703040000193</v>
      </c>
      <c r="AE972" s="360" t="s">
        <v>1770</v>
      </c>
      <c r="AF972" s="844" t="s">
        <v>1741</v>
      </c>
      <c r="AG972" s="364" t="s">
        <v>1436</v>
      </c>
      <c r="AH972" s="364" t="s">
        <v>1747</v>
      </c>
      <c r="AI972" s="364">
        <v>1000</v>
      </c>
      <c r="AJ972" s="364">
        <v>1000</v>
      </c>
      <c r="AK972" s="364">
        <v>1000</v>
      </c>
      <c r="AL972" s="359">
        <v>0.02</v>
      </c>
      <c r="AM972" s="359">
        <v>0.2</v>
      </c>
      <c r="AN972" s="664" t="s">
        <v>666</v>
      </c>
      <c r="AO972" s="357" t="s">
        <v>1323</v>
      </c>
      <c r="AP972" s="360" t="s">
        <v>1744</v>
      </c>
      <c r="AQ972" s="366" t="s">
        <v>659</v>
      </c>
      <c r="AR972" s="359">
        <v>4.6666666666666697E-3</v>
      </c>
      <c r="AS972" s="359">
        <v>4.6666666666666697E-3</v>
      </c>
      <c r="AT972" s="359" t="s">
        <v>1417</v>
      </c>
      <c r="AX972" s="198"/>
      <c r="AY972" s="184"/>
      <c r="AZ972" s="184"/>
      <c r="BA972" s="184"/>
      <c r="BB972" s="848"/>
      <c r="BC972" s="184"/>
      <c r="BD972" s="184"/>
      <c r="BE972" s="184"/>
      <c r="BF972" s="184"/>
      <c r="BG972" s="848"/>
      <c r="BH972" s="186"/>
      <c r="BI972" s="199"/>
      <c r="BJ972" s="199"/>
      <c r="BK972" s="199"/>
      <c r="BL972" s="186"/>
      <c r="BM972" s="186"/>
      <c r="BN972" s="186"/>
      <c r="BO972" s="186"/>
      <c r="BP972" s="186"/>
      <c r="BQ972" s="186"/>
      <c r="BR972" s="186"/>
      <c r="BS972" s="186"/>
      <c r="BT972" s="187"/>
      <c r="BU972" s="188"/>
      <c r="BV972" s="189"/>
      <c r="BW972" s="185"/>
    </row>
    <row r="973" spans="2:75" customFormat="1" ht="18.75">
      <c r="B973" s="353" t="s">
        <v>565</v>
      </c>
      <c r="C973" s="354">
        <v>38597242000187</v>
      </c>
      <c r="D973" s="355" t="s">
        <v>14</v>
      </c>
      <c r="E973" s="355" t="s">
        <v>614</v>
      </c>
      <c r="F973" s="355" t="s">
        <v>1417</v>
      </c>
      <c r="G973" s="356" t="s">
        <v>1417</v>
      </c>
      <c r="H973" s="356" t="s">
        <v>1337</v>
      </c>
      <c r="I973" s="356" t="s">
        <v>34</v>
      </c>
      <c r="J973" s="356" t="s">
        <v>608</v>
      </c>
      <c r="K973" s="357" t="s">
        <v>48</v>
      </c>
      <c r="L973" s="358"/>
      <c r="M973" s="358" t="s">
        <v>34</v>
      </c>
      <c r="N973" s="357">
        <v>592854</v>
      </c>
      <c r="O973" s="357" t="s">
        <v>1320</v>
      </c>
      <c r="P973" s="361">
        <v>44238</v>
      </c>
      <c r="Q973" s="362">
        <v>27.052638680000001</v>
      </c>
      <c r="R973" s="362">
        <v>26.686198837695468</v>
      </c>
      <c r="S973" s="841">
        <v>32</v>
      </c>
      <c r="T973" s="359">
        <v>1.6534318033455175E-2</v>
      </c>
      <c r="U973" s="664">
        <v>0.16532190486588663</v>
      </c>
      <c r="V973" s="359">
        <v>-1.809165561244086E-2</v>
      </c>
      <c r="W973" s="664">
        <v>-0.15743541086065391</v>
      </c>
      <c r="X973" s="359"/>
      <c r="Y973" s="664"/>
      <c r="Z973" s="359"/>
      <c r="AA973" s="664"/>
      <c r="AB973" s="359">
        <v>0.21991419529004219</v>
      </c>
      <c r="AC973" s="363">
        <v>-0.60481059667532988</v>
      </c>
      <c r="AD973" s="865">
        <v>38597428000136</v>
      </c>
      <c r="AE973" s="360" t="s">
        <v>1915</v>
      </c>
      <c r="AF973" s="844" t="s">
        <v>1741</v>
      </c>
      <c r="AG973" s="364" t="s">
        <v>1436</v>
      </c>
      <c r="AH973" s="364" t="s">
        <v>1742</v>
      </c>
      <c r="AI973" s="364">
        <v>10000</v>
      </c>
      <c r="AJ973" s="364">
        <v>0</v>
      </c>
      <c r="AK973" s="364">
        <v>5000</v>
      </c>
      <c r="AL973" s="359">
        <v>2.5000000000000001E-2</v>
      </c>
      <c r="AM973" s="359">
        <v>0.2</v>
      </c>
      <c r="AN973" s="664" t="s">
        <v>34</v>
      </c>
      <c r="AO973" s="357" t="s">
        <v>1323</v>
      </c>
      <c r="AP973" s="360" t="s">
        <v>1762</v>
      </c>
      <c r="AQ973" s="366" t="s">
        <v>668</v>
      </c>
      <c r="AR973" s="359">
        <v>3.8E-3</v>
      </c>
      <c r="AS973" s="359">
        <v>3.8E-3</v>
      </c>
      <c r="AT973" s="359" t="s">
        <v>1417</v>
      </c>
      <c r="AX973" s="198"/>
      <c r="AY973" s="184"/>
      <c r="AZ973" s="184"/>
      <c r="BA973" s="184"/>
      <c r="BB973" s="848"/>
      <c r="BC973" s="184"/>
      <c r="BD973" s="184"/>
      <c r="BE973" s="184"/>
      <c r="BF973" s="184"/>
      <c r="BG973" s="848"/>
      <c r="BH973" s="186"/>
      <c r="BI973" s="199"/>
      <c r="BJ973" s="199"/>
      <c r="BK973" s="199"/>
      <c r="BL973" s="186"/>
      <c r="BM973" s="186"/>
      <c r="BN973" s="186"/>
      <c r="BO973" s="186"/>
      <c r="BP973" s="186"/>
      <c r="BQ973" s="186"/>
      <c r="BR973" s="186"/>
      <c r="BS973" s="186"/>
      <c r="BT973" s="187"/>
      <c r="BU973" s="188"/>
      <c r="BV973" s="189"/>
      <c r="BW973" s="185"/>
    </row>
    <row r="974" spans="2:75" customFormat="1" ht="18.75">
      <c r="B974" s="353" t="s">
        <v>777</v>
      </c>
      <c r="C974" s="354">
        <v>43917039000180</v>
      </c>
      <c r="D974" s="355" t="s">
        <v>14</v>
      </c>
      <c r="E974" s="355" t="s">
        <v>607</v>
      </c>
      <c r="F974" s="355" t="s">
        <v>1417</v>
      </c>
      <c r="G974" s="356" t="s">
        <v>1417</v>
      </c>
      <c r="H974" s="356" t="s">
        <v>34</v>
      </c>
      <c r="I974" s="356" t="s">
        <v>34</v>
      </c>
      <c r="J974" s="356" t="s">
        <v>608</v>
      </c>
      <c r="K974" s="357" t="s">
        <v>48</v>
      </c>
      <c r="L974" s="358"/>
      <c r="M974" s="358" t="s">
        <v>34</v>
      </c>
      <c r="N974" s="357">
        <v>626007</v>
      </c>
      <c r="O974" s="357" t="s">
        <v>1320</v>
      </c>
      <c r="P974" s="361">
        <v>44493</v>
      </c>
      <c r="Q974" s="362">
        <v>107.73452724000001</v>
      </c>
      <c r="R974" s="362">
        <v>84.610946213097336</v>
      </c>
      <c r="S974" s="841">
        <v>32</v>
      </c>
      <c r="T974" s="359">
        <v>-4.3089323080227504E-2</v>
      </c>
      <c r="U974" s="664">
        <v>-0.43083778578536297</v>
      </c>
      <c r="V974" s="359">
        <v>-5.9046000000000154E-2</v>
      </c>
      <c r="W974" s="664">
        <v>-0.51382424410543059</v>
      </c>
      <c r="X974" s="359"/>
      <c r="Y974" s="664"/>
      <c r="Z974" s="359"/>
      <c r="AA974" s="664"/>
      <c r="AB974" s="359">
        <v>0.22246393890409735</v>
      </c>
      <c r="AC974" s="363">
        <v>-0.78197293869411355</v>
      </c>
      <c r="AD974" s="865">
        <v>43909011000100</v>
      </c>
      <c r="AE974" s="360" t="s">
        <v>2082</v>
      </c>
      <c r="AF974" s="844" t="s">
        <v>1760</v>
      </c>
      <c r="AG974" s="364" t="s">
        <v>1435</v>
      </c>
      <c r="AH974" s="364" t="s">
        <v>1742</v>
      </c>
      <c r="AI974" s="364">
        <v>500</v>
      </c>
      <c r="AJ974" s="364">
        <v>500</v>
      </c>
      <c r="AK974" s="364">
        <v>500</v>
      </c>
      <c r="AL974" s="359">
        <v>0</v>
      </c>
      <c r="AM974" s="359">
        <v>0</v>
      </c>
      <c r="AN974" s="664" t="s">
        <v>2161</v>
      </c>
      <c r="AO974" s="357" t="s">
        <v>1323</v>
      </c>
      <c r="AP974" s="360" t="s">
        <v>1744</v>
      </c>
      <c r="AQ974" s="366" t="s">
        <v>659</v>
      </c>
      <c r="AR974" s="359">
        <v>4.8006000000000004E-3</v>
      </c>
      <c r="AS974" s="359">
        <v>4.8006000000000004E-3</v>
      </c>
      <c r="AT974" s="359" t="s">
        <v>1417</v>
      </c>
      <c r="AX974" s="198"/>
      <c r="AY974" s="184"/>
      <c r="AZ974" s="184"/>
      <c r="BA974" s="184"/>
      <c r="BB974" s="848"/>
      <c r="BC974" s="184"/>
      <c r="BD974" s="184"/>
      <c r="BE974" s="184"/>
      <c r="BF974" s="184"/>
      <c r="BG974" s="848"/>
      <c r="BH974" s="186"/>
      <c r="BI974" s="199"/>
      <c r="BJ974" s="199"/>
      <c r="BK974" s="199"/>
      <c r="BL974" s="186"/>
      <c r="BM974" s="186"/>
      <c r="BN974" s="186"/>
      <c r="BO974" s="186"/>
      <c r="BP974" s="186"/>
      <c r="BQ974" s="186"/>
      <c r="BR974" s="186"/>
      <c r="BS974" s="186"/>
      <c r="BT974" s="187"/>
      <c r="BU974" s="188"/>
      <c r="BV974" s="189"/>
      <c r="BW974" s="185"/>
    </row>
    <row r="975" spans="2:75" customFormat="1" ht="18.75">
      <c r="B975" s="353" t="s">
        <v>778</v>
      </c>
      <c r="C975" s="354">
        <v>43915574000100</v>
      </c>
      <c r="D975" s="355" t="s">
        <v>14</v>
      </c>
      <c r="E975" s="355" t="s">
        <v>607</v>
      </c>
      <c r="F975" s="355" t="s">
        <v>1417</v>
      </c>
      <c r="G975" s="356" t="s">
        <v>1417</v>
      </c>
      <c r="H975" s="356" t="s">
        <v>34</v>
      </c>
      <c r="I975" s="356" t="s">
        <v>34</v>
      </c>
      <c r="J975" s="356" t="s">
        <v>608</v>
      </c>
      <c r="K975" s="357" t="s">
        <v>48</v>
      </c>
      <c r="L975" s="358"/>
      <c r="M975" s="358" t="s">
        <v>34</v>
      </c>
      <c r="N975" s="357">
        <v>625906</v>
      </c>
      <c r="O975" s="357" t="s">
        <v>1320</v>
      </c>
      <c r="P975" s="361">
        <v>44493</v>
      </c>
      <c r="Q975" s="362">
        <v>19.08403109</v>
      </c>
      <c r="R975" s="362">
        <v>14.657378035486724</v>
      </c>
      <c r="S975" s="841">
        <v>32</v>
      </c>
      <c r="T975" s="359">
        <v>-4.8768882624926513E-2</v>
      </c>
      <c r="U975" s="664">
        <v>-0.48762607308145867</v>
      </c>
      <c r="V975" s="359">
        <v>-6.6986100000000159E-2</v>
      </c>
      <c r="W975" s="664">
        <v>-0.58291979470363398</v>
      </c>
      <c r="X975" s="359"/>
      <c r="Y975" s="664"/>
      <c r="Z975" s="359"/>
      <c r="AA975" s="664"/>
      <c r="AB975" s="359">
        <v>0.22784784140759132</v>
      </c>
      <c r="AC975" s="363">
        <v>-0.79834366186909267</v>
      </c>
      <c r="AD975" s="865">
        <v>43907839000110</v>
      </c>
      <c r="AE975" s="360" t="s">
        <v>2082</v>
      </c>
      <c r="AF975" s="844" t="s">
        <v>1760</v>
      </c>
      <c r="AG975" s="364" t="s">
        <v>1435</v>
      </c>
      <c r="AH975" s="364" t="s">
        <v>1747</v>
      </c>
      <c r="AI975" s="364">
        <v>500</v>
      </c>
      <c r="AJ975" s="364">
        <v>500</v>
      </c>
      <c r="AK975" s="364">
        <v>500</v>
      </c>
      <c r="AL975" s="359">
        <v>0</v>
      </c>
      <c r="AM975" s="359">
        <v>0</v>
      </c>
      <c r="AN975" s="664" t="s">
        <v>2161</v>
      </c>
      <c r="AO975" s="357" t="s">
        <v>1323</v>
      </c>
      <c r="AP975" s="360" t="s">
        <v>1744</v>
      </c>
      <c r="AQ975" s="366" t="s">
        <v>659</v>
      </c>
      <c r="AR975" s="359">
        <v>4.8006000000000004E-3</v>
      </c>
      <c r="AS975" s="359">
        <v>4.8006000000000004E-3</v>
      </c>
      <c r="AT975" s="359" t="s">
        <v>1417</v>
      </c>
      <c r="AX975" s="198"/>
      <c r="AY975" s="184"/>
      <c r="AZ975" s="184"/>
      <c r="BA975" s="184"/>
      <c r="BB975" s="848"/>
      <c r="BC975" s="184"/>
      <c r="BD975" s="184"/>
      <c r="BE975" s="184"/>
      <c r="BF975" s="184"/>
      <c r="BG975" s="848"/>
      <c r="BH975" s="186"/>
      <c r="BI975" s="199"/>
      <c r="BJ975" s="199"/>
      <c r="BK975" s="199"/>
      <c r="BL975" s="186"/>
      <c r="BM975" s="186"/>
      <c r="BN975" s="186"/>
      <c r="BO975" s="186"/>
      <c r="BP975" s="186"/>
      <c r="BQ975" s="186"/>
      <c r="BR975" s="186"/>
      <c r="BS975" s="186"/>
      <c r="BT975" s="187"/>
      <c r="BU975" s="188"/>
      <c r="BV975" s="189"/>
      <c r="BW975" s="185"/>
    </row>
    <row r="976" spans="2:75" customFormat="1" ht="18.75">
      <c r="B976" s="353" t="s">
        <v>96</v>
      </c>
      <c r="C976" s="354">
        <v>17249227000178</v>
      </c>
      <c r="D976" s="355" t="s">
        <v>14</v>
      </c>
      <c r="E976" s="355" t="s">
        <v>614</v>
      </c>
      <c r="F976" s="355" t="s">
        <v>1417</v>
      </c>
      <c r="G976" s="356" t="s">
        <v>1417</v>
      </c>
      <c r="H976" s="356" t="s">
        <v>1337</v>
      </c>
      <c r="I976" s="356" t="s">
        <v>34</v>
      </c>
      <c r="J976" s="356" t="s">
        <v>608</v>
      </c>
      <c r="K976" s="357" t="s">
        <v>48</v>
      </c>
      <c r="L976" s="358"/>
      <c r="M976" s="358" t="s">
        <v>34</v>
      </c>
      <c r="N976" s="357">
        <v>367427</v>
      </c>
      <c r="O976" s="357" t="s">
        <v>1320</v>
      </c>
      <c r="P976" s="361">
        <v>41284</v>
      </c>
      <c r="Q976" s="362">
        <v>130.28079700000001</v>
      </c>
      <c r="R976" s="362">
        <v>123.50994487250995</v>
      </c>
      <c r="S976" s="841">
        <v>32</v>
      </c>
      <c r="T976" s="359">
        <v>0.13288417724995494</v>
      </c>
      <c r="U976" s="664">
        <v>1.3286707843073875</v>
      </c>
      <c r="V976" s="359">
        <v>0.14129392516070172</v>
      </c>
      <c r="W976" s="664">
        <v>1.2295539798188979</v>
      </c>
      <c r="X976" s="359">
        <v>0.21412928827703648</v>
      </c>
      <c r="Y976" s="664">
        <v>1.4082752518707398</v>
      </c>
      <c r="Z976" s="359">
        <v>5.1625145878620549E-2</v>
      </c>
      <c r="AA976" s="664">
        <v>0.27266435697440561</v>
      </c>
      <c r="AB976" s="359">
        <v>0.20830995674873692</v>
      </c>
      <c r="AC976" s="363">
        <v>0.12663410580136414</v>
      </c>
      <c r="AD976" s="865">
        <v>21360513000183</v>
      </c>
      <c r="AE976" s="360" t="s">
        <v>1910</v>
      </c>
      <c r="AF976" s="844" t="s">
        <v>1760</v>
      </c>
      <c r="AG976" s="364" t="s">
        <v>1435</v>
      </c>
      <c r="AH976" s="364" t="s">
        <v>1817</v>
      </c>
      <c r="AI976" s="364">
        <v>20000</v>
      </c>
      <c r="AJ976" s="364">
        <v>1000</v>
      </c>
      <c r="AK976" s="364">
        <v>20000</v>
      </c>
      <c r="AL976" s="359">
        <v>0.02</v>
      </c>
      <c r="AM976" s="359">
        <v>0.2</v>
      </c>
      <c r="AN976" s="664" t="s">
        <v>34</v>
      </c>
      <c r="AO976" s="357" t="s">
        <v>1323</v>
      </c>
      <c r="AP976" s="360" t="s">
        <v>1744</v>
      </c>
      <c r="AQ976" s="366" t="s">
        <v>659</v>
      </c>
      <c r="AR976" s="359">
        <v>5.0000000000000001E-3</v>
      </c>
      <c r="AS976" s="359">
        <v>5.0000000000000001E-3</v>
      </c>
      <c r="AT976" s="359" t="s">
        <v>1417</v>
      </c>
      <c r="AX976" s="198"/>
      <c r="AY976" s="184"/>
      <c r="AZ976" s="184"/>
      <c r="BA976" s="184"/>
      <c r="BB976" s="848"/>
      <c r="BC976" s="184"/>
      <c r="BD976" s="184"/>
      <c r="BE976" s="184"/>
      <c r="BF976" s="184"/>
      <c r="BG976" s="848"/>
      <c r="BH976" s="186"/>
      <c r="BI976" s="199"/>
      <c r="BJ976" s="199"/>
      <c r="BK976" s="199"/>
      <c r="BL976" s="186"/>
      <c r="BM976" s="186"/>
      <c r="BN976" s="186"/>
      <c r="BO976" s="186"/>
      <c r="BP976" s="186"/>
      <c r="BQ976" s="186"/>
      <c r="BR976" s="186"/>
      <c r="BS976" s="186"/>
      <c r="BT976" s="187"/>
      <c r="BU976" s="188"/>
      <c r="BV976" s="189"/>
      <c r="BW976" s="185"/>
    </row>
    <row r="977" spans="2:75" customFormat="1" ht="18.75">
      <c r="B977" s="353" t="s">
        <v>97</v>
      </c>
      <c r="C977" s="354">
        <v>23186344000132</v>
      </c>
      <c r="D977" s="355" t="s">
        <v>14</v>
      </c>
      <c r="E977" s="355" t="s">
        <v>607</v>
      </c>
      <c r="F977" s="355" t="s">
        <v>1417</v>
      </c>
      <c r="G977" s="356" t="s">
        <v>1417</v>
      </c>
      <c r="H977" s="356" t="s">
        <v>34</v>
      </c>
      <c r="I977" s="356" t="s">
        <v>34</v>
      </c>
      <c r="J977" s="356" t="s">
        <v>608</v>
      </c>
      <c r="K977" s="357" t="s">
        <v>48</v>
      </c>
      <c r="L977" s="358"/>
      <c r="M977" s="358" t="s">
        <v>34</v>
      </c>
      <c r="N977" s="357">
        <v>407194</v>
      </c>
      <c r="O977" s="357" t="s">
        <v>1320</v>
      </c>
      <c r="P977" s="361">
        <v>42278</v>
      </c>
      <c r="Q977" s="362">
        <v>125.762277</v>
      </c>
      <c r="R977" s="362">
        <v>149.767657716</v>
      </c>
      <c r="S977" s="841">
        <v>32</v>
      </c>
      <c r="T977" s="359">
        <v>0.12861375308767076</v>
      </c>
      <c r="U977" s="664">
        <v>1.285972037636032</v>
      </c>
      <c r="V977" s="359">
        <v>0.13492608009382057</v>
      </c>
      <c r="W977" s="664">
        <v>1.174140350139145</v>
      </c>
      <c r="X977" s="359">
        <v>0.19716564096037636</v>
      </c>
      <c r="Y977" s="664">
        <v>1.2967095483196769</v>
      </c>
      <c r="Z977" s="359">
        <v>3.0651247536410686E-2</v>
      </c>
      <c r="AA977" s="664">
        <v>0.1618882147011973</v>
      </c>
      <c r="AB977" s="359">
        <v>0.21619954960317195</v>
      </c>
      <c r="AC977" s="363">
        <v>9.255939742819147E-2</v>
      </c>
      <c r="AD977" s="865">
        <v>21360513000183</v>
      </c>
      <c r="AE977" s="360" t="s">
        <v>1910</v>
      </c>
      <c r="AF977" s="844" t="s">
        <v>1760</v>
      </c>
      <c r="AG977" s="364" t="s">
        <v>1435</v>
      </c>
      <c r="AH977" s="364" t="s">
        <v>1747</v>
      </c>
      <c r="AI977" s="364">
        <v>1000</v>
      </c>
      <c r="AJ977" s="364">
        <v>0</v>
      </c>
      <c r="AK977" s="364">
        <v>0</v>
      </c>
      <c r="AL977" s="359">
        <v>0.03</v>
      </c>
      <c r="AM977" s="359">
        <v>0</v>
      </c>
      <c r="AN977" s="664" t="s">
        <v>34</v>
      </c>
      <c r="AO977" s="357" t="s">
        <v>1323</v>
      </c>
      <c r="AP977" s="360" t="s">
        <v>1744</v>
      </c>
      <c r="AQ977" s="366" t="s">
        <v>659</v>
      </c>
      <c r="AR977" s="359">
        <v>1.0500000000000001E-2</v>
      </c>
      <c r="AS977" s="359">
        <v>1.0500000000000001E-2</v>
      </c>
      <c r="AT977" s="359" t="s">
        <v>1417</v>
      </c>
      <c r="AX977" s="198"/>
      <c r="AY977" s="184"/>
      <c r="AZ977" s="184"/>
      <c r="BA977" s="184"/>
      <c r="BB977" s="848"/>
      <c r="BC977" s="184"/>
      <c r="BD977" s="184"/>
      <c r="BE977" s="184"/>
      <c r="BF977" s="184"/>
      <c r="BG977" s="848"/>
      <c r="BH977" s="186"/>
      <c r="BI977" s="199"/>
      <c r="BJ977" s="199"/>
      <c r="BK977" s="199"/>
      <c r="BL977" s="186"/>
      <c r="BM977" s="186"/>
      <c r="BN977" s="186"/>
      <c r="BO977" s="186"/>
      <c r="BP977" s="186"/>
      <c r="BQ977" s="186"/>
      <c r="BR977" s="186"/>
      <c r="BS977" s="186"/>
      <c r="BT977" s="187"/>
      <c r="BU977" s="188"/>
      <c r="BV977" s="189"/>
      <c r="BW977" s="185"/>
    </row>
    <row r="978" spans="2:75" customFormat="1" ht="18.75">
      <c r="B978" s="353" t="s">
        <v>98</v>
      </c>
      <c r="C978" s="354">
        <v>13083227000190</v>
      </c>
      <c r="D978" s="355" t="s">
        <v>14</v>
      </c>
      <c r="E978" s="355" t="s">
        <v>607</v>
      </c>
      <c r="F978" s="355" t="s">
        <v>1417</v>
      </c>
      <c r="G978" s="356" t="s">
        <v>1417</v>
      </c>
      <c r="H978" s="356" t="s">
        <v>34</v>
      </c>
      <c r="I978" s="356" t="s">
        <v>34</v>
      </c>
      <c r="J978" s="356" t="s">
        <v>608</v>
      </c>
      <c r="K978" s="357" t="s">
        <v>48</v>
      </c>
      <c r="L978" s="358"/>
      <c r="M978" s="358" t="s">
        <v>34</v>
      </c>
      <c r="N978" s="357">
        <v>320358</v>
      </c>
      <c r="O978" s="357" t="s">
        <v>1320</v>
      </c>
      <c r="P978" s="361">
        <v>40787</v>
      </c>
      <c r="Q978" s="362">
        <v>150.26426799999999</v>
      </c>
      <c r="R978" s="362">
        <v>297.96770762151397</v>
      </c>
      <c r="S978" s="841">
        <v>32</v>
      </c>
      <c r="T978" s="359">
        <v>-2.5462554207052457E-2</v>
      </c>
      <c r="U978" s="664">
        <v>-0.25459277822909671</v>
      </c>
      <c r="V978" s="359">
        <v>-5.2372605325642252E-2</v>
      </c>
      <c r="W978" s="664">
        <v>-0.45575169094062434</v>
      </c>
      <c r="X978" s="359">
        <v>-0.13568420344672016</v>
      </c>
      <c r="Y978" s="664">
        <v>-0.89236137345487221</v>
      </c>
      <c r="Z978" s="359">
        <v>-0.1260215378307844</v>
      </c>
      <c r="AA978" s="664">
        <v>-0.66559776234524259</v>
      </c>
      <c r="AB978" s="359">
        <v>0.24876234136440975</v>
      </c>
      <c r="AC978" s="363">
        <v>-0.672478738005159</v>
      </c>
      <c r="AD978" s="865">
        <v>11046170000123</v>
      </c>
      <c r="AE978" s="360" t="s">
        <v>1884</v>
      </c>
      <c r="AF978" s="844" t="s">
        <v>1783</v>
      </c>
      <c r="AG978" s="364" t="s">
        <v>59</v>
      </c>
      <c r="AH978" s="364" t="s">
        <v>1747</v>
      </c>
      <c r="AI978" s="364">
        <v>500</v>
      </c>
      <c r="AJ978" s="364">
        <v>500</v>
      </c>
      <c r="AK978" s="364">
        <v>500</v>
      </c>
      <c r="AL978" s="359">
        <v>2E-3</v>
      </c>
      <c r="AM978" s="359">
        <v>0</v>
      </c>
      <c r="AN978" s="664" t="s">
        <v>2194</v>
      </c>
      <c r="AO978" s="357" t="s">
        <v>1323</v>
      </c>
      <c r="AP978" s="360" t="s">
        <v>1744</v>
      </c>
      <c r="AQ978" s="366" t="s">
        <v>659</v>
      </c>
      <c r="AR978" s="359">
        <v>4.0000000000000001E-3</v>
      </c>
      <c r="AS978" s="359">
        <v>4.0000000000000001E-3</v>
      </c>
      <c r="AT978" s="359" t="s">
        <v>1417</v>
      </c>
      <c r="AW978" s="198"/>
      <c r="AX978" s="198"/>
      <c r="AY978" s="184"/>
      <c r="AZ978" s="184"/>
      <c r="BA978" s="184"/>
      <c r="BB978" s="848"/>
      <c r="BC978" s="184"/>
      <c r="BD978" s="184"/>
      <c r="BE978" s="184"/>
      <c r="BF978" s="184"/>
      <c r="BG978" s="848"/>
      <c r="BH978" s="186"/>
      <c r="BI978" s="199"/>
      <c r="BJ978" s="199"/>
      <c r="BK978" s="199"/>
      <c r="BL978" s="218"/>
      <c r="BM978" s="186"/>
      <c r="BN978" s="186"/>
      <c r="BO978" s="186"/>
      <c r="BP978" s="186"/>
      <c r="BQ978" s="186"/>
      <c r="BR978" s="186"/>
      <c r="BS978" s="186"/>
      <c r="BT978" s="187"/>
      <c r="BU978" s="188"/>
      <c r="BV978" s="189"/>
      <c r="BW978" s="185"/>
    </row>
    <row r="979" spans="2:75" customFormat="1" ht="18.75">
      <c r="B979" s="353" t="s">
        <v>99</v>
      </c>
      <c r="C979" s="354">
        <v>36182298000145</v>
      </c>
      <c r="D979" s="355" t="s">
        <v>14</v>
      </c>
      <c r="E979" s="355" t="s">
        <v>614</v>
      </c>
      <c r="F979" s="355" t="s">
        <v>1417</v>
      </c>
      <c r="G979" s="356" t="s">
        <v>1417</v>
      </c>
      <c r="H979" s="356" t="s">
        <v>1337</v>
      </c>
      <c r="I979" s="356" t="s">
        <v>34</v>
      </c>
      <c r="J979" s="356" t="s">
        <v>608</v>
      </c>
      <c r="K979" s="357" t="s">
        <v>48</v>
      </c>
      <c r="L979" s="358"/>
      <c r="M979" s="358" t="s">
        <v>34</v>
      </c>
      <c r="N979" s="357">
        <v>532339</v>
      </c>
      <c r="O979" s="357" t="s">
        <v>1320</v>
      </c>
      <c r="P979" s="361">
        <v>43894</v>
      </c>
      <c r="Q979" s="362">
        <v>114.10211877</v>
      </c>
      <c r="R979" s="362">
        <v>80.26407348391993</v>
      </c>
      <c r="S979" s="841">
        <v>32</v>
      </c>
      <c r="T979" s="359">
        <v>-5.4497765876575732E-2</v>
      </c>
      <c r="U979" s="664">
        <v>-0.5449075339799706</v>
      </c>
      <c r="V979" s="359">
        <v>-7.3515450748883215E-2</v>
      </c>
      <c r="W979" s="664">
        <v>-0.63973886310867512</v>
      </c>
      <c r="X979" s="359">
        <v>-1.7822264452428627E-2</v>
      </c>
      <c r="Y979" s="664">
        <v>-0.11721261562397146</v>
      </c>
      <c r="Z979" s="359"/>
      <c r="AA979" s="664"/>
      <c r="AB979" s="359">
        <v>0.19721414888444133</v>
      </c>
      <c r="AC979" s="363">
        <v>-0.95546000057835345</v>
      </c>
      <c r="AD979" s="865">
        <v>0</v>
      </c>
      <c r="AE979" s="360" t="s">
        <v>1884</v>
      </c>
      <c r="AF979" s="844" t="s">
        <v>1783</v>
      </c>
      <c r="AG979" s="364" t="s">
        <v>59</v>
      </c>
      <c r="AH979" s="364" t="s">
        <v>1742</v>
      </c>
      <c r="AI979" s="364">
        <v>500</v>
      </c>
      <c r="AJ979" s="364">
        <v>500</v>
      </c>
      <c r="AK979" s="364">
        <v>500</v>
      </c>
      <c r="AL979" s="359">
        <v>0</v>
      </c>
      <c r="AM979" s="359">
        <v>0</v>
      </c>
      <c r="AN979" s="664" t="s">
        <v>2156</v>
      </c>
      <c r="AO979" s="357" t="s">
        <v>1323</v>
      </c>
      <c r="AP979" s="360" t="s">
        <v>1762</v>
      </c>
      <c r="AQ979" s="366" t="s">
        <v>668</v>
      </c>
      <c r="AR979" s="359">
        <v>4.0000000000000001E-3</v>
      </c>
      <c r="AS979" s="359">
        <v>4.0000000000000001E-3</v>
      </c>
      <c r="AT979" s="359" t="s">
        <v>1417</v>
      </c>
      <c r="AX979" s="198"/>
      <c r="AY979" s="184"/>
      <c r="AZ979" s="184"/>
      <c r="BA979" s="184"/>
      <c r="BB979" s="848"/>
      <c r="BC979" s="184"/>
      <c r="BD979" s="184"/>
      <c r="BE979" s="184"/>
      <c r="BF979" s="184"/>
      <c r="BG979" s="848"/>
      <c r="BH979" s="186"/>
      <c r="BI979" s="199"/>
      <c r="BJ979" s="199"/>
      <c r="BK979" s="199"/>
      <c r="BL979" s="186"/>
      <c r="BM979" s="186"/>
      <c r="BN979" s="186"/>
      <c r="BO979" s="186"/>
      <c r="BP979" s="186"/>
      <c r="BQ979" s="186"/>
      <c r="BR979" s="186"/>
      <c r="BS979" s="186"/>
      <c r="BT979" s="187"/>
      <c r="BU979" s="188"/>
      <c r="BV979" s="189"/>
      <c r="BW979" s="185"/>
    </row>
    <row r="980" spans="2:75" customFormat="1" ht="18.75">
      <c r="B980" s="353" t="s">
        <v>112</v>
      </c>
      <c r="C980" s="354">
        <v>13974750000106</v>
      </c>
      <c r="D980" s="355" t="s">
        <v>14</v>
      </c>
      <c r="E980" s="355" t="s">
        <v>614</v>
      </c>
      <c r="F980" s="355" t="s">
        <v>1417</v>
      </c>
      <c r="G980" s="356" t="s">
        <v>1417</v>
      </c>
      <c r="H980" s="356" t="s">
        <v>1336</v>
      </c>
      <c r="I980" s="356" t="s">
        <v>34</v>
      </c>
      <c r="J980" s="356" t="s">
        <v>608</v>
      </c>
      <c r="K980" s="357" t="s">
        <v>48</v>
      </c>
      <c r="L980" s="358"/>
      <c r="M980" s="358" t="s">
        <v>34</v>
      </c>
      <c r="N980" s="357">
        <v>288888</v>
      </c>
      <c r="O980" s="357" t="s">
        <v>1320</v>
      </c>
      <c r="P980" s="361">
        <v>40836</v>
      </c>
      <c r="Q980" s="362">
        <v>296.08327700000001</v>
      </c>
      <c r="R980" s="362">
        <v>422.35838576892439</v>
      </c>
      <c r="S980" s="841">
        <v>32</v>
      </c>
      <c r="T980" s="359">
        <v>-3.9740548970918166E-2</v>
      </c>
      <c r="U980" s="664">
        <v>-0.39735435371417693</v>
      </c>
      <c r="V980" s="359">
        <v>-2.454645495306973E-2</v>
      </c>
      <c r="W980" s="664">
        <v>-0.21360572539594591</v>
      </c>
      <c r="X980" s="359">
        <v>5.47445389066612E-2</v>
      </c>
      <c r="Y980" s="664">
        <v>0.36004126262999225</v>
      </c>
      <c r="Z980" s="359">
        <v>2.8225738619243934E-2</v>
      </c>
      <c r="AA980" s="664">
        <v>0.14907760045538179</v>
      </c>
      <c r="AB980" s="359">
        <v>0.13092232938251966</v>
      </c>
      <c r="AC980" s="363">
        <v>-1.0652211556968734</v>
      </c>
      <c r="AD980" s="865">
        <v>13909560000105</v>
      </c>
      <c r="AE980" s="360" t="s">
        <v>1788</v>
      </c>
      <c r="AF980" s="844" t="s">
        <v>1741</v>
      </c>
      <c r="AG980" s="364" t="s">
        <v>1436</v>
      </c>
      <c r="AH980" s="364" t="s">
        <v>1747</v>
      </c>
      <c r="AI980" s="364">
        <v>1000</v>
      </c>
      <c r="AJ980" s="364">
        <v>500</v>
      </c>
      <c r="AK980" s="364">
        <v>500</v>
      </c>
      <c r="AL980" s="359">
        <v>0.02</v>
      </c>
      <c r="AM980" s="359">
        <v>0.2</v>
      </c>
      <c r="AN980" s="664" t="s">
        <v>2156</v>
      </c>
      <c r="AO980" s="357" t="s">
        <v>1323</v>
      </c>
      <c r="AP980" s="360" t="s">
        <v>1744</v>
      </c>
      <c r="AQ980" s="366" t="s">
        <v>659</v>
      </c>
      <c r="AR980" s="359">
        <v>5.3333333333333297E-3</v>
      </c>
      <c r="AS980" s="359">
        <v>5.3333333333333297E-3</v>
      </c>
      <c r="AT980" s="359" t="s">
        <v>1417</v>
      </c>
      <c r="AX980" s="198"/>
      <c r="AY980" s="184"/>
      <c r="AZ980" s="184"/>
      <c r="BA980" s="184"/>
      <c r="BB980" s="848"/>
      <c r="BC980" s="184"/>
      <c r="BD980" s="184"/>
      <c r="BE980" s="184"/>
      <c r="BF980" s="184"/>
      <c r="BG980" s="848"/>
      <c r="BH980" s="186"/>
      <c r="BI980" s="199"/>
      <c r="BJ980" s="199"/>
      <c r="BK980" s="199"/>
      <c r="BL980" s="186"/>
      <c r="BM980" s="186"/>
      <c r="BN980" s="186"/>
      <c r="BO980" s="186"/>
      <c r="BP980" s="186"/>
      <c r="BQ980" s="186"/>
      <c r="BR980" s="186"/>
      <c r="BS980" s="186"/>
      <c r="BT980" s="187"/>
      <c r="BU980" s="188"/>
      <c r="BV980" s="189"/>
      <c r="BW980" s="185"/>
    </row>
    <row r="981" spans="2:75" customFormat="1" ht="18.75">
      <c r="B981" s="353" t="s">
        <v>117</v>
      </c>
      <c r="C981" s="354">
        <v>23732231000195</v>
      </c>
      <c r="D981" s="355" t="s">
        <v>14</v>
      </c>
      <c r="E981" s="355" t="s">
        <v>614</v>
      </c>
      <c r="F981" s="355" t="s">
        <v>1417</v>
      </c>
      <c r="G981" s="356" t="s">
        <v>1417</v>
      </c>
      <c r="H981" s="356" t="s">
        <v>865</v>
      </c>
      <c r="I981" s="356" t="s">
        <v>34</v>
      </c>
      <c r="J981" s="356" t="s">
        <v>608</v>
      </c>
      <c r="K981" s="357" t="s">
        <v>48</v>
      </c>
      <c r="L981" s="358"/>
      <c r="M981" s="358" t="s">
        <v>34</v>
      </c>
      <c r="N981" s="357">
        <v>410314</v>
      </c>
      <c r="O981" s="357" t="s">
        <v>1323</v>
      </c>
      <c r="P981" s="361">
        <v>42368</v>
      </c>
      <c r="Q981" s="362">
        <v>204.269554</v>
      </c>
      <c r="R981" s="362">
        <v>278.43491747011956</v>
      </c>
      <c r="S981" s="841">
        <v>32</v>
      </c>
      <c r="T981" s="359">
        <v>0.11064324520139945</v>
      </c>
      <c r="U981" s="664">
        <v>1.1062900822536255</v>
      </c>
      <c r="V981" s="359">
        <v>8.111070496299333E-2</v>
      </c>
      <c r="W981" s="664">
        <v>0.70583353091604062</v>
      </c>
      <c r="X981" s="359">
        <v>3.6745054664315768E-2</v>
      </c>
      <c r="Y981" s="664">
        <v>0.2416631163759527</v>
      </c>
      <c r="Z981" s="359">
        <v>-2.6872550914944449E-2</v>
      </c>
      <c r="AA981" s="664">
        <v>-0.1419305784183692</v>
      </c>
      <c r="AB981" s="359">
        <v>0.14108558370250454</v>
      </c>
      <c r="AC981" s="363">
        <v>-0.23959978197766182</v>
      </c>
      <c r="AD981" s="865">
        <v>23732220000105</v>
      </c>
      <c r="AE981" s="360" t="s">
        <v>1814</v>
      </c>
      <c r="AF981" s="844" t="s">
        <v>1785</v>
      </c>
      <c r="AG981" s="364" t="s">
        <v>719</v>
      </c>
      <c r="AH981" s="364" t="s">
        <v>1747</v>
      </c>
      <c r="AI981" s="364">
        <v>20000</v>
      </c>
      <c r="AJ981" s="364">
        <v>1000</v>
      </c>
      <c r="AK981" s="364">
        <v>20000</v>
      </c>
      <c r="AL981" s="359">
        <v>2.2000000000000002E-2</v>
      </c>
      <c r="AM981" s="359">
        <v>0.2</v>
      </c>
      <c r="AN981" s="664" t="s">
        <v>64</v>
      </c>
      <c r="AO981" s="357" t="s">
        <v>1323</v>
      </c>
      <c r="AP981" s="360" t="s">
        <v>1762</v>
      </c>
      <c r="AQ981" s="366" t="s">
        <v>668</v>
      </c>
      <c r="AR981" s="359">
        <v>4.7499999999999999E-3</v>
      </c>
      <c r="AS981" s="359">
        <v>4.7499999999999999E-3</v>
      </c>
      <c r="AT981" s="359" t="s">
        <v>1417</v>
      </c>
      <c r="AX981" s="198"/>
      <c r="AY981" s="184"/>
      <c r="AZ981" s="184"/>
      <c r="BA981" s="184"/>
      <c r="BB981" s="848"/>
      <c r="BC981" s="184"/>
      <c r="BD981" s="184"/>
      <c r="BE981" s="184"/>
      <c r="BF981" s="184"/>
      <c r="BG981" s="848"/>
      <c r="BH981" s="186"/>
      <c r="BI981" s="199"/>
      <c r="BJ981" s="199"/>
      <c r="BK981" s="199"/>
      <c r="BL981" s="186"/>
      <c r="BM981" s="186"/>
      <c r="BN981" s="186"/>
      <c r="BO981" s="186"/>
      <c r="BP981" s="186"/>
      <c r="BQ981" s="186"/>
      <c r="BR981" s="186"/>
      <c r="BS981" s="186"/>
      <c r="BT981" s="187"/>
      <c r="BU981" s="188"/>
      <c r="BV981" s="189"/>
      <c r="BW981" s="185"/>
    </row>
    <row r="982" spans="2:75" customFormat="1" ht="18.75">
      <c r="B982" s="353" t="s">
        <v>118</v>
      </c>
      <c r="C982" s="354">
        <v>35609273000112</v>
      </c>
      <c r="D982" s="355" t="s">
        <v>14</v>
      </c>
      <c r="E982" s="355" t="s">
        <v>614</v>
      </c>
      <c r="F982" s="355" t="s">
        <v>1417</v>
      </c>
      <c r="G982" s="356" t="s">
        <v>1417</v>
      </c>
      <c r="H982" s="356" t="s">
        <v>865</v>
      </c>
      <c r="I982" s="356" t="s">
        <v>34</v>
      </c>
      <c r="J982" s="356" t="s">
        <v>608</v>
      </c>
      <c r="K982" s="357" t="s">
        <v>48</v>
      </c>
      <c r="L982" s="358"/>
      <c r="M982" s="358" t="s">
        <v>1414</v>
      </c>
      <c r="N982" s="357">
        <v>526789</v>
      </c>
      <c r="O982" s="357" t="s">
        <v>1320</v>
      </c>
      <c r="P982" s="361">
        <v>43828</v>
      </c>
      <c r="Q982" s="362">
        <v>4.6887877199999997</v>
      </c>
      <c r="R982" s="362">
        <v>5.1957501722310742</v>
      </c>
      <c r="S982" s="841">
        <v>32</v>
      </c>
      <c r="T982" s="359">
        <v>0.10766908870448866</v>
      </c>
      <c r="U982" s="664">
        <v>1.0765523442686864</v>
      </c>
      <c r="V982" s="359">
        <v>7.6414763835659594E-2</v>
      </c>
      <c r="W982" s="664">
        <v>0.66496897785375264</v>
      </c>
      <c r="X982" s="359">
        <v>2.0496636306746252E-2</v>
      </c>
      <c r="Y982" s="664">
        <v>0.13480129640201835</v>
      </c>
      <c r="Z982" s="359"/>
      <c r="AA982" s="664"/>
      <c r="AB982" s="359">
        <v>0.13991662918361378</v>
      </c>
      <c r="AC982" s="363">
        <v>-0.27516397762928585</v>
      </c>
      <c r="AD982" s="865">
        <v>23732220000105</v>
      </c>
      <c r="AE982" s="360" t="s">
        <v>1814</v>
      </c>
      <c r="AF982" s="844" t="s">
        <v>1785</v>
      </c>
      <c r="AG982" s="364" t="s">
        <v>719</v>
      </c>
      <c r="AH982" s="364" t="s">
        <v>1742</v>
      </c>
      <c r="AI982" s="364">
        <v>20000</v>
      </c>
      <c r="AJ982" s="364">
        <v>1000</v>
      </c>
      <c r="AK982" s="364">
        <v>20000</v>
      </c>
      <c r="AL982" s="359">
        <v>1.9E-2</v>
      </c>
      <c r="AM982" s="359">
        <v>0.2</v>
      </c>
      <c r="AN982" s="664" t="s">
        <v>2156</v>
      </c>
      <c r="AO982" s="357" t="s">
        <v>1323</v>
      </c>
      <c r="AP982" s="360" t="s">
        <v>1762</v>
      </c>
      <c r="AQ982" s="366" t="s">
        <v>668</v>
      </c>
      <c r="AR982" s="359">
        <v>3.1666666666666701E-3</v>
      </c>
      <c r="AS982" s="359">
        <v>3.1666666666666701E-3</v>
      </c>
      <c r="AT982" s="359" t="s">
        <v>1417</v>
      </c>
      <c r="AW982" s="198"/>
      <c r="AX982" s="198"/>
      <c r="AY982" s="184"/>
      <c r="AZ982" s="184"/>
      <c r="BA982" s="184"/>
      <c r="BB982" s="848"/>
      <c r="BC982" s="184"/>
      <c r="BD982" s="184"/>
      <c r="BE982" s="184"/>
      <c r="BF982" s="184"/>
      <c r="BG982" s="848"/>
      <c r="BH982" s="186"/>
      <c r="BI982" s="199"/>
      <c r="BJ982" s="199"/>
      <c r="BK982" s="199"/>
      <c r="BL982" s="218"/>
      <c r="BM982" s="186"/>
      <c r="BN982" s="186"/>
      <c r="BO982" s="186"/>
      <c r="BP982" s="186"/>
      <c r="BQ982" s="186"/>
      <c r="BR982" s="186"/>
      <c r="BS982" s="186"/>
      <c r="BT982" s="187"/>
      <c r="BU982" s="188"/>
      <c r="BV982" s="189"/>
      <c r="BW982" s="185"/>
    </row>
    <row r="983" spans="2:75" customFormat="1" ht="18.75">
      <c r="B983" s="353" t="s">
        <v>120</v>
      </c>
      <c r="C983" s="354">
        <v>9635172000106</v>
      </c>
      <c r="D983" s="355" t="s">
        <v>14</v>
      </c>
      <c r="E983" s="355" t="s">
        <v>607</v>
      </c>
      <c r="F983" s="355" t="s">
        <v>1417</v>
      </c>
      <c r="G983" s="356" t="s">
        <v>1417</v>
      </c>
      <c r="H983" s="356" t="s">
        <v>34</v>
      </c>
      <c r="I983" s="356" t="s">
        <v>34</v>
      </c>
      <c r="J983" s="356" t="s">
        <v>608</v>
      </c>
      <c r="K983" s="357" t="s">
        <v>48</v>
      </c>
      <c r="L983" s="358"/>
      <c r="M983" s="358" t="s">
        <v>1414</v>
      </c>
      <c r="N983" s="357">
        <v>253839</v>
      </c>
      <c r="O983" s="357" t="s">
        <v>1320</v>
      </c>
      <c r="P983" s="361">
        <v>40143</v>
      </c>
      <c r="Q983" s="362">
        <v>244.613204</v>
      </c>
      <c r="R983" s="362">
        <v>374.01758580645162</v>
      </c>
      <c r="S983" s="841">
        <v>32</v>
      </c>
      <c r="T983" s="359">
        <v>7.5888145291211018E-2</v>
      </c>
      <c r="U983" s="664">
        <v>0.7587838041397853</v>
      </c>
      <c r="V983" s="359">
        <v>5.3629803267199794E-2</v>
      </c>
      <c r="W983" s="664">
        <v>0.46669195415933024</v>
      </c>
      <c r="X983" s="359">
        <v>3.6133994035575823E-2</v>
      </c>
      <c r="Y983" s="664">
        <v>0.23764432208689829</v>
      </c>
      <c r="Z983" s="359">
        <v>-2.0934812147799464E-2</v>
      </c>
      <c r="AA983" s="664">
        <v>-0.11056970388191456</v>
      </c>
      <c r="AB983" s="359">
        <v>0.21249748859951861</v>
      </c>
      <c r="AC983" s="363">
        <v>-0.28840329923430263</v>
      </c>
      <c r="AD983" s="865">
        <v>9635130000175</v>
      </c>
      <c r="AE983" s="360" t="s">
        <v>1814</v>
      </c>
      <c r="AF983" s="844" t="s">
        <v>1785</v>
      </c>
      <c r="AG983" s="364" t="s">
        <v>719</v>
      </c>
      <c r="AH983" s="364" t="s">
        <v>1747</v>
      </c>
      <c r="AI983" s="364">
        <v>1000</v>
      </c>
      <c r="AJ983" s="364">
        <v>1000</v>
      </c>
      <c r="AK983" s="364">
        <v>1000</v>
      </c>
      <c r="AL983" s="359">
        <v>1.9E-2</v>
      </c>
      <c r="AM983" s="359">
        <v>0.2</v>
      </c>
      <c r="AN983" s="664" t="s">
        <v>666</v>
      </c>
      <c r="AO983" s="357" t="s">
        <v>1323</v>
      </c>
      <c r="AP983" s="360" t="s">
        <v>1744</v>
      </c>
      <c r="AQ983" s="366" t="s">
        <v>659</v>
      </c>
      <c r="AR983" s="359">
        <v>3.6099999999999999E-3</v>
      </c>
      <c r="AS983" s="359">
        <v>3.6099999999999999E-3</v>
      </c>
      <c r="AT983" s="359" t="s">
        <v>1417</v>
      </c>
      <c r="AW983" s="198"/>
      <c r="AX983" s="198"/>
      <c r="AY983" s="184"/>
      <c r="AZ983" s="184"/>
      <c r="BA983" s="184"/>
      <c r="BB983" s="848"/>
      <c r="BC983" s="184"/>
      <c r="BD983" s="184"/>
      <c r="BE983" s="184"/>
      <c r="BF983" s="184"/>
      <c r="BG983" s="848"/>
      <c r="BH983" s="186"/>
      <c r="BI983" s="199"/>
      <c r="BJ983" s="199"/>
      <c r="BK983" s="199"/>
      <c r="BL983" s="218"/>
      <c r="BM983" s="186"/>
      <c r="BN983" s="186"/>
      <c r="BO983" s="186"/>
      <c r="BP983" s="186"/>
      <c r="BQ983" s="186"/>
      <c r="BR983" s="186"/>
      <c r="BS983" s="186"/>
      <c r="BT983" s="187"/>
      <c r="BU983" s="188"/>
      <c r="BV983" s="189"/>
      <c r="BW983" s="185"/>
    </row>
    <row r="984" spans="2:75" customFormat="1" ht="18.75">
      <c r="B984" s="353" t="s">
        <v>127</v>
      </c>
      <c r="C984" s="354">
        <v>30282227000138</v>
      </c>
      <c r="D984" s="355" t="s">
        <v>14</v>
      </c>
      <c r="E984" s="355" t="s">
        <v>607</v>
      </c>
      <c r="F984" s="355" t="s">
        <v>1417</v>
      </c>
      <c r="G984" s="356" t="s">
        <v>1417</v>
      </c>
      <c r="H984" s="356" t="s">
        <v>34</v>
      </c>
      <c r="I984" s="356" t="s">
        <v>34</v>
      </c>
      <c r="J984" s="356" t="s">
        <v>608</v>
      </c>
      <c r="K984" s="357" t="s">
        <v>48</v>
      </c>
      <c r="L984" s="358"/>
      <c r="M984" s="358" t="s">
        <v>1414</v>
      </c>
      <c r="N984" s="357">
        <v>478210</v>
      </c>
      <c r="O984" s="357" t="s">
        <v>1320</v>
      </c>
      <c r="P984" s="361">
        <v>43406</v>
      </c>
      <c r="Q984" s="362">
        <v>143.37577229999999</v>
      </c>
      <c r="R984" s="362">
        <v>180.62754636127485</v>
      </c>
      <c r="S984" s="841">
        <v>32</v>
      </c>
      <c r="T984" s="359">
        <v>9.4264273616616601E-2</v>
      </c>
      <c r="U984" s="664">
        <v>0.94252144198303056</v>
      </c>
      <c r="V984" s="359">
        <v>6.366316955514173E-2</v>
      </c>
      <c r="W984" s="664">
        <v>0.55400331900596944</v>
      </c>
      <c r="X984" s="359">
        <v>4.0400067244557025E-2</v>
      </c>
      <c r="Y984" s="664">
        <v>0.2657012281328579</v>
      </c>
      <c r="Z984" s="359">
        <v>-2.6918639268205147E-2</v>
      </c>
      <c r="AA984" s="664">
        <v>-0.14217399954565055</v>
      </c>
      <c r="AB984" s="359">
        <v>0.20100284424494738</v>
      </c>
      <c r="AC984" s="363">
        <v>-0.25497952875087815</v>
      </c>
      <c r="AD984" s="865">
        <v>0</v>
      </c>
      <c r="AE984" s="360" t="s">
        <v>1768</v>
      </c>
      <c r="AF984" s="844" t="s">
        <v>1754</v>
      </c>
      <c r="AG984" s="364" t="s">
        <v>728</v>
      </c>
      <c r="AH984" s="364" t="s">
        <v>1747</v>
      </c>
      <c r="AI984" s="364">
        <v>1000</v>
      </c>
      <c r="AJ984" s="364">
        <v>1000</v>
      </c>
      <c r="AK984" s="364">
        <v>1000</v>
      </c>
      <c r="AL984" s="359">
        <v>0.04</v>
      </c>
      <c r="AM984" s="359">
        <v>0.1</v>
      </c>
      <c r="AN984" s="664" t="s">
        <v>666</v>
      </c>
      <c r="AO984" s="357" t="s">
        <v>1323</v>
      </c>
      <c r="AP984" s="360" t="s">
        <v>1744</v>
      </c>
      <c r="AQ984" s="366" t="s">
        <v>659</v>
      </c>
      <c r="AR984" s="359">
        <v>3.3333333333333301E-3</v>
      </c>
      <c r="AS984" s="359">
        <v>3.3333333333333301E-3</v>
      </c>
      <c r="AT984" s="359" t="s">
        <v>1417</v>
      </c>
      <c r="AX984" s="198"/>
      <c r="AY984" s="184"/>
      <c r="AZ984" s="184"/>
      <c r="BA984" s="184"/>
      <c r="BB984" s="848"/>
      <c r="BC984" s="184"/>
      <c r="BD984" s="184"/>
      <c r="BE984" s="184"/>
      <c r="BF984" s="184"/>
      <c r="BG984" s="848"/>
      <c r="BH984" s="186"/>
      <c r="BI984" s="199"/>
      <c r="BJ984" s="199"/>
      <c r="BK984" s="199"/>
      <c r="BL984" s="186"/>
      <c r="BM984" s="186"/>
      <c r="BN984" s="186"/>
      <c r="BO984" s="186"/>
      <c r="BP984" s="186"/>
      <c r="BQ984" s="186"/>
      <c r="BR984" s="186"/>
      <c r="BS984" s="186"/>
      <c r="BT984" s="187"/>
      <c r="BU984" s="188"/>
      <c r="BV984" s="189"/>
      <c r="BW984" s="185"/>
    </row>
    <row r="985" spans="2:75" customFormat="1" ht="18.75">
      <c r="B985" s="353" t="s">
        <v>1516</v>
      </c>
      <c r="C985" s="354">
        <v>30618435000165</v>
      </c>
      <c r="D985" s="355" t="s">
        <v>14</v>
      </c>
      <c r="E985" s="355" t="s">
        <v>607</v>
      </c>
      <c r="F985" s="355" t="s">
        <v>1417</v>
      </c>
      <c r="G985" s="356" t="s">
        <v>1417</v>
      </c>
      <c r="H985" s="356" t="s">
        <v>34</v>
      </c>
      <c r="I985" s="356" t="s">
        <v>34</v>
      </c>
      <c r="J985" s="356" t="s">
        <v>608</v>
      </c>
      <c r="K985" s="357" t="s">
        <v>48</v>
      </c>
      <c r="L985" s="358"/>
      <c r="M985" s="358" t="s">
        <v>1417</v>
      </c>
      <c r="N985" s="357">
        <v>483036</v>
      </c>
      <c r="O985" s="357" t="s">
        <v>1320</v>
      </c>
      <c r="P985" s="361">
        <v>43428</v>
      </c>
      <c r="Q985" s="362">
        <v>50.092947129999999</v>
      </c>
      <c r="R985" s="362">
        <v>52.101709222709161</v>
      </c>
      <c r="S985" s="841">
        <v>32</v>
      </c>
      <c r="T985" s="359">
        <v>-0.13197736881805699</v>
      </c>
      <c r="U985" s="664">
        <v>-1.3196038668205894</v>
      </c>
      <c r="V985" s="359">
        <v>-0.17173292451951128</v>
      </c>
      <c r="W985" s="664">
        <v>-1.4944372206288761</v>
      </c>
      <c r="X985" s="359">
        <v>-0.11452308583825199</v>
      </c>
      <c r="Y985" s="664">
        <v>-0.75318994823920393</v>
      </c>
      <c r="Z985" s="359">
        <v>1.4646686656064167E-2</v>
      </c>
      <c r="AA985" s="664">
        <v>7.7358220125344379E-2</v>
      </c>
      <c r="AB985" s="359">
        <v>0.27363129921844798</v>
      </c>
      <c r="AC985" s="363">
        <v>-1.0475691391903836</v>
      </c>
      <c r="AD985" s="865">
        <v>29224691000199</v>
      </c>
      <c r="AE985" s="360" t="s">
        <v>1819</v>
      </c>
      <c r="AF985" s="844" t="s">
        <v>1741</v>
      </c>
      <c r="AG985" s="364" t="s">
        <v>1436</v>
      </c>
      <c r="AH985" s="364" t="s">
        <v>1817</v>
      </c>
      <c r="AI985" s="364">
        <v>5000</v>
      </c>
      <c r="AJ985" s="364">
        <v>1000</v>
      </c>
      <c r="AK985" s="364">
        <v>5000</v>
      </c>
      <c r="AL985" s="359">
        <v>5.9999999999999995E-4</v>
      </c>
      <c r="AM985" s="359">
        <v>0</v>
      </c>
      <c r="AN985" s="664" t="s">
        <v>666</v>
      </c>
      <c r="AO985" s="357" t="s">
        <v>1323</v>
      </c>
      <c r="AP985" s="360" t="s">
        <v>1744</v>
      </c>
      <c r="AQ985" s="366" t="s">
        <v>687</v>
      </c>
      <c r="AR985" s="359">
        <v>0</v>
      </c>
      <c r="AS985" s="359">
        <v>0</v>
      </c>
      <c r="AT985" s="359" t="s">
        <v>1417</v>
      </c>
      <c r="AW985" s="198"/>
      <c r="AX985" s="198"/>
      <c r="AY985" s="184"/>
      <c r="AZ985" s="184"/>
      <c r="BA985" s="184"/>
      <c r="BB985" s="848"/>
      <c r="BC985" s="184"/>
      <c r="BD985" s="184"/>
      <c r="BE985" s="184"/>
      <c r="BF985" s="184"/>
      <c r="BG985" s="848"/>
      <c r="BH985" s="186"/>
      <c r="BI985" s="199"/>
      <c r="BJ985" s="199"/>
      <c r="BK985" s="199"/>
      <c r="BL985" s="218"/>
      <c r="BM985" s="186"/>
      <c r="BN985" s="186"/>
      <c r="BO985" s="186"/>
      <c r="BP985" s="186"/>
      <c r="BQ985" s="186"/>
      <c r="BR985" s="186"/>
      <c r="BS985" s="186"/>
      <c r="BT985" s="187"/>
      <c r="BU985" s="188"/>
      <c r="BV985" s="189"/>
      <c r="BW985" s="185"/>
    </row>
    <row r="986" spans="2:75" customFormat="1" ht="18.75">
      <c r="B986" s="353" t="s">
        <v>130</v>
      </c>
      <c r="C986" s="354">
        <v>15390811000113</v>
      </c>
      <c r="D986" s="355" t="s">
        <v>14</v>
      </c>
      <c r="E986" s="355" t="s">
        <v>607</v>
      </c>
      <c r="F986" s="355" t="s">
        <v>1417</v>
      </c>
      <c r="G986" s="356" t="s">
        <v>1417</v>
      </c>
      <c r="H986" s="356" t="s">
        <v>34</v>
      </c>
      <c r="I986" s="356" t="s">
        <v>34</v>
      </c>
      <c r="J986" s="356" t="s">
        <v>608</v>
      </c>
      <c r="K986" s="357" t="s">
        <v>48</v>
      </c>
      <c r="L986" s="358"/>
      <c r="M986" s="358" t="s">
        <v>34</v>
      </c>
      <c r="N986" s="357">
        <v>305261</v>
      </c>
      <c r="O986" s="357" t="s">
        <v>1323</v>
      </c>
      <c r="P986" s="361">
        <v>41061</v>
      </c>
      <c r="Q986" s="362">
        <v>87.524169999999998</v>
      </c>
      <c r="R986" s="362">
        <v>104.38427053784858</v>
      </c>
      <c r="S986" s="841">
        <v>32</v>
      </c>
      <c r="T986" s="359">
        <v>-0.13529582209557045</v>
      </c>
      <c r="U986" s="664">
        <v>-1.3527841295890277</v>
      </c>
      <c r="V986" s="359">
        <v>-0.16890518430908696</v>
      </c>
      <c r="W986" s="664">
        <v>-1.4698299402686856</v>
      </c>
      <c r="X986" s="359">
        <v>-0.17780287100807135</v>
      </c>
      <c r="Y986" s="664">
        <v>-1.1693654098745963</v>
      </c>
      <c r="Z986" s="359">
        <v>-0.12789864509533122</v>
      </c>
      <c r="AA986" s="664">
        <v>-0.67551192794320558</v>
      </c>
      <c r="AB986" s="359">
        <v>0.2758806502818601</v>
      </c>
      <c r="AC986" s="363">
        <v>-1.0287780751474236</v>
      </c>
      <c r="AD986" s="865">
        <v>15165493000197</v>
      </c>
      <c r="AE986" s="360" t="s">
        <v>1819</v>
      </c>
      <c r="AF986" s="844" t="s">
        <v>1741</v>
      </c>
      <c r="AG986" s="364" t="s">
        <v>1436</v>
      </c>
      <c r="AH986" s="364" t="s">
        <v>1747</v>
      </c>
      <c r="AI986" s="364">
        <v>150000</v>
      </c>
      <c r="AJ986" s="364">
        <v>10000</v>
      </c>
      <c r="AK986" s="364">
        <v>150000</v>
      </c>
      <c r="AL986" s="359">
        <v>2.7999999999999997E-2</v>
      </c>
      <c r="AM986" s="359">
        <v>0.2</v>
      </c>
      <c r="AN986" s="664" t="s">
        <v>666</v>
      </c>
      <c r="AO986" s="357" t="s">
        <v>1323</v>
      </c>
      <c r="AP986" s="360" t="s">
        <v>1744</v>
      </c>
      <c r="AQ986" s="366" t="s">
        <v>665</v>
      </c>
      <c r="AR986" s="359">
        <v>4.0000000000000001E-3</v>
      </c>
      <c r="AS986" s="359">
        <v>4.0000000000000001E-3</v>
      </c>
      <c r="AT986" s="359" t="s">
        <v>1417</v>
      </c>
      <c r="AW986" s="198"/>
      <c r="AX986" s="198"/>
      <c r="AY986" s="184"/>
      <c r="AZ986" s="184"/>
      <c r="BA986" s="184"/>
      <c r="BB986" s="848"/>
      <c r="BC986" s="184"/>
      <c r="BD986" s="184"/>
      <c r="BE986" s="184"/>
      <c r="BF986" s="184"/>
      <c r="BG986" s="848"/>
      <c r="BH986" s="186"/>
      <c r="BI986" s="199"/>
      <c r="BJ986" s="199"/>
      <c r="BK986" s="199"/>
      <c r="BL986" s="218"/>
      <c r="BM986" s="186"/>
      <c r="BN986" s="186"/>
      <c r="BO986" s="186"/>
      <c r="BP986" s="186"/>
      <c r="BQ986" s="186"/>
      <c r="BR986" s="186"/>
      <c r="BS986" s="186"/>
      <c r="BT986" s="187"/>
      <c r="BU986" s="188"/>
      <c r="BV986" s="189"/>
      <c r="BW986" s="185"/>
    </row>
    <row r="987" spans="2:75" customFormat="1" ht="18.75">
      <c r="B987" s="353" t="s">
        <v>131</v>
      </c>
      <c r="C987" s="354">
        <v>8323402000139</v>
      </c>
      <c r="D987" s="355" t="s">
        <v>14</v>
      </c>
      <c r="E987" s="355" t="s">
        <v>607</v>
      </c>
      <c r="F987" s="355" t="s">
        <v>1417</v>
      </c>
      <c r="G987" s="356" t="s">
        <v>1417</v>
      </c>
      <c r="H987" s="356" t="s">
        <v>34</v>
      </c>
      <c r="I987" s="356" t="s">
        <v>34</v>
      </c>
      <c r="J987" s="356" t="s">
        <v>608</v>
      </c>
      <c r="K987" s="357" t="s">
        <v>48</v>
      </c>
      <c r="L987" s="358"/>
      <c r="M987" s="358" t="s">
        <v>1414</v>
      </c>
      <c r="N987" s="357">
        <v>212962</v>
      </c>
      <c r="O987" s="357" t="s">
        <v>1320</v>
      </c>
      <c r="P987" s="361">
        <v>39639</v>
      </c>
      <c r="Q987" s="362">
        <v>766.67038200000002</v>
      </c>
      <c r="R987" s="362">
        <v>1134.0831228525899</v>
      </c>
      <c r="S987" s="841">
        <v>32</v>
      </c>
      <c r="T987" s="359">
        <v>-0.1308712687990975</v>
      </c>
      <c r="U987" s="664">
        <v>-1.3085442899008413</v>
      </c>
      <c r="V987" s="359">
        <v>-0.16375607061893072</v>
      </c>
      <c r="W987" s="664">
        <v>-1.4250218338828602</v>
      </c>
      <c r="X987" s="359">
        <v>-0.15742576170224409</v>
      </c>
      <c r="Y987" s="664">
        <v>-1.0353502129299617</v>
      </c>
      <c r="Z987" s="359">
        <v>-0.10575919564640657</v>
      </c>
      <c r="AA987" s="664">
        <v>-0.55857978867232472</v>
      </c>
      <c r="AB987" s="359">
        <v>0.27543863490874326</v>
      </c>
      <c r="AC987" s="363">
        <v>-1.0117347944654276</v>
      </c>
      <c r="AD987" s="865">
        <v>15165493000197</v>
      </c>
      <c r="AE987" s="360" t="s">
        <v>1819</v>
      </c>
      <c r="AF987" s="844" t="s">
        <v>1741</v>
      </c>
      <c r="AG987" s="364" t="s">
        <v>1436</v>
      </c>
      <c r="AH987" s="364" t="s">
        <v>1747</v>
      </c>
      <c r="AI987" s="364">
        <v>150000</v>
      </c>
      <c r="AJ987" s="364">
        <v>10000</v>
      </c>
      <c r="AK987" s="364">
        <v>150000</v>
      </c>
      <c r="AL987" s="359">
        <v>2.2000000000000002E-2</v>
      </c>
      <c r="AM987" s="359">
        <v>0.2</v>
      </c>
      <c r="AN987" s="664" t="s">
        <v>666</v>
      </c>
      <c r="AO987" s="357" t="s">
        <v>1323</v>
      </c>
      <c r="AP987" s="360" t="s">
        <v>1744</v>
      </c>
      <c r="AQ987" s="366" t="s">
        <v>665</v>
      </c>
      <c r="AR987" s="359">
        <v>0</v>
      </c>
      <c r="AS987" s="359">
        <v>0</v>
      </c>
      <c r="AT987" s="359" t="s">
        <v>1417</v>
      </c>
      <c r="AW987" s="198"/>
      <c r="AX987" s="198"/>
      <c r="AY987" s="184"/>
      <c r="AZ987" s="184"/>
      <c r="BA987" s="184"/>
      <c r="BB987" s="848"/>
      <c r="BC987" s="184"/>
      <c r="BD987" s="184"/>
      <c r="BE987" s="184"/>
      <c r="BF987" s="184"/>
      <c r="BG987" s="848"/>
      <c r="BH987" s="186"/>
      <c r="BI987" s="199"/>
      <c r="BJ987" s="199"/>
      <c r="BK987" s="199"/>
      <c r="BL987" s="218"/>
      <c r="BM987" s="186"/>
      <c r="BN987" s="186"/>
      <c r="BO987" s="186"/>
      <c r="BP987" s="186"/>
      <c r="BQ987" s="186"/>
      <c r="BR987" s="186"/>
      <c r="BS987" s="186"/>
      <c r="BT987" s="187"/>
      <c r="BU987" s="188"/>
      <c r="BV987" s="189"/>
      <c r="BW987" s="185"/>
    </row>
    <row r="988" spans="2:75" customFormat="1" ht="18.75">
      <c r="B988" s="353" t="s">
        <v>2833</v>
      </c>
      <c r="C988" s="354">
        <v>38173778000175</v>
      </c>
      <c r="D988" s="355" t="s">
        <v>14</v>
      </c>
      <c r="E988" s="355" t="s">
        <v>1417</v>
      </c>
      <c r="F988" s="355" t="s">
        <v>1417</v>
      </c>
      <c r="G988" s="356" t="s">
        <v>1417</v>
      </c>
      <c r="H988" s="356" t="s">
        <v>1417</v>
      </c>
      <c r="I988" s="356" t="s">
        <v>1417</v>
      </c>
      <c r="J988" s="356" t="s">
        <v>608</v>
      </c>
      <c r="K988" s="357" t="s">
        <v>48</v>
      </c>
      <c r="L988" s="358"/>
      <c r="M988" s="358" t="s">
        <v>1417</v>
      </c>
      <c r="N988" s="357">
        <v>602353</v>
      </c>
      <c r="O988" s="357" t="s">
        <v>1320</v>
      </c>
      <c r="P988" s="361">
        <v>44393</v>
      </c>
      <c r="Q988" s="362">
        <v>50.159643340000002</v>
      </c>
      <c r="R988" s="362">
        <v>50.211132370039984</v>
      </c>
      <c r="S988" s="841">
        <v>32</v>
      </c>
      <c r="T988" s="359">
        <v>-0.15932267751006057</v>
      </c>
      <c r="U988" s="664">
        <v>-1.5930217672722726</v>
      </c>
      <c r="V988" s="359">
        <v>-0.19123211367999393</v>
      </c>
      <c r="W988" s="664">
        <v>-1.6641211303103749</v>
      </c>
      <c r="X988" s="359"/>
      <c r="Y988" s="664"/>
      <c r="Z988" s="359"/>
      <c r="AA988" s="664"/>
      <c r="AB988" s="359">
        <v>0.27638400764074567</v>
      </c>
      <c r="AC988" s="363">
        <v>-1.1076867158545576</v>
      </c>
      <c r="AD988" s="865">
        <v>41128218000103</v>
      </c>
      <c r="AE988" s="360" t="s">
        <v>1813</v>
      </c>
      <c r="AF988" s="844" t="s">
        <v>1760</v>
      </c>
      <c r="AG988" s="364" t="s">
        <v>1435</v>
      </c>
      <c r="AH988" s="364" t="s">
        <v>1742</v>
      </c>
      <c r="AI988" s="364">
        <v>0</v>
      </c>
      <c r="AJ988" s="364">
        <v>0</v>
      </c>
      <c r="AK988" s="364">
        <v>0</v>
      </c>
      <c r="AL988" s="359">
        <v>5.0000000000000001E-3</v>
      </c>
      <c r="AM988" s="359">
        <v>0</v>
      </c>
      <c r="AN988" s="664" t="s">
        <v>34</v>
      </c>
      <c r="AO988" s="357" t="s">
        <v>1320</v>
      </c>
      <c r="AP988" s="360" t="s">
        <v>1744</v>
      </c>
      <c r="AQ988" s="366" t="s">
        <v>2154</v>
      </c>
      <c r="AR988" s="359">
        <v>0</v>
      </c>
      <c r="AS988" s="359">
        <v>0</v>
      </c>
      <c r="AT988" s="359" t="s">
        <v>1417</v>
      </c>
      <c r="AX988" s="198"/>
      <c r="AY988" s="184"/>
      <c r="AZ988" s="184"/>
      <c r="BA988" s="184"/>
      <c r="BB988" s="848"/>
      <c r="BC988" s="184"/>
      <c r="BD988" s="184"/>
      <c r="BE988" s="184"/>
      <c r="BF988" s="184"/>
      <c r="BG988" s="848"/>
      <c r="BH988" s="186"/>
      <c r="BI988" s="199"/>
      <c r="BJ988" s="199"/>
      <c r="BK988" s="199"/>
      <c r="BL988" s="186"/>
      <c r="BM988" s="186"/>
      <c r="BN988" s="186"/>
      <c r="BO988" s="186"/>
      <c r="BP988" s="186"/>
      <c r="BQ988" s="186"/>
      <c r="BR988" s="186"/>
      <c r="BS988" s="186"/>
      <c r="BT988" s="187"/>
      <c r="BU988" s="188"/>
      <c r="BV988" s="189"/>
      <c r="BW988" s="185"/>
    </row>
    <row r="989" spans="2:75" customFormat="1" ht="18.75">
      <c r="B989" s="353" t="s">
        <v>132</v>
      </c>
      <c r="C989" s="354">
        <v>29286347000124</v>
      </c>
      <c r="D989" s="355" t="s">
        <v>14</v>
      </c>
      <c r="E989" s="355" t="s">
        <v>607</v>
      </c>
      <c r="F989" s="355" t="s">
        <v>1417</v>
      </c>
      <c r="G989" s="356" t="s">
        <v>1417</v>
      </c>
      <c r="H989" s="356" t="s">
        <v>34</v>
      </c>
      <c r="I989" s="356" t="s">
        <v>34</v>
      </c>
      <c r="J989" s="356" t="s">
        <v>608</v>
      </c>
      <c r="K989" s="357" t="s">
        <v>48</v>
      </c>
      <c r="L989" s="358"/>
      <c r="M989" s="358" t="s">
        <v>1414</v>
      </c>
      <c r="N989" s="357">
        <v>463302</v>
      </c>
      <c r="O989" s="357" t="s">
        <v>1323</v>
      </c>
      <c r="P989" s="361">
        <v>43170</v>
      </c>
      <c r="Q989" s="362">
        <v>456.95379715000001</v>
      </c>
      <c r="R989" s="362">
        <v>508.17702165179281</v>
      </c>
      <c r="S989" s="841">
        <v>32</v>
      </c>
      <c r="T989" s="359">
        <v>-0.14112424277060198</v>
      </c>
      <c r="U989" s="664">
        <v>-1.4110608366419748</v>
      </c>
      <c r="V989" s="359">
        <v>-0.1822037432730903</v>
      </c>
      <c r="W989" s="664">
        <v>-1.585555340928688</v>
      </c>
      <c r="X989" s="359">
        <v>-0.17350764780043693</v>
      </c>
      <c r="Y989" s="664">
        <v>-1.1411167915130271</v>
      </c>
      <c r="Z989" s="359">
        <v>-9.0952870372037697E-2</v>
      </c>
      <c r="AA989" s="664">
        <v>-0.48037841817001731</v>
      </c>
      <c r="AB989" s="359">
        <v>0.27347473443248566</v>
      </c>
      <c r="AC989" s="363">
        <v>-1.0864569407041378</v>
      </c>
      <c r="AD989" s="865">
        <v>29224691000199</v>
      </c>
      <c r="AE989" s="360" t="s">
        <v>1819</v>
      </c>
      <c r="AF989" s="844" t="s">
        <v>1741</v>
      </c>
      <c r="AG989" s="364" t="s">
        <v>1436</v>
      </c>
      <c r="AH989" s="364" t="s">
        <v>1742</v>
      </c>
      <c r="AI989" s="364">
        <v>300000</v>
      </c>
      <c r="AJ989" s="364">
        <v>10000</v>
      </c>
      <c r="AK989" s="364">
        <v>300000</v>
      </c>
      <c r="AL989" s="359">
        <v>1.3000000000000001E-2</v>
      </c>
      <c r="AM989" s="359">
        <v>0.2</v>
      </c>
      <c r="AN989" s="664" t="s">
        <v>666</v>
      </c>
      <c r="AO989" s="357" t="s">
        <v>1323</v>
      </c>
      <c r="AP989" s="360" t="s">
        <v>1744</v>
      </c>
      <c r="AQ989" s="366" t="s">
        <v>665</v>
      </c>
      <c r="AR989" s="359">
        <v>0</v>
      </c>
      <c r="AS989" s="359">
        <v>0</v>
      </c>
      <c r="AT989" s="359" t="s">
        <v>1417</v>
      </c>
      <c r="AX989" s="198"/>
      <c r="AY989" s="184"/>
      <c r="AZ989" s="184"/>
      <c r="BA989" s="184"/>
      <c r="BB989" s="848"/>
      <c r="BC989" s="184"/>
      <c r="BD989" s="184"/>
      <c r="BE989" s="184"/>
      <c r="BF989" s="184"/>
      <c r="BG989" s="848"/>
      <c r="BH989" s="186"/>
      <c r="BI989" s="199"/>
      <c r="BJ989" s="199"/>
      <c r="BK989" s="199"/>
      <c r="BL989" s="186"/>
      <c r="BM989" s="186"/>
      <c r="BN989" s="186"/>
      <c r="BO989" s="186"/>
      <c r="BP989" s="186"/>
      <c r="BQ989" s="186"/>
      <c r="BR989" s="186"/>
      <c r="BS989" s="186"/>
      <c r="BT989" s="187"/>
      <c r="BU989" s="188"/>
      <c r="BV989" s="189"/>
      <c r="BW989" s="185"/>
    </row>
    <row r="990" spans="2:75" customFormat="1" ht="18.75">
      <c r="B990" s="353" t="s">
        <v>1518</v>
      </c>
      <c r="C990" s="354">
        <v>41063234000165</v>
      </c>
      <c r="D990" s="355" t="s">
        <v>14</v>
      </c>
      <c r="E990" s="355" t="s">
        <v>614</v>
      </c>
      <c r="F990" s="355" t="s">
        <v>1417</v>
      </c>
      <c r="G990" s="356" t="s">
        <v>1417</v>
      </c>
      <c r="H990" s="356" t="s">
        <v>865</v>
      </c>
      <c r="I990" s="356" t="s">
        <v>34</v>
      </c>
      <c r="J990" s="356" t="s">
        <v>608</v>
      </c>
      <c r="K990" s="357" t="s">
        <v>48</v>
      </c>
      <c r="L990" s="358"/>
      <c r="M990" s="358" t="s">
        <v>1417</v>
      </c>
      <c r="N990" s="357">
        <v>586625</v>
      </c>
      <c r="O990" s="357" t="s">
        <v>1320</v>
      </c>
      <c r="P990" s="361">
        <v>44315</v>
      </c>
      <c r="Q990" s="362">
        <v>34.536753709999999</v>
      </c>
      <c r="R990" s="362">
        <v>19.166165825080004</v>
      </c>
      <c r="S990" s="841">
        <v>32</v>
      </c>
      <c r="T990" s="359">
        <v>0.20492051930245569</v>
      </c>
      <c r="U990" s="664">
        <v>2.0489415123527301</v>
      </c>
      <c r="V990" s="359">
        <v>0.2410002664332207</v>
      </c>
      <c r="W990" s="664">
        <v>2.0972086124251712</v>
      </c>
      <c r="X990" s="359"/>
      <c r="Y990" s="664"/>
      <c r="Z990" s="359"/>
      <c r="AA990" s="664"/>
      <c r="AB990" s="359">
        <v>0.14783176779488774</v>
      </c>
      <c r="AC990" s="363">
        <v>0.85289845515380736</v>
      </c>
      <c r="AD990" s="865">
        <v>40386431000152</v>
      </c>
      <c r="AE990" s="360" t="s">
        <v>1813</v>
      </c>
      <c r="AF990" s="844" t="s">
        <v>1760</v>
      </c>
      <c r="AG990" s="364" t="s">
        <v>1435</v>
      </c>
      <c r="AH990" s="364" t="s">
        <v>1742</v>
      </c>
      <c r="AI990" s="364">
        <v>10000</v>
      </c>
      <c r="AJ990" s="364">
        <v>0</v>
      </c>
      <c r="AK990" s="364">
        <v>0</v>
      </c>
      <c r="AL990" s="359">
        <v>0</v>
      </c>
      <c r="AM990" s="359">
        <v>0</v>
      </c>
      <c r="AN990" s="664" t="s">
        <v>34</v>
      </c>
      <c r="AO990" s="357" t="s">
        <v>1320</v>
      </c>
      <c r="AP990" s="360" t="s">
        <v>1762</v>
      </c>
      <c r="AQ990" s="366" t="s">
        <v>2211</v>
      </c>
      <c r="AR990" s="359">
        <v>0</v>
      </c>
      <c r="AS990" s="359">
        <v>0</v>
      </c>
      <c r="AT990" s="359" t="s">
        <v>1417</v>
      </c>
      <c r="AX990" s="198"/>
      <c r="AY990" s="184"/>
      <c r="AZ990" s="184"/>
      <c r="BA990" s="184"/>
      <c r="BB990" s="848"/>
      <c r="BC990" s="184"/>
      <c r="BD990" s="184"/>
      <c r="BE990" s="184"/>
      <c r="BF990" s="184"/>
      <c r="BG990" s="848"/>
      <c r="BH990" s="186"/>
      <c r="BI990" s="199"/>
      <c r="BJ990" s="199"/>
      <c r="BK990" s="199"/>
      <c r="BL990" s="186"/>
      <c r="BM990" s="186"/>
      <c r="BN990" s="186"/>
      <c r="BO990" s="186"/>
      <c r="BP990" s="186"/>
      <c r="BQ990" s="186"/>
      <c r="BR990" s="186"/>
      <c r="BS990" s="186"/>
      <c r="BT990" s="187"/>
      <c r="BU990" s="188"/>
      <c r="BV990" s="189"/>
      <c r="BW990" s="185"/>
    </row>
    <row r="991" spans="2:75" customFormat="1" ht="18.75">
      <c r="B991" s="353" t="s">
        <v>468</v>
      </c>
      <c r="C991" s="354">
        <v>41219215000185</v>
      </c>
      <c r="D991" s="355" t="s">
        <v>14</v>
      </c>
      <c r="E991" s="355" t="s">
        <v>607</v>
      </c>
      <c r="F991" s="355" t="s">
        <v>1417</v>
      </c>
      <c r="G991" s="356" t="s">
        <v>1417</v>
      </c>
      <c r="H991" s="356" t="s">
        <v>34</v>
      </c>
      <c r="I991" s="356" t="s">
        <v>34</v>
      </c>
      <c r="J991" s="356" t="s">
        <v>608</v>
      </c>
      <c r="K991" s="357" t="s">
        <v>48</v>
      </c>
      <c r="L991" s="358"/>
      <c r="M991" s="358" t="s">
        <v>1414</v>
      </c>
      <c r="N991" s="357">
        <v>593672</v>
      </c>
      <c r="O991" s="357" t="s">
        <v>1320</v>
      </c>
      <c r="P991" s="361">
        <v>44349</v>
      </c>
      <c r="Q991" s="362">
        <v>8.7188253800000002</v>
      </c>
      <c r="R991" s="362">
        <v>8.4397622673999972</v>
      </c>
      <c r="S991" s="841">
        <v>32</v>
      </c>
      <c r="T991" s="359">
        <v>-9.2822064836739493E-3</v>
      </c>
      <c r="U991" s="664">
        <v>-9.2810120994073181E-2</v>
      </c>
      <c r="V991" s="359">
        <v>-3.540626663045332E-2</v>
      </c>
      <c r="W991" s="664">
        <v>-0.30810890133096164</v>
      </c>
      <c r="X991" s="359"/>
      <c r="Y991" s="664"/>
      <c r="Z991" s="359"/>
      <c r="AA991" s="664"/>
      <c r="AB991" s="359">
        <v>0.22860681845994052</v>
      </c>
      <c r="AC991" s="363">
        <v>-0.65755276986674449</v>
      </c>
      <c r="AD991" s="865">
        <v>0</v>
      </c>
      <c r="AE991" s="360" t="s">
        <v>1750</v>
      </c>
      <c r="AF991" s="844" t="s">
        <v>1751</v>
      </c>
      <c r="AG991" s="364" t="s">
        <v>719</v>
      </c>
      <c r="AH991" s="364" t="s">
        <v>1747</v>
      </c>
      <c r="AI991" s="364">
        <v>100</v>
      </c>
      <c r="AJ991" s="364">
        <v>100</v>
      </c>
      <c r="AK991" s="364">
        <v>100</v>
      </c>
      <c r="AL991" s="359">
        <v>7.4999999999999997E-3</v>
      </c>
      <c r="AM991" s="359">
        <v>0</v>
      </c>
      <c r="AN991" s="664" t="s">
        <v>2156</v>
      </c>
      <c r="AO991" s="357" t="s">
        <v>1323</v>
      </c>
      <c r="AP991" s="360" t="s">
        <v>1744</v>
      </c>
      <c r="AQ991" s="366" t="s">
        <v>659</v>
      </c>
      <c r="AR991" s="359">
        <v>2E-3</v>
      </c>
      <c r="AS991" s="359">
        <v>2E-3</v>
      </c>
      <c r="AT991" s="359" t="s">
        <v>1417</v>
      </c>
      <c r="AX991" s="198"/>
      <c r="AY991" s="184"/>
      <c r="AZ991" s="184"/>
      <c r="BA991" s="184"/>
      <c r="BB991" s="848"/>
      <c r="BC991" s="184"/>
      <c r="BD991" s="184"/>
      <c r="BE991" s="184"/>
      <c r="BF991" s="184"/>
      <c r="BG991" s="848"/>
      <c r="BH991" s="186"/>
      <c r="BI991" s="199"/>
      <c r="BJ991" s="199"/>
      <c r="BK991" s="199"/>
      <c r="BL991" s="186"/>
      <c r="BM991" s="186"/>
      <c r="BN991" s="186"/>
      <c r="BO991" s="186"/>
      <c r="BP991" s="186"/>
      <c r="BQ991" s="186"/>
      <c r="BR991" s="186"/>
      <c r="BS991" s="186"/>
      <c r="BT991" s="187"/>
      <c r="BU991" s="188"/>
      <c r="BV991" s="189"/>
      <c r="BW991" s="185"/>
    </row>
    <row r="992" spans="2:75" customFormat="1" ht="18.75">
      <c r="B992" s="353" t="s">
        <v>30</v>
      </c>
      <c r="C992" s="354">
        <v>14866273000128</v>
      </c>
      <c r="D992" s="355" t="s">
        <v>14</v>
      </c>
      <c r="E992" s="355" t="s">
        <v>607</v>
      </c>
      <c r="F992" s="355" t="s">
        <v>1417</v>
      </c>
      <c r="G992" s="356" t="s">
        <v>1417</v>
      </c>
      <c r="H992" s="356" t="s">
        <v>34</v>
      </c>
      <c r="I992" s="356" t="s">
        <v>34</v>
      </c>
      <c r="J992" s="356" t="s">
        <v>608</v>
      </c>
      <c r="K992" s="357" t="s">
        <v>48</v>
      </c>
      <c r="L992" s="358"/>
      <c r="M992" s="358" t="s">
        <v>34</v>
      </c>
      <c r="N992" s="357">
        <v>311774</v>
      </c>
      <c r="O992" s="357" t="s">
        <v>1320</v>
      </c>
      <c r="P992" s="361">
        <v>41150</v>
      </c>
      <c r="Q992" s="362">
        <v>446.03725500000002</v>
      </c>
      <c r="R992" s="362">
        <v>532.40210594023904</v>
      </c>
      <c r="S992" s="841">
        <v>32</v>
      </c>
      <c r="T992" s="359">
        <v>-6.5624772136196885E-4</v>
      </c>
      <c r="U992" s="664">
        <v>-6.5616327894466361E-3</v>
      </c>
      <c r="V992" s="359">
        <v>-1.0702252617887043E-2</v>
      </c>
      <c r="W992" s="664">
        <v>-9.3132081116606716E-2</v>
      </c>
      <c r="X992" s="359">
        <v>-4.7607887594152243E-2</v>
      </c>
      <c r="Y992" s="664">
        <v>-0.31310527593939896</v>
      </c>
      <c r="Z992" s="359">
        <v>-0.11229335625291381</v>
      </c>
      <c r="AA992" s="664">
        <v>-0.59309073619254504</v>
      </c>
      <c r="AB992" s="359">
        <v>0.22768760248448766</v>
      </c>
      <c r="AC992" s="363">
        <v>-0.55170782820619269</v>
      </c>
      <c r="AD992" s="865">
        <v>14284684000105</v>
      </c>
      <c r="AE992" s="360" t="s">
        <v>1826</v>
      </c>
      <c r="AF992" s="844" t="s">
        <v>1741</v>
      </c>
      <c r="AG992" s="364" t="s">
        <v>1436</v>
      </c>
      <c r="AH992" s="364" t="s">
        <v>1747</v>
      </c>
      <c r="AI992" s="364">
        <v>100000</v>
      </c>
      <c r="AJ992" s="364">
        <v>10000</v>
      </c>
      <c r="AK992" s="364">
        <v>100000</v>
      </c>
      <c r="AL992" s="359">
        <v>1.38E-2</v>
      </c>
      <c r="AM992" s="359">
        <v>0.2</v>
      </c>
      <c r="AN992" s="664" t="s">
        <v>666</v>
      </c>
      <c r="AO992" s="357" t="s">
        <v>1323</v>
      </c>
      <c r="AP992" s="360" t="s">
        <v>1744</v>
      </c>
      <c r="AQ992" s="366" t="s">
        <v>659</v>
      </c>
      <c r="AR992" s="359">
        <v>4.1399999999999996E-3</v>
      </c>
      <c r="AS992" s="359">
        <v>4.1399999999999996E-3</v>
      </c>
      <c r="AT992" s="359" t="s">
        <v>1417</v>
      </c>
      <c r="AX992" s="198"/>
      <c r="AY992" s="184"/>
      <c r="AZ992" s="184"/>
      <c r="BA992" s="184"/>
      <c r="BB992" s="848"/>
      <c r="BC992" s="184"/>
      <c r="BD992" s="184"/>
      <c r="BE992" s="184"/>
      <c r="BF992" s="184"/>
      <c r="BG992" s="848"/>
      <c r="BH992" s="186"/>
      <c r="BI992" s="199"/>
      <c r="BJ992" s="199"/>
      <c r="BK992" s="199"/>
      <c r="BL992" s="186"/>
      <c r="BM992" s="186"/>
      <c r="BN992" s="186"/>
      <c r="BO992" s="186"/>
      <c r="BP992" s="186"/>
      <c r="BQ992" s="186"/>
      <c r="BR992" s="186"/>
      <c r="BS992" s="186"/>
      <c r="BT992" s="187"/>
      <c r="BU992" s="188"/>
      <c r="BV992" s="189"/>
      <c r="BW992" s="185"/>
    </row>
    <row r="993" spans="2:75" customFormat="1" ht="18.75">
      <c r="B993" s="353" t="s">
        <v>136</v>
      </c>
      <c r="C993" s="354">
        <v>35704552000165</v>
      </c>
      <c r="D993" s="355" t="s">
        <v>14</v>
      </c>
      <c r="E993" s="355" t="s">
        <v>607</v>
      </c>
      <c r="F993" s="355" t="s">
        <v>1417</v>
      </c>
      <c r="G993" s="356" t="s">
        <v>1417</v>
      </c>
      <c r="H993" s="356" t="s">
        <v>34</v>
      </c>
      <c r="I993" s="356" t="s">
        <v>34</v>
      </c>
      <c r="J993" s="356" t="s">
        <v>608</v>
      </c>
      <c r="K993" s="357" t="s">
        <v>48</v>
      </c>
      <c r="L993" s="358"/>
      <c r="M993" s="358" t="s">
        <v>34</v>
      </c>
      <c r="N993" s="357">
        <v>529222</v>
      </c>
      <c r="O993" s="357" t="s">
        <v>1320</v>
      </c>
      <c r="P993" s="361">
        <v>43869</v>
      </c>
      <c r="Q993" s="362">
        <v>3.3624694700000002</v>
      </c>
      <c r="R993" s="362">
        <v>3.4339267266400015</v>
      </c>
      <c r="S993" s="841">
        <v>32</v>
      </c>
      <c r="T993" s="359">
        <v>-3.1849077929527736E-3</v>
      </c>
      <c r="U993" s="664">
        <v>-3.1844979761958131E-2</v>
      </c>
      <c r="V993" s="359">
        <v>-1.4000992531535972E-2</v>
      </c>
      <c r="W993" s="664">
        <v>-0.12183804837317058</v>
      </c>
      <c r="X993" s="359">
        <v>-6.6756530840940465E-2</v>
      </c>
      <c r="Y993" s="664">
        <v>-0.43904115611878286</v>
      </c>
      <c r="Z993" s="359"/>
      <c r="AA993" s="664"/>
      <c r="AB993" s="359">
        <v>0.22702538462463215</v>
      </c>
      <c r="AC993" s="363">
        <v>-0.56784739205702572</v>
      </c>
      <c r="AD993" s="865">
        <v>11176045000138</v>
      </c>
      <c r="AE993" s="360" t="s">
        <v>1826</v>
      </c>
      <c r="AF993" s="844" t="s">
        <v>1741</v>
      </c>
      <c r="AG993" s="364" t="s">
        <v>1436</v>
      </c>
      <c r="AH993" s="364" t="s">
        <v>1742</v>
      </c>
      <c r="AI993" s="364">
        <v>100000</v>
      </c>
      <c r="AJ993" s="364">
        <v>10000</v>
      </c>
      <c r="AK993" s="364">
        <v>100000</v>
      </c>
      <c r="AL993" s="359">
        <v>1.4999999999999999E-2</v>
      </c>
      <c r="AM993" s="359">
        <v>0.2</v>
      </c>
      <c r="AN993" s="664" t="s">
        <v>34</v>
      </c>
      <c r="AO993" s="357" t="s">
        <v>1323</v>
      </c>
      <c r="AP993" s="360" t="s">
        <v>1744</v>
      </c>
      <c r="AQ993" s="366" t="s">
        <v>659</v>
      </c>
      <c r="AR993" s="359">
        <v>4.1399999999999996E-3</v>
      </c>
      <c r="AS993" s="359">
        <v>4.1399999999999996E-3</v>
      </c>
      <c r="AT993" s="359" t="s">
        <v>1417</v>
      </c>
      <c r="AX993" s="198"/>
      <c r="AY993" s="184"/>
      <c r="AZ993" s="184"/>
      <c r="BA993" s="184"/>
      <c r="BB993" s="848"/>
      <c r="BC993" s="184"/>
      <c r="BD993" s="184"/>
      <c r="BE993" s="184"/>
      <c r="BF993" s="184"/>
      <c r="BG993" s="848"/>
      <c r="BH993" s="186"/>
      <c r="BI993" s="199"/>
      <c r="BJ993" s="199"/>
      <c r="BK993" s="199"/>
      <c r="BL993" s="186"/>
      <c r="BM993" s="186"/>
      <c r="BN993" s="186"/>
      <c r="BO993" s="186"/>
      <c r="BP993" s="186"/>
      <c r="BQ993" s="186"/>
      <c r="BR993" s="186"/>
      <c r="BS993" s="186"/>
      <c r="BT993" s="187"/>
      <c r="BU993" s="188"/>
      <c r="BV993" s="189"/>
      <c r="BW993" s="185"/>
    </row>
    <row r="994" spans="2:75" customFormat="1" ht="18.75">
      <c r="B994" s="353" t="s">
        <v>140</v>
      </c>
      <c r="C994" s="354">
        <v>6070574000112</v>
      </c>
      <c r="D994" s="355" t="s">
        <v>14</v>
      </c>
      <c r="E994" s="355" t="s">
        <v>607</v>
      </c>
      <c r="F994" s="355" t="s">
        <v>1417</v>
      </c>
      <c r="G994" s="356" t="s">
        <v>1417</v>
      </c>
      <c r="H994" s="356" t="s">
        <v>34</v>
      </c>
      <c r="I994" s="356" t="s">
        <v>34</v>
      </c>
      <c r="J994" s="356" t="s">
        <v>608</v>
      </c>
      <c r="K994" s="357" t="s">
        <v>48</v>
      </c>
      <c r="L994" s="358"/>
      <c r="M994" s="358" t="s">
        <v>34</v>
      </c>
      <c r="N994" s="357">
        <v>129100</v>
      </c>
      <c r="O994" s="357" t="s">
        <v>1320</v>
      </c>
      <c r="P994" s="361">
        <v>37995</v>
      </c>
      <c r="Q994" s="362">
        <v>257.830378</v>
      </c>
      <c r="R994" s="362">
        <v>249.9870871952192</v>
      </c>
      <c r="S994" s="841">
        <v>32</v>
      </c>
      <c r="T994" s="359">
        <v>7.7532858669982607E-2</v>
      </c>
      <c r="U994" s="664">
        <v>0.77522882159903317</v>
      </c>
      <c r="V994" s="359">
        <v>6.9438600091114022E-2</v>
      </c>
      <c r="W994" s="664">
        <v>0.60426169771967364</v>
      </c>
      <c r="X994" s="359">
        <v>-2.1402040212279427E-3</v>
      </c>
      <c r="Y994" s="664">
        <v>-1.4075591346243577E-2</v>
      </c>
      <c r="Z994" s="359">
        <v>-3.6608492735441645E-2</v>
      </c>
      <c r="AA994" s="664">
        <v>-0.19335211478104816</v>
      </c>
      <c r="AB994" s="359">
        <v>0.15824099729282426</v>
      </c>
      <c r="AC994" s="363">
        <v>-0.28738557482064581</v>
      </c>
      <c r="AD994" s="865">
        <v>16993142000137</v>
      </c>
      <c r="AE994" s="360" t="s">
        <v>1777</v>
      </c>
      <c r="AF994" s="844" t="s">
        <v>1741</v>
      </c>
      <c r="AG994" s="364" t="s">
        <v>1436</v>
      </c>
      <c r="AH994" s="364" t="s">
        <v>1742</v>
      </c>
      <c r="AI994" s="364">
        <v>10000</v>
      </c>
      <c r="AJ994" s="364">
        <v>1000</v>
      </c>
      <c r="AK994" s="364">
        <v>1000</v>
      </c>
      <c r="AL994" s="359">
        <v>0.02</v>
      </c>
      <c r="AM994" s="359">
        <v>0.15</v>
      </c>
      <c r="AN994" s="664" t="s">
        <v>2175</v>
      </c>
      <c r="AO994" s="357" t="s">
        <v>1323</v>
      </c>
      <c r="AP994" s="360" t="s">
        <v>1744</v>
      </c>
      <c r="AQ994" s="366" t="s">
        <v>659</v>
      </c>
      <c r="AR994" s="359">
        <v>4.6666666666666697E-3</v>
      </c>
      <c r="AS994" s="359">
        <v>4.6666666666666697E-3</v>
      </c>
      <c r="AT994" s="359" t="s">
        <v>1417</v>
      </c>
      <c r="AX994" s="198"/>
      <c r="AY994" s="184"/>
      <c r="AZ994" s="184"/>
      <c r="BA994" s="184"/>
      <c r="BB994" s="848"/>
      <c r="BC994" s="184"/>
      <c r="BD994" s="184"/>
      <c r="BE994" s="184"/>
      <c r="BF994" s="184"/>
      <c r="BG994" s="848"/>
      <c r="BH994" s="186"/>
      <c r="BI994" s="199"/>
      <c r="BJ994" s="199"/>
      <c r="BK994" s="199"/>
      <c r="BL994" s="186"/>
      <c r="BM994" s="186"/>
      <c r="BN994" s="186"/>
      <c r="BO994" s="186"/>
      <c r="BP994" s="186"/>
      <c r="BQ994" s="186"/>
      <c r="BR994" s="186"/>
      <c r="BS994" s="186"/>
      <c r="BT994" s="187"/>
      <c r="BU994" s="188"/>
      <c r="BV994" s="189"/>
      <c r="BW994" s="185"/>
    </row>
    <row r="995" spans="2:75" customFormat="1" ht="18.75">
      <c r="B995" s="353" t="s">
        <v>832</v>
      </c>
      <c r="C995" s="354">
        <v>29283812000173</v>
      </c>
      <c r="D995" s="355" t="s">
        <v>14</v>
      </c>
      <c r="E995" s="355" t="s">
        <v>607</v>
      </c>
      <c r="F995" s="355" t="s">
        <v>1417</v>
      </c>
      <c r="G995" s="356" t="s">
        <v>1417</v>
      </c>
      <c r="H995" s="356" t="s">
        <v>34</v>
      </c>
      <c r="I995" s="356" t="s">
        <v>34</v>
      </c>
      <c r="J995" s="356" t="s">
        <v>608</v>
      </c>
      <c r="K995" s="357" t="s">
        <v>48</v>
      </c>
      <c r="L995" s="358"/>
      <c r="M995" s="358" t="s">
        <v>34</v>
      </c>
      <c r="N995" s="357">
        <v>459984</v>
      </c>
      <c r="O995" s="357" t="s">
        <v>1320</v>
      </c>
      <c r="P995" s="361">
        <v>43134</v>
      </c>
      <c r="Q995" s="362">
        <v>4.2448894800000003</v>
      </c>
      <c r="R995" s="362">
        <v>4.2008590496015952</v>
      </c>
      <c r="S995" s="841">
        <v>32</v>
      </c>
      <c r="T995" s="359">
        <v>6.8827300203166963E-2</v>
      </c>
      <c r="U995" s="664">
        <v>0.6881844387739765</v>
      </c>
      <c r="V995" s="359">
        <v>5.9255017616979933E-2</v>
      </c>
      <c r="W995" s="664">
        <v>0.51564313647831528</v>
      </c>
      <c r="X995" s="359">
        <v>-1.8574168690486226E-2</v>
      </c>
      <c r="Y995" s="664">
        <v>-0.12215770342001024</v>
      </c>
      <c r="Z995" s="359">
        <v>-5.6059017653675602E-2</v>
      </c>
      <c r="AA995" s="664">
        <v>-0.29608237886813193</v>
      </c>
      <c r="AB995" s="359">
        <v>0.15775198296041273</v>
      </c>
      <c r="AC995" s="363">
        <v>-0.35283082593828474</v>
      </c>
      <c r="AD995" s="865">
        <v>16993142000137</v>
      </c>
      <c r="AE995" s="360" t="s">
        <v>1777</v>
      </c>
      <c r="AF995" s="844" t="s">
        <v>1741</v>
      </c>
      <c r="AG995" s="364" t="s">
        <v>1436</v>
      </c>
      <c r="AH995" s="364" t="s">
        <v>1747</v>
      </c>
      <c r="AI995" s="364">
        <v>5000</v>
      </c>
      <c r="AJ995" s="364">
        <v>1000</v>
      </c>
      <c r="AK995" s="364">
        <v>1000</v>
      </c>
      <c r="AL995" s="359">
        <v>2.5499999999999998E-2</v>
      </c>
      <c r="AM995" s="359">
        <v>0.2</v>
      </c>
      <c r="AN995" s="664" t="s">
        <v>2175</v>
      </c>
      <c r="AO995" s="357" t="s">
        <v>1323</v>
      </c>
      <c r="AP995" s="360" t="s">
        <v>1744</v>
      </c>
      <c r="AQ995" s="366" t="s">
        <v>659</v>
      </c>
      <c r="AR995" s="359">
        <v>5.8333333333333301E-3</v>
      </c>
      <c r="AS995" s="359">
        <v>5.8333333333333301E-3</v>
      </c>
      <c r="AT995" s="359" t="s">
        <v>1417</v>
      </c>
      <c r="AX995" s="198"/>
      <c r="AY995" s="184"/>
      <c r="AZ995" s="184"/>
      <c r="BA995" s="184"/>
      <c r="BB995" s="848"/>
      <c r="BC995" s="184"/>
      <c r="BD995" s="184"/>
      <c r="BE995" s="184"/>
      <c r="BF995" s="184"/>
      <c r="BG995" s="848"/>
      <c r="BH995" s="186"/>
      <c r="BI995" s="199"/>
      <c r="BJ995" s="199"/>
      <c r="BK995" s="199"/>
      <c r="BL995" s="186"/>
      <c r="BM995" s="186"/>
      <c r="BN995" s="186"/>
      <c r="BO995" s="186"/>
      <c r="BP995" s="186"/>
      <c r="BQ995" s="186"/>
      <c r="BR995" s="186"/>
      <c r="BS995" s="186"/>
      <c r="BT995" s="187"/>
      <c r="BU995" s="188"/>
      <c r="BV995" s="189"/>
      <c r="BW995" s="185"/>
    </row>
    <row r="996" spans="2:75" customFormat="1" ht="18.75">
      <c r="B996" s="353" t="s">
        <v>837</v>
      </c>
      <c r="C996" s="354">
        <v>9120774000120</v>
      </c>
      <c r="D996" s="355" t="s">
        <v>14</v>
      </c>
      <c r="E996" s="355" t="s">
        <v>607</v>
      </c>
      <c r="F996" s="355" t="s">
        <v>1417</v>
      </c>
      <c r="G996" s="356" t="s">
        <v>1417</v>
      </c>
      <c r="H996" s="356" t="s">
        <v>34</v>
      </c>
      <c r="I996" s="356" t="s">
        <v>34</v>
      </c>
      <c r="J996" s="356" t="s">
        <v>608</v>
      </c>
      <c r="K996" s="357" t="s">
        <v>48</v>
      </c>
      <c r="L996" s="358"/>
      <c r="M996" s="358" t="s">
        <v>34</v>
      </c>
      <c r="N996" s="357">
        <v>287342</v>
      </c>
      <c r="O996" s="357" t="s">
        <v>1320</v>
      </c>
      <c r="P996" s="361">
        <v>39424</v>
      </c>
      <c r="Q996" s="362">
        <v>675.58987850000005</v>
      </c>
      <c r="R996" s="362">
        <v>876.02241344183233</v>
      </c>
      <c r="S996" s="841">
        <v>32</v>
      </c>
      <c r="T996" s="359">
        <v>8.8018180716472383E-2</v>
      </c>
      <c r="U996" s="664">
        <v>0.88006855011704854</v>
      </c>
      <c r="V996" s="359">
        <v>4.4773465620666641E-3</v>
      </c>
      <c r="W996" s="664">
        <v>3.8962321120007214E-2</v>
      </c>
      <c r="X996" s="359">
        <v>-0.14983961026571835</v>
      </c>
      <c r="Y996" s="664">
        <v>-0.98545797534319635</v>
      </c>
      <c r="Z996" s="359">
        <v>-2.1464811490134683E-2</v>
      </c>
      <c r="AA996" s="664">
        <v>-0.11336895853611859</v>
      </c>
      <c r="AB996" s="359">
        <v>0.23180151312522734</v>
      </c>
      <c r="AC996" s="363">
        <v>-0.47643102932022591</v>
      </c>
      <c r="AD996" s="865">
        <v>12976456000170</v>
      </c>
      <c r="AE996" s="360" t="s">
        <v>1763</v>
      </c>
      <c r="AF996" s="844" t="s">
        <v>1760</v>
      </c>
      <c r="AG996" s="364" t="s">
        <v>1435</v>
      </c>
      <c r="AH996" s="364" t="s">
        <v>1742</v>
      </c>
      <c r="AI996" s="364">
        <v>5000</v>
      </c>
      <c r="AJ996" s="364">
        <v>0</v>
      </c>
      <c r="AK996" s="364">
        <v>0</v>
      </c>
      <c r="AL996" s="359">
        <v>0.02</v>
      </c>
      <c r="AM996" s="359">
        <v>0.2</v>
      </c>
      <c r="AN996" s="664" t="s">
        <v>2161</v>
      </c>
      <c r="AO996" s="357" t="s">
        <v>1323</v>
      </c>
      <c r="AP996" s="360" t="s">
        <v>1744</v>
      </c>
      <c r="AQ996" s="366" t="s">
        <v>659</v>
      </c>
      <c r="AR996" s="359">
        <v>7.0000000000000001E-3</v>
      </c>
      <c r="AS996" s="359">
        <v>7.0000000000000001E-3</v>
      </c>
      <c r="AT996" s="359" t="s">
        <v>1417</v>
      </c>
      <c r="AX996" s="198"/>
      <c r="AY996" s="184"/>
      <c r="AZ996" s="184"/>
      <c r="BA996" s="184"/>
      <c r="BB996" s="848"/>
      <c r="BC996" s="184"/>
      <c r="BD996" s="184"/>
      <c r="BE996" s="184"/>
      <c r="BF996" s="184"/>
      <c r="BG996" s="848"/>
      <c r="BH996" s="186"/>
      <c r="BI996" s="199"/>
      <c r="BJ996" s="199"/>
      <c r="BK996" s="199"/>
      <c r="BL996" s="186"/>
      <c r="BM996" s="186"/>
      <c r="BN996" s="186"/>
      <c r="BO996" s="186"/>
      <c r="BP996" s="186"/>
      <c r="BQ996" s="186"/>
      <c r="BR996" s="186"/>
      <c r="BS996" s="186"/>
      <c r="BT996" s="187"/>
      <c r="BU996" s="188"/>
      <c r="BV996" s="189"/>
      <c r="BW996" s="185"/>
    </row>
    <row r="997" spans="2:75" customFormat="1" ht="18.75">
      <c r="B997" s="353" t="s">
        <v>146</v>
      </c>
      <c r="C997" s="354">
        <v>22710616000199</v>
      </c>
      <c r="D997" s="355" t="s">
        <v>14</v>
      </c>
      <c r="E997" s="355" t="s">
        <v>607</v>
      </c>
      <c r="F997" s="355" t="s">
        <v>1417</v>
      </c>
      <c r="G997" s="356" t="s">
        <v>1417</v>
      </c>
      <c r="H997" s="356" t="s">
        <v>34</v>
      </c>
      <c r="I997" s="356" t="s">
        <v>34</v>
      </c>
      <c r="J997" s="356" t="s">
        <v>611</v>
      </c>
      <c r="K997" s="357" t="s">
        <v>48</v>
      </c>
      <c r="L997" s="358"/>
      <c r="M997" s="358" t="s">
        <v>34</v>
      </c>
      <c r="N997" s="357">
        <v>407771</v>
      </c>
      <c r="O997" s="357" t="s">
        <v>1320</v>
      </c>
      <c r="P997" s="361">
        <v>42250</v>
      </c>
      <c r="Q997" s="362">
        <v>4.2673909999999999</v>
      </c>
      <c r="R997" s="362">
        <v>6.9497578007968146</v>
      </c>
      <c r="S997" s="841">
        <v>32</v>
      </c>
      <c r="T997" s="359">
        <v>-0.22632674418984378</v>
      </c>
      <c r="U997" s="664">
        <v>-2.2629762168509733</v>
      </c>
      <c r="V997" s="359">
        <v>-0.20125039378878262</v>
      </c>
      <c r="W997" s="664">
        <v>-1.751301213705267</v>
      </c>
      <c r="X997" s="359">
        <v>-1.576725901717535E-2</v>
      </c>
      <c r="Y997" s="664">
        <v>-0.10369735425915141</v>
      </c>
      <c r="Z997" s="359">
        <v>-4.3083570718294162E-3</v>
      </c>
      <c r="AA997" s="664">
        <v>-2.2755101038716724E-2</v>
      </c>
      <c r="AB997" s="359">
        <v>0.2328863640384172</v>
      </c>
      <c r="AC997" s="363">
        <v>-1.3575941861281851</v>
      </c>
      <c r="AD997" s="865">
        <v>22314799000123</v>
      </c>
      <c r="AE997" s="360" t="s">
        <v>1763</v>
      </c>
      <c r="AF997" s="844" t="s">
        <v>1760</v>
      </c>
      <c r="AG997" s="364" t="s">
        <v>1435</v>
      </c>
      <c r="AH997" s="364" t="s">
        <v>1817</v>
      </c>
      <c r="AI997" s="364">
        <v>50000</v>
      </c>
      <c r="AJ997" s="364">
        <v>5000</v>
      </c>
      <c r="AK997" s="364">
        <v>5000</v>
      </c>
      <c r="AL997" s="359">
        <v>1.4999999999999999E-2</v>
      </c>
      <c r="AM997" s="359">
        <v>0</v>
      </c>
      <c r="AN997" s="664" t="s">
        <v>2161</v>
      </c>
      <c r="AO997" s="357" t="s">
        <v>1323</v>
      </c>
      <c r="AP997" s="360" t="s">
        <v>1744</v>
      </c>
      <c r="AQ997" s="366" t="s">
        <v>687</v>
      </c>
      <c r="AR997" s="359">
        <v>5.2500000000000003E-3</v>
      </c>
      <c r="AS997" s="359">
        <v>5.2500000000000003E-3</v>
      </c>
      <c r="AT997" s="359" t="s">
        <v>1417</v>
      </c>
      <c r="AX997" s="198"/>
      <c r="AY997" s="184"/>
      <c r="AZ997" s="184"/>
      <c r="BA997" s="184"/>
      <c r="BB997" s="848"/>
      <c r="BC997" s="184"/>
      <c r="BD997" s="184"/>
      <c r="BE997" s="184"/>
      <c r="BF997" s="184"/>
      <c r="BG997" s="848"/>
      <c r="BH997" s="186"/>
      <c r="BI997" s="199"/>
      <c r="BJ997" s="199"/>
      <c r="BK997" s="199"/>
      <c r="BL997" s="186"/>
      <c r="BM997" s="186"/>
      <c r="BN997" s="186"/>
      <c r="BO997" s="186"/>
      <c r="BP997" s="186"/>
      <c r="BQ997" s="186"/>
      <c r="BR997" s="186"/>
      <c r="BS997" s="186"/>
      <c r="BT997" s="187"/>
      <c r="BU997" s="188"/>
      <c r="BV997" s="189"/>
      <c r="BW997" s="185"/>
    </row>
    <row r="998" spans="2:75" customFormat="1" ht="18.75">
      <c r="B998" s="353" t="s">
        <v>147</v>
      </c>
      <c r="C998" s="354">
        <v>22353918000157</v>
      </c>
      <c r="D998" s="355" t="s">
        <v>14</v>
      </c>
      <c r="E998" s="355" t="s">
        <v>607</v>
      </c>
      <c r="F998" s="355" t="s">
        <v>1417</v>
      </c>
      <c r="G998" s="356" t="s">
        <v>1417</v>
      </c>
      <c r="H998" s="356" t="s">
        <v>34</v>
      </c>
      <c r="I998" s="356" t="s">
        <v>34</v>
      </c>
      <c r="J998" s="356" t="s">
        <v>611</v>
      </c>
      <c r="K998" s="357" t="s">
        <v>49</v>
      </c>
      <c r="L998" s="358"/>
      <c r="M998" s="358" t="s">
        <v>34</v>
      </c>
      <c r="N998" s="357">
        <v>408565</v>
      </c>
      <c r="O998" s="357" t="s">
        <v>1320</v>
      </c>
      <c r="P998" s="361">
        <v>42250</v>
      </c>
      <c r="Q998" s="362">
        <v>5.5096210000000001</v>
      </c>
      <c r="R998" s="362">
        <v>10.442832908366531</v>
      </c>
      <c r="S998" s="841">
        <v>32</v>
      </c>
      <c r="T998" s="359">
        <v>-0.29918371614231454</v>
      </c>
      <c r="U998" s="664">
        <v>-2.9914521879537217</v>
      </c>
      <c r="V998" s="359">
        <v>-0.28858666457673021</v>
      </c>
      <c r="W998" s="664">
        <v>-2.5113102459954177</v>
      </c>
      <c r="X998" s="359">
        <v>-0.17375993780133225</v>
      </c>
      <c r="Y998" s="664">
        <v>-1.1427760403127321</v>
      </c>
      <c r="Z998" s="359">
        <v>0.22051287079068072</v>
      </c>
      <c r="AA998" s="664">
        <v>1.1646649921355678</v>
      </c>
      <c r="AB998" s="359">
        <v>0.24433462875622389</v>
      </c>
      <c r="AC998" s="363">
        <v>-1.6514296262017525</v>
      </c>
      <c r="AD998" s="865">
        <v>22690848000122</v>
      </c>
      <c r="AE998" s="360" t="s">
        <v>1763</v>
      </c>
      <c r="AF998" s="844" t="s">
        <v>1760</v>
      </c>
      <c r="AG998" s="364" t="s">
        <v>1435</v>
      </c>
      <c r="AH998" s="364" t="s">
        <v>1817</v>
      </c>
      <c r="AI998" s="364">
        <v>50000</v>
      </c>
      <c r="AJ998" s="364">
        <v>5000</v>
      </c>
      <c r="AK998" s="364">
        <v>5000</v>
      </c>
      <c r="AL998" s="359">
        <v>1.4999999999999999E-2</v>
      </c>
      <c r="AM998" s="359">
        <v>0.2</v>
      </c>
      <c r="AN998" s="664" t="s">
        <v>2161</v>
      </c>
      <c r="AO998" s="357" t="s">
        <v>1323</v>
      </c>
      <c r="AP998" s="360" t="s">
        <v>1744</v>
      </c>
      <c r="AQ998" s="366" t="s">
        <v>687</v>
      </c>
      <c r="AR998" s="359">
        <v>5.2500000000000003E-3</v>
      </c>
      <c r="AS998" s="359">
        <v>5.2500000000000003E-3</v>
      </c>
      <c r="AT998" s="359" t="s">
        <v>1417</v>
      </c>
      <c r="AX998" s="198"/>
      <c r="AY998" s="184"/>
      <c r="AZ998" s="184"/>
      <c r="BA998" s="184"/>
      <c r="BB998" s="848"/>
      <c r="BC998" s="184"/>
      <c r="BD998" s="184"/>
      <c r="BE998" s="184"/>
      <c r="BF998" s="184"/>
      <c r="BG998" s="848"/>
      <c r="BH998" s="186"/>
      <c r="BI998" s="199"/>
      <c r="BJ998" s="199"/>
      <c r="BK998" s="199"/>
      <c r="BL998" s="186"/>
      <c r="BM998" s="186"/>
      <c r="BN998" s="186"/>
      <c r="BO998" s="186"/>
      <c r="BP998" s="186"/>
      <c r="BQ998" s="186"/>
      <c r="BR998" s="186"/>
      <c r="BS998" s="186"/>
      <c r="BT998" s="187"/>
      <c r="BU998" s="188"/>
      <c r="BV998" s="189"/>
      <c r="BW998" s="185"/>
    </row>
    <row r="999" spans="2:75" customFormat="1" ht="18.75">
      <c r="B999" s="353" t="s">
        <v>838</v>
      </c>
      <c r="C999" s="354">
        <v>11977794000164</v>
      </c>
      <c r="D999" s="355" t="s">
        <v>14</v>
      </c>
      <c r="E999" s="355" t="s">
        <v>607</v>
      </c>
      <c r="F999" s="355" t="s">
        <v>1417</v>
      </c>
      <c r="G999" s="356" t="s">
        <v>1417</v>
      </c>
      <c r="H999" s="356" t="s">
        <v>34</v>
      </c>
      <c r="I999" s="356" t="s">
        <v>34</v>
      </c>
      <c r="J999" s="356" t="s">
        <v>608</v>
      </c>
      <c r="K999" s="357" t="s">
        <v>48</v>
      </c>
      <c r="L999" s="358"/>
      <c r="M999" s="358" t="s">
        <v>34</v>
      </c>
      <c r="N999" s="357">
        <v>252311</v>
      </c>
      <c r="O999" s="357" t="s">
        <v>1320</v>
      </c>
      <c r="P999" s="361">
        <v>40380</v>
      </c>
      <c r="Q999" s="362">
        <v>1474.120909</v>
      </c>
      <c r="R999" s="362">
        <v>1685.8226901872513</v>
      </c>
      <c r="S999" s="841">
        <v>32</v>
      </c>
      <c r="T999" s="359">
        <v>2.7698546260114254E-2</v>
      </c>
      <c r="U999" s="664">
        <v>0.27694982160573928</v>
      </c>
      <c r="V999" s="359">
        <v>-4.7794343346360457E-2</v>
      </c>
      <c r="W999" s="664">
        <v>-0.41591119368727791</v>
      </c>
      <c r="X999" s="359">
        <v>-0.2207593370540134</v>
      </c>
      <c r="Y999" s="664">
        <v>-1.4518794392588401</v>
      </c>
      <c r="Z999" s="359">
        <v>-0.19111587763027238</v>
      </c>
      <c r="AA999" s="664">
        <v>-1.0094012713141378</v>
      </c>
      <c r="AB999" s="359">
        <v>0.24153291718767333</v>
      </c>
      <c r="AC999" s="363">
        <v>-0.67365196139389372</v>
      </c>
      <c r="AD999" s="865">
        <v>17009959000190</v>
      </c>
      <c r="AE999" s="360" t="s">
        <v>1763</v>
      </c>
      <c r="AF999" s="844" t="s">
        <v>1760</v>
      </c>
      <c r="AG999" s="364" t="s">
        <v>1435</v>
      </c>
      <c r="AH999" s="364" t="s">
        <v>1747</v>
      </c>
      <c r="AI999" s="364">
        <v>5000</v>
      </c>
      <c r="AJ999" s="364">
        <v>0</v>
      </c>
      <c r="AK999" s="364">
        <v>0</v>
      </c>
      <c r="AL999" s="359">
        <v>0.03</v>
      </c>
      <c r="AM999" s="359">
        <v>0</v>
      </c>
      <c r="AN999" s="664" t="s">
        <v>2161</v>
      </c>
      <c r="AO999" s="357" t="s">
        <v>1323</v>
      </c>
      <c r="AP999" s="360" t="s">
        <v>1744</v>
      </c>
      <c r="AQ999" s="366" t="s">
        <v>659</v>
      </c>
      <c r="AR999" s="359">
        <v>1.0500000000000001E-2</v>
      </c>
      <c r="AS999" s="359">
        <v>1.0500000000000001E-2</v>
      </c>
      <c r="AT999" s="359" t="s">
        <v>1417</v>
      </c>
      <c r="AX999" s="198"/>
      <c r="AY999" s="184"/>
      <c r="AZ999" s="184"/>
      <c r="BA999" s="184"/>
      <c r="BB999" s="848"/>
      <c r="BC999" s="184"/>
      <c r="BD999" s="184"/>
      <c r="BE999" s="184"/>
      <c r="BF999" s="184"/>
      <c r="BG999" s="848"/>
      <c r="BH999" s="186"/>
      <c r="BI999" s="199"/>
      <c r="BJ999" s="199"/>
      <c r="BK999" s="199"/>
      <c r="BL999" s="186"/>
      <c r="BM999" s="186"/>
      <c r="BN999" s="186"/>
      <c r="BO999" s="186"/>
      <c r="BP999" s="186"/>
      <c r="BQ999" s="186"/>
      <c r="BR999" s="186"/>
      <c r="BS999" s="186"/>
      <c r="BT999" s="187"/>
      <c r="BU999" s="188"/>
      <c r="BV999" s="189"/>
      <c r="BW999" s="185"/>
    </row>
    <row r="1000" spans="2:75" customFormat="1" ht="18.75">
      <c r="B1000" s="353" t="s">
        <v>889</v>
      </c>
      <c r="C1000" s="354">
        <v>13614709000129</v>
      </c>
      <c r="D1000" s="355" t="s">
        <v>14</v>
      </c>
      <c r="E1000" s="355" t="s">
        <v>607</v>
      </c>
      <c r="F1000" s="355" t="s">
        <v>1417</v>
      </c>
      <c r="G1000" s="356" t="s">
        <v>1417</v>
      </c>
      <c r="H1000" s="356" t="s">
        <v>34</v>
      </c>
      <c r="I1000" s="356" t="s">
        <v>34</v>
      </c>
      <c r="J1000" s="356" t="s">
        <v>608</v>
      </c>
      <c r="K1000" s="357" t="s">
        <v>48</v>
      </c>
      <c r="L1000" s="358"/>
      <c r="M1000" s="358" t="s">
        <v>1414</v>
      </c>
      <c r="N1000" s="357">
        <v>359890</v>
      </c>
      <c r="O1000" s="357" t="s">
        <v>1320</v>
      </c>
      <c r="P1000" s="361">
        <v>41648</v>
      </c>
      <c r="Q1000" s="362">
        <v>175.10757799999999</v>
      </c>
      <c r="R1000" s="362">
        <v>195.38707960483873</v>
      </c>
      <c r="S1000" s="841">
        <v>32</v>
      </c>
      <c r="T1000" s="359">
        <v>4.4825477300526106E-2</v>
      </c>
      <c r="U1000" s="664">
        <v>0.44819709399873803</v>
      </c>
      <c r="V1000" s="359">
        <v>3.3858904785397215E-2</v>
      </c>
      <c r="W1000" s="664">
        <v>0.29464360257416972</v>
      </c>
      <c r="X1000" s="359">
        <v>3.5089460078395973E-2</v>
      </c>
      <c r="Y1000" s="664">
        <v>0.23077468116355176</v>
      </c>
      <c r="Z1000" s="359">
        <v>-2.3533738733252707E-2</v>
      </c>
      <c r="AA1000" s="664">
        <v>-0.12429624419838003</v>
      </c>
      <c r="AB1000" s="359">
        <v>0.19481268017520123</v>
      </c>
      <c r="AC1000" s="363">
        <v>-0.41607083892080965</v>
      </c>
      <c r="AD1000" s="865">
        <v>0</v>
      </c>
      <c r="AE1000" s="360" t="s">
        <v>1771</v>
      </c>
      <c r="AF1000" s="844" t="s">
        <v>1771</v>
      </c>
      <c r="AG1000" s="364" t="s">
        <v>469</v>
      </c>
      <c r="AH1000" s="364" t="s">
        <v>1747</v>
      </c>
      <c r="AI1000" s="364">
        <v>1000</v>
      </c>
      <c r="AJ1000" s="364">
        <v>1000</v>
      </c>
      <c r="AK1000" s="364">
        <v>1000</v>
      </c>
      <c r="AL1000" s="359">
        <v>0.01</v>
      </c>
      <c r="AM1000" s="359">
        <v>0</v>
      </c>
      <c r="AN1000" s="664" t="s">
        <v>666</v>
      </c>
      <c r="AO1000" s="357" t="s">
        <v>1323</v>
      </c>
      <c r="AP1000" s="360" t="s">
        <v>1744</v>
      </c>
      <c r="AQ1000" s="366" t="s">
        <v>659</v>
      </c>
      <c r="AR1000" s="359">
        <v>2.66666666666667E-3</v>
      </c>
      <c r="AS1000" s="359">
        <v>2.66666666666667E-3</v>
      </c>
      <c r="AT1000" s="359" t="s">
        <v>1417</v>
      </c>
      <c r="AX1000" s="198"/>
      <c r="AY1000" s="184"/>
      <c r="AZ1000" s="184"/>
      <c r="BA1000" s="184"/>
      <c r="BB1000" s="848"/>
      <c r="BC1000" s="184"/>
      <c r="BD1000" s="184"/>
      <c r="BE1000" s="184"/>
      <c r="BF1000" s="184"/>
      <c r="BG1000" s="848"/>
      <c r="BH1000" s="186"/>
      <c r="BI1000" s="199"/>
      <c r="BJ1000" s="199"/>
      <c r="BK1000" s="199"/>
      <c r="BL1000" s="186"/>
      <c r="BM1000" s="186"/>
      <c r="BN1000" s="186"/>
      <c r="BO1000" s="186"/>
      <c r="BP1000" s="186"/>
      <c r="BQ1000" s="186"/>
      <c r="BR1000" s="186"/>
      <c r="BS1000" s="186"/>
      <c r="BT1000" s="187"/>
      <c r="BU1000" s="188"/>
      <c r="BV1000" s="189"/>
      <c r="BW1000" s="185"/>
    </row>
    <row r="1001" spans="2:75" customFormat="1" ht="18.75">
      <c r="B1001" s="353" t="s">
        <v>162</v>
      </c>
      <c r="C1001" s="354">
        <v>28246652000120</v>
      </c>
      <c r="D1001" s="355" t="s">
        <v>14</v>
      </c>
      <c r="E1001" s="355" t="s">
        <v>614</v>
      </c>
      <c r="F1001" s="355" t="s">
        <v>1417</v>
      </c>
      <c r="G1001" s="356" t="s">
        <v>1417</v>
      </c>
      <c r="H1001" s="356" t="s">
        <v>1337</v>
      </c>
      <c r="I1001" s="356" t="s">
        <v>34</v>
      </c>
      <c r="J1001" s="356" t="s">
        <v>608</v>
      </c>
      <c r="K1001" s="357" t="s">
        <v>48</v>
      </c>
      <c r="L1001" s="358"/>
      <c r="M1001" s="358" t="s">
        <v>34</v>
      </c>
      <c r="N1001" s="357">
        <v>456217</v>
      </c>
      <c r="O1001" s="357" t="s">
        <v>1320</v>
      </c>
      <c r="P1001" s="361">
        <v>43092</v>
      </c>
      <c r="Q1001" s="362">
        <v>2.2053779100000002</v>
      </c>
      <c r="R1001" s="362">
        <v>6.3500581046215174</v>
      </c>
      <c r="S1001" s="841">
        <v>32</v>
      </c>
      <c r="T1001" s="359">
        <v>-4.2176253694909849E-2</v>
      </c>
      <c r="U1001" s="664">
        <v>-0.42170826682062496</v>
      </c>
      <c r="V1001" s="359">
        <v>-0.10963552939018406</v>
      </c>
      <c r="W1001" s="664">
        <v>-0.95405942851352998</v>
      </c>
      <c r="X1001" s="359">
        <v>-0.10339167733061305</v>
      </c>
      <c r="Y1001" s="664">
        <v>-0.67998143367350894</v>
      </c>
      <c r="Z1001" s="359">
        <v>-0.28069565810634234</v>
      </c>
      <c r="AA1001" s="664">
        <v>-1.4825275516513177</v>
      </c>
      <c r="AB1001" s="359">
        <v>0.20043696374469261</v>
      </c>
      <c r="AC1001" s="363">
        <v>-1.1203038863356087</v>
      </c>
      <c r="AD1001" s="865">
        <v>28345356000186</v>
      </c>
      <c r="AE1001" s="360" t="s">
        <v>1857</v>
      </c>
      <c r="AF1001" s="844" t="s">
        <v>1741</v>
      </c>
      <c r="AG1001" s="364" t="s">
        <v>1436</v>
      </c>
      <c r="AH1001" s="364" t="s">
        <v>1747</v>
      </c>
      <c r="AI1001" s="364">
        <v>5000</v>
      </c>
      <c r="AJ1001" s="364">
        <v>1000</v>
      </c>
      <c r="AK1001" s="364">
        <v>1000</v>
      </c>
      <c r="AL1001" s="359">
        <v>2.4500000000000001E-2</v>
      </c>
      <c r="AM1001" s="359">
        <v>0.2</v>
      </c>
      <c r="AN1001" s="664" t="s">
        <v>2175</v>
      </c>
      <c r="AO1001" s="357" t="s">
        <v>1323</v>
      </c>
      <c r="AP1001" s="360" t="s">
        <v>1762</v>
      </c>
      <c r="AQ1001" s="366" t="s">
        <v>674</v>
      </c>
      <c r="AR1001" s="359">
        <v>4.7499999999999999E-3</v>
      </c>
      <c r="AS1001" s="359">
        <v>4.7499999999999999E-3</v>
      </c>
      <c r="AT1001" s="359" t="s">
        <v>1417</v>
      </c>
      <c r="AX1001" s="198"/>
      <c r="AY1001" s="184"/>
      <c r="AZ1001" s="184"/>
      <c r="BA1001" s="184"/>
      <c r="BB1001" s="848"/>
      <c r="BC1001" s="184"/>
      <c r="BD1001" s="184"/>
      <c r="BE1001" s="184"/>
      <c r="BF1001" s="184"/>
      <c r="BG1001" s="848"/>
      <c r="BH1001" s="186"/>
      <c r="BI1001" s="199"/>
      <c r="BJ1001" s="199"/>
      <c r="BK1001" s="199"/>
      <c r="BL1001" s="186"/>
      <c r="BM1001" s="186"/>
      <c r="BN1001" s="186"/>
      <c r="BO1001" s="186"/>
      <c r="BP1001" s="186"/>
      <c r="BQ1001" s="186"/>
      <c r="BR1001" s="186"/>
      <c r="BS1001" s="186"/>
      <c r="BT1001" s="187"/>
      <c r="BU1001" s="188"/>
      <c r="BV1001" s="189"/>
      <c r="BW1001" s="185"/>
    </row>
    <row r="1002" spans="2:75" customFormat="1" ht="18.75">
      <c r="B1002" s="353" t="s">
        <v>1548</v>
      </c>
      <c r="C1002" s="354">
        <v>41681839000110</v>
      </c>
      <c r="D1002" s="355" t="s">
        <v>14</v>
      </c>
      <c r="E1002" s="355" t="s">
        <v>1417</v>
      </c>
      <c r="F1002" s="355" t="s">
        <v>1417</v>
      </c>
      <c r="G1002" s="356" t="s">
        <v>1417</v>
      </c>
      <c r="H1002" s="356" t="s">
        <v>34</v>
      </c>
      <c r="I1002" s="356" t="s">
        <v>1417</v>
      </c>
      <c r="J1002" s="356" t="s">
        <v>1417</v>
      </c>
      <c r="K1002" s="357" t="s">
        <v>1417</v>
      </c>
      <c r="L1002" s="358"/>
      <c r="M1002" s="358" t="s">
        <v>1417</v>
      </c>
      <c r="N1002" s="357">
        <v>591904</v>
      </c>
      <c r="O1002" s="357" t="s">
        <v>1320</v>
      </c>
      <c r="P1002" s="361">
        <v>44321</v>
      </c>
      <c r="Q1002" s="362">
        <v>9910107.0299999993</v>
      </c>
      <c r="R1002" s="362">
        <v>1913616.9254716586</v>
      </c>
      <c r="S1002" s="841">
        <v>32</v>
      </c>
      <c r="T1002" s="359">
        <v>-3.5932566696426638E-2</v>
      </c>
      <c r="U1002" s="664">
        <v>-0.35927943087546854</v>
      </c>
      <c r="V1002" s="359">
        <v>-3.9323322215249812E-2</v>
      </c>
      <c r="W1002" s="664">
        <v>-0.34219551388688424</v>
      </c>
      <c r="X1002" s="359"/>
      <c r="Y1002" s="664"/>
      <c r="Z1002" s="359"/>
      <c r="AA1002" s="664"/>
      <c r="AB1002" s="359">
        <v>0.23565199719721114</v>
      </c>
      <c r="AC1002" s="363">
        <v>-0.6545164229797571</v>
      </c>
      <c r="AD1002" s="865">
        <v>0</v>
      </c>
      <c r="AE1002" s="360" t="s">
        <v>1911</v>
      </c>
      <c r="AF1002" s="844" t="s">
        <v>1760</v>
      </c>
      <c r="AG1002" s="364" t="s">
        <v>1435</v>
      </c>
      <c r="AH1002" s="364" t="s">
        <v>1817</v>
      </c>
      <c r="AI1002" s="364">
        <v>0</v>
      </c>
      <c r="AJ1002" s="364">
        <v>0</v>
      </c>
      <c r="AK1002" s="364">
        <v>0</v>
      </c>
      <c r="AL1002" s="359">
        <v>0.01</v>
      </c>
      <c r="AM1002" s="359">
        <v>0.1</v>
      </c>
      <c r="AN1002" s="664" t="s">
        <v>34</v>
      </c>
      <c r="AO1002" s="357" t="s">
        <v>1323</v>
      </c>
      <c r="AP1002" s="360" t="s">
        <v>1744</v>
      </c>
      <c r="AQ1002" s="366" t="s">
        <v>659</v>
      </c>
      <c r="AR1002" s="359">
        <v>0</v>
      </c>
      <c r="AS1002" s="359">
        <v>0</v>
      </c>
      <c r="AT1002" s="359" t="s">
        <v>1417</v>
      </c>
      <c r="AW1002" s="198"/>
      <c r="AX1002" s="198"/>
      <c r="AY1002" s="184"/>
      <c r="AZ1002" s="184"/>
      <c r="BA1002" s="184"/>
      <c r="BB1002" s="848"/>
      <c r="BC1002" s="184"/>
      <c r="BD1002" s="184"/>
      <c r="BE1002" s="184"/>
      <c r="BF1002" s="184"/>
      <c r="BG1002" s="848"/>
      <c r="BH1002" s="186"/>
      <c r="BI1002" s="199"/>
      <c r="BJ1002" s="199"/>
      <c r="BK1002" s="199"/>
      <c r="BL1002" s="186"/>
      <c r="BM1002" s="186"/>
      <c r="BN1002" s="186"/>
      <c r="BO1002" s="186"/>
      <c r="BP1002" s="186"/>
      <c r="BQ1002" s="186"/>
      <c r="BR1002" s="186"/>
      <c r="BS1002" s="186"/>
      <c r="BT1002" s="187"/>
      <c r="BU1002" s="188"/>
      <c r="BV1002" s="189"/>
      <c r="BW1002" s="185"/>
    </row>
    <row r="1003" spans="2:75" customFormat="1" ht="18.75">
      <c r="B1003" s="353" t="s">
        <v>166</v>
      </c>
      <c r="C1003" s="354">
        <v>19773986000160</v>
      </c>
      <c r="D1003" s="355" t="s">
        <v>14</v>
      </c>
      <c r="E1003" s="355" t="s">
        <v>607</v>
      </c>
      <c r="F1003" s="355" t="s">
        <v>1417</v>
      </c>
      <c r="G1003" s="356" t="s">
        <v>1417</v>
      </c>
      <c r="H1003" s="356" t="s">
        <v>34</v>
      </c>
      <c r="I1003" s="356" t="s">
        <v>34</v>
      </c>
      <c r="J1003" s="356" t="s">
        <v>608</v>
      </c>
      <c r="K1003" s="357" t="s">
        <v>48</v>
      </c>
      <c r="L1003" s="358"/>
      <c r="M1003" s="358" t="s">
        <v>34</v>
      </c>
      <c r="N1003" s="357">
        <v>366471</v>
      </c>
      <c r="O1003" s="357" t="s">
        <v>1320</v>
      </c>
      <c r="P1003" s="361">
        <v>41760</v>
      </c>
      <c r="Q1003" s="362">
        <v>69.117625000000004</v>
      </c>
      <c r="R1003" s="362">
        <v>68.436012601593632</v>
      </c>
      <c r="S1003" s="841">
        <v>32</v>
      </c>
      <c r="T1003" s="359">
        <v>-9.1944799641973218E-2</v>
      </c>
      <c r="U1003" s="664">
        <v>-0.91932968681060623</v>
      </c>
      <c r="V1003" s="359">
        <v>-0.10188776143178724</v>
      </c>
      <c r="W1003" s="664">
        <v>-0.88663757072930227</v>
      </c>
      <c r="X1003" s="359">
        <v>-8.9093553345414245E-2</v>
      </c>
      <c r="Y1003" s="664">
        <v>-0.58594621635898758</v>
      </c>
      <c r="Z1003" s="359">
        <v>-0.16462723600272955</v>
      </c>
      <c r="AA1003" s="664">
        <v>-0.86949835552420918</v>
      </c>
      <c r="AB1003" s="359">
        <v>0.25982755636081939</v>
      </c>
      <c r="AC1003" s="363">
        <v>-0.83440934643983933</v>
      </c>
      <c r="AD1003" s="865">
        <v>0</v>
      </c>
      <c r="AE1003" s="360" t="s">
        <v>1908</v>
      </c>
      <c r="AF1003" s="844" t="s">
        <v>1741</v>
      </c>
      <c r="AG1003" s="364" t="s">
        <v>1436</v>
      </c>
      <c r="AH1003" s="364" t="s">
        <v>1747</v>
      </c>
      <c r="AI1003" s="364">
        <v>100000</v>
      </c>
      <c r="AJ1003" s="364">
        <v>10000</v>
      </c>
      <c r="AK1003" s="364">
        <v>10000</v>
      </c>
      <c r="AL1003" s="359">
        <v>2.5000000000000001E-2</v>
      </c>
      <c r="AM1003" s="359">
        <v>0.2</v>
      </c>
      <c r="AN1003" s="664" t="s">
        <v>2161</v>
      </c>
      <c r="AO1003" s="357" t="s">
        <v>1323</v>
      </c>
      <c r="AP1003" s="360" t="s">
        <v>1744</v>
      </c>
      <c r="AQ1003" s="366" t="s">
        <v>659</v>
      </c>
      <c r="AR1003" s="359">
        <v>4.0000000000000001E-3</v>
      </c>
      <c r="AS1003" s="359">
        <v>4.0000000000000001E-3</v>
      </c>
      <c r="AT1003" s="359" t="s">
        <v>1417</v>
      </c>
      <c r="AW1003" s="198"/>
      <c r="AX1003" s="198"/>
      <c r="AY1003" s="184"/>
      <c r="AZ1003" s="184"/>
      <c r="BA1003" s="184"/>
      <c r="BB1003" s="848"/>
      <c r="BC1003" s="184"/>
      <c r="BD1003" s="184"/>
      <c r="BE1003" s="184"/>
      <c r="BF1003" s="184"/>
      <c r="BG1003" s="848"/>
      <c r="BH1003" s="186"/>
      <c r="BI1003" s="199"/>
      <c r="BJ1003" s="199"/>
      <c r="BK1003" s="199"/>
      <c r="BL1003" s="218"/>
      <c r="BM1003" s="186"/>
      <c r="BN1003" s="186"/>
      <c r="BO1003" s="186"/>
      <c r="BP1003" s="186"/>
      <c r="BQ1003" s="186"/>
      <c r="BR1003" s="186"/>
      <c r="BS1003" s="186"/>
      <c r="BT1003" s="187"/>
      <c r="BU1003" s="188"/>
      <c r="BV1003" s="189"/>
      <c r="BW1003" s="185"/>
    </row>
    <row r="1004" spans="2:75" customFormat="1" ht="18.75">
      <c r="B1004" s="353" t="s">
        <v>552</v>
      </c>
      <c r="C1004" s="354">
        <v>14438229000117</v>
      </c>
      <c r="D1004" s="355" t="s">
        <v>14</v>
      </c>
      <c r="E1004" s="355" t="s">
        <v>607</v>
      </c>
      <c r="F1004" s="355" t="s">
        <v>1417</v>
      </c>
      <c r="G1004" s="356" t="s">
        <v>1417</v>
      </c>
      <c r="H1004" s="356" t="s">
        <v>34</v>
      </c>
      <c r="I1004" s="356" t="s">
        <v>34</v>
      </c>
      <c r="J1004" s="356" t="s">
        <v>608</v>
      </c>
      <c r="K1004" s="357" t="s">
        <v>48</v>
      </c>
      <c r="L1004" s="358"/>
      <c r="M1004" s="358" t="s">
        <v>1414</v>
      </c>
      <c r="N1004" s="357">
        <v>383732</v>
      </c>
      <c r="O1004" s="357" t="s">
        <v>1320</v>
      </c>
      <c r="P1004" s="361">
        <v>41949</v>
      </c>
      <c r="Q1004" s="362">
        <v>205.24171899999999</v>
      </c>
      <c r="R1004" s="362">
        <v>148.91993725099593</v>
      </c>
      <c r="S1004" s="841">
        <v>32</v>
      </c>
      <c r="T1004" s="359">
        <v>0.26074752420105063</v>
      </c>
      <c r="U1004" s="664">
        <v>2.6071397261598119</v>
      </c>
      <c r="V1004" s="359">
        <v>0.35353252276527303</v>
      </c>
      <c r="W1004" s="664">
        <v>3.0764756507900937</v>
      </c>
      <c r="X1004" s="359">
        <v>0.72507394542490711</v>
      </c>
      <c r="Y1004" s="664">
        <v>4.7686316119310455</v>
      </c>
      <c r="Z1004" s="359">
        <v>1.0852470008331996</v>
      </c>
      <c r="AA1004" s="664">
        <v>5.7318612975218857</v>
      </c>
      <c r="AB1004" s="359">
        <v>0.1656826583167075</v>
      </c>
      <c r="AC1004" s="363">
        <v>1.4402095254341181</v>
      </c>
      <c r="AD1004" s="865">
        <v>0</v>
      </c>
      <c r="AE1004" s="360" t="s">
        <v>1919</v>
      </c>
      <c r="AF1004" s="844" t="s">
        <v>1760</v>
      </c>
      <c r="AG1004" s="364" t="s">
        <v>1435</v>
      </c>
      <c r="AH1004" s="364" t="s">
        <v>1747</v>
      </c>
      <c r="AI1004" s="364">
        <v>5000</v>
      </c>
      <c r="AJ1004" s="364">
        <v>1000</v>
      </c>
      <c r="AK1004" s="364">
        <v>1000</v>
      </c>
      <c r="AL1004" s="359">
        <v>0.02</v>
      </c>
      <c r="AM1004" s="359">
        <v>0.2</v>
      </c>
      <c r="AN1004" s="664" t="s">
        <v>34</v>
      </c>
      <c r="AO1004" s="357" t="s">
        <v>1323</v>
      </c>
      <c r="AP1004" s="360" t="s">
        <v>1744</v>
      </c>
      <c r="AQ1004" s="366" t="s">
        <v>659</v>
      </c>
      <c r="AR1004" s="359">
        <v>2.666E-3</v>
      </c>
      <c r="AS1004" s="359">
        <v>2.666E-3</v>
      </c>
      <c r="AT1004" s="359" t="s">
        <v>1417</v>
      </c>
      <c r="AX1004" s="198"/>
      <c r="AY1004" s="184"/>
      <c r="AZ1004" s="184"/>
      <c r="BA1004" s="184"/>
      <c r="BB1004" s="848"/>
      <c r="BC1004" s="184"/>
      <c r="BD1004" s="184"/>
      <c r="BE1004" s="184"/>
      <c r="BF1004" s="184"/>
      <c r="BG1004" s="848"/>
      <c r="BH1004" s="186"/>
      <c r="BI1004" s="199"/>
      <c r="BJ1004" s="199"/>
      <c r="BK1004" s="199"/>
      <c r="BL1004" s="186"/>
      <c r="BM1004" s="186"/>
      <c r="BN1004" s="186"/>
      <c r="BO1004" s="186"/>
      <c r="BP1004" s="186"/>
      <c r="BQ1004" s="186"/>
      <c r="BR1004" s="186"/>
      <c r="BS1004" s="186"/>
      <c r="BT1004" s="187"/>
      <c r="BU1004" s="188"/>
      <c r="BV1004" s="189"/>
      <c r="BW1004" s="185"/>
    </row>
    <row r="1005" spans="2:75" customFormat="1" ht="18.75">
      <c r="B1005" s="353" t="s">
        <v>175</v>
      </c>
      <c r="C1005" s="354">
        <v>41969763000122</v>
      </c>
      <c r="D1005" s="355" t="s">
        <v>14</v>
      </c>
      <c r="E1005" s="355" t="s">
        <v>607</v>
      </c>
      <c r="F1005" s="355" t="s">
        <v>1417</v>
      </c>
      <c r="G1005" s="356" t="s">
        <v>1417</v>
      </c>
      <c r="H1005" s="356" t="s">
        <v>34</v>
      </c>
      <c r="I1005" s="356" t="s">
        <v>34</v>
      </c>
      <c r="J1005" s="356" t="s">
        <v>608</v>
      </c>
      <c r="K1005" s="357" t="s">
        <v>48</v>
      </c>
      <c r="L1005" s="358"/>
      <c r="M1005" s="358" t="s">
        <v>34</v>
      </c>
      <c r="N1005" s="357">
        <v>594482</v>
      </c>
      <c r="O1005" s="357" t="s">
        <v>1320</v>
      </c>
      <c r="P1005" s="361">
        <v>44343</v>
      </c>
      <c r="Q1005" s="362">
        <v>16.055817879999999</v>
      </c>
      <c r="R1005" s="362">
        <v>2090605.559292173</v>
      </c>
      <c r="S1005" s="841">
        <v>32</v>
      </c>
      <c r="T1005" s="359">
        <v>8.0658927047768225E-2</v>
      </c>
      <c r="U1005" s="664">
        <v>0.80648548292070565</v>
      </c>
      <c r="V1005" s="359">
        <v>3.8739603981969406E-2</v>
      </c>
      <c r="W1005" s="664">
        <v>0.3371159389794246</v>
      </c>
      <c r="X1005" s="359"/>
      <c r="Y1005" s="664"/>
      <c r="Z1005" s="359"/>
      <c r="AA1005" s="664"/>
      <c r="AB1005" s="359">
        <v>0.19879288102605244</v>
      </c>
      <c r="AC1005" s="363">
        <v>-0.38318865184288048</v>
      </c>
      <c r="AD1005" s="865">
        <v>41884201000186</v>
      </c>
      <c r="AE1005" s="360" t="s">
        <v>1813</v>
      </c>
      <c r="AF1005" s="844" t="s">
        <v>1760</v>
      </c>
      <c r="AG1005" s="364" t="s">
        <v>1435</v>
      </c>
      <c r="AH1005" s="364" t="s">
        <v>1742</v>
      </c>
      <c r="AI1005" s="364">
        <v>5000</v>
      </c>
      <c r="AJ1005" s="364">
        <v>1000</v>
      </c>
      <c r="AK1005" s="364">
        <v>1000</v>
      </c>
      <c r="AL1005" s="359">
        <v>0</v>
      </c>
      <c r="AM1005" s="359">
        <v>0</v>
      </c>
      <c r="AN1005" s="664" t="s">
        <v>34</v>
      </c>
      <c r="AO1005" s="357" t="s">
        <v>1323</v>
      </c>
      <c r="AP1005" s="360" t="s">
        <v>1744</v>
      </c>
      <c r="AQ1005" s="366" t="s">
        <v>659</v>
      </c>
      <c r="AR1005" s="359">
        <v>4.0000000000000001E-3</v>
      </c>
      <c r="AS1005" s="359">
        <v>4.0000000000000001E-3</v>
      </c>
      <c r="AT1005" s="359" t="s">
        <v>1417</v>
      </c>
      <c r="AX1005" s="198"/>
      <c r="AY1005" s="184"/>
      <c r="AZ1005" s="184"/>
      <c r="BA1005" s="184"/>
      <c r="BB1005" s="848"/>
      <c r="BC1005" s="184"/>
      <c r="BD1005" s="184"/>
      <c r="BE1005" s="184"/>
      <c r="BF1005" s="184"/>
      <c r="BG1005" s="848"/>
      <c r="BH1005" s="186"/>
      <c r="BI1005" s="199"/>
      <c r="BJ1005" s="199"/>
      <c r="BK1005" s="199"/>
      <c r="BL1005" s="186"/>
      <c r="BM1005" s="186"/>
      <c r="BN1005" s="186"/>
      <c r="BO1005" s="186"/>
      <c r="BP1005" s="186"/>
      <c r="BQ1005" s="186"/>
      <c r="BR1005" s="186"/>
      <c r="BS1005" s="186"/>
      <c r="BT1005" s="187"/>
      <c r="BU1005" s="188"/>
      <c r="BV1005" s="189"/>
      <c r="BW1005" s="185"/>
    </row>
    <row r="1006" spans="2:75" customFormat="1" ht="18.75">
      <c r="B1006" s="353" t="s">
        <v>177</v>
      </c>
      <c r="C1006" s="354">
        <v>39800304000179</v>
      </c>
      <c r="D1006" s="355" t="s">
        <v>14</v>
      </c>
      <c r="E1006" s="355" t="s">
        <v>614</v>
      </c>
      <c r="F1006" s="355" t="s">
        <v>1417</v>
      </c>
      <c r="G1006" s="356" t="s">
        <v>1417</v>
      </c>
      <c r="H1006" s="356" t="s">
        <v>865</v>
      </c>
      <c r="I1006" s="356" t="s">
        <v>34</v>
      </c>
      <c r="J1006" s="356" t="s">
        <v>608</v>
      </c>
      <c r="K1006" s="357" t="s">
        <v>48</v>
      </c>
      <c r="L1006" s="358"/>
      <c r="M1006" s="358" t="s">
        <v>1414</v>
      </c>
      <c r="N1006" s="357">
        <v>566012</v>
      </c>
      <c r="O1006" s="357" t="s">
        <v>1320</v>
      </c>
      <c r="P1006" s="361">
        <v>44180</v>
      </c>
      <c r="Q1006" s="362">
        <v>0</v>
      </c>
      <c r="R1006" s="362">
        <v>0</v>
      </c>
      <c r="S1006" s="841">
        <v>32</v>
      </c>
      <c r="T1006" s="359"/>
      <c r="U1006" s="664"/>
      <c r="V1006" s="359"/>
      <c r="W1006" s="664"/>
      <c r="X1006" s="359"/>
      <c r="Y1006" s="664"/>
      <c r="Z1006" s="359"/>
      <c r="AA1006" s="664"/>
      <c r="AB1006" s="359"/>
      <c r="AC1006" s="363"/>
      <c r="AD1006" s="865">
        <v>39800273000156</v>
      </c>
      <c r="AE1006" s="360" t="s">
        <v>2053</v>
      </c>
      <c r="AF1006" s="844" t="s">
        <v>1760</v>
      </c>
      <c r="AG1006" s="364" t="s">
        <v>1435</v>
      </c>
      <c r="AH1006" s="364" t="s">
        <v>1742</v>
      </c>
      <c r="AI1006" s="364">
        <v>5000</v>
      </c>
      <c r="AJ1006" s="364">
        <v>1000</v>
      </c>
      <c r="AK1006" s="364">
        <v>1000</v>
      </c>
      <c r="AL1006" s="359">
        <v>1.8500000000000003E-2</v>
      </c>
      <c r="AM1006" s="359">
        <v>0.2</v>
      </c>
      <c r="AN1006" s="664" t="s">
        <v>34</v>
      </c>
      <c r="AO1006" s="357" t="s">
        <v>1323</v>
      </c>
      <c r="AP1006" s="360" t="s">
        <v>1762</v>
      </c>
      <c r="AQ1006" s="366" t="s">
        <v>668</v>
      </c>
      <c r="AR1006" s="359">
        <v>0</v>
      </c>
      <c r="AS1006" s="359">
        <v>0</v>
      </c>
      <c r="AT1006" s="359" t="s">
        <v>1417</v>
      </c>
      <c r="AX1006" s="198"/>
      <c r="AY1006" s="184"/>
      <c r="AZ1006" s="184"/>
      <c r="BA1006" s="184"/>
      <c r="BB1006" s="848"/>
      <c r="BC1006" s="184"/>
      <c r="BD1006" s="184"/>
      <c r="BE1006" s="184"/>
      <c r="BF1006" s="184"/>
      <c r="BG1006" s="848"/>
      <c r="BH1006" s="186"/>
      <c r="BI1006" s="199"/>
      <c r="BJ1006" s="199"/>
      <c r="BK1006" s="199"/>
      <c r="BL1006" s="186"/>
      <c r="BM1006" s="186"/>
      <c r="BN1006" s="186"/>
      <c r="BO1006" s="186"/>
      <c r="BP1006" s="186"/>
      <c r="BQ1006" s="186"/>
      <c r="BR1006" s="186"/>
      <c r="BS1006" s="186"/>
      <c r="BT1006" s="187"/>
      <c r="BU1006" s="188"/>
      <c r="BV1006" s="189"/>
      <c r="BW1006" s="185"/>
    </row>
    <row r="1007" spans="2:75" customFormat="1" ht="18.75">
      <c r="B1007" s="353" t="s">
        <v>915</v>
      </c>
      <c r="C1007" s="354">
        <v>35136553000150</v>
      </c>
      <c r="D1007" s="355" t="s">
        <v>14</v>
      </c>
      <c r="E1007" s="355" t="s">
        <v>607</v>
      </c>
      <c r="F1007" s="355" t="s">
        <v>1417</v>
      </c>
      <c r="G1007" s="356" t="s">
        <v>1417</v>
      </c>
      <c r="H1007" s="356" t="s">
        <v>34</v>
      </c>
      <c r="I1007" s="356" t="s">
        <v>34</v>
      </c>
      <c r="J1007" s="356" t="s">
        <v>608</v>
      </c>
      <c r="K1007" s="357" t="s">
        <v>48</v>
      </c>
      <c r="L1007" s="358"/>
      <c r="M1007" s="358" t="s">
        <v>34</v>
      </c>
      <c r="N1007" s="357">
        <v>544884</v>
      </c>
      <c r="O1007" s="357" t="s">
        <v>1320</v>
      </c>
      <c r="P1007" s="361">
        <v>43721</v>
      </c>
      <c r="Q1007" s="362">
        <v>24.285362580000001</v>
      </c>
      <c r="R1007" s="362">
        <v>22.368670517290834</v>
      </c>
      <c r="S1007" s="841">
        <v>32</v>
      </c>
      <c r="T1007" s="359">
        <v>8.8597619122561255E-2</v>
      </c>
      <c r="U1007" s="664">
        <v>0.88586218858784838</v>
      </c>
      <c r="V1007" s="359">
        <v>5.7699775637062745E-2</v>
      </c>
      <c r="W1007" s="664">
        <v>0.50210926399360878</v>
      </c>
      <c r="X1007" s="359">
        <v>-6.1329525317576072E-2</v>
      </c>
      <c r="Y1007" s="664">
        <v>-0.40334908600630076</v>
      </c>
      <c r="Z1007" s="359">
        <v>-5.2019050000000178E-2</v>
      </c>
      <c r="AA1007" s="664">
        <v>-0.27474480850897498</v>
      </c>
      <c r="AB1007" s="359">
        <v>0.24992622693693284</v>
      </c>
      <c r="AC1007" s="363">
        <v>-0.22892757243792444</v>
      </c>
      <c r="AD1007" s="865">
        <v>0</v>
      </c>
      <c r="AE1007" s="360" t="s">
        <v>2039</v>
      </c>
      <c r="AF1007" s="844" t="s">
        <v>1799</v>
      </c>
      <c r="AG1007" s="364" t="s">
        <v>736</v>
      </c>
      <c r="AH1007" s="364" t="s">
        <v>1747</v>
      </c>
      <c r="AI1007" s="364">
        <v>1000</v>
      </c>
      <c r="AJ1007" s="364">
        <v>1000</v>
      </c>
      <c r="AK1007" s="364">
        <v>1000</v>
      </c>
      <c r="AL1007" s="359">
        <v>0.01</v>
      </c>
      <c r="AM1007" s="359">
        <v>0.2</v>
      </c>
      <c r="AN1007" s="664" t="s">
        <v>666</v>
      </c>
      <c r="AO1007" s="357" t="s">
        <v>1323</v>
      </c>
      <c r="AP1007" s="360" t="s">
        <v>1744</v>
      </c>
      <c r="AQ1007" s="366" t="s">
        <v>659</v>
      </c>
      <c r="AR1007" s="359">
        <v>4.6672500000000004E-3</v>
      </c>
      <c r="AS1007" s="359">
        <v>4.6672500000000004E-3</v>
      </c>
      <c r="AT1007" s="359" t="s">
        <v>1417</v>
      </c>
      <c r="AX1007" s="198"/>
      <c r="AY1007" s="184"/>
      <c r="AZ1007" s="184"/>
      <c r="BA1007" s="184"/>
      <c r="BB1007" s="848"/>
      <c r="BC1007" s="184"/>
      <c r="BD1007" s="184"/>
      <c r="BE1007" s="184"/>
      <c r="BF1007" s="184"/>
      <c r="BG1007" s="848"/>
      <c r="BH1007" s="186"/>
      <c r="BI1007" s="199"/>
      <c r="BJ1007" s="199"/>
      <c r="BK1007" s="199"/>
      <c r="BL1007" s="186"/>
      <c r="BM1007" s="186"/>
      <c r="BN1007" s="186"/>
      <c r="BO1007" s="186"/>
      <c r="BP1007" s="186"/>
      <c r="BQ1007" s="186"/>
      <c r="BR1007" s="186"/>
      <c r="BS1007" s="186"/>
      <c r="BT1007" s="187"/>
      <c r="BU1007" s="188"/>
      <c r="BV1007" s="189"/>
      <c r="BW1007" s="185"/>
    </row>
    <row r="1008" spans="2:75" customFormat="1" ht="18.75">
      <c r="B1008" s="353" t="s">
        <v>1556</v>
      </c>
      <c r="C1008" s="354">
        <v>31608381000110</v>
      </c>
      <c r="D1008" s="355" t="s">
        <v>14</v>
      </c>
      <c r="E1008" s="355" t="s">
        <v>1417</v>
      </c>
      <c r="F1008" s="355" t="s">
        <v>1417</v>
      </c>
      <c r="G1008" s="356" t="s">
        <v>1417</v>
      </c>
      <c r="H1008" s="356" t="s">
        <v>34</v>
      </c>
      <c r="I1008" s="356" t="s">
        <v>1417</v>
      </c>
      <c r="J1008" s="356" t="s">
        <v>1417</v>
      </c>
      <c r="K1008" s="357" t="s">
        <v>1417</v>
      </c>
      <c r="L1008" s="358"/>
      <c r="M1008" s="358" t="s">
        <v>1417</v>
      </c>
      <c r="N1008" s="357">
        <v>487392</v>
      </c>
      <c r="O1008" s="357" t="s">
        <v>1320</v>
      </c>
      <c r="P1008" s="361">
        <v>43509</v>
      </c>
      <c r="Q1008" s="362">
        <v>29.170889630000001</v>
      </c>
      <c r="R1008" s="362">
        <v>37.886066436055785</v>
      </c>
      <c r="S1008" s="841">
        <v>32</v>
      </c>
      <c r="T1008" s="359">
        <v>6.5476898550613338E-2</v>
      </c>
      <c r="U1008" s="664">
        <v>0.65468473336458255</v>
      </c>
      <c r="V1008" s="359">
        <v>5.6330457331895012E-2</v>
      </c>
      <c r="W1008" s="664">
        <v>0.49019331806852434</v>
      </c>
      <c r="X1008" s="359">
        <v>-2.1497522518669987E-2</v>
      </c>
      <c r="Y1008" s="664">
        <v>-0.14138387692396559</v>
      </c>
      <c r="Z1008" s="359">
        <v>2.8418076111436097E-2</v>
      </c>
      <c r="AA1008" s="664">
        <v>0.15009345382950978</v>
      </c>
      <c r="AB1008" s="359">
        <v>0.2031522274767594</v>
      </c>
      <c r="AC1008" s="363">
        <v>-0.28837647243179554</v>
      </c>
      <c r="AD1008" s="865">
        <v>26861621000153</v>
      </c>
      <c r="AE1008" s="360" t="s">
        <v>1745</v>
      </c>
      <c r="AF1008" s="844" t="s">
        <v>1746</v>
      </c>
      <c r="AG1008" s="364" t="s">
        <v>59</v>
      </c>
      <c r="AH1008" s="364" t="s">
        <v>1742</v>
      </c>
      <c r="AI1008" s="364">
        <v>50000</v>
      </c>
      <c r="AJ1008" s="364">
        <v>50000</v>
      </c>
      <c r="AK1008" s="364">
        <v>50000</v>
      </c>
      <c r="AL1008" s="359">
        <v>1.4999999999999999E-2</v>
      </c>
      <c r="AM1008" s="359">
        <v>0.15</v>
      </c>
      <c r="AN1008" s="664" t="s">
        <v>666</v>
      </c>
      <c r="AO1008" s="357" t="s">
        <v>1323</v>
      </c>
      <c r="AP1008" s="360" t="s">
        <v>1744</v>
      </c>
      <c r="AQ1008" s="366" t="s">
        <v>659</v>
      </c>
      <c r="AR1008" s="359">
        <v>0</v>
      </c>
      <c r="AS1008" s="359">
        <v>0</v>
      </c>
      <c r="AT1008" s="359" t="s">
        <v>1417</v>
      </c>
      <c r="AX1008" s="198"/>
      <c r="AY1008" s="184"/>
      <c r="AZ1008" s="184"/>
      <c r="BA1008" s="184"/>
      <c r="BB1008" s="848"/>
      <c r="BC1008" s="184"/>
      <c r="BD1008" s="184"/>
      <c r="BE1008" s="184"/>
      <c r="BF1008" s="184"/>
      <c r="BG1008" s="848"/>
      <c r="BH1008" s="186"/>
      <c r="BI1008" s="199"/>
      <c r="BJ1008" s="199"/>
      <c r="BK1008" s="199"/>
      <c r="BL1008" s="186"/>
      <c r="BM1008" s="186"/>
      <c r="BN1008" s="186"/>
      <c r="BO1008" s="186"/>
      <c r="BP1008" s="186"/>
      <c r="BQ1008" s="186"/>
      <c r="BR1008" s="186"/>
      <c r="BS1008" s="186"/>
      <c r="BT1008" s="187"/>
      <c r="BU1008" s="188"/>
      <c r="BV1008" s="189"/>
      <c r="BW1008" s="185"/>
    </row>
    <row r="1009" spans="2:75" customFormat="1" ht="18.75">
      <c r="B1009" s="353" t="s">
        <v>1559</v>
      </c>
      <c r="C1009" s="354">
        <v>31594501000177</v>
      </c>
      <c r="D1009" s="355" t="s">
        <v>14</v>
      </c>
      <c r="E1009" s="355" t="s">
        <v>614</v>
      </c>
      <c r="F1009" s="355" t="s">
        <v>1417</v>
      </c>
      <c r="G1009" s="356" t="s">
        <v>1417</v>
      </c>
      <c r="H1009" s="356" t="s">
        <v>865</v>
      </c>
      <c r="I1009" s="356" t="s">
        <v>34</v>
      </c>
      <c r="J1009" s="356" t="s">
        <v>608</v>
      </c>
      <c r="K1009" s="357" t="s">
        <v>48</v>
      </c>
      <c r="L1009" s="358"/>
      <c r="M1009" s="358" t="s">
        <v>1417</v>
      </c>
      <c r="N1009" s="357">
        <v>483540</v>
      </c>
      <c r="O1009" s="357" t="s">
        <v>1323</v>
      </c>
      <c r="P1009" s="361">
        <v>43443</v>
      </c>
      <c r="Q1009" s="362">
        <v>1E-8</v>
      </c>
      <c r="R1009" s="362">
        <v>4.4098993359154939</v>
      </c>
      <c r="S1009" s="841">
        <v>32</v>
      </c>
      <c r="T1009" s="359">
        <v>4.1904300271004447E-2</v>
      </c>
      <c r="U1009" s="664">
        <v>0.41898908251656897</v>
      </c>
      <c r="V1009" s="359">
        <v>1.5863081288468583E-2</v>
      </c>
      <c r="W1009" s="664">
        <v>0.13804213244301641</v>
      </c>
      <c r="X1009" s="359">
        <v>-2.2874723889037996E-2</v>
      </c>
      <c r="Y1009" s="664">
        <v>-0.15044138896417972</v>
      </c>
      <c r="Z1009" s="359">
        <v>-8.30425468815289E-2</v>
      </c>
      <c r="AA1009" s="664">
        <v>-0.43859910246463862</v>
      </c>
      <c r="AB1009" s="359">
        <v>0.12497412881972675</v>
      </c>
      <c r="AC1009" s="363">
        <v>-0.79257762950855648</v>
      </c>
      <c r="AD1009" s="865">
        <v>23732231000195</v>
      </c>
      <c r="AE1009" s="360" t="s">
        <v>1745</v>
      </c>
      <c r="AF1009" s="844" t="s">
        <v>1746</v>
      </c>
      <c r="AG1009" s="364" t="s">
        <v>1557</v>
      </c>
      <c r="AH1009" s="364" t="s">
        <v>1742</v>
      </c>
      <c r="AI1009" s="364">
        <v>100000</v>
      </c>
      <c r="AJ1009" s="364">
        <v>50000</v>
      </c>
      <c r="AK1009" s="364">
        <v>100000</v>
      </c>
      <c r="AL1009" s="359">
        <v>2.2000000000000002E-2</v>
      </c>
      <c r="AM1009" s="359">
        <v>0</v>
      </c>
      <c r="AN1009" s="664" t="s">
        <v>666</v>
      </c>
      <c r="AO1009" s="357" t="s">
        <v>1323</v>
      </c>
      <c r="AP1009" s="360" t="s">
        <v>1762</v>
      </c>
      <c r="AQ1009" s="366" t="s">
        <v>668</v>
      </c>
      <c r="AR1009" s="359">
        <v>0</v>
      </c>
      <c r="AS1009" s="359">
        <v>0</v>
      </c>
      <c r="AT1009" s="359" t="s">
        <v>1417</v>
      </c>
      <c r="AX1009" s="198"/>
      <c r="AY1009" s="184"/>
      <c r="AZ1009" s="184"/>
      <c r="BA1009" s="184"/>
      <c r="BB1009" s="848"/>
      <c r="BC1009" s="184"/>
      <c r="BD1009" s="184"/>
      <c r="BE1009" s="184"/>
      <c r="BF1009" s="184"/>
      <c r="BG1009" s="848"/>
      <c r="BH1009" s="186"/>
      <c r="BI1009" s="199"/>
      <c r="BJ1009" s="199"/>
      <c r="BK1009" s="199"/>
      <c r="BL1009" s="186"/>
      <c r="BM1009" s="186"/>
      <c r="BN1009" s="186"/>
      <c r="BO1009" s="186"/>
      <c r="BP1009" s="186"/>
      <c r="BQ1009" s="186"/>
      <c r="BR1009" s="186"/>
      <c r="BS1009" s="186"/>
      <c r="BT1009" s="187"/>
      <c r="BU1009" s="188"/>
      <c r="BV1009" s="189"/>
      <c r="BW1009" s="185"/>
    </row>
    <row r="1010" spans="2:75" customFormat="1" ht="18.75">
      <c r="B1010" s="353" t="s">
        <v>1560</v>
      </c>
      <c r="C1010" s="354">
        <v>31556604000142</v>
      </c>
      <c r="D1010" s="355" t="s">
        <v>14</v>
      </c>
      <c r="E1010" s="355" t="s">
        <v>1417</v>
      </c>
      <c r="F1010" s="355" t="s">
        <v>1417</v>
      </c>
      <c r="G1010" s="356" t="s">
        <v>1417</v>
      </c>
      <c r="H1010" s="356" t="s">
        <v>34</v>
      </c>
      <c r="I1010" s="356" t="s">
        <v>1417</v>
      </c>
      <c r="J1010" s="356" t="s">
        <v>1417</v>
      </c>
      <c r="K1010" s="357" t="s">
        <v>1417</v>
      </c>
      <c r="L1010" s="358"/>
      <c r="M1010" s="358" t="s">
        <v>1417</v>
      </c>
      <c r="N1010" s="357">
        <v>524621</v>
      </c>
      <c r="O1010" s="357" t="s">
        <v>1320</v>
      </c>
      <c r="P1010" s="361">
        <v>43863</v>
      </c>
      <c r="Q1010" s="362">
        <v>16.60830189</v>
      </c>
      <c r="R1010" s="362">
        <v>22.755518318565748</v>
      </c>
      <c r="S1010" s="841">
        <v>32</v>
      </c>
      <c r="T1010" s="359">
        <v>-3.6899923001650903E-3</v>
      </c>
      <c r="U1010" s="664">
        <v>-3.6895174918579209E-2</v>
      </c>
      <c r="V1010" s="359">
        <v>-1.3649364028511912E-2</v>
      </c>
      <c r="W1010" s="664">
        <v>-0.11877814169410239</v>
      </c>
      <c r="X1010" s="359">
        <v>-5.0255679706091905E-2</v>
      </c>
      <c r="Y1010" s="664">
        <v>-0.33051914834025853</v>
      </c>
      <c r="Z1010" s="359"/>
      <c r="AA1010" s="664"/>
      <c r="AB1010" s="359">
        <v>0.22725496539157752</v>
      </c>
      <c r="AC1010" s="363">
        <v>-0.56572644679200179</v>
      </c>
      <c r="AD1010" s="865">
        <v>34839814000136</v>
      </c>
      <c r="AE1010" s="360" t="s">
        <v>1745</v>
      </c>
      <c r="AF1010" s="844" t="s">
        <v>1746</v>
      </c>
      <c r="AG1010" s="364" t="s">
        <v>1557</v>
      </c>
      <c r="AH1010" s="364" t="s">
        <v>1742</v>
      </c>
      <c r="AI1010" s="364">
        <v>100000</v>
      </c>
      <c r="AJ1010" s="364">
        <v>50000</v>
      </c>
      <c r="AK1010" s="364">
        <v>100000</v>
      </c>
      <c r="AL1010" s="359">
        <v>0</v>
      </c>
      <c r="AM1010" s="359">
        <v>0</v>
      </c>
      <c r="AN1010" s="664" t="s">
        <v>666</v>
      </c>
      <c r="AO1010" s="357" t="s">
        <v>1323</v>
      </c>
      <c r="AP1010" s="360" t="s">
        <v>1744</v>
      </c>
      <c r="AQ1010" s="366" t="s">
        <v>659</v>
      </c>
      <c r="AR1010" s="359">
        <v>0</v>
      </c>
      <c r="AS1010" s="359">
        <v>0</v>
      </c>
      <c r="AT1010" s="359" t="s">
        <v>1417</v>
      </c>
      <c r="AX1010" s="198"/>
      <c r="AY1010" s="184"/>
      <c r="AZ1010" s="184"/>
      <c r="BA1010" s="184"/>
      <c r="BB1010" s="848"/>
      <c r="BC1010" s="184"/>
      <c r="BD1010" s="184"/>
      <c r="BE1010" s="184"/>
      <c r="BF1010" s="184"/>
      <c r="BG1010" s="848"/>
      <c r="BH1010" s="186"/>
      <c r="BI1010" s="199"/>
      <c r="BJ1010" s="199"/>
      <c r="BK1010" s="199"/>
      <c r="BL1010" s="186"/>
      <c r="BM1010" s="186"/>
      <c r="BN1010" s="186"/>
      <c r="BO1010" s="186"/>
      <c r="BP1010" s="186"/>
      <c r="BQ1010" s="186"/>
      <c r="BR1010" s="186"/>
      <c r="BS1010" s="186"/>
      <c r="BT1010" s="187"/>
      <c r="BU1010" s="188"/>
      <c r="BV1010" s="189"/>
      <c r="BW1010" s="185"/>
    </row>
    <row r="1011" spans="2:75" customFormat="1" ht="18.75">
      <c r="B1011" s="353" t="s">
        <v>1561</v>
      </c>
      <c r="C1011" s="354">
        <v>28076506000101</v>
      </c>
      <c r="D1011" s="355" t="s">
        <v>14</v>
      </c>
      <c r="E1011" s="355" t="s">
        <v>1417</v>
      </c>
      <c r="F1011" s="355" t="s">
        <v>1417</v>
      </c>
      <c r="G1011" s="356" t="s">
        <v>1417</v>
      </c>
      <c r="H1011" s="356" t="s">
        <v>34</v>
      </c>
      <c r="I1011" s="356" t="s">
        <v>1417</v>
      </c>
      <c r="J1011" s="356" t="s">
        <v>1417</v>
      </c>
      <c r="K1011" s="357" t="s">
        <v>1417</v>
      </c>
      <c r="L1011" s="358"/>
      <c r="M1011" s="358" t="s">
        <v>1417</v>
      </c>
      <c r="N1011" s="357">
        <v>452688</v>
      </c>
      <c r="O1011" s="357" t="s">
        <v>1323</v>
      </c>
      <c r="P1011" s="361">
        <v>43033</v>
      </c>
      <c r="Q1011" s="362">
        <v>10.44255063</v>
      </c>
      <c r="R1011" s="362">
        <v>18.314467998007952</v>
      </c>
      <c r="S1011" s="841">
        <v>32</v>
      </c>
      <c r="T1011" s="359">
        <v>-6.7360476572224215E-2</v>
      </c>
      <c r="U1011" s="664">
        <v>-0.67351808989408402</v>
      </c>
      <c r="V1011" s="359">
        <v>-0.14013694545652744</v>
      </c>
      <c r="W1011" s="664">
        <v>-1.2194858258043555</v>
      </c>
      <c r="X1011" s="359">
        <v>-0.20999645182452975</v>
      </c>
      <c r="Y1011" s="664">
        <v>-1.3810946109461575</v>
      </c>
      <c r="Z1011" s="359">
        <v>-0.37806226729322501</v>
      </c>
      <c r="AA1011" s="664">
        <v>-1.9967808953055788</v>
      </c>
      <c r="AB1011" s="359">
        <v>0.31319915038038887</v>
      </c>
      <c r="AC1011" s="363">
        <v>-0.8143436059933904</v>
      </c>
      <c r="AD1011" s="865">
        <v>12004203000135</v>
      </c>
      <c r="AE1011" s="360" t="s">
        <v>1745</v>
      </c>
      <c r="AF1011" s="844" t="s">
        <v>1746</v>
      </c>
      <c r="AG1011" s="364" t="s">
        <v>1557</v>
      </c>
      <c r="AH1011" s="364" t="s">
        <v>1742</v>
      </c>
      <c r="AI1011" s="364">
        <v>100000</v>
      </c>
      <c r="AJ1011" s="364">
        <v>50000</v>
      </c>
      <c r="AK1011" s="364">
        <v>100000</v>
      </c>
      <c r="AL1011" s="359">
        <v>0</v>
      </c>
      <c r="AM1011" s="359">
        <v>0</v>
      </c>
      <c r="AN1011" s="664" t="s">
        <v>666</v>
      </c>
      <c r="AO1011" s="357" t="s">
        <v>1323</v>
      </c>
      <c r="AP1011" s="360" t="s">
        <v>1744</v>
      </c>
      <c r="AQ1011" s="366" t="s">
        <v>659</v>
      </c>
      <c r="AR1011" s="359">
        <v>0</v>
      </c>
      <c r="AS1011" s="359">
        <v>0</v>
      </c>
      <c r="AT1011" s="359" t="s">
        <v>1417</v>
      </c>
      <c r="AX1011" s="198"/>
      <c r="AY1011" s="184"/>
      <c r="AZ1011" s="184"/>
      <c r="BA1011" s="184"/>
      <c r="BB1011" s="848"/>
      <c r="BC1011" s="184"/>
      <c r="BD1011" s="184"/>
      <c r="BE1011" s="184"/>
      <c r="BF1011" s="184"/>
      <c r="BG1011" s="848"/>
      <c r="BH1011" s="186"/>
      <c r="BI1011" s="199"/>
      <c r="BJ1011" s="199"/>
      <c r="BK1011" s="199"/>
      <c r="BL1011" s="186"/>
      <c r="BM1011" s="186"/>
      <c r="BN1011" s="186"/>
      <c r="BO1011" s="186"/>
      <c r="BP1011" s="186"/>
      <c r="BQ1011" s="186"/>
      <c r="BR1011" s="186"/>
      <c r="BS1011" s="186"/>
      <c r="BT1011" s="187"/>
      <c r="BU1011" s="188"/>
      <c r="BV1011" s="189"/>
      <c r="BW1011" s="185"/>
    </row>
    <row r="1012" spans="2:75" customFormat="1" ht="18.75">
      <c r="B1012" s="353" t="s">
        <v>1563</v>
      </c>
      <c r="C1012" s="354">
        <v>34839747000150</v>
      </c>
      <c r="D1012" s="355" t="s">
        <v>14</v>
      </c>
      <c r="E1012" s="355" t="s">
        <v>1417</v>
      </c>
      <c r="F1012" s="355" t="s">
        <v>1417</v>
      </c>
      <c r="G1012" s="356" t="s">
        <v>1417</v>
      </c>
      <c r="H1012" s="356" t="s">
        <v>34</v>
      </c>
      <c r="I1012" s="356" t="s">
        <v>1417</v>
      </c>
      <c r="J1012" s="356" t="s">
        <v>1417</v>
      </c>
      <c r="K1012" s="357" t="s">
        <v>1417</v>
      </c>
      <c r="L1012" s="358"/>
      <c r="M1012" s="358" t="s">
        <v>1417</v>
      </c>
      <c r="N1012" s="357">
        <v>524638</v>
      </c>
      <c r="O1012" s="357" t="s">
        <v>1320</v>
      </c>
      <c r="P1012" s="361">
        <v>43863</v>
      </c>
      <c r="Q1012" s="362">
        <v>8.4129194199999997</v>
      </c>
      <c r="R1012" s="362">
        <v>9.2766470070916327</v>
      </c>
      <c r="S1012" s="841">
        <v>32</v>
      </c>
      <c r="T1012" s="359">
        <v>0.12950958097988163</v>
      </c>
      <c r="U1012" s="664">
        <v>1.2949291638551255</v>
      </c>
      <c r="V1012" s="359">
        <v>0.10014844485048235</v>
      </c>
      <c r="W1012" s="664">
        <v>0.87150186250776274</v>
      </c>
      <c r="X1012" s="359">
        <v>1.3743074148608869E-3</v>
      </c>
      <c r="Y1012" s="664">
        <v>9.0384792121806917E-3</v>
      </c>
      <c r="Z1012" s="359"/>
      <c r="AA1012" s="664"/>
      <c r="AB1012" s="359">
        <v>0.2210942715015394</v>
      </c>
      <c r="AC1012" s="363">
        <v>-6.6787507010191399E-2</v>
      </c>
      <c r="AD1012" s="865">
        <v>34839714000100</v>
      </c>
      <c r="AE1012" s="360" t="s">
        <v>1745</v>
      </c>
      <c r="AF1012" s="844" t="s">
        <v>1746</v>
      </c>
      <c r="AG1012" s="364" t="s">
        <v>1557</v>
      </c>
      <c r="AH1012" s="364" t="s">
        <v>1742</v>
      </c>
      <c r="AI1012" s="364">
        <v>100000</v>
      </c>
      <c r="AJ1012" s="364">
        <v>50000</v>
      </c>
      <c r="AK1012" s="364">
        <v>100000</v>
      </c>
      <c r="AL1012" s="359">
        <v>0</v>
      </c>
      <c r="AM1012" s="359">
        <v>0</v>
      </c>
      <c r="AN1012" s="664" t="s">
        <v>666</v>
      </c>
      <c r="AO1012" s="357" t="s">
        <v>1323</v>
      </c>
      <c r="AP1012" s="360" t="s">
        <v>1744</v>
      </c>
      <c r="AQ1012" s="366" t="s">
        <v>659</v>
      </c>
      <c r="AR1012" s="359">
        <v>0</v>
      </c>
      <c r="AS1012" s="359">
        <v>0</v>
      </c>
      <c r="AT1012" s="359" t="s">
        <v>1417</v>
      </c>
      <c r="AX1012" s="198"/>
      <c r="AY1012" s="184"/>
      <c r="AZ1012" s="184"/>
      <c r="BA1012" s="184"/>
      <c r="BB1012" s="848"/>
      <c r="BC1012" s="184"/>
      <c r="BD1012" s="184"/>
      <c r="BE1012" s="184"/>
      <c r="BF1012" s="184"/>
      <c r="BG1012" s="848"/>
      <c r="BH1012" s="186"/>
      <c r="BI1012" s="199"/>
      <c r="BJ1012" s="199"/>
      <c r="BK1012" s="199"/>
      <c r="BL1012" s="186"/>
      <c r="BM1012" s="186"/>
      <c r="BN1012" s="186"/>
      <c r="BO1012" s="186"/>
      <c r="BP1012" s="186"/>
      <c r="BQ1012" s="186"/>
      <c r="BR1012" s="186"/>
      <c r="BS1012" s="186"/>
      <c r="BT1012" s="187"/>
      <c r="BU1012" s="188"/>
      <c r="BV1012" s="189"/>
      <c r="BW1012" s="185"/>
    </row>
    <row r="1013" spans="2:75" customFormat="1" ht="18.75">
      <c r="B1013" s="353" t="s">
        <v>1565</v>
      </c>
      <c r="C1013" s="354">
        <v>28075830000105</v>
      </c>
      <c r="D1013" s="355" t="s">
        <v>14</v>
      </c>
      <c r="E1013" s="355" t="s">
        <v>614</v>
      </c>
      <c r="F1013" s="355" t="s">
        <v>1417</v>
      </c>
      <c r="G1013" s="356" t="s">
        <v>1417</v>
      </c>
      <c r="H1013" s="356" t="s">
        <v>865</v>
      </c>
      <c r="I1013" s="356" t="s">
        <v>34</v>
      </c>
      <c r="J1013" s="356" t="s">
        <v>608</v>
      </c>
      <c r="K1013" s="357" t="s">
        <v>48</v>
      </c>
      <c r="L1013" s="358"/>
      <c r="M1013" s="358" t="s">
        <v>1417</v>
      </c>
      <c r="N1013" s="357">
        <v>447951</v>
      </c>
      <c r="O1013" s="357" t="s">
        <v>1320</v>
      </c>
      <c r="P1013" s="361">
        <v>42971</v>
      </c>
      <c r="Q1013" s="362">
        <v>460.83398373</v>
      </c>
      <c r="R1013" s="362">
        <v>564.41413457577698</v>
      </c>
      <c r="S1013" s="841">
        <v>32</v>
      </c>
      <c r="T1013" s="359">
        <v>0.15463639991110911</v>
      </c>
      <c r="U1013" s="664">
        <v>1.5461650213320175</v>
      </c>
      <c r="V1013" s="359">
        <v>8.0193905817175892E-2</v>
      </c>
      <c r="W1013" s="664">
        <v>0.69785545233161239</v>
      </c>
      <c r="X1013" s="359">
        <v>7.6390847804660211E-2</v>
      </c>
      <c r="Y1013" s="664">
        <v>0.50240367069049918</v>
      </c>
      <c r="Z1013" s="359">
        <v>0.10308060034744115</v>
      </c>
      <c r="AA1013" s="664">
        <v>0.54443246855618865</v>
      </c>
      <c r="AB1013" s="359">
        <v>0.17591304503273475</v>
      </c>
      <c r="AC1013" s="363">
        <v>-0.19737521020494903</v>
      </c>
      <c r="AD1013" s="865">
        <v>28069955000114</v>
      </c>
      <c r="AE1013" s="360" t="s">
        <v>1745</v>
      </c>
      <c r="AF1013" s="844" t="s">
        <v>1746</v>
      </c>
      <c r="AG1013" s="364" t="s">
        <v>1557</v>
      </c>
      <c r="AH1013" s="364" t="s">
        <v>1742</v>
      </c>
      <c r="AI1013" s="364">
        <v>100000</v>
      </c>
      <c r="AJ1013" s="364">
        <v>50000</v>
      </c>
      <c r="AK1013" s="364">
        <v>100000</v>
      </c>
      <c r="AL1013" s="359">
        <v>0</v>
      </c>
      <c r="AM1013" s="359">
        <v>0</v>
      </c>
      <c r="AN1013" s="664" t="s">
        <v>2175</v>
      </c>
      <c r="AO1013" s="357" t="s">
        <v>1323</v>
      </c>
      <c r="AP1013" s="360" t="s">
        <v>1762</v>
      </c>
      <c r="AQ1013" s="366" t="s">
        <v>668</v>
      </c>
      <c r="AR1013" s="359">
        <v>0</v>
      </c>
      <c r="AS1013" s="359">
        <v>0</v>
      </c>
      <c r="AT1013" s="359" t="s">
        <v>1417</v>
      </c>
      <c r="AX1013" s="198"/>
      <c r="AY1013" s="184"/>
      <c r="AZ1013" s="184"/>
      <c r="BA1013" s="184"/>
      <c r="BB1013" s="848"/>
      <c r="BC1013" s="184"/>
      <c r="BD1013" s="184"/>
      <c r="BE1013" s="184"/>
      <c r="BF1013" s="184"/>
      <c r="BG1013" s="848"/>
      <c r="BH1013" s="186"/>
      <c r="BI1013" s="199"/>
      <c r="BJ1013" s="199"/>
      <c r="BK1013" s="199"/>
      <c r="BL1013" s="186"/>
      <c r="BM1013" s="186"/>
      <c r="BN1013" s="186"/>
      <c r="BO1013" s="186"/>
      <c r="BP1013" s="186"/>
      <c r="BQ1013" s="186"/>
      <c r="BR1013" s="186"/>
      <c r="BS1013" s="186"/>
      <c r="BT1013" s="187"/>
      <c r="BU1013" s="188"/>
      <c r="BV1013" s="189"/>
      <c r="BW1013" s="185"/>
    </row>
    <row r="1014" spans="2:75" customFormat="1" ht="18.75">
      <c r="B1014" s="353" t="s">
        <v>1566</v>
      </c>
      <c r="C1014" s="354">
        <v>28075715000122</v>
      </c>
      <c r="D1014" s="355" t="s">
        <v>14</v>
      </c>
      <c r="E1014" s="355" t="s">
        <v>1417</v>
      </c>
      <c r="F1014" s="355" t="s">
        <v>1417</v>
      </c>
      <c r="G1014" s="356" t="s">
        <v>1417</v>
      </c>
      <c r="H1014" s="356" t="s">
        <v>34</v>
      </c>
      <c r="I1014" s="356" t="s">
        <v>1417</v>
      </c>
      <c r="J1014" s="356" t="s">
        <v>1417</v>
      </c>
      <c r="K1014" s="357" t="s">
        <v>1417</v>
      </c>
      <c r="L1014" s="358"/>
      <c r="M1014" s="358" t="s">
        <v>1417</v>
      </c>
      <c r="N1014" s="357">
        <v>460532</v>
      </c>
      <c r="O1014" s="357" t="s">
        <v>1320</v>
      </c>
      <c r="P1014" s="361">
        <v>43180</v>
      </c>
      <c r="Q1014" s="362">
        <v>144.41719757000001</v>
      </c>
      <c r="R1014" s="362">
        <v>141.09459504366544</v>
      </c>
      <c r="S1014" s="841">
        <v>32</v>
      </c>
      <c r="T1014" s="359">
        <v>0.14898242268538442</v>
      </c>
      <c r="U1014" s="664">
        <v>1.4896325243077166</v>
      </c>
      <c r="V1014" s="359">
        <v>8.9599575937357789E-2</v>
      </c>
      <c r="W1014" s="664">
        <v>0.7797045418517744</v>
      </c>
      <c r="X1014" s="359">
        <v>0.15817369022493821</v>
      </c>
      <c r="Y1014" s="664">
        <v>1.040269153431532</v>
      </c>
      <c r="Z1014" s="359">
        <v>5.4123367922679799E-2</v>
      </c>
      <c r="AA1014" s="664">
        <v>0.28585901426068738</v>
      </c>
      <c r="AB1014" s="359">
        <v>0.20136592858802829</v>
      </c>
      <c r="AC1014" s="363">
        <v>-0.12571741554520283</v>
      </c>
      <c r="AD1014" s="865">
        <v>28069948000112</v>
      </c>
      <c r="AE1014" s="360" t="s">
        <v>1745</v>
      </c>
      <c r="AF1014" s="844" t="s">
        <v>1746</v>
      </c>
      <c r="AG1014" s="364" t="s">
        <v>1557</v>
      </c>
      <c r="AH1014" s="364" t="s">
        <v>1742</v>
      </c>
      <c r="AI1014" s="364">
        <v>100000</v>
      </c>
      <c r="AJ1014" s="364">
        <v>50000</v>
      </c>
      <c r="AK1014" s="364">
        <v>100000</v>
      </c>
      <c r="AL1014" s="359">
        <v>2.8999999999999998E-2</v>
      </c>
      <c r="AM1014" s="359">
        <v>0</v>
      </c>
      <c r="AN1014" s="664" t="s">
        <v>666</v>
      </c>
      <c r="AO1014" s="357" t="s">
        <v>1323</v>
      </c>
      <c r="AP1014" s="360" t="s">
        <v>1744</v>
      </c>
      <c r="AQ1014" s="366" t="s">
        <v>659</v>
      </c>
      <c r="AR1014" s="359">
        <v>0</v>
      </c>
      <c r="AS1014" s="359">
        <v>0</v>
      </c>
      <c r="AT1014" s="359" t="s">
        <v>1417</v>
      </c>
      <c r="AX1014" s="198"/>
      <c r="AY1014" s="184"/>
      <c r="AZ1014" s="184"/>
      <c r="BA1014" s="184"/>
      <c r="BB1014" s="848"/>
      <c r="BC1014" s="184"/>
      <c r="BD1014" s="184"/>
      <c r="BE1014" s="184"/>
      <c r="BF1014" s="184"/>
      <c r="BG1014" s="848"/>
      <c r="BH1014" s="186"/>
      <c r="BI1014" s="199"/>
      <c r="BJ1014" s="199"/>
      <c r="BK1014" s="199"/>
      <c r="BL1014" s="186"/>
      <c r="BM1014" s="186"/>
      <c r="BN1014" s="186"/>
      <c r="BO1014" s="186"/>
      <c r="BP1014" s="186"/>
      <c r="BQ1014" s="186"/>
      <c r="BR1014" s="186"/>
      <c r="BS1014" s="186"/>
      <c r="BT1014" s="187"/>
      <c r="BU1014" s="188"/>
      <c r="BV1014" s="189"/>
      <c r="BW1014" s="185"/>
    </row>
    <row r="1015" spans="2:75" customFormat="1" ht="18.75">
      <c r="B1015" s="353" t="s">
        <v>1568</v>
      </c>
      <c r="C1015" s="354">
        <v>31608459000104</v>
      </c>
      <c r="D1015" s="355" t="s">
        <v>14</v>
      </c>
      <c r="E1015" s="355" t="s">
        <v>614</v>
      </c>
      <c r="F1015" s="355" t="s">
        <v>1417</v>
      </c>
      <c r="G1015" s="356" t="s">
        <v>1417</v>
      </c>
      <c r="H1015" s="356" t="s">
        <v>1337</v>
      </c>
      <c r="I1015" s="356" t="s">
        <v>34</v>
      </c>
      <c r="J1015" s="356" t="s">
        <v>608</v>
      </c>
      <c r="K1015" s="357" t="s">
        <v>48</v>
      </c>
      <c r="L1015" s="358"/>
      <c r="M1015" s="358" t="s">
        <v>1417</v>
      </c>
      <c r="N1015" s="357">
        <v>487597</v>
      </c>
      <c r="O1015" s="357" t="s">
        <v>1320</v>
      </c>
      <c r="P1015" s="361">
        <v>43525</v>
      </c>
      <c r="Q1015" s="362">
        <v>35.314477599999996</v>
      </c>
      <c r="R1015" s="362">
        <v>38.572833075219165</v>
      </c>
      <c r="S1015" s="841">
        <v>32</v>
      </c>
      <c r="T1015" s="359">
        <v>0.22499557873937981</v>
      </c>
      <c r="U1015" s="664">
        <v>2.2496662752182388</v>
      </c>
      <c r="V1015" s="359">
        <v>0.18747028225728601</v>
      </c>
      <c r="W1015" s="664">
        <v>1.6313852940602487</v>
      </c>
      <c r="X1015" s="359">
        <v>0.35709476034089316</v>
      </c>
      <c r="Y1015" s="664">
        <v>2.3485237241818413</v>
      </c>
      <c r="Z1015" s="359">
        <v>0.33535287080391241</v>
      </c>
      <c r="AA1015" s="664">
        <v>1.7712061306762741</v>
      </c>
      <c r="AB1015" s="359">
        <v>0.19219407931434032</v>
      </c>
      <c r="AC1015" s="363">
        <v>0.37751164061778564</v>
      </c>
      <c r="AD1015" s="865">
        <v>32041623000107</v>
      </c>
      <c r="AE1015" s="360" t="s">
        <v>1745</v>
      </c>
      <c r="AF1015" s="844" t="s">
        <v>1746</v>
      </c>
      <c r="AG1015" s="364" t="s">
        <v>1557</v>
      </c>
      <c r="AH1015" s="364" t="s">
        <v>1742</v>
      </c>
      <c r="AI1015" s="364">
        <v>100000</v>
      </c>
      <c r="AJ1015" s="364">
        <v>50000</v>
      </c>
      <c r="AK1015" s="364">
        <v>100000</v>
      </c>
      <c r="AL1015" s="359">
        <v>0</v>
      </c>
      <c r="AM1015" s="359">
        <v>0</v>
      </c>
      <c r="AN1015" s="664" t="s">
        <v>2252</v>
      </c>
      <c r="AO1015" s="357" t="s">
        <v>1323</v>
      </c>
      <c r="AP1015" s="360" t="s">
        <v>1744</v>
      </c>
      <c r="AQ1015" s="366" t="s">
        <v>659</v>
      </c>
      <c r="AR1015" s="359">
        <v>0</v>
      </c>
      <c r="AS1015" s="359">
        <v>0</v>
      </c>
      <c r="AT1015" s="359" t="s">
        <v>1417</v>
      </c>
      <c r="AX1015" s="198"/>
      <c r="AY1015" s="184"/>
      <c r="AZ1015" s="184"/>
      <c r="BA1015" s="184"/>
      <c r="BB1015" s="848"/>
      <c r="BC1015" s="184"/>
      <c r="BD1015" s="184"/>
      <c r="BE1015" s="184"/>
      <c r="BF1015" s="184"/>
      <c r="BG1015" s="848"/>
      <c r="BH1015" s="186"/>
      <c r="BI1015" s="199"/>
      <c r="BJ1015" s="199"/>
      <c r="BK1015" s="199"/>
      <c r="BL1015" s="186"/>
      <c r="BM1015" s="186"/>
      <c r="BN1015" s="186"/>
      <c r="BO1015" s="186"/>
      <c r="BP1015" s="186"/>
      <c r="BQ1015" s="186"/>
      <c r="BR1015" s="186"/>
      <c r="BS1015" s="186"/>
      <c r="BT1015" s="187"/>
      <c r="BU1015" s="188"/>
      <c r="BV1015" s="189"/>
      <c r="BW1015" s="185"/>
    </row>
    <row r="1016" spans="2:75" customFormat="1" ht="18.75">
      <c r="B1016" s="353" t="s">
        <v>1574</v>
      </c>
      <c r="C1016" s="354">
        <v>31552388000167</v>
      </c>
      <c r="D1016" s="355" t="s">
        <v>14</v>
      </c>
      <c r="E1016" s="355" t="s">
        <v>614</v>
      </c>
      <c r="F1016" s="355" t="s">
        <v>1417</v>
      </c>
      <c r="G1016" s="356" t="s">
        <v>1417</v>
      </c>
      <c r="H1016" s="356" t="s">
        <v>1337</v>
      </c>
      <c r="I1016" s="356" t="s">
        <v>34</v>
      </c>
      <c r="J1016" s="356" t="s">
        <v>608</v>
      </c>
      <c r="K1016" s="357" t="s">
        <v>48</v>
      </c>
      <c r="L1016" s="358"/>
      <c r="M1016" s="358" t="s">
        <v>1417</v>
      </c>
      <c r="N1016" s="357">
        <v>478156</v>
      </c>
      <c r="O1016" s="357" t="s">
        <v>1323</v>
      </c>
      <c r="P1016" s="361">
        <v>43406</v>
      </c>
      <c r="Q1016" s="362">
        <v>172.68984126999999</v>
      </c>
      <c r="R1016" s="362">
        <v>200.71191192840644</v>
      </c>
      <c r="S1016" s="841">
        <v>32</v>
      </c>
      <c r="T1016" s="359">
        <v>0.18778728980852599</v>
      </c>
      <c r="U1016" s="664">
        <v>1.8776312635290633</v>
      </c>
      <c r="V1016" s="359">
        <v>0.11210167726751363</v>
      </c>
      <c r="W1016" s="664">
        <v>0.97552009594097766</v>
      </c>
      <c r="X1016" s="359">
        <v>9.6265215365164636E-2</v>
      </c>
      <c r="Y1016" s="664">
        <v>0.63311245979285646</v>
      </c>
      <c r="Z1016" s="359">
        <v>4.4891677766386806E-2</v>
      </c>
      <c r="AA1016" s="664">
        <v>0.23710074312338483</v>
      </c>
      <c r="AB1016" s="359">
        <v>0.25370131815904184</v>
      </c>
      <c r="AC1016" s="363">
        <v>-1.1088246648476021E-2</v>
      </c>
      <c r="AD1016" s="865">
        <v>31493876000140</v>
      </c>
      <c r="AE1016" s="360" t="s">
        <v>1745</v>
      </c>
      <c r="AF1016" s="844" t="s">
        <v>1746</v>
      </c>
      <c r="AG1016" s="364" t="s">
        <v>1557</v>
      </c>
      <c r="AH1016" s="364" t="s">
        <v>1742</v>
      </c>
      <c r="AI1016" s="364">
        <v>100000</v>
      </c>
      <c r="AJ1016" s="364">
        <v>50000</v>
      </c>
      <c r="AK1016" s="364">
        <v>100000</v>
      </c>
      <c r="AL1016" s="359">
        <v>0</v>
      </c>
      <c r="AM1016" s="359">
        <v>0</v>
      </c>
      <c r="AN1016" s="664" t="s">
        <v>666</v>
      </c>
      <c r="AO1016" s="357" t="s">
        <v>1323</v>
      </c>
      <c r="AP1016" s="360" t="s">
        <v>1744</v>
      </c>
      <c r="AQ1016" s="366" t="s">
        <v>659</v>
      </c>
      <c r="AR1016" s="359">
        <v>0</v>
      </c>
      <c r="AS1016" s="359">
        <v>0</v>
      </c>
      <c r="AT1016" s="359" t="s">
        <v>1417</v>
      </c>
      <c r="AX1016" s="198"/>
      <c r="AY1016" s="184"/>
      <c r="AZ1016" s="184"/>
      <c r="BA1016" s="184"/>
      <c r="BB1016" s="848"/>
      <c r="BC1016" s="184"/>
      <c r="BD1016" s="184"/>
      <c r="BE1016" s="184"/>
      <c r="BF1016" s="184"/>
      <c r="BG1016" s="848"/>
      <c r="BH1016" s="186"/>
      <c r="BI1016" s="199"/>
      <c r="BJ1016" s="199"/>
      <c r="BK1016" s="199"/>
      <c r="BL1016" s="186"/>
      <c r="BM1016" s="186"/>
      <c r="BN1016" s="186"/>
      <c r="BO1016" s="186"/>
      <c r="BP1016" s="186"/>
      <c r="BQ1016" s="186"/>
      <c r="BR1016" s="186"/>
      <c r="BS1016" s="186"/>
      <c r="BT1016" s="187"/>
      <c r="BU1016" s="188"/>
      <c r="BV1016" s="189"/>
      <c r="BW1016" s="185"/>
    </row>
    <row r="1017" spans="2:75" customFormat="1" ht="18.75">
      <c r="B1017" s="353" t="s">
        <v>1587</v>
      </c>
      <c r="C1017" s="354">
        <v>34735784000118</v>
      </c>
      <c r="D1017" s="355" t="s">
        <v>14</v>
      </c>
      <c r="E1017" s="355" t="s">
        <v>614</v>
      </c>
      <c r="F1017" s="355" t="s">
        <v>1417</v>
      </c>
      <c r="G1017" s="356" t="s">
        <v>1417</v>
      </c>
      <c r="H1017" s="356" t="s">
        <v>1337</v>
      </c>
      <c r="I1017" s="356" t="s">
        <v>34</v>
      </c>
      <c r="J1017" s="356" t="s">
        <v>608</v>
      </c>
      <c r="K1017" s="357" t="s">
        <v>48</v>
      </c>
      <c r="L1017" s="358"/>
      <c r="M1017" s="358" t="s">
        <v>1417</v>
      </c>
      <c r="N1017" s="357">
        <v>520152</v>
      </c>
      <c r="O1017" s="357" t="s">
        <v>1320</v>
      </c>
      <c r="P1017" s="361">
        <v>43831</v>
      </c>
      <c r="Q1017" s="362">
        <v>13.887281099999999</v>
      </c>
      <c r="R1017" s="362">
        <v>35.538521368366553</v>
      </c>
      <c r="S1017" s="841">
        <v>32</v>
      </c>
      <c r="T1017" s="359">
        <v>4.1521816192424454E-2</v>
      </c>
      <c r="U1017" s="664">
        <v>0.41516473389065206</v>
      </c>
      <c r="V1017" s="359">
        <v>3.2797333439772425E-2</v>
      </c>
      <c r="W1017" s="664">
        <v>0.28540570171332152</v>
      </c>
      <c r="X1017" s="359">
        <v>-3.8544402373544173E-2</v>
      </c>
      <c r="Y1017" s="664">
        <v>-0.25349698024766304</v>
      </c>
      <c r="Z1017" s="359"/>
      <c r="AA1017" s="664"/>
      <c r="AB1017" s="359">
        <v>0.15236448628808752</v>
      </c>
      <c r="AC1017" s="363">
        <v>-0.53895398211933876</v>
      </c>
      <c r="AD1017" s="865">
        <v>32683857000140</v>
      </c>
      <c r="AE1017" s="360" t="s">
        <v>1745</v>
      </c>
      <c r="AF1017" s="844" t="s">
        <v>1746</v>
      </c>
      <c r="AG1017" s="364" t="s">
        <v>59</v>
      </c>
      <c r="AH1017" s="364" t="s">
        <v>1742</v>
      </c>
      <c r="AI1017" s="364">
        <v>50000</v>
      </c>
      <c r="AJ1017" s="364">
        <v>50000</v>
      </c>
      <c r="AK1017" s="364">
        <v>50000</v>
      </c>
      <c r="AL1017" s="359">
        <v>0.02</v>
      </c>
      <c r="AM1017" s="359">
        <v>0.2</v>
      </c>
      <c r="AN1017" s="664" t="s">
        <v>2175</v>
      </c>
      <c r="AO1017" s="357" t="s">
        <v>1323</v>
      </c>
      <c r="AP1017" s="360" t="s">
        <v>1762</v>
      </c>
      <c r="AQ1017" s="366" t="s">
        <v>668</v>
      </c>
      <c r="AR1017" s="359">
        <v>0</v>
      </c>
      <c r="AS1017" s="359">
        <v>0</v>
      </c>
      <c r="AT1017" s="359" t="s">
        <v>1417</v>
      </c>
      <c r="AX1017" s="198"/>
      <c r="AY1017" s="184"/>
      <c r="AZ1017" s="184"/>
      <c r="BA1017" s="184"/>
      <c r="BB1017" s="848"/>
      <c r="BC1017" s="184"/>
      <c r="BD1017" s="184"/>
      <c r="BE1017" s="184"/>
      <c r="BF1017" s="184"/>
      <c r="BG1017" s="848"/>
      <c r="BH1017" s="186"/>
      <c r="BI1017" s="199"/>
      <c r="BJ1017" s="199"/>
      <c r="BK1017" s="199"/>
      <c r="BL1017" s="186"/>
      <c r="BM1017" s="186"/>
      <c r="BN1017" s="186"/>
      <c r="BO1017" s="186"/>
      <c r="BP1017" s="186"/>
      <c r="BQ1017" s="186"/>
      <c r="BR1017" s="186"/>
      <c r="BS1017" s="186"/>
      <c r="BT1017" s="187"/>
      <c r="BU1017" s="188"/>
      <c r="BV1017" s="189"/>
      <c r="BW1017" s="185"/>
    </row>
    <row r="1018" spans="2:75" customFormat="1" ht="18.75">
      <c r="B1018" s="353" t="s">
        <v>187</v>
      </c>
      <c r="C1018" s="354">
        <v>37681308000150</v>
      </c>
      <c r="D1018" s="355" t="s">
        <v>14</v>
      </c>
      <c r="E1018" s="355" t="s">
        <v>607</v>
      </c>
      <c r="F1018" s="355" t="s">
        <v>1417</v>
      </c>
      <c r="G1018" s="356" t="s">
        <v>1417</v>
      </c>
      <c r="H1018" s="356" t="s">
        <v>34</v>
      </c>
      <c r="I1018" s="356" t="s">
        <v>34</v>
      </c>
      <c r="J1018" s="356" t="s">
        <v>608</v>
      </c>
      <c r="K1018" s="357" t="s">
        <v>48</v>
      </c>
      <c r="L1018" s="358"/>
      <c r="M1018" s="358" t="s">
        <v>1414</v>
      </c>
      <c r="N1018" s="357">
        <v>554588</v>
      </c>
      <c r="O1018" s="357" t="s">
        <v>1320</v>
      </c>
      <c r="P1018" s="361">
        <v>44103</v>
      </c>
      <c r="Q1018" s="362">
        <v>0</v>
      </c>
      <c r="R1018" s="362">
        <v>0</v>
      </c>
      <c r="S1018" s="841">
        <v>32</v>
      </c>
      <c r="T1018" s="359"/>
      <c r="U1018" s="664"/>
      <c r="V1018" s="359"/>
      <c r="W1018" s="664"/>
      <c r="X1018" s="359"/>
      <c r="Y1018" s="664"/>
      <c r="Z1018" s="359"/>
      <c r="AA1018" s="664"/>
      <c r="AB1018" s="359"/>
      <c r="AC1018" s="363"/>
      <c r="AD1018" s="865">
        <v>37681117000198</v>
      </c>
      <c r="AE1018" s="360" t="s">
        <v>2689</v>
      </c>
      <c r="AF1018" s="844" t="s">
        <v>1760</v>
      </c>
      <c r="AG1018" s="364" t="s">
        <v>1435</v>
      </c>
      <c r="AH1018" s="364" t="s">
        <v>1747</v>
      </c>
      <c r="AI1018" s="364">
        <v>5000</v>
      </c>
      <c r="AJ1018" s="364">
        <v>1000</v>
      </c>
      <c r="AK1018" s="364">
        <v>1000</v>
      </c>
      <c r="AL1018" s="359">
        <v>0.02</v>
      </c>
      <c r="AM1018" s="359">
        <v>0.2</v>
      </c>
      <c r="AN1018" s="664" t="s">
        <v>34</v>
      </c>
      <c r="AO1018" s="357" t="s">
        <v>1323</v>
      </c>
      <c r="AP1018" s="360" t="s">
        <v>1744</v>
      </c>
      <c r="AQ1018" s="366" t="s">
        <v>659</v>
      </c>
      <c r="AR1018" s="359">
        <v>3.3333333333333301E-3</v>
      </c>
      <c r="AS1018" s="359">
        <v>3.3333333333333301E-3</v>
      </c>
      <c r="AT1018" s="359" t="s">
        <v>1417</v>
      </c>
      <c r="AX1018" s="198"/>
      <c r="AY1018" s="184"/>
      <c r="AZ1018" s="184"/>
      <c r="BA1018" s="184"/>
      <c r="BB1018" s="848"/>
      <c r="BC1018" s="184"/>
      <c r="BD1018" s="184"/>
      <c r="BE1018" s="184"/>
      <c r="BF1018" s="184"/>
      <c r="BG1018" s="848"/>
      <c r="BH1018" s="186"/>
      <c r="BI1018" s="199"/>
      <c r="BJ1018" s="199"/>
      <c r="BK1018" s="199"/>
      <c r="BL1018" s="186"/>
      <c r="BM1018" s="186"/>
      <c r="BN1018" s="186"/>
      <c r="BO1018" s="186"/>
      <c r="BP1018" s="186"/>
      <c r="BQ1018" s="186"/>
      <c r="BR1018" s="186"/>
      <c r="BS1018" s="186"/>
      <c r="BT1018" s="187"/>
      <c r="BU1018" s="188"/>
      <c r="BV1018" s="189"/>
      <c r="BW1018" s="185"/>
    </row>
    <row r="1019" spans="2:75" customFormat="1" ht="18.75">
      <c r="B1019" s="353" t="s">
        <v>1599</v>
      </c>
      <c r="C1019" s="354">
        <v>34429929000152</v>
      </c>
      <c r="D1019" s="355" t="s">
        <v>14</v>
      </c>
      <c r="E1019" s="355" t="s">
        <v>1417</v>
      </c>
      <c r="F1019" s="355" t="s">
        <v>1417</v>
      </c>
      <c r="G1019" s="356" t="s">
        <v>1417</v>
      </c>
      <c r="H1019" s="356" t="s">
        <v>34</v>
      </c>
      <c r="I1019" s="356" t="s">
        <v>1417</v>
      </c>
      <c r="J1019" s="356" t="s">
        <v>1417</v>
      </c>
      <c r="K1019" s="357" t="s">
        <v>1417</v>
      </c>
      <c r="L1019" s="358"/>
      <c r="M1019" s="358" t="s">
        <v>1417</v>
      </c>
      <c r="N1019" s="357">
        <v>564540</v>
      </c>
      <c r="O1019" s="357" t="s">
        <v>1320</v>
      </c>
      <c r="P1019" s="361">
        <v>44102</v>
      </c>
      <c r="Q1019" s="362">
        <v>85967606.409999996</v>
      </c>
      <c r="R1019" s="362">
        <v>8111143.7215962689</v>
      </c>
      <c r="S1019" s="841">
        <v>32</v>
      </c>
      <c r="T1019" s="359">
        <v>1.2782127653945041E-2</v>
      </c>
      <c r="U1019" s="664">
        <v>0.12780482918699085</v>
      </c>
      <c r="V1019" s="359">
        <v>-1.4723728962919291E-2</v>
      </c>
      <c r="W1019" s="664">
        <v>-0.12812737365418861</v>
      </c>
      <c r="X1019" s="359">
        <v>-0.28383427507369918</v>
      </c>
      <c r="Y1019" s="664">
        <v>-1.8667076719641287</v>
      </c>
      <c r="Z1019" s="359"/>
      <c r="AA1019" s="664"/>
      <c r="AB1019" s="359">
        <v>0.20955810376377151</v>
      </c>
      <c r="AC1019" s="363">
        <v>-0.61862799239375355</v>
      </c>
      <c r="AD1019" s="865">
        <v>0</v>
      </c>
      <c r="AE1019" s="360" t="s">
        <v>1911</v>
      </c>
      <c r="AF1019" s="844" t="s">
        <v>1760</v>
      </c>
      <c r="AG1019" s="364" t="s">
        <v>1435</v>
      </c>
      <c r="AH1019" s="364" t="s">
        <v>1817</v>
      </c>
      <c r="AI1019" s="364">
        <v>0</v>
      </c>
      <c r="AJ1019" s="364">
        <v>0</v>
      </c>
      <c r="AK1019" s="364">
        <v>0</v>
      </c>
      <c r="AL1019" s="359">
        <v>2.3999999999999998E-3</v>
      </c>
      <c r="AM1019" s="359">
        <v>0</v>
      </c>
      <c r="AN1019" s="664" t="s">
        <v>34</v>
      </c>
      <c r="AO1019" s="357" t="s">
        <v>1323</v>
      </c>
      <c r="AP1019" s="360" t="s">
        <v>1744</v>
      </c>
      <c r="AQ1019" s="366" t="s">
        <v>687</v>
      </c>
      <c r="AR1019" s="359">
        <v>0</v>
      </c>
      <c r="AS1019" s="359">
        <v>0</v>
      </c>
      <c r="AT1019" s="359" t="s">
        <v>1417</v>
      </c>
      <c r="AX1019" s="198"/>
      <c r="AY1019" s="184"/>
      <c r="AZ1019" s="184"/>
      <c r="BA1019" s="184"/>
      <c r="BB1019" s="848"/>
      <c r="BC1019" s="184"/>
      <c r="BD1019" s="184"/>
      <c r="BE1019" s="184"/>
      <c r="BF1019" s="184"/>
      <c r="BG1019" s="848"/>
      <c r="BH1019" s="186"/>
      <c r="BI1019" s="199"/>
      <c r="BJ1019" s="199"/>
      <c r="BK1019" s="199"/>
      <c r="BL1019" s="186"/>
      <c r="BM1019" s="186"/>
      <c r="BN1019" s="186"/>
      <c r="BO1019" s="186"/>
      <c r="BP1019" s="186"/>
      <c r="BQ1019" s="186"/>
      <c r="BR1019" s="186"/>
      <c r="BS1019" s="186"/>
      <c r="BT1019" s="187"/>
      <c r="BU1019" s="188"/>
      <c r="BV1019" s="189"/>
      <c r="BW1019" s="185"/>
    </row>
    <row r="1020" spans="2:75" customFormat="1" ht="18.75">
      <c r="B1020" s="353" t="s">
        <v>1292</v>
      </c>
      <c r="C1020" s="354">
        <v>37751366000102</v>
      </c>
      <c r="D1020" s="355" t="s">
        <v>14</v>
      </c>
      <c r="E1020" s="355" t="s">
        <v>607</v>
      </c>
      <c r="F1020" s="355" t="s">
        <v>1417</v>
      </c>
      <c r="G1020" s="356" t="s">
        <v>1417</v>
      </c>
      <c r="H1020" s="356" t="s">
        <v>34</v>
      </c>
      <c r="I1020" s="356" t="s">
        <v>34</v>
      </c>
      <c r="J1020" s="356" t="s">
        <v>608</v>
      </c>
      <c r="K1020" s="357" t="s">
        <v>48</v>
      </c>
      <c r="L1020" s="358"/>
      <c r="M1020" s="358" t="s">
        <v>34</v>
      </c>
      <c r="N1020" s="357">
        <v>573256</v>
      </c>
      <c r="O1020" s="357" t="s">
        <v>1320</v>
      </c>
      <c r="P1020" s="361">
        <v>43993</v>
      </c>
      <c r="Q1020" s="362">
        <v>11.27547064</v>
      </c>
      <c r="R1020" s="362">
        <v>9.1608493595200073</v>
      </c>
      <c r="S1020" s="841">
        <v>32</v>
      </c>
      <c r="T1020" s="359">
        <v>7.0190529261224377E-2</v>
      </c>
      <c r="U1020" s="664">
        <v>0.70181497522492464</v>
      </c>
      <c r="V1020" s="359">
        <v>4.711469651759348E-2</v>
      </c>
      <c r="W1020" s="664">
        <v>0.40999683847185531</v>
      </c>
      <c r="X1020" s="359">
        <v>-8.6509390000000685E-2</v>
      </c>
      <c r="Y1020" s="664">
        <v>-0.56895081458364016</v>
      </c>
      <c r="Z1020" s="359"/>
      <c r="AA1020" s="664"/>
      <c r="AB1020" s="359">
        <v>0.22497894742599775</v>
      </c>
      <c r="AC1020" s="363">
        <v>-0.30136190215314507</v>
      </c>
      <c r="AD1020" s="865">
        <v>37487612000160</v>
      </c>
      <c r="AE1020" s="360" t="s">
        <v>2060</v>
      </c>
      <c r="AF1020" s="844" t="s">
        <v>1799</v>
      </c>
      <c r="AG1020" s="364" t="s">
        <v>736</v>
      </c>
      <c r="AH1020" s="364" t="s">
        <v>1747</v>
      </c>
      <c r="AI1020" s="364">
        <v>500</v>
      </c>
      <c r="AJ1020" s="364">
        <v>100</v>
      </c>
      <c r="AK1020" s="364">
        <v>500</v>
      </c>
      <c r="AL1020" s="359">
        <v>0</v>
      </c>
      <c r="AM1020" s="359">
        <v>0</v>
      </c>
      <c r="AN1020" s="664" t="s">
        <v>666</v>
      </c>
      <c r="AO1020" s="357" t="s">
        <v>1323</v>
      </c>
      <c r="AP1020" s="360" t="s">
        <v>1744</v>
      </c>
      <c r="AQ1020" s="366" t="s">
        <v>659</v>
      </c>
      <c r="AR1020" s="359">
        <v>5.0133333333333297E-3</v>
      </c>
      <c r="AS1020" s="359">
        <v>5.0133333333333297E-3</v>
      </c>
      <c r="AT1020" s="359" t="s">
        <v>1417</v>
      </c>
      <c r="AX1020" s="198"/>
      <c r="AY1020" s="184"/>
      <c r="AZ1020" s="184"/>
      <c r="BA1020" s="184"/>
      <c r="BB1020" s="848"/>
      <c r="BC1020" s="184"/>
      <c r="BD1020" s="184"/>
      <c r="BE1020" s="184"/>
      <c r="BF1020" s="184"/>
      <c r="BG1020" s="848"/>
      <c r="BH1020" s="186"/>
      <c r="BI1020" s="199"/>
      <c r="BJ1020" s="199"/>
      <c r="BK1020" s="199"/>
      <c r="BL1020" s="186"/>
      <c r="BM1020" s="186"/>
      <c r="BN1020" s="186"/>
      <c r="BO1020" s="186"/>
      <c r="BP1020" s="186"/>
      <c r="BQ1020" s="186"/>
      <c r="BR1020" s="186"/>
      <c r="BS1020" s="186"/>
      <c r="BT1020" s="187"/>
      <c r="BU1020" s="188"/>
      <c r="BV1020" s="189"/>
      <c r="BW1020" s="185"/>
    </row>
    <row r="1021" spans="2:75" customFormat="1" ht="18.75">
      <c r="B1021" s="353" t="s">
        <v>1293</v>
      </c>
      <c r="C1021" s="354">
        <v>37487351000189</v>
      </c>
      <c r="D1021" s="355" t="s">
        <v>14</v>
      </c>
      <c r="E1021" s="355" t="s">
        <v>614</v>
      </c>
      <c r="F1021" s="355" t="s">
        <v>1417</v>
      </c>
      <c r="G1021" s="356" t="s">
        <v>1417</v>
      </c>
      <c r="H1021" s="356" t="s">
        <v>1337</v>
      </c>
      <c r="I1021" s="356" t="s">
        <v>34</v>
      </c>
      <c r="J1021" s="356" t="s">
        <v>608</v>
      </c>
      <c r="K1021" s="357" t="s">
        <v>48</v>
      </c>
      <c r="L1021" s="358"/>
      <c r="M1021" s="358" t="s">
        <v>34</v>
      </c>
      <c r="N1021" s="357">
        <v>573231</v>
      </c>
      <c r="O1021" s="357" t="s">
        <v>1320</v>
      </c>
      <c r="P1021" s="361">
        <v>43993</v>
      </c>
      <c r="Q1021" s="362">
        <v>45.764811819999998</v>
      </c>
      <c r="R1021" s="362">
        <v>41.020881663799976</v>
      </c>
      <c r="S1021" s="841">
        <v>32</v>
      </c>
      <c r="T1021" s="359">
        <v>0.15615291135385356</v>
      </c>
      <c r="U1021" s="664">
        <v>1.5613281843943307</v>
      </c>
      <c r="V1021" s="359">
        <v>0.13323555716748414</v>
      </c>
      <c r="W1021" s="664">
        <v>1.1594292492217633</v>
      </c>
      <c r="X1021" s="359">
        <v>-3.3941970000000765E-2</v>
      </c>
      <c r="Y1021" s="664">
        <v>-0.22322792335113864</v>
      </c>
      <c r="Z1021" s="359"/>
      <c r="AA1021" s="664"/>
      <c r="AB1021" s="359">
        <v>0.22820044754217297</v>
      </c>
      <c r="AC1021" s="363">
        <v>8.0283703675882417E-2</v>
      </c>
      <c r="AD1021" s="865">
        <v>37467645000149</v>
      </c>
      <c r="AE1021" s="360" t="s">
        <v>2060</v>
      </c>
      <c r="AF1021" s="844" t="s">
        <v>1799</v>
      </c>
      <c r="AG1021" s="364" t="s">
        <v>736</v>
      </c>
      <c r="AH1021" s="364" t="s">
        <v>1747</v>
      </c>
      <c r="AI1021" s="364">
        <v>500</v>
      </c>
      <c r="AJ1021" s="364">
        <v>100</v>
      </c>
      <c r="AK1021" s="364">
        <v>500</v>
      </c>
      <c r="AL1021" s="359">
        <v>0</v>
      </c>
      <c r="AM1021" s="359">
        <v>0</v>
      </c>
      <c r="AN1021" s="664" t="s">
        <v>64</v>
      </c>
      <c r="AO1021" s="357" t="s">
        <v>1323</v>
      </c>
      <c r="AP1021" s="360" t="s">
        <v>1762</v>
      </c>
      <c r="AQ1021" s="366" t="s">
        <v>668</v>
      </c>
      <c r="AR1021" s="359">
        <v>5.0133333333333297E-3</v>
      </c>
      <c r="AS1021" s="359">
        <v>5.0133333333333297E-3</v>
      </c>
      <c r="AT1021" s="359" t="s">
        <v>1417</v>
      </c>
      <c r="AX1021" s="198"/>
      <c r="AY1021" s="184"/>
      <c r="AZ1021" s="184"/>
      <c r="BA1021" s="184"/>
      <c r="BB1021" s="848"/>
      <c r="BC1021" s="184"/>
      <c r="BD1021" s="184"/>
      <c r="BE1021" s="184"/>
      <c r="BF1021" s="184"/>
      <c r="BG1021" s="848"/>
      <c r="BH1021" s="186"/>
      <c r="BI1021" s="199"/>
      <c r="BJ1021" s="199"/>
      <c r="BK1021" s="199"/>
      <c r="BL1021" s="186"/>
      <c r="BM1021" s="186"/>
      <c r="BN1021" s="186"/>
      <c r="BO1021" s="186"/>
      <c r="BP1021" s="186"/>
      <c r="BQ1021" s="186"/>
      <c r="BR1021" s="186"/>
      <c r="BS1021" s="186"/>
      <c r="BT1021" s="187"/>
      <c r="BU1021" s="188"/>
      <c r="BV1021" s="189"/>
      <c r="BW1021" s="185"/>
    </row>
    <row r="1022" spans="2:75" customFormat="1" ht="18.75">
      <c r="B1022" s="353" t="s">
        <v>194</v>
      </c>
      <c r="C1022" s="354">
        <v>40102191000117</v>
      </c>
      <c r="D1022" s="355" t="s">
        <v>14</v>
      </c>
      <c r="E1022" s="355" t="s">
        <v>614</v>
      </c>
      <c r="F1022" s="355" t="s">
        <v>1417</v>
      </c>
      <c r="G1022" s="356" t="s">
        <v>1417</v>
      </c>
      <c r="H1022" s="356" t="s">
        <v>1337</v>
      </c>
      <c r="I1022" s="356" t="s">
        <v>34</v>
      </c>
      <c r="J1022" s="356" t="s">
        <v>608</v>
      </c>
      <c r="K1022" s="357" t="s">
        <v>48</v>
      </c>
      <c r="L1022" s="358"/>
      <c r="M1022" s="358" t="s">
        <v>34</v>
      </c>
      <c r="N1022" s="357">
        <v>568007</v>
      </c>
      <c r="O1022" s="357" t="s">
        <v>1320</v>
      </c>
      <c r="P1022" s="361">
        <v>44193</v>
      </c>
      <c r="Q1022" s="362">
        <v>0</v>
      </c>
      <c r="R1022" s="362">
        <v>0</v>
      </c>
      <c r="S1022" s="841">
        <v>32</v>
      </c>
      <c r="T1022" s="359"/>
      <c r="U1022" s="664"/>
      <c r="V1022" s="359"/>
      <c r="W1022" s="664"/>
      <c r="X1022" s="359"/>
      <c r="Y1022" s="664"/>
      <c r="Z1022" s="359"/>
      <c r="AA1022" s="664"/>
      <c r="AB1022" s="359"/>
      <c r="AC1022" s="363"/>
      <c r="AD1022" s="865">
        <v>40102156000106</v>
      </c>
      <c r="AE1022" s="360" t="s">
        <v>1979</v>
      </c>
      <c r="AF1022" s="844" t="s">
        <v>1760</v>
      </c>
      <c r="AG1022" s="364" t="s">
        <v>1435</v>
      </c>
      <c r="AH1022" s="364" t="s">
        <v>1747</v>
      </c>
      <c r="AI1022" s="364">
        <v>500</v>
      </c>
      <c r="AJ1022" s="364">
        <v>100</v>
      </c>
      <c r="AK1022" s="364">
        <v>500</v>
      </c>
      <c r="AL1022" s="359">
        <v>1.9199999999999998E-2</v>
      </c>
      <c r="AM1022" s="359">
        <v>0.2</v>
      </c>
      <c r="AN1022" s="664" t="s">
        <v>34</v>
      </c>
      <c r="AO1022" s="357" t="s">
        <v>1323</v>
      </c>
      <c r="AP1022" s="360" t="s">
        <v>1762</v>
      </c>
      <c r="AQ1022" s="366" t="s">
        <v>668</v>
      </c>
      <c r="AR1022" s="359">
        <v>6.4000000000000003E-3</v>
      </c>
      <c r="AS1022" s="359">
        <v>6.4000000000000003E-3</v>
      </c>
      <c r="AT1022" s="359" t="s">
        <v>1417</v>
      </c>
      <c r="AX1022" s="198"/>
      <c r="AY1022" s="184"/>
      <c r="AZ1022" s="184"/>
      <c r="BA1022" s="184"/>
      <c r="BB1022" s="848"/>
      <c r="BC1022" s="184"/>
      <c r="BD1022" s="184"/>
      <c r="BE1022" s="184"/>
      <c r="BF1022" s="184"/>
      <c r="BG1022" s="848"/>
      <c r="BH1022" s="186"/>
      <c r="BI1022" s="199"/>
      <c r="BJ1022" s="199"/>
      <c r="BK1022" s="199"/>
      <c r="BL1022" s="186"/>
      <c r="BM1022" s="186"/>
      <c r="BN1022" s="186"/>
      <c r="BO1022" s="186"/>
      <c r="BP1022" s="186"/>
      <c r="BQ1022" s="186"/>
      <c r="BR1022" s="186"/>
      <c r="BS1022" s="186"/>
      <c r="BT1022" s="187"/>
      <c r="BU1022" s="188"/>
      <c r="BV1022" s="189"/>
      <c r="BW1022" s="185"/>
    </row>
    <row r="1023" spans="2:75" customFormat="1" ht="18.75">
      <c r="B1023" s="353" t="s">
        <v>925</v>
      </c>
      <c r="C1023" s="354">
        <v>26406529000101</v>
      </c>
      <c r="D1023" s="355" t="s">
        <v>14</v>
      </c>
      <c r="E1023" s="355" t="s">
        <v>614</v>
      </c>
      <c r="F1023" s="355" t="s">
        <v>1417</v>
      </c>
      <c r="G1023" s="356" t="s">
        <v>1417</v>
      </c>
      <c r="H1023" s="356" t="s">
        <v>1337</v>
      </c>
      <c r="I1023" s="356" t="s">
        <v>34</v>
      </c>
      <c r="J1023" s="356" t="s">
        <v>608</v>
      </c>
      <c r="K1023" s="357" t="s">
        <v>48</v>
      </c>
      <c r="L1023" s="358"/>
      <c r="M1023" s="358" t="s">
        <v>34</v>
      </c>
      <c r="N1023" s="357">
        <v>464635</v>
      </c>
      <c r="O1023" s="357" t="s">
        <v>1320</v>
      </c>
      <c r="P1023" s="361">
        <v>42649</v>
      </c>
      <c r="Q1023" s="362">
        <v>21.621715930000001</v>
      </c>
      <c r="R1023" s="362">
        <v>35.807437493346598</v>
      </c>
      <c r="S1023" s="841">
        <v>32</v>
      </c>
      <c r="T1023" s="359">
        <v>-5.9227548827345267E-2</v>
      </c>
      <c r="U1023" s="664">
        <v>-0.59219927745806633</v>
      </c>
      <c r="V1023" s="359">
        <v>-5.1869869949586866E-2</v>
      </c>
      <c r="W1023" s="664">
        <v>-0.45137683702017728</v>
      </c>
      <c r="X1023" s="359">
        <v>-1.0664198529992674E-3</v>
      </c>
      <c r="Y1023" s="664">
        <v>-7.0135790352017771E-3</v>
      </c>
      <c r="Z1023" s="359">
        <v>0.10414410171350674</v>
      </c>
      <c r="AA1023" s="664">
        <v>0.55004947769358581</v>
      </c>
      <c r="AB1023" s="359">
        <v>0.18444975795197499</v>
      </c>
      <c r="AC1023" s="363">
        <v>-0.90422807738960009</v>
      </c>
      <c r="AD1023" s="865">
        <v>26470533000120</v>
      </c>
      <c r="AE1023" s="360" t="s">
        <v>1979</v>
      </c>
      <c r="AF1023" s="844" t="s">
        <v>1760</v>
      </c>
      <c r="AG1023" s="364" t="s">
        <v>1435</v>
      </c>
      <c r="AH1023" s="364" t="s">
        <v>1742</v>
      </c>
      <c r="AI1023" s="364">
        <v>500</v>
      </c>
      <c r="AJ1023" s="364">
        <v>500</v>
      </c>
      <c r="AK1023" s="364">
        <v>500</v>
      </c>
      <c r="AL1023" s="359">
        <v>1.9199999999999998E-2</v>
      </c>
      <c r="AM1023" s="359">
        <v>0.2</v>
      </c>
      <c r="AN1023" s="664" t="s">
        <v>34</v>
      </c>
      <c r="AO1023" s="357" t="s">
        <v>1323</v>
      </c>
      <c r="AP1023" s="360" t="s">
        <v>1744</v>
      </c>
      <c r="AQ1023" s="366" t="s">
        <v>659</v>
      </c>
      <c r="AR1023" s="359">
        <v>6.4000000000000003E-3</v>
      </c>
      <c r="AS1023" s="359">
        <v>6.4000000000000003E-3</v>
      </c>
      <c r="AT1023" s="359" t="s">
        <v>1417</v>
      </c>
      <c r="AX1023" s="198"/>
      <c r="AY1023" s="184"/>
      <c r="AZ1023" s="184"/>
      <c r="BA1023" s="184"/>
      <c r="BB1023" s="848"/>
      <c r="BC1023" s="184"/>
      <c r="BD1023" s="184"/>
      <c r="BE1023" s="184"/>
      <c r="BF1023" s="184"/>
      <c r="BG1023" s="848"/>
      <c r="BH1023" s="186"/>
      <c r="BI1023" s="199"/>
      <c r="BJ1023" s="199"/>
      <c r="BK1023" s="199"/>
      <c r="BL1023" s="186"/>
      <c r="BM1023" s="186"/>
      <c r="BN1023" s="186"/>
      <c r="BO1023" s="186"/>
      <c r="BP1023" s="186"/>
      <c r="BQ1023" s="186"/>
      <c r="BR1023" s="186"/>
      <c r="BS1023" s="186"/>
      <c r="BT1023" s="187"/>
      <c r="BU1023" s="188"/>
      <c r="BV1023" s="189"/>
      <c r="BW1023" s="185"/>
    </row>
    <row r="1024" spans="2:75" customFormat="1" ht="18.75">
      <c r="B1024" s="353" t="s">
        <v>554</v>
      </c>
      <c r="C1024" s="354">
        <v>35502496000186</v>
      </c>
      <c r="D1024" s="355" t="s">
        <v>14</v>
      </c>
      <c r="E1024" s="355" t="s">
        <v>607</v>
      </c>
      <c r="F1024" s="355" t="s">
        <v>1417</v>
      </c>
      <c r="G1024" s="356" t="s">
        <v>1417</v>
      </c>
      <c r="H1024" s="356" t="s">
        <v>34</v>
      </c>
      <c r="I1024" s="356" t="s">
        <v>34</v>
      </c>
      <c r="J1024" s="356" t="s">
        <v>608</v>
      </c>
      <c r="K1024" s="357" t="s">
        <v>48</v>
      </c>
      <c r="L1024" s="358"/>
      <c r="M1024" s="358" t="s">
        <v>34</v>
      </c>
      <c r="N1024" s="357">
        <v>606979</v>
      </c>
      <c r="O1024" s="357" t="s">
        <v>1320</v>
      </c>
      <c r="P1024" s="361">
        <v>44412</v>
      </c>
      <c r="Q1024" s="362">
        <v>37.220744590000002</v>
      </c>
      <c r="R1024" s="362">
        <v>41.579540054063756</v>
      </c>
      <c r="S1024" s="841">
        <v>32</v>
      </c>
      <c r="T1024" s="359">
        <v>5.1529355558720402E-2</v>
      </c>
      <c r="U1024" s="664">
        <v>0.5152272503917128</v>
      </c>
      <c r="V1024" s="359">
        <v>0.10035961847868302</v>
      </c>
      <c r="W1024" s="664">
        <v>0.87333951670762744</v>
      </c>
      <c r="X1024" s="359"/>
      <c r="Y1024" s="664"/>
      <c r="Z1024" s="359"/>
      <c r="AA1024" s="664"/>
      <c r="AB1024" s="359">
        <v>0.23850269974303881</v>
      </c>
      <c r="AC1024" s="363">
        <v>-6.1027240342785172E-2</v>
      </c>
      <c r="AD1024" s="865">
        <v>0</v>
      </c>
      <c r="AE1024" s="360" t="s">
        <v>1958</v>
      </c>
      <c r="AF1024" s="844" t="s">
        <v>1783</v>
      </c>
      <c r="AG1024" s="364" t="s">
        <v>59</v>
      </c>
      <c r="AH1024" s="364" t="s">
        <v>1747</v>
      </c>
      <c r="AI1024" s="364">
        <v>1000</v>
      </c>
      <c r="AJ1024" s="364">
        <v>1000</v>
      </c>
      <c r="AK1024" s="364">
        <v>1000</v>
      </c>
      <c r="AL1024" s="359">
        <v>5.5000000000000005E-3</v>
      </c>
      <c r="AM1024" s="359">
        <v>0</v>
      </c>
      <c r="AN1024" s="664" t="s">
        <v>666</v>
      </c>
      <c r="AO1024" s="357" t="s">
        <v>1323</v>
      </c>
      <c r="AP1024" s="360" t="s">
        <v>1744</v>
      </c>
      <c r="AQ1024" s="366" t="s">
        <v>659</v>
      </c>
      <c r="AR1024" s="359">
        <v>4.0000000000000001E-3</v>
      </c>
      <c r="AS1024" s="359">
        <v>4.0000000000000001E-3</v>
      </c>
      <c r="AT1024" s="359" t="s">
        <v>1417</v>
      </c>
      <c r="AX1024" s="198"/>
      <c r="AY1024" s="184"/>
      <c r="AZ1024" s="184"/>
      <c r="BA1024" s="184"/>
      <c r="BB1024" s="848"/>
      <c r="BC1024" s="184"/>
      <c r="BD1024" s="184"/>
      <c r="BE1024" s="184"/>
      <c r="BF1024" s="184"/>
      <c r="BG1024" s="848"/>
      <c r="BH1024" s="186"/>
      <c r="BI1024" s="199"/>
      <c r="BJ1024" s="199"/>
      <c r="BK1024" s="199"/>
      <c r="BL1024" s="186"/>
      <c r="BM1024" s="186"/>
      <c r="BN1024" s="186"/>
      <c r="BO1024" s="186"/>
      <c r="BP1024" s="186"/>
      <c r="BQ1024" s="186"/>
      <c r="BR1024" s="186"/>
      <c r="BS1024" s="186"/>
      <c r="BT1024" s="187"/>
      <c r="BU1024" s="188"/>
      <c r="BV1024" s="189"/>
      <c r="BW1024" s="185"/>
    </row>
    <row r="1025" spans="2:75" customFormat="1" ht="18.75">
      <c r="B1025" s="353" t="s">
        <v>51</v>
      </c>
      <c r="C1025" s="354">
        <v>35725802000143</v>
      </c>
      <c r="D1025" s="355" t="s">
        <v>14</v>
      </c>
      <c r="E1025" s="355" t="s">
        <v>607</v>
      </c>
      <c r="F1025" s="355" t="s">
        <v>1417</v>
      </c>
      <c r="G1025" s="356" t="s">
        <v>1417</v>
      </c>
      <c r="H1025" s="356" t="s">
        <v>34</v>
      </c>
      <c r="I1025" s="356" t="s">
        <v>34</v>
      </c>
      <c r="J1025" s="356" t="s">
        <v>700</v>
      </c>
      <c r="K1025" s="357" t="s">
        <v>48</v>
      </c>
      <c r="L1025" s="358"/>
      <c r="M1025" s="358" t="s">
        <v>34</v>
      </c>
      <c r="N1025" s="357">
        <v>526908</v>
      </c>
      <c r="O1025" s="357" t="s">
        <v>1323</v>
      </c>
      <c r="P1025" s="361">
        <v>43873</v>
      </c>
      <c r="Q1025" s="362">
        <v>13.197017349999999</v>
      </c>
      <c r="R1025" s="362">
        <v>13.101575759123499</v>
      </c>
      <c r="S1025" s="841">
        <v>32</v>
      </c>
      <c r="T1025" s="359">
        <v>0.13046248966986296</v>
      </c>
      <c r="U1025" s="664">
        <v>1.3044570246034317</v>
      </c>
      <c r="V1025" s="359">
        <v>0.19297441418835226</v>
      </c>
      <c r="W1025" s="664">
        <v>1.6792828049659267</v>
      </c>
      <c r="X1025" s="359">
        <v>0.82477340648830344</v>
      </c>
      <c r="Y1025" s="664">
        <v>5.4243302544202461</v>
      </c>
      <c r="Z1025" s="359"/>
      <c r="AA1025" s="664"/>
      <c r="AB1025" s="359">
        <v>0.26625762844257245</v>
      </c>
      <c r="AC1025" s="363">
        <v>0.29317332459784867</v>
      </c>
      <c r="AD1025" s="865">
        <v>36016436000116</v>
      </c>
      <c r="AE1025" s="360" t="s">
        <v>1912</v>
      </c>
      <c r="AF1025" s="844" t="s">
        <v>1760</v>
      </c>
      <c r="AG1025" s="364" t="s">
        <v>1435</v>
      </c>
      <c r="AH1025" s="364" t="s">
        <v>1742</v>
      </c>
      <c r="AI1025" s="364">
        <v>5000</v>
      </c>
      <c r="AJ1025" s="364">
        <v>1000</v>
      </c>
      <c r="AK1025" s="364">
        <v>5000</v>
      </c>
      <c r="AL1025" s="359">
        <v>0.02</v>
      </c>
      <c r="AM1025" s="359">
        <v>0.2</v>
      </c>
      <c r="AN1025" s="664" t="s">
        <v>34</v>
      </c>
      <c r="AO1025" s="357" t="s">
        <v>1323</v>
      </c>
      <c r="AP1025" s="360" t="s">
        <v>1744</v>
      </c>
      <c r="AQ1025" s="366" t="s">
        <v>659</v>
      </c>
      <c r="AR1025" s="359">
        <v>4.0000000000000001E-3</v>
      </c>
      <c r="AS1025" s="359">
        <v>4.0000000000000001E-3</v>
      </c>
      <c r="AT1025" s="359" t="s">
        <v>1417</v>
      </c>
      <c r="AX1025" s="198"/>
      <c r="AY1025" s="184"/>
      <c r="AZ1025" s="184"/>
      <c r="BA1025" s="184"/>
      <c r="BB1025" s="848"/>
      <c r="BC1025" s="184"/>
      <c r="BD1025" s="184"/>
      <c r="BE1025" s="184"/>
      <c r="BF1025" s="184"/>
      <c r="BG1025" s="848"/>
      <c r="BH1025" s="186"/>
      <c r="BI1025" s="199"/>
      <c r="BJ1025" s="199"/>
      <c r="BK1025" s="199"/>
      <c r="BL1025" s="186"/>
      <c r="BM1025" s="186"/>
      <c r="BN1025" s="186"/>
      <c r="BO1025" s="186"/>
      <c r="BP1025" s="186"/>
      <c r="BQ1025" s="186"/>
      <c r="BR1025" s="186"/>
      <c r="BS1025" s="186"/>
      <c r="BT1025" s="187"/>
      <c r="BU1025" s="188"/>
      <c r="BV1025" s="189"/>
      <c r="BW1025" s="185"/>
    </row>
    <row r="1026" spans="2:75" customFormat="1" ht="18.75">
      <c r="B1026" s="353" t="s">
        <v>932</v>
      </c>
      <c r="C1026" s="354">
        <v>42773832000190</v>
      </c>
      <c r="D1026" s="355" t="s">
        <v>14</v>
      </c>
      <c r="E1026" s="355" t="s">
        <v>607</v>
      </c>
      <c r="F1026" s="355" t="s">
        <v>1417</v>
      </c>
      <c r="G1026" s="356" t="s">
        <v>1417</v>
      </c>
      <c r="H1026" s="356" t="s">
        <v>34</v>
      </c>
      <c r="I1026" s="356" t="s">
        <v>34</v>
      </c>
      <c r="J1026" s="356" t="s">
        <v>608</v>
      </c>
      <c r="K1026" s="357" t="s">
        <v>48</v>
      </c>
      <c r="L1026" s="358"/>
      <c r="M1026" s="358" t="s">
        <v>34</v>
      </c>
      <c r="N1026" s="357">
        <v>625566</v>
      </c>
      <c r="O1026" s="357" t="s">
        <v>1320</v>
      </c>
      <c r="P1026" s="361">
        <v>44429</v>
      </c>
      <c r="Q1026" s="362">
        <v>4.3499999999999996</v>
      </c>
      <c r="R1026" s="362">
        <v>4.0541592920353988</v>
      </c>
      <c r="S1026" s="841">
        <v>32</v>
      </c>
      <c r="T1026" s="359">
        <v>-7.8431372549019107E-2</v>
      </c>
      <c r="U1026" s="664">
        <v>-0.78421280423020012</v>
      </c>
      <c r="V1026" s="359">
        <v>-5.9999999999999387E-2</v>
      </c>
      <c r="W1026" s="664">
        <v>-0.52212604827296405</v>
      </c>
      <c r="X1026" s="359"/>
      <c r="Y1026" s="664"/>
      <c r="Z1026" s="359"/>
      <c r="AA1026" s="664"/>
      <c r="AB1026" s="359">
        <v>0.31952974180714128</v>
      </c>
      <c r="AC1026" s="363">
        <v>-0.54741314241688765</v>
      </c>
      <c r="AD1026" s="865">
        <v>29275418000193</v>
      </c>
      <c r="AE1026" s="360" t="s">
        <v>2081</v>
      </c>
      <c r="AF1026" s="844" t="s">
        <v>1760</v>
      </c>
      <c r="AG1026" s="364" t="s">
        <v>1435</v>
      </c>
      <c r="AH1026" s="364" t="s">
        <v>1817</v>
      </c>
      <c r="AI1026" s="364">
        <v>5000</v>
      </c>
      <c r="AJ1026" s="364">
        <v>1000</v>
      </c>
      <c r="AK1026" s="364">
        <v>5000</v>
      </c>
      <c r="AL1026" s="359">
        <v>0</v>
      </c>
      <c r="AM1026" s="359">
        <v>0</v>
      </c>
      <c r="AN1026" s="664" t="s">
        <v>2161</v>
      </c>
      <c r="AO1026" s="357" t="s">
        <v>1323</v>
      </c>
      <c r="AP1026" s="360" t="s">
        <v>1744</v>
      </c>
      <c r="AQ1026" s="366" t="s">
        <v>659</v>
      </c>
      <c r="AR1026" s="359">
        <v>5.0673000000000003E-3</v>
      </c>
      <c r="AS1026" s="359">
        <v>5.0673000000000003E-3</v>
      </c>
      <c r="AT1026" s="359" t="s">
        <v>1417</v>
      </c>
      <c r="AX1026" s="198"/>
      <c r="AY1026" s="184"/>
      <c r="AZ1026" s="184"/>
      <c r="BA1026" s="184"/>
      <c r="BB1026" s="848"/>
      <c r="BC1026" s="184"/>
      <c r="BD1026" s="184"/>
      <c r="BE1026" s="184"/>
      <c r="BF1026" s="184"/>
      <c r="BG1026" s="848"/>
      <c r="BH1026" s="186"/>
      <c r="BI1026" s="199"/>
      <c r="BJ1026" s="199"/>
      <c r="BK1026" s="199"/>
      <c r="BL1026" s="186"/>
      <c r="BM1026" s="186"/>
      <c r="BN1026" s="186"/>
      <c r="BO1026" s="186"/>
      <c r="BP1026" s="186"/>
      <c r="BQ1026" s="186"/>
      <c r="BR1026" s="186"/>
      <c r="BS1026" s="186"/>
      <c r="BT1026" s="187"/>
      <c r="BU1026" s="188"/>
      <c r="BV1026" s="189"/>
      <c r="BW1026" s="185"/>
    </row>
    <row r="1027" spans="2:75" customFormat="1" ht="18.75">
      <c r="B1027" s="353" t="s">
        <v>555</v>
      </c>
      <c r="C1027" s="354">
        <v>13476201000101</v>
      </c>
      <c r="D1027" s="355" t="s">
        <v>14</v>
      </c>
      <c r="E1027" s="355" t="s">
        <v>607</v>
      </c>
      <c r="F1027" s="355" t="s">
        <v>1417</v>
      </c>
      <c r="G1027" s="356" t="s">
        <v>1417</v>
      </c>
      <c r="H1027" s="356" t="s">
        <v>34</v>
      </c>
      <c r="I1027" s="356" t="s">
        <v>34</v>
      </c>
      <c r="J1027" s="356" t="s">
        <v>608</v>
      </c>
      <c r="K1027" s="357" t="s">
        <v>48</v>
      </c>
      <c r="L1027" s="358"/>
      <c r="M1027" s="358" t="s">
        <v>34</v>
      </c>
      <c r="N1027" s="357">
        <v>275591</v>
      </c>
      <c r="O1027" s="357" t="s">
        <v>1320</v>
      </c>
      <c r="P1027" s="361">
        <v>40702</v>
      </c>
      <c r="Q1027" s="362">
        <v>9.43</v>
      </c>
      <c r="R1027" s="362">
        <v>46.039559999999994</v>
      </c>
      <c r="S1027" s="841">
        <v>32</v>
      </c>
      <c r="T1027" s="359">
        <v>-0.3267833171318798</v>
      </c>
      <c r="U1027" s="664">
        <v>-3.2674126841714086</v>
      </c>
      <c r="V1027" s="359">
        <v>-0.36028591065292115</v>
      </c>
      <c r="W1027" s="664">
        <v>-3.1352443129606309</v>
      </c>
      <c r="X1027" s="359">
        <v>-0.50987016707248267</v>
      </c>
      <c r="Y1027" s="664">
        <v>-3.3532897051728541</v>
      </c>
      <c r="Z1027" s="359">
        <v>-0.34349008588098562</v>
      </c>
      <c r="AA1027" s="664">
        <v>-1.8141838013209093</v>
      </c>
      <c r="AB1027" s="359">
        <v>0.4093557474057502</v>
      </c>
      <c r="AC1027" s="363">
        <v>-1.1608501742622672</v>
      </c>
      <c r="AD1027" s="865">
        <v>0</v>
      </c>
      <c r="AE1027" s="360" t="s">
        <v>1759</v>
      </c>
      <c r="AF1027" s="844" t="s">
        <v>1783</v>
      </c>
      <c r="AG1027" s="364" t="s">
        <v>1435</v>
      </c>
      <c r="AH1027" s="364" t="s">
        <v>1747</v>
      </c>
      <c r="AI1027" s="364">
        <v>1000</v>
      </c>
      <c r="AJ1027" s="364">
        <v>1000</v>
      </c>
      <c r="AK1027" s="364">
        <v>1000</v>
      </c>
      <c r="AL1027" s="359">
        <v>1.4999999999999999E-2</v>
      </c>
      <c r="AM1027" s="359">
        <v>0</v>
      </c>
      <c r="AN1027" s="664" t="s">
        <v>2161</v>
      </c>
      <c r="AO1027" s="357" t="s">
        <v>1323</v>
      </c>
      <c r="AP1027" s="360" t="s">
        <v>1744</v>
      </c>
      <c r="AQ1027" s="366" t="s">
        <v>659</v>
      </c>
      <c r="AR1027" s="359">
        <v>4.0000000000000001E-3</v>
      </c>
      <c r="AS1027" s="359">
        <v>4.0000000000000001E-3</v>
      </c>
      <c r="AT1027" s="359" t="s">
        <v>1417</v>
      </c>
      <c r="AX1027" s="198"/>
      <c r="AY1027" s="184"/>
      <c r="AZ1027" s="184"/>
      <c r="BA1027" s="184"/>
      <c r="BB1027" s="848"/>
      <c r="BC1027" s="184"/>
      <c r="BD1027" s="184"/>
      <c r="BE1027" s="184"/>
      <c r="BF1027" s="184"/>
      <c r="BG1027" s="848"/>
      <c r="BH1027" s="186"/>
      <c r="BI1027" s="199"/>
      <c r="BJ1027" s="199"/>
      <c r="BK1027" s="199"/>
      <c r="BL1027" s="186"/>
      <c r="BM1027" s="186"/>
      <c r="BN1027" s="186"/>
      <c r="BO1027" s="186"/>
      <c r="BP1027" s="186"/>
      <c r="BQ1027" s="186"/>
      <c r="BR1027" s="186"/>
      <c r="BS1027" s="186"/>
      <c r="BT1027" s="187"/>
      <c r="BU1027" s="188"/>
      <c r="BV1027" s="189"/>
      <c r="BW1027" s="185"/>
    </row>
    <row r="1028" spans="2:75" customFormat="1" ht="18.75">
      <c r="B1028" s="353" t="s">
        <v>206</v>
      </c>
      <c r="C1028" s="354">
        <v>41065292000128</v>
      </c>
      <c r="D1028" s="355" t="s">
        <v>14</v>
      </c>
      <c r="E1028" s="355" t="s">
        <v>614</v>
      </c>
      <c r="F1028" s="355" t="s">
        <v>1417</v>
      </c>
      <c r="G1028" s="356" t="s">
        <v>1417</v>
      </c>
      <c r="H1028" s="356" t="s">
        <v>865</v>
      </c>
      <c r="I1028" s="356" t="s">
        <v>34</v>
      </c>
      <c r="J1028" s="356" t="s">
        <v>608</v>
      </c>
      <c r="K1028" s="357" t="s">
        <v>48</v>
      </c>
      <c r="L1028" s="358"/>
      <c r="M1028" s="358" t="s">
        <v>34</v>
      </c>
      <c r="N1028" s="357">
        <v>585084</v>
      </c>
      <c r="O1028" s="357" t="s">
        <v>1320</v>
      </c>
      <c r="P1028" s="361">
        <v>44265</v>
      </c>
      <c r="Q1028" s="362">
        <v>15.002255570000001</v>
      </c>
      <c r="R1028" s="362">
        <v>16.014369745960003</v>
      </c>
      <c r="S1028" s="841">
        <v>32</v>
      </c>
      <c r="T1028" s="359">
        <v>6.9121922398363456E-2</v>
      </c>
      <c r="U1028" s="664">
        <v>0.69113028162199119</v>
      </c>
      <c r="V1028" s="359">
        <v>3.7247414336947005E-2</v>
      </c>
      <c r="W1028" s="664">
        <v>0.32413075426893473</v>
      </c>
      <c r="X1028" s="359"/>
      <c r="Y1028" s="664"/>
      <c r="Z1028" s="359"/>
      <c r="AA1028" s="664"/>
      <c r="AB1028" s="359">
        <v>0.13826813722526729</v>
      </c>
      <c r="AC1028" s="363">
        <v>-0.56171557149729612</v>
      </c>
      <c r="AD1028" s="865">
        <v>40933928000143</v>
      </c>
      <c r="AE1028" s="360" t="s">
        <v>1897</v>
      </c>
      <c r="AF1028" s="844" t="s">
        <v>1783</v>
      </c>
      <c r="AG1028" s="364" t="s">
        <v>59</v>
      </c>
      <c r="AH1028" s="364" t="s">
        <v>1742</v>
      </c>
      <c r="AI1028" s="364">
        <v>5000</v>
      </c>
      <c r="AJ1028" s="364">
        <v>1000</v>
      </c>
      <c r="AK1028" s="364">
        <v>1000</v>
      </c>
      <c r="AL1028" s="359">
        <v>0</v>
      </c>
      <c r="AM1028" s="359">
        <v>0</v>
      </c>
      <c r="AN1028" s="664" t="s">
        <v>2156</v>
      </c>
      <c r="AO1028" s="357" t="s">
        <v>1323</v>
      </c>
      <c r="AP1028" s="360" t="s">
        <v>1744</v>
      </c>
      <c r="AQ1028" s="366" t="s">
        <v>659</v>
      </c>
      <c r="AR1028" s="359">
        <v>5.3340000000000002E-3</v>
      </c>
      <c r="AS1028" s="359">
        <v>5.3340000000000002E-3</v>
      </c>
      <c r="AT1028" s="359" t="s">
        <v>1417</v>
      </c>
      <c r="AX1028" s="198"/>
      <c r="AY1028" s="184"/>
      <c r="AZ1028" s="184"/>
      <c r="BA1028" s="184"/>
      <c r="BB1028" s="848"/>
      <c r="BC1028" s="184"/>
      <c r="BD1028" s="184"/>
      <c r="BE1028" s="184"/>
      <c r="BF1028" s="184"/>
      <c r="BG1028" s="848"/>
      <c r="BH1028" s="186"/>
      <c r="BI1028" s="199"/>
      <c r="BJ1028" s="199"/>
      <c r="BK1028" s="199"/>
      <c r="BL1028" s="186"/>
      <c r="BM1028" s="186"/>
      <c r="BN1028" s="186"/>
      <c r="BO1028" s="186"/>
      <c r="BP1028" s="186"/>
      <c r="BQ1028" s="186"/>
      <c r="BR1028" s="186"/>
      <c r="BS1028" s="186"/>
      <c r="BT1028" s="187"/>
      <c r="BU1028" s="188"/>
      <c r="BV1028" s="189"/>
      <c r="BW1028" s="185"/>
    </row>
    <row r="1029" spans="2:75" customFormat="1" ht="18.75">
      <c r="B1029" s="353" t="s">
        <v>556</v>
      </c>
      <c r="C1029" s="354">
        <v>18832871000137</v>
      </c>
      <c r="D1029" s="355" t="s">
        <v>14</v>
      </c>
      <c r="E1029" s="355" t="s">
        <v>607</v>
      </c>
      <c r="F1029" s="355" t="s">
        <v>1417</v>
      </c>
      <c r="G1029" s="356" t="s">
        <v>1417</v>
      </c>
      <c r="H1029" s="356" t="s">
        <v>34</v>
      </c>
      <c r="I1029" s="356" t="s">
        <v>34</v>
      </c>
      <c r="J1029" s="356" t="s">
        <v>608</v>
      </c>
      <c r="K1029" s="357" t="s">
        <v>48</v>
      </c>
      <c r="L1029" s="358"/>
      <c r="M1029" s="358" t="s">
        <v>34</v>
      </c>
      <c r="N1029" s="357">
        <v>349232</v>
      </c>
      <c r="O1029" s="357" t="s">
        <v>1320</v>
      </c>
      <c r="P1029" s="361">
        <v>41551</v>
      </c>
      <c r="Q1029" s="362">
        <v>34.742469999999997</v>
      </c>
      <c r="R1029" s="362">
        <v>13.491116091633465</v>
      </c>
      <c r="S1029" s="841">
        <v>32</v>
      </c>
      <c r="T1029" s="359">
        <v>0.16552443970041164</v>
      </c>
      <c r="U1029" s="664">
        <v>1.6550314090826896</v>
      </c>
      <c r="V1029" s="359">
        <v>0.13290446885404483</v>
      </c>
      <c r="W1029" s="664">
        <v>1.1565480853430061</v>
      </c>
      <c r="X1029" s="359">
        <v>0.15195864394041303</v>
      </c>
      <c r="Y1029" s="664">
        <v>0.99939433456787341</v>
      </c>
      <c r="Z1029" s="359">
        <v>0.17621297138585135</v>
      </c>
      <c r="AA1029" s="664">
        <v>0.93068979691484277</v>
      </c>
      <c r="AB1029" s="359">
        <v>0.18922871827494478</v>
      </c>
      <c r="AC1029" s="363">
        <v>9.5068491504559413E-2</v>
      </c>
      <c r="AD1029" s="865">
        <v>41569841000100</v>
      </c>
      <c r="AE1029" s="360" t="s">
        <v>1897</v>
      </c>
      <c r="AF1029" s="844" t="s">
        <v>1783</v>
      </c>
      <c r="AG1029" s="364" t="s">
        <v>59</v>
      </c>
      <c r="AH1029" s="364" t="s">
        <v>1742</v>
      </c>
      <c r="AI1029" s="364">
        <v>5000</v>
      </c>
      <c r="AJ1029" s="364">
        <v>1000</v>
      </c>
      <c r="AK1029" s="364">
        <v>1000</v>
      </c>
      <c r="AL1029" s="359">
        <v>3.5000000000000003E-2</v>
      </c>
      <c r="AM1029" s="359">
        <v>0</v>
      </c>
      <c r="AN1029" s="664" t="s">
        <v>666</v>
      </c>
      <c r="AO1029" s="357" t="s">
        <v>1323</v>
      </c>
      <c r="AP1029" s="360" t="s">
        <v>1744</v>
      </c>
      <c r="AQ1029" s="366" t="s">
        <v>659</v>
      </c>
      <c r="AR1029" s="359">
        <v>8.0009999999999994E-3</v>
      </c>
      <c r="AS1029" s="359">
        <v>8.0009999999999994E-3</v>
      </c>
      <c r="AT1029" s="359" t="s">
        <v>1417</v>
      </c>
      <c r="AX1029" s="198"/>
      <c r="AY1029" s="184"/>
      <c r="AZ1029" s="184"/>
      <c r="BA1029" s="184"/>
      <c r="BB1029" s="848"/>
      <c r="BC1029" s="184"/>
      <c r="BD1029" s="184"/>
      <c r="BE1029" s="184"/>
      <c r="BF1029" s="184"/>
      <c r="BG1029" s="848"/>
      <c r="BH1029" s="186"/>
      <c r="BI1029" s="199"/>
      <c r="BJ1029" s="199"/>
      <c r="BK1029" s="199"/>
      <c r="BL1029" s="186"/>
      <c r="BM1029" s="186"/>
      <c r="BN1029" s="186"/>
      <c r="BO1029" s="186"/>
      <c r="BP1029" s="186"/>
      <c r="BQ1029" s="186"/>
      <c r="BR1029" s="186"/>
      <c r="BS1029" s="186"/>
      <c r="BT1029" s="187"/>
      <c r="BU1029" s="188"/>
      <c r="BV1029" s="189"/>
      <c r="BW1029" s="185"/>
    </row>
    <row r="1030" spans="2:75" customFormat="1" ht="18.75">
      <c r="B1030" s="353" t="s">
        <v>951</v>
      </c>
      <c r="C1030" s="354">
        <v>30995018000131</v>
      </c>
      <c r="D1030" s="355" t="s">
        <v>14</v>
      </c>
      <c r="E1030" s="355" t="s">
        <v>614</v>
      </c>
      <c r="F1030" s="355" t="s">
        <v>1417</v>
      </c>
      <c r="G1030" s="356" t="s">
        <v>1417</v>
      </c>
      <c r="H1030" s="356" t="s">
        <v>865</v>
      </c>
      <c r="I1030" s="356" t="s">
        <v>34</v>
      </c>
      <c r="J1030" s="356" t="s">
        <v>608</v>
      </c>
      <c r="K1030" s="357" t="s">
        <v>48</v>
      </c>
      <c r="L1030" s="358"/>
      <c r="M1030" s="358" t="s">
        <v>34</v>
      </c>
      <c r="N1030" s="357">
        <v>483788</v>
      </c>
      <c r="O1030" s="357" t="s">
        <v>1320</v>
      </c>
      <c r="P1030" s="361">
        <v>43456</v>
      </c>
      <c r="Q1030" s="362">
        <v>32.429985680000001</v>
      </c>
      <c r="R1030" s="362">
        <v>30.968310222310748</v>
      </c>
      <c r="S1030" s="841">
        <v>32</v>
      </c>
      <c r="T1030" s="359">
        <v>0.10412667969146838</v>
      </c>
      <c r="U1030" s="664">
        <v>1.0411328123193413</v>
      </c>
      <c r="V1030" s="359">
        <v>0.11812856184076925</v>
      </c>
      <c r="W1030" s="664">
        <v>1.0279666530348324</v>
      </c>
      <c r="X1030" s="359">
        <v>0.12615008036361686</v>
      </c>
      <c r="Y1030" s="664">
        <v>0.82965780920049159</v>
      </c>
      <c r="Z1030" s="359">
        <v>0.14012971493647641</v>
      </c>
      <c r="AA1030" s="664">
        <v>0.74011178013899392</v>
      </c>
      <c r="AB1030" s="359">
        <v>0.16589163036136562</v>
      </c>
      <c r="AC1030" s="363">
        <v>1.9372778334048674E-2</v>
      </c>
      <c r="AD1030" s="865">
        <v>30994978000187</v>
      </c>
      <c r="AE1030" s="360" t="s">
        <v>1988</v>
      </c>
      <c r="AF1030" s="844" t="s">
        <v>1783</v>
      </c>
      <c r="AG1030" s="364" t="s">
        <v>59</v>
      </c>
      <c r="AH1030" s="364" t="s">
        <v>1742</v>
      </c>
      <c r="AI1030" s="364">
        <v>500</v>
      </c>
      <c r="AJ1030" s="364">
        <v>100</v>
      </c>
      <c r="AK1030" s="364">
        <v>500</v>
      </c>
      <c r="AL1030" s="359">
        <v>0</v>
      </c>
      <c r="AM1030" s="359">
        <v>0</v>
      </c>
      <c r="AN1030" s="664" t="s">
        <v>64</v>
      </c>
      <c r="AO1030" s="357" t="s">
        <v>1323</v>
      </c>
      <c r="AP1030" s="360" t="s">
        <v>1744</v>
      </c>
      <c r="AQ1030" s="366" t="s">
        <v>659</v>
      </c>
      <c r="AR1030" s="359">
        <v>4.725E-3</v>
      </c>
      <c r="AS1030" s="359">
        <v>4.725E-3</v>
      </c>
      <c r="AT1030" s="359" t="s">
        <v>1417</v>
      </c>
      <c r="AX1030" s="198"/>
      <c r="AY1030" s="184"/>
      <c r="AZ1030" s="184"/>
      <c r="BA1030" s="184"/>
      <c r="BB1030" s="848"/>
      <c r="BC1030" s="184"/>
      <c r="BD1030" s="184"/>
      <c r="BE1030" s="184"/>
      <c r="BF1030" s="184"/>
      <c r="BG1030" s="848"/>
      <c r="BH1030" s="186"/>
      <c r="BI1030" s="199"/>
      <c r="BJ1030" s="199"/>
      <c r="BK1030" s="199"/>
      <c r="BL1030" s="186"/>
      <c r="BM1030" s="186"/>
      <c r="BN1030" s="186"/>
      <c r="BO1030" s="186"/>
      <c r="BP1030" s="186"/>
      <c r="BQ1030" s="186"/>
      <c r="BR1030" s="186"/>
      <c r="BS1030" s="186"/>
      <c r="BT1030" s="187"/>
      <c r="BU1030" s="188"/>
      <c r="BV1030" s="189"/>
      <c r="BW1030" s="185"/>
    </row>
    <row r="1031" spans="2:75" customFormat="1" ht="18.75">
      <c r="B1031" s="353" t="s">
        <v>213</v>
      </c>
      <c r="C1031" s="354">
        <v>41673124000115</v>
      </c>
      <c r="D1031" s="355" t="s">
        <v>14</v>
      </c>
      <c r="E1031" s="355" t="s">
        <v>607</v>
      </c>
      <c r="F1031" s="355" t="s">
        <v>1417</v>
      </c>
      <c r="G1031" s="356" t="s">
        <v>1417</v>
      </c>
      <c r="H1031" s="356" t="s">
        <v>34</v>
      </c>
      <c r="I1031" s="356" t="s">
        <v>34</v>
      </c>
      <c r="J1031" s="356" t="s">
        <v>608</v>
      </c>
      <c r="K1031" s="357" t="s">
        <v>48</v>
      </c>
      <c r="L1031" s="358"/>
      <c r="M1031" s="358" t="s">
        <v>34</v>
      </c>
      <c r="N1031" s="357">
        <v>592366</v>
      </c>
      <c r="O1031" s="357" t="s">
        <v>1320</v>
      </c>
      <c r="P1031" s="361">
        <v>44323</v>
      </c>
      <c r="Q1031" s="362">
        <v>8.9882284899999991</v>
      </c>
      <c r="R1031" s="362">
        <v>8.7343727562948246</v>
      </c>
      <c r="S1031" s="841">
        <v>32</v>
      </c>
      <c r="T1031" s="359">
        <v>4.5095936168432216E-2</v>
      </c>
      <c r="U1031" s="664">
        <v>0.45090133466591509</v>
      </c>
      <c r="V1031" s="359">
        <v>0.11693484015907996</v>
      </c>
      <c r="W1031" s="664">
        <v>1.0175787666281957</v>
      </c>
      <c r="X1031" s="359"/>
      <c r="Y1031" s="664"/>
      <c r="Z1031" s="359"/>
      <c r="AA1031" s="664"/>
      <c r="AB1031" s="359">
        <v>0.22356403193780014</v>
      </c>
      <c r="AC1031" s="363">
        <v>9.0357115286657484E-3</v>
      </c>
      <c r="AD1031" s="865">
        <v>0</v>
      </c>
      <c r="AE1031" s="360" t="s">
        <v>1976</v>
      </c>
      <c r="AF1031" s="844" t="s">
        <v>1760</v>
      </c>
      <c r="AG1031" s="364" t="s">
        <v>1435</v>
      </c>
      <c r="AH1031" s="364" t="s">
        <v>1742</v>
      </c>
      <c r="AI1031" s="364">
        <v>100000</v>
      </c>
      <c r="AJ1031" s="364">
        <v>250</v>
      </c>
      <c r="AK1031" s="364">
        <v>100000</v>
      </c>
      <c r="AL1031" s="359">
        <v>0.02</v>
      </c>
      <c r="AM1031" s="359">
        <v>0.2</v>
      </c>
      <c r="AN1031" s="664" t="s">
        <v>34</v>
      </c>
      <c r="AO1031" s="357" t="s">
        <v>1323</v>
      </c>
      <c r="AP1031" s="360" t="s">
        <v>1744</v>
      </c>
      <c r="AQ1031" s="366" t="s">
        <v>659</v>
      </c>
      <c r="AR1031" s="359">
        <v>5.3333333333333297E-3</v>
      </c>
      <c r="AS1031" s="359">
        <v>5.3333333333333297E-3</v>
      </c>
      <c r="AT1031" s="359" t="s">
        <v>1417</v>
      </c>
      <c r="AX1031" s="198"/>
      <c r="AY1031" s="184"/>
      <c r="AZ1031" s="184"/>
      <c r="BA1031" s="184"/>
      <c r="BB1031" s="848"/>
      <c r="BC1031" s="184"/>
      <c r="BD1031" s="184"/>
      <c r="BE1031" s="184"/>
      <c r="BF1031" s="184"/>
      <c r="BG1031" s="848"/>
      <c r="BH1031" s="186"/>
      <c r="BI1031" s="199"/>
      <c r="BJ1031" s="199"/>
      <c r="BK1031" s="199"/>
      <c r="BL1031" s="186"/>
      <c r="BM1031" s="186"/>
      <c r="BN1031" s="186"/>
      <c r="BO1031" s="186"/>
      <c r="BP1031" s="186"/>
      <c r="BQ1031" s="186"/>
      <c r="BR1031" s="186"/>
      <c r="BS1031" s="186"/>
      <c r="BT1031" s="187"/>
      <c r="BU1031" s="188"/>
      <c r="BV1031" s="189"/>
      <c r="BW1031" s="185"/>
    </row>
    <row r="1032" spans="2:75" customFormat="1" ht="18.75">
      <c r="B1032" s="353" t="s">
        <v>566</v>
      </c>
      <c r="C1032" s="354">
        <v>37495438000106</v>
      </c>
      <c r="D1032" s="355" t="s">
        <v>14</v>
      </c>
      <c r="E1032" s="355" t="s">
        <v>614</v>
      </c>
      <c r="F1032" s="355" t="s">
        <v>1417</v>
      </c>
      <c r="G1032" s="356" t="s">
        <v>1417</v>
      </c>
      <c r="H1032" s="356" t="s">
        <v>1337</v>
      </c>
      <c r="I1032" s="356" t="s">
        <v>34</v>
      </c>
      <c r="J1032" s="356" t="s">
        <v>608</v>
      </c>
      <c r="K1032" s="357" t="s">
        <v>48</v>
      </c>
      <c r="L1032" s="358"/>
      <c r="M1032" s="358" t="s">
        <v>34</v>
      </c>
      <c r="N1032" s="357">
        <v>579459</v>
      </c>
      <c r="O1032" s="357" t="s">
        <v>1320</v>
      </c>
      <c r="P1032" s="361">
        <v>43995</v>
      </c>
      <c r="Q1032" s="362">
        <v>40.320572249999998</v>
      </c>
      <c r="R1032" s="362">
        <v>94.120952413600037</v>
      </c>
      <c r="S1032" s="841">
        <v>32</v>
      </c>
      <c r="T1032" s="359">
        <v>0.15699461195084341</v>
      </c>
      <c r="U1032" s="664">
        <v>1.5697441073092981</v>
      </c>
      <c r="V1032" s="359">
        <v>0.12220344116428317</v>
      </c>
      <c r="W1032" s="664">
        <v>1.063426663674425</v>
      </c>
      <c r="X1032" s="359">
        <v>8.6302380000000234E-2</v>
      </c>
      <c r="Y1032" s="664">
        <v>0.56758936112607661</v>
      </c>
      <c r="Z1032" s="359"/>
      <c r="AA1032" s="664"/>
      <c r="AB1032" s="359">
        <v>0.19294271914507088</v>
      </c>
      <c r="AC1032" s="363">
        <v>3.7776295152647604E-2</v>
      </c>
      <c r="AD1032" s="865">
        <v>37495407000147</v>
      </c>
      <c r="AE1032" s="360" t="s">
        <v>2062</v>
      </c>
      <c r="AF1032" s="844" t="s">
        <v>1799</v>
      </c>
      <c r="AG1032" s="364" t="s">
        <v>736</v>
      </c>
      <c r="AH1032" s="364" t="s">
        <v>1742</v>
      </c>
      <c r="AI1032" s="364">
        <v>1000</v>
      </c>
      <c r="AJ1032" s="364">
        <v>1000</v>
      </c>
      <c r="AK1032" s="364">
        <v>1000</v>
      </c>
      <c r="AL1032" s="359">
        <v>0</v>
      </c>
      <c r="AM1032" s="359">
        <v>0</v>
      </c>
      <c r="AN1032" s="664" t="s">
        <v>2175</v>
      </c>
      <c r="AO1032" s="357" t="s">
        <v>1323</v>
      </c>
      <c r="AP1032" s="360" t="s">
        <v>1762</v>
      </c>
      <c r="AQ1032" s="366" t="s">
        <v>668</v>
      </c>
      <c r="AR1032" s="359">
        <v>5.0673000000000003E-3</v>
      </c>
      <c r="AS1032" s="359">
        <v>5.0673000000000003E-3</v>
      </c>
      <c r="AT1032" s="359" t="s">
        <v>1417</v>
      </c>
      <c r="AX1032" s="198"/>
      <c r="AY1032" s="184"/>
      <c r="AZ1032" s="184"/>
      <c r="BA1032" s="184"/>
      <c r="BB1032" s="848"/>
      <c r="BC1032" s="184"/>
      <c r="BD1032" s="184"/>
      <c r="BE1032" s="184"/>
      <c r="BF1032" s="184"/>
      <c r="BG1032" s="848"/>
      <c r="BH1032" s="186"/>
      <c r="BI1032" s="199"/>
      <c r="BJ1032" s="199"/>
      <c r="BK1032" s="199"/>
      <c r="BL1032" s="186"/>
      <c r="BM1032" s="186"/>
      <c r="BN1032" s="186"/>
      <c r="BO1032" s="186"/>
      <c r="BP1032" s="186"/>
      <c r="BQ1032" s="186"/>
      <c r="BR1032" s="186"/>
      <c r="BS1032" s="186"/>
      <c r="BT1032" s="187"/>
      <c r="BU1032" s="188"/>
      <c r="BV1032" s="189"/>
      <c r="BW1032" s="185"/>
    </row>
    <row r="1033" spans="2:75" customFormat="1" ht="18.75">
      <c r="B1033" s="353" t="s">
        <v>218</v>
      </c>
      <c r="C1033" s="354">
        <v>8156502000118</v>
      </c>
      <c r="D1033" s="355" t="s">
        <v>14</v>
      </c>
      <c r="E1033" s="355" t="s">
        <v>607</v>
      </c>
      <c r="F1033" s="355" t="s">
        <v>1417</v>
      </c>
      <c r="G1033" s="356" t="s">
        <v>1417</v>
      </c>
      <c r="H1033" s="356" t="s">
        <v>34</v>
      </c>
      <c r="I1033" s="356" t="s">
        <v>34</v>
      </c>
      <c r="J1033" s="356" t="s">
        <v>608</v>
      </c>
      <c r="K1033" s="357" t="s">
        <v>48</v>
      </c>
      <c r="L1033" s="358"/>
      <c r="M1033" s="358" t="s">
        <v>34</v>
      </c>
      <c r="N1033" s="357">
        <v>176400</v>
      </c>
      <c r="O1033" s="357" t="s">
        <v>1320</v>
      </c>
      <c r="P1033" s="361">
        <v>38871</v>
      </c>
      <c r="Q1033" s="362">
        <v>86.735365999999999</v>
      </c>
      <c r="R1033" s="362">
        <v>75.177711342975144</v>
      </c>
      <c r="S1033" s="841">
        <v>32</v>
      </c>
      <c r="T1033" s="359">
        <v>0.11650520860951863</v>
      </c>
      <c r="U1033" s="664">
        <v>1.1649021734764693</v>
      </c>
      <c r="V1033" s="359">
        <v>0.22476332455505088</v>
      </c>
      <c r="W1033" s="664">
        <v>1.9559131074437266</v>
      </c>
      <c r="X1033" s="359">
        <v>0.4947127034167409</v>
      </c>
      <c r="Y1033" s="664">
        <v>3.2536028238533099</v>
      </c>
      <c r="Z1033" s="359">
        <v>0.73677987169130166</v>
      </c>
      <c r="AA1033" s="664">
        <v>3.8913906494081139</v>
      </c>
      <c r="AB1033" s="359">
        <v>0.23048666238016116</v>
      </c>
      <c r="AC1033" s="363">
        <v>0.47659393112979265</v>
      </c>
      <c r="AD1033" s="865">
        <v>12987189000137</v>
      </c>
      <c r="AE1033" s="360" t="s">
        <v>1800</v>
      </c>
      <c r="AF1033" s="844" t="s">
        <v>1760</v>
      </c>
      <c r="AG1033" s="364" t="s">
        <v>1435</v>
      </c>
      <c r="AH1033" s="364" t="s">
        <v>1742</v>
      </c>
      <c r="AI1033" s="364">
        <v>5000</v>
      </c>
      <c r="AJ1033" s="364">
        <v>1000</v>
      </c>
      <c r="AK1033" s="364">
        <v>1000</v>
      </c>
      <c r="AL1033" s="359">
        <v>1.9E-2</v>
      </c>
      <c r="AM1033" s="359">
        <v>0.2</v>
      </c>
      <c r="AN1033" s="664" t="s">
        <v>64</v>
      </c>
      <c r="AO1033" s="357" t="s">
        <v>1323</v>
      </c>
      <c r="AP1033" s="360" t="s">
        <v>1744</v>
      </c>
      <c r="AQ1033" s="366" t="s">
        <v>659</v>
      </c>
      <c r="AR1033" s="359">
        <v>4.4333333333333299E-3</v>
      </c>
      <c r="AS1033" s="359">
        <v>4.4333333333333299E-3</v>
      </c>
      <c r="AT1033" s="359" t="s">
        <v>1417</v>
      </c>
      <c r="AX1033" s="198"/>
      <c r="AY1033" s="184"/>
      <c r="AZ1033" s="184"/>
      <c r="BA1033" s="184"/>
      <c r="BB1033" s="848"/>
      <c r="BC1033" s="184"/>
      <c r="BD1033" s="184"/>
      <c r="BE1033" s="184"/>
      <c r="BF1033" s="184"/>
      <c r="BG1033" s="848"/>
      <c r="BH1033" s="186"/>
      <c r="BI1033" s="199"/>
      <c r="BJ1033" s="199"/>
      <c r="BK1033" s="199"/>
      <c r="BL1033" s="186"/>
      <c r="BM1033" s="186"/>
      <c r="BN1033" s="186"/>
      <c r="BO1033" s="186"/>
      <c r="BP1033" s="186"/>
      <c r="BQ1033" s="186"/>
      <c r="BR1033" s="186"/>
      <c r="BS1033" s="186"/>
      <c r="BT1033" s="187"/>
      <c r="BU1033" s="188"/>
      <c r="BV1033" s="189"/>
      <c r="BW1033" s="185"/>
    </row>
    <row r="1034" spans="2:75" customFormat="1" ht="18.75">
      <c r="B1034" s="353" t="s">
        <v>226</v>
      </c>
      <c r="C1034" s="354">
        <v>37069950000182</v>
      </c>
      <c r="D1034" s="355" t="s">
        <v>14</v>
      </c>
      <c r="E1034" s="355" t="s">
        <v>607</v>
      </c>
      <c r="F1034" s="355" t="s">
        <v>1417</v>
      </c>
      <c r="G1034" s="356" t="s">
        <v>1417</v>
      </c>
      <c r="H1034" s="356" t="s">
        <v>34</v>
      </c>
      <c r="I1034" s="356" t="s">
        <v>34</v>
      </c>
      <c r="J1034" s="356" t="s">
        <v>608</v>
      </c>
      <c r="K1034" s="357" t="s">
        <v>48</v>
      </c>
      <c r="L1034" s="358"/>
      <c r="M1034" s="358" t="s">
        <v>1414</v>
      </c>
      <c r="N1034" s="357">
        <v>545661</v>
      </c>
      <c r="O1034" s="357" t="s">
        <v>1320</v>
      </c>
      <c r="P1034" s="361">
        <v>44046</v>
      </c>
      <c r="Q1034" s="362">
        <v>0</v>
      </c>
      <c r="R1034" s="362">
        <v>0</v>
      </c>
      <c r="S1034" s="841">
        <v>32</v>
      </c>
      <c r="T1034" s="359"/>
      <c r="U1034" s="664"/>
      <c r="V1034" s="359"/>
      <c r="W1034" s="664"/>
      <c r="X1034" s="359"/>
      <c r="Y1034" s="664"/>
      <c r="Z1034" s="359"/>
      <c r="AA1034" s="664"/>
      <c r="AB1034" s="359"/>
      <c r="AC1034" s="363"/>
      <c r="AD1034" s="865">
        <v>0</v>
      </c>
      <c r="AE1034" s="360" t="s">
        <v>1780</v>
      </c>
      <c r="AF1034" s="844" t="s">
        <v>1741</v>
      </c>
      <c r="AG1034" s="364" t="s">
        <v>1436</v>
      </c>
      <c r="AH1034" s="364" t="s">
        <v>1747</v>
      </c>
      <c r="AI1034" s="364">
        <v>5000</v>
      </c>
      <c r="AJ1034" s="364">
        <v>1000</v>
      </c>
      <c r="AK1034" s="364">
        <v>5000</v>
      </c>
      <c r="AL1034" s="359">
        <v>1.4999999999999999E-2</v>
      </c>
      <c r="AM1034" s="359">
        <v>0.2</v>
      </c>
      <c r="AN1034" s="664" t="s">
        <v>2161</v>
      </c>
      <c r="AO1034" s="357" t="s">
        <v>1323</v>
      </c>
      <c r="AP1034" s="360" t="s">
        <v>1762</v>
      </c>
      <c r="AQ1034" s="366" t="s">
        <v>674</v>
      </c>
      <c r="AR1034" s="359">
        <v>3.0000000000000001E-3</v>
      </c>
      <c r="AS1034" s="359">
        <v>3.0000000000000001E-3</v>
      </c>
      <c r="AT1034" s="359" t="s">
        <v>1417</v>
      </c>
      <c r="AX1034" s="198"/>
      <c r="AY1034" s="184"/>
      <c r="AZ1034" s="184"/>
      <c r="BA1034" s="184"/>
      <c r="BB1034" s="848"/>
      <c r="BC1034" s="184"/>
      <c r="BD1034" s="184"/>
      <c r="BE1034" s="184"/>
      <c r="BF1034" s="184"/>
      <c r="BG1034" s="848"/>
      <c r="BH1034" s="186"/>
      <c r="BI1034" s="199"/>
      <c r="BJ1034" s="199"/>
      <c r="BK1034" s="199"/>
      <c r="BL1034" s="186"/>
      <c r="BM1034" s="186"/>
      <c r="BN1034" s="186"/>
      <c r="BO1034" s="186"/>
      <c r="BP1034" s="186"/>
      <c r="BQ1034" s="186"/>
      <c r="BR1034" s="186"/>
      <c r="BS1034" s="186"/>
      <c r="BT1034" s="187"/>
      <c r="BU1034" s="188"/>
      <c r="BV1034" s="189"/>
      <c r="BW1034" s="185"/>
    </row>
    <row r="1035" spans="2:75" customFormat="1" ht="18.75">
      <c r="B1035" s="353" t="s">
        <v>228</v>
      </c>
      <c r="C1035" s="354">
        <v>26243348000101</v>
      </c>
      <c r="D1035" s="355" t="s">
        <v>14</v>
      </c>
      <c r="E1035" s="355" t="s">
        <v>607</v>
      </c>
      <c r="F1035" s="355" t="s">
        <v>1417</v>
      </c>
      <c r="G1035" s="356" t="s">
        <v>1417</v>
      </c>
      <c r="H1035" s="356" t="s">
        <v>34</v>
      </c>
      <c r="I1035" s="356" t="s">
        <v>34</v>
      </c>
      <c r="J1035" s="356" t="s">
        <v>608</v>
      </c>
      <c r="K1035" s="357" t="s">
        <v>48</v>
      </c>
      <c r="L1035" s="358"/>
      <c r="M1035" s="358" t="s">
        <v>34</v>
      </c>
      <c r="N1035" s="357">
        <v>432814</v>
      </c>
      <c r="O1035" s="357" t="s">
        <v>1320</v>
      </c>
      <c r="P1035" s="361">
        <v>42756</v>
      </c>
      <c r="Q1035" s="362">
        <v>140.44201799999999</v>
      </c>
      <c r="R1035" s="362">
        <v>82.252990537848589</v>
      </c>
      <c r="S1035" s="841">
        <v>32</v>
      </c>
      <c r="T1035" s="359">
        <v>0.1967491245165649</v>
      </c>
      <c r="U1035" s="664">
        <v>1.9672380790039077</v>
      </c>
      <c r="V1035" s="359">
        <v>0.22019296944263322</v>
      </c>
      <c r="W1035" s="664">
        <v>1.9161414165428798</v>
      </c>
      <c r="X1035" s="359">
        <v>0.24955757222335717</v>
      </c>
      <c r="Y1035" s="664">
        <v>1.6412782936279351</v>
      </c>
      <c r="Z1035" s="359">
        <v>0.20090421074268683</v>
      </c>
      <c r="AA1035" s="664">
        <v>1.0610995185253491</v>
      </c>
      <c r="AB1035" s="359">
        <v>0.19969812733369804</v>
      </c>
      <c r="AC1035" s="363">
        <v>0.52718666313984752</v>
      </c>
      <c r="AD1035" s="865">
        <v>13396819000161</v>
      </c>
      <c r="AE1035" s="360" t="s">
        <v>1860</v>
      </c>
      <c r="AF1035" s="844" t="s">
        <v>1785</v>
      </c>
      <c r="AG1035" s="364" t="s">
        <v>719</v>
      </c>
      <c r="AH1035" s="364" t="s">
        <v>1747</v>
      </c>
      <c r="AI1035" s="364">
        <v>20000</v>
      </c>
      <c r="AJ1035" s="364">
        <v>10000</v>
      </c>
      <c r="AK1035" s="364">
        <v>20000</v>
      </c>
      <c r="AL1035" s="359">
        <v>1.9599999999999999E-2</v>
      </c>
      <c r="AM1035" s="359">
        <v>0.2</v>
      </c>
      <c r="AN1035" s="664" t="s">
        <v>2194</v>
      </c>
      <c r="AO1035" s="357" t="s">
        <v>1323</v>
      </c>
      <c r="AP1035" s="360" t="s">
        <v>1744</v>
      </c>
      <c r="AQ1035" s="366" t="s">
        <v>659</v>
      </c>
      <c r="AR1035" s="359">
        <v>4.8937499999999997E-3</v>
      </c>
      <c r="AS1035" s="359">
        <v>4.8937499999999997E-3</v>
      </c>
      <c r="AT1035" s="359" t="s">
        <v>1417</v>
      </c>
      <c r="AW1035" s="198"/>
      <c r="AX1035" s="198"/>
      <c r="AY1035" s="184"/>
      <c r="AZ1035" s="184"/>
      <c r="BA1035" s="184"/>
      <c r="BB1035" s="848"/>
      <c r="BC1035" s="184"/>
      <c r="BD1035" s="184"/>
      <c r="BE1035" s="184"/>
      <c r="BF1035" s="184"/>
      <c r="BG1035" s="848"/>
      <c r="BH1035" s="186"/>
      <c r="BI1035" s="199"/>
      <c r="BJ1035" s="199"/>
      <c r="BK1035" s="199"/>
      <c r="BL1035" s="218"/>
      <c r="BM1035" s="186"/>
      <c r="BN1035" s="186"/>
      <c r="BO1035" s="186"/>
      <c r="BP1035" s="186"/>
      <c r="BQ1035" s="186"/>
      <c r="BR1035" s="186"/>
      <c r="BS1035" s="186"/>
      <c r="BT1035" s="187"/>
      <c r="BU1035" s="188"/>
      <c r="BV1035" s="189"/>
      <c r="BW1035" s="185"/>
    </row>
    <row r="1036" spans="2:75" customFormat="1" ht="18.75">
      <c r="B1036" s="353" t="s">
        <v>231</v>
      </c>
      <c r="C1036" s="354">
        <v>17554200000199</v>
      </c>
      <c r="D1036" s="355" t="s">
        <v>14</v>
      </c>
      <c r="E1036" s="355" t="s">
        <v>614</v>
      </c>
      <c r="F1036" s="355" t="s">
        <v>1417</v>
      </c>
      <c r="G1036" s="356" t="s">
        <v>1417</v>
      </c>
      <c r="H1036" s="356" t="s">
        <v>865</v>
      </c>
      <c r="I1036" s="356" t="s">
        <v>34</v>
      </c>
      <c r="J1036" s="356" t="s">
        <v>608</v>
      </c>
      <c r="K1036" s="357" t="s">
        <v>48</v>
      </c>
      <c r="L1036" s="358"/>
      <c r="M1036" s="358" t="s">
        <v>34</v>
      </c>
      <c r="N1036" s="357">
        <v>337250</v>
      </c>
      <c r="O1036" s="357" t="s">
        <v>1320</v>
      </c>
      <c r="P1036" s="361">
        <v>41416</v>
      </c>
      <c r="Q1036" s="362">
        <v>205.947947</v>
      </c>
      <c r="R1036" s="362">
        <v>215.24744681274899</v>
      </c>
      <c r="S1036" s="841">
        <v>32</v>
      </c>
      <c r="T1036" s="359">
        <v>0.21411580884878023</v>
      </c>
      <c r="U1036" s="664">
        <v>2.1408825758133365</v>
      </c>
      <c r="V1036" s="359">
        <v>0.29986784135277733</v>
      </c>
      <c r="W1036" s="664">
        <v>2.6094801834945227</v>
      </c>
      <c r="X1036" s="359">
        <v>0.41690388719198923</v>
      </c>
      <c r="Y1036" s="664">
        <v>2.7418735263416658</v>
      </c>
      <c r="Z1036" s="359">
        <v>0.3306092695318843</v>
      </c>
      <c r="AA1036" s="664">
        <v>1.7461522355527319</v>
      </c>
      <c r="AB1036" s="359">
        <v>0.15536224234288123</v>
      </c>
      <c r="AC1036" s="363">
        <v>1.1904633874058357</v>
      </c>
      <c r="AD1036" s="865">
        <v>17554210000124</v>
      </c>
      <c r="AE1036" s="360" t="s">
        <v>1860</v>
      </c>
      <c r="AF1036" s="844" t="s">
        <v>1785</v>
      </c>
      <c r="AG1036" s="364" t="s">
        <v>719</v>
      </c>
      <c r="AH1036" s="364" t="s">
        <v>1747</v>
      </c>
      <c r="AI1036" s="364">
        <v>20000</v>
      </c>
      <c r="AJ1036" s="364">
        <v>10000</v>
      </c>
      <c r="AK1036" s="364">
        <v>30000</v>
      </c>
      <c r="AL1036" s="359">
        <v>1.9599999999999999E-2</v>
      </c>
      <c r="AM1036" s="359">
        <v>0.2</v>
      </c>
      <c r="AN1036" s="664" t="s">
        <v>2156</v>
      </c>
      <c r="AO1036" s="357" t="s">
        <v>1323</v>
      </c>
      <c r="AP1036" s="360" t="s">
        <v>1762</v>
      </c>
      <c r="AQ1036" s="366" t="s">
        <v>668</v>
      </c>
      <c r="AR1036" s="359">
        <v>4.8937499999999997E-3</v>
      </c>
      <c r="AS1036" s="359">
        <v>4.8937499999999997E-3</v>
      </c>
      <c r="AT1036" s="359" t="s">
        <v>1417</v>
      </c>
      <c r="AW1036" s="198"/>
      <c r="AX1036" s="198"/>
      <c r="AY1036" s="184"/>
      <c r="AZ1036" s="184"/>
      <c r="BA1036" s="184"/>
      <c r="BB1036" s="848"/>
      <c r="BC1036" s="184"/>
      <c r="BD1036" s="184"/>
      <c r="BE1036" s="184"/>
      <c r="BF1036" s="184"/>
      <c r="BG1036" s="848"/>
      <c r="BH1036" s="186"/>
      <c r="BI1036" s="199"/>
      <c r="BJ1036" s="199"/>
      <c r="BK1036" s="199"/>
      <c r="BL1036" s="218"/>
      <c r="BM1036" s="186"/>
      <c r="BN1036" s="186"/>
      <c r="BO1036" s="186"/>
      <c r="BP1036" s="186"/>
      <c r="BQ1036" s="186"/>
      <c r="BR1036" s="186"/>
      <c r="BS1036" s="186"/>
      <c r="BT1036" s="187"/>
      <c r="BU1036" s="188"/>
      <c r="BV1036" s="189"/>
      <c r="BW1036" s="185"/>
    </row>
    <row r="1037" spans="2:75" customFormat="1" ht="18.75">
      <c r="B1037" s="353" t="s">
        <v>557</v>
      </c>
      <c r="C1037" s="354">
        <v>35646163000120</v>
      </c>
      <c r="D1037" s="355" t="s">
        <v>14</v>
      </c>
      <c r="E1037" s="355" t="s">
        <v>607</v>
      </c>
      <c r="F1037" s="355" t="s">
        <v>1417</v>
      </c>
      <c r="G1037" s="356" t="s">
        <v>1417</v>
      </c>
      <c r="H1037" s="356" t="s">
        <v>34</v>
      </c>
      <c r="I1037" s="356" t="s">
        <v>34</v>
      </c>
      <c r="J1037" s="356" t="s">
        <v>608</v>
      </c>
      <c r="K1037" s="357" t="s">
        <v>48</v>
      </c>
      <c r="L1037" s="358"/>
      <c r="M1037" s="358" t="s">
        <v>34</v>
      </c>
      <c r="N1037" s="357">
        <v>518204</v>
      </c>
      <c r="O1037" s="357" t="s">
        <v>1320</v>
      </c>
      <c r="P1037" s="361">
        <v>43828</v>
      </c>
      <c r="Q1037" s="362">
        <v>6.3263114500000004</v>
      </c>
      <c r="R1037" s="362">
        <v>9.9806160765737104</v>
      </c>
      <c r="S1037" s="841">
        <v>32</v>
      </c>
      <c r="T1037" s="359">
        <v>-0.11171095135201414</v>
      </c>
      <c r="U1037" s="664">
        <v>-1.1169657698930846</v>
      </c>
      <c r="V1037" s="359">
        <v>-0.12579834684400937</v>
      </c>
      <c r="W1037" s="664">
        <v>-1.0947098952822498</v>
      </c>
      <c r="X1037" s="359">
        <v>-0.23780252662433277</v>
      </c>
      <c r="Y1037" s="664">
        <v>-1.5639682724957469</v>
      </c>
      <c r="Z1037" s="359"/>
      <c r="AA1037" s="664"/>
      <c r="AB1037" s="359">
        <v>0.28191024671844361</v>
      </c>
      <c r="AC1037" s="363">
        <v>-0.85386441147251002</v>
      </c>
      <c r="AD1037" s="865">
        <v>35646113000143</v>
      </c>
      <c r="AE1037" s="360" t="s">
        <v>1887</v>
      </c>
      <c r="AF1037" s="844" t="s">
        <v>1760</v>
      </c>
      <c r="AG1037" s="364" t="s">
        <v>1435</v>
      </c>
      <c r="AH1037" s="364" t="s">
        <v>1742</v>
      </c>
      <c r="AI1037" s="364">
        <v>5000</v>
      </c>
      <c r="AJ1037" s="364">
        <v>1000</v>
      </c>
      <c r="AK1037" s="364">
        <v>1000</v>
      </c>
      <c r="AL1037" s="359">
        <v>1.34E-2</v>
      </c>
      <c r="AM1037" s="359">
        <v>0.2</v>
      </c>
      <c r="AN1037" s="664" t="s">
        <v>636</v>
      </c>
      <c r="AO1037" s="357" t="s">
        <v>1323</v>
      </c>
      <c r="AP1037" s="360" t="s">
        <v>1744</v>
      </c>
      <c r="AQ1037" s="366" t="s">
        <v>659</v>
      </c>
      <c r="AR1037" s="359">
        <v>4.0003466666666699E-3</v>
      </c>
      <c r="AS1037" s="359">
        <v>4.0003466666666699E-3</v>
      </c>
      <c r="AT1037" s="359" t="s">
        <v>1417</v>
      </c>
      <c r="AW1037" s="198"/>
      <c r="AX1037" s="198"/>
      <c r="AY1037" s="184"/>
      <c r="AZ1037" s="184"/>
      <c r="BA1037" s="184"/>
      <c r="BB1037" s="848"/>
      <c r="BC1037" s="184"/>
      <c r="BD1037" s="184"/>
      <c r="BE1037" s="184"/>
      <c r="BF1037" s="184"/>
      <c r="BG1037" s="848"/>
      <c r="BH1037" s="186"/>
      <c r="BI1037" s="199"/>
      <c r="BJ1037" s="199"/>
      <c r="BK1037" s="199"/>
      <c r="BL1037" s="218"/>
      <c r="BM1037" s="186"/>
      <c r="BN1037" s="186"/>
      <c r="BO1037" s="186"/>
      <c r="BP1037" s="186"/>
      <c r="BQ1037" s="186"/>
      <c r="BR1037" s="186"/>
      <c r="BS1037" s="186"/>
      <c r="BT1037" s="187"/>
      <c r="BU1037" s="188"/>
      <c r="BV1037" s="189"/>
      <c r="BW1037" s="185"/>
    </row>
    <row r="1038" spans="2:75" customFormat="1" ht="18.75">
      <c r="B1038" s="353" t="s">
        <v>235</v>
      </c>
      <c r="C1038" s="354">
        <v>17335646000122</v>
      </c>
      <c r="D1038" s="355" t="s">
        <v>14</v>
      </c>
      <c r="E1038" s="355" t="s">
        <v>607</v>
      </c>
      <c r="F1038" s="355" t="s">
        <v>1417</v>
      </c>
      <c r="G1038" s="356" t="s">
        <v>1417</v>
      </c>
      <c r="H1038" s="356" t="s">
        <v>34</v>
      </c>
      <c r="I1038" s="356" t="s">
        <v>34</v>
      </c>
      <c r="J1038" s="356" t="s">
        <v>608</v>
      </c>
      <c r="K1038" s="357" t="s">
        <v>48</v>
      </c>
      <c r="L1038" s="358"/>
      <c r="M1038" s="358" t="s">
        <v>34</v>
      </c>
      <c r="N1038" s="357">
        <v>325325</v>
      </c>
      <c r="O1038" s="357" t="s">
        <v>1320</v>
      </c>
      <c r="P1038" s="361">
        <v>41273</v>
      </c>
      <c r="Q1038" s="362">
        <v>556.52211799999998</v>
      </c>
      <c r="R1038" s="362">
        <v>761.80322618326636</v>
      </c>
      <c r="S1038" s="841">
        <v>32</v>
      </c>
      <c r="T1038" s="359">
        <v>-8.254106729457622E-2</v>
      </c>
      <c r="U1038" s="664">
        <v>-0.82530446355222953</v>
      </c>
      <c r="V1038" s="359">
        <v>-0.10442104703298671</v>
      </c>
      <c r="W1038" s="664">
        <v>-0.90868247739765384</v>
      </c>
      <c r="X1038" s="359">
        <v>-0.18672313608918512</v>
      </c>
      <c r="Y1038" s="664">
        <v>-1.2280317822094564</v>
      </c>
      <c r="Z1038" s="359">
        <v>-0.1317527966575156</v>
      </c>
      <c r="AA1038" s="664">
        <v>-0.69586808848279469</v>
      </c>
      <c r="AB1038" s="359">
        <v>0.27998475021568403</v>
      </c>
      <c r="AC1038" s="363">
        <v>-0.78338490550763096</v>
      </c>
      <c r="AD1038" s="865">
        <v>17335645000188</v>
      </c>
      <c r="AE1038" s="360" t="s">
        <v>1887</v>
      </c>
      <c r="AF1038" s="844" t="s">
        <v>1760</v>
      </c>
      <c r="AG1038" s="364" t="s">
        <v>1435</v>
      </c>
      <c r="AH1038" s="364" t="s">
        <v>1747</v>
      </c>
      <c r="AI1038" s="364">
        <v>5000</v>
      </c>
      <c r="AJ1038" s="364">
        <v>1000</v>
      </c>
      <c r="AK1038" s="364">
        <v>1000</v>
      </c>
      <c r="AL1038" s="359">
        <v>1.34E-2</v>
      </c>
      <c r="AM1038" s="359">
        <v>0.2</v>
      </c>
      <c r="AN1038" s="664" t="s">
        <v>2194</v>
      </c>
      <c r="AO1038" s="357" t="s">
        <v>1323</v>
      </c>
      <c r="AP1038" s="360" t="s">
        <v>1744</v>
      </c>
      <c r="AQ1038" s="366" t="s">
        <v>659</v>
      </c>
      <c r="AR1038" s="359">
        <v>4.6899999999999997E-3</v>
      </c>
      <c r="AS1038" s="359">
        <v>4.6899999999999997E-3</v>
      </c>
      <c r="AT1038" s="359" t="s">
        <v>1417</v>
      </c>
      <c r="AW1038" s="198"/>
      <c r="AX1038" s="198"/>
      <c r="AY1038" s="184"/>
      <c r="AZ1038" s="184"/>
      <c r="BA1038" s="184"/>
      <c r="BB1038" s="848"/>
      <c r="BC1038" s="184"/>
      <c r="BD1038" s="184"/>
      <c r="BE1038" s="184"/>
      <c r="BF1038" s="184"/>
      <c r="BG1038" s="848"/>
      <c r="BH1038" s="186"/>
      <c r="BI1038" s="199"/>
      <c r="BJ1038" s="199"/>
      <c r="BK1038" s="199"/>
      <c r="BL1038" s="218"/>
      <c r="BM1038" s="186"/>
      <c r="BN1038" s="186"/>
      <c r="BO1038" s="186"/>
      <c r="BP1038" s="186"/>
      <c r="BQ1038" s="186"/>
      <c r="BR1038" s="186"/>
      <c r="BS1038" s="186"/>
      <c r="BT1038" s="187"/>
      <c r="BU1038" s="188"/>
      <c r="BV1038" s="189"/>
      <c r="BW1038" s="185"/>
    </row>
    <row r="1039" spans="2:75" customFormat="1" ht="18.75">
      <c r="B1039" s="353" t="s">
        <v>1006</v>
      </c>
      <c r="C1039" s="354">
        <v>19628842000110</v>
      </c>
      <c r="D1039" s="355" t="s">
        <v>14</v>
      </c>
      <c r="E1039" s="355" t="s">
        <v>614</v>
      </c>
      <c r="F1039" s="355" t="s">
        <v>1417</v>
      </c>
      <c r="G1039" s="356" t="s">
        <v>1417</v>
      </c>
      <c r="H1039" s="356" t="s">
        <v>1337</v>
      </c>
      <c r="I1039" s="356" t="s">
        <v>34</v>
      </c>
      <c r="J1039" s="356" t="s">
        <v>611</v>
      </c>
      <c r="K1039" s="357" t="s">
        <v>48</v>
      </c>
      <c r="L1039" s="358"/>
      <c r="M1039" s="358" t="s">
        <v>34</v>
      </c>
      <c r="N1039" s="357">
        <v>374296</v>
      </c>
      <c r="O1039" s="357" t="s">
        <v>1320</v>
      </c>
      <c r="P1039" s="361">
        <v>41727</v>
      </c>
      <c r="Q1039" s="362">
        <v>159.93059600000001</v>
      </c>
      <c r="R1039" s="362">
        <v>174.30936561752986</v>
      </c>
      <c r="S1039" s="841">
        <v>32</v>
      </c>
      <c r="T1039" s="359">
        <v>-6.4848284970516756E-2</v>
      </c>
      <c r="U1039" s="664">
        <v>-0.6483994064296672</v>
      </c>
      <c r="V1039" s="359">
        <v>-7.2778064610599769E-2</v>
      </c>
      <c r="W1039" s="664">
        <v>-0.63332205460145508</v>
      </c>
      <c r="X1039" s="359">
        <v>-7.7805223964784842E-2</v>
      </c>
      <c r="Y1039" s="664">
        <v>-0.51170567210827111</v>
      </c>
      <c r="Z1039" s="359">
        <v>2.306972694795717E-2</v>
      </c>
      <c r="AA1039" s="664">
        <v>0.12184551068638914</v>
      </c>
      <c r="AB1039" s="359">
        <v>0.24325599158771202</v>
      </c>
      <c r="AC1039" s="363">
        <v>-0.77158570049538533</v>
      </c>
      <c r="AD1039" s="865">
        <v>19601993000185</v>
      </c>
      <c r="AE1039" s="360" t="s">
        <v>1913</v>
      </c>
      <c r="AF1039" s="844" t="s">
        <v>1741</v>
      </c>
      <c r="AG1039" s="364" t="s">
        <v>1436</v>
      </c>
      <c r="AH1039" s="364" t="s">
        <v>1742</v>
      </c>
      <c r="AI1039" s="364">
        <v>20000</v>
      </c>
      <c r="AJ1039" s="364">
        <v>10000</v>
      </c>
      <c r="AK1039" s="364">
        <v>20000</v>
      </c>
      <c r="AL1039" s="359">
        <v>0.02</v>
      </c>
      <c r="AM1039" s="359">
        <v>0.2</v>
      </c>
      <c r="AN1039" s="664" t="s">
        <v>666</v>
      </c>
      <c r="AO1039" s="357" t="s">
        <v>1323</v>
      </c>
      <c r="AP1039" s="360" t="s">
        <v>1744</v>
      </c>
      <c r="AQ1039" s="366" t="s">
        <v>659</v>
      </c>
      <c r="AR1039" s="359">
        <v>5.3333333333333297E-3</v>
      </c>
      <c r="AS1039" s="359">
        <v>5.3333333333333297E-3</v>
      </c>
      <c r="AT1039" s="359" t="s">
        <v>1417</v>
      </c>
      <c r="AX1039" s="198"/>
      <c r="AY1039" s="184"/>
      <c r="AZ1039" s="184"/>
      <c r="BA1039" s="184"/>
      <c r="BB1039" s="848"/>
      <c r="BC1039" s="184"/>
      <c r="BD1039" s="184"/>
      <c r="BE1039" s="184"/>
      <c r="BF1039" s="184"/>
      <c r="BG1039" s="848"/>
      <c r="BH1039" s="186"/>
      <c r="BI1039" s="199"/>
      <c r="BJ1039" s="199"/>
      <c r="BK1039" s="199"/>
      <c r="BL1039" s="186"/>
      <c r="BM1039" s="186"/>
      <c r="BN1039" s="186"/>
      <c r="BO1039" s="186"/>
      <c r="BP1039" s="186"/>
      <c r="BQ1039" s="186"/>
      <c r="BR1039" s="186"/>
      <c r="BS1039" s="186"/>
      <c r="BT1039" s="187"/>
      <c r="BU1039" s="188"/>
      <c r="BV1039" s="189"/>
      <c r="BW1039" s="185"/>
    </row>
    <row r="1040" spans="2:75" customFormat="1" ht="18.75">
      <c r="B1040" s="353" t="s">
        <v>1011</v>
      </c>
      <c r="C1040" s="354">
        <v>13106980000153</v>
      </c>
      <c r="D1040" s="355" t="s">
        <v>14</v>
      </c>
      <c r="E1040" s="355" t="s">
        <v>607</v>
      </c>
      <c r="F1040" s="355" t="s">
        <v>1417</v>
      </c>
      <c r="G1040" s="356" t="s">
        <v>1417</v>
      </c>
      <c r="H1040" s="356" t="s">
        <v>34</v>
      </c>
      <c r="I1040" s="356" t="s">
        <v>34</v>
      </c>
      <c r="J1040" s="356" t="s">
        <v>608</v>
      </c>
      <c r="K1040" s="357" t="s">
        <v>48</v>
      </c>
      <c r="L1040" s="358"/>
      <c r="M1040" s="358" t="s">
        <v>1414</v>
      </c>
      <c r="N1040" s="357">
        <v>271012</v>
      </c>
      <c r="O1040" s="357" t="s">
        <v>1320</v>
      </c>
      <c r="P1040" s="361">
        <v>40635</v>
      </c>
      <c r="Q1040" s="362">
        <v>116.769178</v>
      </c>
      <c r="R1040" s="362">
        <v>123.52167303187254</v>
      </c>
      <c r="S1040" s="841">
        <v>32</v>
      </c>
      <c r="T1040" s="359">
        <v>3.4746877066264004E-2</v>
      </c>
      <c r="U1040" s="664">
        <v>0.34742406025530798</v>
      </c>
      <c r="V1040" s="359">
        <v>2.9671793767075405E-2</v>
      </c>
      <c r="W1040" s="664">
        <v>0.25820694041289344</v>
      </c>
      <c r="X1040" s="359">
        <v>2.7913448362942184E-2</v>
      </c>
      <c r="Y1040" s="664">
        <v>0.18357983085921895</v>
      </c>
      <c r="Z1040" s="359">
        <v>0.14483926730500363</v>
      </c>
      <c r="AA1040" s="664">
        <v>0.76498584192316721</v>
      </c>
      <c r="AB1040" s="359">
        <v>0.23478859576371541</v>
      </c>
      <c r="AC1040" s="363">
        <v>-0.36306272037597304</v>
      </c>
      <c r="AD1040" s="865">
        <v>13136966000100</v>
      </c>
      <c r="AE1040" s="360" t="s">
        <v>1772</v>
      </c>
      <c r="AF1040" s="844" t="s">
        <v>1741</v>
      </c>
      <c r="AG1040" s="364" t="s">
        <v>1436</v>
      </c>
      <c r="AH1040" s="364" t="s">
        <v>1742</v>
      </c>
      <c r="AI1040" s="364">
        <v>100000</v>
      </c>
      <c r="AJ1040" s="364">
        <v>50000</v>
      </c>
      <c r="AK1040" s="364">
        <v>100000</v>
      </c>
      <c r="AL1040" s="359">
        <v>1.8500000000000003E-2</v>
      </c>
      <c r="AM1040" s="359">
        <v>0.2</v>
      </c>
      <c r="AN1040" s="664" t="s">
        <v>2175</v>
      </c>
      <c r="AO1040" s="357" t="s">
        <v>1323</v>
      </c>
      <c r="AP1040" s="360" t="s">
        <v>1744</v>
      </c>
      <c r="AQ1040" s="366" t="s">
        <v>659</v>
      </c>
      <c r="AR1040" s="359">
        <v>2.46666666666667E-3</v>
      </c>
      <c r="AS1040" s="359">
        <v>2.46666666666667E-3</v>
      </c>
      <c r="AT1040" s="359" t="s">
        <v>1417</v>
      </c>
      <c r="AX1040" s="198"/>
      <c r="AY1040" s="184"/>
      <c r="AZ1040" s="184"/>
      <c r="BA1040" s="184"/>
      <c r="BB1040" s="848"/>
      <c r="BC1040" s="184"/>
      <c r="BD1040" s="184"/>
      <c r="BE1040" s="184"/>
      <c r="BF1040" s="184"/>
      <c r="BG1040" s="848"/>
      <c r="BH1040" s="186"/>
      <c r="BI1040" s="199"/>
      <c r="BJ1040" s="199"/>
      <c r="BK1040" s="199"/>
      <c r="BL1040" s="186"/>
      <c r="BM1040" s="186"/>
      <c r="BN1040" s="186"/>
      <c r="BO1040" s="186"/>
      <c r="BP1040" s="186"/>
      <c r="BQ1040" s="186"/>
      <c r="BR1040" s="186"/>
      <c r="BS1040" s="186"/>
      <c r="BT1040" s="187"/>
      <c r="BU1040" s="188"/>
      <c r="BV1040" s="189"/>
      <c r="BW1040" s="185"/>
    </row>
    <row r="1041" spans="2:75" customFormat="1" ht="18.75">
      <c r="B1041" s="353" t="s">
        <v>245</v>
      </c>
      <c r="C1041" s="354">
        <v>35956906000169</v>
      </c>
      <c r="D1041" s="355" t="s">
        <v>14</v>
      </c>
      <c r="E1041" s="355" t="s">
        <v>607</v>
      </c>
      <c r="F1041" s="355" t="s">
        <v>1417</v>
      </c>
      <c r="G1041" s="356" t="s">
        <v>1417</v>
      </c>
      <c r="H1041" s="356" t="s">
        <v>34</v>
      </c>
      <c r="I1041" s="356" t="s">
        <v>34</v>
      </c>
      <c r="J1041" s="356" t="s">
        <v>608</v>
      </c>
      <c r="K1041" s="357" t="s">
        <v>48</v>
      </c>
      <c r="L1041" s="358"/>
      <c r="M1041" s="358" t="s">
        <v>1414</v>
      </c>
      <c r="N1041" s="357">
        <v>535818</v>
      </c>
      <c r="O1041" s="357" t="s">
        <v>1320</v>
      </c>
      <c r="P1041" s="361">
        <v>43959</v>
      </c>
      <c r="Q1041" s="362">
        <v>13.634507879999999</v>
      </c>
      <c r="R1041" s="362">
        <v>23.956381366119988</v>
      </c>
      <c r="S1041" s="841">
        <v>32</v>
      </c>
      <c r="T1041" s="359">
        <v>1.3923917633451577E-3</v>
      </c>
      <c r="U1041" s="664">
        <v>1.3922125978829313E-2</v>
      </c>
      <c r="V1041" s="359">
        <v>-9.3682296183519309E-3</v>
      </c>
      <c r="W1041" s="664">
        <v>-8.1523278499064697E-2</v>
      </c>
      <c r="X1041" s="359">
        <v>-3.0455557592654725E-2</v>
      </c>
      <c r="Y1041" s="664">
        <v>-0.20029865313973128</v>
      </c>
      <c r="Z1041" s="359"/>
      <c r="AA1041" s="664"/>
      <c r="AB1041" s="359">
        <v>0.23438470259253219</v>
      </c>
      <c r="AC1041" s="363">
        <v>-0.53025222338301325</v>
      </c>
      <c r="AD1041" s="865">
        <v>35400868000163</v>
      </c>
      <c r="AE1041" s="360" t="s">
        <v>1772</v>
      </c>
      <c r="AF1041" s="844" t="s">
        <v>1741</v>
      </c>
      <c r="AG1041" s="364" t="s">
        <v>1436</v>
      </c>
      <c r="AH1041" s="364" t="s">
        <v>1742</v>
      </c>
      <c r="AI1041" s="364">
        <v>100000</v>
      </c>
      <c r="AJ1041" s="364">
        <v>50000</v>
      </c>
      <c r="AK1041" s="364">
        <v>100000</v>
      </c>
      <c r="AL1041" s="359">
        <v>1.8500000000000003E-2</v>
      </c>
      <c r="AM1041" s="359">
        <v>0.2</v>
      </c>
      <c r="AN1041" s="664" t="s">
        <v>34</v>
      </c>
      <c r="AO1041" s="357" t="s">
        <v>1323</v>
      </c>
      <c r="AP1041" s="360" t="s">
        <v>1744</v>
      </c>
      <c r="AQ1041" s="366" t="s">
        <v>682</v>
      </c>
      <c r="AR1041" s="359">
        <v>2.46666666666667E-3</v>
      </c>
      <c r="AS1041" s="359">
        <v>2.46666666666667E-3</v>
      </c>
      <c r="AT1041" s="359" t="s">
        <v>1417</v>
      </c>
      <c r="AX1041" s="198"/>
      <c r="AY1041" s="184"/>
      <c r="AZ1041" s="184"/>
      <c r="BA1041" s="184"/>
      <c r="BB1041" s="848"/>
      <c r="BC1041" s="184"/>
      <c r="BD1041" s="184"/>
      <c r="BE1041" s="184"/>
      <c r="BF1041" s="184"/>
      <c r="BG1041" s="848"/>
      <c r="BH1041" s="186"/>
      <c r="BI1041" s="199"/>
      <c r="BJ1041" s="199"/>
      <c r="BK1041" s="199"/>
      <c r="BL1041" s="186"/>
      <c r="BM1041" s="186"/>
      <c r="BN1041" s="186"/>
      <c r="BO1041" s="186"/>
      <c r="BP1041" s="186"/>
      <c r="BQ1041" s="186"/>
      <c r="BR1041" s="186"/>
      <c r="BS1041" s="186"/>
      <c r="BT1041" s="187"/>
      <c r="BU1041" s="188"/>
      <c r="BV1041" s="189"/>
      <c r="BW1041" s="185"/>
    </row>
    <row r="1042" spans="2:75" customFormat="1" ht="18.75">
      <c r="B1042" s="353" t="s">
        <v>1012</v>
      </c>
      <c r="C1042" s="354">
        <v>37888003000113</v>
      </c>
      <c r="D1042" s="355" t="s">
        <v>14</v>
      </c>
      <c r="E1042" s="355" t="s">
        <v>607</v>
      </c>
      <c r="F1042" s="355" t="s">
        <v>1417</v>
      </c>
      <c r="G1042" s="356" t="s">
        <v>1417</v>
      </c>
      <c r="H1042" s="356" t="s">
        <v>34</v>
      </c>
      <c r="I1042" s="356" t="s">
        <v>34</v>
      </c>
      <c r="J1042" s="356" t="s">
        <v>608</v>
      </c>
      <c r="K1042" s="357" t="s">
        <v>48</v>
      </c>
      <c r="L1042" s="358"/>
      <c r="M1042" s="358" t="s">
        <v>1414</v>
      </c>
      <c r="N1042" s="357">
        <v>552704</v>
      </c>
      <c r="O1042" s="357" t="s">
        <v>1320</v>
      </c>
      <c r="P1042" s="361">
        <v>44097</v>
      </c>
      <c r="Q1042" s="362">
        <v>3.1849205299999999</v>
      </c>
      <c r="R1042" s="362">
        <v>3.4091868300800008</v>
      </c>
      <c r="S1042" s="841">
        <v>32</v>
      </c>
      <c r="T1042" s="359">
        <v>-7.4459117611913594E-3</v>
      </c>
      <c r="U1042" s="664">
        <v>-7.4449536614255393E-2</v>
      </c>
      <c r="V1042" s="359">
        <v>-1.9062810367926897E-2</v>
      </c>
      <c r="W1042" s="664">
        <v>-0.16588649743971101</v>
      </c>
      <c r="X1042" s="359">
        <v>-8.2780809125198584E-2</v>
      </c>
      <c r="Y1042" s="664">
        <v>-0.54442886238909094</v>
      </c>
      <c r="Z1042" s="359"/>
      <c r="AA1042" s="664"/>
      <c r="AB1042" s="359">
        <v>0.23499070537521691</v>
      </c>
      <c r="AC1042" s="363">
        <v>-0.57013995601360201</v>
      </c>
      <c r="AD1042" s="865">
        <v>36352709000101</v>
      </c>
      <c r="AE1042" s="360" t="s">
        <v>1772</v>
      </c>
      <c r="AF1042" s="844" t="s">
        <v>1741</v>
      </c>
      <c r="AG1042" s="364" t="s">
        <v>1436</v>
      </c>
      <c r="AH1042" s="364" t="s">
        <v>1747</v>
      </c>
      <c r="AI1042" s="364">
        <v>100000</v>
      </c>
      <c r="AJ1042" s="364">
        <v>50000</v>
      </c>
      <c r="AK1042" s="364">
        <v>100000</v>
      </c>
      <c r="AL1042" s="359">
        <v>2.2499999999999999E-2</v>
      </c>
      <c r="AM1042" s="359">
        <v>0.2</v>
      </c>
      <c r="AN1042" s="664" t="s">
        <v>34</v>
      </c>
      <c r="AO1042" s="357" t="s">
        <v>1323</v>
      </c>
      <c r="AP1042" s="360" t="s">
        <v>1744</v>
      </c>
      <c r="AQ1042" s="366" t="s">
        <v>682</v>
      </c>
      <c r="AR1042" s="359">
        <v>2.46666666666667E-3</v>
      </c>
      <c r="AS1042" s="359">
        <v>2.46666666666667E-3</v>
      </c>
      <c r="AT1042" s="359" t="s">
        <v>1417</v>
      </c>
      <c r="AX1042" s="198"/>
      <c r="AY1042" s="184"/>
      <c r="AZ1042" s="184"/>
      <c r="BA1042" s="184"/>
      <c r="BB1042" s="848"/>
      <c r="BC1042" s="184"/>
      <c r="BD1042" s="184"/>
      <c r="BE1042" s="184"/>
      <c r="BF1042" s="184"/>
      <c r="BG1042" s="848"/>
      <c r="BH1042" s="186"/>
      <c r="BI1042" s="199"/>
      <c r="BJ1042" s="199"/>
      <c r="BK1042" s="199"/>
      <c r="BL1042" s="186"/>
      <c r="BM1042" s="186"/>
      <c r="BN1042" s="186"/>
      <c r="BO1042" s="186"/>
      <c r="BP1042" s="186"/>
      <c r="BQ1042" s="186"/>
      <c r="BR1042" s="186"/>
      <c r="BS1042" s="186"/>
      <c r="BT1042" s="187"/>
      <c r="BU1042" s="188"/>
      <c r="BV1042" s="189"/>
      <c r="BW1042" s="185"/>
    </row>
    <row r="1043" spans="2:75" customFormat="1" ht="18.75">
      <c r="B1043" s="353" t="s">
        <v>1014</v>
      </c>
      <c r="C1043" s="354">
        <v>11175745000108</v>
      </c>
      <c r="D1043" s="355" t="s">
        <v>14</v>
      </c>
      <c r="E1043" s="355" t="s">
        <v>607</v>
      </c>
      <c r="F1043" s="355" t="s">
        <v>1417</v>
      </c>
      <c r="G1043" s="356" t="s">
        <v>1417</v>
      </c>
      <c r="H1043" s="356" t="s">
        <v>34</v>
      </c>
      <c r="I1043" s="356" t="s">
        <v>34</v>
      </c>
      <c r="J1043" s="356" t="s">
        <v>608</v>
      </c>
      <c r="K1043" s="357" t="s">
        <v>48</v>
      </c>
      <c r="L1043" s="358"/>
      <c r="M1043" s="358" t="s">
        <v>34</v>
      </c>
      <c r="N1043" s="357">
        <v>249181</v>
      </c>
      <c r="O1043" s="357" t="s">
        <v>1320</v>
      </c>
      <c r="P1043" s="361">
        <v>40325</v>
      </c>
      <c r="Q1043" s="362">
        <v>25.932570999999999</v>
      </c>
      <c r="R1043" s="362">
        <v>60.335894904382492</v>
      </c>
      <c r="S1043" s="841">
        <v>32</v>
      </c>
      <c r="T1043" s="359">
        <v>-2.019525795903454E-2</v>
      </c>
      <c r="U1043" s="664">
        <v>-0.20192659342163727</v>
      </c>
      <c r="V1043" s="359">
        <v>-3.2733419324994184E-2</v>
      </c>
      <c r="W1043" s="664">
        <v>-0.28484951464368774</v>
      </c>
      <c r="X1043" s="359">
        <v>-9.2473509179866964E-2</v>
      </c>
      <c r="Y1043" s="664">
        <v>-0.60817534807831408</v>
      </c>
      <c r="Z1043" s="359">
        <v>-4.659307452642647E-2</v>
      </c>
      <c r="AA1043" s="664">
        <v>-0.24608687276310118</v>
      </c>
      <c r="AB1043" s="359">
        <v>0.24955613344523733</v>
      </c>
      <c r="AC1043" s="363">
        <v>-0.59164324011975733</v>
      </c>
      <c r="AD1043" s="865">
        <v>0</v>
      </c>
      <c r="AE1043" s="360" t="s">
        <v>1772</v>
      </c>
      <c r="AF1043" s="844" t="s">
        <v>1741</v>
      </c>
      <c r="AG1043" s="364" t="s">
        <v>1436</v>
      </c>
      <c r="AH1043" s="364" t="s">
        <v>1747</v>
      </c>
      <c r="AI1043" s="364">
        <v>100000</v>
      </c>
      <c r="AJ1043" s="364">
        <v>50000</v>
      </c>
      <c r="AK1043" s="364">
        <v>100000</v>
      </c>
      <c r="AL1043" s="359">
        <v>2.75E-2</v>
      </c>
      <c r="AM1043" s="359">
        <v>0</v>
      </c>
      <c r="AN1043" s="664" t="s">
        <v>34</v>
      </c>
      <c r="AO1043" s="357" t="s">
        <v>1323</v>
      </c>
      <c r="AP1043" s="360" t="s">
        <v>1744</v>
      </c>
      <c r="AQ1043" s="366" t="s">
        <v>659</v>
      </c>
      <c r="AR1043" s="359">
        <v>5.4999999999999997E-3</v>
      </c>
      <c r="AS1043" s="359">
        <v>5.4999999999999997E-3</v>
      </c>
      <c r="AT1043" s="359" t="s">
        <v>1417</v>
      </c>
      <c r="AX1043" s="198"/>
      <c r="AY1043" s="184"/>
      <c r="AZ1043" s="184"/>
      <c r="BA1043" s="184"/>
      <c r="BB1043" s="848"/>
      <c r="BC1043" s="184"/>
      <c r="BD1043" s="184"/>
      <c r="BE1043" s="184"/>
      <c r="BF1043" s="184"/>
      <c r="BG1043" s="848"/>
      <c r="BH1043" s="186"/>
      <c r="BI1043" s="199"/>
      <c r="BJ1043" s="199"/>
      <c r="BK1043" s="199"/>
      <c r="BL1043" s="186"/>
      <c r="BM1043" s="186"/>
      <c r="BN1043" s="186"/>
      <c r="BO1043" s="186"/>
      <c r="BP1043" s="186"/>
      <c r="BQ1043" s="186"/>
      <c r="BR1043" s="186"/>
      <c r="BS1043" s="186"/>
      <c r="BT1043" s="187"/>
      <c r="BU1043" s="188"/>
      <c r="BV1043" s="189"/>
      <c r="BW1043" s="185"/>
    </row>
    <row r="1044" spans="2:75" customFormat="1" ht="18.75">
      <c r="B1044" s="353" t="s">
        <v>1030</v>
      </c>
      <c r="C1044" s="354">
        <v>28747685000153</v>
      </c>
      <c r="D1044" s="355" t="s">
        <v>14</v>
      </c>
      <c r="E1044" s="355" t="s">
        <v>607</v>
      </c>
      <c r="F1044" s="355" t="s">
        <v>1417</v>
      </c>
      <c r="G1044" s="356" t="s">
        <v>1417</v>
      </c>
      <c r="H1044" s="356" t="s">
        <v>34</v>
      </c>
      <c r="I1044" s="356" t="s">
        <v>34</v>
      </c>
      <c r="J1044" s="356" t="s">
        <v>608</v>
      </c>
      <c r="K1044" s="357" t="s">
        <v>48</v>
      </c>
      <c r="L1044" s="358"/>
      <c r="M1044" s="358" t="s">
        <v>34</v>
      </c>
      <c r="N1044" s="357">
        <v>452637</v>
      </c>
      <c r="O1044" s="357" t="s">
        <v>1320</v>
      </c>
      <c r="P1044" s="361">
        <v>43047</v>
      </c>
      <c r="Q1044" s="362">
        <v>190.72406330999999</v>
      </c>
      <c r="R1044" s="362">
        <v>256.86772183948221</v>
      </c>
      <c r="S1044" s="841">
        <v>32</v>
      </c>
      <c r="T1044" s="359">
        <v>-9.3115994316030681E-2</v>
      </c>
      <c r="U1044" s="664">
        <v>-0.93104012652104284</v>
      </c>
      <c r="V1044" s="359">
        <v>-3.7419364514657327E-2</v>
      </c>
      <c r="W1044" s="664">
        <v>-0.3256270820487302</v>
      </c>
      <c r="X1044" s="359">
        <v>9.4648712223537768E-2</v>
      </c>
      <c r="Y1044" s="664">
        <v>0.62248111931980943</v>
      </c>
      <c r="Z1044" s="359">
        <v>-7.4998288549859127E-2</v>
      </c>
      <c r="AA1044" s="664">
        <v>-0.3961123939428311</v>
      </c>
      <c r="AB1044" s="359">
        <v>0.23637399006745693</v>
      </c>
      <c r="AC1044" s="363">
        <v>-0.64446238153989976</v>
      </c>
      <c r="AD1044" s="865">
        <v>28747676000162</v>
      </c>
      <c r="AE1044" s="360" t="s">
        <v>1845</v>
      </c>
      <c r="AF1044" s="844" t="s">
        <v>1785</v>
      </c>
      <c r="AG1044" s="364" t="s">
        <v>719</v>
      </c>
      <c r="AH1044" s="364" t="s">
        <v>1742</v>
      </c>
      <c r="AI1044" s="364">
        <v>50000</v>
      </c>
      <c r="AJ1044" s="364">
        <v>10000</v>
      </c>
      <c r="AK1044" s="364">
        <v>20000</v>
      </c>
      <c r="AL1044" s="359">
        <v>0.02</v>
      </c>
      <c r="AM1044" s="359">
        <v>0.2</v>
      </c>
      <c r="AN1044" s="664" t="s">
        <v>666</v>
      </c>
      <c r="AO1044" s="357" t="s">
        <v>1323</v>
      </c>
      <c r="AP1044" s="360" t="s">
        <v>1744</v>
      </c>
      <c r="AQ1044" s="366" t="s">
        <v>659</v>
      </c>
      <c r="AR1044" s="359">
        <v>4.0000000000000001E-3</v>
      </c>
      <c r="AS1044" s="359">
        <v>4.0000000000000001E-3</v>
      </c>
      <c r="AT1044" s="359" t="s">
        <v>1417</v>
      </c>
      <c r="AX1044" s="198"/>
      <c r="AY1044" s="184"/>
      <c r="AZ1044" s="184"/>
      <c r="BA1044" s="184"/>
      <c r="BB1044" s="848"/>
      <c r="BC1044" s="184"/>
      <c r="BD1044" s="184"/>
      <c r="BE1044" s="184"/>
      <c r="BF1044" s="184"/>
      <c r="BG1044" s="848"/>
      <c r="BH1044" s="186"/>
      <c r="BI1044" s="199"/>
      <c r="BJ1044" s="199"/>
      <c r="BK1044" s="199"/>
      <c r="BL1044" s="186"/>
      <c r="BM1044" s="186"/>
      <c r="BN1044" s="186"/>
      <c r="BO1044" s="186"/>
      <c r="BP1044" s="186"/>
      <c r="BQ1044" s="186"/>
      <c r="BR1044" s="186"/>
      <c r="BS1044" s="186"/>
      <c r="BT1044" s="187"/>
      <c r="BU1044" s="188"/>
      <c r="BV1044" s="189"/>
      <c r="BW1044" s="185"/>
    </row>
    <row r="1045" spans="2:75" customFormat="1" ht="18.75">
      <c r="B1045" s="353" t="s">
        <v>261</v>
      </c>
      <c r="C1045" s="354">
        <v>25213366000170</v>
      </c>
      <c r="D1045" s="355" t="s">
        <v>14</v>
      </c>
      <c r="E1045" s="355" t="s">
        <v>607</v>
      </c>
      <c r="F1045" s="355" t="s">
        <v>1417</v>
      </c>
      <c r="G1045" s="356" t="s">
        <v>1417</v>
      </c>
      <c r="H1045" s="356" t="s">
        <v>34</v>
      </c>
      <c r="I1045" s="356" t="s">
        <v>34</v>
      </c>
      <c r="J1045" s="356" t="s">
        <v>608</v>
      </c>
      <c r="K1045" s="357" t="s">
        <v>48</v>
      </c>
      <c r="L1045" s="358"/>
      <c r="M1045" s="358" t="s">
        <v>34</v>
      </c>
      <c r="N1045" s="357">
        <v>422967</v>
      </c>
      <c r="O1045" s="357" t="s">
        <v>1320</v>
      </c>
      <c r="P1045" s="361">
        <v>42608</v>
      </c>
      <c r="Q1045" s="362">
        <v>388.73024500000002</v>
      </c>
      <c r="R1045" s="362">
        <v>461.57253313545829</v>
      </c>
      <c r="S1045" s="841">
        <v>32</v>
      </c>
      <c r="T1045" s="359">
        <v>0.1356440747525105</v>
      </c>
      <c r="U1045" s="664">
        <v>1.3562662080456922</v>
      </c>
      <c r="V1045" s="359">
        <v>0.10669366072160247</v>
      </c>
      <c r="W1045" s="664">
        <v>0.9284589908057872</v>
      </c>
      <c r="X1045" s="359">
        <v>1.2683282559739606E-2</v>
      </c>
      <c r="Y1045" s="664">
        <v>8.3414805536812464E-2</v>
      </c>
      <c r="Z1045" s="359">
        <v>3.6943320763132448E-2</v>
      </c>
      <c r="AA1045" s="664">
        <v>0.19512054889030903</v>
      </c>
      <c r="AB1045" s="359">
        <v>0.22205352484061722</v>
      </c>
      <c r="AC1045" s="363">
        <v>-3.7023142697703001E-2</v>
      </c>
      <c r="AD1045" s="865">
        <v>28408139000198</v>
      </c>
      <c r="AE1045" s="360" t="s">
        <v>1949</v>
      </c>
      <c r="AF1045" s="844" t="s">
        <v>1741</v>
      </c>
      <c r="AG1045" s="364" t="s">
        <v>1436</v>
      </c>
      <c r="AH1045" s="364" t="s">
        <v>1742</v>
      </c>
      <c r="AI1045" s="364">
        <v>200000</v>
      </c>
      <c r="AJ1045" s="364">
        <v>10000</v>
      </c>
      <c r="AK1045" s="364">
        <v>10000</v>
      </c>
      <c r="AL1045" s="359">
        <v>3.0000000000000001E-3</v>
      </c>
      <c r="AM1045" s="359">
        <v>0.2</v>
      </c>
      <c r="AN1045" s="664" t="s">
        <v>666</v>
      </c>
      <c r="AO1045" s="357" t="s">
        <v>1323</v>
      </c>
      <c r="AP1045" s="360" t="s">
        <v>1744</v>
      </c>
      <c r="AQ1045" s="366" t="s">
        <v>659</v>
      </c>
      <c r="AR1045" s="359">
        <v>4.7999999999999996E-3</v>
      </c>
      <c r="AS1045" s="359">
        <v>4.7999999999999996E-3</v>
      </c>
      <c r="AT1045" s="359" t="s">
        <v>1417</v>
      </c>
      <c r="AX1045" s="198"/>
      <c r="AY1045" s="184"/>
      <c r="AZ1045" s="184"/>
      <c r="BA1045" s="184"/>
      <c r="BB1045" s="848"/>
      <c r="BC1045" s="184"/>
      <c r="BD1045" s="184"/>
      <c r="BE1045" s="184"/>
      <c r="BF1045" s="184"/>
      <c r="BG1045" s="848"/>
      <c r="BH1045" s="186"/>
      <c r="BI1045" s="199"/>
      <c r="BJ1045" s="199"/>
      <c r="BK1045" s="199"/>
      <c r="BL1045" s="186"/>
      <c r="BM1045" s="186"/>
      <c r="BN1045" s="186"/>
      <c r="BO1045" s="186"/>
      <c r="BP1045" s="186"/>
      <c r="BQ1045" s="186"/>
      <c r="BR1045" s="186"/>
      <c r="BS1045" s="186"/>
      <c r="BT1045" s="187"/>
      <c r="BU1045" s="188"/>
      <c r="BV1045" s="189"/>
      <c r="BW1045" s="185"/>
    </row>
    <row r="1046" spans="2:75" customFormat="1" ht="18.75">
      <c r="B1046" s="353" t="s">
        <v>262</v>
      </c>
      <c r="C1046" s="354">
        <v>28626275000154</v>
      </c>
      <c r="D1046" s="355" t="s">
        <v>14</v>
      </c>
      <c r="E1046" s="355" t="s">
        <v>607</v>
      </c>
      <c r="F1046" s="355" t="s">
        <v>1417</v>
      </c>
      <c r="G1046" s="356" t="s">
        <v>1417</v>
      </c>
      <c r="H1046" s="356" t="s">
        <v>34</v>
      </c>
      <c r="I1046" s="356" t="s">
        <v>34</v>
      </c>
      <c r="J1046" s="356" t="s">
        <v>608</v>
      </c>
      <c r="K1046" s="357" t="s">
        <v>48</v>
      </c>
      <c r="L1046" s="358"/>
      <c r="M1046" s="358" t="s">
        <v>34</v>
      </c>
      <c r="N1046" s="357">
        <v>452556</v>
      </c>
      <c r="O1046" s="357" t="s">
        <v>1320</v>
      </c>
      <c r="P1046" s="361">
        <v>43016</v>
      </c>
      <c r="Q1046" s="362">
        <v>4.8903128699999998</v>
      </c>
      <c r="R1046" s="362">
        <v>6.5442674107569676</v>
      </c>
      <c r="S1046" s="841">
        <v>32</v>
      </c>
      <c r="T1046" s="359">
        <v>0.13131209387790022</v>
      </c>
      <c r="U1046" s="664">
        <v>1.312951973458933</v>
      </c>
      <c r="V1046" s="359">
        <v>0.10200103664780547</v>
      </c>
      <c r="W1046" s="664">
        <v>0.88762330307774995</v>
      </c>
      <c r="X1046" s="359">
        <v>-3.2206068317333081E-3</v>
      </c>
      <c r="Y1046" s="664">
        <v>-2.118113282694847E-2</v>
      </c>
      <c r="Z1046" s="359">
        <v>3.2971780128336237E-2</v>
      </c>
      <c r="AA1046" s="664">
        <v>0.1741443839816324</v>
      </c>
      <c r="AB1046" s="359">
        <v>0.22183253969506181</v>
      </c>
      <c r="AC1046" s="363">
        <v>-5.8213927624192384E-2</v>
      </c>
      <c r="AD1046" s="865">
        <v>28408139000198</v>
      </c>
      <c r="AE1046" s="360" t="s">
        <v>1949</v>
      </c>
      <c r="AF1046" s="844" t="s">
        <v>1741</v>
      </c>
      <c r="AG1046" s="364" t="s">
        <v>1436</v>
      </c>
      <c r="AH1046" s="364" t="s">
        <v>1742</v>
      </c>
      <c r="AI1046" s="364">
        <v>1000</v>
      </c>
      <c r="AJ1046" s="364">
        <v>1000</v>
      </c>
      <c r="AK1046" s="364">
        <v>1000</v>
      </c>
      <c r="AL1046" s="359">
        <v>1.8000000000000002E-2</v>
      </c>
      <c r="AM1046" s="359">
        <v>0.2</v>
      </c>
      <c r="AN1046" s="664" t="s">
        <v>64</v>
      </c>
      <c r="AO1046" s="357" t="s">
        <v>1323</v>
      </c>
      <c r="AP1046" s="360" t="s">
        <v>1744</v>
      </c>
      <c r="AQ1046" s="366" t="s">
        <v>659</v>
      </c>
      <c r="AR1046" s="359">
        <v>4.7999999999999996E-3</v>
      </c>
      <c r="AS1046" s="359">
        <v>4.7999999999999996E-3</v>
      </c>
      <c r="AT1046" s="359" t="s">
        <v>1417</v>
      </c>
      <c r="AX1046" s="198"/>
      <c r="AY1046" s="184"/>
      <c r="AZ1046" s="184"/>
      <c r="BA1046" s="184"/>
      <c r="BB1046" s="848"/>
      <c r="BC1046" s="184"/>
      <c r="BD1046" s="184"/>
      <c r="BE1046" s="184"/>
      <c r="BF1046" s="184"/>
      <c r="BG1046" s="848"/>
      <c r="BH1046" s="186"/>
      <c r="BI1046" s="199"/>
      <c r="BJ1046" s="199"/>
      <c r="BK1046" s="199"/>
      <c r="BL1046" s="186"/>
      <c r="BM1046" s="186"/>
      <c r="BN1046" s="186"/>
      <c r="BO1046" s="186"/>
      <c r="BP1046" s="186"/>
      <c r="BQ1046" s="186"/>
      <c r="BR1046" s="186"/>
      <c r="BS1046" s="186"/>
      <c r="BT1046" s="187"/>
      <c r="BU1046" s="188"/>
      <c r="BV1046" s="189"/>
      <c r="BW1046" s="185"/>
    </row>
    <row r="1047" spans="2:75" customFormat="1" ht="18.75">
      <c r="B1047" s="353" t="s">
        <v>263</v>
      </c>
      <c r="C1047" s="354">
        <v>29054793000103</v>
      </c>
      <c r="D1047" s="355" t="s">
        <v>14</v>
      </c>
      <c r="E1047" s="355" t="s">
        <v>607</v>
      </c>
      <c r="F1047" s="355" t="s">
        <v>1417</v>
      </c>
      <c r="G1047" s="356" t="s">
        <v>1417</v>
      </c>
      <c r="H1047" s="356" t="s">
        <v>34</v>
      </c>
      <c r="I1047" s="356" t="s">
        <v>34</v>
      </c>
      <c r="J1047" s="356" t="s">
        <v>608</v>
      </c>
      <c r="K1047" s="357" t="s">
        <v>48</v>
      </c>
      <c r="L1047" s="358"/>
      <c r="M1047" s="358" t="s">
        <v>34</v>
      </c>
      <c r="N1047" s="357">
        <v>472311</v>
      </c>
      <c r="O1047" s="357" t="s">
        <v>1320</v>
      </c>
      <c r="P1047" s="361">
        <v>43162</v>
      </c>
      <c r="Q1047" s="362">
        <v>54.646413539999998</v>
      </c>
      <c r="R1047" s="362">
        <v>60.30975964195224</v>
      </c>
      <c r="S1047" s="841">
        <v>32</v>
      </c>
      <c r="T1047" s="359">
        <v>0.19114302165937236</v>
      </c>
      <c r="U1047" s="664">
        <v>1.9111842640627732</v>
      </c>
      <c r="V1047" s="359">
        <v>0.19161749011526097</v>
      </c>
      <c r="W1047" s="664">
        <v>1.6674747148977664</v>
      </c>
      <c r="X1047" s="359">
        <v>7.1331131850866702E-2</v>
      </c>
      <c r="Y1047" s="664">
        <v>0.4691271730354743</v>
      </c>
      <c r="Z1047" s="359">
        <v>6.5204826024208185E-2</v>
      </c>
      <c r="AA1047" s="664">
        <v>0.34438705512465234</v>
      </c>
      <c r="AB1047" s="359">
        <v>0.21822807455201196</v>
      </c>
      <c r="AC1047" s="363">
        <v>0.35147957115240575</v>
      </c>
      <c r="AD1047" s="865">
        <v>0</v>
      </c>
      <c r="AE1047" s="360" t="s">
        <v>1949</v>
      </c>
      <c r="AF1047" s="844" t="s">
        <v>1741</v>
      </c>
      <c r="AG1047" s="364" t="s">
        <v>1436</v>
      </c>
      <c r="AH1047" s="364" t="s">
        <v>1747</v>
      </c>
      <c r="AI1047" s="364">
        <v>200000</v>
      </c>
      <c r="AJ1047" s="364">
        <v>10000</v>
      </c>
      <c r="AK1047" s="364">
        <v>10000</v>
      </c>
      <c r="AL1047" s="359">
        <v>0.02</v>
      </c>
      <c r="AM1047" s="359">
        <v>0.2</v>
      </c>
      <c r="AN1047" s="664" t="s">
        <v>2194</v>
      </c>
      <c r="AO1047" s="357" t="s">
        <v>1323</v>
      </c>
      <c r="AP1047" s="360" t="s">
        <v>1744</v>
      </c>
      <c r="AQ1047" s="366" t="s">
        <v>670</v>
      </c>
      <c r="AR1047" s="359">
        <v>5.3333333333333297E-3</v>
      </c>
      <c r="AS1047" s="359">
        <v>5.3333333333333297E-3</v>
      </c>
      <c r="AT1047" s="359" t="s">
        <v>1417</v>
      </c>
      <c r="AX1047" s="198"/>
      <c r="AY1047" s="184"/>
      <c r="AZ1047" s="184"/>
      <c r="BA1047" s="184"/>
      <c r="BB1047" s="848"/>
      <c r="BC1047" s="184"/>
      <c r="BD1047" s="184"/>
      <c r="BE1047" s="184"/>
      <c r="BF1047" s="184"/>
      <c r="BG1047" s="848"/>
      <c r="BH1047" s="186"/>
      <c r="BI1047" s="199"/>
      <c r="BJ1047" s="199"/>
      <c r="BK1047" s="199"/>
      <c r="BL1047" s="186"/>
      <c r="BM1047" s="186"/>
      <c r="BN1047" s="186"/>
      <c r="BO1047" s="186"/>
      <c r="BP1047" s="186"/>
      <c r="BQ1047" s="186"/>
      <c r="BR1047" s="186"/>
      <c r="BS1047" s="186"/>
      <c r="BT1047" s="187"/>
      <c r="BU1047" s="188"/>
      <c r="BV1047" s="189"/>
      <c r="BW1047" s="185"/>
    </row>
    <row r="1048" spans="2:75" customFormat="1" ht="18.75">
      <c r="B1048" s="353" t="s">
        <v>559</v>
      </c>
      <c r="C1048" s="354">
        <v>41881117000109</v>
      </c>
      <c r="D1048" s="355" t="s">
        <v>14</v>
      </c>
      <c r="E1048" s="355" t="s">
        <v>607</v>
      </c>
      <c r="F1048" s="355" t="s">
        <v>1417</v>
      </c>
      <c r="G1048" s="356" t="s">
        <v>1417</v>
      </c>
      <c r="H1048" s="356" t="s">
        <v>34</v>
      </c>
      <c r="I1048" s="356" t="s">
        <v>34</v>
      </c>
      <c r="J1048" s="356" t="s">
        <v>608</v>
      </c>
      <c r="K1048" s="357" t="s">
        <v>48</v>
      </c>
      <c r="L1048" s="358"/>
      <c r="M1048" s="358" t="s">
        <v>1414</v>
      </c>
      <c r="N1048" s="357">
        <v>592463</v>
      </c>
      <c r="O1048" s="357" t="s">
        <v>1323</v>
      </c>
      <c r="P1048" s="361">
        <v>44332</v>
      </c>
      <c r="Q1048" s="362">
        <v>2.8860045799999998</v>
      </c>
      <c r="R1048" s="362">
        <v>3.8187635172727274</v>
      </c>
      <c r="S1048" s="841">
        <v>32</v>
      </c>
      <c r="T1048" s="359">
        <v>-0.69456836765494456</v>
      </c>
      <c r="U1048" s="664">
        <v>-6.9447899434355715</v>
      </c>
      <c r="V1048" s="359">
        <v>-0.69456836765494456</v>
      </c>
      <c r="W1048" s="664">
        <v>-6.044203950984719</v>
      </c>
      <c r="X1048" s="359"/>
      <c r="Y1048" s="664"/>
      <c r="Z1048" s="359"/>
      <c r="AA1048" s="664"/>
      <c r="AB1048" s="359">
        <v>1.1527752319578106</v>
      </c>
      <c r="AC1048" s="363">
        <v>-0.70220379938113964</v>
      </c>
      <c r="AD1048" s="865">
        <v>0</v>
      </c>
      <c r="AE1048" s="360" t="s">
        <v>2013</v>
      </c>
      <c r="AF1048" s="844" t="s">
        <v>1760</v>
      </c>
      <c r="AG1048" s="364" t="s">
        <v>1435</v>
      </c>
      <c r="AH1048" s="364" t="s">
        <v>1742</v>
      </c>
      <c r="AI1048" s="364">
        <v>5000</v>
      </c>
      <c r="AJ1048" s="364">
        <v>5000</v>
      </c>
      <c r="AK1048" s="364">
        <v>5000</v>
      </c>
      <c r="AL1048" s="359">
        <v>1.2999999999999999E-3</v>
      </c>
      <c r="AM1048" s="359">
        <v>0.1</v>
      </c>
      <c r="AN1048" s="664" t="s">
        <v>34</v>
      </c>
      <c r="AO1048" s="357" t="s">
        <v>1323</v>
      </c>
      <c r="AP1048" s="360" t="s">
        <v>1744</v>
      </c>
      <c r="AQ1048" s="366" t="s">
        <v>659</v>
      </c>
      <c r="AR1048" s="359">
        <v>2.5999999999999998E-4</v>
      </c>
      <c r="AS1048" s="359">
        <v>2.5999999999999998E-4</v>
      </c>
      <c r="AT1048" s="359" t="s">
        <v>1417</v>
      </c>
      <c r="AX1048" s="198"/>
      <c r="AY1048" s="184"/>
      <c r="AZ1048" s="184"/>
      <c r="BA1048" s="184"/>
      <c r="BB1048" s="848"/>
      <c r="BC1048" s="184"/>
      <c r="BD1048" s="184"/>
      <c r="BE1048" s="184"/>
      <c r="BF1048" s="184"/>
      <c r="BG1048" s="848"/>
      <c r="BH1048" s="186"/>
      <c r="BI1048" s="199"/>
      <c r="BJ1048" s="199"/>
      <c r="BK1048" s="199"/>
      <c r="BL1048" s="186"/>
      <c r="BM1048" s="186"/>
      <c r="BN1048" s="186"/>
      <c r="BO1048" s="186"/>
      <c r="BP1048" s="186"/>
      <c r="BQ1048" s="186"/>
      <c r="BR1048" s="186"/>
      <c r="BS1048" s="186"/>
      <c r="BT1048" s="187"/>
      <c r="BU1048" s="188"/>
      <c r="BV1048" s="189"/>
      <c r="BW1048" s="185"/>
    </row>
    <row r="1049" spans="2:75" customFormat="1" ht="18.75">
      <c r="B1049" s="353" t="s">
        <v>269</v>
      </c>
      <c r="C1049" s="354">
        <v>37429375000181</v>
      </c>
      <c r="D1049" s="355" t="s">
        <v>14</v>
      </c>
      <c r="E1049" s="355" t="s">
        <v>607</v>
      </c>
      <c r="F1049" s="355" t="s">
        <v>1417</v>
      </c>
      <c r="G1049" s="356" t="s">
        <v>1417</v>
      </c>
      <c r="H1049" s="356" t="s">
        <v>34</v>
      </c>
      <c r="I1049" s="356" t="s">
        <v>34</v>
      </c>
      <c r="J1049" s="356" t="s">
        <v>608</v>
      </c>
      <c r="K1049" s="357" t="s">
        <v>48</v>
      </c>
      <c r="L1049" s="358"/>
      <c r="M1049" s="358" t="s">
        <v>1414</v>
      </c>
      <c r="N1049" s="357">
        <v>544310</v>
      </c>
      <c r="O1049" s="357" t="s">
        <v>1320</v>
      </c>
      <c r="P1049" s="361">
        <v>44027</v>
      </c>
      <c r="Q1049" s="362">
        <v>14.0288252</v>
      </c>
      <c r="R1049" s="362">
        <v>16.730114594860549</v>
      </c>
      <c r="S1049" s="841">
        <v>32</v>
      </c>
      <c r="T1049" s="359">
        <v>-0.43002529288549873</v>
      </c>
      <c r="U1049" s="664">
        <v>-4.2996995955015658</v>
      </c>
      <c r="V1049" s="359">
        <v>-0.4981016412880096</v>
      </c>
      <c r="W1049" s="664">
        <v>-4.3345306933998096</v>
      </c>
      <c r="X1049" s="359">
        <v>-0.41178643650000057</v>
      </c>
      <c r="Y1049" s="664">
        <v>-2.7082173216244838</v>
      </c>
      <c r="Z1049" s="359"/>
      <c r="AA1049" s="664"/>
      <c r="AB1049" s="359">
        <v>0.4481874058640915</v>
      </c>
      <c r="AC1049" s="363">
        <v>-1.3677680660491507</v>
      </c>
      <c r="AD1049" s="865">
        <v>0</v>
      </c>
      <c r="AE1049" s="360" t="s">
        <v>2038</v>
      </c>
      <c r="AF1049" s="844" t="s">
        <v>1760</v>
      </c>
      <c r="AG1049" s="364" t="s">
        <v>1435</v>
      </c>
      <c r="AH1049" s="364" t="s">
        <v>1817</v>
      </c>
      <c r="AI1049" s="364">
        <v>50000</v>
      </c>
      <c r="AJ1049" s="364">
        <v>1000</v>
      </c>
      <c r="AK1049" s="364">
        <v>1000</v>
      </c>
      <c r="AL1049" s="359">
        <v>5.0000000000000001E-3</v>
      </c>
      <c r="AM1049" s="359">
        <v>0.2</v>
      </c>
      <c r="AN1049" s="664" t="s">
        <v>34</v>
      </c>
      <c r="AO1049" s="357" t="s">
        <v>1323</v>
      </c>
      <c r="AP1049" s="360" t="s">
        <v>1744</v>
      </c>
      <c r="AQ1049" s="366" t="s">
        <v>687</v>
      </c>
      <c r="AR1049" s="359">
        <v>0</v>
      </c>
      <c r="AS1049" s="359">
        <v>0</v>
      </c>
      <c r="AT1049" s="359" t="s">
        <v>1417</v>
      </c>
      <c r="AX1049" s="198"/>
      <c r="AY1049" s="184"/>
      <c r="AZ1049" s="184"/>
      <c r="BA1049" s="184"/>
      <c r="BB1049" s="848"/>
      <c r="BC1049" s="184"/>
      <c r="BD1049" s="184"/>
      <c r="BE1049" s="184"/>
      <c r="BF1049" s="184"/>
      <c r="BG1049" s="848"/>
      <c r="BH1049" s="186"/>
      <c r="BI1049" s="199"/>
      <c r="BJ1049" s="199"/>
      <c r="BK1049" s="199"/>
      <c r="BL1049" s="186"/>
      <c r="BM1049" s="186"/>
      <c r="BN1049" s="186"/>
      <c r="BO1049" s="186"/>
      <c r="BP1049" s="186"/>
      <c r="BQ1049" s="186"/>
      <c r="BR1049" s="186"/>
      <c r="BS1049" s="186"/>
      <c r="BT1049" s="187"/>
      <c r="BU1049" s="188"/>
      <c r="BV1049" s="189"/>
      <c r="BW1049" s="185"/>
    </row>
    <row r="1050" spans="2:75" customFormat="1" ht="18.75">
      <c r="B1050" s="353" t="s">
        <v>1051</v>
      </c>
      <c r="C1050" s="354">
        <v>34579122000104</v>
      </c>
      <c r="D1050" s="355" t="s">
        <v>14</v>
      </c>
      <c r="E1050" s="355" t="s">
        <v>614</v>
      </c>
      <c r="F1050" s="355" t="s">
        <v>1417</v>
      </c>
      <c r="G1050" s="356" t="s">
        <v>1417</v>
      </c>
      <c r="H1050" s="356" t="s">
        <v>1337</v>
      </c>
      <c r="I1050" s="356" t="s">
        <v>34</v>
      </c>
      <c r="J1050" s="356" t="s">
        <v>608</v>
      </c>
      <c r="K1050" s="357" t="s">
        <v>48</v>
      </c>
      <c r="L1050" s="358"/>
      <c r="M1050" s="358" t="s">
        <v>34</v>
      </c>
      <c r="N1050" s="357">
        <v>507075</v>
      </c>
      <c r="O1050" s="357" t="s">
        <v>1320</v>
      </c>
      <c r="P1050" s="361">
        <v>43719</v>
      </c>
      <c r="Q1050" s="362">
        <v>0</v>
      </c>
      <c r="R1050" s="362">
        <v>0</v>
      </c>
      <c r="S1050" s="841">
        <v>32</v>
      </c>
      <c r="T1050" s="359"/>
      <c r="U1050" s="664"/>
      <c r="V1050" s="359"/>
      <c r="W1050" s="664"/>
      <c r="X1050" s="359"/>
      <c r="Y1050" s="664"/>
      <c r="Z1050" s="359"/>
      <c r="AA1050" s="664"/>
      <c r="AB1050" s="359"/>
      <c r="AC1050" s="363"/>
      <c r="AD1050" s="865">
        <v>34337443000194</v>
      </c>
      <c r="AE1050" s="360" t="s">
        <v>1876</v>
      </c>
      <c r="AF1050" s="844" t="s">
        <v>1760</v>
      </c>
      <c r="AG1050" s="364" t="s">
        <v>1435</v>
      </c>
      <c r="AH1050" s="364" t="s">
        <v>1742</v>
      </c>
      <c r="AI1050" s="364">
        <v>10000</v>
      </c>
      <c r="AJ1050" s="364">
        <v>5000</v>
      </c>
      <c r="AK1050" s="364">
        <v>5000</v>
      </c>
      <c r="AL1050" s="359">
        <v>1.8700000000000001E-2</v>
      </c>
      <c r="AM1050" s="359">
        <v>0.2</v>
      </c>
      <c r="AN1050" s="664" t="s">
        <v>34</v>
      </c>
      <c r="AO1050" s="357" t="s">
        <v>1323</v>
      </c>
      <c r="AP1050" s="360" t="s">
        <v>1744</v>
      </c>
      <c r="AQ1050" s="366" t="s">
        <v>659</v>
      </c>
      <c r="AR1050" s="359">
        <v>3.7399999999999998E-3</v>
      </c>
      <c r="AS1050" s="359">
        <v>3.7399999999999998E-3</v>
      </c>
      <c r="AT1050" s="359" t="s">
        <v>1417</v>
      </c>
      <c r="AX1050" s="198"/>
      <c r="AY1050" s="184"/>
      <c r="AZ1050" s="184"/>
      <c r="BA1050" s="184"/>
      <c r="BB1050" s="848"/>
      <c r="BC1050" s="184"/>
      <c r="BD1050" s="184"/>
      <c r="BE1050" s="184"/>
      <c r="BF1050" s="184"/>
      <c r="BG1050" s="848"/>
      <c r="BH1050" s="186"/>
      <c r="BI1050" s="199"/>
      <c r="BJ1050" s="199"/>
      <c r="BK1050" s="199"/>
      <c r="BL1050" s="186"/>
      <c r="BM1050" s="186"/>
      <c r="BN1050" s="186"/>
      <c r="BO1050" s="186"/>
      <c r="BP1050" s="186"/>
      <c r="BQ1050" s="186"/>
      <c r="BR1050" s="186"/>
      <c r="BS1050" s="186"/>
      <c r="BT1050" s="187"/>
      <c r="BU1050" s="188"/>
      <c r="BV1050" s="189"/>
      <c r="BW1050" s="185"/>
    </row>
    <row r="1051" spans="2:75" customFormat="1" ht="18.75">
      <c r="B1051" s="353" t="s">
        <v>275</v>
      </c>
      <c r="C1051" s="354">
        <v>32295931000150</v>
      </c>
      <c r="D1051" s="355" t="s">
        <v>14</v>
      </c>
      <c r="E1051" s="355" t="s">
        <v>614</v>
      </c>
      <c r="F1051" s="355" t="s">
        <v>1417</v>
      </c>
      <c r="G1051" s="356" t="s">
        <v>1417</v>
      </c>
      <c r="H1051" s="356" t="s">
        <v>1337</v>
      </c>
      <c r="I1051" s="356" t="s">
        <v>34</v>
      </c>
      <c r="J1051" s="356" t="s">
        <v>608</v>
      </c>
      <c r="K1051" s="357" t="s">
        <v>48</v>
      </c>
      <c r="L1051" s="358"/>
      <c r="M1051" s="358" t="s">
        <v>34</v>
      </c>
      <c r="N1051" s="357">
        <v>483257</v>
      </c>
      <c r="O1051" s="357" t="s">
        <v>1320</v>
      </c>
      <c r="P1051" s="361">
        <v>43464</v>
      </c>
      <c r="Q1051" s="362">
        <v>21.494174839999999</v>
      </c>
      <c r="R1051" s="362">
        <v>20.926627737888435</v>
      </c>
      <c r="S1051" s="841">
        <v>32</v>
      </c>
      <c r="T1051" s="359">
        <v>0.11312157500248832</v>
      </c>
      <c r="U1051" s="664">
        <v>1.1310701912833951</v>
      </c>
      <c r="V1051" s="359">
        <v>0.15970554055761133</v>
      </c>
      <c r="W1051" s="664">
        <v>1.3897737129774008</v>
      </c>
      <c r="X1051" s="359">
        <v>0.31097925361300138</v>
      </c>
      <c r="Y1051" s="664">
        <v>2.0452334672771149</v>
      </c>
      <c r="Z1051" s="359">
        <v>0.24631142794856409</v>
      </c>
      <c r="AA1051" s="664">
        <v>1.3009231446037597</v>
      </c>
      <c r="AB1051" s="359">
        <v>0.30047696866942808</v>
      </c>
      <c r="AC1051" s="363">
        <v>0.1490655363625677</v>
      </c>
      <c r="AD1051" s="865">
        <v>32041670000142</v>
      </c>
      <c r="AE1051" s="360" t="s">
        <v>1876</v>
      </c>
      <c r="AF1051" s="844" t="s">
        <v>1760</v>
      </c>
      <c r="AG1051" s="364" t="s">
        <v>1435</v>
      </c>
      <c r="AH1051" s="364" t="s">
        <v>1742</v>
      </c>
      <c r="AI1051" s="364">
        <v>10000</v>
      </c>
      <c r="AJ1051" s="364">
        <v>5000</v>
      </c>
      <c r="AK1051" s="364">
        <v>5000</v>
      </c>
      <c r="AL1051" s="359">
        <v>1.8700000000000001E-2</v>
      </c>
      <c r="AM1051" s="359">
        <v>0.2</v>
      </c>
      <c r="AN1051" s="664" t="s">
        <v>34</v>
      </c>
      <c r="AO1051" s="357" t="s">
        <v>1323</v>
      </c>
      <c r="AP1051" s="360" t="s">
        <v>1762</v>
      </c>
      <c r="AQ1051" s="366" t="s">
        <v>668</v>
      </c>
      <c r="AR1051" s="359">
        <v>3.7399999999999998E-3</v>
      </c>
      <c r="AS1051" s="359">
        <v>3.7399999999999998E-3</v>
      </c>
      <c r="AT1051" s="359" t="s">
        <v>1417</v>
      </c>
      <c r="AW1051" s="198"/>
      <c r="AX1051" s="198"/>
      <c r="AY1051" s="184"/>
      <c r="AZ1051" s="184"/>
      <c r="BA1051" s="184"/>
      <c r="BB1051" s="848"/>
      <c r="BC1051" s="184"/>
      <c r="BD1051" s="184"/>
      <c r="BE1051" s="184"/>
      <c r="BF1051" s="184"/>
      <c r="BG1051" s="848"/>
      <c r="BH1051" s="186"/>
      <c r="BI1051" s="199"/>
      <c r="BJ1051" s="199"/>
      <c r="BK1051" s="199"/>
      <c r="BL1051" s="218"/>
      <c r="BM1051" s="186"/>
      <c r="BN1051" s="186"/>
      <c r="BO1051" s="186"/>
      <c r="BP1051" s="186"/>
      <c r="BQ1051" s="186"/>
      <c r="BR1051" s="186"/>
      <c r="BS1051" s="186"/>
      <c r="BT1051" s="187"/>
      <c r="BU1051" s="188"/>
      <c r="BV1051" s="189"/>
      <c r="BW1051" s="185"/>
    </row>
    <row r="1052" spans="2:75" customFormat="1" ht="18.75">
      <c r="B1052" s="353" t="s">
        <v>276</v>
      </c>
      <c r="C1052" s="354">
        <v>11182072000113</v>
      </c>
      <c r="D1052" s="355" t="s">
        <v>14</v>
      </c>
      <c r="E1052" s="355" t="s">
        <v>614</v>
      </c>
      <c r="F1052" s="355" t="s">
        <v>1417</v>
      </c>
      <c r="G1052" s="356" t="s">
        <v>1417</v>
      </c>
      <c r="H1052" s="356" t="s">
        <v>1337</v>
      </c>
      <c r="I1052" s="356" t="s">
        <v>34</v>
      </c>
      <c r="J1052" s="356" t="s">
        <v>608</v>
      </c>
      <c r="K1052" s="357" t="s">
        <v>48</v>
      </c>
      <c r="L1052" s="358"/>
      <c r="M1052" s="358" t="s">
        <v>34</v>
      </c>
      <c r="N1052" s="357">
        <v>304425</v>
      </c>
      <c r="O1052" s="357" t="s">
        <v>1320</v>
      </c>
      <c r="P1052" s="361">
        <v>40081</v>
      </c>
      <c r="Q1052" s="362">
        <v>167.31212500000001</v>
      </c>
      <c r="R1052" s="362">
        <v>164.51681596015945</v>
      </c>
      <c r="S1052" s="841">
        <v>32</v>
      </c>
      <c r="T1052" s="359">
        <v>9.3414525072351262E-2</v>
      </c>
      <c r="U1052" s="664">
        <v>0.93402504995097269</v>
      </c>
      <c r="V1052" s="359">
        <v>0.20230735716390602</v>
      </c>
      <c r="W1052" s="664">
        <v>1.7604990155423077</v>
      </c>
      <c r="X1052" s="359">
        <v>0.497892682756502</v>
      </c>
      <c r="Y1052" s="664">
        <v>3.2745167597360645</v>
      </c>
      <c r="Z1052" s="359">
        <v>-0.15193915730252028</v>
      </c>
      <c r="AA1052" s="664">
        <v>-0.8024847566054325</v>
      </c>
      <c r="AB1052" s="359">
        <v>0.56267345830736004</v>
      </c>
      <c r="AC1052" s="363">
        <v>0.15531668646411131</v>
      </c>
      <c r="AD1052" s="865">
        <v>15559384000154</v>
      </c>
      <c r="AE1052" s="360" t="s">
        <v>1876</v>
      </c>
      <c r="AF1052" s="844" t="s">
        <v>1760</v>
      </c>
      <c r="AG1052" s="364" t="s">
        <v>1435</v>
      </c>
      <c r="AH1052" s="364" t="s">
        <v>1747</v>
      </c>
      <c r="AI1052" s="364">
        <v>10000</v>
      </c>
      <c r="AJ1052" s="364">
        <v>1000</v>
      </c>
      <c r="AK1052" s="364">
        <v>1000</v>
      </c>
      <c r="AL1052" s="359">
        <v>1.8700000000000001E-2</v>
      </c>
      <c r="AM1052" s="359">
        <v>0.2</v>
      </c>
      <c r="AN1052" s="664" t="s">
        <v>2161</v>
      </c>
      <c r="AO1052" s="357" t="s">
        <v>1323</v>
      </c>
      <c r="AP1052" s="360" t="s">
        <v>1762</v>
      </c>
      <c r="AQ1052" s="366" t="s">
        <v>668</v>
      </c>
      <c r="AR1052" s="359">
        <v>3.7399999999999998E-3</v>
      </c>
      <c r="AS1052" s="359">
        <v>3.7399999999999998E-3</v>
      </c>
      <c r="AT1052" s="359" t="s">
        <v>1417</v>
      </c>
      <c r="AW1052" s="198"/>
      <c r="AX1052" s="198"/>
      <c r="AY1052" s="184"/>
      <c r="AZ1052" s="184"/>
      <c r="BA1052" s="184"/>
      <c r="BB1052" s="848"/>
      <c r="BC1052" s="184"/>
      <c r="BD1052" s="184"/>
      <c r="BE1052" s="184"/>
      <c r="BF1052" s="184"/>
      <c r="BG1052" s="848"/>
      <c r="BH1052" s="186"/>
      <c r="BI1052" s="199"/>
      <c r="BJ1052" s="199"/>
      <c r="BK1052" s="199"/>
      <c r="BL1052" s="218"/>
      <c r="BM1052" s="186"/>
      <c r="BN1052" s="186"/>
      <c r="BO1052" s="186"/>
      <c r="BP1052" s="186"/>
      <c r="BQ1052" s="186"/>
      <c r="BR1052" s="186"/>
      <c r="BS1052" s="186"/>
      <c r="BT1052" s="187"/>
      <c r="BU1052" s="188"/>
      <c r="BV1052" s="189"/>
      <c r="BW1052" s="185"/>
    </row>
    <row r="1053" spans="2:75" customFormat="1" ht="18.75">
      <c r="B1053" s="353" t="s">
        <v>1619</v>
      </c>
      <c r="C1053" s="354">
        <v>44360367000191</v>
      </c>
      <c r="D1053" s="355" t="s">
        <v>14</v>
      </c>
      <c r="E1053" s="355" t="s">
        <v>1417</v>
      </c>
      <c r="F1053" s="355" t="s">
        <v>1417</v>
      </c>
      <c r="G1053" s="356" t="s">
        <v>1417</v>
      </c>
      <c r="H1053" s="356" t="s">
        <v>34</v>
      </c>
      <c r="I1053" s="356" t="s">
        <v>1417</v>
      </c>
      <c r="J1053" s="356" t="s">
        <v>1417</v>
      </c>
      <c r="K1053" s="357" t="s">
        <v>1417</v>
      </c>
      <c r="L1053" s="358"/>
      <c r="M1053" s="358" t="s">
        <v>1417</v>
      </c>
      <c r="N1053" s="357">
        <v>627054</v>
      </c>
      <c r="O1053" s="357" t="s">
        <v>1320</v>
      </c>
      <c r="P1053" s="361">
        <v>44542</v>
      </c>
      <c r="Q1053" s="362">
        <v>29.68519598</v>
      </c>
      <c r="R1053" s="362">
        <v>24.10899154607306</v>
      </c>
      <c r="S1053" s="841">
        <v>32</v>
      </c>
      <c r="T1053" s="359">
        <v>0.11605218553818952</v>
      </c>
      <c r="U1053" s="664">
        <v>1.1603725256888326</v>
      </c>
      <c r="V1053" s="359"/>
      <c r="W1053" s="664"/>
      <c r="X1053" s="359"/>
      <c r="Y1053" s="664"/>
      <c r="Z1053" s="359"/>
      <c r="AA1053" s="664"/>
      <c r="AB1053" s="359">
        <v>0.17152103779012928</v>
      </c>
      <c r="AC1053" s="363"/>
      <c r="AD1053" s="865">
        <v>0</v>
      </c>
      <c r="AE1053" s="360" t="s">
        <v>2083</v>
      </c>
      <c r="AF1053" s="844" t="s">
        <v>1760</v>
      </c>
      <c r="AG1053" s="364" t="s">
        <v>1435</v>
      </c>
      <c r="AH1053" s="364" t="s">
        <v>1742</v>
      </c>
      <c r="AI1053" s="364">
        <v>5000</v>
      </c>
      <c r="AJ1053" s="364">
        <v>5000</v>
      </c>
      <c r="AK1053" s="364">
        <v>5000</v>
      </c>
      <c r="AL1053" s="359">
        <v>0</v>
      </c>
      <c r="AM1053" s="359">
        <v>0</v>
      </c>
      <c r="AN1053" s="664" t="s">
        <v>64</v>
      </c>
      <c r="AO1053" s="357" t="s">
        <v>1323</v>
      </c>
      <c r="AP1053" s="360" t="s">
        <v>1744</v>
      </c>
      <c r="AQ1053" s="366" t="s">
        <v>659</v>
      </c>
      <c r="AR1053" s="359">
        <v>0</v>
      </c>
      <c r="AS1053" s="359">
        <v>0</v>
      </c>
      <c r="AT1053" s="359" t="s">
        <v>1417</v>
      </c>
      <c r="AX1053" s="198"/>
      <c r="AY1053" s="184"/>
      <c r="AZ1053" s="184"/>
      <c r="BA1053" s="184"/>
      <c r="BB1053" s="848"/>
      <c r="BC1053" s="184"/>
      <c r="BD1053" s="184"/>
      <c r="BE1053" s="184"/>
      <c r="BF1053" s="184"/>
      <c r="BG1053" s="848"/>
      <c r="BH1053" s="186"/>
      <c r="BI1053" s="199"/>
      <c r="BJ1053" s="199"/>
      <c r="BK1053" s="199"/>
      <c r="BL1053" s="186"/>
      <c r="BM1053" s="186"/>
      <c r="BN1053" s="186"/>
      <c r="BO1053" s="186"/>
      <c r="BP1053" s="186"/>
      <c r="BQ1053" s="186"/>
      <c r="BR1053" s="186"/>
      <c r="BS1053" s="186"/>
      <c r="BT1053" s="187"/>
      <c r="BU1053" s="188"/>
      <c r="BV1053" s="189"/>
      <c r="BW1053" s="185"/>
    </row>
    <row r="1054" spans="2:75" customFormat="1" ht="18.75">
      <c r="B1054" s="353" t="s">
        <v>1629</v>
      </c>
      <c r="C1054" s="354">
        <v>34897039000175</v>
      </c>
      <c r="D1054" s="355" t="s">
        <v>14</v>
      </c>
      <c r="E1054" s="355" t="s">
        <v>1417</v>
      </c>
      <c r="F1054" s="355" t="s">
        <v>1417</v>
      </c>
      <c r="G1054" s="356" t="s">
        <v>1417</v>
      </c>
      <c r="H1054" s="356" t="s">
        <v>34</v>
      </c>
      <c r="I1054" s="356" t="s">
        <v>1417</v>
      </c>
      <c r="J1054" s="356" t="s">
        <v>1417</v>
      </c>
      <c r="K1054" s="357" t="s">
        <v>1417</v>
      </c>
      <c r="L1054" s="358"/>
      <c r="M1054" s="358" t="s">
        <v>1417</v>
      </c>
      <c r="N1054" s="357">
        <v>513822</v>
      </c>
      <c r="O1054" s="357" t="s">
        <v>1323</v>
      </c>
      <c r="P1054" s="361">
        <v>43782</v>
      </c>
      <c r="Q1054" s="362">
        <v>19.777942469999999</v>
      </c>
      <c r="R1054" s="362">
        <v>21.419904701314731</v>
      </c>
      <c r="S1054" s="841">
        <v>32</v>
      </c>
      <c r="T1054" s="359">
        <v>3.9928166169508339E-2</v>
      </c>
      <c r="U1054" s="664">
        <v>0.39923028428438667</v>
      </c>
      <c r="V1054" s="359">
        <v>9.1026039163486949E-2</v>
      </c>
      <c r="W1054" s="664">
        <v>0.7921177686395332</v>
      </c>
      <c r="X1054" s="359">
        <v>-5.1293597963452453E-2</v>
      </c>
      <c r="Y1054" s="664">
        <v>-0.33734527944575482</v>
      </c>
      <c r="Z1054" s="359"/>
      <c r="AA1054" s="664"/>
      <c r="AB1054" s="359">
        <v>0.28096070010571261</v>
      </c>
      <c r="AC1054" s="363">
        <v>-8.5025204186312861E-2</v>
      </c>
      <c r="AD1054" s="865">
        <v>34839385000105</v>
      </c>
      <c r="AE1054" s="360" t="s">
        <v>1829</v>
      </c>
      <c r="AF1054" s="844" t="s">
        <v>1830</v>
      </c>
      <c r="AG1054" s="364" t="s">
        <v>1439</v>
      </c>
      <c r="AH1054" s="364" t="s">
        <v>1742</v>
      </c>
      <c r="AI1054" s="364">
        <v>0</v>
      </c>
      <c r="AJ1054" s="364">
        <v>0</v>
      </c>
      <c r="AK1054" s="364">
        <v>0</v>
      </c>
      <c r="AL1054" s="359">
        <v>0</v>
      </c>
      <c r="AM1054" s="359">
        <v>0</v>
      </c>
      <c r="AN1054" s="664" t="s">
        <v>64</v>
      </c>
      <c r="AO1054" s="357" t="s">
        <v>1323</v>
      </c>
      <c r="AP1054" s="360" t="s">
        <v>1744</v>
      </c>
      <c r="AQ1054" s="366" t="s">
        <v>659</v>
      </c>
      <c r="AR1054" s="359">
        <v>0</v>
      </c>
      <c r="AS1054" s="359">
        <v>0</v>
      </c>
      <c r="AT1054" s="359" t="s">
        <v>1417</v>
      </c>
      <c r="AX1054" s="198"/>
      <c r="AY1054" s="184"/>
      <c r="AZ1054" s="184"/>
      <c r="BA1054" s="184"/>
      <c r="BB1054" s="848"/>
      <c r="BC1054" s="184"/>
      <c r="BD1054" s="184"/>
      <c r="BE1054" s="184"/>
      <c r="BF1054" s="184"/>
      <c r="BG1054" s="848"/>
      <c r="BH1054" s="186"/>
      <c r="BI1054" s="199"/>
      <c r="BJ1054" s="199"/>
      <c r="BK1054" s="199"/>
      <c r="BL1054" s="186"/>
      <c r="BM1054" s="186"/>
      <c r="BN1054" s="186"/>
      <c r="BO1054" s="186"/>
      <c r="BP1054" s="186"/>
      <c r="BQ1054" s="186"/>
      <c r="BR1054" s="186"/>
      <c r="BS1054" s="186"/>
      <c r="BT1054" s="187"/>
      <c r="BU1054" s="188"/>
      <c r="BV1054" s="189"/>
      <c r="BW1054" s="185"/>
    </row>
    <row r="1055" spans="2:75" customFormat="1" ht="18.75">
      <c r="B1055" s="353" t="s">
        <v>1630</v>
      </c>
      <c r="C1055" s="354">
        <v>18205277000116</v>
      </c>
      <c r="D1055" s="355" t="s">
        <v>14</v>
      </c>
      <c r="E1055" s="355" t="s">
        <v>1417</v>
      </c>
      <c r="F1055" s="355" t="s">
        <v>1417</v>
      </c>
      <c r="G1055" s="356" t="s">
        <v>1417</v>
      </c>
      <c r="H1055" s="356" t="s">
        <v>34</v>
      </c>
      <c r="I1055" s="356" t="s">
        <v>1417</v>
      </c>
      <c r="J1055" s="356" t="s">
        <v>1417</v>
      </c>
      <c r="K1055" s="357" t="s">
        <v>1417</v>
      </c>
      <c r="L1055" s="358"/>
      <c r="M1055" s="358" t="s">
        <v>1417</v>
      </c>
      <c r="N1055" s="357">
        <v>342823</v>
      </c>
      <c r="O1055" s="357" t="s">
        <v>1323</v>
      </c>
      <c r="P1055" s="361">
        <v>41480</v>
      </c>
      <c r="Q1055" s="362">
        <v>13.489978000000001</v>
      </c>
      <c r="R1055" s="362">
        <v>18.79289161382113</v>
      </c>
      <c r="S1055" s="841">
        <v>32</v>
      </c>
      <c r="T1055" s="359">
        <v>0.1453035546636352</v>
      </c>
      <c r="U1055" s="664">
        <v>1.4528485778591749</v>
      </c>
      <c r="V1055" s="359">
        <v>0.10088617583095116</v>
      </c>
      <c r="W1055" s="664">
        <v>0.87792167186644143</v>
      </c>
      <c r="X1055" s="359">
        <v>4.3950085173745101E-3</v>
      </c>
      <c r="Y1055" s="664">
        <v>2.8904881609525215E-2</v>
      </c>
      <c r="Z1055" s="359">
        <v>-0.10306650791455063</v>
      </c>
      <c r="AA1055" s="664">
        <v>-0.54435803769334257</v>
      </c>
      <c r="AB1055" s="359">
        <v>0.14694128170070475</v>
      </c>
      <c r="AC1055" s="363">
        <v>-9.5470817084115103E-2</v>
      </c>
      <c r="AD1055" s="865">
        <v>34284218000137</v>
      </c>
      <c r="AE1055" s="360" t="s">
        <v>1829</v>
      </c>
      <c r="AF1055" s="844" t="s">
        <v>1830</v>
      </c>
      <c r="AG1055" s="364" t="s">
        <v>1439</v>
      </c>
      <c r="AH1055" s="364" t="s">
        <v>1742</v>
      </c>
      <c r="AI1055" s="364">
        <v>20000</v>
      </c>
      <c r="AJ1055" s="364">
        <v>5000</v>
      </c>
      <c r="AK1055" s="364">
        <v>0</v>
      </c>
      <c r="AL1055" s="359">
        <v>0</v>
      </c>
      <c r="AM1055" s="359">
        <v>0</v>
      </c>
      <c r="AN1055" s="664" t="s">
        <v>2156</v>
      </c>
      <c r="AO1055" s="357" t="s">
        <v>1323</v>
      </c>
      <c r="AP1055" s="360" t="s">
        <v>1744</v>
      </c>
      <c r="AQ1055" s="366" t="s">
        <v>659</v>
      </c>
      <c r="AR1055" s="359">
        <v>0</v>
      </c>
      <c r="AS1055" s="359">
        <v>0</v>
      </c>
      <c r="AT1055" s="359" t="s">
        <v>1417</v>
      </c>
      <c r="AX1055" s="198"/>
      <c r="AY1055" s="184"/>
      <c r="AZ1055" s="184"/>
      <c r="BA1055" s="184"/>
      <c r="BB1055" s="848"/>
      <c r="BC1055" s="184"/>
      <c r="BD1055" s="184"/>
      <c r="BE1055" s="184"/>
      <c r="BF1055" s="184"/>
      <c r="BG1055" s="848"/>
      <c r="BH1055" s="186"/>
      <c r="BI1055" s="199"/>
      <c r="BJ1055" s="199"/>
      <c r="BK1055" s="199"/>
      <c r="BL1055" s="186"/>
      <c r="BM1055" s="186"/>
      <c r="BN1055" s="186"/>
      <c r="BO1055" s="186"/>
      <c r="BP1055" s="186"/>
      <c r="BQ1055" s="186"/>
      <c r="BR1055" s="186"/>
      <c r="BS1055" s="186"/>
      <c r="BT1055" s="187"/>
      <c r="BU1055" s="188"/>
      <c r="BV1055" s="189"/>
      <c r="BW1055" s="185"/>
    </row>
    <row r="1056" spans="2:75" customFormat="1" ht="18.75">
      <c r="B1056" s="353" t="s">
        <v>1633</v>
      </c>
      <c r="C1056" s="354">
        <v>27783036000145</v>
      </c>
      <c r="D1056" s="355" t="s">
        <v>14</v>
      </c>
      <c r="E1056" s="355" t="s">
        <v>1417</v>
      </c>
      <c r="F1056" s="355" t="s">
        <v>1417</v>
      </c>
      <c r="G1056" s="356" t="s">
        <v>1417</v>
      </c>
      <c r="H1056" s="356" t="s">
        <v>34</v>
      </c>
      <c r="I1056" s="356" t="s">
        <v>1417</v>
      </c>
      <c r="J1056" s="356" t="s">
        <v>1417</v>
      </c>
      <c r="K1056" s="357" t="s">
        <v>1417</v>
      </c>
      <c r="L1056" s="358"/>
      <c r="M1056" s="358" t="s">
        <v>1417</v>
      </c>
      <c r="N1056" s="357">
        <v>459021</v>
      </c>
      <c r="O1056" s="357" t="s">
        <v>1320</v>
      </c>
      <c r="P1056" s="361">
        <v>43006</v>
      </c>
      <c r="Q1056" s="362">
        <v>120.409256</v>
      </c>
      <c r="R1056" s="362">
        <v>174.80347392828693</v>
      </c>
      <c r="S1056" s="841">
        <v>32</v>
      </c>
      <c r="T1056" s="359">
        <v>1.166286409869155E-3</v>
      </c>
      <c r="U1056" s="664">
        <v>1.1661363384243121E-2</v>
      </c>
      <c r="V1056" s="359">
        <v>-8.4823956939468204E-3</v>
      </c>
      <c r="W1056" s="664">
        <v>-7.3814662392801753E-2</v>
      </c>
      <c r="X1056" s="359">
        <v>-4.517816654063922E-2</v>
      </c>
      <c r="Y1056" s="664">
        <v>-0.29712560283562095</v>
      </c>
      <c r="Z1056" s="359">
        <v>-7.7288013970194691E-2</v>
      </c>
      <c r="AA1056" s="664">
        <v>-0.40820585147710409</v>
      </c>
      <c r="AB1056" s="359">
        <v>0.2243103251479476</v>
      </c>
      <c r="AC1056" s="363">
        <v>-0.5501181261757021</v>
      </c>
      <c r="AD1056" s="865">
        <v>28386376000103</v>
      </c>
      <c r="AE1056" s="360" t="s">
        <v>1829</v>
      </c>
      <c r="AF1056" s="844" t="s">
        <v>1830</v>
      </c>
      <c r="AG1056" s="364" t="s">
        <v>1439</v>
      </c>
      <c r="AH1056" s="364" t="s">
        <v>1817</v>
      </c>
      <c r="AI1056" s="364">
        <v>100000</v>
      </c>
      <c r="AJ1056" s="364">
        <v>10000</v>
      </c>
      <c r="AK1056" s="364">
        <v>100000</v>
      </c>
      <c r="AL1056" s="359">
        <v>0</v>
      </c>
      <c r="AM1056" s="359">
        <v>0</v>
      </c>
      <c r="AN1056" s="664" t="s">
        <v>666</v>
      </c>
      <c r="AO1056" s="357" t="s">
        <v>1323</v>
      </c>
      <c r="AP1056" s="360" t="s">
        <v>1744</v>
      </c>
      <c r="AQ1056" s="366" t="s">
        <v>659</v>
      </c>
      <c r="AR1056" s="359">
        <v>0</v>
      </c>
      <c r="AS1056" s="359">
        <v>0</v>
      </c>
      <c r="AT1056" s="359" t="s">
        <v>1417</v>
      </c>
      <c r="AX1056" s="198"/>
      <c r="AY1056" s="184"/>
      <c r="AZ1056" s="184"/>
      <c r="BA1056" s="184"/>
      <c r="BB1056" s="848"/>
      <c r="BC1056" s="184"/>
      <c r="BD1056" s="184"/>
      <c r="BE1056" s="184"/>
      <c r="BF1056" s="184"/>
      <c r="BG1056" s="848"/>
      <c r="BH1056" s="186"/>
      <c r="BI1056" s="199"/>
      <c r="BJ1056" s="199"/>
      <c r="BK1056" s="199"/>
      <c r="BL1056" s="186"/>
      <c r="BM1056" s="186"/>
      <c r="BN1056" s="186"/>
      <c r="BO1056" s="186"/>
      <c r="BP1056" s="186"/>
      <c r="BQ1056" s="186"/>
      <c r="BR1056" s="186"/>
      <c r="BS1056" s="186"/>
      <c r="BT1056" s="187"/>
      <c r="BU1056" s="188"/>
      <c r="BV1056" s="189"/>
      <c r="BW1056" s="185"/>
    </row>
    <row r="1057" spans="2:75" customFormat="1" ht="18.75">
      <c r="B1057" s="353" t="s">
        <v>1640</v>
      </c>
      <c r="C1057" s="354">
        <v>34887351000188</v>
      </c>
      <c r="D1057" s="355" t="s">
        <v>14</v>
      </c>
      <c r="E1057" s="355" t="s">
        <v>1417</v>
      </c>
      <c r="F1057" s="355" t="s">
        <v>1417</v>
      </c>
      <c r="G1057" s="356" t="s">
        <v>1417</v>
      </c>
      <c r="H1057" s="356" t="s">
        <v>34</v>
      </c>
      <c r="I1057" s="356" t="s">
        <v>1417</v>
      </c>
      <c r="J1057" s="356" t="s">
        <v>1417</v>
      </c>
      <c r="K1057" s="357" t="s">
        <v>1417</v>
      </c>
      <c r="L1057" s="358"/>
      <c r="M1057" s="358" t="s">
        <v>1417</v>
      </c>
      <c r="N1057" s="357">
        <v>521752</v>
      </c>
      <c r="O1057" s="357" t="s">
        <v>1323</v>
      </c>
      <c r="P1057" s="361">
        <v>43824</v>
      </c>
      <c r="Q1057" s="362">
        <v>11.725188640000001</v>
      </c>
      <c r="R1057" s="362">
        <v>18.122120956095614</v>
      </c>
      <c r="S1057" s="841">
        <v>32</v>
      </c>
      <c r="T1057" s="359">
        <v>-7.1968964056717155E-2</v>
      </c>
      <c r="U1057" s="664">
        <v>-0.71959703478587767</v>
      </c>
      <c r="V1057" s="359">
        <v>-0.14666072884762649</v>
      </c>
      <c r="W1057" s="664">
        <v>-1.2762564465007451</v>
      </c>
      <c r="X1057" s="359">
        <v>-0.21814931266586224</v>
      </c>
      <c r="Y1057" s="664">
        <v>-1.4347139558156929</v>
      </c>
      <c r="Z1057" s="359"/>
      <c r="AA1057" s="664"/>
      <c r="AB1057" s="359">
        <v>0.31514726647603397</v>
      </c>
      <c r="AC1057" s="363">
        <v>-0.83001040063224896</v>
      </c>
      <c r="AD1057" s="865">
        <v>12004203000135</v>
      </c>
      <c r="AE1057" s="360" t="s">
        <v>1829</v>
      </c>
      <c r="AF1057" s="844" t="s">
        <v>1830</v>
      </c>
      <c r="AG1057" s="364" t="s">
        <v>1439</v>
      </c>
      <c r="AH1057" s="364" t="s">
        <v>1747</v>
      </c>
      <c r="AI1057" s="364">
        <v>1000</v>
      </c>
      <c r="AJ1057" s="364">
        <v>100</v>
      </c>
      <c r="AK1057" s="364">
        <v>1000</v>
      </c>
      <c r="AL1057" s="359">
        <v>0.02</v>
      </c>
      <c r="AM1057" s="359">
        <v>0</v>
      </c>
      <c r="AN1057" s="664" t="s">
        <v>666</v>
      </c>
      <c r="AO1057" s="357" t="s">
        <v>1323</v>
      </c>
      <c r="AP1057" s="360" t="s">
        <v>1744</v>
      </c>
      <c r="AQ1057" s="366" t="s">
        <v>665</v>
      </c>
      <c r="AR1057" s="359">
        <v>0</v>
      </c>
      <c r="AS1057" s="359">
        <v>0</v>
      </c>
      <c r="AT1057" s="359" t="s">
        <v>1417</v>
      </c>
      <c r="AX1057" s="198"/>
      <c r="AY1057" s="184"/>
      <c r="AZ1057" s="184"/>
      <c r="BA1057" s="184"/>
      <c r="BB1057" s="848"/>
      <c r="BC1057" s="184"/>
      <c r="BD1057" s="184"/>
      <c r="BE1057" s="184"/>
      <c r="BF1057" s="184"/>
      <c r="BG1057" s="848"/>
      <c r="BH1057" s="186"/>
      <c r="BI1057" s="199"/>
      <c r="BJ1057" s="199"/>
      <c r="BK1057" s="199"/>
      <c r="BL1057" s="186"/>
      <c r="BM1057" s="186"/>
      <c r="BN1057" s="186"/>
      <c r="BO1057" s="186"/>
      <c r="BP1057" s="186"/>
      <c r="BQ1057" s="186"/>
      <c r="BR1057" s="186"/>
      <c r="BS1057" s="186"/>
      <c r="BT1057" s="187"/>
      <c r="BU1057" s="188"/>
      <c r="BV1057" s="189"/>
      <c r="BW1057" s="185"/>
    </row>
    <row r="1058" spans="2:75" customFormat="1" ht="18.75">
      <c r="B1058" s="353" t="s">
        <v>1648</v>
      </c>
      <c r="C1058" s="354">
        <v>31006892000161</v>
      </c>
      <c r="D1058" s="355" t="s">
        <v>14</v>
      </c>
      <c r="E1058" s="355" t="s">
        <v>614</v>
      </c>
      <c r="F1058" s="355" t="s">
        <v>1417</v>
      </c>
      <c r="G1058" s="356" t="s">
        <v>1417</v>
      </c>
      <c r="H1058" s="356" t="s">
        <v>1337</v>
      </c>
      <c r="I1058" s="356" t="s">
        <v>34</v>
      </c>
      <c r="J1058" s="356" t="s">
        <v>608</v>
      </c>
      <c r="K1058" s="357" t="s">
        <v>48</v>
      </c>
      <c r="L1058" s="358"/>
      <c r="M1058" s="358" t="s">
        <v>1417</v>
      </c>
      <c r="N1058" s="357">
        <v>484113</v>
      </c>
      <c r="O1058" s="357" t="s">
        <v>1320</v>
      </c>
      <c r="P1058" s="361">
        <v>43457</v>
      </c>
      <c r="Q1058" s="362">
        <v>23.586825359999999</v>
      </c>
      <c r="R1058" s="362">
        <v>41.011580099641456</v>
      </c>
      <c r="S1058" s="841">
        <v>32</v>
      </c>
      <c r="T1058" s="359">
        <v>3.5089924643930237E-2</v>
      </c>
      <c r="U1058" s="664">
        <v>0.35085409461684969</v>
      </c>
      <c r="V1058" s="359">
        <v>3.0409660319012266E-2</v>
      </c>
      <c r="W1058" s="664">
        <v>0.26462792952815334</v>
      </c>
      <c r="X1058" s="359">
        <v>2.9841256678016181E-2</v>
      </c>
      <c r="Y1058" s="664">
        <v>0.19625854829350506</v>
      </c>
      <c r="Z1058" s="359">
        <v>0.13985247541527368</v>
      </c>
      <c r="AA1058" s="664">
        <v>0.73864750658605594</v>
      </c>
      <c r="AB1058" s="359">
        <v>0.23058815720836831</v>
      </c>
      <c r="AC1058" s="363">
        <v>-0.36647640868620257</v>
      </c>
      <c r="AD1058" s="865">
        <v>32072964000131</v>
      </c>
      <c r="AE1058" s="360" t="s">
        <v>1829</v>
      </c>
      <c r="AF1058" s="844" t="s">
        <v>1830</v>
      </c>
      <c r="AG1058" s="364" t="s">
        <v>1439</v>
      </c>
      <c r="AH1058" s="364" t="s">
        <v>1747</v>
      </c>
      <c r="AI1058" s="364">
        <v>20000</v>
      </c>
      <c r="AJ1058" s="364">
        <v>1000</v>
      </c>
      <c r="AK1058" s="364">
        <v>20000</v>
      </c>
      <c r="AL1058" s="359">
        <v>2.5000000000000001E-2</v>
      </c>
      <c r="AM1058" s="359">
        <v>0</v>
      </c>
      <c r="AN1058" s="664" t="s">
        <v>64</v>
      </c>
      <c r="AO1058" s="357" t="s">
        <v>1323</v>
      </c>
      <c r="AP1058" s="360" t="s">
        <v>1762</v>
      </c>
      <c r="AQ1058" s="366" t="s">
        <v>671</v>
      </c>
      <c r="AR1058" s="359">
        <v>0</v>
      </c>
      <c r="AS1058" s="359">
        <v>0</v>
      </c>
      <c r="AT1058" s="359" t="s">
        <v>1417</v>
      </c>
      <c r="AW1058" s="198"/>
      <c r="AX1058" s="198"/>
      <c r="AY1058" s="184"/>
      <c r="AZ1058" s="184"/>
      <c r="BA1058" s="184"/>
      <c r="BB1058" s="848"/>
      <c r="BC1058" s="184"/>
      <c r="BD1058" s="184"/>
      <c r="BE1058" s="184"/>
      <c r="BF1058" s="184"/>
      <c r="BG1058" s="848"/>
      <c r="BH1058" s="186"/>
      <c r="BI1058" s="199"/>
      <c r="BJ1058" s="199"/>
      <c r="BK1058" s="199"/>
      <c r="BL1058" s="218"/>
      <c r="BM1058" s="186"/>
      <c r="BN1058" s="186"/>
      <c r="BO1058" s="186"/>
      <c r="BP1058" s="186"/>
      <c r="BQ1058" s="186"/>
      <c r="BR1058" s="186"/>
      <c r="BS1058" s="186"/>
      <c r="BT1058" s="187"/>
      <c r="BU1058" s="188"/>
      <c r="BV1058" s="189"/>
      <c r="BW1058" s="185"/>
    </row>
    <row r="1059" spans="2:75" customFormat="1" ht="18.75">
      <c r="B1059" s="353" t="s">
        <v>1651</v>
      </c>
      <c r="C1059" s="354">
        <v>33840487000170</v>
      </c>
      <c r="D1059" s="355" t="s">
        <v>14</v>
      </c>
      <c r="E1059" s="355" t="s">
        <v>607</v>
      </c>
      <c r="F1059" s="355" t="s">
        <v>1417</v>
      </c>
      <c r="G1059" s="356" t="s">
        <v>1417</v>
      </c>
      <c r="H1059" s="356" t="s">
        <v>34</v>
      </c>
      <c r="I1059" s="356" t="s">
        <v>34</v>
      </c>
      <c r="J1059" s="356" t="s">
        <v>608</v>
      </c>
      <c r="K1059" s="357" t="s">
        <v>48</v>
      </c>
      <c r="L1059" s="358"/>
      <c r="M1059" s="358" t="s">
        <v>1417</v>
      </c>
      <c r="N1059" s="357">
        <v>503551</v>
      </c>
      <c r="O1059" s="357" t="s">
        <v>1320</v>
      </c>
      <c r="P1059" s="361">
        <v>43674</v>
      </c>
      <c r="Q1059" s="362">
        <v>11.654820559999999</v>
      </c>
      <c r="R1059" s="362">
        <v>17.454283631832652</v>
      </c>
      <c r="S1059" s="841">
        <v>32</v>
      </c>
      <c r="T1059" s="359">
        <v>-9.1990073962043395E-2</v>
      </c>
      <c r="U1059" s="664">
        <v>-0.91978237175475475</v>
      </c>
      <c r="V1059" s="359">
        <v>-3.6740760531623895E-2</v>
      </c>
      <c r="W1059" s="664">
        <v>-0.31972180178200443</v>
      </c>
      <c r="X1059" s="359">
        <v>9.5370495334212713E-2</v>
      </c>
      <c r="Y1059" s="664">
        <v>0.62722810792730299</v>
      </c>
      <c r="Z1059" s="359">
        <v>-7.6741031591153752E-2</v>
      </c>
      <c r="AA1059" s="664">
        <v>-0.4053168988917073</v>
      </c>
      <c r="AB1059" s="359">
        <v>0.23404604558063616</v>
      </c>
      <c r="AC1059" s="363">
        <v>-0.64797309526718072</v>
      </c>
      <c r="AD1059" s="865">
        <v>28747685000153</v>
      </c>
      <c r="AE1059" s="360" t="s">
        <v>1829</v>
      </c>
      <c r="AF1059" s="844" t="s">
        <v>1830</v>
      </c>
      <c r="AG1059" s="364" t="s">
        <v>1439</v>
      </c>
      <c r="AH1059" s="364" t="s">
        <v>1742</v>
      </c>
      <c r="AI1059" s="364">
        <v>1000</v>
      </c>
      <c r="AJ1059" s="364">
        <v>100</v>
      </c>
      <c r="AK1059" s="364">
        <v>1000</v>
      </c>
      <c r="AL1059" s="359">
        <v>0</v>
      </c>
      <c r="AM1059" s="359">
        <v>0</v>
      </c>
      <c r="AN1059" s="664" t="s">
        <v>666</v>
      </c>
      <c r="AO1059" s="357" t="s">
        <v>1323</v>
      </c>
      <c r="AP1059" s="360" t="s">
        <v>1744</v>
      </c>
      <c r="AQ1059" s="366" t="s">
        <v>659</v>
      </c>
      <c r="AR1059" s="359">
        <v>0</v>
      </c>
      <c r="AS1059" s="359">
        <v>0</v>
      </c>
      <c r="AT1059" s="359" t="s">
        <v>1417</v>
      </c>
      <c r="AX1059" s="198"/>
      <c r="AY1059" s="184"/>
      <c r="AZ1059" s="184"/>
      <c r="BA1059" s="184"/>
      <c r="BB1059" s="848"/>
      <c r="BC1059" s="184"/>
      <c r="BD1059" s="184"/>
      <c r="BE1059" s="184"/>
      <c r="BF1059" s="184"/>
      <c r="BG1059" s="848"/>
      <c r="BH1059" s="186"/>
      <c r="BI1059" s="199"/>
      <c r="BJ1059" s="199"/>
      <c r="BK1059" s="199"/>
      <c r="BL1059" s="186"/>
      <c r="BM1059" s="186"/>
      <c r="BN1059" s="186"/>
      <c r="BO1059" s="186"/>
      <c r="BP1059" s="186"/>
      <c r="BQ1059" s="186"/>
      <c r="BR1059" s="186"/>
      <c r="BS1059" s="186"/>
      <c r="BT1059" s="187"/>
      <c r="BU1059" s="188"/>
      <c r="BV1059" s="189"/>
      <c r="BW1059" s="185"/>
    </row>
    <row r="1060" spans="2:75" customFormat="1" ht="18.75">
      <c r="B1060" s="353" t="s">
        <v>1654</v>
      </c>
      <c r="C1060" s="354">
        <v>34674588000180</v>
      </c>
      <c r="D1060" s="355" t="s">
        <v>14</v>
      </c>
      <c r="E1060" s="355" t="s">
        <v>1417</v>
      </c>
      <c r="F1060" s="355" t="s">
        <v>1417</v>
      </c>
      <c r="G1060" s="356" t="s">
        <v>1417</v>
      </c>
      <c r="H1060" s="356" t="s">
        <v>34</v>
      </c>
      <c r="I1060" s="356" t="s">
        <v>1417</v>
      </c>
      <c r="J1060" s="356" t="s">
        <v>1417</v>
      </c>
      <c r="K1060" s="357" t="s">
        <v>1417</v>
      </c>
      <c r="L1060" s="358"/>
      <c r="M1060" s="358" t="s">
        <v>1417</v>
      </c>
      <c r="N1060" s="357">
        <v>513237</v>
      </c>
      <c r="O1060" s="357" t="s">
        <v>1320</v>
      </c>
      <c r="P1060" s="361">
        <v>43772</v>
      </c>
      <c r="Q1060" s="362">
        <v>37.205777470000001</v>
      </c>
      <c r="R1060" s="362">
        <v>53.819170374820736</v>
      </c>
      <c r="S1060" s="841">
        <v>32</v>
      </c>
      <c r="T1060" s="359">
        <v>0.13360072169404691</v>
      </c>
      <c r="U1060" s="664">
        <v>1.3358353067375635</v>
      </c>
      <c r="V1060" s="359">
        <v>0.10571901563671138</v>
      </c>
      <c r="W1060" s="664">
        <v>0.91997753102840618</v>
      </c>
      <c r="X1060" s="359">
        <v>1.4305215714875752E-2</v>
      </c>
      <c r="Y1060" s="664">
        <v>9.4081857862749751E-2</v>
      </c>
      <c r="Z1060" s="359"/>
      <c r="AA1060" s="664"/>
      <c r="AB1060" s="359">
        <v>0.21874250891220925</v>
      </c>
      <c r="AC1060" s="363">
        <v>-4.2039219844935832E-2</v>
      </c>
      <c r="AD1060" s="865">
        <v>25213366000170</v>
      </c>
      <c r="AE1060" s="360" t="s">
        <v>1829</v>
      </c>
      <c r="AF1060" s="844" t="s">
        <v>1830</v>
      </c>
      <c r="AG1060" s="364" t="s">
        <v>1439</v>
      </c>
      <c r="AH1060" s="364" t="s">
        <v>1742</v>
      </c>
      <c r="AI1060" s="364">
        <v>5000</v>
      </c>
      <c r="AJ1060" s="364">
        <v>5000</v>
      </c>
      <c r="AK1060" s="364">
        <v>0</v>
      </c>
      <c r="AL1060" s="359">
        <v>0</v>
      </c>
      <c r="AM1060" s="359">
        <v>0</v>
      </c>
      <c r="AN1060" s="664" t="s">
        <v>666</v>
      </c>
      <c r="AO1060" s="357" t="s">
        <v>1323</v>
      </c>
      <c r="AP1060" s="360" t="s">
        <v>1744</v>
      </c>
      <c r="AQ1060" s="366" t="s">
        <v>659</v>
      </c>
      <c r="AR1060" s="359">
        <v>0</v>
      </c>
      <c r="AS1060" s="359">
        <v>0</v>
      </c>
      <c r="AT1060" s="359" t="s">
        <v>1417</v>
      </c>
      <c r="AX1060" s="198"/>
      <c r="AY1060" s="184"/>
      <c r="AZ1060" s="184"/>
      <c r="BA1060" s="184"/>
      <c r="BB1060" s="848"/>
      <c r="BC1060" s="184"/>
      <c r="BD1060" s="184"/>
      <c r="BE1060" s="184"/>
      <c r="BF1060" s="184"/>
      <c r="BG1060" s="848"/>
      <c r="BH1060" s="186"/>
      <c r="BI1060" s="199"/>
      <c r="BJ1060" s="199"/>
      <c r="BK1060" s="199"/>
      <c r="BL1060" s="186"/>
      <c r="BM1060" s="186"/>
      <c r="BN1060" s="186"/>
      <c r="BO1060" s="186"/>
      <c r="BP1060" s="186"/>
      <c r="BQ1060" s="186"/>
      <c r="BR1060" s="186"/>
      <c r="BS1060" s="186"/>
      <c r="BT1060" s="187"/>
      <c r="BU1060" s="188"/>
      <c r="BV1060" s="189"/>
      <c r="BW1060" s="185"/>
    </row>
    <row r="1061" spans="2:75" customFormat="1" ht="18.75">
      <c r="B1061" s="353" t="s">
        <v>1658</v>
      </c>
      <c r="C1061" s="354">
        <v>34200609000126</v>
      </c>
      <c r="D1061" s="355" t="s">
        <v>14</v>
      </c>
      <c r="E1061" s="355" t="s">
        <v>1417</v>
      </c>
      <c r="F1061" s="355" t="s">
        <v>1417</v>
      </c>
      <c r="G1061" s="356" t="s">
        <v>1417</v>
      </c>
      <c r="H1061" s="356" t="s">
        <v>34</v>
      </c>
      <c r="I1061" s="356" t="s">
        <v>1417</v>
      </c>
      <c r="J1061" s="356" t="s">
        <v>1417</v>
      </c>
      <c r="K1061" s="357" t="s">
        <v>1417</v>
      </c>
      <c r="L1061" s="358"/>
      <c r="M1061" s="358" t="s">
        <v>1417</v>
      </c>
      <c r="N1061" s="357">
        <v>508063</v>
      </c>
      <c r="O1061" s="357" t="s">
        <v>1320</v>
      </c>
      <c r="P1061" s="361">
        <v>43713</v>
      </c>
      <c r="Q1061" s="362">
        <v>5.76406566</v>
      </c>
      <c r="R1061" s="362">
        <v>7.1013366015139461</v>
      </c>
      <c r="S1061" s="841">
        <v>32</v>
      </c>
      <c r="T1061" s="359">
        <v>0.15136382029816153</v>
      </c>
      <c r="U1061" s="664">
        <v>1.5134434361814806</v>
      </c>
      <c r="V1061" s="359">
        <v>9.1271540574914711E-2</v>
      </c>
      <c r="W1061" s="664">
        <v>0.79425414666943672</v>
      </c>
      <c r="X1061" s="359">
        <v>0.17068971863729088</v>
      </c>
      <c r="Y1061" s="664">
        <v>1.1225839698989697</v>
      </c>
      <c r="Z1061" s="359">
        <v>6.6833607879925871E-2</v>
      </c>
      <c r="AA1061" s="664">
        <v>0.35298966049810776</v>
      </c>
      <c r="AB1061" s="359">
        <v>0.19714780951569111</v>
      </c>
      <c r="AC1061" s="363">
        <v>-0.11992646299987465</v>
      </c>
      <c r="AD1061" s="865">
        <v>29206165000104</v>
      </c>
      <c r="AE1061" s="360" t="s">
        <v>1829</v>
      </c>
      <c r="AF1061" s="844" t="s">
        <v>1830</v>
      </c>
      <c r="AG1061" s="364" t="s">
        <v>1439</v>
      </c>
      <c r="AH1061" s="364" t="s">
        <v>1747</v>
      </c>
      <c r="AI1061" s="364">
        <v>5000</v>
      </c>
      <c r="AJ1061" s="364">
        <v>1000</v>
      </c>
      <c r="AK1061" s="364">
        <v>5000</v>
      </c>
      <c r="AL1061" s="359">
        <v>3.5000000000000003E-2</v>
      </c>
      <c r="AM1061" s="359">
        <v>0</v>
      </c>
      <c r="AN1061" s="664" t="s">
        <v>666</v>
      </c>
      <c r="AO1061" s="357" t="s">
        <v>1323</v>
      </c>
      <c r="AP1061" s="360" t="s">
        <v>1744</v>
      </c>
      <c r="AQ1061" s="366" t="s">
        <v>659</v>
      </c>
      <c r="AR1061" s="359">
        <v>0</v>
      </c>
      <c r="AS1061" s="359">
        <v>0</v>
      </c>
      <c r="AT1061" s="359" t="s">
        <v>1417</v>
      </c>
      <c r="AX1061" s="198"/>
      <c r="AY1061" s="184"/>
      <c r="AZ1061" s="184"/>
      <c r="BA1061" s="184"/>
      <c r="BB1061" s="848"/>
      <c r="BC1061" s="184"/>
      <c r="BD1061" s="184"/>
      <c r="BE1061" s="184"/>
      <c r="BF1061" s="184"/>
      <c r="BG1061" s="848"/>
      <c r="BH1061" s="186"/>
      <c r="BI1061" s="199"/>
      <c r="BJ1061" s="199"/>
      <c r="BK1061" s="199"/>
      <c r="BL1061" s="186"/>
      <c r="BM1061" s="186"/>
      <c r="BN1061" s="186"/>
      <c r="BO1061" s="186"/>
      <c r="BP1061" s="186"/>
      <c r="BQ1061" s="186"/>
      <c r="BR1061" s="186"/>
      <c r="BS1061" s="186"/>
      <c r="BT1061" s="187"/>
      <c r="BU1061" s="188"/>
      <c r="BV1061" s="189"/>
      <c r="BW1061" s="185"/>
    </row>
    <row r="1062" spans="2:75" customFormat="1" ht="18.75">
      <c r="B1062" s="353" t="s">
        <v>1678</v>
      </c>
      <c r="C1062" s="354">
        <v>14476715000120</v>
      </c>
      <c r="D1062" s="355" t="s">
        <v>14</v>
      </c>
      <c r="E1062" s="355" t="s">
        <v>1417</v>
      </c>
      <c r="F1062" s="355" t="s">
        <v>1417</v>
      </c>
      <c r="G1062" s="356" t="s">
        <v>1417</v>
      </c>
      <c r="H1062" s="356" t="s">
        <v>34</v>
      </c>
      <c r="I1062" s="356" t="s">
        <v>1417</v>
      </c>
      <c r="J1062" s="356" t="s">
        <v>1417</v>
      </c>
      <c r="K1062" s="357" t="s">
        <v>1417</v>
      </c>
      <c r="L1062" s="358"/>
      <c r="M1062" s="358" t="s">
        <v>1417</v>
      </c>
      <c r="N1062" s="357">
        <v>307092</v>
      </c>
      <c r="O1062" s="357" t="s">
        <v>1320</v>
      </c>
      <c r="P1062" s="361">
        <v>41091</v>
      </c>
      <c r="Q1062" s="362">
        <v>23.926721000000001</v>
      </c>
      <c r="R1062" s="362">
        <v>42.792077429149799</v>
      </c>
      <c r="S1062" s="841">
        <v>32</v>
      </c>
      <c r="T1062" s="359">
        <v>-7.3158332046685759E-2</v>
      </c>
      <c r="U1062" s="664">
        <v>-0.73148918427098297</v>
      </c>
      <c r="V1062" s="359">
        <v>-9.7404912191169757E-2</v>
      </c>
      <c r="W1062" s="664">
        <v>-0.84762736474585076</v>
      </c>
      <c r="X1062" s="359">
        <v>-0.12178867181279973</v>
      </c>
      <c r="Y1062" s="664">
        <v>-0.80097390624244924</v>
      </c>
      <c r="Z1062" s="359">
        <v>5.9434758799055132E-2</v>
      </c>
      <c r="AA1062" s="664">
        <v>0.31391175780840797</v>
      </c>
      <c r="AB1062" s="359">
        <v>0.18706903653369208</v>
      </c>
      <c r="AC1062" s="363">
        <v>-1.1349804124919116</v>
      </c>
      <c r="AD1062" s="865">
        <v>12282747000169</v>
      </c>
      <c r="AE1062" s="360" t="s">
        <v>1829</v>
      </c>
      <c r="AF1062" s="844" t="s">
        <v>1830</v>
      </c>
      <c r="AG1062" s="364" t="s">
        <v>1439</v>
      </c>
      <c r="AH1062" s="364" t="s">
        <v>1742</v>
      </c>
      <c r="AI1062" s="364">
        <v>50000</v>
      </c>
      <c r="AJ1062" s="364">
        <v>10000</v>
      </c>
      <c r="AK1062" s="364">
        <v>50000</v>
      </c>
      <c r="AL1062" s="359">
        <v>0</v>
      </c>
      <c r="AM1062" s="359">
        <v>0</v>
      </c>
      <c r="AN1062" s="664" t="s">
        <v>666</v>
      </c>
      <c r="AO1062" s="357" t="s">
        <v>1323</v>
      </c>
      <c r="AP1062" s="360" t="s">
        <v>1744</v>
      </c>
      <c r="AQ1062" s="366" t="s">
        <v>659</v>
      </c>
      <c r="AR1062" s="359">
        <v>0</v>
      </c>
      <c r="AS1062" s="359">
        <v>0</v>
      </c>
      <c r="AT1062" s="359" t="s">
        <v>1417</v>
      </c>
      <c r="AX1062" s="198"/>
      <c r="AY1062" s="184"/>
      <c r="AZ1062" s="184"/>
      <c r="BA1062" s="184"/>
      <c r="BB1062" s="848"/>
      <c r="BC1062" s="184"/>
      <c r="BD1062" s="184"/>
      <c r="BE1062" s="184"/>
      <c r="BF1062" s="184"/>
      <c r="BG1062" s="848"/>
      <c r="BH1062" s="186"/>
      <c r="BI1062" s="199"/>
      <c r="BJ1062" s="199"/>
      <c r="BK1062" s="199"/>
      <c r="BL1062" s="186"/>
      <c r="BM1062" s="186"/>
      <c r="BN1062" s="186"/>
      <c r="BO1062" s="186"/>
      <c r="BP1062" s="186"/>
      <c r="BQ1062" s="186"/>
      <c r="BR1062" s="186"/>
      <c r="BS1062" s="186"/>
      <c r="BT1062" s="187"/>
      <c r="BU1062" s="188"/>
      <c r="BV1062" s="189"/>
      <c r="BW1062" s="185"/>
    </row>
    <row r="1063" spans="2:75" customFormat="1" ht="18.75">
      <c r="B1063" s="353" t="s">
        <v>1680</v>
      </c>
      <c r="C1063" s="354">
        <v>31006632000196</v>
      </c>
      <c r="D1063" s="355" t="s">
        <v>14</v>
      </c>
      <c r="E1063" s="355" t="s">
        <v>614</v>
      </c>
      <c r="F1063" s="355" t="s">
        <v>1417</v>
      </c>
      <c r="G1063" s="356" t="s">
        <v>1417</v>
      </c>
      <c r="H1063" s="356" t="s">
        <v>1337</v>
      </c>
      <c r="I1063" s="356" t="s">
        <v>34</v>
      </c>
      <c r="J1063" s="356" t="s">
        <v>608</v>
      </c>
      <c r="K1063" s="357" t="s">
        <v>48</v>
      </c>
      <c r="L1063" s="358"/>
      <c r="M1063" s="358" t="s">
        <v>1417</v>
      </c>
      <c r="N1063" s="357">
        <v>487449</v>
      </c>
      <c r="O1063" s="357" t="s">
        <v>1320</v>
      </c>
      <c r="P1063" s="361">
        <v>43517</v>
      </c>
      <c r="Q1063" s="362">
        <v>48.67617911</v>
      </c>
      <c r="R1063" s="362">
        <v>69.606477348680059</v>
      </c>
      <c r="S1063" s="841">
        <v>32</v>
      </c>
      <c r="T1063" s="359">
        <v>0.18401717926431305</v>
      </c>
      <c r="U1063" s="664">
        <v>1.8399350092618409</v>
      </c>
      <c r="V1063" s="359">
        <v>0.11109347163228533</v>
      </c>
      <c r="W1063" s="664">
        <v>0.96674658887150622</v>
      </c>
      <c r="X1063" s="359">
        <v>0.10315684417676918</v>
      </c>
      <c r="Y1063" s="664">
        <v>0.67843699422975934</v>
      </c>
      <c r="Z1063" s="359">
        <v>5.1594170125099037E-2</v>
      </c>
      <c r="AA1063" s="664">
        <v>0.27250075484269254</v>
      </c>
      <c r="AB1063" s="359">
        <v>0.24833159627039331</v>
      </c>
      <c r="AC1063" s="363">
        <v>-1.5387926801946099E-2</v>
      </c>
      <c r="AD1063" s="865">
        <v>31493876000140</v>
      </c>
      <c r="AE1063" s="360" t="s">
        <v>1829</v>
      </c>
      <c r="AF1063" s="844" t="s">
        <v>1830</v>
      </c>
      <c r="AG1063" s="364" t="s">
        <v>1439</v>
      </c>
      <c r="AH1063" s="364" t="s">
        <v>1742</v>
      </c>
      <c r="AI1063" s="364">
        <v>30000</v>
      </c>
      <c r="AJ1063" s="364">
        <v>30000</v>
      </c>
      <c r="AK1063" s="364">
        <v>30000</v>
      </c>
      <c r="AL1063" s="359">
        <v>0</v>
      </c>
      <c r="AM1063" s="359">
        <v>0</v>
      </c>
      <c r="AN1063" s="664" t="s">
        <v>666</v>
      </c>
      <c r="AO1063" s="357" t="s">
        <v>1323</v>
      </c>
      <c r="AP1063" s="360" t="s">
        <v>1744</v>
      </c>
      <c r="AQ1063" s="366" t="s">
        <v>659</v>
      </c>
      <c r="AR1063" s="359">
        <v>0</v>
      </c>
      <c r="AS1063" s="359">
        <v>0</v>
      </c>
      <c r="AT1063" s="359" t="s">
        <v>1417</v>
      </c>
      <c r="AX1063" s="198"/>
      <c r="AY1063" s="184"/>
      <c r="AZ1063" s="184"/>
      <c r="BA1063" s="184"/>
      <c r="BB1063" s="848"/>
      <c r="BC1063" s="184"/>
      <c r="BD1063" s="184"/>
      <c r="BE1063" s="184"/>
      <c r="BF1063" s="184"/>
      <c r="BG1063" s="848"/>
      <c r="BH1063" s="186"/>
      <c r="BI1063" s="199"/>
      <c r="BJ1063" s="199"/>
      <c r="BK1063" s="199"/>
      <c r="BL1063" s="186"/>
      <c r="BM1063" s="186"/>
      <c r="BN1063" s="186"/>
      <c r="BO1063" s="186"/>
      <c r="BP1063" s="186"/>
      <c r="BQ1063" s="186"/>
      <c r="BR1063" s="186"/>
      <c r="BS1063" s="186"/>
      <c r="BT1063" s="187"/>
      <c r="BU1063" s="188"/>
      <c r="BV1063" s="189"/>
      <c r="BW1063" s="185"/>
    </row>
    <row r="1064" spans="2:75" customFormat="1" ht="18.75">
      <c r="B1064" s="353" t="s">
        <v>1681</v>
      </c>
      <c r="C1064" s="354">
        <v>28021609000166</v>
      </c>
      <c r="D1064" s="355" t="s">
        <v>14</v>
      </c>
      <c r="E1064" s="355" t="s">
        <v>614</v>
      </c>
      <c r="F1064" s="355" t="s">
        <v>1417</v>
      </c>
      <c r="G1064" s="356" t="s">
        <v>1417</v>
      </c>
      <c r="H1064" s="356" t="s">
        <v>1337</v>
      </c>
      <c r="I1064" s="356" t="s">
        <v>34</v>
      </c>
      <c r="J1064" s="356" t="s">
        <v>608</v>
      </c>
      <c r="K1064" s="357" t="s">
        <v>48</v>
      </c>
      <c r="L1064" s="358"/>
      <c r="M1064" s="358" t="s">
        <v>1417</v>
      </c>
      <c r="N1064" s="357">
        <v>445940</v>
      </c>
      <c r="O1064" s="357" t="s">
        <v>1320</v>
      </c>
      <c r="P1064" s="361">
        <v>42949</v>
      </c>
      <c r="Q1064" s="362">
        <v>84.776765800000007</v>
      </c>
      <c r="R1064" s="362">
        <v>139.19458821199206</v>
      </c>
      <c r="S1064" s="841">
        <v>32</v>
      </c>
      <c r="T1064" s="359">
        <v>0.16136543687200144</v>
      </c>
      <c r="U1064" s="664">
        <v>1.6134467323791108</v>
      </c>
      <c r="V1064" s="359">
        <v>5.5474881444530055E-2</v>
      </c>
      <c r="W1064" s="664">
        <v>0.48274801045073257</v>
      </c>
      <c r="X1064" s="359">
        <v>2.9659793731900974E-2</v>
      </c>
      <c r="Y1064" s="664">
        <v>0.19506511147688904</v>
      </c>
      <c r="Z1064" s="359">
        <v>0.38986281351162999</v>
      </c>
      <c r="AA1064" s="664">
        <v>2.0591068857086521</v>
      </c>
      <c r="AB1064" s="359">
        <v>0.22051656781850398</v>
      </c>
      <c r="AC1064" s="363">
        <v>-0.26954844800004546</v>
      </c>
      <c r="AD1064" s="865">
        <v>26491334000107</v>
      </c>
      <c r="AE1064" s="360" t="s">
        <v>1829</v>
      </c>
      <c r="AF1064" s="844" t="s">
        <v>1830</v>
      </c>
      <c r="AG1064" s="364" t="s">
        <v>1439</v>
      </c>
      <c r="AH1064" s="364" t="s">
        <v>1742</v>
      </c>
      <c r="AI1064" s="364">
        <v>1000</v>
      </c>
      <c r="AJ1064" s="364">
        <v>100</v>
      </c>
      <c r="AK1064" s="364">
        <v>1000</v>
      </c>
      <c r="AL1064" s="359">
        <v>0</v>
      </c>
      <c r="AM1064" s="359">
        <v>0</v>
      </c>
      <c r="AN1064" s="664" t="s">
        <v>64</v>
      </c>
      <c r="AO1064" s="357" t="s">
        <v>1323</v>
      </c>
      <c r="AP1064" s="360" t="s">
        <v>1762</v>
      </c>
      <c r="AQ1064" s="366" t="s">
        <v>668</v>
      </c>
      <c r="AR1064" s="359">
        <v>0</v>
      </c>
      <c r="AS1064" s="359">
        <v>0</v>
      </c>
      <c r="AT1064" s="359" t="s">
        <v>1417</v>
      </c>
      <c r="AX1064" s="198"/>
      <c r="AY1064" s="184"/>
      <c r="AZ1064" s="184"/>
      <c r="BA1064" s="184"/>
      <c r="BB1064" s="848"/>
      <c r="BC1064" s="184"/>
      <c r="BD1064" s="184"/>
      <c r="BE1064" s="184"/>
      <c r="BF1064" s="184"/>
      <c r="BG1064" s="848"/>
      <c r="BH1064" s="186"/>
      <c r="BI1064" s="199"/>
      <c r="BJ1064" s="199"/>
      <c r="BK1064" s="199"/>
      <c r="BL1064" s="186"/>
      <c r="BM1064" s="186"/>
      <c r="BN1064" s="186"/>
      <c r="BO1064" s="186"/>
      <c r="BP1064" s="186"/>
      <c r="BQ1064" s="186"/>
      <c r="BR1064" s="186"/>
      <c r="BS1064" s="186"/>
      <c r="BT1064" s="187"/>
      <c r="BU1064" s="188"/>
      <c r="BV1064" s="189"/>
      <c r="BW1064" s="185"/>
    </row>
    <row r="1065" spans="2:75" customFormat="1" ht="18.75">
      <c r="B1065" s="353" t="s">
        <v>1682</v>
      </c>
      <c r="C1065" s="354">
        <v>32669660000156</v>
      </c>
      <c r="D1065" s="355" t="s">
        <v>14</v>
      </c>
      <c r="E1065" s="355" t="s">
        <v>614</v>
      </c>
      <c r="F1065" s="355" t="s">
        <v>1417</v>
      </c>
      <c r="G1065" s="356" t="s">
        <v>1417</v>
      </c>
      <c r="H1065" s="356" t="s">
        <v>1337</v>
      </c>
      <c r="I1065" s="356" t="s">
        <v>34</v>
      </c>
      <c r="J1065" s="356" t="s">
        <v>608</v>
      </c>
      <c r="K1065" s="357" t="s">
        <v>48</v>
      </c>
      <c r="L1065" s="358"/>
      <c r="M1065" s="358" t="s">
        <v>1417</v>
      </c>
      <c r="N1065" s="357">
        <v>500313</v>
      </c>
      <c r="O1065" s="357" t="s">
        <v>1320</v>
      </c>
      <c r="P1065" s="361">
        <v>43646</v>
      </c>
      <c r="Q1065" s="362">
        <v>234.70164593999999</v>
      </c>
      <c r="R1065" s="362">
        <v>245.70444773227089</v>
      </c>
      <c r="S1065" s="841">
        <v>32</v>
      </c>
      <c r="T1065" s="359">
        <v>0.15997243035148179</v>
      </c>
      <c r="U1065" s="664">
        <v>1.5995184596195731</v>
      </c>
      <c r="V1065" s="359">
        <v>5.528545852478528E-2</v>
      </c>
      <c r="W1065" s="664">
        <v>0.48109963310842146</v>
      </c>
      <c r="X1065" s="359">
        <v>2.9400044799824609E-2</v>
      </c>
      <c r="Y1065" s="664">
        <v>0.19335680713568312</v>
      </c>
      <c r="Z1065" s="359">
        <v>0.38855091939969277</v>
      </c>
      <c r="AA1065" s="664">
        <v>2.0521779606981365</v>
      </c>
      <c r="AB1065" s="359">
        <v>0.21864285207019729</v>
      </c>
      <c r="AC1065" s="363">
        <v>-0.27272476995669065</v>
      </c>
      <c r="AD1065" s="865">
        <v>31943995000158</v>
      </c>
      <c r="AE1065" s="360" t="s">
        <v>1829</v>
      </c>
      <c r="AF1065" s="844" t="s">
        <v>1830</v>
      </c>
      <c r="AG1065" s="364" t="s">
        <v>1439</v>
      </c>
      <c r="AH1065" s="364" t="s">
        <v>1742</v>
      </c>
      <c r="AI1065" s="364">
        <v>1000</v>
      </c>
      <c r="AJ1065" s="364">
        <v>100</v>
      </c>
      <c r="AK1065" s="364">
        <v>1000</v>
      </c>
      <c r="AL1065" s="359">
        <v>0</v>
      </c>
      <c r="AM1065" s="359">
        <v>0</v>
      </c>
      <c r="AN1065" s="664" t="s">
        <v>64</v>
      </c>
      <c r="AO1065" s="357" t="s">
        <v>1323</v>
      </c>
      <c r="AP1065" s="360" t="s">
        <v>1762</v>
      </c>
      <c r="AQ1065" s="366" t="s">
        <v>668</v>
      </c>
      <c r="AR1065" s="359">
        <v>0</v>
      </c>
      <c r="AS1065" s="359">
        <v>0</v>
      </c>
      <c r="AT1065" s="359" t="s">
        <v>1417</v>
      </c>
      <c r="AW1065" s="198"/>
      <c r="AX1065" s="198"/>
      <c r="AY1065" s="184"/>
      <c r="AZ1065" s="184"/>
      <c r="BA1065" s="184"/>
      <c r="BB1065" s="848"/>
      <c r="BC1065" s="184"/>
      <c r="BD1065" s="184"/>
      <c r="BE1065" s="184"/>
      <c r="BF1065" s="184"/>
      <c r="BG1065" s="848"/>
      <c r="BH1065" s="186"/>
      <c r="BI1065" s="199"/>
      <c r="BJ1065" s="199"/>
      <c r="BK1065" s="199"/>
      <c r="BL1065" s="186"/>
      <c r="BM1065" s="186"/>
      <c r="BN1065" s="186"/>
      <c r="BO1065" s="186"/>
      <c r="BP1065" s="186"/>
      <c r="BQ1065" s="186"/>
      <c r="BR1065" s="186"/>
      <c r="BS1065" s="186"/>
      <c r="BT1065" s="187"/>
      <c r="BU1065" s="188"/>
      <c r="BV1065" s="189"/>
      <c r="BW1065" s="185"/>
    </row>
    <row r="1066" spans="2:75" customFormat="1" ht="18.75">
      <c r="B1066" s="353" t="s">
        <v>1685</v>
      </c>
      <c r="C1066" s="354">
        <v>36988916000149</v>
      </c>
      <c r="D1066" s="355" t="s">
        <v>14</v>
      </c>
      <c r="E1066" s="355" t="s">
        <v>607</v>
      </c>
      <c r="F1066" s="355" t="s">
        <v>1417</v>
      </c>
      <c r="G1066" s="356" t="s">
        <v>1417</v>
      </c>
      <c r="H1066" s="356" t="s">
        <v>34</v>
      </c>
      <c r="I1066" s="356" t="s">
        <v>34</v>
      </c>
      <c r="J1066" s="356" t="s">
        <v>608</v>
      </c>
      <c r="K1066" s="357" t="s">
        <v>48</v>
      </c>
      <c r="L1066" s="358"/>
      <c r="M1066" s="358" t="s">
        <v>1417</v>
      </c>
      <c r="N1066" s="357">
        <v>546836</v>
      </c>
      <c r="O1066" s="357" t="s">
        <v>1320</v>
      </c>
      <c r="P1066" s="361">
        <v>44044</v>
      </c>
      <c r="Q1066" s="362">
        <v>17.00789988</v>
      </c>
      <c r="R1066" s="362">
        <v>28.521795654040034</v>
      </c>
      <c r="S1066" s="841">
        <v>32</v>
      </c>
      <c r="T1066" s="359">
        <v>2.9853305794969254E-2</v>
      </c>
      <c r="U1066" s="664">
        <v>0.29849464432593703</v>
      </c>
      <c r="V1066" s="359">
        <v>-4.2560886194196512E-2</v>
      </c>
      <c r="W1066" s="664">
        <v>-0.37036912199285676</v>
      </c>
      <c r="X1066" s="359">
        <v>-8.505030898867616E-2</v>
      </c>
      <c r="Y1066" s="664">
        <v>-0.55935480044070607</v>
      </c>
      <c r="Z1066" s="359"/>
      <c r="AA1066" s="664"/>
      <c r="AB1066" s="359">
        <v>0.23962962702336252</v>
      </c>
      <c r="AC1066" s="363">
        <v>-0.65716275657829282</v>
      </c>
      <c r="AD1066" s="865">
        <v>35727340000101</v>
      </c>
      <c r="AE1066" s="360" t="s">
        <v>1829</v>
      </c>
      <c r="AF1066" s="844" t="s">
        <v>1830</v>
      </c>
      <c r="AG1066" s="364" t="s">
        <v>1439</v>
      </c>
      <c r="AH1066" s="364" t="s">
        <v>1742</v>
      </c>
      <c r="AI1066" s="364">
        <v>1000</v>
      </c>
      <c r="AJ1066" s="364">
        <v>0</v>
      </c>
      <c r="AK1066" s="364">
        <v>1000</v>
      </c>
      <c r="AL1066" s="359">
        <v>0</v>
      </c>
      <c r="AM1066" s="359">
        <v>0</v>
      </c>
      <c r="AN1066" s="664" t="s">
        <v>666</v>
      </c>
      <c r="AO1066" s="357" t="s">
        <v>1323</v>
      </c>
      <c r="AP1066" s="360" t="s">
        <v>1744</v>
      </c>
      <c r="AQ1066" s="366" t="s">
        <v>659</v>
      </c>
      <c r="AR1066" s="359">
        <v>0</v>
      </c>
      <c r="AS1066" s="359">
        <v>0</v>
      </c>
      <c r="AT1066" s="359" t="s">
        <v>1417</v>
      </c>
      <c r="AX1066" s="198"/>
      <c r="AY1066" s="184"/>
      <c r="AZ1066" s="184"/>
      <c r="BA1066" s="184"/>
      <c r="BB1066" s="848"/>
      <c r="BC1066" s="184"/>
      <c r="BD1066" s="184"/>
      <c r="BE1066" s="184"/>
      <c r="BF1066" s="184"/>
      <c r="BG1066" s="848"/>
      <c r="BH1066" s="186"/>
      <c r="BI1066" s="199"/>
      <c r="BJ1066" s="199"/>
      <c r="BK1066" s="199"/>
      <c r="BL1066" s="186"/>
      <c r="BM1066" s="186"/>
      <c r="BN1066" s="186"/>
      <c r="BO1066" s="186"/>
      <c r="BP1066" s="186"/>
      <c r="BQ1066" s="186"/>
      <c r="BR1066" s="186"/>
      <c r="BS1066" s="186"/>
      <c r="BT1066" s="187"/>
      <c r="BU1066" s="188"/>
      <c r="BV1066" s="189"/>
      <c r="BW1066" s="185"/>
    </row>
    <row r="1067" spans="2:75" customFormat="1" ht="18.75">
      <c r="B1067" s="353" t="s">
        <v>1069</v>
      </c>
      <c r="C1067" s="354">
        <v>38049303000171</v>
      </c>
      <c r="D1067" s="355" t="s">
        <v>14</v>
      </c>
      <c r="E1067" s="355" t="s">
        <v>614</v>
      </c>
      <c r="F1067" s="355" t="s">
        <v>1417</v>
      </c>
      <c r="G1067" s="356" t="s">
        <v>1417</v>
      </c>
      <c r="H1067" s="356" t="s">
        <v>865</v>
      </c>
      <c r="I1067" s="356" t="s">
        <v>34</v>
      </c>
      <c r="J1067" s="356" t="s">
        <v>608</v>
      </c>
      <c r="K1067" s="357" t="s">
        <v>48</v>
      </c>
      <c r="L1067" s="358"/>
      <c r="M1067" s="358" t="s">
        <v>34</v>
      </c>
      <c r="N1067" s="357">
        <v>550159</v>
      </c>
      <c r="O1067" s="357" t="s">
        <v>1320</v>
      </c>
      <c r="P1067" s="361">
        <v>44062</v>
      </c>
      <c r="Q1067" s="362">
        <v>597.40709849999996</v>
      </c>
      <c r="R1067" s="362">
        <v>637.94053209565709</v>
      </c>
      <c r="S1067" s="841">
        <v>32</v>
      </c>
      <c r="T1067" s="359">
        <v>9.5744335590589369E-2</v>
      </c>
      <c r="U1067" s="664">
        <v>0.95732015725883746</v>
      </c>
      <c r="V1067" s="359">
        <v>6.3591278609230528E-2</v>
      </c>
      <c r="W1067" s="664">
        <v>0.55337771674771574</v>
      </c>
      <c r="X1067" s="359">
        <v>0.16886117903051545</v>
      </c>
      <c r="Y1067" s="664">
        <v>1.1105581181530109</v>
      </c>
      <c r="Z1067" s="359"/>
      <c r="AA1067" s="664"/>
      <c r="AB1067" s="359">
        <v>0.16210102060838574</v>
      </c>
      <c r="AC1067" s="363">
        <v>-0.31661430172648158</v>
      </c>
      <c r="AD1067" s="865">
        <v>22222944000146</v>
      </c>
      <c r="AE1067" s="360" t="s">
        <v>2043</v>
      </c>
      <c r="AF1067" s="844" t="s">
        <v>1760</v>
      </c>
      <c r="AG1067" s="364" t="s">
        <v>1435</v>
      </c>
      <c r="AH1067" s="364" t="s">
        <v>1817</v>
      </c>
      <c r="AI1067" s="364">
        <v>1000</v>
      </c>
      <c r="AJ1067" s="364">
        <v>1000</v>
      </c>
      <c r="AK1067" s="364">
        <v>1000</v>
      </c>
      <c r="AL1067" s="359">
        <v>1.8500000000000003E-2</v>
      </c>
      <c r="AM1067" s="359">
        <v>0.2</v>
      </c>
      <c r="AN1067" s="664" t="s">
        <v>34</v>
      </c>
      <c r="AO1067" s="357" t="s">
        <v>1323</v>
      </c>
      <c r="AP1067" s="360" t="s">
        <v>1762</v>
      </c>
      <c r="AQ1067" s="366" t="s">
        <v>668</v>
      </c>
      <c r="AR1067" s="359">
        <v>4.9333333333333304E-3</v>
      </c>
      <c r="AS1067" s="359">
        <v>4.9333333333333304E-3</v>
      </c>
      <c r="AT1067" s="359" t="s">
        <v>1417</v>
      </c>
      <c r="AX1067" s="198"/>
      <c r="AY1067" s="184"/>
      <c r="AZ1067" s="184"/>
      <c r="BA1067" s="184"/>
      <c r="BB1067" s="848"/>
      <c r="BC1067" s="184"/>
      <c r="BD1067" s="184"/>
      <c r="BE1067" s="184"/>
      <c r="BF1067" s="184"/>
      <c r="BG1067" s="848"/>
      <c r="BH1067" s="186"/>
      <c r="BI1067" s="199"/>
      <c r="BJ1067" s="199"/>
      <c r="BK1067" s="199"/>
      <c r="BL1067" s="186"/>
      <c r="BM1067" s="186"/>
      <c r="BN1067" s="186"/>
      <c r="BO1067" s="186"/>
      <c r="BP1067" s="186"/>
      <c r="BQ1067" s="186"/>
      <c r="BR1067" s="186"/>
      <c r="BS1067" s="186"/>
      <c r="BT1067" s="187"/>
      <c r="BU1067" s="188"/>
      <c r="BV1067" s="189"/>
      <c r="BW1067" s="185"/>
    </row>
    <row r="1068" spans="2:75" customFormat="1" ht="18.75">
      <c r="B1068" s="353" t="s">
        <v>1072</v>
      </c>
      <c r="C1068" s="354">
        <v>31340883000102</v>
      </c>
      <c r="D1068" s="355" t="s">
        <v>14</v>
      </c>
      <c r="E1068" s="355" t="s">
        <v>614</v>
      </c>
      <c r="F1068" s="355" t="s">
        <v>1417</v>
      </c>
      <c r="G1068" s="356" t="s">
        <v>1417</v>
      </c>
      <c r="H1068" s="356" t="s">
        <v>865</v>
      </c>
      <c r="I1068" s="356" t="s">
        <v>34</v>
      </c>
      <c r="J1068" s="356" t="s">
        <v>608</v>
      </c>
      <c r="K1068" s="357" t="s">
        <v>48</v>
      </c>
      <c r="L1068" s="358"/>
      <c r="M1068" s="358" t="s">
        <v>34</v>
      </c>
      <c r="N1068" s="357">
        <v>482633</v>
      </c>
      <c r="O1068" s="357" t="s">
        <v>1320</v>
      </c>
      <c r="P1068" s="361">
        <v>43455</v>
      </c>
      <c r="Q1068" s="362">
        <v>24.864146389999998</v>
      </c>
      <c r="R1068" s="362">
        <v>511533.86592103395</v>
      </c>
      <c r="S1068" s="841">
        <v>32</v>
      </c>
      <c r="T1068" s="359">
        <v>0.1517588409508861</v>
      </c>
      <c r="U1068" s="664">
        <v>1.5173931344174558</v>
      </c>
      <c r="V1068" s="359">
        <v>7.8253417206482601E-2</v>
      </c>
      <c r="W1068" s="664">
        <v>0.68096912483127914</v>
      </c>
      <c r="X1068" s="359">
        <v>7.2215882295053602E-2</v>
      </c>
      <c r="Y1068" s="664">
        <v>0.47494595740007761</v>
      </c>
      <c r="Z1068" s="359">
        <v>0.10518286285468648</v>
      </c>
      <c r="AA1068" s="664">
        <v>0.55553581838646648</v>
      </c>
      <c r="AB1068" s="359">
        <v>0.17823132580700612</v>
      </c>
      <c r="AC1068" s="363">
        <v>-0.2056953943748358</v>
      </c>
      <c r="AD1068" s="865">
        <v>32075594000196</v>
      </c>
      <c r="AE1068" s="360" t="s">
        <v>1813</v>
      </c>
      <c r="AF1068" s="844" t="s">
        <v>1760</v>
      </c>
      <c r="AG1068" s="364" t="s">
        <v>1435</v>
      </c>
      <c r="AH1068" s="364" t="s">
        <v>1742</v>
      </c>
      <c r="AI1068" s="364">
        <v>1000</v>
      </c>
      <c r="AJ1068" s="364">
        <v>1000</v>
      </c>
      <c r="AK1068" s="364">
        <v>1000</v>
      </c>
      <c r="AL1068" s="359">
        <v>0</v>
      </c>
      <c r="AM1068" s="359">
        <v>0</v>
      </c>
      <c r="AN1068" s="664" t="s">
        <v>34</v>
      </c>
      <c r="AO1068" s="357" t="s">
        <v>1323</v>
      </c>
      <c r="AP1068" s="360" t="s">
        <v>1762</v>
      </c>
      <c r="AQ1068" s="366" t="s">
        <v>668</v>
      </c>
      <c r="AR1068" s="359">
        <v>3.8E-3</v>
      </c>
      <c r="AS1068" s="359">
        <v>3.8E-3</v>
      </c>
      <c r="AT1068" s="359" t="s">
        <v>1417</v>
      </c>
      <c r="AW1068" s="198"/>
      <c r="AX1068" s="198"/>
      <c r="AY1068" s="184"/>
      <c r="AZ1068" s="184"/>
      <c r="BA1068" s="184"/>
      <c r="BB1068" s="848"/>
      <c r="BC1068" s="184"/>
      <c r="BD1068" s="184"/>
      <c r="BE1068" s="184"/>
      <c r="BF1068" s="184"/>
      <c r="BG1068" s="848"/>
      <c r="BH1068" s="186"/>
      <c r="BI1068" s="199"/>
      <c r="BJ1068" s="199"/>
      <c r="BK1068" s="199"/>
      <c r="BL1068" s="218"/>
      <c r="BM1068" s="186"/>
      <c r="BN1068" s="186"/>
      <c r="BO1068" s="186"/>
      <c r="BP1068" s="186"/>
      <c r="BQ1068" s="186"/>
      <c r="BR1068" s="186"/>
      <c r="BS1068" s="186"/>
      <c r="BT1068" s="187"/>
      <c r="BU1068" s="188"/>
      <c r="BV1068" s="189"/>
      <c r="BW1068" s="185"/>
    </row>
    <row r="1069" spans="2:75" customFormat="1" ht="18.75">
      <c r="B1069" s="353" t="s">
        <v>288</v>
      </c>
      <c r="C1069" s="354">
        <v>28386218000145</v>
      </c>
      <c r="D1069" s="355" t="s">
        <v>14</v>
      </c>
      <c r="E1069" s="355" t="s">
        <v>614</v>
      </c>
      <c r="F1069" s="355" t="s">
        <v>1417</v>
      </c>
      <c r="G1069" s="356" t="s">
        <v>1417</v>
      </c>
      <c r="H1069" s="356" t="s">
        <v>865</v>
      </c>
      <c r="I1069" s="356" t="s">
        <v>34</v>
      </c>
      <c r="J1069" s="356" t="s">
        <v>608</v>
      </c>
      <c r="K1069" s="357" t="s">
        <v>48</v>
      </c>
      <c r="L1069" s="358"/>
      <c r="M1069" s="358" t="s">
        <v>34</v>
      </c>
      <c r="N1069" s="357">
        <v>450308</v>
      </c>
      <c r="O1069" s="357" t="s">
        <v>1320</v>
      </c>
      <c r="P1069" s="361">
        <v>42993</v>
      </c>
      <c r="Q1069" s="362">
        <v>32.613059659999998</v>
      </c>
      <c r="R1069" s="362">
        <v>31.085621391752998</v>
      </c>
      <c r="S1069" s="841">
        <v>32</v>
      </c>
      <c r="T1069" s="359">
        <v>0.15157795473829938</v>
      </c>
      <c r="U1069" s="664">
        <v>1.5155845050462109</v>
      </c>
      <c r="V1069" s="359">
        <v>7.7166452662619456E-2</v>
      </c>
      <c r="W1069" s="664">
        <v>0.67151024979961094</v>
      </c>
      <c r="X1069" s="359">
        <v>7.3573928365016084E-2</v>
      </c>
      <c r="Y1069" s="664">
        <v>0.48387748977762945</v>
      </c>
      <c r="Z1069" s="359">
        <v>0.10359960569555415</v>
      </c>
      <c r="AA1069" s="664">
        <v>0.54717365712042498</v>
      </c>
      <c r="AB1069" s="359">
        <v>0.17393954144870144</v>
      </c>
      <c r="AC1069" s="363">
        <v>-0.21701981666323944</v>
      </c>
      <c r="AD1069" s="865">
        <v>28069937000132</v>
      </c>
      <c r="AE1069" s="360" t="s">
        <v>1973</v>
      </c>
      <c r="AF1069" s="844" t="s">
        <v>1741</v>
      </c>
      <c r="AG1069" s="364" t="s">
        <v>1436</v>
      </c>
      <c r="AH1069" s="364" t="s">
        <v>1742</v>
      </c>
      <c r="AI1069" s="364">
        <v>5000</v>
      </c>
      <c r="AJ1069" s="364">
        <v>1000</v>
      </c>
      <c r="AK1069" s="364">
        <v>1000</v>
      </c>
      <c r="AL1069" s="359">
        <v>1.9E-2</v>
      </c>
      <c r="AM1069" s="359">
        <v>0.2</v>
      </c>
      <c r="AN1069" s="664" t="s">
        <v>2175</v>
      </c>
      <c r="AO1069" s="357" t="s">
        <v>1323</v>
      </c>
      <c r="AP1069" s="360" t="s">
        <v>1762</v>
      </c>
      <c r="AQ1069" s="366" t="s">
        <v>668</v>
      </c>
      <c r="AR1069" s="359">
        <v>3.8E-3</v>
      </c>
      <c r="AS1069" s="359">
        <v>3.8E-3</v>
      </c>
      <c r="AT1069" s="359" t="s">
        <v>1417</v>
      </c>
      <c r="AX1069" s="198"/>
      <c r="AY1069" s="184"/>
      <c r="AZ1069" s="184"/>
      <c r="BA1069" s="184"/>
      <c r="BB1069" s="848"/>
      <c r="BC1069" s="184"/>
      <c r="BD1069" s="184"/>
      <c r="BE1069" s="184"/>
      <c r="BF1069" s="184"/>
      <c r="BG1069" s="848"/>
      <c r="BH1069" s="186"/>
      <c r="BI1069" s="199"/>
      <c r="BJ1069" s="199"/>
      <c r="BK1069" s="199"/>
      <c r="BL1069" s="186"/>
      <c r="BM1069" s="186"/>
      <c r="BN1069" s="186"/>
      <c r="BO1069" s="186"/>
      <c r="BP1069" s="186"/>
      <c r="BQ1069" s="186"/>
      <c r="BR1069" s="186"/>
      <c r="BS1069" s="186"/>
      <c r="BT1069" s="187"/>
      <c r="BU1069" s="188"/>
      <c r="BV1069" s="189"/>
      <c r="BW1069" s="185"/>
    </row>
    <row r="1070" spans="2:75" customFormat="1" ht="18.75">
      <c r="B1070" s="353" t="s">
        <v>289</v>
      </c>
      <c r="C1070" s="354">
        <v>33953430000187</v>
      </c>
      <c r="D1070" s="355" t="s">
        <v>14</v>
      </c>
      <c r="E1070" s="355" t="s">
        <v>614</v>
      </c>
      <c r="F1070" s="355" t="s">
        <v>1417</v>
      </c>
      <c r="G1070" s="356" t="s">
        <v>1417</v>
      </c>
      <c r="H1070" s="356" t="s">
        <v>1337</v>
      </c>
      <c r="I1070" s="356" t="s">
        <v>34</v>
      </c>
      <c r="J1070" s="356" t="s">
        <v>608</v>
      </c>
      <c r="K1070" s="357" t="s">
        <v>48</v>
      </c>
      <c r="L1070" s="358"/>
      <c r="M1070" s="358" t="s">
        <v>34</v>
      </c>
      <c r="N1070" s="357">
        <v>516961</v>
      </c>
      <c r="O1070" s="357" t="s">
        <v>1320</v>
      </c>
      <c r="P1070" s="361">
        <v>43622</v>
      </c>
      <c r="Q1070" s="362">
        <v>183.21467878000001</v>
      </c>
      <c r="R1070" s="362">
        <v>178.63001899159366</v>
      </c>
      <c r="S1070" s="841">
        <v>32</v>
      </c>
      <c r="T1070" s="359">
        <v>0.15784392180442319</v>
      </c>
      <c r="U1070" s="664">
        <v>1.5782361129989841</v>
      </c>
      <c r="V1070" s="359">
        <v>9.9836897849772566E-2</v>
      </c>
      <c r="W1070" s="664">
        <v>0.86879074910223109</v>
      </c>
      <c r="X1070" s="359">
        <v>0.17778198593529049</v>
      </c>
      <c r="Y1070" s="664">
        <v>1.1692280539277873</v>
      </c>
      <c r="Z1070" s="359">
        <v>7.9589981269254206E-2</v>
      </c>
      <c r="AA1070" s="664">
        <v>0.42036396595197489</v>
      </c>
      <c r="AB1070" s="359">
        <v>0.20091401670495593</v>
      </c>
      <c r="AC1070" s="363">
        <v>-7.5046442532051005E-2</v>
      </c>
      <c r="AD1070" s="865">
        <v>28069983000131</v>
      </c>
      <c r="AE1070" s="360" t="s">
        <v>1973</v>
      </c>
      <c r="AF1070" s="844" t="s">
        <v>1799</v>
      </c>
      <c r="AG1070" s="364" t="s">
        <v>736</v>
      </c>
      <c r="AH1070" s="364" t="s">
        <v>1747</v>
      </c>
      <c r="AI1070" s="364">
        <v>5000</v>
      </c>
      <c r="AJ1070" s="364">
        <v>1000</v>
      </c>
      <c r="AK1070" s="364">
        <v>5000</v>
      </c>
      <c r="AL1070" s="359">
        <v>0.02</v>
      </c>
      <c r="AM1070" s="359">
        <v>0.2</v>
      </c>
      <c r="AN1070" s="664" t="s">
        <v>666</v>
      </c>
      <c r="AO1070" s="357" t="s">
        <v>1323</v>
      </c>
      <c r="AP1070" s="360" t="s">
        <v>1744</v>
      </c>
      <c r="AQ1070" s="366" t="s">
        <v>659</v>
      </c>
      <c r="AR1070" s="359">
        <v>3.8E-3</v>
      </c>
      <c r="AS1070" s="359">
        <v>3.8E-3</v>
      </c>
      <c r="AT1070" s="359" t="s">
        <v>1417</v>
      </c>
      <c r="AX1070" s="198"/>
      <c r="AY1070" s="184"/>
      <c r="AZ1070" s="184"/>
      <c r="BA1070" s="184"/>
      <c r="BB1070" s="848"/>
      <c r="BC1070" s="184"/>
      <c r="BD1070" s="184"/>
      <c r="BE1070" s="184"/>
      <c r="BF1070" s="184"/>
      <c r="BG1070" s="848"/>
      <c r="BH1070" s="186"/>
      <c r="BI1070" s="199"/>
      <c r="BJ1070" s="199"/>
      <c r="BK1070" s="199"/>
      <c r="BL1070" s="186"/>
      <c r="BM1070" s="186"/>
      <c r="BN1070" s="186"/>
      <c r="BO1070" s="186"/>
      <c r="BP1070" s="186"/>
      <c r="BQ1070" s="186"/>
      <c r="BR1070" s="186"/>
      <c r="BS1070" s="186"/>
      <c r="BT1070" s="187"/>
      <c r="BU1070" s="188"/>
      <c r="BV1070" s="189"/>
      <c r="BW1070" s="185"/>
    </row>
    <row r="1071" spans="2:75" customFormat="1" ht="18.75">
      <c r="B1071" s="353" t="s">
        <v>290</v>
      </c>
      <c r="C1071" s="354">
        <v>28407875000121</v>
      </c>
      <c r="D1071" s="355" t="s">
        <v>14</v>
      </c>
      <c r="E1071" s="355" t="s">
        <v>607</v>
      </c>
      <c r="F1071" s="355" t="s">
        <v>1417</v>
      </c>
      <c r="G1071" s="356" t="s">
        <v>1417</v>
      </c>
      <c r="H1071" s="356" t="s">
        <v>34</v>
      </c>
      <c r="I1071" s="356" t="s">
        <v>34</v>
      </c>
      <c r="J1071" s="356" t="s">
        <v>608</v>
      </c>
      <c r="K1071" s="357" t="s">
        <v>48</v>
      </c>
      <c r="L1071" s="358"/>
      <c r="M1071" s="358" t="s">
        <v>34</v>
      </c>
      <c r="N1071" s="357">
        <v>460672</v>
      </c>
      <c r="O1071" s="357" t="s">
        <v>1320</v>
      </c>
      <c r="P1071" s="361">
        <v>43013</v>
      </c>
      <c r="Q1071" s="362">
        <v>26.024503509999999</v>
      </c>
      <c r="R1071" s="362">
        <v>41.286599774661319</v>
      </c>
      <c r="S1071" s="841">
        <v>32</v>
      </c>
      <c r="T1071" s="359">
        <v>0.14901920338168528</v>
      </c>
      <c r="U1071" s="664">
        <v>1.4900002839433091</v>
      </c>
      <c r="V1071" s="359">
        <v>8.9160663822053676E-2</v>
      </c>
      <c r="W1071" s="664">
        <v>0.77588508438005999</v>
      </c>
      <c r="X1071" s="359">
        <v>0.15836921044482599</v>
      </c>
      <c r="Y1071" s="664">
        <v>1.0415550414533148</v>
      </c>
      <c r="Z1071" s="359">
        <v>5.3948336910673689E-2</v>
      </c>
      <c r="AA1071" s="664">
        <v>0.28493456712301857</v>
      </c>
      <c r="AB1071" s="359">
        <v>0.20215845605554775</v>
      </c>
      <c r="AC1071" s="363">
        <v>-0.12739569117590785</v>
      </c>
      <c r="AD1071" s="865">
        <v>28069983000131</v>
      </c>
      <c r="AE1071" s="360" t="s">
        <v>1973</v>
      </c>
      <c r="AF1071" s="844" t="s">
        <v>1741</v>
      </c>
      <c r="AG1071" s="364" t="s">
        <v>1436</v>
      </c>
      <c r="AH1071" s="364" t="s">
        <v>1747</v>
      </c>
      <c r="AI1071" s="364">
        <v>5000</v>
      </c>
      <c r="AJ1071" s="364">
        <v>1000</v>
      </c>
      <c r="AK1071" s="364">
        <v>5000</v>
      </c>
      <c r="AL1071" s="359">
        <v>2.8999999999999998E-2</v>
      </c>
      <c r="AM1071" s="359">
        <v>0</v>
      </c>
      <c r="AN1071" s="664" t="s">
        <v>34</v>
      </c>
      <c r="AO1071" s="357" t="s">
        <v>1323</v>
      </c>
      <c r="AP1071" s="360" t="s">
        <v>1744</v>
      </c>
      <c r="AQ1071" s="366" t="s">
        <v>659</v>
      </c>
      <c r="AR1071" s="359">
        <v>5.7999999999999996E-3</v>
      </c>
      <c r="AS1071" s="359">
        <v>5.7999999999999996E-3</v>
      </c>
      <c r="AT1071" s="359" t="s">
        <v>1417</v>
      </c>
      <c r="AW1071" s="198"/>
      <c r="AX1071" s="198"/>
      <c r="AY1071" s="184"/>
      <c r="AZ1071" s="184"/>
      <c r="BA1071" s="184"/>
      <c r="BB1071" s="848"/>
      <c r="BC1071" s="184"/>
      <c r="BD1071" s="184"/>
      <c r="BE1071" s="184"/>
      <c r="BF1071" s="184"/>
      <c r="BG1071" s="848"/>
      <c r="BH1071" s="186"/>
      <c r="BI1071" s="199"/>
      <c r="BJ1071" s="199"/>
      <c r="BK1071" s="199"/>
      <c r="BL1071" s="218"/>
      <c r="BM1071" s="186"/>
      <c r="BN1071" s="186"/>
      <c r="BO1071" s="186"/>
      <c r="BP1071" s="186"/>
      <c r="BQ1071" s="186"/>
      <c r="BR1071" s="186"/>
      <c r="BS1071" s="186"/>
      <c r="BT1071" s="187"/>
      <c r="BU1071" s="188"/>
      <c r="BV1071" s="189"/>
      <c r="BW1071" s="185"/>
    </row>
    <row r="1072" spans="2:75" customFormat="1" ht="18.75">
      <c r="B1072" s="353" t="s">
        <v>1076</v>
      </c>
      <c r="C1072" s="354">
        <v>17321731000131</v>
      </c>
      <c r="D1072" s="355" t="s">
        <v>14</v>
      </c>
      <c r="E1072" s="355" t="s">
        <v>607</v>
      </c>
      <c r="F1072" s="355" t="s">
        <v>1417</v>
      </c>
      <c r="G1072" s="356" t="s">
        <v>1417</v>
      </c>
      <c r="H1072" s="356" t="s">
        <v>34</v>
      </c>
      <c r="I1072" s="356" t="s">
        <v>34</v>
      </c>
      <c r="J1072" s="356" t="s">
        <v>608</v>
      </c>
      <c r="K1072" s="357" t="s">
        <v>48</v>
      </c>
      <c r="L1072" s="358"/>
      <c r="M1072" s="358" t="s">
        <v>1414</v>
      </c>
      <c r="N1072" s="357">
        <v>340944</v>
      </c>
      <c r="O1072" s="357" t="s">
        <v>1320</v>
      </c>
      <c r="P1072" s="361">
        <v>41466</v>
      </c>
      <c r="Q1072" s="362">
        <v>41.374043999999998</v>
      </c>
      <c r="R1072" s="362">
        <v>33.938548796812768</v>
      </c>
      <c r="S1072" s="841">
        <v>32</v>
      </c>
      <c r="T1072" s="359">
        <v>-6.4990515508845603E-2</v>
      </c>
      <c r="U1072" s="664">
        <v>-0.64982152879837018</v>
      </c>
      <c r="V1072" s="359">
        <v>-2.2372063998957414E-2</v>
      </c>
      <c r="W1072" s="664">
        <v>-0.19468395612476</v>
      </c>
      <c r="X1072" s="359">
        <v>-4.7178199759362216E-2</v>
      </c>
      <c r="Y1072" s="664">
        <v>-0.31027932555851589</v>
      </c>
      <c r="Z1072" s="359">
        <v>-3.1457610291498295E-2</v>
      </c>
      <c r="AA1072" s="664">
        <v>-0.16614711563720658</v>
      </c>
      <c r="AB1072" s="359">
        <v>0.22685487923408712</v>
      </c>
      <c r="AC1072" s="363">
        <v>-0.60517474660793336</v>
      </c>
      <c r="AD1072" s="865">
        <v>0</v>
      </c>
      <c r="AE1072" s="360" t="s">
        <v>1833</v>
      </c>
      <c r="AF1072" s="844" t="s">
        <v>1741</v>
      </c>
      <c r="AG1072" s="364" t="s">
        <v>1436</v>
      </c>
      <c r="AH1072" s="364" t="s">
        <v>1742</v>
      </c>
      <c r="AI1072" s="364">
        <v>1000000</v>
      </c>
      <c r="AJ1072" s="364">
        <v>0</v>
      </c>
      <c r="AK1072" s="364">
        <v>0</v>
      </c>
      <c r="AL1072" s="359">
        <v>0.02</v>
      </c>
      <c r="AM1072" s="359">
        <v>0.2</v>
      </c>
      <c r="AN1072" s="664" t="s">
        <v>34</v>
      </c>
      <c r="AO1072" s="357" t="s">
        <v>1323</v>
      </c>
      <c r="AP1072" s="360" t="s">
        <v>1744</v>
      </c>
      <c r="AQ1072" s="366" t="s">
        <v>665</v>
      </c>
      <c r="AR1072" s="359">
        <v>3.06705E-3</v>
      </c>
      <c r="AS1072" s="359">
        <v>3.06705E-3</v>
      </c>
      <c r="AT1072" s="359" t="s">
        <v>1417</v>
      </c>
      <c r="AX1072" s="198"/>
      <c r="AY1072" s="184"/>
      <c r="AZ1072" s="184"/>
      <c r="BA1072" s="184"/>
      <c r="BB1072" s="848"/>
      <c r="BC1072" s="184"/>
      <c r="BD1072" s="184"/>
      <c r="BE1072" s="184"/>
      <c r="BF1072" s="184"/>
      <c r="BG1072" s="848"/>
      <c r="BH1072" s="186"/>
      <c r="BI1072" s="199"/>
      <c r="BJ1072" s="199"/>
      <c r="BK1072" s="199"/>
      <c r="BL1072" s="186"/>
      <c r="BM1072" s="186"/>
      <c r="BN1072" s="186"/>
      <c r="BO1072" s="186"/>
      <c r="BP1072" s="186"/>
      <c r="BQ1072" s="186"/>
      <c r="BR1072" s="186"/>
      <c r="BS1072" s="186"/>
      <c r="BT1072" s="187"/>
      <c r="BU1072" s="188"/>
      <c r="BV1072" s="189"/>
      <c r="BW1072" s="185"/>
    </row>
    <row r="1073" spans="2:75" customFormat="1" ht="18.75">
      <c r="B1073" s="353" t="s">
        <v>1077</v>
      </c>
      <c r="C1073" s="354">
        <v>19186860000190</v>
      </c>
      <c r="D1073" s="355" t="s">
        <v>14</v>
      </c>
      <c r="E1073" s="355" t="s">
        <v>607</v>
      </c>
      <c r="F1073" s="355" t="s">
        <v>1417</v>
      </c>
      <c r="G1073" s="356" t="s">
        <v>1417</v>
      </c>
      <c r="H1073" s="356" t="s">
        <v>34</v>
      </c>
      <c r="I1073" s="356" t="s">
        <v>34</v>
      </c>
      <c r="J1073" s="356" t="s">
        <v>611</v>
      </c>
      <c r="K1073" s="357" t="s">
        <v>1417</v>
      </c>
      <c r="L1073" s="358"/>
      <c r="M1073" s="358" t="s">
        <v>34</v>
      </c>
      <c r="N1073" s="357">
        <v>355739</v>
      </c>
      <c r="O1073" s="357" t="s">
        <v>1320</v>
      </c>
      <c r="P1073" s="361">
        <v>41607</v>
      </c>
      <c r="Q1073" s="362">
        <v>91.348460000000003</v>
      </c>
      <c r="R1073" s="362">
        <v>91.371470573705153</v>
      </c>
      <c r="S1073" s="841">
        <v>32</v>
      </c>
      <c r="T1073" s="359">
        <v>-7.5453371499415445E-3</v>
      </c>
      <c r="U1073" s="664">
        <v>-7.5443662566529526E-2</v>
      </c>
      <c r="V1073" s="359">
        <v>-1.5083113709041918E-2</v>
      </c>
      <c r="W1073" s="664">
        <v>-0.13125477594256513</v>
      </c>
      <c r="X1073" s="359">
        <v>-3.9837071302092353E-2</v>
      </c>
      <c r="Y1073" s="664">
        <v>-0.26199854337144002</v>
      </c>
      <c r="Z1073" s="359">
        <v>-2.5955906062499645E-2</v>
      </c>
      <c r="AA1073" s="664">
        <v>-0.13708920944958403</v>
      </c>
      <c r="AB1073" s="359">
        <v>0.22097462533940135</v>
      </c>
      <c r="AC1073" s="363">
        <v>-0.58829331000190155</v>
      </c>
      <c r="AD1073" s="865">
        <v>18981190000130</v>
      </c>
      <c r="AE1073" s="360" t="s">
        <v>1833</v>
      </c>
      <c r="AF1073" s="844" t="s">
        <v>1741</v>
      </c>
      <c r="AG1073" s="364" t="s">
        <v>1436</v>
      </c>
      <c r="AH1073" s="364" t="s">
        <v>1742</v>
      </c>
      <c r="AI1073" s="364">
        <v>5000</v>
      </c>
      <c r="AJ1073" s="364">
        <v>1000</v>
      </c>
      <c r="AK1073" s="364">
        <v>5000</v>
      </c>
      <c r="AL1073" s="359">
        <v>0.02</v>
      </c>
      <c r="AM1073" s="359">
        <v>0.1</v>
      </c>
      <c r="AN1073" s="664" t="s">
        <v>635</v>
      </c>
      <c r="AO1073" s="357" t="s">
        <v>1323</v>
      </c>
      <c r="AP1073" s="360" t="s">
        <v>1744</v>
      </c>
      <c r="AQ1073" s="366" t="s">
        <v>665</v>
      </c>
      <c r="AR1073" s="359">
        <v>6.0000000000000001E-3</v>
      </c>
      <c r="AS1073" s="359">
        <v>6.0000000000000001E-3</v>
      </c>
      <c r="AT1073" s="359" t="s">
        <v>1417</v>
      </c>
      <c r="AX1073" s="198"/>
      <c r="AY1073" s="184"/>
      <c r="AZ1073" s="184"/>
      <c r="BA1073" s="184"/>
      <c r="BB1073" s="848"/>
      <c r="BC1073" s="184"/>
      <c r="BD1073" s="184"/>
      <c r="BE1073" s="184"/>
      <c r="BF1073" s="184"/>
      <c r="BG1073" s="848"/>
      <c r="BH1073" s="186"/>
      <c r="BI1073" s="199"/>
      <c r="BJ1073" s="199"/>
      <c r="BK1073" s="199"/>
      <c r="BL1073" s="186"/>
      <c r="BM1073" s="186"/>
      <c r="BN1073" s="186"/>
      <c r="BO1073" s="186"/>
      <c r="BP1073" s="186"/>
      <c r="BQ1073" s="186"/>
      <c r="BR1073" s="186"/>
      <c r="BS1073" s="186"/>
      <c r="BT1073" s="187"/>
      <c r="BU1073" s="188"/>
      <c r="BV1073" s="189"/>
      <c r="BW1073" s="185"/>
    </row>
    <row r="1074" spans="2:75" customFormat="1" ht="18.75">
      <c r="B1074" s="353" t="s">
        <v>300</v>
      </c>
      <c r="C1074" s="354">
        <v>8869576000100</v>
      </c>
      <c r="D1074" s="355" t="s">
        <v>14</v>
      </c>
      <c r="E1074" s="355" t="s">
        <v>607</v>
      </c>
      <c r="F1074" s="355" t="s">
        <v>1417</v>
      </c>
      <c r="G1074" s="356" t="s">
        <v>1417</v>
      </c>
      <c r="H1074" s="356" t="s">
        <v>34</v>
      </c>
      <c r="I1074" s="356" t="s">
        <v>34</v>
      </c>
      <c r="J1074" s="356" t="s">
        <v>608</v>
      </c>
      <c r="K1074" s="357" t="s">
        <v>48</v>
      </c>
      <c r="L1074" s="358"/>
      <c r="M1074" s="358" t="s">
        <v>34</v>
      </c>
      <c r="N1074" s="357">
        <v>187003</v>
      </c>
      <c r="O1074" s="357" t="s">
        <v>1320</v>
      </c>
      <c r="P1074" s="361">
        <v>39262</v>
      </c>
      <c r="Q1074" s="362">
        <v>222.68411599999999</v>
      </c>
      <c r="R1074" s="362">
        <v>214.77748774799991</v>
      </c>
      <c r="S1074" s="841">
        <v>32</v>
      </c>
      <c r="T1074" s="359">
        <v>3.2977687149625901E-2</v>
      </c>
      <c r="U1074" s="664">
        <v>0.3297344375870902</v>
      </c>
      <c r="V1074" s="359">
        <v>3.6786924378846564E-2</v>
      </c>
      <c r="W1074" s="664">
        <v>0.32012352423406193</v>
      </c>
      <c r="X1074" s="359">
        <v>-5.8204374718579532E-2</v>
      </c>
      <c r="Y1074" s="664">
        <v>-0.38279574516092407</v>
      </c>
      <c r="Z1074" s="359">
        <v>-1.503681131366752E-2</v>
      </c>
      <c r="AA1074" s="664">
        <v>-7.9418709971811427E-2</v>
      </c>
      <c r="AB1074" s="359">
        <v>0.26411795248590125</v>
      </c>
      <c r="AC1074" s="363">
        <v>-0.29580668388540726</v>
      </c>
      <c r="AD1074" s="865">
        <v>0</v>
      </c>
      <c r="AE1074" s="360" t="s">
        <v>1804</v>
      </c>
      <c r="AF1074" s="844" t="s">
        <v>1741</v>
      </c>
      <c r="AG1074" s="364" t="s">
        <v>1436</v>
      </c>
      <c r="AH1074" s="364" t="s">
        <v>1742</v>
      </c>
      <c r="AI1074" s="364">
        <v>5000</v>
      </c>
      <c r="AJ1074" s="364">
        <v>5000</v>
      </c>
      <c r="AK1074" s="364">
        <v>5000</v>
      </c>
      <c r="AL1074" s="359">
        <v>2.0499999999999997E-2</v>
      </c>
      <c r="AM1074" s="359">
        <v>0.2</v>
      </c>
      <c r="AN1074" s="664" t="s">
        <v>2175</v>
      </c>
      <c r="AO1074" s="357" t="s">
        <v>1323</v>
      </c>
      <c r="AP1074" s="360" t="s">
        <v>1744</v>
      </c>
      <c r="AQ1074" s="366" t="s">
        <v>665</v>
      </c>
      <c r="AR1074" s="359">
        <v>5.3333333333333297E-3</v>
      </c>
      <c r="AS1074" s="359">
        <v>5.3333333333333297E-3</v>
      </c>
      <c r="AT1074" s="359" t="s">
        <v>1417</v>
      </c>
      <c r="AX1074" s="198"/>
      <c r="AY1074" s="184"/>
      <c r="AZ1074" s="184"/>
      <c r="BA1074" s="184"/>
      <c r="BB1074" s="848"/>
      <c r="BC1074" s="184"/>
      <c r="BD1074" s="184"/>
      <c r="BE1074" s="184"/>
      <c r="BF1074" s="184"/>
      <c r="BG1074" s="848"/>
      <c r="BH1074" s="186"/>
      <c r="BI1074" s="199"/>
      <c r="BJ1074" s="199"/>
      <c r="BK1074" s="199"/>
      <c r="BL1074" s="186"/>
      <c r="BM1074" s="186"/>
      <c r="BN1074" s="186"/>
      <c r="BO1074" s="186"/>
      <c r="BP1074" s="186"/>
      <c r="BQ1074" s="186"/>
      <c r="BR1074" s="186"/>
      <c r="BS1074" s="186"/>
      <c r="BT1074" s="187"/>
      <c r="BU1074" s="188"/>
      <c r="BV1074" s="189"/>
      <c r="BW1074" s="185"/>
    </row>
    <row r="1075" spans="2:75" customFormat="1" ht="18.75">
      <c r="B1075" s="353" t="s">
        <v>562</v>
      </c>
      <c r="C1075" s="354">
        <v>39959357000137</v>
      </c>
      <c r="D1075" s="355" t="s">
        <v>14</v>
      </c>
      <c r="E1075" s="355" t="s">
        <v>607</v>
      </c>
      <c r="F1075" s="355" t="s">
        <v>1417</v>
      </c>
      <c r="G1075" s="356" t="s">
        <v>1417</v>
      </c>
      <c r="H1075" s="356" t="s">
        <v>34</v>
      </c>
      <c r="I1075" s="356" t="s">
        <v>34</v>
      </c>
      <c r="J1075" s="356" t="s">
        <v>608</v>
      </c>
      <c r="K1075" s="357" t="s">
        <v>48</v>
      </c>
      <c r="L1075" s="358"/>
      <c r="M1075" s="358" t="s">
        <v>34</v>
      </c>
      <c r="N1075" s="357">
        <v>603430</v>
      </c>
      <c r="O1075" s="357" t="s">
        <v>1320</v>
      </c>
      <c r="P1075" s="361">
        <v>44365</v>
      </c>
      <c r="Q1075" s="362">
        <v>5.9341535199999997</v>
      </c>
      <c r="R1075" s="362">
        <v>6.9694184817599982</v>
      </c>
      <c r="S1075" s="841">
        <v>32</v>
      </c>
      <c r="T1075" s="359">
        <v>2.7266445367003067E-2</v>
      </c>
      <c r="U1075" s="664">
        <v>0.27262936867875126</v>
      </c>
      <c r="V1075" s="359">
        <v>2.9799119065417656E-2</v>
      </c>
      <c r="W1075" s="664">
        <v>0.25931493799403704</v>
      </c>
      <c r="X1075" s="359"/>
      <c r="Y1075" s="664"/>
      <c r="Z1075" s="359"/>
      <c r="AA1075" s="664"/>
      <c r="AB1075" s="359">
        <v>0.26241618293217212</v>
      </c>
      <c r="AC1075" s="363">
        <v>-0.32435370426406646</v>
      </c>
      <c r="AD1075" s="865">
        <v>0</v>
      </c>
      <c r="AE1075" s="360" t="s">
        <v>1804</v>
      </c>
      <c r="AF1075" s="844" t="s">
        <v>1741</v>
      </c>
      <c r="AG1075" s="364" t="s">
        <v>1436</v>
      </c>
      <c r="AH1075" s="364" t="s">
        <v>1747</v>
      </c>
      <c r="AI1075" s="364">
        <v>500</v>
      </c>
      <c r="AJ1075" s="364">
        <v>500</v>
      </c>
      <c r="AK1075" s="364">
        <v>500</v>
      </c>
      <c r="AL1075" s="359">
        <v>2.0499999999999997E-2</v>
      </c>
      <c r="AM1075" s="359">
        <v>0.2</v>
      </c>
      <c r="AN1075" s="664" t="s">
        <v>2175</v>
      </c>
      <c r="AO1075" s="357" t="s">
        <v>1323</v>
      </c>
      <c r="AP1075" s="360" t="s">
        <v>1744</v>
      </c>
      <c r="AQ1075" s="366" t="s">
        <v>665</v>
      </c>
      <c r="AR1075" s="359">
        <v>5.3340000000000002E-3</v>
      </c>
      <c r="AS1075" s="359">
        <v>5.3340000000000002E-3</v>
      </c>
      <c r="AT1075" s="359" t="s">
        <v>1417</v>
      </c>
      <c r="AX1075" s="198"/>
      <c r="AY1075" s="184"/>
      <c r="AZ1075" s="184"/>
      <c r="BA1075" s="184"/>
      <c r="BB1075" s="848"/>
      <c r="BC1075" s="184"/>
      <c r="BD1075" s="184"/>
      <c r="BE1075" s="184"/>
      <c r="BF1075" s="184"/>
      <c r="BG1075" s="848"/>
      <c r="BH1075" s="186"/>
      <c r="BI1075" s="199"/>
      <c r="BJ1075" s="199"/>
      <c r="BK1075" s="199"/>
      <c r="BL1075" s="186"/>
      <c r="BM1075" s="186"/>
      <c r="BN1075" s="186"/>
      <c r="BO1075" s="186"/>
      <c r="BP1075" s="186"/>
      <c r="BQ1075" s="186"/>
      <c r="BR1075" s="186"/>
      <c r="BS1075" s="186"/>
      <c r="BT1075" s="187"/>
      <c r="BU1075" s="188"/>
      <c r="BV1075" s="189"/>
      <c r="BW1075" s="185"/>
    </row>
    <row r="1076" spans="2:75" customFormat="1" ht="18.75">
      <c r="B1076" s="353" t="s">
        <v>302</v>
      </c>
      <c r="C1076" s="354">
        <v>34791444000104</v>
      </c>
      <c r="D1076" s="355" t="s">
        <v>14</v>
      </c>
      <c r="E1076" s="355" t="s">
        <v>607</v>
      </c>
      <c r="F1076" s="355" t="s">
        <v>1417</v>
      </c>
      <c r="G1076" s="356" t="s">
        <v>1417</v>
      </c>
      <c r="H1076" s="356" t="s">
        <v>34</v>
      </c>
      <c r="I1076" s="356" t="s">
        <v>34</v>
      </c>
      <c r="J1076" s="356" t="s">
        <v>608</v>
      </c>
      <c r="K1076" s="357" t="s">
        <v>48</v>
      </c>
      <c r="L1076" s="358"/>
      <c r="M1076" s="358" t="s">
        <v>1414</v>
      </c>
      <c r="N1076" s="357">
        <v>520780</v>
      </c>
      <c r="O1076" s="357" t="s">
        <v>1320</v>
      </c>
      <c r="P1076" s="361">
        <v>43776</v>
      </c>
      <c r="Q1076" s="362">
        <v>40.747201949999997</v>
      </c>
      <c r="R1076" s="362">
        <v>48.42163758454187</v>
      </c>
      <c r="S1076" s="841">
        <v>32</v>
      </c>
      <c r="T1076" s="359">
        <v>0.1483460803202914</v>
      </c>
      <c r="U1076" s="664">
        <v>1.4832699194678207</v>
      </c>
      <c r="V1076" s="359">
        <v>0.19259725296193531</v>
      </c>
      <c r="W1076" s="664">
        <v>1.676000709954079</v>
      </c>
      <c r="X1076" s="359">
        <v>0.33832643180939703</v>
      </c>
      <c r="Y1076" s="664">
        <v>2.2250890796147251</v>
      </c>
      <c r="Z1076" s="359"/>
      <c r="AA1076" s="664"/>
      <c r="AB1076" s="359">
        <v>0.19484944770033172</v>
      </c>
      <c r="AC1076" s="363">
        <v>0.39867946160721129</v>
      </c>
      <c r="AD1076" s="865">
        <v>34791421000108</v>
      </c>
      <c r="AE1076" s="360" t="s">
        <v>1847</v>
      </c>
      <c r="AF1076" s="844" t="s">
        <v>1785</v>
      </c>
      <c r="AG1076" s="364" t="s">
        <v>719</v>
      </c>
      <c r="AH1076" s="364" t="s">
        <v>1747</v>
      </c>
      <c r="AI1076" s="364">
        <v>10000</v>
      </c>
      <c r="AJ1076" s="364">
        <v>5000</v>
      </c>
      <c r="AK1076" s="364">
        <v>5000</v>
      </c>
      <c r="AL1076" s="359">
        <v>2.3E-2</v>
      </c>
      <c r="AM1076" s="359">
        <v>0.2</v>
      </c>
      <c r="AN1076" s="664" t="s">
        <v>666</v>
      </c>
      <c r="AO1076" s="357" t="s">
        <v>1323</v>
      </c>
      <c r="AP1076" s="360" t="s">
        <v>1744</v>
      </c>
      <c r="AQ1076" s="366" t="s">
        <v>659</v>
      </c>
      <c r="AR1076" s="359">
        <v>3.3333333333333301E-3</v>
      </c>
      <c r="AS1076" s="359">
        <v>3.3333333333333301E-3</v>
      </c>
      <c r="AT1076" s="359" t="s">
        <v>1417</v>
      </c>
      <c r="AX1076" s="198"/>
      <c r="AY1076" s="184"/>
      <c r="AZ1076" s="184"/>
      <c r="BA1076" s="184"/>
      <c r="BB1076" s="848"/>
      <c r="BC1076" s="184"/>
      <c r="BD1076" s="184"/>
      <c r="BE1076" s="184"/>
      <c r="BF1076" s="184"/>
      <c r="BG1076" s="848"/>
      <c r="BH1076" s="186"/>
      <c r="BI1076" s="199"/>
      <c r="BJ1076" s="199"/>
      <c r="BK1076" s="199"/>
      <c r="BL1076" s="186"/>
      <c r="BM1076" s="186"/>
      <c r="BN1076" s="186"/>
      <c r="BO1076" s="186"/>
      <c r="BP1076" s="186"/>
      <c r="BQ1076" s="186"/>
      <c r="BR1076" s="186"/>
      <c r="BS1076" s="186"/>
      <c r="BT1076" s="187"/>
      <c r="BU1076" s="188"/>
      <c r="BV1076" s="189"/>
      <c r="BW1076" s="185"/>
    </row>
    <row r="1077" spans="2:75" customFormat="1" ht="18.75">
      <c r="B1077" s="353" t="s">
        <v>303</v>
      </c>
      <c r="C1077" s="354">
        <v>14113340000133</v>
      </c>
      <c r="D1077" s="355" t="s">
        <v>14</v>
      </c>
      <c r="E1077" s="355" t="s">
        <v>607</v>
      </c>
      <c r="F1077" s="355" t="s">
        <v>1417</v>
      </c>
      <c r="G1077" s="356" t="s">
        <v>1417</v>
      </c>
      <c r="H1077" s="356" t="s">
        <v>34</v>
      </c>
      <c r="I1077" s="356" t="s">
        <v>34</v>
      </c>
      <c r="J1077" s="356" t="s">
        <v>608</v>
      </c>
      <c r="K1077" s="357" t="s">
        <v>48</v>
      </c>
      <c r="L1077" s="358"/>
      <c r="M1077" s="358" t="s">
        <v>1414</v>
      </c>
      <c r="N1077" s="357">
        <v>287989</v>
      </c>
      <c r="O1077" s="357" t="s">
        <v>1323</v>
      </c>
      <c r="P1077" s="361">
        <v>40814</v>
      </c>
      <c r="Q1077" s="362">
        <v>833.96749499999999</v>
      </c>
      <c r="R1077" s="362">
        <v>819.52609870399999</v>
      </c>
      <c r="S1077" s="841">
        <v>32</v>
      </c>
      <c r="T1077" s="359">
        <v>0.15646683192166555</v>
      </c>
      <c r="U1077" s="664">
        <v>1.5644669861363953</v>
      </c>
      <c r="V1077" s="359">
        <v>0.21852647605906395</v>
      </c>
      <c r="W1077" s="664">
        <v>1.9016394231289453</v>
      </c>
      <c r="X1077" s="359">
        <v>0.35879568220887514</v>
      </c>
      <c r="Y1077" s="664">
        <v>2.3597102656929012</v>
      </c>
      <c r="Z1077" s="359">
        <v>0.23029691798702911</v>
      </c>
      <c r="AA1077" s="664">
        <v>1.2163406027705854</v>
      </c>
      <c r="AB1077" s="359">
        <v>0.20013285620353344</v>
      </c>
      <c r="AC1077" s="363">
        <v>0.51771457204102034</v>
      </c>
      <c r="AD1077" s="865">
        <v>32812291000109</v>
      </c>
      <c r="AE1077" s="360" t="s">
        <v>1847</v>
      </c>
      <c r="AF1077" s="844" t="s">
        <v>1785</v>
      </c>
      <c r="AG1077" s="364" t="s">
        <v>719</v>
      </c>
      <c r="AH1077" s="364" t="s">
        <v>1747</v>
      </c>
      <c r="AI1077" s="364">
        <v>10000</v>
      </c>
      <c r="AJ1077" s="364">
        <v>5000</v>
      </c>
      <c r="AK1077" s="364">
        <v>5000</v>
      </c>
      <c r="AL1077" s="359">
        <v>1.8000000000000002E-2</v>
      </c>
      <c r="AM1077" s="359">
        <v>0.2</v>
      </c>
      <c r="AN1077" s="664" t="s">
        <v>666</v>
      </c>
      <c r="AO1077" s="357" t="s">
        <v>1323</v>
      </c>
      <c r="AP1077" s="360" t="s">
        <v>1744</v>
      </c>
      <c r="AQ1077" s="366" t="s">
        <v>659</v>
      </c>
      <c r="AR1077" s="359">
        <v>3.15E-3</v>
      </c>
      <c r="AS1077" s="359">
        <v>3.15E-3</v>
      </c>
      <c r="AT1077" s="359" t="s">
        <v>1417</v>
      </c>
      <c r="AX1077" s="198"/>
      <c r="AY1077" s="184"/>
      <c r="AZ1077" s="184"/>
      <c r="BA1077" s="184"/>
      <c r="BB1077" s="848"/>
      <c r="BC1077" s="184"/>
      <c r="BD1077" s="184"/>
      <c r="BE1077" s="184"/>
      <c r="BF1077" s="184"/>
      <c r="BG1077" s="848"/>
      <c r="BH1077" s="186"/>
      <c r="BI1077" s="199"/>
      <c r="BJ1077" s="199"/>
      <c r="BK1077" s="199"/>
      <c r="BL1077" s="186"/>
      <c r="BM1077" s="186"/>
      <c r="BN1077" s="186"/>
      <c r="BO1077" s="186"/>
      <c r="BP1077" s="186"/>
      <c r="BQ1077" s="186"/>
      <c r="BR1077" s="186"/>
      <c r="BS1077" s="186"/>
      <c r="BT1077" s="187"/>
      <c r="BU1077" s="188"/>
      <c r="BV1077" s="189"/>
      <c r="BW1077" s="185"/>
    </row>
    <row r="1078" spans="2:75" customFormat="1" ht="18.75">
      <c r="B1078" s="353" t="s">
        <v>306</v>
      </c>
      <c r="C1078" s="354">
        <v>17759778000181</v>
      </c>
      <c r="D1078" s="355" t="s">
        <v>14</v>
      </c>
      <c r="E1078" s="355" t="s">
        <v>607</v>
      </c>
      <c r="F1078" s="355" t="s">
        <v>1417</v>
      </c>
      <c r="G1078" s="356" t="s">
        <v>1417</v>
      </c>
      <c r="H1078" s="356" t="s">
        <v>34</v>
      </c>
      <c r="I1078" s="356" t="s">
        <v>34</v>
      </c>
      <c r="J1078" s="356" t="s">
        <v>608</v>
      </c>
      <c r="K1078" s="357" t="s">
        <v>48</v>
      </c>
      <c r="L1078" s="358"/>
      <c r="M1078" s="358" t="s">
        <v>34</v>
      </c>
      <c r="N1078" s="357">
        <v>395951</v>
      </c>
      <c r="O1078" s="357" t="s">
        <v>1320</v>
      </c>
      <c r="P1078" s="361">
        <v>41388</v>
      </c>
      <c r="Q1078" s="362">
        <v>52.711770999999999</v>
      </c>
      <c r="R1078" s="362">
        <v>71.142613298804747</v>
      </c>
      <c r="S1078" s="841">
        <v>32</v>
      </c>
      <c r="T1078" s="359">
        <v>7.2952263525222882E-2</v>
      </c>
      <c r="U1078" s="664">
        <v>0.72942876421421332</v>
      </c>
      <c r="V1078" s="359">
        <v>0.14921510092765722</v>
      </c>
      <c r="W1078" s="664">
        <v>1.2984848498334993</v>
      </c>
      <c r="X1078" s="359">
        <v>0.13897434529856634</v>
      </c>
      <c r="Y1078" s="664">
        <v>0.91399982087316511</v>
      </c>
      <c r="Z1078" s="359">
        <v>0.16474594716248192</v>
      </c>
      <c r="AA1078" s="664">
        <v>0.87012534265400188</v>
      </c>
      <c r="AB1078" s="359">
        <v>0.16593024902945958</v>
      </c>
      <c r="AC1078" s="363">
        <v>0.20671529796392277</v>
      </c>
      <c r="AD1078" s="865">
        <v>0</v>
      </c>
      <c r="AE1078" s="360" t="s">
        <v>1932</v>
      </c>
      <c r="AF1078" s="844" t="s">
        <v>1760</v>
      </c>
      <c r="AG1078" s="364" t="s">
        <v>1435</v>
      </c>
      <c r="AH1078" s="364" t="s">
        <v>1747</v>
      </c>
      <c r="AI1078" s="364">
        <v>1000</v>
      </c>
      <c r="AJ1078" s="364">
        <v>1000</v>
      </c>
      <c r="AK1078" s="364">
        <v>100</v>
      </c>
      <c r="AL1078" s="359">
        <v>0.02</v>
      </c>
      <c r="AM1078" s="359">
        <v>0.2</v>
      </c>
      <c r="AN1078" s="664" t="s">
        <v>34</v>
      </c>
      <c r="AO1078" s="357" t="s">
        <v>1323</v>
      </c>
      <c r="AP1078" s="360" t="s">
        <v>1744</v>
      </c>
      <c r="AQ1078" s="366" t="s">
        <v>659</v>
      </c>
      <c r="AR1078" s="359">
        <v>6.0000000000000001E-3</v>
      </c>
      <c r="AS1078" s="359">
        <v>6.0000000000000001E-3</v>
      </c>
      <c r="AT1078" s="359" t="s">
        <v>1417</v>
      </c>
      <c r="AX1078" s="198"/>
      <c r="AY1078" s="184"/>
      <c r="AZ1078" s="184"/>
      <c r="BA1078" s="184"/>
      <c r="BB1078" s="848"/>
      <c r="BC1078" s="184"/>
      <c r="BD1078" s="184"/>
      <c r="BE1078" s="184"/>
      <c r="BF1078" s="184"/>
      <c r="BG1078" s="848"/>
      <c r="BH1078" s="186"/>
      <c r="BI1078" s="199"/>
      <c r="BJ1078" s="199"/>
      <c r="BK1078" s="199"/>
      <c r="BL1078" s="186"/>
      <c r="BM1078" s="186"/>
      <c r="BN1078" s="186"/>
      <c r="BO1078" s="186"/>
      <c r="BP1078" s="186"/>
      <c r="BQ1078" s="186"/>
      <c r="BR1078" s="186"/>
      <c r="BS1078" s="186"/>
      <c r="BT1078" s="187"/>
      <c r="BU1078" s="188"/>
      <c r="BV1078" s="189"/>
      <c r="BW1078" s="185"/>
    </row>
    <row r="1079" spans="2:75" customFormat="1" ht="18.75">
      <c r="B1079" s="353" t="s">
        <v>308</v>
      </c>
      <c r="C1079" s="354">
        <v>26218614000138</v>
      </c>
      <c r="D1079" s="355" t="s">
        <v>14</v>
      </c>
      <c r="E1079" s="355" t="s">
        <v>607</v>
      </c>
      <c r="F1079" s="355" t="s">
        <v>1417</v>
      </c>
      <c r="G1079" s="356" t="s">
        <v>1417</v>
      </c>
      <c r="H1079" s="356" t="s">
        <v>34</v>
      </c>
      <c r="I1079" s="356" t="s">
        <v>34</v>
      </c>
      <c r="J1079" s="356" t="s">
        <v>608</v>
      </c>
      <c r="K1079" s="357" t="s">
        <v>48</v>
      </c>
      <c r="L1079" s="358"/>
      <c r="M1079" s="358" t="s">
        <v>34</v>
      </c>
      <c r="N1079" s="357">
        <v>436607</v>
      </c>
      <c r="O1079" s="357" t="s">
        <v>1320</v>
      </c>
      <c r="P1079" s="361">
        <v>42778</v>
      </c>
      <c r="Q1079" s="362">
        <v>87.476851999999994</v>
      </c>
      <c r="R1079" s="362">
        <v>109.65492114400006</v>
      </c>
      <c r="S1079" s="841">
        <v>32</v>
      </c>
      <c r="T1079" s="359">
        <v>4.0663828075235386E-2</v>
      </c>
      <c r="U1079" s="664">
        <v>0.40658595673159487</v>
      </c>
      <c r="V1079" s="359">
        <v>-2.5879975228465413E-2</v>
      </c>
      <c r="W1079" s="664">
        <v>-0.22521015325734975</v>
      </c>
      <c r="X1079" s="359">
        <v>-9.2150227879753022E-2</v>
      </c>
      <c r="Y1079" s="664">
        <v>-0.60604920710056021</v>
      </c>
      <c r="Z1079" s="359">
        <v>-7.2897683828213933E-2</v>
      </c>
      <c r="AA1079" s="664">
        <v>-0.38501779990465745</v>
      </c>
      <c r="AB1079" s="359">
        <v>0.26732871546362141</v>
      </c>
      <c r="AC1079" s="363">
        <v>-0.52667277079678188</v>
      </c>
      <c r="AD1079" s="865">
        <v>39150853000145</v>
      </c>
      <c r="AE1079" s="360" t="s">
        <v>1875</v>
      </c>
      <c r="AF1079" s="844" t="s">
        <v>1783</v>
      </c>
      <c r="AG1079" s="364" t="s">
        <v>59</v>
      </c>
      <c r="AH1079" s="364" t="s">
        <v>1747</v>
      </c>
      <c r="AI1079" s="364">
        <v>25000</v>
      </c>
      <c r="AJ1079" s="364">
        <v>1000</v>
      </c>
      <c r="AK1079" s="364">
        <v>1000</v>
      </c>
      <c r="AL1079" s="359">
        <v>0</v>
      </c>
      <c r="AM1079" s="359">
        <v>0</v>
      </c>
      <c r="AN1079" s="664" t="s">
        <v>666</v>
      </c>
      <c r="AO1079" s="357" t="s">
        <v>1323</v>
      </c>
      <c r="AP1079" s="360" t="s">
        <v>1744</v>
      </c>
      <c r="AQ1079" s="366" t="s">
        <v>665</v>
      </c>
      <c r="AR1079" s="359">
        <v>5.3333333333333297E-3</v>
      </c>
      <c r="AS1079" s="359">
        <v>5.3333333333333297E-3</v>
      </c>
      <c r="AT1079" s="359" t="s">
        <v>1417</v>
      </c>
      <c r="AX1079" s="198"/>
      <c r="AY1079" s="184"/>
      <c r="AZ1079" s="184"/>
      <c r="BA1079" s="184"/>
      <c r="BB1079" s="848"/>
      <c r="BC1079" s="184"/>
      <c r="BD1079" s="184"/>
      <c r="BE1079" s="184"/>
      <c r="BF1079" s="184"/>
      <c r="BG1079" s="848"/>
      <c r="BH1079" s="186"/>
      <c r="BI1079" s="199"/>
      <c r="BJ1079" s="199"/>
      <c r="BK1079" s="199"/>
      <c r="BL1079" s="186"/>
      <c r="BM1079" s="186"/>
      <c r="BN1079" s="186"/>
      <c r="BO1079" s="186"/>
      <c r="BP1079" s="186"/>
      <c r="BQ1079" s="186"/>
      <c r="BR1079" s="186"/>
      <c r="BS1079" s="186"/>
      <c r="BT1079" s="187"/>
      <c r="BU1079" s="188"/>
      <c r="BV1079" s="189"/>
      <c r="BW1079" s="185"/>
    </row>
    <row r="1080" spans="2:75" customFormat="1" ht="18.75">
      <c r="B1080" s="353" t="s">
        <v>309</v>
      </c>
      <c r="C1080" s="354">
        <v>11961199000130</v>
      </c>
      <c r="D1080" s="355" t="s">
        <v>14</v>
      </c>
      <c r="E1080" s="355" t="s">
        <v>607</v>
      </c>
      <c r="F1080" s="355" t="s">
        <v>1417</v>
      </c>
      <c r="G1080" s="356" t="s">
        <v>1417</v>
      </c>
      <c r="H1080" s="356" t="s">
        <v>34</v>
      </c>
      <c r="I1080" s="356" t="s">
        <v>34</v>
      </c>
      <c r="J1080" s="356" t="s">
        <v>608</v>
      </c>
      <c r="K1080" s="357" t="s">
        <v>48</v>
      </c>
      <c r="L1080" s="358"/>
      <c r="M1080" s="358" t="s">
        <v>1414</v>
      </c>
      <c r="N1080" s="357">
        <v>303593</v>
      </c>
      <c r="O1080" s="357" t="s">
        <v>1320</v>
      </c>
      <c r="P1080" s="361">
        <v>40627</v>
      </c>
      <c r="Q1080" s="362">
        <v>269.14927399999999</v>
      </c>
      <c r="R1080" s="362">
        <v>354.77642615936259</v>
      </c>
      <c r="S1080" s="841">
        <v>32</v>
      </c>
      <c r="T1080" s="359">
        <v>4.599619660972798E-2</v>
      </c>
      <c r="U1080" s="664">
        <v>0.45990278067229257</v>
      </c>
      <c r="V1080" s="359">
        <v>-1.9684919309751692E-2</v>
      </c>
      <c r="W1080" s="664">
        <v>-0.171300152162882</v>
      </c>
      <c r="X1080" s="359">
        <v>-7.6616602438871251E-2</v>
      </c>
      <c r="Y1080" s="664">
        <v>-0.5038884029609545</v>
      </c>
      <c r="Z1080" s="359">
        <v>-5.2587859587664654E-2</v>
      </c>
      <c r="AA1080" s="664">
        <v>-0.27774904409653273</v>
      </c>
      <c r="AB1080" s="359">
        <v>0.26203812612827465</v>
      </c>
      <c r="AC1080" s="363">
        <v>-0.51366456231703517</v>
      </c>
      <c r="AD1080" s="865">
        <v>20889133000178</v>
      </c>
      <c r="AE1080" s="360" t="s">
        <v>1875</v>
      </c>
      <c r="AF1080" s="844" t="s">
        <v>1783</v>
      </c>
      <c r="AG1080" s="364" t="s">
        <v>59</v>
      </c>
      <c r="AH1080" s="364" t="s">
        <v>1747</v>
      </c>
      <c r="AI1080" s="364">
        <v>25000</v>
      </c>
      <c r="AJ1080" s="364">
        <v>1000</v>
      </c>
      <c r="AK1080" s="364">
        <v>1000</v>
      </c>
      <c r="AL1080" s="359">
        <v>0.02</v>
      </c>
      <c r="AM1080" s="359">
        <v>0.2</v>
      </c>
      <c r="AN1080" s="664" t="s">
        <v>666</v>
      </c>
      <c r="AO1080" s="357" t="s">
        <v>1323</v>
      </c>
      <c r="AP1080" s="360" t="s">
        <v>1744</v>
      </c>
      <c r="AQ1080" s="366" t="s">
        <v>665</v>
      </c>
      <c r="AR1080" s="359">
        <v>0</v>
      </c>
      <c r="AS1080" s="359">
        <v>0</v>
      </c>
      <c r="AT1080" s="359" t="s">
        <v>1417</v>
      </c>
      <c r="AX1080" s="198"/>
      <c r="AY1080" s="184"/>
      <c r="AZ1080" s="184"/>
      <c r="BA1080" s="184"/>
      <c r="BB1080" s="848"/>
      <c r="BC1080" s="184"/>
      <c r="BD1080" s="184"/>
      <c r="BE1080" s="184"/>
      <c r="BF1080" s="184"/>
      <c r="BG1080" s="848"/>
      <c r="BH1080" s="186"/>
      <c r="BI1080" s="199"/>
      <c r="BJ1080" s="199"/>
      <c r="BK1080" s="199"/>
      <c r="BL1080" s="186"/>
      <c r="BM1080" s="186"/>
      <c r="BN1080" s="186"/>
      <c r="BO1080" s="186"/>
      <c r="BP1080" s="186"/>
      <c r="BQ1080" s="186"/>
      <c r="BR1080" s="186"/>
      <c r="BS1080" s="186"/>
      <c r="BT1080" s="187"/>
      <c r="BU1080" s="188"/>
      <c r="BV1080" s="189"/>
      <c r="BW1080" s="185"/>
    </row>
    <row r="1081" spans="2:75" customFormat="1" ht="18.75">
      <c r="B1081" s="353" t="s">
        <v>1092</v>
      </c>
      <c r="C1081" s="354">
        <v>39471486000181</v>
      </c>
      <c r="D1081" s="355" t="s">
        <v>14</v>
      </c>
      <c r="E1081" s="355" t="s">
        <v>607</v>
      </c>
      <c r="F1081" s="355" t="s">
        <v>1417</v>
      </c>
      <c r="G1081" s="356" t="s">
        <v>1417</v>
      </c>
      <c r="H1081" s="356" t="s">
        <v>34</v>
      </c>
      <c r="I1081" s="356" t="s">
        <v>34</v>
      </c>
      <c r="J1081" s="356" t="s">
        <v>608</v>
      </c>
      <c r="K1081" s="357" t="s">
        <v>48</v>
      </c>
      <c r="L1081" s="358"/>
      <c r="M1081" s="358" t="s">
        <v>1414</v>
      </c>
      <c r="N1081" s="357">
        <v>605875</v>
      </c>
      <c r="O1081" s="357" t="s">
        <v>1320</v>
      </c>
      <c r="P1081" s="361">
        <v>44097</v>
      </c>
      <c r="Q1081" s="362">
        <v>16.007587409999999</v>
      </c>
      <c r="R1081" s="362">
        <v>14.611517443319835</v>
      </c>
      <c r="S1081" s="841">
        <v>32</v>
      </c>
      <c r="T1081" s="359">
        <v>0.11033476612506865</v>
      </c>
      <c r="U1081" s="664">
        <v>1.1032056884245551</v>
      </c>
      <c r="V1081" s="359">
        <v>0.15116282034975259</v>
      </c>
      <c r="W1081" s="664">
        <v>1.3154341005835521</v>
      </c>
      <c r="X1081" s="359">
        <v>-7.4583950000000621E-2</v>
      </c>
      <c r="Y1081" s="664">
        <v>-0.49052015171261187</v>
      </c>
      <c r="Z1081" s="359"/>
      <c r="AA1081" s="664"/>
      <c r="AB1081" s="359">
        <v>0.20822721461765961</v>
      </c>
      <c r="AC1081" s="363">
        <v>0.17407926412503547</v>
      </c>
      <c r="AD1081" s="865">
        <v>39471368000173</v>
      </c>
      <c r="AE1081" s="360" t="s">
        <v>2061</v>
      </c>
      <c r="AF1081" s="844" t="s">
        <v>1799</v>
      </c>
      <c r="AG1081" s="364" t="s">
        <v>736</v>
      </c>
      <c r="AH1081" s="364" t="s">
        <v>1747</v>
      </c>
      <c r="AI1081" s="364">
        <v>10000</v>
      </c>
      <c r="AJ1081" s="364">
        <v>1000</v>
      </c>
      <c r="AK1081" s="364">
        <v>1000</v>
      </c>
      <c r="AL1081" s="359">
        <v>0</v>
      </c>
      <c r="AM1081" s="359">
        <v>0</v>
      </c>
      <c r="AN1081" s="664" t="s">
        <v>666</v>
      </c>
      <c r="AO1081" s="357" t="s">
        <v>1323</v>
      </c>
      <c r="AP1081" s="360" t="s">
        <v>1744</v>
      </c>
      <c r="AQ1081" s="366" t="s">
        <v>659</v>
      </c>
      <c r="AR1081" s="359">
        <v>3.5999999999999999E-3</v>
      </c>
      <c r="AS1081" s="359">
        <v>3.5999999999999999E-3</v>
      </c>
      <c r="AT1081" s="359" t="s">
        <v>1417</v>
      </c>
      <c r="AX1081" s="198"/>
      <c r="AY1081" s="184"/>
      <c r="AZ1081" s="184"/>
      <c r="BA1081" s="184"/>
      <c r="BB1081" s="848"/>
      <c r="BC1081" s="184"/>
      <c r="BD1081" s="184"/>
      <c r="BE1081" s="184"/>
      <c r="BF1081" s="184"/>
      <c r="BG1081" s="848"/>
      <c r="BH1081" s="186"/>
      <c r="BI1081" s="199"/>
      <c r="BJ1081" s="199"/>
      <c r="BK1081" s="199"/>
      <c r="BL1081" s="186"/>
      <c r="BM1081" s="186"/>
      <c r="BN1081" s="186"/>
      <c r="BO1081" s="186"/>
      <c r="BP1081" s="186"/>
      <c r="BQ1081" s="186"/>
      <c r="BR1081" s="186"/>
      <c r="BS1081" s="186"/>
      <c r="BT1081" s="187"/>
      <c r="BU1081" s="188"/>
      <c r="BV1081" s="189"/>
      <c r="BW1081" s="185"/>
    </row>
    <row r="1082" spans="2:75" customFormat="1" ht="18.75">
      <c r="B1082" s="353" t="s">
        <v>1094</v>
      </c>
      <c r="C1082" s="354">
        <v>39435574000128</v>
      </c>
      <c r="D1082" s="355" t="s">
        <v>14</v>
      </c>
      <c r="E1082" s="355" t="s">
        <v>607</v>
      </c>
      <c r="F1082" s="355" t="s">
        <v>1417</v>
      </c>
      <c r="G1082" s="356" t="s">
        <v>1417</v>
      </c>
      <c r="H1082" s="356" t="s">
        <v>34</v>
      </c>
      <c r="I1082" s="356" t="s">
        <v>34</v>
      </c>
      <c r="J1082" s="356" t="s">
        <v>608</v>
      </c>
      <c r="K1082" s="357" t="s">
        <v>48</v>
      </c>
      <c r="L1082" s="358"/>
      <c r="M1082" s="358" t="s">
        <v>1414</v>
      </c>
      <c r="N1082" s="357">
        <v>604054</v>
      </c>
      <c r="O1082" s="357" t="s">
        <v>1320</v>
      </c>
      <c r="P1082" s="361">
        <v>44092</v>
      </c>
      <c r="Q1082" s="362">
        <v>16.871753330000001</v>
      </c>
      <c r="R1082" s="362">
        <v>14.877052443360343</v>
      </c>
      <c r="S1082" s="841">
        <v>32</v>
      </c>
      <c r="T1082" s="359">
        <v>7.3701602120204157E-2</v>
      </c>
      <c r="U1082" s="664">
        <v>0.73692118595553768</v>
      </c>
      <c r="V1082" s="359">
        <v>9.7877780534939118E-2</v>
      </c>
      <c r="W1082" s="664">
        <v>0.85174231274061218</v>
      </c>
      <c r="X1082" s="359">
        <v>-5.5667190000000422E-2</v>
      </c>
      <c r="Y1082" s="664">
        <v>-0.36610931016947706</v>
      </c>
      <c r="Z1082" s="359"/>
      <c r="AA1082" s="664"/>
      <c r="AB1082" s="359">
        <v>0.19696057959098703</v>
      </c>
      <c r="AC1082" s="363">
        <v>-8.6499539952334073E-2</v>
      </c>
      <c r="AD1082" s="865">
        <v>39433090000140</v>
      </c>
      <c r="AE1082" s="360" t="s">
        <v>2061</v>
      </c>
      <c r="AF1082" s="844" t="s">
        <v>1799</v>
      </c>
      <c r="AG1082" s="364" t="s">
        <v>736</v>
      </c>
      <c r="AH1082" s="364" t="s">
        <v>1742</v>
      </c>
      <c r="AI1082" s="364">
        <v>10000</v>
      </c>
      <c r="AJ1082" s="364">
        <v>0</v>
      </c>
      <c r="AK1082" s="364">
        <v>0</v>
      </c>
      <c r="AL1082" s="359">
        <v>0</v>
      </c>
      <c r="AM1082" s="359">
        <v>0</v>
      </c>
      <c r="AN1082" s="664" t="s">
        <v>666</v>
      </c>
      <c r="AO1082" s="357" t="s">
        <v>1323</v>
      </c>
      <c r="AP1082" s="360" t="s">
        <v>1744</v>
      </c>
      <c r="AQ1082" s="366" t="s">
        <v>659</v>
      </c>
      <c r="AR1082" s="359">
        <v>3.5999999999999999E-3</v>
      </c>
      <c r="AS1082" s="359">
        <v>3.5999999999999999E-3</v>
      </c>
      <c r="AT1082" s="359" t="s">
        <v>1417</v>
      </c>
      <c r="AX1082" s="198"/>
      <c r="AY1082" s="184"/>
      <c r="AZ1082" s="184"/>
      <c r="BA1082" s="184"/>
      <c r="BB1082" s="848"/>
      <c r="BC1082" s="184"/>
      <c r="BD1082" s="184"/>
      <c r="BE1082" s="184"/>
      <c r="BF1082" s="184"/>
      <c r="BG1082" s="848"/>
      <c r="BH1082" s="186"/>
      <c r="BI1082" s="199"/>
      <c r="BJ1082" s="199"/>
      <c r="BK1082" s="199"/>
      <c r="BL1082" s="186"/>
      <c r="BM1082" s="186"/>
      <c r="BN1082" s="186"/>
      <c r="BO1082" s="186"/>
      <c r="BP1082" s="186"/>
      <c r="BQ1082" s="186"/>
      <c r="BR1082" s="186"/>
      <c r="BS1082" s="186"/>
      <c r="BT1082" s="187"/>
      <c r="BU1082" s="188"/>
      <c r="BV1082" s="189"/>
      <c r="BW1082" s="185"/>
    </row>
    <row r="1083" spans="2:75" customFormat="1" ht="18.75">
      <c r="B1083" s="353" t="s">
        <v>1691</v>
      </c>
      <c r="C1083" s="354">
        <v>21312739000109</v>
      </c>
      <c r="D1083" s="355" t="s">
        <v>14</v>
      </c>
      <c r="E1083" s="355" t="s">
        <v>607</v>
      </c>
      <c r="F1083" s="355" t="s">
        <v>1417</v>
      </c>
      <c r="G1083" s="356" t="s">
        <v>1417</v>
      </c>
      <c r="H1083" s="356" t="s">
        <v>34</v>
      </c>
      <c r="I1083" s="356" t="s">
        <v>34</v>
      </c>
      <c r="J1083" s="356" t="s">
        <v>608</v>
      </c>
      <c r="K1083" s="357" t="s">
        <v>48</v>
      </c>
      <c r="L1083" s="358"/>
      <c r="M1083" s="358" t="s">
        <v>1417</v>
      </c>
      <c r="N1083" s="357">
        <v>388483</v>
      </c>
      <c r="O1083" s="357" t="s">
        <v>1320</v>
      </c>
      <c r="P1083" s="361">
        <v>41997</v>
      </c>
      <c r="Q1083" s="362">
        <v>13.574655999999999</v>
      </c>
      <c r="R1083" s="362">
        <v>19.060533515695059</v>
      </c>
      <c r="S1083" s="841">
        <v>32</v>
      </c>
      <c r="T1083" s="359">
        <v>9.4525764441624194E-3</v>
      </c>
      <c r="U1083" s="664">
        <v>9.4513601376081641E-2</v>
      </c>
      <c r="V1083" s="359">
        <v>-4.3777526696451408E-2</v>
      </c>
      <c r="W1083" s="664">
        <v>-0.38095645028637659</v>
      </c>
      <c r="X1083" s="359">
        <v>-0.21488831989233148</v>
      </c>
      <c r="Y1083" s="664">
        <v>-1.4132672146601759</v>
      </c>
      <c r="Z1083" s="359">
        <v>-0.31014991528741198</v>
      </c>
      <c r="AA1083" s="664">
        <v>-1.6380937192185272</v>
      </c>
      <c r="AB1083" s="359">
        <v>0.37416003620863419</v>
      </c>
      <c r="AC1083" s="363">
        <v>-0.42412949379304654</v>
      </c>
      <c r="AD1083" s="865">
        <v>21293631000116</v>
      </c>
      <c r="AE1083" s="360" t="s">
        <v>1782</v>
      </c>
      <c r="AF1083" s="844" t="s">
        <v>1783</v>
      </c>
      <c r="AG1083" s="364" t="s">
        <v>59</v>
      </c>
      <c r="AH1083" s="364" t="s">
        <v>1747</v>
      </c>
      <c r="AI1083" s="364">
        <v>5000</v>
      </c>
      <c r="AJ1083" s="364">
        <v>1000</v>
      </c>
      <c r="AK1083" s="364">
        <v>5000</v>
      </c>
      <c r="AL1083" s="359">
        <v>1.8600000000000002E-2</v>
      </c>
      <c r="AM1083" s="359">
        <v>0.2</v>
      </c>
      <c r="AN1083" s="664" t="s">
        <v>2156</v>
      </c>
      <c r="AO1083" s="357" t="s">
        <v>1323</v>
      </c>
      <c r="AP1083" s="360" t="s">
        <v>1744</v>
      </c>
      <c r="AQ1083" s="366" t="s">
        <v>659</v>
      </c>
      <c r="AR1083" s="359">
        <v>6.6674166666666696E-3</v>
      </c>
      <c r="AS1083" s="359">
        <v>6.6674166666666696E-3</v>
      </c>
      <c r="AT1083" s="359" t="s">
        <v>1417</v>
      </c>
      <c r="AX1083" s="198"/>
      <c r="AY1083" s="184"/>
      <c r="AZ1083" s="184"/>
      <c r="BA1083" s="184"/>
      <c r="BB1083" s="848"/>
      <c r="BC1083" s="184"/>
      <c r="BD1083" s="184"/>
      <c r="BE1083" s="184"/>
      <c r="BF1083" s="184"/>
      <c r="BG1083" s="848"/>
      <c r="BH1083" s="186"/>
      <c r="BI1083" s="199"/>
      <c r="BJ1083" s="199"/>
      <c r="BK1083" s="199"/>
      <c r="BL1083" s="186"/>
      <c r="BM1083" s="186"/>
      <c r="BN1083" s="186"/>
      <c r="BO1083" s="186"/>
      <c r="BP1083" s="186"/>
      <c r="BQ1083" s="186"/>
      <c r="BR1083" s="186"/>
      <c r="BS1083" s="186"/>
      <c r="BT1083" s="187"/>
      <c r="BU1083" s="188"/>
      <c r="BV1083" s="189"/>
      <c r="BW1083" s="185"/>
    </row>
    <row r="1084" spans="2:75" customFormat="1" ht="18.75">
      <c r="B1084" s="353" t="s">
        <v>313</v>
      </c>
      <c r="C1084" s="354">
        <v>30995398000104</v>
      </c>
      <c r="D1084" s="355" t="s">
        <v>14</v>
      </c>
      <c r="E1084" s="355" t="s">
        <v>614</v>
      </c>
      <c r="F1084" s="355" t="s">
        <v>1417</v>
      </c>
      <c r="G1084" s="356" t="s">
        <v>1417</v>
      </c>
      <c r="H1084" s="356" t="s">
        <v>1337</v>
      </c>
      <c r="I1084" s="356" t="s">
        <v>34</v>
      </c>
      <c r="J1084" s="356" t="s">
        <v>608</v>
      </c>
      <c r="K1084" s="357" t="s">
        <v>48</v>
      </c>
      <c r="L1084" s="358"/>
      <c r="M1084" s="358" t="s">
        <v>34</v>
      </c>
      <c r="N1084" s="357">
        <v>483583</v>
      </c>
      <c r="O1084" s="357" t="s">
        <v>1320</v>
      </c>
      <c r="P1084" s="361">
        <v>43464</v>
      </c>
      <c r="Q1084" s="362">
        <v>28.337765009999998</v>
      </c>
      <c r="R1084" s="362">
        <v>20.389490748685276</v>
      </c>
      <c r="S1084" s="841">
        <v>32</v>
      </c>
      <c r="T1084" s="359">
        <v>0.24543939571999585</v>
      </c>
      <c r="U1084" s="664">
        <v>2.4540781390233479</v>
      </c>
      <c r="V1084" s="359">
        <v>0.18758676757633275</v>
      </c>
      <c r="W1084" s="664">
        <v>1.6323989610488434</v>
      </c>
      <c r="X1084" s="359">
        <v>3.7934519515465004E-2</v>
      </c>
      <c r="Y1084" s="664">
        <v>0.24948593186430559</v>
      </c>
      <c r="Z1084" s="359">
        <v>-5.2448218465058094E-2</v>
      </c>
      <c r="AA1084" s="664">
        <v>-0.27701151287497988</v>
      </c>
      <c r="AB1084" s="359">
        <v>0.216362128205875</v>
      </c>
      <c r="AC1084" s="363">
        <v>0.33588127515957233</v>
      </c>
      <c r="AD1084" s="865">
        <v>30994058000169</v>
      </c>
      <c r="AE1084" s="360" t="s">
        <v>1782</v>
      </c>
      <c r="AF1084" s="844" t="s">
        <v>1783</v>
      </c>
      <c r="AG1084" s="364" t="s">
        <v>59</v>
      </c>
      <c r="AH1084" s="364" t="s">
        <v>1747</v>
      </c>
      <c r="AI1084" s="364">
        <v>5000</v>
      </c>
      <c r="AJ1084" s="364">
        <v>1000</v>
      </c>
      <c r="AK1084" s="364">
        <v>5000</v>
      </c>
      <c r="AL1084" s="359">
        <v>0</v>
      </c>
      <c r="AM1084" s="359">
        <v>0</v>
      </c>
      <c r="AN1084" s="664" t="s">
        <v>64</v>
      </c>
      <c r="AO1084" s="357" t="s">
        <v>1323</v>
      </c>
      <c r="AP1084" s="360" t="s">
        <v>1762</v>
      </c>
      <c r="AQ1084" s="366" t="s">
        <v>668</v>
      </c>
      <c r="AR1084" s="359">
        <v>6.6674166666666696E-3</v>
      </c>
      <c r="AS1084" s="359">
        <v>6.6674166666666696E-3</v>
      </c>
      <c r="AT1084" s="359" t="s">
        <v>1417</v>
      </c>
      <c r="AX1084" s="198"/>
      <c r="AY1084" s="184"/>
      <c r="AZ1084" s="184"/>
      <c r="BA1084" s="184"/>
      <c r="BB1084" s="848"/>
      <c r="BC1084" s="184"/>
      <c r="BD1084" s="184"/>
      <c r="BE1084" s="184"/>
      <c r="BF1084" s="184"/>
      <c r="BG1084" s="848"/>
      <c r="BH1084" s="186"/>
      <c r="BI1084" s="199"/>
      <c r="BJ1084" s="199"/>
      <c r="BK1084" s="199"/>
      <c r="BL1084" s="186"/>
      <c r="BM1084" s="186"/>
      <c r="BN1084" s="186"/>
      <c r="BO1084" s="186"/>
      <c r="BP1084" s="186"/>
      <c r="BQ1084" s="186"/>
      <c r="BR1084" s="186"/>
      <c r="BS1084" s="186"/>
      <c r="BT1084" s="187"/>
      <c r="BU1084" s="188"/>
      <c r="BV1084" s="189"/>
      <c r="BW1084" s="185"/>
    </row>
    <row r="1085" spans="2:75" customFormat="1" ht="18.75">
      <c r="B1085" s="353" t="s">
        <v>28</v>
      </c>
      <c r="C1085" s="354">
        <v>18525868000170</v>
      </c>
      <c r="D1085" s="355" t="s">
        <v>14</v>
      </c>
      <c r="E1085" s="355" t="s">
        <v>614</v>
      </c>
      <c r="F1085" s="355" t="s">
        <v>1417</v>
      </c>
      <c r="G1085" s="356" t="s">
        <v>1417</v>
      </c>
      <c r="H1085" s="356" t="s">
        <v>865</v>
      </c>
      <c r="I1085" s="356" t="s">
        <v>34</v>
      </c>
      <c r="J1085" s="356" t="s">
        <v>608</v>
      </c>
      <c r="K1085" s="357" t="s">
        <v>48</v>
      </c>
      <c r="L1085" s="358"/>
      <c r="M1085" s="358" t="s">
        <v>34</v>
      </c>
      <c r="N1085" s="357">
        <v>368091</v>
      </c>
      <c r="O1085" s="357" t="s">
        <v>1320</v>
      </c>
      <c r="P1085" s="361">
        <v>41521</v>
      </c>
      <c r="Q1085" s="362">
        <v>87.809843000000001</v>
      </c>
      <c r="R1085" s="362">
        <v>140.0322514342628</v>
      </c>
      <c r="S1085" s="841">
        <v>32</v>
      </c>
      <c r="T1085" s="359">
        <v>1.7034160763801154E-2</v>
      </c>
      <c r="U1085" s="664">
        <v>0.17031968899868011</v>
      </c>
      <c r="V1085" s="359">
        <v>-1.1613190358965575E-3</v>
      </c>
      <c r="W1085" s="664">
        <v>-1.0105915316614072E-2</v>
      </c>
      <c r="X1085" s="359">
        <v>-1.7259899697356751E-2</v>
      </c>
      <c r="Y1085" s="664">
        <v>-0.11351408202558093</v>
      </c>
      <c r="Z1085" s="359">
        <v>7.8224815647967905E-2</v>
      </c>
      <c r="AA1085" s="664">
        <v>0.4131536811197194</v>
      </c>
      <c r="AB1085" s="359">
        <v>0.15365105516414743</v>
      </c>
      <c r="AC1085" s="363">
        <v>-0.75545266493741625</v>
      </c>
      <c r="AD1085" s="865">
        <v>18525753000186</v>
      </c>
      <c r="AE1085" s="360" t="s">
        <v>1841</v>
      </c>
      <c r="AF1085" s="844" t="s">
        <v>1741</v>
      </c>
      <c r="AG1085" s="364" t="s">
        <v>1436</v>
      </c>
      <c r="AH1085" s="364" t="s">
        <v>1747</v>
      </c>
      <c r="AI1085" s="364">
        <v>5000</v>
      </c>
      <c r="AJ1085" s="364">
        <v>0</v>
      </c>
      <c r="AK1085" s="364">
        <v>0</v>
      </c>
      <c r="AL1085" s="359">
        <v>0.02</v>
      </c>
      <c r="AM1085" s="359">
        <v>0.2</v>
      </c>
      <c r="AN1085" s="664" t="s">
        <v>2161</v>
      </c>
      <c r="AO1085" s="357" t="s">
        <v>1323</v>
      </c>
      <c r="AP1085" s="360" t="s">
        <v>1762</v>
      </c>
      <c r="AQ1085" s="366" t="s">
        <v>674</v>
      </c>
      <c r="AR1085" s="359">
        <v>4.6666666666666697E-3</v>
      </c>
      <c r="AS1085" s="359">
        <v>4.6666666666666697E-3</v>
      </c>
      <c r="AT1085" s="359" t="s">
        <v>1417</v>
      </c>
      <c r="AX1085" s="198"/>
      <c r="AY1085" s="184"/>
      <c r="AZ1085" s="184"/>
      <c r="BA1085" s="184"/>
      <c r="BB1085" s="848"/>
      <c r="BC1085" s="184"/>
      <c r="BD1085" s="184"/>
      <c r="BE1085" s="184"/>
      <c r="BF1085" s="184"/>
      <c r="BG1085" s="848"/>
      <c r="BH1085" s="186"/>
      <c r="BI1085" s="199"/>
      <c r="BJ1085" s="199"/>
      <c r="BK1085" s="199"/>
      <c r="BL1085" s="186"/>
      <c r="BM1085" s="186"/>
      <c r="BN1085" s="186"/>
      <c r="BO1085" s="186"/>
      <c r="BP1085" s="186"/>
      <c r="BQ1085" s="186"/>
      <c r="BR1085" s="186"/>
      <c r="BS1085" s="186"/>
      <c r="BT1085" s="187"/>
      <c r="BU1085" s="188"/>
      <c r="BV1085" s="189"/>
      <c r="BW1085" s="185"/>
    </row>
    <row r="1086" spans="2:75" customFormat="1" ht="18.75">
      <c r="B1086" s="353" t="s">
        <v>319</v>
      </c>
      <c r="C1086" s="354">
        <v>36014054000153</v>
      </c>
      <c r="D1086" s="355" t="s">
        <v>14</v>
      </c>
      <c r="E1086" s="355" t="s">
        <v>607</v>
      </c>
      <c r="F1086" s="355" t="s">
        <v>1417</v>
      </c>
      <c r="G1086" s="356" t="s">
        <v>1417</v>
      </c>
      <c r="H1086" s="356" t="s">
        <v>34</v>
      </c>
      <c r="I1086" s="356" t="s">
        <v>34</v>
      </c>
      <c r="J1086" s="356" t="s">
        <v>608</v>
      </c>
      <c r="K1086" s="357" t="s">
        <v>48</v>
      </c>
      <c r="L1086" s="358"/>
      <c r="M1086" s="358" t="s">
        <v>1414</v>
      </c>
      <c r="N1086" s="357">
        <v>531162</v>
      </c>
      <c r="O1086" s="357" t="s">
        <v>1320</v>
      </c>
      <c r="P1086" s="361">
        <v>43873</v>
      </c>
      <c r="Q1086" s="362">
        <v>15.03988979</v>
      </c>
      <c r="R1086" s="362">
        <v>11.588645591912359</v>
      </c>
      <c r="S1086" s="841">
        <v>32</v>
      </c>
      <c r="T1086" s="359">
        <v>0.13944042549881308</v>
      </c>
      <c r="U1086" s="664">
        <v>1.3942248305693343</v>
      </c>
      <c r="V1086" s="359">
        <v>0.15655343272030109</v>
      </c>
      <c r="W1086" s="664">
        <v>1.3623437528303166</v>
      </c>
      <c r="X1086" s="359">
        <v>0.20346588508687646</v>
      </c>
      <c r="Y1086" s="664">
        <v>1.3381446922716571</v>
      </c>
      <c r="Z1086" s="359"/>
      <c r="AA1086" s="664"/>
      <c r="AB1086" s="359">
        <v>0.22515165612155852</v>
      </c>
      <c r="AC1086" s="363">
        <v>0.18493602658430353</v>
      </c>
      <c r="AD1086" s="865">
        <v>35916259000161</v>
      </c>
      <c r="AE1086" s="360" t="s">
        <v>1813</v>
      </c>
      <c r="AF1086" s="844" t="s">
        <v>1760</v>
      </c>
      <c r="AG1086" s="364" t="s">
        <v>1435</v>
      </c>
      <c r="AH1086" s="364" t="s">
        <v>1747</v>
      </c>
      <c r="AI1086" s="364">
        <v>1000</v>
      </c>
      <c r="AJ1086" s="364">
        <v>1000</v>
      </c>
      <c r="AK1086" s="364">
        <v>0</v>
      </c>
      <c r="AL1086" s="359">
        <v>0</v>
      </c>
      <c r="AM1086" s="359">
        <v>0</v>
      </c>
      <c r="AN1086" s="664" t="s">
        <v>34</v>
      </c>
      <c r="AO1086" s="357" t="s">
        <v>1323</v>
      </c>
      <c r="AP1086" s="360" t="s">
        <v>1744</v>
      </c>
      <c r="AQ1086" s="366" t="s">
        <v>659</v>
      </c>
      <c r="AR1086" s="359">
        <v>3.3333333333333301E-3</v>
      </c>
      <c r="AS1086" s="359">
        <v>3.3333333333333301E-3</v>
      </c>
      <c r="AT1086" s="359" t="s">
        <v>1417</v>
      </c>
      <c r="AX1086" s="198"/>
      <c r="AY1086" s="184"/>
      <c r="AZ1086" s="184"/>
      <c r="BA1086" s="184"/>
      <c r="BB1086" s="848"/>
      <c r="BC1086" s="184"/>
      <c r="BD1086" s="184"/>
      <c r="BE1086" s="184"/>
      <c r="BF1086" s="184"/>
      <c r="BG1086" s="848"/>
      <c r="BH1086" s="186"/>
      <c r="BI1086" s="199"/>
      <c r="BJ1086" s="199"/>
      <c r="BK1086" s="199"/>
      <c r="BL1086" s="186"/>
      <c r="BM1086" s="186"/>
      <c r="BN1086" s="186"/>
      <c r="BO1086" s="186"/>
      <c r="BP1086" s="186"/>
      <c r="BQ1086" s="186"/>
      <c r="BR1086" s="186"/>
      <c r="BS1086" s="186"/>
      <c r="BT1086" s="187"/>
      <c r="BU1086" s="188"/>
      <c r="BV1086" s="189"/>
      <c r="BW1086" s="185"/>
    </row>
    <row r="1087" spans="2:75" customFormat="1" ht="18.75">
      <c r="B1087" s="353" t="s">
        <v>1693</v>
      </c>
      <c r="C1087" s="354">
        <v>17157131000180</v>
      </c>
      <c r="D1087" s="355" t="s">
        <v>14</v>
      </c>
      <c r="E1087" s="355" t="s">
        <v>607</v>
      </c>
      <c r="F1087" s="355" t="s">
        <v>1417</v>
      </c>
      <c r="G1087" s="356" t="s">
        <v>1417</v>
      </c>
      <c r="H1087" s="356" t="s">
        <v>34</v>
      </c>
      <c r="I1087" s="356" t="s">
        <v>34</v>
      </c>
      <c r="J1087" s="356" t="s">
        <v>608</v>
      </c>
      <c r="K1087" s="357" t="s">
        <v>48</v>
      </c>
      <c r="L1087" s="358"/>
      <c r="M1087" s="358" t="s">
        <v>1417</v>
      </c>
      <c r="N1087" s="357">
        <v>321141</v>
      </c>
      <c r="O1087" s="357" t="s">
        <v>1323</v>
      </c>
      <c r="P1087" s="361">
        <v>41266</v>
      </c>
      <c r="Q1087" s="362">
        <v>460.169037</v>
      </c>
      <c r="R1087" s="362">
        <v>438.73681679282856</v>
      </c>
      <c r="S1087" s="841">
        <v>32</v>
      </c>
      <c r="T1087" s="359">
        <v>0.13778507922232386</v>
      </c>
      <c r="U1087" s="664">
        <v>1.3776734978147493</v>
      </c>
      <c r="V1087" s="359">
        <v>0.16298151743240163</v>
      </c>
      <c r="W1087" s="664">
        <v>1.4182815939751992</v>
      </c>
      <c r="X1087" s="359">
        <v>0.20677892409133158</v>
      </c>
      <c r="Y1087" s="664">
        <v>1.3599337285870456</v>
      </c>
      <c r="Z1087" s="359">
        <v>0.13015070736020817</v>
      </c>
      <c r="AA1087" s="664">
        <v>0.68740646303590547</v>
      </c>
      <c r="AB1087" s="359">
        <v>0.22765620402395426</v>
      </c>
      <c r="AC1087" s="363">
        <v>0.2111373928076189</v>
      </c>
      <c r="AD1087" s="865">
        <v>27227810000131</v>
      </c>
      <c r="AE1087" s="360" t="s">
        <v>1852</v>
      </c>
      <c r="AF1087" s="844" t="s">
        <v>1741</v>
      </c>
      <c r="AG1087" s="364" t="s">
        <v>1436</v>
      </c>
      <c r="AH1087" s="364" t="s">
        <v>1747</v>
      </c>
      <c r="AI1087" s="364">
        <v>50000</v>
      </c>
      <c r="AJ1087" s="364">
        <v>10000</v>
      </c>
      <c r="AK1087" s="364">
        <v>10000</v>
      </c>
      <c r="AL1087" s="359">
        <v>0.02</v>
      </c>
      <c r="AM1087" s="359">
        <v>0.2</v>
      </c>
      <c r="AN1087" s="664" t="s">
        <v>2161</v>
      </c>
      <c r="AO1087" s="357" t="s">
        <v>1323</v>
      </c>
      <c r="AP1087" s="360" t="s">
        <v>1744</v>
      </c>
      <c r="AQ1087" s="366" t="s">
        <v>665</v>
      </c>
      <c r="AR1087" s="359">
        <v>3.3333333333333301E-3</v>
      </c>
      <c r="AS1087" s="359">
        <v>3.3333333333333301E-3</v>
      </c>
      <c r="AT1087" s="359" t="s">
        <v>1417</v>
      </c>
      <c r="AX1087" s="198"/>
      <c r="AY1087" s="184"/>
      <c r="AZ1087" s="184"/>
      <c r="BA1087" s="184"/>
      <c r="BB1087" s="848"/>
      <c r="BC1087" s="184"/>
      <c r="BD1087" s="184"/>
      <c r="BE1087" s="184"/>
      <c r="BF1087" s="184"/>
      <c r="BG1087" s="848"/>
      <c r="BH1087" s="186"/>
      <c r="BI1087" s="199"/>
      <c r="BJ1087" s="199"/>
      <c r="BK1087" s="199"/>
      <c r="BL1087" s="186"/>
      <c r="BM1087" s="186"/>
      <c r="BN1087" s="186"/>
      <c r="BO1087" s="186"/>
      <c r="BP1087" s="186"/>
      <c r="BQ1087" s="186"/>
      <c r="BR1087" s="186"/>
      <c r="BS1087" s="186"/>
      <c r="BT1087" s="187"/>
      <c r="BU1087" s="188"/>
      <c r="BV1087" s="189"/>
      <c r="BW1087" s="185"/>
    </row>
    <row r="1088" spans="2:75" customFormat="1" ht="18.75">
      <c r="B1088" s="353" t="s">
        <v>1103</v>
      </c>
      <c r="C1088" s="354">
        <v>39846732000132</v>
      </c>
      <c r="D1088" s="355" t="s">
        <v>14</v>
      </c>
      <c r="E1088" s="355" t="s">
        <v>607</v>
      </c>
      <c r="F1088" s="355" t="s">
        <v>1417</v>
      </c>
      <c r="G1088" s="356" t="s">
        <v>1417</v>
      </c>
      <c r="H1088" s="356" t="s">
        <v>34</v>
      </c>
      <c r="I1088" s="356" t="s">
        <v>34</v>
      </c>
      <c r="J1088" s="356" t="s">
        <v>608</v>
      </c>
      <c r="K1088" s="357" t="s">
        <v>48</v>
      </c>
      <c r="L1088" s="358"/>
      <c r="M1088" s="358" t="s">
        <v>1414</v>
      </c>
      <c r="N1088" s="357">
        <v>567795</v>
      </c>
      <c r="O1088" s="357" t="s">
        <v>1320</v>
      </c>
      <c r="P1088" s="361">
        <v>44164</v>
      </c>
      <c r="Q1088" s="362">
        <v>17.479940620000001</v>
      </c>
      <c r="R1088" s="362">
        <v>16.129774020359999</v>
      </c>
      <c r="S1088" s="841">
        <v>32</v>
      </c>
      <c r="T1088" s="359">
        <v>4.3448922436432724E-2</v>
      </c>
      <c r="U1088" s="664">
        <v>0.43443331663435863</v>
      </c>
      <c r="V1088" s="359">
        <v>1.1064283849873124E-2</v>
      </c>
      <c r="W1088" s="664">
        <v>9.6282513391744845E-2</v>
      </c>
      <c r="X1088" s="359"/>
      <c r="Y1088" s="664"/>
      <c r="Z1088" s="359"/>
      <c r="AA1088" s="664"/>
      <c r="AB1088" s="359">
        <v>0.21757321417220207</v>
      </c>
      <c r="AC1088" s="363">
        <v>-0.47731287421362995</v>
      </c>
      <c r="AD1088" s="865">
        <v>0</v>
      </c>
      <c r="AE1088" s="360" t="s">
        <v>2056</v>
      </c>
      <c r="AF1088" s="844" t="s">
        <v>1760</v>
      </c>
      <c r="AG1088" s="364" t="s">
        <v>1435</v>
      </c>
      <c r="AH1088" s="364" t="s">
        <v>1742</v>
      </c>
      <c r="AI1088" s="364">
        <v>5000</v>
      </c>
      <c r="AJ1088" s="364">
        <v>5000</v>
      </c>
      <c r="AK1088" s="364">
        <v>5000</v>
      </c>
      <c r="AL1088" s="359">
        <v>0.01</v>
      </c>
      <c r="AM1088" s="359">
        <v>0.1</v>
      </c>
      <c r="AN1088" s="664" t="s">
        <v>34</v>
      </c>
      <c r="AO1088" s="357" t="s">
        <v>1323</v>
      </c>
      <c r="AP1088" s="360" t="s">
        <v>1744</v>
      </c>
      <c r="AQ1088" s="366" t="s">
        <v>659</v>
      </c>
      <c r="AR1088" s="359">
        <v>3.3333333333333301E-3</v>
      </c>
      <c r="AS1088" s="359">
        <v>3.3333333333333301E-3</v>
      </c>
      <c r="AT1088" s="359" t="s">
        <v>1417</v>
      </c>
      <c r="AX1088" s="198"/>
      <c r="AY1088" s="184"/>
      <c r="AZ1088" s="184"/>
      <c r="BA1088" s="184"/>
      <c r="BB1088" s="848"/>
      <c r="BC1088" s="184"/>
      <c r="BD1088" s="184"/>
      <c r="BE1088" s="184"/>
      <c r="BF1088" s="184"/>
      <c r="BG1088" s="848"/>
      <c r="BH1088" s="186"/>
      <c r="BI1088" s="199"/>
      <c r="BJ1088" s="199"/>
      <c r="BK1088" s="199"/>
      <c r="BL1088" s="186"/>
      <c r="BM1088" s="186"/>
      <c r="BN1088" s="186"/>
      <c r="BO1088" s="186"/>
      <c r="BP1088" s="186"/>
      <c r="BQ1088" s="186"/>
      <c r="BR1088" s="186"/>
      <c r="BS1088" s="186"/>
      <c r="BT1088" s="187"/>
      <c r="BU1088" s="188"/>
      <c r="BV1088" s="189"/>
      <c r="BW1088" s="185"/>
    </row>
    <row r="1089" spans="2:75" customFormat="1" ht="18.75">
      <c r="B1089" s="353" t="s">
        <v>324</v>
      </c>
      <c r="C1089" s="354">
        <v>17400251000166</v>
      </c>
      <c r="D1089" s="355" t="s">
        <v>14</v>
      </c>
      <c r="E1089" s="355" t="s">
        <v>607</v>
      </c>
      <c r="F1089" s="355" t="s">
        <v>1417</v>
      </c>
      <c r="G1089" s="356" t="s">
        <v>1417</v>
      </c>
      <c r="H1089" s="356" t="s">
        <v>34</v>
      </c>
      <c r="I1089" s="356" t="s">
        <v>34</v>
      </c>
      <c r="J1089" s="356" t="s">
        <v>608</v>
      </c>
      <c r="K1089" s="357" t="s">
        <v>48</v>
      </c>
      <c r="L1089" s="358"/>
      <c r="M1089" s="358" t="s">
        <v>1414</v>
      </c>
      <c r="N1089" s="357">
        <v>327794</v>
      </c>
      <c r="O1089" s="357" t="s">
        <v>1320</v>
      </c>
      <c r="P1089" s="361">
        <v>41313</v>
      </c>
      <c r="Q1089" s="362">
        <v>169.046648</v>
      </c>
      <c r="R1089" s="362">
        <v>126.90593037450206</v>
      </c>
      <c r="S1089" s="841">
        <v>32</v>
      </c>
      <c r="T1089" s="359">
        <v>0.18711953849206409</v>
      </c>
      <c r="U1089" s="664">
        <v>1.8709546095908232</v>
      </c>
      <c r="V1089" s="359">
        <v>0.26860887074743522</v>
      </c>
      <c r="W1089" s="664">
        <v>2.337461470240386</v>
      </c>
      <c r="X1089" s="359">
        <v>1.1153948514868981</v>
      </c>
      <c r="Y1089" s="664">
        <v>7.3356754606160557</v>
      </c>
      <c r="Z1089" s="359">
        <v>0.97790886412635447</v>
      </c>
      <c r="AA1089" s="664">
        <v>5.1649421435728566</v>
      </c>
      <c r="AB1089" s="359">
        <v>0.23380801495428283</v>
      </c>
      <c r="AC1089" s="363">
        <v>0.65735167684128748</v>
      </c>
      <c r="AD1089" s="865">
        <v>38251507000190</v>
      </c>
      <c r="AE1089" s="360" t="s">
        <v>1888</v>
      </c>
      <c r="AF1089" s="844" t="s">
        <v>1760</v>
      </c>
      <c r="AG1089" s="364" t="s">
        <v>1435</v>
      </c>
      <c r="AH1089" s="364" t="s">
        <v>1742</v>
      </c>
      <c r="AI1089" s="364">
        <v>10000</v>
      </c>
      <c r="AJ1089" s="364">
        <v>1000</v>
      </c>
      <c r="AK1089" s="364">
        <v>5000</v>
      </c>
      <c r="AL1089" s="359">
        <v>1.8000000000000002E-2</v>
      </c>
      <c r="AM1089" s="359">
        <v>0.15</v>
      </c>
      <c r="AN1089" s="664" t="s">
        <v>2161</v>
      </c>
      <c r="AO1089" s="357" t="s">
        <v>1323</v>
      </c>
      <c r="AP1089" s="360" t="s">
        <v>1744</v>
      </c>
      <c r="AQ1089" s="366" t="s">
        <v>659</v>
      </c>
      <c r="AR1089" s="359">
        <v>3.5999999999999999E-3</v>
      </c>
      <c r="AS1089" s="359">
        <v>3.5999999999999999E-3</v>
      </c>
      <c r="AT1089" s="359" t="s">
        <v>1417</v>
      </c>
      <c r="AX1089" s="198"/>
      <c r="AY1089" s="184"/>
      <c r="AZ1089" s="184"/>
      <c r="BA1089" s="184"/>
      <c r="BB1089" s="848"/>
      <c r="BC1089" s="184"/>
      <c r="BD1089" s="184"/>
      <c r="BE1089" s="184"/>
      <c r="BF1089" s="184"/>
      <c r="BG1089" s="848"/>
      <c r="BH1089" s="186"/>
      <c r="BI1089" s="199"/>
      <c r="BJ1089" s="199"/>
      <c r="BK1089" s="199"/>
      <c r="BL1089" s="186"/>
      <c r="BM1089" s="186"/>
      <c r="BN1089" s="186"/>
      <c r="BO1089" s="186"/>
      <c r="BP1089" s="186"/>
      <c r="BQ1089" s="186"/>
      <c r="BR1089" s="186"/>
      <c r="BS1089" s="186"/>
      <c r="BT1089" s="187"/>
      <c r="BU1089" s="188"/>
      <c r="BV1089" s="189"/>
      <c r="BW1089" s="185"/>
    </row>
    <row r="1090" spans="2:75" customFormat="1" ht="18.75">
      <c r="B1090" s="353" t="s">
        <v>1113</v>
      </c>
      <c r="C1090" s="354">
        <v>20331359000159</v>
      </c>
      <c r="D1090" s="355" t="s">
        <v>14</v>
      </c>
      <c r="E1090" s="355" t="s">
        <v>607</v>
      </c>
      <c r="F1090" s="355" t="s">
        <v>1417</v>
      </c>
      <c r="G1090" s="356" t="s">
        <v>1417</v>
      </c>
      <c r="H1090" s="356" t="s">
        <v>34</v>
      </c>
      <c r="I1090" s="356" t="s">
        <v>34</v>
      </c>
      <c r="J1090" s="356" t="s">
        <v>608</v>
      </c>
      <c r="K1090" s="357" t="s">
        <v>48</v>
      </c>
      <c r="L1090" s="358"/>
      <c r="M1090" s="358" t="s">
        <v>34</v>
      </c>
      <c r="N1090" s="357">
        <v>387894</v>
      </c>
      <c r="O1090" s="357" t="s">
        <v>1320</v>
      </c>
      <c r="P1090" s="361">
        <v>41879</v>
      </c>
      <c r="Q1090" s="362">
        <v>75.598371</v>
      </c>
      <c r="R1090" s="362">
        <v>76.437558570281098</v>
      </c>
      <c r="S1090" s="841">
        <v>32</v>
      </c>
      <c r="T1090" s="359">
        <v>-9.8438999741834454E-4</v>
      </c>
      <c r="U1090" s="664">
        <v>-9.8426333142279544E-3</v>
      </c>
      <c r="V1090" s="359">
        <v>-5.7447327722370267E-2</v>
      </c>
      <c r="W1090" s="664">
        <v>-0.49991243679205655</v>
      </c>
      <c r="X1090" s="359">
        <v>-0.16916843008578308</v>
      </c>
      <c r="Y1090" s="664">
        <v>-1.1125788321838948</v>
      </c>
      <c r="Z1090" s="359">
        <v>-0.13609297413709698</v>
      </c>
      <c r="AA1090" s="664">
        <v>-0.71879125279514844</v>
      </c>
      <c r="AB1090" s="359">
        <v>0.28134769490424294</v>
      </c>
      <c r="AC1090" s="363">
        <v>-0.61263024685287903</v>
      </c>
      <c r="AD1090" s="865">
        <v>43310020000171</v>
      </c>
      <c r="AE1090" s="360" t="s">
        <v>1924</v>
      </c>
      <c r="AF1090" s="844" t="s">
        <v>1785</v>
      </c>
      <c r="AG1090" s="364" t="s">
        <v>719</v>
      </c>
      <c r="AH1090" s="364" t="s">
        <v>1742</v>
      </c>
      <c r="AI1090" s="364">
        <v>1000</v>
      </c>
      <c r="AJ1090" s="364">
        <v>100</v>
      </c>
      <c r="AK1090" s="364">
        <v>1000</v>
      </c>
      <c r="AL1090" s="359">
        <v>1.9699999999999999E-2</v>
      </c>
      <c r="AM1090" s="359">
        <v>0.2</v>
      </c>
      <c r="AN1090" s="664" t="s">
        <v>2175</v>
      </c>
      <c r="AO1090" s="357" t="s">
        <v>1323</v>
      </c>
      <c r="AP1090" s="360" t="s">
        <v>1744</v>
      </c>
      <c r="AQ1090" s="366" t="s">
        <v>659</v>
      </c>
      <c r="AR1090" s="359">
        <v>4.0000000000000001E-3</v>
      </c>
      <c r="AS1090" s="359">
        <v>4.0000000000000001E-3</v>
      </c>
      <c r="AT1090" s="359" t="s">
        <v>1417</v>
      </c>
      <c r="AX1090" s="198"/>
      <c r="AY1090" s="184"/>
      <c r="AZ1090" s="184"/>
      <c r="BA1090" s="184"/>
      <c r="BB1090" s="848"/>
      <c r="BC1090" s="184"/>
      <c r="BD1090" s="184"/>
      <c r="BE1090" s="184"/>
      <c r="BF1090" s="184"/>
      <c r="BG1090" s="848"/>
      <c r="BH1090" s="186"/>
      <c r="BI1090" s="199"/>
      <c r="BJ1090" s="199"/>
      <c r="BK1090" s="199"/>
      <c r="BL1090" s="186"/>
      <c r="BM1090" s="186"/>
      <c r="BN1090" s="186"/>
      <c r="BO1090" s="186"/>
      <c r="BP1090" s="186"/>
      <c r="BQ1090" s="186"/>
      <c r="BR1090" s="186"/>
      <c r="BS1090" s="186"/>
      <c r="BT1090" s="187"/>
      <c r="BU1090" s="188"/>
      <c r="BV1090" s="189"/>
      <c r="BW1090" s="185"/>
    </row>
    <row r="1091" spans="2:75" customFormat="1" ht="18.75">
      <c r="B1091" s="353" t="s">
        <v>1114</v>
      </c>
      <c r="C1091" s="354">
        <v>28788359000194</v>
      </c>
      <c r="D1091" s="355" t="s">
        <v>14</v>
      </c>
      <c r="E1091" s="355" t="s">
        <v>607</v>
      </c>
      <c r="F1091" s="355" t="s">
        <v>1417</v>
      </c>
      <c r="G1091" s="356" t="s">
        <v>1417</v>
      </c>
      <c r="H1091" s="356" t="s">
        <v>34</v>
      </c>
      <c r="I1091" s="356" t="s">
        <v>34</v>
      </c>
      <c r="J1091" s="356" t="s">
        <v>608</v>
      </c>
      <c r="K1091" s="357" t="s">
        <v>48</v>
      </c>
      <c r="L1091" s="358"/>
      <c r="M1091" s="358" t="s">
        <v>34</v>
      </c>
      <c r="N1091" s="357">
        <v>454109</v>
      </c>
      <c r="O1091" s="357" t="s">
        <v>1320</v>
      </c>
      <c r="P1091" s="361">
        <v>43071</v>
      </c>
      <c r="Q1091" s="362">
        <v>9.1940921299999996</v>
      </c>
      <c r="R1091" s="362">
        <v>10.569376951235061</v>
      </c>
      <c r="S1091" s="841">
        <v>32</v>
      </c>
      <c r="T1091" s="359">
        <v>-3.9016225790299286E-3</v>
      </c>
      <c r="U1091" s="664">
        <v>-3.901120539279905E-2</v>
      </c>
      <c r="V1091" s="359">
        <v>-6.1861216204599834E-2</v>
      </c>
      <c r="W1091" s="664">
        <v>-0.53832253930445817</v>
      </c>
      <c r="X1091" s="359">
        <v>-0.1696129295703952</v>
      </c>
      <c r="Y1091" s="664">
        <v>-1.1155021951142319</v>
      </c>
      <c r="Z1091" s="359">
        <v>-0.24504024332768348</v>
      </c>
      <c r="AA1091" s="664">
        <v>-1.2942092316191243</v>
      </c>
      <c r="AB1091" s="359">
        <v>0.27690075992021951</v>
      </c>
      <c r="AC1091" s="363">
        <v>-0.63840921315577825</v>
      </c>
      <c r="AD1091" s="865">
        <v>28788379000165</v>
      </c>
      <c r="AE1091" s="360" t="s">
        <v>1924</v>
      </c>
      <c r="AF1091" s="844" t="s">
        <v>1785</v>
      </c>
      <c r="AG1091" s="364" t="s">
        <v>719</v>
      </c>
      <c r="AH1091" s="364" t="s">
        <v>1747</v>
      </c>
      <c r="AI1091" s="364">
        <v>1000</v>
      </c>
      <c r="AJ1091" s="364">
        <v>1000</v>
      </c>
      <c r="AK1091" s="364">
        <v>1000</v>
      </c>
      <c r="AL1091" s="359">
        <v>2.5000000000000001E-2</v>
      </c>
      <c r="AM1091" s="359">
        <v>0.2</v>
      </c>
      <c r="AN1091" s="664" t="s">
        <v>666</v>
      </c>
      <c r="AO1091" s="357" t="s">
        <v>1323</v>
      </c>
      <c r="AP1091" s="360" t="s">
        <v>1744</v>
      </c>
      <c r="AQ1091" s="366" t="s">
        <v>659</v>
      </c>
      <c r="AR1091" s="359">
        <v>3.9399999999999999E-3</v>
      </c>
      <c r="AS1091" s="359">
        <v>3.9399999999999999E-3</v>
      </c>
      <c r="AT1091" s="359" t="s">
        <v>1417</v>
      </c>
      <c r="AX1091" s="198"/>
      <c r="AY1091" s="184"/>
      <c r="AZ1091" s="184"/>
      <c r="BA1091" s="184"/>
      <c r="BB1091" s="848"/>
      <c r="BC1091" s="184"/>
      <c r="BD1091" s="184"/>
      <c r="BE1091" s="184"/>
      <c r="BF1091" s="184"/>
      <c r="BG1091" s="848"/>
      <c r="BH1091" s="186"/>
      <c r="BI1091" s="199"/>
      <c r="BJ1091" s="199"/>
      <c r="BK1091" s="199"/>
      <c r="BL1091" s="186"/>
      <c r="BM1091" s="186"/>
      <c r="BN1091" s="186"/>
      <c r="BO1091" s="186"/>
      <c r="BP1091" s="186"/>
      <c r="BQ1091" s="186"/>
      <c r="BR1091" s="186"/>
      <c r="BS1091" s="186"/>
      <c r="BT1091" s="187"/>
      <c r="BU1091" s="188"/>
      <c r="BV1091" s="189"/>
      <c r="BW1091" s="185"/>
    </row>
    <row r="1092" spans="2:75" customFormat="1" ht="18.75">
      <c r="B1092" s="353" t="s">
        <v>1118</v>
      </c>
      <c r="C1092" s="354">
        <v>17002861000101</v>
      </c>
      <c r="D1092" s="355" t="s">
        <v>14</v>
      </c>
      <c r="E1092" s="355" t="s">
        <v>614</v>
      </c>
      <c r="F1092" s="355" t="s">
        <v>1417</v>
      </c>
      <c r="G1092" s="356" t="s">
        <v>1417</v>
      </c>
      <c r="H1092" s="356" t="s">
        <v>1337</v>
      </c>
      <c r="I1092" s="356" t="s">
        <v>34</v>
      </c>
      <c r="J1092" s="356" t="s">
        <v>608</v>
      </c>
      <c r="K1092" s="357" t="s">
        <v>48</v>
      </c>
      <c r="L1092" s="358"/>
      <c r="M1092" s="358" t="s">
        <v>34</v>
      </c>
      <c r="N1092" s="357">
        <v>337625</v>
      </c>
      <c r="O1092" s="357" t="s">
        <v>1320</v>
      </c>
      <c r="P1092" s="361">
        <v>41259</v>
      </c>
      <c r="Q1092" s="362">
        <v>185.63584299999999</v>
      </c>
      <c r="R1092" s="362">
        <v>246.02363908366519</v>
      </c>
      <c r="S1092" s="841">
        <v>32</v>
      </c>
      <c r="T1092" s="359">
        <v>0.19487186975698956</v>
      </c>
      <c r="U1092" s="664">
        <v>1.948467946958329</v>
      </c>
      <c r="V1092" s="359">
        <v>0.14158410570739877</v>
      </c>
      <c r="W1092" s="664">
        <v>1.232079160187775</v>
      </c>
      <c r="X1092" s="359">
        <v>8.5546109937683967E-2</v>
      </c>
      <c r="Y1092" s="664">
        <v>0.56261556038606375</v>
      </c>
      <c r="Z1092" s="359">
        <v>0.13940046867585454</v>
      </c>
      <c r="AA1092" s="664">
        <v>0.73626017915376951</v>
      </c>
      <c r="AB1092" s="359">
        <v>0.20411564663368481</v>
      </c>
      <c r="AC1092" s="363">
        <v>0.13065791912050803</v>
      </c>
      <c r="AD1092" s="865">
        <v>17039320000158</v>
      </c>
      <c r="AE1092" s="360" t="s">
        <v>1866</v>
      </c>
      <c r="AF1092" s="844" t="s">
        <v>1741</v>
      </c>
      <c r="AG1092" s="364" t="s">
        <v>1436</v>
      </c>
      <c r="AH1092" s="364" t="s">
        <v>1747</v>
      </c>
      <c r="AI1092" s="364">
        <v>50000</v>
      </c>
      <c r="AJ1092" s="364">
        <v>5000</v>
      </c>
      <c r="AK1092" s="364">
        <v>5000</v>
      </c>
      <c r="AL1092" s="359">
        <v>1.9299999999999998E-2</v>
      </c>
      <c r="AM1092" s="359">
        <v>0.2</v>
      </c>
      <c r="AN1092" s="664" t="s">
        <v>2175</v>
      </c>
      <c r="AO1092" s="357" t="s">
        <v>1323</v>
      </c>
      <c r="AP1092" s="360" t="s">
        <v>1762</v>
      </c>
      <c r="AQ1092" s="366" t="s">
        <v>668</v>
      </c>
      <c r="AR1092" s="359">
        <v>4.8250000000000003E-3</v>
      </c>
      <c r="AS1092" s="359">
        <v>4.8250000000000003E-3</v>
      </c>
      <c r="AT1092" s="359" t="s">
        <v>1417</v>
      </c>
      <c r="AX1092" s="198"/>
      <c r="AY1092" s="184"/>
      <c r="AZ1092" s="184"/>
      <c r="BA1092" s="184"/>
      <c r="BB1092" s="848"/>
      <c r="BC1092" s="184"/>
      <c r="BD1092" s="184"/>
      <c r="BE1092" s="184"/>
      <c r="BF1092" s="184"/>
      <c r="BG1092" s="848"/>
      <c r="BH1092" s="186"/>
      <c r="BI1092" s="199"/>
      <c r="BJ1092" s="199"/>
      <c r="BK1092" s="199"/>
      <c r="BL1092" s="186"/>
      <c r="BM1092" s="186"/>
      <c r="BN1092" s="186"/>
      <c r="BO1092" s="186"/>
      <c r="BP1092" s="186"/>
      <c r="BQ1092" s="186"/>
      <c r="BR1092" s="186"/>
      <c r="BS1092" s="186"/>
      <c r="BT1092" s="187"/>
      <c r="BU1092" s="188"/>
      <c r="BV1092" s="189"/>
      <c r="BW1092" s="185"/>
    </row>
    <row r="1093" spans="2:75" customFormat="1" ht="18.75">
      <c r="B1093" s="353" t="s">
        <v>331</v>
      </c>
      <c r="C1093" s="354">
        <v>34096132000180</v>
      </c>
      <c r="D1093" s="355" t="s">
        <v>14</v>
      </c>
      <c r="E1093" s="355" t="s">
        <v>614</v>
      </c>
      <c r="F1093" s="355" t="s">
        <v>1417</v>
      </c>
      <c r="G1093" s="356" t="s">
        <v>1417</v>
      </c>
      <c r="H1093" s="356" t="s">
        <v>865</v>
      </c>
      <c r="I1093" s="356" t="s">
        <v>34</v>
      </c>
      <c r="J1093" s="356" t="s">
        <v>608</v>
      </c>
      <c r="K1093" s="357" t="s">
        <v>48</v>
      </c>
      <c r="L1093" s="358"/>
      <c r="M1093" s="358" t="s">
        <v>34</v>
      </c>
      <c r="N1093" s="357">
        <v>501883</v>
      </c>
      <c r="O1093" s="357" t="s">
        <v>1320</v>
      </c>
      <c r="P1093" s="361">
        <v>43670</v>
      </c>
      <c r="Q1093" s="362">
        <v>0</v>
      </c>
      <c r="R1093" s="362">
        <v>0</v>
      </c>
      <c r="S1093" s="841">
        <v>32</v>
      </c>
      <c r="T1093" s="359"/>
      <c r="U1093" s="664"/>
      <c r="V1093" s="359"/>
      <c r="W1093" s="664"/>
      <c r="X1093" s="359"/>
      <c r="Y1093" s="664"/>
      <c r="Z1093" s="359"/>
      <c r="AA1093" s="664"/>
      <c r="AB1093" s="359"/>
      <c r="AC1093" s="363"/>
      <c r="AD1093" s="865">
        <v>33601025000108</v>
      </c>
      <c r="AE1093" s="360" t="s">
        <v>1945</v>
      </c>
      <c r="AF1093" s="844" t="s">
        <v>1760</v>
      </c>
      <c r="AG1093" s="364" t="s">
        <v>1435</v>
      </c>
      <c r="AH1093" s="364" t="s">
        <v>1747</v>
      </c>
      <c r="AI1093" s="364">
        <v>500</v>
      </c>
      <c r="AJ1093" s="364">
        <v>100</v>
      </c>
      <c r="AK1093" s="364">
        <v>500</v>
      </c>
      <c r="AL1093" s="359">
        <v>1.3999999999999999E-2</v>
      </c>
      <c r="AM1093" s="359">
        <v>0.2</v>
      </c>
      <c r="AN1093" s="664" t="s">
        <v>34</v>
      </c>
      <c r="AO1093" s="357" t="s">
        <v>1323</v>
      </c>
      <c r="AP1093" s="360" t="s">
        <v>1762</v>
      </c>
      <c r="AQ1093" s="366" t="s">
        <v>668</v>
      </c>
      <c r="AR1093" s="359">
        <v>4.6666666666666697E-3</v>
      </c>
      <c r="AS1093" s="359">
        <v>4.6666666666666697E-3</v>
      </c>
      <c r="AT1093" s="359" t="s">
        <v>1417</v>
      </c>
      <c r="AX1093" s="198"/>
      <c r="AY1093" s="184"/>
      <c r="AZ1093" s="184"/>
      <c r="BA1093" s="184"/>
      <c r="BB1093" s="848"/>
      <c r="BC1093" s="184"/>
      <c r="BD1093" s="184"/>
      <c r="BE1093" s="184"/>
      <c r="BF1093" s="184"/>
      <c r="BG1093" s="848"/>
      <c r="BH1093" s="186"/>
      <c r="BI1093" s="199"/>
      <c r="BJ1093" s="199"/>
      <c r="BK1093" s="199"/>
      <c r="BL1093" s="186"/>
      <c r="BM1093" s="186"/>
      <c r="BN1093" s="186"/>
      <c r="BO1093" s="186"/>
      <c r="BP1093" s="186"/>
      <c r="BQ1093" s="186"/>
      <c r="BR1093" s="186"/>
      <c r="BS1093" s="186"/>
      <c r="BT1093" s="187"/>
      <c r="BU1093" s="188"/>
      <c r="BV1093" s="189"/>
      <c r="BW1093" s="185"/>
    </row>
    <row r="1094" spans="2:75" customFormat="1" ht="18.75">
      <c r="B1094" s="353" t="s">
        <v>332</v>
      </c>
      <c r="C1094" s="354">
        <v>1745808000160</v>
      </c>
      <c r="D1094" s="355" t="s">
        <v>14</v>
      </c>
      <c r="E1094" s="355" t="s">
        <v>607</v>
      </c>
      <c r="F1094" s="355" t="s">
        <v>1417</v>
      </c>
      <c r="G1094" s="356" t="s">
        <v>1417</v>
      </c>
      <c r="H1094" s="356" t="s">
        <v>34</v>
      </c>
      <c r="I1094" s="356" t="s">
        <v>34</v>
      </c>
      <c r="J1094" s="356" t="s">
        <v>608</v>
      </c>
      <c r="K1094" s="357" t="s">
        <v>48</v>
      </c>
      <c r="L1094" s="358"/>
      <c r="M1094" s="358" t="s">
        <v>1414</v>
      </c>
      <c r="N1094" s="357">
        <v>44253</v>
      </c>
      <c r="O1094" s="357" t="s">
        <v>1320</v>
      </c>
      <c r="P1094" s="361">
        <v>35495</v>
      </c>
      <c r="Q1094" s="362">
        <v>151.209327</v>
      </c>
      <c r="R1094" s="362">
        <v>155.2423561513944</v>
      </c>
      <c r="S1094" s="841">
        <v>32</v>
      </c>
      <c r="T1094" s="359">
        <v>-1.1802823535275508E-2</v>
      </c>
      <c r="U1094" s="664">
        <v>-0.11801304811601654</v>
      </c>
      <c r="V1094" s="359">
        <v>5.3174552048897539E-2</v>
      </c>
      <c r="W1094" s="664">
        <v>0.46273031216627003</v>
      </c>
      <c r="X1094" s="359">
        <v>8.620556082329367E-2</v>
      </c>
      <c r="Y1094" s="664">
        <v>0.56695260539985415</v>
      </c>
      <c r="Z1094" s="359">
        <v>9.6778597983484316E-2</v>
      </c>
      <c r="AA1094" s="664">
        <v>0.51114769244612079</v>
      </c>
      <c r="AB1094" s="359">
        <v>0.22759936799747016</v>
      </c>
      <c r="AC1094" s="363">
        <v>-0.27126713291265953</v>
      </c>
      <c r="AD1094" s="865">
        <v>0</v>
      </c>
      <c r="AE1094" s="360" t="s">
        <v>1767</v>
      </c>
      <c r="AF1094" s="844" t="s">
        <v>1760</v>
      </c>
      <c r="AG1094" s="364" t="s">
        <v>1435</v>
      </c>
      <c r="AH1094" s="364" t="s">
        <v>1747</v>
      </c>
      <c r="AI1094" s="364">
        <v>20000</v>
      </c>
      <c r="AJ1094" s="364">
        <v>5000</v>
      </c>
      <c r="AK1094" s="364">
        <v>5000</v>
      </c>
      <c r="AL1094" s="359">
        <v>0.02</v>
      </c>
      <c r="AM1094" s="359">
        <v>0.15</v>
      </c>
      <c r="AN1094" s="664" t="s">
        <v>2156</v>
      </c>
      <c r="AO1094" s="357" t="s">
        <v>1323</v>
      </c>
      <c r="AP1094" s="360" t="s">
        <v>1744</v>
      </c>
      <c r="AQ1094" s="366" t="s">
        <v>659</v>
      </c>
      <c r="AR1094" s="359">
        <v>0</v>
      </c>
      <c r="AS1094" s="359">
        <v>0</v>
      </c>
      <c r="AT1094" s="359" t="s">
        <v>1417</v>
      </c>
      <c r="AX1094" s="198"/>
      <c r="AY1094" s="184"/>
      <c r="AZ1094" s="184"/>
      <c r="BA1094" s="184"/>
      <c r="BB1094" s="848"/>
      <c r="BC1094" s="184"/>
      <c r="BD1094" s="184"/>
      <c r="BE1094" s="184"/>
      <c r="BF1094" s="184"/>
      <c r="BG1094" s="848"/>
      <c r="BH1094" s="186"/>
      <c r="BI1094" s="199"/>
      <c r="BJ1094" s="199"/>
      <c r="BK1094" s="199"/>
      <c r="BL1094" s="186"/>
      <c r="BM1094" s="186"/>
      <c r="BN1094" s="186"/>
      <c r="BO1094" s="186"/>
      <c r="BP1094" s="186"/>
      <c r="BQ1094" s="186"/>
      <c r="BR1094" s="186"/>
      <c r="BS1094" s="186"/>
      <c r="BT1094" s="187"/>
      <c r="BU1094" s="188"/>
      <c r="BV1094" s="189"/>
      <c r="BW1094" s="185"/>
    </row>
    <row r="1095" spans="2:75" customFormat="1" ht="18.75">
      <c r="B1095" s="353" t="s">
        <v>335</v>
      </c>
      <c r="C1095" s="354">
        <v>10608762000129</v>
      </c>
      <c r="D1095" s="355" t="s">
        <v>14</v>
      </c>
      <c r="E1095" s="355" t="s">
        <v>607</v>
      </c>
      <c r="F1095" s="355" t="s">
        <v>1417</v>
      </c>
      <c r="G1095" s="356" t="s">
        <v>1417</v>
      </c>
      <c r="H1095" s="356" t="s">
        <v>34</v>
      </c>
      <c r="I1095" s="356" t="s">
        <v>34</v>
      </c>
      <c r="J1095" s="356" t="s">
        <v>608</v>
      </c>
      <c r="K1095" s="357" t="s">
        <v>48</v>
      </c>
      <c r="L1095" s="358"/>
      <c r="M1095" s="358" t="s">
        <v>34</v>
      </c>
      <c r="N1095" s="357">
        <v>301116</v>
      </c>
      <c r="O1095" s="357" t="s">
        <v>1320</v>
      </c>
      <c r="P1095" s="361">
        <v>39954</v>
      </c>
      <c r="Q1095" s="362">
        <v>179.97963200000001</v>
      </c>
      <c r="R1095" s="362">
        <v>184.40482630677286</v>
      </c>
      <c r="S1095" s="841">
        <v>32</v>
      </c>
      <c r="T1095" s="359">
        <v>6.8548050280542894E-2</v>
      </c>
      <c r="U1095" s="664">
        <v>0.6853922988714749</v>
      </c>
      <c r="V1095" s="359">
        <v>2.9615476268841867E-2</v>
      </c>
      <c r="W1095" s="664">
        <v>0.25771685986620513</v>
      </c>
      <c r="X1095" s="359">
        <v>-0.12173868694680323</v>
      </c>
      <c r="Y1095" s="664">
        <v>-0.8006451681687492</v>
      </c>
      <c r="Z1095" s="359">
        <v>-0.14904520156143253</v>
      </c>
      <c r="AA1095" s="664">
        <v>-0.787199984662873</v>
      </c>
      <c r="AB1095" s="359">
        <v>0.20420931257254349</v>
      </c>
      <c r="AC1095" s="363">
        <v>-0.41770525895659588</v>
      </c>
      <c r="AD1095" s="865">
        <v>11952800000129</v>
      </c>
      <c r="AE1095" s="360" t="s">
        <v>1808</v>
      </c>
      <c r="AF1095" s="844" t="s">
        <v>1785</v>
      </c>
      <c r="AG1095" s="364" t="s">
        <v>719</v>
      </c>
      <c r="AH1095" s="364" t="s">
        <v>1747</v>
      </c>
      <c r="AI1095" s="364">
        <v>5000</v>
      </c>
      <c r="AJ1095" s="364">
        <v>1000</v>
      </c>
      <c r="AK1095" s="364">
        <v>1000</v>
      </c>
      <c r="AL1095" s="359">
        <v>1.8500000000000003E-2</v>
      </c>
      <c r="AM1095" s="359">
        <v>0.2</v>
      </c>
      <c r="AN1095" s="664" t="s">
        <v>666</v>
      </c>
      <c r="AO1095" s="357" t="s">
        <v>1323</v>
      </c>
      <c r="AP1095" s="360" t="s">
        <v>1744</v>
      </c>
      <c r="AQ1095" s="366" t="s">
        <v>659</v>
      </c>
      <c r="AR1095" s="359">
        <v>4.4400000000000004E-3</v>
      </c>
      <c r="AS1095" s="359">
        <v>4.4400000000000004E-3</v>
      </c>
      <c r="AT1095" s="359" t="s">
        <v>1417</v>
      </c>
      <c r="AX1095" s="198"/>
      <c r="AY1095" s="184"/>
      <c r="AZ1095" s="184"/>
      <c r="BA1095" s="184"/>
      <c r="BB1095" s="848"/>
      <c r="BC1095" s="184"/>
      <c r="BD1095" s="184"/>
      <c r="BE1095" s="184"/>
      <c r="BF1095" s="184"/>
      <c r="BG1095" s="848"/>
      <c r="BH1095" s="186"/>
      <c r="BI1095" s="199"/>
      <c r="BJ1095" s="199"/>
      <c r="BK1095" s="199"/>
      <c r="BL1095" s="186"/>
      <c r="BM1095" s="186"/>
      <c r="BN1095" s="186"/>
      <c r="BO1095" s="186"/>
      <c r="BP1095" s="186"/>
      <c r="BQ1095" s="186"/>
      <c r="BR1095" s="186"/>
      <c r="BS1095" s="186"/>
      <c r="BT1095" s="187"/>
      <c r="BU1095" s="188"/>
      <c r="BV1095" s="189"/>
      <c r="BW1095" s="185"/>
    </row>
    <row r="1096" spans="2:75" customFormat="1" ht="18.75">
      <c r="B1096" s="353" t="s">
        <v>1301</v>
      </c>
      <c r="C1096" s="354">
        <v>40226121000170</v>
      </c>
      <c r="D1096" s="355" t="s">
        <v>14</v>
      </c>
      <c r="E1096" s="355" t="s">
        <v>607</v>
      </c>
      <c r="F1096" s="355" t="s">
        <v>1417</v>
      </c>
      <c r="G1096" s="356" t="s">
        <v>1417</v>
      </c>
      <c r="H1096" s="356" t="s">
        <v>34</v>
      </c>
      <c r="I1096" s="356" t="s">
        <v>34</v>
      </c>
      <c r="J1096" s="356" t="s">
        <v>608</v>
      </c>
      <c r="K1096" s="357" t="s">
        <v>48</v>
      </c>
      <c r="L1096" s="358"/>
      <c r="M1096" s="358" t="s">
        <v>34</v>
      </c>
      <c r="N1096" s="357">
        <v>652271</v>
      </c>
      <c r="O1096" s="357" t="s">
        <v>1320</v>
      </c>
      <c r="P1096" s="361">
        <v>44712</v>
      </c>
      <c r="Q1096" s="362"/>
      <c r="R1096" s="362"/>
      <c r="S1096" s="841">
        <v>32</v>
      </c>
      <c r="T1096" s="359"/>
      <c r="U1096" s="664"/>
      <c r="V1096" s="359"/>
      <c r="W1096" s="664"/>
      <c r="X1096" s="359"/>
      <c r="Y1096" s="664"/>
      <c r="Z1096" s="359"/>
      <c r="AA1096" s="664"/>
      <c r="AB1096" s="359"/>
      <c r="AC1096" s="363"/>
      <c r="AD1096" s="865">
        <v>39344972000139</v>
      </c>
      <c r="AE1096" s="360" t="s">
        <v>1808</v>
      </c>
      <c r="AF1096" s="844" t="s">
        <v>1785</v>
      </c>
      <c r="AG1096" s="364" t="s">
        <v>719</v>
      </c>
      <c r="AH1096" s="364" t="s">
        <v>1742</v>
      </c>
      <c r="AI1096" s="364">
        <v>5000</v>
      </c>
      <c r="AJ1096" s="364">
        <v>1000</v>
      </c>
      <c r="AK1096" s="364">
        <v>1000</v>
      </c>
      <c r="AL1096" s="359">
        <v>1.3500000000000002E-2</v>
      </c>
      <c r="AM1096" s="359">
        <v>0.2</v>
      </c>
      <c r="AN1096" s="664" t="s">
        <v>2175</v>
      </c>
      <c r="AO1096" s="357" t="s">
        <v>1323</v>
      </c>
      <c r="AP1096" s="360" t="s">
        <v>1762</v>
      </c>
      <c r="AQ1096" s="366" t="s">
        <v>668</v>
      </c>
      <c r="AR1096" s="359">
        <v>4.31666666666667E-3</v>
      </c>
      <c r="AS1096" s="359">
        <v>4.31666666666667E-3</v>
      </c>
      <c r="AT1096" s="359" t="s">
        <v>1417</v>
      </c>
      <c r="AX1096" s="198"/>
      <c r="AY1096" s="184"/>
      <c r="AZ1096" s="184"/>
      <c r="BA1096" s="184"/>
      <c r="BB1096" s="848"/>
      <c r="BC1096" s="184"/>
      <c r="BD1096" s="184"/>
      <c r="BE1096" s="184"/>
      <c r="BF1096" s="184"/>
      <c r="BG1096" s="848"/>
      <c r="BH1096" s="186"/>
      <c r="BI1096" s="199"/>
      <c r="BJ1096" s="199"/>
      <c r="BK1096" s="199"/>
      <c r="BL1096" s="186"/>
      <c r="BM1096" s="186"/>
      <c r="BN1096" s="186"/>
      <c r="BO1096" s="186"/>
      <c r="BP1096" s="186"/>
      <c r="BQ1096" s="186"/>
      <c r="BR1096" s="186"/>
      <c r="BS1096" s="186"/>
      <c r="BT1096" s="187"/>
      <c r="BU1096" s="188"/>
      <c r="BV1096" s="189"/>
      <c r="BW1096" s="185"/>
    </row>
    <row r="1097" spans="2:75" customFormat="1" ht="18.75">
      <c r="B1097" s="353" t="s">
        <v>564</v>
      </c>
      <c r="C1097" s="354">
        <v>39703177000190</v>
      </c>
      <c r="D1097" s="355" t="s">
        <v>14</v>
      </c>
      <c r="E1097" s="355" t="s">
        <v>607</v>
      </c>
      <c r="F1097" s="355" t="s">
        <v>1417</v>
      </c>
      <c r="G1097" s="356" t="s">
        <v>1417</v>
      </c>
      <c r="H1097" s="356" t="s">
        <v>34</v>
      </c>
      <c r="I1097" s="356" t="s">
        <v>34</v>
      </c>
      <c r="J1097" s="356" t="s">
        <v>608</v>
      </c>
      <c r="K1097" s="357" t="s">
        <v>48</v>
      </c>
      <c r="L1097" s="358"/>
      <c r="M1097" s="358" t="s">
        <v>1414</v>
      </c>
      <c r="N1097" s="357">
        <v>568546</v>
      </c>
      <c r="O1097" s="357" t="s">
        <v>1320</v>
      </c>
      <c r="P1097" s="361">
        <v>44168</v>
      </c>
      <c r="Q1097" s="362">
        <v>59.566695289999998</v>
      </c>
      <c r="R1097" s="362">
        <v>56.922244495622472</v>
      </c>
      <c r="S1097" s="841">
        <v>32</v>
      </c>
      <c r="T1097" s="359">
        <v>0.26191853140719346</v>
      </c>
      <c r="U1097" s="664">
        <v>2.6188482914323257</v>
      </c>
      <c r="V1097" s="359">
        <v>0.25441339273190811</v>
      </c>
      <c r="W1097" s="664">
        <v>2.2139309895805028</v>
      </c>
      <c r="X1097" s="359"/>
      <c r="Y1097" s="664"/>
      <c r="Z1097" s="359"/>
      <c r="AA1097" s="664"/>
      <c r="AB1097" s="359">
        <v>0.19529165081137481</v>
      </c>
      <c r="AC1097" s="363">
        <v>0.71430914785159061</v>
      </c>
      <c r="AD1097" s="865">
        <v>39344972000139</v>
      </c>
      <c r="AE1097" s="360" t="s">
        <v>1808</v>
      </c>
      <c r="AF1097" s="844" t="s">
        <v>1785</v>
      </c>
      <c r="AG1097" s="364" t="s">
        <v>719</v>
      </c>
      <c r="AH1097" s="364" t="s">
        <v>1742</v>
      </c>
      <c r="AI1097" s="364">
        <v>5000</v>
      </c>
      <c r="AJ1097" s="364">
        <v>1000</v>
      </c>
      <c r="AK1097" s="364">
        <v>1000</v>
      </c>
      <c r="AL1097" s="359">
        <v>6.9999999999999993E-3</v>
      </c>
      <c r="AM1097" s="359">
        <v>0.1</v>
      </c>
      <c r="AN1097" s="664" t="s">
        <v>2175</v>
      </c>
      <c r="AO1097" s="357" t="s">
        <v>1323</v>
      </c>
      <c r="AP1097" s="360" t="s">
        <v>1744</v>
      </c>
      <c r="AQ1097" s="366" t="s">
        <v>659</v>
      </c>
      <c r="AR1097" s="359">
        <v>1.98333333333333E-3</v>
      </c>
      <c r="AS1097" s="359">
        <v>1.98333333333333E-3</v>
      </c>
      <c r="AT1097" s="359" t="s">
        <v>1417</v>
      </c>
      <c r="AX1097" s="198"/>
      <c r="AY1097" s="184"/>
      <c r="AZ1097" s="184"/>
      <c r="BA1097" s="184"/>
      <c r="BB1097" s="848"/>
      <c r="BC1097" s="184"/>
      <c r="BD1097" s="184"/>
      <c r="BE1097" s="184"/>
      <c r="BF1097" s="184"/>
      <c r="BG1097" s="848"/>
      <c r="BH1097" s="186"/>
      <c r="BI1097" s="199"/>
      <c r="BJ1097" s="199"/>
      <c r="BK1097" s="199"/>
      <c r="BL1097" s="186"/>
      <c r="BM1097" s="186"/>
      <c r="BN1097" s="186"/>
      <c r="BO1097" s="186"/>
      <c r="BP1097" s="186"/>
      <c r="BQ1097" s="186"/>
      <c r="BR1097" s="186"/>
      <c r="BS1097" s="186"/>
      <c r="BT1097" s="187"/>
      <c r="BU1097" s="188"/>
      <c r="BV1097" s="189"/>
      <c r="BW1097" s="185"/>
    </row>
    <row r="1098" spans="2:75" customFormat="1" ht="18.75">
      <c r="B1098" s="353" t="s">
        <v>1124</v>
      </c>
      <c r="C1098" s="354">
        <v>44417598000194</v>
      </c>
      <c r="D1098" s="355" t="s">
        <v>14</v>
      </c>
      <c r="E1098" s="355" t="s">
        <v>614</v>
      </c>
      <c r="F1098" s="355" t="s">
        <v>1417</v>
      </c>
      <c r="G1098" s="356" t="s">
        <v>1417</v>
      </c>
      <c r="H1098" s="356" t="s">
        <v>1337</v>
      </c>
      <c r="I1098" s="356" t="s">
        <v>34</v>
      </c>
      <c r="J1098" s="356" t="s">
        <v>608</v>
      </c>
      <c r="K1098" s="357" t="s">
        <v>48</v>
      </c>
      <c r="L1098" s="358"/>
      <c r="M1098" s="358" t="s">
        <v>34</v>
      </c>
      <c r="N1098" s="357">
        <v>640581</v>
      </c>
      <c r="O1098" s="357" t="s">
        <v>1320</v>
      </c>
      <c r="P1098" s="361">
        <v>44617</v>
      </c>
      <c r="Q1098" s="362"/>
      <c r="R1098" s="362"/>
      <c r="S1098" s="841">
        <v>32</v>
      </c>
      <c r="T1098" s="359"/>
      <c r="U1098" s="664"/>
      <c r="V1098" s="359"/>
      <c r="W1098" s="664"/>
      <c r="X1098" s="359"/>
      <c r="Y1098" s="664"/>
      <c r="Z1098" s="359"/>
      <c r="AA1098" s="664"/>
      <c r="AB1098" s="359"/>
      <c r="AC1098" s="363"/>
      <c r="AD1098" s="865">
        <v>44967401000190</v>
      </c>
      <c r="AE1098" s="360" t="s">
        <v>1984</v>
      </c>
      <c r="AF1098" s="844" t="s">
        <v>1760</v>
      </c>
      <c r="AG1098" s="364" t="s">
        <v>1435</v>
      </c>
      <c r="AH1098" s="364" t="s">
        <v>1747</v>
      </c>
      <c r="AI1098" s="364">
        <v>100</v>
      </c>
      <c r="AJ1098" s="364">
        <v>50</v>
      </c>
      <c r="AK1098" s="364">
        <v>100</v>
      </c>
      <c r="AL1098" s="359">
        <v>1.84E-2</v>
      </c>
      <c r="AM1098" s="359">
        <v>0.2</v>
      </c>
      <c r="AN1098" s="664" t="s">
        <v>2161</v>
      </c>
      <c r="AO1098" s="357" t="s">
        <v>1323</v>
      </c>
      <c r="AP1098" s="360" t="s">
        <v>1762</v>
      </c>
      <c r="AQ1098" s="366" t="s">
        <v>668</v>
      </c>
      <c r="AR1098" s="359">
        <v>4.9680000000000002E-3</v>
      </c>
      <c r="AS1098" s="359">
        <v>4.9680000000000002E-3</v>
      </c>
      <c r="AT1098" s="359" t="s">
        <v>1417</v>
      </c>
      <c r="AX1098" s="198"/>
      <c r="AY1098" s="184"/>
      <c r="AZ1098" s="184"/>
      <c r="BA1098" s="184"/>
      <c r="BB1098" s="848"/>
      <c r="BC1098" s="184"/>
      <c r="BD1098" s="184"/>
      <c r="BE1098" s="184"/>
      <c r="BF1098" s="184"/>
      <c r="BG1098" s="848"/>
      <c r="BH1098" s="186"/>
      <c r="BI1098" s="199"/>
      <c r="BJ1098" s="199"/>
      <c r="BK1098" s="199"/>
      <c r="BL1098" s="186"/>
      <c r="BM1098" s="186"/>
      <c r="BN1098" s="186"/>
      <c r="BO1098" s="186"/>
      <c r="BP1098" s="186"/>
      <c r="BQ1098" s="186"/>
      <c r="BR1098" s="186"/>
      <c r="BS1098" s="186"/>
      <c r="BT1098" s="187"/>
      <c r="BU1098" s="188"/>
      <c r="BV1098" s="189"/>
      <c r="BW1098" s="185"/>
    </row>
    <row r="1099" spans="2:75" customFormat="1" ht="18.75">
      <c r="B1099" s="353" t="s">
        <v>1132</v>
      </c>
      <c r="C1099" s="354">
        <v>27347332000101</v>
      </c>
      <c r="D1099" s="355" t="s">
        <v>14</v>
      </c>
      <c r="E1099" s="355" t="s">
        <v>614</v>
      </c>
      <c r="F1099" s="355" t="s">
        <v>1417</v>
      </c>
      <c r="G1099" s="356" t="s">
        <v>1417</v>
      </c>
      <c r="H1099" s="356" t="s">
        <v>1337</v>
      </c>
      <c r="I1099" s="356" t="s">
        <v>34</v>
      </c>
      <c r="J1099" s="356" t="s">
        <v>608</v>
      </c>
      <c r="K1099" s="357" t="s">
        <v>48</v>
      </c>
      <c r="L1099" s="358"/>
      <c r="M1099" s="358" t="s">
        <v>34</v>
      </c>
      <c r="N1099" s="357">
        <v>451584</v>
      </c>
      <c r="O1099" s="357" t="s">
        <v>1320</v>
      </c>
      <c r="P1099" s="361">
        <v>43014</v>
      </c>
      <c r="Q1099" s="362">
        <v>51.623290849999997</v>
      </c>
      <c r="R1099" s="362">
        <v>65.256294545776896</v>
      </c>
      <c r="S1099" s="841">
        <v>32</v>
      </c>
      <c r="T1099" s="359">
        <v>1.2094093497249547E-2</v>
      </c>
      <c r="U1099" s="664">
        <v>0.12092537294527954</v>
      </c>
      <c r="V1099" s="359">
        <v>7.8726954936977123E-2</v>
      </c>
      <c r="W1099" s="664">
        <v>0.68508989789680008</v>
      </c>
      <c r="X1099" s="359">
        <v>8.7547020257906727E-2</v>
      </c>
      <c r="Y1099" s="664">
        <v>0.57577505158811182</v>
      </c>
      <c r="Z1099" s="359">
        <v>0.10677283151438943</v>
      </c>
      <c r="AA1099" s="664">
        <v>0.56393342724217144</v>
      </c>
      <c r="AB1099" s="359">
        <v>0.23052573604328314</v>
      </c>
      <c r="AC1099" s="363">
        <v>-0.15697954485451848</v>
      </c>
      <c r="AD1099" s="865">
        <v>32772397000126</v>
      </c>
      <c r="AE1099" s="360" t="s">
        <v>1781</v>
      </c>
      <c r="AF1099" s="844" t="s">
        <v>1741</v>
      </c>
      <c r="AG1099" s="364" t="s">
        <v>1436</v>
      </c>
      <c r="AH1099" s="364" t="s">
        <v>1747</v>
      </c>
      <c r="AI1099" s="364">
        <v>50000</v>
      </c>
      <c r="AJ1099" s="364">
        <v>25000</v>
      </c>
      <c r="AK1099" s="364">
        <v>25000</v>
      </c>
      <c r="AL1099" s="359">
        <v>1.8000000000000002E-2</v>
      </c>
      <c r="AM1099" s="359">
        <v>0.2</v>
      </c>
      <c r="AN1099" s="664" t="s">
        <v>2161</v>
      </c>
      <c r="AO1099" s="357" t="s">
        <v>1323</v>
      </c>
      <c r="AP1099" s="360" t="s">
        <v>1762</v>
      </c>
      <c r="AQ1099" s="366" t="s">
        <v>668</v>
      </c>
      <c r="AR1099" s="359">
        <v>4.7999999999999996E-3</v>
      </c>
      <c r="AS1099" s="359">
        <v>4.7999999999999996E-3</v>
      </c>
      <c r="AT1099" s="359" t="s">
        <v>1417</v>
      </c>
      <c r="AX1099" s="198"/>
      <c r="AY1099" s="184"/>
      <c r="AZ1099" s="184"/>
      <c r="BA1099" s="184"/>
      <c r="BB1099" s="848"/>
      <c r="BC1099" s="184"/>
      <c r="BD1099" s="184"/>
      <c r="BE1099" s="184"/>
      <c r="BF1099" s="184"/>
      <c r="BG1099" s="848"/>
      <c r="BH1099" s="186"/>
      <c r="BI1099" s="199"/>
      <c r="BJ1099" s="199"/>
      <c r="BK1099" s="199"/>
      <c r="BL1099" s="186"/>
      <c r="BM1099" s="186"/>
      <c r="BN1099" s="186"/>
      <c r="BO1099" s="186"/>
      <c r="BP1099" s="186"/>
      <c r="BQ1099" s="186"/>
      <c r="BR1099" s="186"/>
      <c r="BS1099" s="186"/>
      <c r="BT1099" s="187"/>
      <c r="BU1099" s="188"/>
      <c r="BV1099" s="189"/>
      <c r="BW1099" s="185"/>
    </row>
    <row r="1100" spans="2:75" customFormat="1" ht="18.75">
      <c r="B1100" s="353" t="s">
        <v>1141</v>
      </c>
      <c r="C1100" s="354">
        <v>16987508000165</v>
      </c>
      <c r="D1100" s="355" t="s">
        <v>14</v>
      </c>
      <c r="E1100" s="355" t="s">
        <v>607</v>
      </c>
      <c r="F1100" s="355" t="s">
        <v>1417</v>
      </c>
      <c r="G1100" s="356" t="s">
        <v>1417</v>
      </c>
      <c r="H1100" s="356" t="s">
        <v>34</v>
      </c>
      <c r="I1100" s="356" t="s">
        <v>34</v>
      </c>
      <c r="J1100" s="356" t="s">
        <v>608</v>
      </c>
      <c r="K1100" s="357" t="s">
        <v>48</v>
      </c>
      <c r="L1100" s="358"/>
      <c r="M1100" s="358" t="s">
        <v>34</v>
      </c>
      <c r="N1100" s="357">
        <v>345865</v>
      </c>
      <c r="O1100" s="357" t="s">
        <v>1320</v>
      </c>
      <c r="P1100" s="361">
        <v>41486</v>
      </c>
      <c r="Q1100" s="362">
        <v>136.05368100000001</v>
      </c>
      <c r="R1100" s="362">
        <v>147.62672105976102</v>
      </c>
      <c r="S1100" s="841">
        <v>32</v>
      </c>
      <c r="T1100" s="359">
        <v>-9.9775709776429022E-2</v>
      </c>
      <c r="U1100" s="664">
        <v>-0.99762871176236423</v>
      </c>
      <c r="V1100" s="359">
        <v>-0.12688934870704027</v>
      </c>
      <c r="W1100" s="664">
        <v>-1.1042039034722959</v>
      </c>
      <c r="X1100" s="359">
        <v>-0.23405787022462299</v>
      </c>
      <c r="Y1100" s="664">
        <v>-1.5393405955585877</v>
      </c>
      <c r="Z1100" s="359">
        <v>-0.27368871589630117</v>
      </c>
      <c r="AA1100" s="664">
        <v>-1.4455195517795167</v>
      </c>
      <c r="AB1100" s="359">
        <v>0.24645024336146387</v>
      </c>
      <c r="AC1100" s="363">
        <v>-0.98114785957299844</v>
      </c>
      <c r="AD1100" s="865">
        <v>0</v>
      </c>
      <c r="AE1100" s="360" t="s">
        <v>1895</v>
      </c>
      <c r="AF1100" s="844" t="s">
        <v>1741</v>
      </c>
      <c r="AG1100" s="364" t="s">
        <v>1436</v>
      </c>
      <c r="AH1100" s="364" t="s">
        <v>1742</v>
      </c>
      <c r="AI1100" s="364">
        <v>1000</v>
      </c>
      <c r="AJ1100" s="364">
        <v>100</v>
      </c>
      <c r="AK1100" s="364">
        <v>1000</v>
      </c>
      <c r="AL1100" s="359">
        <v>0.02</v>
      </c>
      <c r="AM1100" s="359">
        <v>0.2</v>
      </c>
      <c r="AN1100" s="664" t="s">
        <v>2161</v>
      </c>
      <c r="AO1100" s="357" t="s">
        <v>1323</v>
      </c>
      <c r="AP1100" s="360" t="s">
        <v>1744</v>
      </c>
      <c r="AQ1100" s="366" t="s">
        <v>665</v>
      </c>
      <c r="AR1100" s="359">
        <v>5.3333333333333297E-3</v>
      </c>
      <c r="AS1100" s="359">
        <v>5.3333333333333297E-3</v>
      </c>
      <c r="AT1100" s="359" t="s">
        <v>1417</v>
      </c>
      <c r="AX1100" s="198"/>
      <c r="AY1100" s="184"/>
      <c r="AZ1100" s="184"/>
      <c r="BA1100" s="184"/>
      <c r="BB1100" s="848"/>
      <c r="BC1100" s="184"/>
      <c r="BD1100" s="184"/>
      <c r="BE1100" s="184"/>
      <c r="BF1100" s="184"/>
      <c r="BG1100" s="848"/>
      <c r="BH1100" s="186"/>
      <c r="BI1100" s="199"/>
      <c r="BJ1100" s="199"/>
      <c r="BK1100" s="199"/>
      <c r="BL1100" s="186"/>
      <c r="BM1100" s="186"/>
      <c r="BN1100" s="186"/>
      <c r="BO1100" s="186"/>
      <c r="BP1100" s="186"/>
      <c r="BQ1100" s="186"/>
      <c r="BR1100" s="186"/>
      <c r="BS1100" s="186"/>
      <c r="BT1100" s="187"/>
      <c r="BU1100" s="188"/>
      <c r="BV1100" s="189"/>
      <c r="BW1100" s="185"/>
    </row>
    <row r="1101" spans="2:75" customFormat="1" ht="18.75">
      <c r="B1101" s="353" t="s">
        <v>1142</v>
      </c>
      <c r="C1101" s="354">
        <v>42870843000199</v>
      </c>
      <c r="D1101" s="355" t="s">
        <v>14</v>
      </c>
      <c r="E1101" s="355" t="s">
        <v>607</v>
      </c>
      <c r="F1101" s="355" t="s">
        <v>1417</v>
      </c>
      <c r="G1101" s="356" t="s">
        <v>1417</v>
      </c>
      <c r="H1101" s="356" t="s">
        <v>34</v>
      </c>
      <c r="I1101" s="356" t="s">
        <v>34</v>
      </c>
      <c r="J1101" s="356" t="s">
        <v>608</v>
      </c>
      <c r="K1101" s="357" t="s">
        <v>48</v>
      </c>
      <c r="L1101" s="358"/>
      <c r="M1101" s="358" t="s">
        <v>34</v>
      </c>
      <c r="N1101" s="357">
        <v>619922</v>
      </c>
      <c r="O1101" s="357" t="s">
        <v>1320</v>
      </c>
      <c r="P1101" s="361">
        <v>44476</v>
      </c>
      <c r="Q1101" s="362">
        <v>22.89</v>
      </c>
      <c r="R1101" s="362">
        <v>16.48518367346939</v>
      </c>
      <c r="S1101" s="841">
        <v>32</v>
      </c>
      <c r="T1101" s="359">
        <v>4.9530400395453533E-2</v>
      </c>
      <c r="U1101" s="664">
        <v>0.49524027090673428</v>
      </c>
      <c r="V1101" s="359">
        <v>5.16097077761275E-2</v>
      </c>
      <c r="W1101" s="664">
        <v>0.44911287956120322</v>
      </c>
      <c r="X1101" s="359"/>
      <c r="Y1101" s="664"/>
      <c r="Z1101" s="359"/>
      <c r="AA1101" s="664"/>
      <c r="AB1101" s="359">
        <v>0.24121553783076466</v>
      </c>
      <c r="AC1101" s="363">
        <v>-0.26244193409543759</v>
      </c>
      <c r="AD1101" s="865">
        <v>0</v>
      </c>
      <c r="AE1101" s="360" t="s">
        <v>1895</v>
      </c>
      <c r="AF1101" s="844" t="s">
        <v>1741</v>
      </c>
      <c r="AG1101" s="364" t="s">
        <v>1436</v>
      </c>
      <c r="AH1101" s="364" t="s">
        <v>1747</v>
      </c>
      <c r="AI1101" s="364">
        <v>1000</v>
      </c>
      <c r="AJ1101" s="364">
        <v>100</v>
      </c>
      <c r="AK1101" s="364">
        <v>1000</v>
      </c>
      <c r="AL1101" s="359">
        <v>0</v>
      </c>
      <c r="AM1101" s="359">
        <v>0</v>
      </c>
      <c r="AN1101" s="664" t="s">
        <v>2161</v>
      </c>
      <c r="AO1101" s="357" t="s">
        <v>1323</v>
      </c>
      <c r="AP1101" s="360" t="s">
        <v>1744</v>
      </c>
      <c r="AQ1101" s="366" t="s">
        <v>659</v>
      </c>
      <c r="AR1101" s="359">
        <v>6.0000000000000001E-3</v>
      </c>
      <c r="AS1101" s="359">
        <v>6.0000000000000001E-3</v>
      </c>
      <c r="AT1101" s="359" t="s">
        <v>1417</v>
      </c>
      <c r="AX1101" s="198"/>
      <c r="AY1101" s="184"/>
      <c r="AZ1101" s="184"/>
      <c r="BA1101" s="184"/>
      <c r="BB1101" s="848"/>
      <c r="BC1101" s="184"/>
      <c r="BD1101" s="184"/>
      <c r="BE1101" s="184"/>
      <c r="BF1101" s="184"/>
      <c r="BG1101" s="848"/>
      <c r="BH1101" s="186"/>
      <c r="BI1101" s="199"/>
      <c r="BJ1101" s="199"/>
      <c r="BK1101" s="199"/>
      <c r="BL1101" s="186"/>
      <c r="BM1101" s="186"/>
      <c r="BN1101" s="186"/>
      <c r="BO1101" s="186"/>
      <c r="BP1101" s="186"/>
      <c r="BQ1101" s="186"/>
      <c r="BR1101" s="186"/>
      <c r="BS1101" s="186"/>
      <c r="BT1101" s="187"/>
      <c r="BU1101" s="188"/>
      <c r="BV1101" s="189"/>
      <c r="BW1101" s="185"/>
    </row>
    <row r="1102" spans="2:75" customFormat="1" ht="18.75">
      <c r="B1102" s="353" t="s">
        <v>344</v>
      </c>
      <c r="C1102" s="354">
        <v>35726581000128</v>
      </c>
      <c r="D1102" s="355" t="s">
        <v>14</v>
      </c>
      <c r="E1102" s="355" t="s">
        <v>607</v>
      </c>
      <c r="F1102" s="355" t="s">
        <v>1417</v>
      </c>
      <c r="G1102" s="356" t="s">
        <v>1417</v>
      </c>
      <c r="H1102" s="356" t="s">
        <v>34</v>
      </c>
      <c r="I1102" s="356" t="s">
        <v>34</v>
      </c>
      <c r="J1102" s="356" t="s">
        <v>608</v>
      </c>
      <c r="K1102" s="357" t="s">
        <v>48</v>
      </c>
      <c r="L1102" s="358"/>
      <c r="M1102" s="358" t="s">
        <v>1414</v>
      </c>
      <c r="N1102" s="357">
        <v>520101</v>
      </c>
      <c r="O1102" s="357" t="s">
        <v>1320</v>
      </c>
      <c r="P1102" s="361">
        <v>43831</v>
      </c>
      <c r="Q1102" s="362">
        <v>8.3411756599999993</v>
      </c>
      <c r="R1102" s="362">
        <v>9.2004775551394324</v>
      </c>
      <c r="S1102" s="841">
        <v>32</v>
      </c>
      <c r="T1102" s="359">
        <v>3.597057905657719E-2</v>
      </c>
      <c r="U1102" s="664">
        <v>0.35965950556471921</v>
      </c>
      <c r="V1102" s="359">
        <v>7.4955027212439518E-2</v>
      </c>
      <c r="W1102" s="664">
        <v>0.65226620261039892</v>
      </c>
      <c r="X1102" s="359">
        <v>0.18210032842395552</v>
      </c>
      <c r="Y1102" s="664">
        <v>1.1976287220700212</v>
      </c>
      <c r="Z1102" s="359"/>
      <c r="AA1102" s="664"/>
      <c r="AB1102" s="359">
        <v>0.24343639142894663</v>
      </c>
      <c r="AC1102" s="363">
        <v>-0.16414864109390306</v>
      </c>
      <c r="AD1102" s="865">
        <v>41867101000141</v>
      </c>
      <c r="AE1102" s="360" t="s">
        <v>1831</v>
      </c>
      <c r="AF1102" s="844" t="s">
        <v>1783</v>
      </c>
      <c r="AG1102" s="364" t="s">
        <v>59</v>
      </c>
      <c r="AH1102" s="364" t="s">
        <v>1747</v>
      </c>
      <c r="AI1102" s="364">
        <v>100</v>
      </c>
      <c r="AJ1102" s="364">
        <v>100</v>
      </c>
      <c r="AK1102" s="364">
        <v>100</v>
      </c>
      <c r="AL1102" s="359">
        <v>0.02</v>
      </c>
      <c r="AM1102" s="359">
        <v>0.2</v>
      </c>
      <c r="AN1102" s="664" t="s">
        <v>2156</v>
      </c>
      <c r="AO1102" s="357" t="s">
        <v>1323</v>
      </c>
      <c r="AP1102" s="360" t="s">
        <v>1744</v>
      </c>
      <c r="AQ1102" s="366" t="s">
        <v>659</v>
      </c>
      <c r="AR1102" s="359">
        <v>3.3333333333333301E-3</v>
      </c>
      <c r="AS1102" s="359">
        <v>3.3333333333333301E-3</v>
      </c>
      <c r="AT1102" s="359" t="s">
        <v>1417</v>
      </c>
      <c r="AX1102" s="198"/>
      <c r="AY1102" s="184"/>
      <c r="AZ1102" s="184"/>
      <c r="BA1102" s="184"/>
      <c r="BB1102" s="848"/>
      <c r="BC1102" s="184"/>
      <c r="BD1102" s="184"/>
      <c r="BE1102" s="184"/>
      <c r="BF1102" s="184"/>
      <c r="BG1102" s="848"/>
      <c r="BH1102" s="186"/>
      <c r="BI1102" s="199"/>
      <c r="BJ1102" s="199"/>
      <c r="BK1102" s="199"/>
      <c r="BL1102" s="186"/>
      <c r="BM1102" s="186"/>
      <c r="BN1102" s="186"/>
      <c r="BO1102" s="186"/>
      <c r="BP1102" s="186"/>
      <c r="BQ1102" s="186"/>
      <c r="BR1102" s="186"/>
      <c r="BS1102" s="186"/>
      <c r="BT1102" s="187"/>
      <c r="BU1102" s="188"/>
      <c r="BV1102" s="189"/>
      <c r="BW1102" s="185"/>
    </row>
    <row r="1103" spans="2:75" customFormat="1" ht="18.75">
      <c r="B1103" s="353" t="s">
        <v>1148</v>
      </c>
      <c r="C1103" s="354">
        <v>21732619000160</v>
      </c>
      <c r="D1103" s="355" t="s">
        <v>11</v>
      </c>
      <c r="E1103" s="355" t="s">
        <v>620</v>
      </c>
      <c r="F1103" s="355" t="s">
        <v>1417</v>
      </c>
      <c r="G1103" s="356" t="s">
        <v>1417</v>
      </c>
      <c r="H1103" s="356" t="s">
        <v>34</v>
      </c>
      <c r="I1103" s="356" t="s">
        <v>34</v>
      </c>
      <c r="J1103" s="356" t="s">
        <v>700</v>
      </c>
      <c r="K1103" s="357" t="s">
        <v>48</v>
      </c>
      <c r="L1103" s="358"/>
      <c r="M1103" s="358" t="s">
        <v>34</v>
      </c>
      <c r="N1103" s="357">
        <v>395102</v>
      </c>
      <c r="O1103" s="357" t="s">
        <v>1320</v>
      </c>
      <c r="P1103" s="361">
        <v>42118</v>
      </c>
      <c r="Q1103" s="362">
        <v>35.568047</v>
      </c>
      <c r="R1103" s="362">
        <v>887567.03022675694</v>
      </c>
      <c r="S1103" s="841">
        <v>32</v>
      </c>
      <c r="T1103" s="359">
        <v>-2.1239642070361109E-2</v>
      </c>
      <c r="U1103" s="664">
        <v>-0.21236909067775747</v>
      </c>
      <c r="V1103" s="359">
        <v>-3.3644260709384866E-2</v>
      </c>
      <c r="W1103" s="664">
        <v>-0.29277574818761087</v>
      </c>
      <c r="X1103" s="359">
        <v>0.13171890589638124</v>
      </c>
      <c r="Y1103" s="664">
        <v>0.8662825943612753</v>
      </c>
      <c r="Z1103" s="359">
        <v>0.12520883361661572</v>
      </c>
      <c r="AA1103" s="664">
        <v>0.6613053682377722</v>
      </c>
      <c r="AB1103" s="359">
        <v>3.9270897106154772E-2</v>
      </c>
      <c r="AC1103" s="363">
        <v>-3.7829296429392332</v>
      </c>
      <c r="AD1103" s="865">
        <v>0</v>
      </c>
      <c r="AE1103" s="360" t="s">
        <v>1930</v>
      </c>
      <c r="AF1103" s="844" t="s">
        <v>1760</v>
      </c>
      <c r="AG1103" s="364" t="s">
        <v>1435</v>
      </c>
      <c r="AH1103" s="364" t="s">
        <v>1742</v>
      </c>
      <c r="AI1103" s="364">
        <v>500</v>
      </c>
      <c r="AJ1103" s="364">
        <v>500</v>
      </c>
      <c r="AK1103" s="364">
        <v>500</v>
      </c>
      <c r="AL1103" s="359">
        <v>0.01</v>
      </c>
      <c r="AM1103" s="359">
        <v>0.2</v>
      </c>
      <c r="AN1103" s="664" t="s">
        <v>34</v>
      </c>
      <c r="AO1103" s="357" t="s">
        <v>1323</v>
      </c>
      <c r="AP1103" s="360" t="s">
        <v>1762</v>
      </c>
      <c r="AQ1103" s="366" t="s">
        <v>679</v>
      </c>
      <c r="AR1103" s="359">
        <v>3.1113333333333301E-3</v>
      </c>
      <c r="AS1103" s="359">
        <v>3.1113333333333301E-3</v>
      </c>
      <c r="AT1103" s="359" t="s">
        <v>1417</v>
      </c>
      <c r="AX1103" s="198"/>
      <c r="AY1103" s="184"/>
      <c r="AZ1103" s="184"/>
      <c r="BA1103" s="184"/>
      <c r="BB1103" s="848"/>
      <c r="BC1103" s="184"/>
      <c r="BD1103" s="184"/>
      <c r="BE1103" s="184"/>
      <c r="BF1103" s="184"/>
      <c r="BG1103" s="848"/>
      <c r="BH1103" s="186"/>
      <c r="BI1103" s="199"/>
      <c r="BJ1103" s="199"/>
      <c r="BK1103" s="199"/>
      <c r="BL1103" s="186"/>
      <c r="BM1103" s="186"/>
      <c r="BN1103" s="186"/>
      <c r="BO1103" s="186"/>
      <c r="BP1103" s="186"/>
      <c r="BQ1103" s="186"/>
      <c r="BR1103" s="186"/>
      <c r="BS1103" s="186"/>
      <c r="BT1103" s="187"/>
      <c r="BU1103" s="188"/>
      <c r="BV1103" s="189"/>
      <c r="BW1103" s="185"/>
    </row>
    <row r="1104" spans="2:75" customFormat="1" ht="18.75">
      <c r="B1104" s="353" t="s">
        <v>1152</v>
      </c>
      <c r="C1104" s="354">
        <v>45560944000151</v>
      </c>
      <c r="D1104" s="355" t="s">
        <v>14</v>
      </c>
      <c r="E1104" s="355" t="s">
        <v>607</v>
      </c>
      <c r="F1104" s="355" t="s">
        <v>1417</v>
      </c>
      <c r="G1104" s="356" t="s">
        <v>1417</v>
      </c>
      <c r="H1104" s="356" t="s">
        <v>34</v>
      </c>
      <c r="I1104" s="356" t="s">
        <v>34</v>
      </c>
      <c r="J1104" s="356" t="s">
        <v>611</v>
      </c>
      <c r="K1104" s="357" t="s">
        <v>48</v>
      </c>
      <c r="L1104" s="358"/>
      <c r="M1104" s="358" t="s">
        <v>1414</v>
      </c>
      <c r="N1104" s="357">
        <v>646547</v>
      </c>
      <c r="O1104" s="357" t="s">
        <v>1320</v>
      </c>
      <c r="P1104" s="361">
        <v>44661</v>
      </c>
      <c r="Q1104" s="362">
        <v>8.7160573699999997</v>
      </c>
      <c r="R1104" s="362">
        <v>6.7658302036290303</v>
      </c>
      <c r="S1104" s="841">
        <v>32</v>
      </c>
      <c r="T1104" s="359"/>
      <c r="U1104" s="664"/>
      <c r="V1104" s="359"/>
      <c r="W1104" s="664"/>
      <c r="X1104" s="359"/>
      <c r="Y1104" s="664"/>
      <c r="Z1104" s="359"/>
      <c r="AA1104" s="664"/>
      <c r="AB1104" s="359">
        <v>0.21772902087308327</v>
      </c>
      <c r="AC1104" s="363"/>
      <c r="AD1104" s="865">
        <v>0</v>
      </c>
      <c r="AE1104" s="360" t="s">
        <v>2057</v>
      </c>
      <c r="AF1104" s="844" t="s">
        <v>1760</v>
      </c>
      <c r="AG1104" s="364" t="s">
        <v>1435</v>
      </c>
      <c r="AH1104" s="364" t="s">
        <v>1742</v>
      </c>
      <c r="AI1104" s="364">
        <v>50000</v>
      </c>
      <c r="AJ1104" s="364">
        <v>0</v>
      </c>
      <c r="AK1104" s="364">
        <v>0</v>
      </c>
      <c r="AL1104" s="359">
        <v>1.6299999999999999E-2</v>
      </c>
      <c r="AM1104" s="359">
        <v>0.2</v>
      </c>
      <c r="AN1104" s="664" t="s">
        <v>2161</v>
      </c>
      <c r="AO1104" s="357" t="s">
        <v>1323</v>
      </c>
      <c r="AP1104" s="360" t="s">
        <v>1744</v>
      </c>
      <c r="AQ1104" s="366" t="s">
        <v>694</v>
      </c>
      <c r="AR1104" s="359">
        <v>0</v>
      </c>
      <c r="AS1104" s="359">
        <v>0</v>
      </c>
      <c r="AT1104" s="359" t="s">
        <v>1417</v>
      </c>
      <c r="AX1104" s="198"/>
      <c r="AY1104" s="184"/>
      <c r="AZ1104" s="184"/>
      <c r="BA1104" s="184"/>
      <c r="BB1104" s="848"/>
      <c r="BC1104" s="184"/>
      <c r="BD1104" s="184"/>
      <c r="BE1104" s="184"/>
      <c r="BF1104" s="184"/>
      <c r="BG1104" s="848"/>
      <c r="BH1104" s="186"/>
      <c r="BI1104" s="199"/>
      <c r="BJ1104" s="199"/>
      <c r="BK1104" s="199"/>
      <c r="BL1104" s="186"/>
      <c r="BM1104" s="186"/>
      <c r="BN1104" s="186"/>
      <c r="BO1104" s="186"/>
      <c r="BP1104" s="186"/>
      <c r="BQ1104" s="186"/>
      <c r="BR1104" s="186"/>
      <c r="BS1104" s="186"/>
      <c r="BT1104" s="187"/>
      <c r="BU1104" s="188"/>
      <c r="BV1104" s="189"/>
      <c r="BW1104" s="185"/>
    </row>
    <row r="1105" spans="2:75" customFormat="1" ht="18.75">
      <c r="B1105" s="353" t="s">
        <v>350</v>
      </c>
      <c r="C1105" s="354">
        <v>20468028000165</v>
      </c>
      <c r="D1105" s="355" t="s">
        <v>14</v>
      </c>
      <c r="E1105" s="355" t="s">
        <v>607</v>
      </c>
      <c r="F1105" s="355" t="s">
        <v>1417</v>
      </c>
      <c r="G1105" s="356" t="s">
        <v>1417</v>
      </c>
      <c r="H1105" s="356" t="s">
        <v>34</v>
      </c>
      <c r="I1105" s="356" t="s">
        <v>34</v>
      </c>
      <c r="J1105" s="356" t="s">
        <v>608</v>
      </c>
      <c r="K1105" s="357" t="s">
        <v>48</v>
      </c>
      <c r="L1105" s="358"/>
      <c r="M1105" s="358" t="s">
        <v>34</v>
      </c>
      <c r="N1105" s="357">
        <v>383872</v>
      </c>
      <c r="O1105" s="357" t="s">
        <v>1320</v>
      </c>
      <c r="P1105" s="361">
        <v>41801</v>
      </c>
      <c r="Q1105" s="362">
        <v>76.324892000000006</v>
      </c>
      <c r="R1105" s="362">
        <v>75.772905431999959</v>
      </c>
      <c r="S1105" s="841">
        <v>32</v>
      </c>
      <c r="T1105" s="359">
        <v>0.14529638649928422</v>
      </c>
      <c r="U1105" s="664">
        <v>1.4527769054392723</v>
      </c>
      <c r="V1105" s="359">
        <v>0.13846859753398699</v>
      </c>
      <c r="W1105" s="664">
        <v>1.2049676940053478</v>
      </c>
      <c r="X1105" s="359">
        <v>0.12139002821862621</v>
      </c>
      <c r="Y1105" s="664">
        <v>0.79835212613703443</v>
      </c>
      <c r="Z1105" s="359">
        <v>8.9786521140812425E-2</v>
      </c>
      <c r="AA1105" s="664">
        <v>0.47421820578267887</v>
      </c>
      <c r="AB1105" s="359">
        <v>0.22474848856526786</v>
      </c>
      <c r="AC1105" s="363">
        <v>0.10480078253715283</v>
      </c>
      <c r="AD1105" s="865">
        <v>0</v>
      </c>
      <c r="AE1105" s="360" t="s">
        <v>1920</v>
      </c>
      <c r="AF1105" s="844" t="s">
        <v>1760</v>
      </c>
      <c r="AG1105" s="364" t="s">
        <v>1435</v>
      </c>
      <c r="AH1105" s="364" t="s">
        <v>1747</v>
      </c>
      <c r="AI1105" s="364">
        <v>1000</v>
      </c>
      <c r="AJ1105" s="364">
        <v>1000</v>
      </c>
      <c r="AK1105" s="364">
        <v>1000</v>
      </c>
      <c r="AL1105" s="359">
        <v>1.66E-2</v>
      </c>
      <c r="AM1105" s="359">
        <v>0.2</v>
      </c>
      <c r="AN1105" s="664" t="s">
        <v>2161</v>
      </c>
      <c r="AO1105" s="357" t="s">
        <v>1323</v>
      </c>
      <c r="AP1105" s="360" t="s">
        <v>1744</v>
      </c>
      <c r="AQ1105" s="366" t="s">
        <v>659</v>
      </c>
      <c r="AR1105" s="359">
        <v>3.8733333333333302E-3</v>
      </c>
      <c r="AS1105" s="359">
        <v>3.8733333333333302E-3</v>
      </c>
      <c r="AT1105" s="359" t="s">
        <v>1417</v>
      </c>
      <c r="AX1105" s="198"/>
      <c r="AY1105" s="184"/>
      <c r="AZ1105" s="184"/>
      <c r="BA1105" s="184"/>
      <c r="BB1105" s="848"/>
      <c r="BC1105" s="184"/>
      <c r="BD1105" s="184"/>
      <c r="BE1105" s="184"/>
      <c r="BF1105" s="184"/>
      <c r="BG1105" s="848"/>
      <c r="BH1105" s="186"/>
      <c r="BI1105" s="199"/>
      <c r="BJ1105" s="199"/>
      <c r="BK1105" s="199"/>
      <c r="BL1105" s="186"/>
      <c r="BM1105" s="186"/>
      <c r="BN1105" s="186"/>
      <c r="BO1105" s="186"/>
      <c r="BP1105" s="186"/>
      <c r="BQ1105" s="186"/>
      <c r="BR1105" s="186"/>
      <c r="BS1105" s="186"/>
      <c r="BT1105" s="187"/>
      <c r="BU1105" s="188"/>
      <c r="BV1105" s="189"/>
      <c r="BW1105" s="185"/>
    </row>
    <row r="1106" spans="2:75" customFormat="1" ht="18.75">
      <c r="B1106" s="353" t="s">
        <v>351</v>
      </c>
      <c r="C1106" s="354">
        <v>26362460000153</v>
      </c>
      <c r="D1106" s="355" t="s">
        <v>14</v>
      </c>
      <c r="E1106" s="355" t="s">
        <v>614</v>
      </c>
      <c r="F1106" s="355" t="s">
        <v>1417</v>
      </c>
      <c r="G1106" s="356" t="s">
        <v>1417</v>
      </c>
      <c r="H1106" s="356" t="s">
        <v>1337</v>
      </c>
      <c r="I1106" s="356" t="s">
        <v>34</v>
      </c>
      <c r="J1106" s="356" t="s">
        <v>608</v>
      </c>
      <c r="K1106" s="357" t="s">
        <v>48</v>
      </c>
      <c r="L1106" s="358"/>
      <c r="M1106" s="358" t="s">
        <v>34</v>
      </c>
      <c r="N1106" s="357">
        <v>432369</v>
      </c>
      <c r="O1106" s="357" t="s">
        <v>1320</v>
      </c>
      <c r="P1106" s="361">
        <v>42732</v>
      </c>
      <c r="Q1106" s="362">
        <v>123.10235</v>
      </c>
      <c r="R1106" s="362">
        <v>121.49714348000009</v>
      </c>
      <c r="S1106" s="841">
        <v>32</v>
      </c>
      <c r="T1106" s="359">
        <v>0.22495531694730775</v>
      </c>
      <c r="U1106" s="664">
        <v>2.2492637091042207</v>
      </c>
      <c r="V1106" s="359">
        <v>0.22967912274277769</v>
      </c>
      <c r="W1106" s="664">
        <v>1.9986908788081468</v>
      </c>
      <c r="X1106" s="359">
        <v>0.19209779687255324</v>
      </c>
      <c r="Y1106" s="664">
        <v>1.2633795939418939</v>
      </c>
      <c r="Z1106" s="359">
        <v>0.33352937045749687</v>
      </c>
      <c r="AA1106" s="664">
        <v>1.7615750964014847</v>
      </c>
      <c r="AB1106" s="359">
        <v>0.21373925893089421</v>
      </c>
      <c r="AC1106" s="363">
        <v>0.53693618691537859</v>
      </c>
      <c r="AD1106" s="865">
        <v>34719644000156</v>
      </c>
      <c r="AE1106" s="360" t="s">
        <v>1920</v>
      </c>
      <c r="AF1106" s="844" t="s">
        <v>1760</v>
      </c>
      <c r="AG1106" s="364" t="s">
        <v>1435</v>
      </c>
      <c r="AH1106" s="364" t="s">
        <v>1742</v>
      </c>
      <c r="AI1106" s="364">
        <v>10000</v>
      </c>
      <c r="AJ1106" s="364">
        <v>1000</v>
      </c>
      <c r="AK1106" s="364">
        <v>10000</v>
      </c>
      <c r="AL1106" s="359">
        <v>0.02</v>
      </c>
      <c r="AM1106" s="359">
        <v>0.2</v>
      </c>
      <c r="AN1106" s="664" t="s">
        <v>34</v>
      </c>
      <c r="AO1106" s="357" t="s">
        <v>1323</v>
      </c>
      <c r="AP1106" s="360" t="s">
        <v>1744</v>
      </c>
      <c r="AQ1106" s="366" t="s">
        <v>659</v>
      </c>
      <c r="AR1106" s="359">
        <v>4.6666666666666697E-3</v>
      </c>
      <c r="AS1106" s="359">
        <v>4.6666666666666697E-3</v>
      </c>
      <c r="AT1106" s="359" t="s">
        <v>1417</v>
      </c>
      <c r="AX1106" s="198"/>
      <c r="AY1106" s="184"/>
      <c r="AZ1106" s="184"/>
      <c r="BA1106" s="184"/>
      <c r="BB1106" s="848"/>
      <c r="BC1106" s="184"/>
      <c r="BD1106" s="184"/>
      <c r="BE1106" s="184"/>
      <c r="BF1106" s="184"/>
      <c r="BG1106" s="848"/>
      <c r="BH1106" s="186"/>
      <c r="BI1106" s="199"/>
      <c r="BJ1106" s="199"/>
      <c r="BK1106" s="199"/>
      <c r="BL1106" s="186"/>
      <c r="BM1106" s="186"/>
      <c r="BN1106" s="186"/>
      <c r="BO1106" s="186"/>
      <c r="BP1106" s="186"/>
      <c r="BQ1106" s="186"/>
      <c r="BR1106" s="186"/>
      <c r="BS1106" s="186"/>
      <c r="BT1106" s="187"/>
      <c r="BU1106" s="188"/>
      <c r="BV1106" s="189"/>
      <c r="BW1106" s="185"/>
    </row>
    <row r="1107" spans="2:75" customFormat="1" ht="18.75">
      <c r="B1107" s="353" t="s">
        <v>1162</v>
      </c>
      <c r="C1107" s="354">
        <v>27783868000161</v>
      </c>
      <c r="D1107" s="355" t="s">
        <v>14</v>
      </c>
      <c r="E1107" s="355" t="s">
        <v>607</v>
      </c>
      <c r="F1107" s="355" t="s">
        <v>1417</v>
      </c>
      <c r="G1107" s="356" t="s">
        <v>1417</v>
      </c>
      <c r="H1107" s="356" t="s">
        <v>34</v>
      </c>
      <c r="I1107" s="356" t="s">
        <v>34</v>
      </c>
      <c r="J1107" s="356" t="s">
        <v>608</v>
      </c>
      <c r="K1107" s="357" t="s">
        <v>48</v>
      </c>
      <c r="L1107" s="358"/>
      <c r="M1107" s="358" t="s">
        <v>34</v>
      </c>
      <c r="N1107" s="357">
        <v>450456</v>
      </c>
      <c r="O1107" s="357" t="s">
        <v>1320</v>
      </c>
      <c r="P1107" s="361">
        <v>43009</v>
      </c>
      <c r="Q1107" s="362">
        <v>93.971304079999996</v>
      </c>
      <c r="R1107" s="362">
        <v>70.803462716095623</v>
      </c>
      <c r="S1107" s="841">
        <v>32</v>
      </c>
      <c r="T1107" s="359">
        <v>0.19085089467782979</v>
      </c>
      <c r="U1107" s="664">
        <v>1.9082633701405913</v>
      </c>
      <c r="V1107" s="359">
        <v>0.20141458542183188</v>
      </c>
      <c r="W1107" s="664">
        <v>1.7527300258473253</v>
      </c>
      <c r="X1107" s="359">
        <v>0.2974067878474993</v>
      </c>
      <c r="Y1107" s="664">
        <v>1.9559707242015838</v>
      </c>
      <c r="Z1107" s="359">
        <v>0.12386818709869862</v>
      </c>
      <c r="AA1107" s="664">
        <v>0.6542245839704055</v>
      </c>
      <c r="AB1107" s="359">
        <v>0.21422393326655667</v>
      </c>
      <c r="AC1107" s="363">
        <v>0.40378217337600869</v>
      </c>
      <c r="AD1107" s="865">
        <v>28589709000193</v>
      </c>
      <c r="AE1107" s="360" t="s">
        <v>1907</v>
      </c>
      <c r="AF1107" s="844" t="s">
        <v>1760</v>
      </c>
      <c r="AG1107" s="364" t="s">
        <v>1435</v>
      </c>
      <c r="AH1107" s="364" t="s">
        <v>1747</v>
      </c>
      <c r="AI1107" s="364">
        <v>500</v>
      </c>
      <c r="AJ1107" s="364">
        <v>500</v>
      </c>
      <c r="AK1107" s="364">
        <v>500</v>
      </c>
      <c r="AL1107" s="359">
        <v>1.7000000000000001E-2</v>
      </c>
      <c r="AM1107" s="359">
        <v>0.2</v>
      </c>
      <c r="AN1107" s="664" t="s">
        <v>2194</v>
      </c>
      <c r="AO1107" s="357" t="s">
        <v>1323</v>
      </c>
      <c r="AP1107" s="360" t="s">
        <v>1744</v>
      </c>
      <c r="AQ1107" s="366" t="s">
        <v>670</v>
      </c>
      <c r="AR1107" s="359">
        <v>4.5333333333333302E-3</v>
      </c>
      <c r="AS1107" s="359">
        <v>4.5333333333333302E-3</v>
      </c>
      <c r="AT1107" s="359" t="s">
        <v>1417</v>
      </c>
      <c r="AX1107" s="198"/>
      <c r="AY1107" s="184"/>
      <c r="AZ1107" s="184"/>
      <c r="BA1107" s="184"/>
      <c r="BB1107" s="848"/>
      <c r="BC1107" s="184"/>
      <c r="BD1107" s="184"/>
      <c r="BE1107" s="184"/>
      <c r="BF1107" s="184"/>
      <c r="BG1107" s="848"/>
      <c r="BH1107" s="186"/>
      <c r="BI1107" s="199"/>
      <c r="BJ1107" s="199"/>
      <c r="BK1107" s="199"/>
      <c r="BL1107" s="186"/>
      <c r="BM1107" s="186"/>
      <c r="BN1107" s="186"/>
      <c r="BO1107" s="186"/>
      <c r="BP1107" s="186"/>
      <c r="BQ1107" s="186"/>
      <c r="BR1107" s="186"/>
      <c r="BS1107" s="186"/>
      <c r="BT1107" s="187"/>
      <c r="BU1107" s="188"/>
      <c r="BV1107" s="189"/>
      <c r="BW1107" s="185"/>
    </row>
    <row r="1108" spans="2:75" customFormat="1" ht="18.75">
      <c r="B1108" s="353" t="s">
        <v>1164</v>
      </c>
      <c r="C1108" s="354">
        <v>32041623000107</v>
      </c>
      <c r="D1108" s="355" t="s">
        <v>14</v>
      </c>
      <c r="E1108" s="355" t="s">
        <v>614</v>
      </c>
      <c r="F1108" s="355" t="s">
        <v>1417</v>
      </c>
      <c r="G1108" s="356" t="s">
        <v>1417</v>
      </c>
      <c r="H1108" s="356" t="s">
        <v>1337</v>
      </c>
      <c r="I1108" s="356" t="s">
        <v>34</v>
      </c>
      <c r="J1108" s="356" t="s">
        <v>608</v>
      </c>
      <c r="K1108" s="357" t="s">
        <v>48</v>
      </c>
      <c r="L1108" s="358"/>
      <c r="M1108" s="358" t="s">
        <v>34</v>
      </c>
      <c r="N1108" s="357">
        <v>483303</v>
      </c>
      <c r="O1108" s="357" t="s">
        <v>1320</v>
      </c>
      <c r="P1108" s="361">
        <v>43464</v>
      </c>
      <c r="Q1108" s="362">
        <v>56.544337769999998</v>
      </c>
      <c r="R1108" s="362">
        <v>55.401817977609539</v>
      </c>
      <c r="S1108" s="841">
        <v>32</v>
      </c>
      <c r="T1108" s="359">
        <v>0.22559292062569813</v>
      </c>
      <c r="U1108" s="664">
        <v>2.2556389254541003</v>
      </c>
      <c r="V1108" s="359">
        <v>0.18774083048063295</v>
      </c>
      <c r="W1108" s="664">
        <v>1.6337396319723054</v>
      </c>
      <c r="X1108" s="359">
        <v>0.35762018312920474</v>
      </c>
      <c r="Y1108" s="664">
        <v>2.3519792996218101</v>
      </c>
      <c r="Z1108" s="359">
        <v>0.33613823046067592</v>
      </c>
      <c r="AA1108" s="664">
        <v>1.7753541012468279</v>
      </c>
      <c r="AB1108" s="359">
        <v>0.19153032778322993</v>
      </c>
      <c r="AC1108" s="363">
        <v>0.38023247422596901</v>
      </c>
      <c r="AD1108" s="865">
        <v>32041557000167</v>
      </c>
      <c r="AE1108" s="360" t="s">
        <v>1907</v>
      </c>
      <c r="AF1108" s="844" t="s">
        <v>1760</v>
      </c>
      <c r="AG1108" s="364" t="s">
        <v>1435</v>
      </c>
      <c r="AH1108" s="364" t="s">
        <v>1742</v>
      </c>
      <c r="AI1108" s="364">
        <v>500</v>
      </c>
      <c r="AJ1108" s="364">
        <v>100</v>
      </c>
      <c r="AK1108" s="364">
        <v>100</v>
      </c>
      <c r="AL1108" s="359">
        <v>1.7000000000000001E-2</v>
      </c>
      <c r="AM1108" s="359">
        <v>0.2</v>
      </c>
      <c r="AN1108" s="664" t="s">
        <v>34</v>
      </c>
      <c r="AO1108" s="357" t="s">
        <v>1323</v>
      </c>
      <c r="AP1108" s="360" t="s">
        <v>1744</v>
      </c>
      <c r="AQ1108" s="366" t="s">
        <v>659</v>
      </c>
      <c r="AR1108" s="359">
        <v>4.5333333333333302E-3</v>
      </c>
      <c r="AS1108" s="359">
        <v>7.9333333333333304E-3</v>
      </c>
      <c r="AT1108" s="359" t="s">
        <v>1417</v>
      </c>
      <c r="AX1108" s="198"/>
      <c r="AY1108" s="184"/>
      <c r="AZ1108" s="184"/>
      <c r="BA1108" s="184"/>
      <c r="BB1108" s="848"/>
      <c r="BC1108" s="184"/>
      <c r="BD1108" s="184"/>
      <c r="BE1108" s="184"/>
      <c r="BF1108" s="184"/>
      <c r="BG1108" s="848"/>
      <c r="BH1108" s="186"/>
      <c r="BI1108" s="199"/>
      <c r="BJ1108" s="199"/>
      <c r="BK1108" s="199"/>
      <c r="BL1108" s="186"/>
      <c r="BM1108" s="186"/>
      <c r="BN1108" s="186"/>
      <c r="BO1108" s="186"/>
      <c r="BP1108" s="186"/>
      <c r="BQ1108" s="186"/>
      <c r="BR1108" s="186"/>
      <c r="BS1108" s="186"/>
      <c r="BT1108" s="187"/>
      <c r="BU1108" s="188"/>
      <c r="BV1108" s="189"/>
      <c r="BW1108" s="185"/>
    </row>
    <row r="1109" spans="2:75" customFormat="1" ht="18.75">
      <c r="B1109" s="353" t="s">
        <v>1165</v>
      </c>
      <c r="C1109" s="354">
        <v>41081041000137</v>
      </c>
      <c r="D1109" s="355" t="s">
        <v>14</v>
      </c>
      <c r="E1109" s="355" t="s">
        <v>614</v>
      </c>
      <c r="F1109" s="355" t="s">
        <v>1417</v>
      </c>
      <c r="G1109" s="356" t="s">
        <v>1417</v>
      </c>
      <c r="H1109" s="356" t="s">
        <v>1336</v>
      </c>
      <c r="I1109" s="356" t="s">
        <v>34</v>
      </c>
      <c r="J1109" s="356" t="s">
        <v>608</v>
      </c>
      <c r="K1109" s="357" t="s">
        <v>48</v>
      </c>
      <c r="L1109" s="358"/>
      <c r="M1109" s="358" t="s">
        <v>1414</v>
      </c>
      <c r="N1109" s="357">
        <v>588741</v>
      </c>
      <c r="O1109" s="357" t="s">
        <v>1323</v>
      </c>
      <c r="P1109" s="361">
        <v>44294</v>
      </c>
      <c r="Q1109" s="362">
        <v>16.030939579999998</v>
      </c>
      <c r="R1109" s="362">
        <v>28.453636640796812</v>
      </c>
      <c r="S1109" s="841">
        <v>32</v>
      </c>
      <c r="T1109" s="359">
        <v>5.0018155812407983E-2</v>
      </c>
      <c r="U1109" s="664">
        <v>0.50011719745891536</v>
      </c>
      <c r="V1109" s="359">
        <v>4.2210515994350439E-2</v>
      </c>
      <c r="W1109" s="664">
        <v>0.36732016519488608</v>
      </c>
      <c r="X1109" s="359"/>
      <c r="Y1109" s="664"/>
      <c r="Z1109" s="359"/>
      <c r="AA1109" s="664"/>
      <c r="AB1109" s="359">
        <v>0.10070842817979182</v>
      </c>
      <c r="AC1109" s="363">
        <v>-0.72192829714467721</v>
      </c>
      <c r="AD1109" s="865">
        <v>18611600000151</v>
      </c>
      <c r="AE1109" s="360" t="s">
        <v>1907</v>
      </c>
      <c r="AF1109" s="844" t="s">
        <v>1760</v>
      </c>
      <c r="AG1109" s="364" t="s">
        <v>1435</v>
      </c>
      <c r="AH1109" s="364" t="s">
        <v>1742</v>
      </c>
      <c r="AI1109" s="364">
        <v>500</v>
      </c>
      <c r="AJ1109" s="364">
        <v>100</v>
      </c>
      <c r="AK1109" s="364">
        <v>100</v>
      </c>
      <c r="AL1109" s="359">
        <v>1.7000000000000001E-2</v>
      </c>
      <c r="AM1109" s="359">
        <v>0.2</v>
      </c>
      <c r="AN1109" s="664" t="s">
        <v>34</v>
      </c>
      <c r="AO1109" s="357" t="s">
        <v>1323</v>
      </c>
      <c r="AP1109" s="360" t="s">
        <v>1762</v>
      </c>
      <c r="AQ1109" s="366" t="s">
        <v>668</v>
      </c>
      <c r="AR1109" s="359">
        <v>2.8338999999999999E-3</v>
      </c>
      <c r="AS1109" s="359">
        <v>2.8338999999999999E-3</v>
      </c>
      <c r="AT1109" s="359" t="s">
        <v>1417</v>
      </c>
      <c r="AX1109" s="198"/>
      <c r="AY1109" s="184"/>
      <c r="AZ1109" s="184"/>
      <c r="BA1109" s="184"/>
      <c r="BB1109" s="848"/>
      <c r="BC1109" s="184"/>
      <c r="BD1109" s="184"/>
      <c r="BE1109" s="184"/>
      <c r="BF1109" s="184"/>
      <c r="BG1109" s="848"/>
      <c r="BH1109" s="186"/>
      <c r="BI1109" s="199"/>
      <c r="BJ1109" s="199"/>
      <c r="BK1109" s="199"/>
      <c r="BL1109" s="186"/>
      <c r="BM1109" s="186"/>
      <c r="BN1109" s="186"/>
      <c r="BO1109" s="186"/>
      <c r="BP1109" s="186"/>
      <c r="BQ1109" s="186"/>
      <c r="BR1109" s="186"/>
      <c r="BS1109" s="186"/>
      <c r="BT1109" s="187"/>
      <c r="BU1109" s="188"/>
      <c r="BV1109" s="189"/>
      <c r="BW1109" s="185"/>
    </row>
    <row r="1110" spans="2:75" customFormat="1" ht="18.75">
      <c r="B1110" s="353" t="s">
        <v>1166</v>
      </c>
      <c r="C1110" s="354">
        <v>19211696000123</v>
      </c>
      <c r="D1110" s="355" t="s">
        <v>14</v>
      </c>
      <c r="E1110" s="355" t="s">
        <v>614</v>
      </c>
      <c r="F1110" s="355" t="s">
        <v>1417</v>
      </c>
      <c r="G1110" s="356" t="s">
        <v>1417</v>
      </c>
      <c r="H1110" s="356" t="s">
        <v>1336</v>
      </c>
      <c r="I1110" s="356" t="s">
        <v>34</v>
      </c>
      <c r="J1110" s="356" t="s">
        <v>608</v>
      </c>
      <c r="K1110" s="357" t="s">
        <v>48</v>
      </c>
      <c r="L1110" s="358"/>
      <c r="M1110" s="358" t="s">
        <v>1414</v>
      </c>
      <c r="N1110" s="357">
        <v>364010</v>
      </c>
      <c r="O1110" s="357" t="s">
        <v>1320</v>
      </c>
      <c r="P1110" s="361">
        <v>41614</v>
      </c>
      <c r="Q1110" s="362">
        <v>447.95185500000002</v>
      </c>
      <c r="R1110" s="362">
        <v>364.96824075298821</v>
      </c>
      <c r="S1110" s="841">
        <v>32</v>
      </c>
      <c r="T1110" s="359">
        <v>4.9453126793889357E-2</v>
      </c>
      <c r="U1110" s="664">
        <v>0.49446763432259527</v>
      </c>
      <c r="V1110" s="359">
        <v>4.1618463234799119E-2</v>
      </c>
      <c r="W1110" s="664">
        <v>0.36216806239965882</v>
      </c>
      <c r="X1110" s="359">
        <v>0.15341704104134513</v>
      </c>
      <c r="Y1110" s="664">
        <v>1.0089858508016802</v>
      </c>
      <c r="Z1110" s="359">
        <v>0.22293892043644514</v>
      </c>
      <c r="AA1110" s="664">
        <v>1.1774784623038776</v>
      </c>
      <c r="AB1110" s="359">
        <v>0.10001162878565437</v>
      </c>
      <c r="AC1110" s="363">
        <v>-0.73287794342990498</v>
      </c>
      <c r="AD1110" s="865">
        <v>18611600000151</v>
      </c>
      <c r="AE1110" s="360" t="s">
        <v>1907</v>
      </c>
      <c r="AF1110" s="844" t="s">
        <v>1760</v>
      </c>
      <c r="AG1110" s="364" t="s">
        <v>1435</v>
      </c>
      <c r="AH1110" s="364" t="s">
        <v>1742</v>
      </c>
      <c r="AI1110" s="364">
        <v>50000500</v>
      </c>
      <c r="AJ1110" s="364">
        <v>100</v>
      </c>
      <c r="AK1110" s="364">
        <v>100</v>
      </c>
      <c r="AL1110" s="359">
        <v>1.7000000000000001E-2</v>
      </c>
      <c r="AM1110" s="359">
        <v>0.2</v>
      </c>
      <c r="AN1110" s="664" t="s">
        <v>34</v>
      </c>
      <c r="AO1110" s="357" t="s">
        <v>1323</v>
      </c>
      <c r="AP1110" s="360" t="s">
        <v>1762</v>
      </c>
      <c r="AQ1110" s="366" t="s">
        <v>668</v>
      </c>
      <c r="AR1110" s="359">
        <v>1.1333333333333299E-3</v>
      </c>
      <c r="AS1110" s="359">
        <v>1.1333333333333299E-3</v>
      </c>
      <c r="AT1110" s="359" t="s">
        <v>1417</v>
      </c>
      <c r="AX1110" s="198"/>
      <c r="AY1110" s="184"/>
      <c r="AZ1110" s="184"/>
      <c r="BA1110" s="184"/>
      <c r="BB1110" s="848"/>
      <c r="BC1110" s="184"/>
      <c r="BD1110" s="184"/>
      <c r="BE1110" s="184"/>
      <c r="BF1110" s="184"/>
      <c r="BG1110" s="848"/>
      <c r="BH1110" s="186"/>
      <c r="BI1110" s="199"/>
      <c r="BJ1110" s="199"/>
      <c r="BK1110" s="199"/>
      <c r="BL1110" s="186"/>
      <c r="BM1110" s="186"/>
      <c r="BN1110" s="186"/>
      <c r="BO1110" s="186"/>
      <c r="BP1110" s="186"/>
      <c r="BQ1110" s="186"/>
      <c r="BR1110" s="186"/>
      <c r="BS1110" s="186"/>
      <c r="BT1110" s="187"/>
      <c r="BU1110" s="188"/>
      <c r="BV1110" s="189"/>
      <c r="BW1110" s="185"/>
    </row>
    <row r="1111" spans="2:75" customFormat="1" ht="18.75">
      <c r="B1111" s="353" t="s">
        <v>547</v>
      </c>
      <c r="C1111" s="354">
        <v>43584490000123</v>
      </c>
      <c r="D1111" s="355" t="s">
        <v>14</v>
      </c>
      <c r="E1111" s="355" t="s">
        <v>614</v>
      </c>
      <c r="F1111" s="355" t="s">
        <v>1417</v>
      </c>
      <c r="G1111" s="356" t="s">
        <v>1417</v>
      </c>
      <c r="H1111" s="356" t="s">
        <v>1337</v>
      </c>
      <c r="I1111" s="356" t="s">
        <v>34</v>
      </c>
      <c r="J1111" s="356" t="s">
        <v>608</v>
      </c>
      <c r="K1111" s="357" t="s">
        <v>48</v>
      </c>
      <c r="L1111" s="358"/>
      <c r="M1111" s="358" t="s">
        <v>1414</v>
      </c>
      <c r="N1111" s="357">
        <v>619868</v>
      </c>
      <c r="O1111" s="357" t="s">
        <v>1320</v>
      </c>
      <c r="P1111" s="361">
        <v>44495</v>
      </c>
      <c r="Q1111" s="362"/>
      <c r="R1111" s="362"/>
      <c r="S1111" s="841">
        <v>32</v>
      </c>
      <c r="T1111" s="359"/>
      <c r="U1111" s="664"/>
      <c r="V1111" s="359"/>
      <c r="W1111" s="664"/>
      <c r="X1111" s="359"/>
      <c r="Y1111" s="664"/>
      <c r="Z1111" s="359"/>
      <c r="AA1111" s="664"/>
      <c r="AB1111" s="359"/>
      <c r="AC1111" s="363"/>
      <c r="AD1111" s="865">
        <v>43508900000157</v>
      </c>
      <c r="AE1111" s="360" t="s">
        <v>1907</v>
      </c>
      <c r="AF1111" s="844" t="s">
        <v>1760</v>
      </c>
      <c r="AG1111" s="364" t="s">
        <v>1435</v>
      </c>
      <c r="AH1111" s="364" t="s">
        <v>1742</v>
      </c>
      <c r="AI1111" s="364">
        <v>500</v>
      </c>
      <c r="AJ1111" s="364">
        <v>100</v>
      </c>
      <c r="AK1111" s="364">
        <v>100</v>
      </c>
      <c r="AL1111" s="359">
        <v>1.7000000000000001E-2</v>
      </c>
      <c r="AM1111" s="359">
        <v>0.2</v>
      </c>
      <c r="AN1111" s="664" t="s">
        <v>2161</v>
      </c>
      <c r="AO1111" s="357" t="s">
        <v>1323</v>
      </c>
      <c r="AP1111" s="360" t="s">
        <v>1762</v>
      </c>
      <c r="AQ1111" s="366" t="s">
        <v>668</v>
      </c>
      <c r="AR1111" s="359">
        <v>2.8338999999999999E-3</v>
      </c>
      <c r="AS1111" s="359">
        <v>2.8338999999999999E-3</v>
      </c>
      <c r="AT1111" s="359" t="s">
        <v>1417</v>
      </c>
      <c r="AX1111" s="198"/>
      <c r="AY1111" s="184"/>
      <c r="AZ1111" s="184"/>
      <c r="BA1111" s="184"/>
      <c r="BB1111" s="848"/>
      <c r="BC1111" s="184"/>
      <c r="BD1111" s="184"/>
      <c r="BE1111" s="184"/>
      <c r="BF1111" s="184"/>
      <c r="BG1111" s="848"/>
      <c r="BH1111" s="186"/>
      <c r="BI1111" s="199"/>
      <c r="BJ1111" s="199"/>
      <c r="BK1111" s="199"/>
      <c r="BL1111" s="186"/>
      <c r="BM1111" s="186"/>
      <c r="BN1111" s="186"/>
      <c r="BO1111" s="186"/>
      <c r="BP1111" s="186"/>
      <c r="BQ1111" s="186"/>
      <c r="BR1111" s="186"/>
      <c r="BS1111" s="186"/>
      <c r="BT1111" s="187"/>
      <c r="BU1111" s="188"/>
      <c r="BV1111" s="189"/>
      <c r="BW1111" s="185"/>
    </row>
    <row r="1112" spans="2:75" customFormat="1" ht="18.75">
      <c r="B1112" s="353" t="s">
        <v>360</v>
      </c>
      <c r="C1112" s="354">
        <v>41514301000110</v>
      </c>
      <c r="D1112" s="355" t="s">
        <v>14</v>
      </c>
      <c r="E1112" s="355" t="s">
        <v>614</v>
      </c>
      <c r="F1112" s="355" t="s">
        <v>1417</v>
      </c>
      <c r="G1112" s="356" t="s">
        <v>1417</v>
      </c>
      <c r="H1112" s="356" t="s">
        <v>1337</v>
      </c>
      <c r="I1112" s="356" t="s">
        <v>34</v>
      </c>
      <c r="J1112" s="356" t="s">
        <v>611</v>
      </c>
      <c r="K1112" s="357" t="s">
        <v>48</v>
      </c>
      <c r="L1112" s="358"/>
      <c r="M1112" s="358" t="s">
        <v>34</v>
      </c>
      <c r="N1112" s="357">
        <v>589268</v>
      </c>
      <c r="O1112" s="357" t="s">
        <v>1320</v>
      </c>
      <c r="P1112" s="361">
        <v>44316</v>
      </c>
      <c r="Q1112" s="362">
        <v>438.84721714</v>
      </c>
      <c r="R1112" s="362">
        <v>401.08757405326708</v>
      </c>
      <c r="S1112" s="841">
        <v>32</v>
      </c>
      <c r="T1112" s="359">
        <v>5.8661022055102929E-2</v>
      </c>
      <c r="U1112" s="664">
        <v>0.58653473871173778</v>
      </c>
      <c r="V1112" s="359">
        <v>7.3010801792897428E-2</v>
      </c>
      <c r="W1112" s="664">
        <v>0.63534735702277612</v>
      </c>
      <c r="X1112" s="359"/>
      <c r="Y1112" s="664"/>
      <c r="Z1112" s="359"/>
      <c r="AA1112" s="664"/>
      <c r="AB1112" s="359">
        <v>0.1791657816032998</v>
      </c>
      <c r="AC1112" s="363">
        <v>-0.23388382474834904</v>
      </c>
      <c r="AD1112" s="865">
        <v>41673022000108</v>
      </c>
      <c r="AE1112" s="360" t="s">
        <v>2066</v>
      </c>
      <c r="AF1112" s="844" t="s">
        <v>1760</v>
      </c>
      <c r="AG1112" s="364" t="s">
        <v>1435</v>
      </c>
      <c r="AH1112" s="364" t="s">
        <v>1747</v>
      </c>
      <c r="AI1112" s="364">
        <v>5000</v>
      </c>
      <c r="AJ1112" s="364">
        <v>1000</v>
      </c>
      <c r="AK1112" s="364">
        <v>5000</v>
      </c>
      <c r="AL1112" s="359">
        <v>1.8700000000000001E-2</v>
      </c>
      <c r="AM1112" s="359">
        <v>0.2</v>
      </c>
      <c r="AN1112" s="664" t="s">
        <v>34</v>
      </c>
      <c r="AO1112" s="357" t="s">
        <v>1323</v>
      </c>
      <c r="AP1112" s="360" t="s">
        <v>1762</v>
      </c>
      <c r="AQ1112" s="366" t="s">
        <v>668</v>
      </c>
      <c r="AR1112" s="359">
        <v>4.3633333333333302E-3</v>
      </c>
      <c r="AS1112" s="359">
        <v>4.3633333333333302E-3</v>
      </c>
      <c r="AT1112" s="359" t="s">
        <v>1417</v>
      </c>
      <c r="AX1112" s="198"/>
      <c r="AY1112" s="184"/>
      <c r="AZ1112" s="184"/>
      <c r="BA1112" s="184"/>
      <c r="BB1112" s="848"/>
      <c r="BC1112" s="184"/>
      <c r="BD1112" s="184"/>
      <c r="BE1112" s="184"/>
      <c r="BF1112" s="184"/>
      <c r="BG1112" s="848"/>
      <c r="BH1112" s="186"/>
      <c r="BI1112" s="199"/>
      <c r="BJ1112" s="199"/>
      <c r="BK1112" s="199"/>
      <c r="BL1112" s="186"/>
      <c r="BM1112" s="186"/>
      <c r="BN1112" s="186"/>
      <c r="BO1112" s="186"/>
      <c r="BP1112" s="186"/>
      <c r="BQ1112" s="186"/>
      <c r="BR1112" s="186"/>
      <c r="BS1112" s="186"/>
      <c r="BT1112" s="187"/>
      <c r="BU1112" s="188"/>
      <c r="BV1112" s="189"/>
      <c r="BW1112" s="185"/>
    </row>
    <row r="1113" spans="2:75" customFormat="1" ht="18.75">
      <c r="B1113" s="353" t="s">
        <v>571</v>
      </c>
      <c r="C1113" s="354">
        <v>43214564000130</v>
      </c>
      <c r="D1113" s="355" t="s">
        <v>14</v>
      </c>
      <c r="E1113" s="355" t="s">
        <v>614</v>
      </c>
      <c r="F1113" s="355" t="s">
        <v>1417</v>
      </c>
      <c r="G1113" s="356" t="s">
        <v>1417</v>
      </c>
      <c r="H1113" s="356" t="s">
        <v>1337</v>
      </c>
      <c r="I1113" s="356" t="s">
        <v>34</v>
      </c>
      <c r="J1113" s="356" t="s">
        <v>608</v>
      </c>
      <c r="K1113" s="357" t="s">
        <v>48</v>
      </c>
      <c r="L1113" s="358"/>
      <c r="M1113" s="358" t="s">
        <v>34</v>
      </c>
      <c r="N1113" s="357">
        <v>613509</v>
      </c>
      <c r="O1113" s="357" t="s">
        <v>1320</v>
      </c>
      <c r="P1113" s="361">
        <v>44455</v>
      </c>
      <c r="Q1113" s="362">
        <v>279.53480761999998</v>
      </c>
      <c r="R1113" s="362">
        <v>252.53142513591848</v>
      </c>
      <c r="S1113" s="841">
        <v>32</v>
      </c>
      <c r="T1113" s="359">
        <v>5.5816777185216049E-2</v>
      </c>
      <c r="U1113" s="664">
        <v>0.55809594983376287</v>
      </c>
      <c r="V1113" s="359">
        <v>5.6199841290100139E-2</v>
      </c>
      <c r="W1113" s="664">
        <v>0.48905668410613407</v>
      </c>
      <c r="X1113" s="359"/>
      <c r="Y1113" s="664"/>
      <c r="Z1113" s="359"/>
      <c r="AA1113" s="664"/>
      <c r="AB1113" s="359">
        <v>0.17860580321197558</v>
      </c>
      <c r="AC1113" s="363">
        <v>-0.32874037524144445</v>
      </c>
      <c r="AD1113" s="865">
        <v>41514301000110</v>
      </c>
      <c r="AE1113" s="360" t="s">
        <v>1813</v>
      </c>
      <c r="AF1113" s="844" t="s">
        <v>1760</v>
      </c>
      <c r="AG1113" s="364" t="s">
        <v>1435</v>
      </c>
      <c r="AH1113" s="364" t="s">
        <v>1747</v>
      </c>
      <c r="AI1113" s="364">
        <v>5000</v>
      </c>
      <c r="AJ1113" s="364">
        <v>1000</v>
      </c>
      <c r="AK1113" s="364">
        <v>5000</v>
      </c>
      <c r="AL1113" s="359">
        <v>0</v>
      </c>
      <c r="AM1113" s="359">
        <v>0</v>
      </c>
      <c r="AN1113" s="664" t="s">
        <v>2161</v>
      </c>
      <c r="AO1113" s="357" t="s">
        <v>1323</v>
      </c>
      <c r="AP1113" s="360" t="s">
        <v>1762</v>
      </c>
      <c r="AQ1113" s="366" t="s">
        <v>668</v>
      </c>
      <c r="AR1113" s="359">
        <v>4.3627099999999997E-3</v>
      </c>
      <c r="AS1113" s="359">
        <v>4.3627099999999997E-3</v>
      </c>
      <c r="AT1113" s="359" t="s">
        <v>1417</v>
      </c>
      <c r="AX1113" s="198"/>
      <c r="AY1113" s="184"/>
      <c r="AZ1113" s="184"/>
      <c r="BA1113" s="184"/>
      <c r="BB1113" s="848"/>
      <c r="BC1113" s="184"/>
      <c r="BD1113" s="184"/>
      <c r="BE1113" s="184"/>
      <c r="BF1113" s="184"/>
      <c r="BG1113" s="848"/>
      <c r="BH1113" s="186"/>
      <c r="BI1113" s="199"/>
      <c r="BJ1113" s="199"/>
      <c r="BK1113" s="199"/>
      <c r="BL1113" s="186"/>
      <c r="BM1113" s="186"/>
      <c r="BN1113" s="186"/>
      <c r="BO1113" s="186"/>
      <c r="BP1113" s="186"/>
      <c r="BQ1113" s="186"/>
      <c r="BR1113" s="186"/>
      <c r="BS1113" s="186"/>
      <c r="BT1113" s="187"/>
      <c r="BU1113" s="188"/>
      <c r="BV1113" s="189"/>
      <c r="BW1113" s="185"/>
    </row>
    <row r="1114" spans="2:75" customFormat="1" ht="18.75">
      <c r="B1114" s="353" t="s">
        <v>361</v>
      </c>
      <c r="C1114" s="354">
        <v>41574597000165</v>
      </c>
      <c r="D1114" s="355" t="s">
        <v>14</v>
      </c>
      <c r="E1114" s="355" t="s">
        <v>614</v>
      </c>
      <c r="F1114" s="355" t="s">
        <v>1417</v>
      </c>
      <c r="G1114" s="356" t="s">
        <v>1417</v>
      </c>
      <c r="H1114" s="356" t="s">
        <v>1337</v>
      </c>
      <c r="I1114" s="356" t="s">
        <v>34</v>
      </c>
      <c r="J1114" s="356" t="s">
        <v>608</v>
      </c>
      <c r="K1114" s="357" t="s">
        <v>48</v>
      </c>
      <c r="L1114" s="358"/>
      <c r="M1114" s="358" t="s">
        <v>34</v>
      </c>
      <c r="N1114" s="357">
        <v>589403</v>
      </c>
      <c r="O1114" s="357" t="s">
        <v>1320</v>
      </c>
      <c r="P1114" s="361">
        <v>44316</v>
      </c>
      <c r="Q1114" s="362">
        <v>419.86498339000002</v>
      </c>
      <c r="R1114" s="362">
        <v>389.47883021426287</v>
      </c>
      <c r="S1114" s="841">
        <v>32</v>
      </c>
      <c r="T1114" s="359">
        <v>5.7177650407106428E-2</v>
      </c>
      <c r="U1114" s="664">
        <v>0.57170293095440361</v>
      </c>
      <c r="V1114" s="359">
        <v>6.6577146918847641E-2</v>
      </c>
      <c r="W1114" s="664">
        <v>0.57936104376711373</v>
      </c>
      <c r="X1114" s="359"/>
      <c r="Y1114" s="664"/>
      <c r="Z1114" s="359"/>
      <c r="AA1114" s="664"/>
      <c r="AB1114" s="359">
        <v>0.23439908397967071</v>
      </c>
      <c r="AC1114" s="363">
        <v>-0.20621937730630904</v>
      </c>
      <c r="AD1114" s="865">
        <v>41673204000170</v>
      </c>
      <c r="AE1114" s="360" t="s">
        <v>2066</v>
      </c>
      <c r="AF1114" s="844" t="s">
        <v>1760</v>
      </c>
      <c r="AG1114" s="364" t="s">
        <v>1435</v>
      </c>
      <c r="AH1114" s="364" t="s">
        <v>1747</v>
      </c>
      <c r="AI1114" s="364">
        <v>5000</v>
      </c>
      <c r="AJ1114" s="364">
        <v>1000</v>
      </c>
      <c r="AK1114" s="364">
        <v>5000</v>
      </c>
      <c r="AL1114" s="359">
        <v>1.8700000000000001E-2</v>
      </c>
      <c r="AM1114" s="359">
        <v>0.2</v>
      </c>
      <c r="AN1114" s="664" t="s">
        <v>34</v>
      </c>
      <c r="AO1114" s="357" t="s">
        <v>1323</v>
      </c>
      <c r="AP1114" s="360" t="s">
        <v>1744</v>
      </c>
      <c r="AQ1114" s="366" t="s">
        <v>659</v>
      </c>
      <c r="AR1114" s="359">
        <v>4.3633333333333302E-3</v>
      </c>
      <c r="AS1114" s="359">
        <v>4.3633333333333302E-3</v>
      </c>
      <c r="AT1114" s="359" t="s">
        <v>1417</v>
      </c>
      <c r="AX1114" s="198"/>
      <c r="AY1114" s="184"/>
      <c r="AZ1114" s="184"/>
      <c r="BA1114" s="184"/>
      <c r="BB1114" s="848"/>
      <c r="BC1114" s="184"/>
      <c r="BD1114" s="184"/>
      <c r="BE1114" s="184"/>
      <c r="BF1114" s="184"/>
      <c r="BG1114" s="848"/>
      <c r="BH1114" s="186"/>
      <c r="BI1114" s="199"/>
      <c r="BJ1114" s="199"/>
      <c r="BK1114" s="199"/>
      <c r="BL1114" s="186"/>
      <c r="BM1114" s="186"/>
      <c r="BN1114" s="186"/>
      <c r="BO1114" s="186"/>
      <c r="BP1114" s="186"/>
      <c r="BQ1114" s="186"/>
      <c r="BR1114" s="186"/>
      <c r="BS1114" s="186"/>
      <c r="BT1114" s="187"/>
      <c r="BU1114" s="188"/>
      <c r="BV1114" s="189"/>
      <c r="BW1114" s="185"/>
    </row>
    <row r="1115" spans="2:75" customFormat="1" ht="18.75">
      <c r="B1115" s="353" t="s">
        <v>591</v>
      </c>
      <c r="C1115" s="354">
        <v>43214636000149</v>
      </c>
      <c r="D1115" s="355" t="s">
        <v>14</v>
      </c>
      <c r="E1115" s="355" t="s">
        <v>607</v>
      </c>
      <c r="F1115" s="355" t="s">
        <v>1417</v>
      </c>
      <c r="G1115" s="356" t="s">
        <v>1417</v>
      </c>
      <c r="H1115" s="356" t="s">
        <v>34</v>
      </c>
      <c r="I1115" s="356" t="s">
        <v>34</v>
      </c>
      <c r="J1115" s="356" t="s">
        <v>608</v>
      </c>
      <c r="K1115" s="357" t="s">
        <v>48</v>
      </c>
      <c r="L1115" s="358"/>
      <c r="M1115" s="358" t="s">
        <v>34</v>
      </c>
      <c r="N1115" s="357">
        <v>613517</v>
      </c>
      <c r="O1115" s="357" t="s">
        <v>1320</v>
      </c>
      <c r="P1115" s="361">
        <v>44455</v>
      </c>
      <c r="Q1115" s="362">
        <v>100.99</v>
      </c>
      <c r="R1115" s="362">
        <v>95.892897959183728</v>
      </c>
      <c r="S1115" s="841">
        <v>32</v>
      </c>
      <c r="T1115" s="359">
        <v>5.8823529411765829E-2</v>
      </c>
      <c r="U1115" s="664">
        <v>0.58815960317266502</v>
      </c>
      <c r="V1115" s="359">
        <v>3.4482758620690834E-2</v>
      </c>
      <c r="W1115" s="664">
        <v>0.30007244153619961</v>
      </c>
      <c r="X1115" s="359"/>
      <c r="Y1115" s="664"/>
      <c r="Z1115" s="359"/>
      <c r="AA1115" s="664"/>
      <c r="AB1115" s="359">
        <v>0.24122090938052348</v>
      </c>
      <c r="AC1115" s="363">
        <v>-0.33343718686812951</v>
      </c>
      <c r="AD1115" s="865">
        <v>41574597000165</v>
      </c>
      <c r="AE1115" s="360" t="s">
        <v>1813</v>
      </c>
      <c r="AF1115" s="844" t="s">
        <v>1760</v>
      </c>
      <c r="AG1115" s="364" t="s">
        <v>1435</v>
      </c>
      <c r="AH1115" s="364" t="s">
        <v>1747</v>
      </c>
      <c r="AI1115" s="364">
        <v>5000</v>
      </c>
      <c r="AJ1115" s="364">
        <v>1000</v>
      </c>
      <c r="AK1115" s="364">
        <v>5000</v>
      </c>
      <c r="AL1115" s="359">
        <v>0</v>
      </c>
      <c r="AM1115" s="359">
        <v>0</v>
      </c>
      <c r="AN1115" s="664" t="s">
        <v>2161</v>
      </c>
      <c r="AO1115" s="357" t="s">
        <v>1323</v>
      </c>
      <c r="AP1115" s="360" t="s">
        <v>1744</v>
      </c>
      <c r="AQ1115" s="366" t="s">
        <v>659</v>
      </c>
      <c r="AR1115" s="359">
        <v>4.3633333333333302E-3</v>
      </c>
      <c r="AS1115" s="359">
        <v>4.3633333333333302E-3</v>
      </c>
      <c r="AT1115" s="359" t="s">
        <v>1417</v>
      </c>
      <c r="AX1115" s="198"/>
      <c r="AY1115" s="184"/>
      <c r="AZ1115" s="184"/>
      <c r="BA1115" s="184"/>
      <c r="BB1115" s="848"/>
      <c r="BC1115" s="184"/>
      <c r="BD1115" s="184"/>
      <c r="BE1115" s="184"/>
      <c r="BF1115" s="184"/>
      <c r="BG1115" s="848"/>
      <c r="BH1115" s="186"/>
      <c r="BI1115" s="199"/>
      <c r="BJ1115" s="199"/>
      <c r="BK1115" s="199"/>
      <c r="BL1115" s="186"/>
      <c r="BM1115" s="186"/>
      <c r="BN1115" s="186"/>
      <c r="BO1115" s="186"/>
      <c r="BP1115" s="186"/>
      <c r="BQ1115" s="186"/>
      <c r="BR1115" s="186"/>
      <c r="BS1115" s="186"/>
      <c r="BT1115" s="187"/>
      <c r="BU1115" s="188"/>
      <c r="BV1115" s="189"/>
      <c r="BW1115" s="185"/>
    </row>
    <row r="1116" spans="2:75" customFormat="1" ht="18.75">
      <c r="B1116" s="353" t="s">
        <v>45</v>
      </c>
      <c r="C1116" s="354">
        <v>12565159000132</v>
      </c>
      <c r="D1116" s="355" t="s">
        <v>14</v>
      </c>
      <c r="E1116" s="355" t="s">
        <v>607</v>
      </c>
      <c r="F1116" s="355" t="s">
        <v>1417</v>
      </c>
      <c r="G1116" s="356" t="s">
        <v>1417</v>
      </c>
      <c r="H1116" s="356" t="s">
        <v>34</v>
      </c>
      <c r="I1116" s="356" t="s">
        <v>34</v>
      </c>
      <c r="J1116" s="356" t="s">
        <v>608</v>
      </c>
      <c r="K1116" s="357" t="s">
        <v>48</v>
      </c>
      <c r="L1116" s="358"/>
      <c r="M1116" s="358" t="s">
        <v>34</v>
      </c>
      <c r="N1116" s="357">
        <v>263117</v>
      </c>
      <c r="O1116" s="357" t="s">
        <v>1320</v>
      </c>
      <c r="P1116" s="361">
        <v>40517</v>
      </c>
      <c r="Q1116" s="362">
        <v>715.82457999999997</v>
      </c>
      <c r="R1116" s="362">
        <v>708.13270321370987</v>
      </c>
      <c r="S1116" s="841">
        <v>32</v>
      </c>
      <c r="T1116" s="359">
        <v>6.2808597230202379E-2</v>
      </c>
      <c r="U1116" s="664">
        <v>0.62800515358669684</v>
      </c>
      <c r="V1116" s="359">
        <v>2.280033453579744E-2</v>
      </c>
      <c r="W1116" s="664">
        <v>0.19841080950796045</v>
      </c>
      <c r="X1116" s="359">
        <v>-2.9207359515922238E-2</v>
      </c>
      <c r="Y1116" s="664">
        <v>-0.19208956378516898</v>
      </c>
      <c r="Z1116" s="359">
        <v>9.8933870654308809E-2</v>
      </c>
      <c r="AA1116" s="664">
        <v>0.52253102176932642</v>
      </c>
      <c r="AB1116" s="359">
        <v>0.21854083163950136</v>
      </c>
      <c r="AC1116" s="363">
        <v>-0.42149764339899859</v>
      </c>
      <c r="AD1116" s="865">
        <v>13549298000135</v>
      </c>
      <c r="AE1116" s="360" t="s">
        <v>1790</v>
      </c>
      <c r="AF1116" s="844" t="s">
        <v>1760</v>
      </c>
      <c r="AG1116" s="364" t="s">
        <v>1435</v>
      </c>
      <c r="AH1116" s="364" t="s">
        <v>1742</v>
      </c>
      <c r="AI1116" s="364">
        <v>20000</v>
      </c>
      <c r="AJ1116" s="364">
        <v>5000</v>
      </c>
      <c r="AK1116" s="364">
        <v>5000</v>
      </c>
      <c r="AL1116" s="359">
        <v>0</v>
      </c>
      <c r="AM1116" s="359">
        <v>0.2</v>
      </c>
      <c r="AN1116" s="664" t="s">
        <v>2175</v>
      </c>
      <c r="AO1116" s="357" t="s">
        <v>1323</v>
      </c>
      <c r="AP1116" s="360" t="s">
        <v>1744</v>
      </c>
      <c r="AQ1116" s="366" t="s">
        <v>659</v>
      </c>
      <c r="AR1116" s="359">
        <v>3.8999999999999998E-3</v>
      </c>
      <c r="AS1116" s="359">
        <v>3.8999999999999998E-3</v>
      </c>
      <c r="AT1116" s="359" t="s">
        <v>1417</v>
      </c>
      <c r="AX1116" s="198"/>
      <c r="AY1116" s="184"/>
      <c r="AZ1116" s="184"/>
      <c r="BA1116" s="184"/>
      <c r="BB1116" s="848"/>
      <c r="BC1116" s="184"/>
      <c r="BD1116" s="184"/>
      <c r="BE1116" s="184"/>
      <c r="BF1116" s="184"/>
      <c r="BG1116" s="848"/>
      <c r="BH1116" s="186"/>
      <c r="BI1116" s="199"/>
      <c r="BJ1116" s="199"/>
      <c r="BK1116" s="199"/>
      <c r="BL1116" s="186"/>
      <c r="BM1116" s="186"/>
      <c r="BN1116" s="186"/>
      <c r="BO1116" s="186"/>
      <c r="BP1116" s="186"/>
      <c r="BQ1116" s="186"/>
      <c r="BR1116" s="186"/>
      <c r="BS1116" s="186"/>
      <c r="BT1116" s="187"/>
      <c r="BU1116" s="188"/>
      <c r="BV1116" s="189"/>
      <c r="BW1116" s="185"/>
    </row>
    <row r="1117" spans="2:75" customFormat="1" ht="18.75">
      <c r="B1117" s="353" t="s">
        <v>370</v>
      </c>
      <c r="C1117" s="354">
        <v>17898650000107</v>
      </c>
      <c r="D1117" s="355" t="s">
        <v>14</v>
      </c>
      <c r="E1117" s="355" t="s">
        <v>607</v>
      </c>
      <c r="F1117" s="355" t="s">
        <v>1417</v>
      </c>
      <c r="G1117" s="356" t="s">
        <v>1417</v>
      </c>
      <c r="H1117" s="356" t="s">
        <v>34</v>
      </c>
      <c r="I1117" s="356" t="s">
        <v>34</v>
      </c>
      <c r="J1117" s="356" t="s">
        <v>608</v>
      </c>
      <c r="K1117" s="357" t="s">
        <v>48</v>
      </c>
      <c r="L1117" s="358"/>
      <c r="M1117" s="358" t="s">
        <v>34</v>
      </c>
      <c r="N1117" s="357">
        <v>342191</v>
      </c>
      <c r="O1117" s="357" t="s">
        <v>1320</v>
      </c>
      <c r="P1117" s="361">
        <v>41481</v>
      </c>
      <c r="Q1117" s="362">
        <v>503.87825700000002</v>
      </c>
      <c r="R1117" s="362">
        <v>497.46114767729074</v>
      </c>
      <c r="S1117" s="841">
        <v>32</v>
      </c>
      <c r="T1117" s="359">
        <v>0.13693183955906085</v>
      </c>
      <c r="U1117" s="664">
        <v>1.3691421990848984</v>
      </c>
      <c r="V1117" s="359">
        <v>0.10207989539292539</v>
      </c>
      <c r="W1117" s="664">
        <v>0.88830953982710381</v>
      </c>
      <c r="X1117" s="359">
        <v>6.8738365714920535E-2</v>
      </c>
      <c r="Y1117" s="664">
        <v>0.45207519283920383</v>
      </c>
      <c r="Z1117" s="359">
        <v>9.8353800644047418E-2</v>
      </c>
      <c r="AA1117" s="664">
        <v>0.51946731291860615</v>
      </c>
      <c r="AB1117" s="359">
        <v>0.20200385237110244</v>
      </c>
      <c r="AC1117" s="363">
        <v>-6.3537821257983476E-2</v>
      </c>
      <c r="AD1117" s="865">
        <v>0</v>
      </c>
      <c r="AE1117" s="360" t="s">
        <v>1790</v>
      </c>
      <c r="AF1117" s="844" t="s">
        <v>1741</v>
      </c>
      <c r="AG1117" s="364" t="s">
        <v>1436</v>
      </c>
      <c r="AH1117" s="364" t="s">
        <v>1747</v>
      </c>
      <c r="AI1117" s="364">
        <v>20000</v>
      </c>
      <c r="AJ1117" s="364">
        <v>5000</v>
      </c>
      <c r="AK1117" s="364">
        <v>5000</v>
      </c>
      <c r="AL1117" s="359">
        <v>0.03</v>
      </c>
      <c r="AM1117" s="359">
        <v>0</v>
      </c>
      <c r="AN1117" s="664" t="s">
        <v>2216</v>
      </c>
      <c r="AO1117" s="357" t="s">
        <v>1323</v>
      </c>
      <c r="AP1117" s="360" t="s">
        <v>1744</v>
      </c>
      <c r="AQ1117" s="366" t="s">
        <v>659</v>
      </c>
      <c r="AR1117" s="359">
        <v>6.0000000000000001E-3</v>
      </c>
      <c r="AS1117" s="359">
        <v>6.0000000000000001E-3</v>
      </c>
      <c r="AT1117" s="359" t="s">
        <v>1417</v>
      </c>
      <c r="AX1117" s="198"/>
      <c r="AY1117" s="184"/>
      <c r="AZ1117" s="184"/>
      <c r="BA1117" s="184"/>
      <c r="BB1117" s="848"/>
      <c r="BC1117" s="184"/>
      <c r="BD1117" s="184"/>
      <c r="BE1117" s="184"/>
      <c r="BF1117" s="184"/>
      <c r="BG1117" s="848"/>
      <c r="BH1117" s="186"/>
      <c r="BI1117" s="199"/>
      <c r="BJ1117" s="199"/>
      <c r="BK1117" s="199"/>
      <c r="BL1117" s="186"/>
      <c r="BM1117" s="186"/>
      <c r="BN1117" s="186"/>
      <c r="BO1117" s="186"/>
      <c r="BP1117" s="186"/>
      <c r="BQ1117" s="186"/>
      <c r="BR1117" s="186"/>
      <c r="BS1117" s="186"/>
      <c r="BT1117" s="187"/>
      <c r="BU1117" s="188"/>
      <c r="BV1117" s="189"/>
      <c r="BW1117" s="185"/>
    </row>
    <row r="1118" spans="2:75" customFormat="1" ht="18.75">
      <c r="B1118" s="353" t="s">
        <v>592</v>
      </c>
      <c r="C1118" s="354">
        <v>38029012000111</v>
      </c>
      <c r="D1118" s="355" t="s">
        <v>14</v>
      </c>
      <c r="E1118" s="355" t="s">
        <v>607</v>
      </c>
      <c r="F1118" s="355" t="s">
        <v>1417</v>
      </c>
      <c r="G1118" s="356" t="s">
        <v>1417</v>
      </c>
      <c r="H1118" s="356" t="s">
        <v>34</v>
      </c>
      <c r="I1118" s="356" t="s">
        <v>34</v>
      </c>
      <c r="J1118" s="356" t="s">
        <v>608</v>
      </c>
      <c r="K1118" s="357" t="s">
        <v>48</v>
      </c>
      <c r="L1118" s="358"/>
      <c r="M1118" s="358" t="s">
        <v>1414</v>
      </c>
      <c r="N1118" s="357">
        <v>550353</v>
      </c>
      <c r="O1118" s="357" t="s">
        <v>1320</v>
      </c>
      <c r="P1118" s="361">
        <v>44071</v>
      </c>
      <c r="Q1118" s="362">
        <v>41.482463610000003</v>
      </c>
      <c r="R1118" s="362">
        <v>50.341977840880027</v>
      </c>
      <c r="S1118" s="841">
        <v>32</v>
      </c>
      <c r="T1118" s="359">
        <v>-1.0353613812006834E-2</v>
      </c>
      <c r="U1118" s="664">
        <v>-0.1035228156482384</v>
      </c>
      <c r="V1118" s="359">
        <v>3.6535997676210963E-2</v>
      </c>
      <c r="W1118" s="664">
        <v>0.31793993477317373</v>
      </c>
      <c r="X1118" s="359">
        <v>0.29611295610070054</v>
      </c>
      <c r="Y1118" s="664">
        <v>1.9474615135104054</v>
      </c>
      <c r="Z1118" s="359"/>
      <c r="AA1118" s="664"/>
      <c r="AB1118" s="359">
        <v>0.26554651084966152</v>
      </c>
      <c r="AC1118" s="363">
        <v>-0.29516027957327429</v>
      </c>
      <c r="AD1118" s="865">
        <v>38028983000147</v>
      </c>
      <c r="AE1118" s="360" t="s">
        <v>1903</v>
      </c>
      <c r="AF1118" s="844" t="s">
        <v>1785</v>
      </c>
      <c r="AG1118" s="364" t="s">
        <v>719</v>
      </c>
      <c r="AH1118" s="364" t="s">
        <v>1747</v>
      </c>
      <c r="AI1118" s="364">
        <v>10000</v>
      </c>
      <c r="AJ1118" s="364">
        <v>5000</v>
      </c>
      <c r="AK1118" s="364">
        <v>10000</v>
      </c>
      <c r="AL1118" s="359">
        <v>2.3E-2</v>
      </c>
      <c r="AM1118" s="359">
        <v>0.2</v>
      </c>
      <c r="AN1118" s="664" t="s">
        <v>666</v>
      </c>
      <c r="AO1118" s="357" t="s">
        <v>1323</v>
      </c>
      <c r="AP1118" s="360" t="s">
        <v>1744</v>
      </c>
      <c r="AQ1118" s="366" t="s">
        <v>659</v>
      </c>
      <c r="AR1118" s="359">
        <v>3.7000000000000002E-3</v>
      </c>
      <c r="AS1118" s="359">
        <v>3.7000000000000002E-3</v>
      </c>
      <c r="AT1118" s="359" t="s">
        <v>1417</v>
      </c>
      <c r="AX1118" s="198"/>
      <c r="AY1118" s="184"/>
      <c r="AZ1118" s="184"/>
      <c r="BA1118" s="184"/>
      <c r="BB1118" s="848"/>
      <c r="BC1118" s="184"/>
      <c r="BD1118" s="184"/>
      <c r="BE1118" s="184"/>
      <c r="BF1118" s="184"/>
      <c r="BG1118" s="848"/>
      <c r="BH1118" s="186"/>
      <c r="BI1118" s="199"/>
      <c r="BJ1118" s="199"/>
      <c r="BK1118" s="199"/>
      <c r="BL1118" s="186"/>
      <c r="BM1118" s="186"/>
      <c r="BN1118" s="186"/>
      <c r="BO1118" s="186"/>
      <c r="BP1118" s="186"/>
      <c r="BQ1118" s="186"/>
      <c r="BR1118" s="186"/>
      <c r="BS1118" s="186"/>
      <c r="BT1118" s="187"/>
      <c r="BU1118" s="188"/>
      <c r="BV1118" s="189"/>
      <c r="BW1118" s="185"/>
    </row>
    <row r="1119" spans="2:75" customFormat="1" ht="18.75">
      <c r="B1119" s="353" t="s">
        <v>1703</v>
      </c>
      <c r="C1119" s="354">
        <v>40386490000120</v>
      </c>
      <c r="D1119" s="355" t="s">
        <v>14</v>
      </c>
      <c r="E1119" s="355" t="s">
        <v>614</v>
      </c>
      <c r="F1119" s="355" t="s">
        <v>1417</v>
      </c>
      <c r="G1119" s="356" t="s">
        <v>1417</v>
      </c>
      <c r="H1119" s="356" t="s">
        <v>865</v>
      </c>
      <c r="I1119" s="356" t="s">
        <v>34</v>
      </c>
      <c r="J1119" s="356" t="s">
        <v>608</v>
      </c>
      <c r="K1119" s="357" t="s">
        <v>48</v>
      </c>
      <c r="L1119" s="358"/>
      <c r="M1119" s="358" t="s">
        <v>1417</v>
      </c>
      <c r="N1119" s="357">
        <v>595446</v>
      </c>
      <c r="O1119" s="357" t="s">
        <v>1320</v>
      </c>
      <c r="P1119" s="361">
        <v>44301</v>
      </c>
      <c r="Q1119" s="362">
        <v>13.618656720000001</v>
      </c>
      <c r="R1119" s="362">
        <v>8.8016337725099625</v>
      </c>
      <c r="S1119" s="841">
        <v>32</v>
      </c>
      <c r="T1119" s="359">
        <v>0.20047720162486327</v>
      </c>
      <c r="U1119" s="664">
        <v>2.0045140529983425</v>
      </c>
      <c r="V1119" s="359">
        <v>0.2376973890595282</v>
      </c>
      <c r="W1119" s="664">
        <v>2.0684666405742336</v>
      </c>
      <c r="X1119" s="359"/>
      <c r="Y1119" s="664"/>
      <c r="Z1119" s="359"/>
      <c r="AA1119" s="664"/>
      <c r="AB1119" s="359">
        <v>0.1493992140246479</v>
      </c>
      <c r="AC1119" s="363">
        <v>0.82184240260438679</v>
      </c>
      <c r="AD1119" s="865">
        <v>40386431000152</v>
      </c>
      <c r="AE1119" s="360" t="s">
        <v>1850</v>
      </c>
      <c r="AF1119" s="844" t="s">
        <v>1783</v>
      </c>
      <c r="AG1119" s="364" t="s">
        <v>59</v>
      </c>
      <c r="AH1119" s="364" t="s">
        <v>1817</v>
      </c>
      <c r="AI1119" s="364">
        <v>0</v>
      </c>
      <c r="AJ1119" s="364">
        <v>0</v>
      </c>
      <c r="AK1119" s="364">
        <v>0</v>
      </c>
      <c r="AL1119" s="359">
        <v>0.02</v>
      </c>
      <c r="AM1119" s="359">
        <v>0</v>
      </c>
      <c r="AN1119" s="664" t="s">
        <v>64</v>
      </c>
      <c r="AO1119" s="357" t="s">
        <v>1320</v>
      </c>
      <c r="AP1119" s="360" t="s">
        <v>1762</v>
      </c>
      <c r="AQ1119" s="366" t="s">
        <v>2211</v>
      </c>
      <c r="AR1119" s="359">
        <v>0</v>
      </c>
      <c r="AS1119" s="359">
        <v>0</v>
      </c>
      <c r="AT1119" s="359" t="s">
        <v>1417</v>
      </c>
      <c r="AX1119" s="198"/>
      <c r="AY1119" s="184"/>
      <c r="AZ1119" s="184"/>
      <c r="BA1119" s="184"/>
      <c r="BB1119" s="848"/>
      <c r="BC1119" s="184"/>
      <c r="BD1119" s="184"/>
      <c r="BE1119" s="184"/>
      <c r="BF1119" s="184"/>
      <c r="BG1119" s="848"/>
      <c r="BH1119" s="186"/>
      <c r="BI1119" s="199"/>
      <c r="BJ1119" s="199"/>
      <c r="BK1119" s="199"/>
      <c r="BL1119" s="186"/>
      <c r="BM1119" s="186"/>
      <c r="BN1119" s="186"/>
      <c r="BO1119" s="186"/>
      <c r="BP1119" s="186"/>
      <c r="BQ1119" s="186"/>
      <c r="BR1119" s="186"/>
      <c r="BS1119" s="186"/>
      <c r="BT1119" s="187"/>
      <c r="BU1119" s="188"/>
      <c r="BV1119" s="189"/>
      <c r="BW1119" s="185"/>
    </row>
    <row r="1120" spans="2:75" customFormat="1" ht="18.75">
      <c r="B1120" s="353" t="s">
        <v>385</v>
      </c>
      <c r="C1120" s="354">
        <v>12282747000169</v>
      </c>
      <c r="D1120" s="355" t="s">
        <v>14</v>
      </c>
      <c r="E1120" s="355" t="s">
        <v>614</v>
      </c>
      <c r="F1120" s="355" t="s">
        <v>1417</v>
      </c>
      <c r="G1120" s="356" t="s">
        <v>1417</v>
      </c>
      <c r="H1120" s="356" t="s">
        <v>1337</v>
      </c>
      <c r="I1120" s="356" t="s">
        <v>34</v>
      </c>
      <c r="J1120" s="356" t="s">
        <v>608</v>
      </c>
      <c r="K1120" s="357" t="s">
        <v>48</v>
      </c>
      <c r="L1120" s="358"/>
      <c r="M1120" s="358" t="s">
        <v>34</v>
      </c>
      <c r="N1120" s="357">
        <v>257982</v>
      </c>
      <c r="O1120" s="357" t="s">
        <v>1320</v>
      </c>
      <c r="P1120" s="361">
        <v>40438</v>
      </c>
      <c r="Q1120" s="362">
        <v>196.29629320000001</v>
      </c>
      <c r="R1120" s="362">
        <v>258.31381550677298</v>
      </c>
      <c r="S1120" s="841">
        <v>32</v>
      </c>
      <c r="T1120" s="359">
        <v>-7.475126596552284E-2</v>
      </c>
      <c r="U1120" s="664">
        <v>-0.7474164737579021</v>
      </c>
      <c r="V1120" s="359">
        <v>-9.9500698685781708E-2</v>
      </c>
      <c r="W1120" s="664">
        <v>-0.86586511008677747</v>
      </c>
      <c r="X1120" s="359">
        <v>-0.12493419946675155</v>
      </c>
      <c r="Y1120" s="664">
        <v>-0.82166126192732047</v>
      </c>
      <c r="Z1120" s="359">
        <v>5.8730917124263593E-2</v>
      </c>
      <c r="AA1120" s="664">
        <v>0.3101943341691597</v>
      </c>
      <c r="AB1120" s="359">
        <v>0.19071056766794969</v>
      </c>
      <c r="AC1120" s="363">
        <v>-1.1242978371151919</v>
      </c>
      <c r="AD1120" s="865">
        <v>12297830000101</v>
      </c>
      <c r="AE1120" s="360" t="s">
        <v>1848</v>
      </c>
      <c r="AF1120" s="844" t="s">
        <v>1741</v>
      </c>
      <c r="AG1120" s="364" t="s">
        <v>1436</v>
      </c>
      <c r="AH1120" s="364" t="s">
        <v>1742</v>
      </c>
      <c r="AI1120" s="364">
        <v>50000</v>
      </c>
      <c r="AJ1120" s="364">
        <v>10000</v>
      </c>
      <c r="AK1120" s="364">
        <v>50000</v>
      </c>
      <c r="AL1120" s="359">
        <v>0.02</v>
      </c>
      <c r="AM1120" s="359">
        <v>0.2</v>
      </c>
      <c r="AN1120" s="664" t="s">
        <v>2175</v>
      </c>
      <c r="AO1120" s="357" t="s">
        <v>1323</v>
      </c>
      <c r="AP1120" s="360" t="s">
        <v>1744</v>
      </c>
      <c r="AQ1120" s="366" t="s">
        <v>665</v>
      </c>
      <c r="AR1120" s="359">
        <v>4.6666666666666697E-3</v>
      </c>
      <c r="AS1120" s="359">
        <v>4.6666666666666697E-3</v>
      </c>
      <c r="AT1120" s="359" t="s">
        <v>1417</v>
      </c>
      <c r="AX1120" s="198"/>
      <c r="AY1120" s="184"/>
      <c r="AZ1120" s="184"/>
      <c r="BA1120" s="184"/>
      <c r="BB1120" s="848"/>
      <c r="BC1120" s="184"/>
      <c r="BD1120" s="184"/>
      <c r="BE1120" s="184"/>
      <c r="BF1120" s="184"/>
      <c r="BG1120" s="848"/>
      <c r="BH1120" s="186"/>
      <c r="BI1120" s="199"/>
      <c r="BJ1120" s="199"/>
      <c r="BK1120" s="199"/>
      <c r="BL1120" s="186"/>
      <c r="BM1120" s="186"/>
      <c r="BN1120" s="186"/>
      <c r="BO1120" s="186"/>
      <c r="BP1120" s="186"/>
      <c r="BQ1120" s="186"/>
      <c r="BR1120" s="186"/>
      <c r="BS1120" s="186"/>
      <c r="BT1120" s="187"/>
      <c r="BU1120" s="188"/>
      <c r="BV1120" s="189"/>
      <c r="BW1120" s="185"/>
    </row>
    <row r="1121" spans="2:75" customFormat="1" ht="18.75">
      <c r="B1121" s="353" t="s">
        <v>386</v>
      </c>
      <c r="C1121" s="354">
        <v>17164804000129</v>
      </c>
      <c r="D1121" s="355" t="s">
        <v>14</v>
      </c>
      <c r="E1121" s="355" t="s">
        <v>607</v>
      </c>
      <c r="F1121" s="355" t="s">
        <v>1417</v>
      </c>
      <c r="G1121" s="356" t="s">
        <v>1417</v>
      </c>
      <c r="H1121" s="356" t="s">
        <v>34</v>
      </c>
      <c r="I1121" s="356" t="s">
        <v>34</v>
      </c>
      <c r="J1121" s="356" t="s">
        <v>608</v>
      </c>
      <c r="K1121" s="357" t="s">
        <v>48</v>
      </c>
      <c r="L1121" s="358"/>
      <c r="M1121" s="358" t="s">
        <v>34</v>
      </c>
      <c r="N1121" s="357">
        <v>321771</v>
      </c>
      <c r="O1121" s="357" t="s">
        <v>1320</v>
      </c>
      <c r="P1121" s="361">
        <v>41248</v>
      </c>
      <c r="Q1121" s="362">
        <v>70.389895999999993</v>
      </c>
      <c r="R1121" s="362">
        <v>72.599419988047813</v>
      </c>
      <c r="S1121" s="841">
        <v>32</v>
      </c>
      <c r="T1121" s="359">
        <v>-3.2917112678406801E-2</v>
      </c>
      <c r="U1121" s="664">
        <v>-0.32912877081886172</v>
      </c>
      <c r="V1121" s="359">
        <v>-5.7453924451560501E-2</v>
      </c>
      <c r="W1121" s="664">
        <v>-0.49996984219445029</v>
      </c>
      <c r="X1121" s="359">
        <v>-0.13006122825123734</v>
      </c>
      <c r="Y1121" s="664">
        <v>-0.85538045938469398</v>
      </c>
      <c r="Z1121" s="359">
        <v>-4.351246630099681E-2</v>
      </c>
      <c r="AA1121" s="664">
        <v>-0.22981627349251008</v>
      </c>
      <c r="AB1121" s="359">
        <v>0.21809624373210762</v>
      </c>
      <c r="AC1121" s="363">
        <v>-0.79033321051411287</v>
      </c>
      <c r="AD1121" s="865">
        <v>0</v>
      </c>
      <c r="AE1121" s="360" t="s">
        <v>1848</v>
      </c>
      <c r="AF1121" s="844" t="s">
        <v>1741</v>
      </c>
      <c r="AG1121" s="364" t="s">
        <v>1436</v>
      </c>
      <c r="AH1121" s="364" t="s">
        <v>1747</v>
      </c>
      <c r="AI1121" s="364">
        <v>50000</v>
      </c>
      <c r="AJ1121" s="364">
        <v>10000</v>
      </c>
      <c r="AK1121" s="364">
        <v>50000</v>
      </c>
      <c r="AL1121" s="359">
        <v>0.02</v>
      </c>
      <c r="AM1121" s="359">
        <v>0.2</v>
      </c>
      <c r="AN1121" s="664" t="s">
        <v>666</v>
      </c>
      <c r="AO1121" s="357" t="s">
        <v>1323</v>
      </c>
      <c r="AP1121" s="360" t="s">
        <v>1744</v>
      </c>
      <c r="AQ1121" s="366" t="s">
        <v>665</v>
      </c>
      <c r="AR1121" s="359">
        <v>4.7999999999999996E-3</v>
      </c>
      <c r="AS1121" s="359">
        <v>4.7999999999999996E-3</v>
      </c>
      <c r="AT1121" s="359" t="s">
        <v>1417</v>
      </c>
      <c r="AX1121" s="198"/>
      <c r="AY1121" s="184"/>
      <c r="AZ1121" s="184"/>
      <c r="BA1121" s="184"/>
      <c r="BB1121" s="848"/>
      <c r="BC1121" s="184"/>
      <c r="BD1121" s="184"/>
      <c r="BE1121" s="184"/>
      <c r="BF1121" s="184"/>
      <c r="BG1121" s="848"/>
      <c r="BH1121" s="186"/>
      <c r="BI1121" s="199"/>
      <c r="BJ1121" s="199"/>
      <c r="BK1121" s="199"/>
      <c r="BL1121" s="186"/>
      <c r="BM1121" s="186"/>
      <c r="BN1121" s="186"/>
      <c r="BO1121" s="186"/>
      <c r="BP1121" s="186"/>
      <c r="BQ1121" s="186"/>
      <c r="BR1121" s="186"/>
      <c r="BS1121" s="186"/>
      <c r="BT1121" s="187"/>
      <c r="BU1121" s="188"/>
      <c r="BV1121" s="189"/>
      <c r="BW1121" s="185"/>
    </row>
    <row r="1122" spans="2:75" customFormat="1" ht="18.75">
      <c r="B1122" s="353" t="s">
        <v>389</v>
      </c>
      <c r="C1122" s="354">
        <v>17301119000105</v>
      </c>
      <c r="D1122" s="355" t="s">
        <v>14</v>
      </c>
      <c r="E1122" s="355" t="s">
        <v>607</v>
      </c>
      <c r="F1122" s="355" t="s">
        <v>1417</v>
      </c>
      <c r="G1122" s="356" t="s">
        <v>1417</v>
      </c>
      <c r="H1122" s="356" t="s">
        <v>34</v>
      </c>
      <c r="I1122" s="356" t="s">
        <v>34</v>
      </c>
      <c r="J1122" s="356" t="s">
        <v>608</v>
      </c>
      <c r="K1122" s="357" t="s">
        <v>48</v>
      </c>
      <c r="L1122" s="358"/>
      <c r="M1122" s="358" t="s">
        <v>34</v>
      </c>
      <c r="N1122" s="357">
        <v>329169</v>
      </c>
      <c r="O1122" s="357" t="s">
        <v>1320</v>
      </c>
      <c r="P1122" s="361">
        <v>41338</v>
      </c>
      <c r="Q1122" s="362">
        <v>0</v>
      </c>
      <c r="R1122" s="362">
        <v>0</v>
      </c>
      <c r="S1122" s="841">
        <v>32</v>
      </c>
      <c r="T1122" s="359"/>
      <c r="U1122" s="664"/>
      <c r="V1122" s="359"/>
      <c r="W1122" s="664"/>
      <c r="X1122" s="359"/>
      <c r="Y1122" s="664"/>
      <c r="Z1122" s="359"/>
      <c r="AA1122" s="664"/>
      <c r="AB1122" s="359"/>
      <c r="AC1122" s="363"/>
      <c r="AD1122" s="865">
        <v>17301225000180</v>
      </c>
      <c r="AE1122" s="360" t="s">
        <v>2676</v>
      </c>
      <c r="AF1122" s="844" t="s">
        <v>1741</v>
      </c>
      <c r="AG1122" s="364" t="s">
        <v>1436</v>
      </c>
      <c r="AH1122" s="364" t="s">
        <v>1742</v>
      </c>
      <c r="AI1122" s="364">
        <v>30000</v>
      </c>
      <c r="AJ1122" s="364">
        <v>5000</v>
      </c>
      <c r="AK1122" s="364">
        <v>30000</v>
      </c>
      <c r="AL1122" s="359">
        <v>1.8500000000000003E-2</v>
      </c>
      <c r="AM1122" s="359">
        <v>0.15</v>
      </c>
      <c r="AN1122" s="664" t="s">
        <v>2252</v>
      </c>
      <c r="AO1122" s="357" t="s">
        <v>1323</v>
      </c>
      <c r="AP1122" s="360" t="s">
        <v>1744</v>
      </c>
      <c r="AQ1122" s="366" t="s">
        <v>659</v>
      </c>
      <c r="AR1122" s="359">
        <v>4.9333333333333304E-3</v>
      </c>
      <c r="AS1122" s="359">
        <v>4.9333333333333304E-3</v>
      </c>
      <c r="AT1122" s="359" t="s">
        <v>1417</v>
      </c>
      <c r="AX1122" s="198"/>
      <c r="AY1122" s="184"/>
      <c r="AZ1122" s="184"/>
      <c r="BA1122" s="184"/>
      <c r="BB1122" s="848"/>
      <c r="BC1122" s="184"/>
      <c r="BD1122" s="184"/>
      <c r="BE1122" s="184"/>
      <c r="BF1122" s="184"/>
      <c r="BG1122" s="848"/>
      <c r="BH1122" s="186"/>
      <c r="BI1122" s="199"/>
      <c r="BJ1122" s="199"/>
      <c r="BK1122" s="199"/>
      <c r="BL1122" s="186"/>
      <c r="BM1122" s="186"/>
      <c r="BN1122" s="186"/>
      <c r="BO1122" s="186"/>
      <c r="BP1122" s="186"/>
      <c r="BQ1122" s="186"/>
      <c r="BR1122" s="186"/>
      <c r="BS1122" s="186"/>
      <c r="BT1122" s="187"/>
      <c r="BU1122" s="188"/>
      <c r="BV1122" s="189"/>
      <c r="BW1122" s="185"/>
    </row>
    <row r="1123" spans="2:75" customFormat="1" ht="18.75">
      <c r="B1123" s="353" t="s">
        <v>593</v>
      </c>
      <c r="C1123" s="354">
        <v>35847495000173</v>
      </c>
      <c r="D1123" s="355" t="s">
        <v>14</v>
      </c>
      <c r="E1123" s="355" t="s">
        <v>607</v>
      </c>
      <c r="F1123" s="355" t="s">
        <v>1417</v>
      </c>
      <c r="G1123" s="356" t="s">
        <v>1417</v>
      </c>
      <c r="H1123" s="356" t="s">
        <v>34</v>
      </c>
      <c r="I1123" s="356" t="s">
        <v>34</v>
      </c>
      <c r="J1123" s="356" t="s">
        <v>608</v>
      </c>
      <c r="K1123" s="357" t="s">
        <v>48</v>
      </c>
      <c r="L1123" s="358"/>
      <c r="M1123" s="358" t="s">
        <v>34</v>
      </c>
      <c r="N1123" s="357">
        <v>541771</v>
      </c>
      <c r="O1123" s="357" t="s">
        <v>1320</v>
      </c>
      <c r="P1123" s="361">
        <v>44015</v>
      </c>
      <c r="Q1123" s="362">
        <v>1.8614716</v>
      </c>
      <c r="R1123" s="362">
        <v>1.811341276774193</v>
      </c>
      <c r="S1123" s="841">
        <v>32</v>
      </c>
      <c r="T1123" s="359">
        <v>1.0570284516731698E-2</v>
      </c>
      <c r="U1123" s="664">
        <v>0.10568924389531036</v>
      </c>
      <c r="V1123" s="359">
        <v>-2.3745195650678452E-3</v>
      </c>
      <c r="W1123" s="664">
        <v>-2.0663308617595404E-2</v>
      </c>
      <c r="X1123" s="359">
        <v>-5.1745792975879223E-2</v>
      </c>
      <c r="Y1123" s="664">
        <v>-0.34031925395500601</v>
      </c>
      <c r="Z1123" s="359"/>
      <c r="AA1123" s="664"/>
      <c r="AB1123" s="359">
        <v>0.21363585156479387</v>
      </c>
      <c r="AC1123" s="363">
        <v>-0.54901505886899149</v>
      </c>
      <c r="AD1123" s="865">
        <v>0</v>
      </c>
      <c r="AE1123" s="360" t="s">
        <v>1775</v>
      </c>
      <c r="AF1123" s="844" t="s">
        <v>1785</v>
      </c>
      <c r="AG1123" s="364" t="s">
        <v>719</v>
      </c>
      <c r="AH1123" s="364" t="s">
        <v>1747</v>
      </c>
      <c r="AI1123" s="364">
        <v>1000</v>
      </c>
      <c r="AJ1123" s="364">
        <v>1000</v>
      </c>
      <c r="AK1123" s="364">
        <v>1000</v>
      </c>
      <c r="AL1123" s="359">
        <v>1.4999999999999999E-2</v>
      </c>
      <c r="AM1123" s="359">
        <v>0.2</v>
      </c>
      <c r="AN1123" s="664" t="s">
        <v>666</v>
      </c>
      <c r="AO1123" s="357" t="s">
        <v>1323</v>
      </c>
      <c r="AP1123" s="360" t="s">
        <v>1744</v>
      </c>
      <c r="AQ1123" s="366" t="s">
        <v>665</v>
      </c>
      <c r="AR1123" s="359">
        <v>5.0000000000000001E-3</v>
      </c>
      <c r="AS1123" s="359">
        <v>5.0000000000000001E-3</v>
      </c>
      <c r="AT1123" s="359" t="s">
        <v>1417</v>
      </c>
      <c r="AX1123" s="198"/>
      <c r="AY1123" s="184"/>
      <c r="AZ1123" s="184"/>
      <c r="BA1123" s="184"/>
      <c r="BB1123" s="848"/>
      <c r="BC1123" s="184"/>
      <c r="BD1123" s="184"/>
      <c r="BE1123" s="184"/>
      <c r="BF1123" s="184"/>
      <c r="BG1123" s="848"/>
      <c r="BH1123" s="186"/>
      <c r="BI1123" s="199"/>
      <c r="BJ1123" s="199"/>
      <c r="BK1123" s="199"/>
      <c r="BL1123" s="186"/>
      <c r="BM1123" s="186"/>
      <c r="BN1123" s="186"/>
      <c r="BO1123" s="186"/>
      <c r="BP1123" s="186"/>
      <c r="BQ1123" s="186"/>
      <c r="BR1123" s="186"/>
      <c r="BS1123" s="186"/>
      <c r="BT1123" s="187"/>
      <c r="BU1123" s="188"/>
      <c r="BV1123" s="189"/>
      <c r="BW1123" s="185"/>
    </row>
    <row r="1124" spans="2:75" customFormat="1" ht="18.75">
      <c r="B1124" s="353" t="s">
        <v>594</v>
      </c>
      <c r="C1124" s="354">
        <v>34525068000106</v>
      </c>
      <c r="D1124" s="355" t="s">
        <v>14</v>
      </c>
      <c r="E1124" s="355" t="s">
        <v>607</v>
      </c>
      <c r="F1124" s="355" t="s">
        <v>1417</v>
      </c>
      <c r="G1124" s="356" t="s">
        <v>1417</v>
      </c>
      <c r="H1124" s="356" t="s">
        <v>34</v>
      </c>
      <c r="I1124" s="356" t="s">
        <v>34</v>
      </c>
      <c r="J1124" s="356" t="s">
        <v>608</v>
      </c>
      <c r="K1124" s="357" t="s">
        <v>48</v>
      </c>
      <c r="L1124" s="358"/>
      <c r="M1124" s="358" t="s">
        <v>34</v>
      </c>
      <c r="N1124" s="357">
        <v>520470</v>
      </c>
      <c r="O1124" s="357" t="s">
        <v>1320</v>
      </c>
      <c r="P1124" s="361">
        <v>43831</v>
      </c>
      <c r="Q1124" s="362">
        <v>371.75719963</v>
      </c>
      <c r="R1124" s="362">
        <v>360.81615480523976</v>
      </c>
      <c r="S1124" s="841">
        <v>32</v>
      </c>
      <c r="T1124" s="359">
        <v>-3.1845754217095457E-2</v>
      </c>
      <c r="U1124" s="664">
        <v>-0.3184165647720324</v>
      </c>
      <c r="V1124" s="359">
        <v>-3.103882243066014E-3</v>
      </c>
      <c r="W1124" s="664">
        <v>-2.7010296164611636E-2</v>
      </c>
      <c r="X1124" s="359">
        <v>0.16832673562991429</v>
      </c>
      <c r="Y1124" s="664">
        <v>1.1070432163819908</v>
      </c>
      <c r="Z1124" s="359"/>
      <c r="AA1124" s="664"/>
      <c r="AB1124" s="359">
        <v>0.26245243376709465</v>
      </c>
      <c r="AC1124" s="363">
        <v>-0.44967638747866451</v>
      </c>
      <c r="AD1124" s="865">
        <v>35587562000168</v>
      </c>
      <c r="AE1124" s="360" t="s">
        <v>1775</v>
      </c>
      <c r="AF1124" s="844" t="s">
        <v>1785</v>
      </c>
      <c r="AG1124" s="364" t="s">
        <v>719</v>
      </c>
      <c r="AH1124" s="364" t="s">
        <v>1747</v>
      </c>
      <c r="AI1124" s="364">
        <v>1000</v>
      </c>
      <c r="AJ1124" s="364">
        <v>1000</v>
      </c>
      <c r="AK1124" s="364">
        <v>1000</v>
      </c>
      <c r="AL1124" s="359">
        <v>0.02</v>
      </c>
      <c r="AM1124" s="359">
        <v>0.2</v>
      </c>
      <c r="AN1124" s="664" t="s">
        <v>2156</v>
      </c>
      <c r="AO1124" s="357" t="s">
        <v>1323</v>
      </c>
      <c r="AP1124" s="360" t="s">
        <v>1744</v>
      </c>
      <c r="AQ1124" s="366" t="s">
        <v>659</v>
      </c>
      <c r="AR1124" s="359">
        <v>6.6666666666666697E-3</v>
      </c>
      <c r="AS1124" s="359">
        <v>6.6666666666666697E-3</v>
      </c>
      <c r="AT1124" s="359" t="s">
        <v>1417</v>
      </c>
      <c r="AX1124" s="198"/>
      <c r="AY1124" s="184"/>
      <c r="AZ1124" s="184"/>
      <c r="BA1124" s="184"/>
      <c r="BB1124" s="848"/>
      <c r="BC1124" s="184"/>
      <c r="BD1124" s="184"/>
      <c r="BE1124" s="184"/>
      <c r="BF1124" s="184"/>
      <c r="BG1124" s="848"/>
      <c r="BH1124" s="186"/>
      <c r="BI1124" s="199"/>
      <c r="BJ1124" s="199"/>
      <c r="BK1124" s="199"/>
      <c r="BL1124" s="186"/>
      <c r="BM1124" s="186"/>
      <c r="BN1124" s="186"/>
      <c r="BO1124" s="186"/>
      <c r="BP1124" s="186"/>
      <c r="BQ1124" s="186"/>
      <c r="BR1124" s="186"/>
      <c r="BS1124" s="186"/>
      <c r="BT1124" s="187"/>
      <c r="BU1124" s="188"/>
      <c r="BV1124" s="189"/>
      <c r="BW1124" s="185"/>
    </row>
    <row r="1125" spans="2:75" customFormat="1" ht="18.75">
      <c r="B1125" s="353" t="s">
        <v>393</v>
      </c>
      <c r="C1125" s="354">
        <v>39669100000140</v>
      </c>
      <c r="D1125" s="355" t="s">
        <v>14</v>
      </c>
      <c r="E1125" s="355" t="s">
        <v>607</v>
      </c>
      <c r="F1125" s="355" t="s">
        <v>1417</v>
      </c>
      <c r="G1125" s="356" t="s">
        <v>1417</v>
      </c>
      <c r="H1125" s="356" t="s">
        <v>34</v>
      </c>
      <c r="I1125" s="356" t="s">
        <v>34</v>
      </c>
      <c r="J1125" s="356" t="s">
        <v>608</v>
      </c>
      <c r="K1125" s="357" t="s">
        <v>48</v>
      </c>
      <c r="L1125" s="358"/>
      <c r="M1125" s="358" t="s">
        <v>34</v>
      </c>
      <c r="N1125" s="357">
        <v>573541</v>
      </c>
      <c r="O1125" s="357" t="s">
        <v>1320</v>
      </c>
      <c r="P1125" s="361">
        <v>44230</v>
      </c>
      <c r="Q1125" s="362">
        <v>18.608902749999999</v>
      </c>
      <c r="R1125" s="362">
        <v>19.708075400639995</v>
      </c>
      <c r="S1125" s="841">
        <v>32</v>
      </c>
      <c r="T1125" s="359">
        <v>-0.24210107383809143</v>
      </c>
      <c r="U1125" s="664">
        <v>-2.4206992157768488</v>
      </c>
      <c r="V1125" s="359">
        <v>-0.28788720833029469</v>
      </c>
      <c r="W1125" s="664">
        <v>-2.5052235072305642</v>
      </c>
      <c r="X1125" s="359"/>
      <c r="Y1125" s="664"/>
      <c r="Z1125" s="359"/>
      <c r="AA1125" s="664"/>
      <c r="AB1125" s="359">
        <v>0.25403150176448125</v>
      </c>
      <c r="AC1125" s="363">
        <v>-1.5856379448642033</v>
      </c>
      <c r="AD1125" s="865">
        <v>0</v>
      </c>
      <c r="AE1125" s="360" t="s">
        <v>1775</v>
      </c>
      <c r="AF1125" s="844" t="s">
        <v>1776</v>
      </c>
      <c r="AG1125" s="364" t="s">
        <v>719</v>
      </c>
      <c r="AH1125" s="364" t="s">
        <v>1747</v>
      </c>
      <c r="AI1125" s="364">
        <v>1000</v>
      </c>
      <c r="AJ1125" s="364">
        <v>1000</v>
      </c>
      <c r="AK1125" s="364">
        <v>1000</v>
      </c>
      <c r="AL1125" s="359">
        <v>0.02</v>
      </c>
      <c r="AM1125" s="359">
        <v>0.2</v>
      </c>
      <c r="AN1125" s="664" t="s">
        <v>666</v>
      </c>
      <c r="AO1125" s="357" t="s">
        <v>1323</v>
      </c>
      <c r="AP1125" s="360" t="s">
        <v>1744</v>
      </c>
      <c r="AQ1125" s="366" t="s">
        <v>694</v>
      </c>
      <c r="AR1125" s="359">
        <v>6.6660000000000001E-3</v>
      </c>
      <c r="AS1125" s="359">
        <v>6.6660000000000001E-3</v>
      </c>
      <c r="AT1125" s="359" t="s">
        <v>1417</v>
      </c>
      <c r="AW1125" s="198"/>
      <c r="AX1125" s="198"/>
      <c r="AY1125" s="184"/>
      <c r="AZ1125" s="184"/>
      <c r="BA1125" s="184"/>
      <c r="BB1125" s="848"/>
      <c r="BC1125" s="184"/>
      <c r="BD1125" s="184"/>
      <c r="BE1125" s="184"/>
      <c r="BF1125" s="184"/>
      <c r="BG1125" s="848"/>
      <c r="BH1125" s="186"/>
      <c r="BI1125" s="199"/>
      <c r="BJ1125" s="199"/>
      <c r="BK1125" s="199"/>
      <c r="BL1125" s="218"/>
      <c r="BM1125" s="186"/>
      <c r="BN1125" s="186"/>
      <c r="BO1125" s="186"/>
      <c r="BP1125" s="186"/>
      <c r="BQ1125" s="186"/>
      <c r="BR1125" s="186"/>
      <c r="BS1125" s="186"/>
      <c r="BT1125" s="187"/>
      <c r="BU1125" s="188"/>
      <c r="BV1125" s="189"/>
      <c r="BW1125" s="185"/>
    </row>
    <row r="1126" spans="2:75" customFormat="1" ht="18.75">
      <c r="B1126" s="353" t="s">
        <v>595</v>
      </c>
      <c r="C1126" s="354">
        <v>41922414000155</v>
      </c>
      <c r="D1126" s="355" t="s">
        <v>14</v>
      </c>
      <c r="E1126" s="355" t="s">
        <v>607</v>
      </c>
      <c r="F1126" s="355" t="s">
        <v>1417</v>
      </c>
      <c r="G1126" s="356" t="s">
        <v>1417</v>
      </c>
      <c r="H1126" s="356" t="s">
        <v>34</v>
      </c>
      <c r="I1126" s="356" t="s">
        <v>34</v>
      </c>
      <c r="J1126" s="356" t="s">
        <v>608</v>
      </c>
      <c r="K1126" s="357" t="s">
        <v>48</v>
      </c>
      <c r="L1126" s="358"/>
      <c r="M1126" s="358" t="s">
        <v>34</v>
      </c>
      <c r="N1126" s="357">
        <v>596388</v>
      </c>
      <c r="O1126" s="357" t="s">
        <v>1320</v>
      </c>
      <c r="P1126" s="361">
        <v>44360</v>
      </c>
      <c r="Q1126" s="362">
        <v>5.0060131999999999</v>
      </c>
      <c r="R1126" s="362">
        <v>4.380145398844622</v>
      </c>
      <c r="S1126" s="841">
        <v>32</v>
      </c>
      <c r="T1126" s="359">
        <v>0.1352410801092423</v>
      </c>
      <c r="U1126" s="664">
        <v>1.3522367801647817</v>
      </c>
      <c r="V1126" s="359">
        <v>0.1472779898736285</v>
      </c>
      <c r="W1126" s="664">
        <v>1.2816279141717344</v>
      </c>
      <c r="X1126" s="359"/>
      <c r="Y1126" s="664"/>
      <c r="Z1126" s="359"/>
      <c r="AA1126" s="664"/>
      <c r="AB1126" s="359">
        <v>0.21748849300380152</v>
      </c>
      <c r="AC1126" s="363">
        <v>0.14880423956387542</v>
      </c>
      <c r="AD1126" s="865">
        <v>41902964000102</v>
      </c>
      <c r="AE1126" s="360" t="s">
        <v>2068</v>
      </c>
      <c r="AF1126" s="844" t="s">
        <v>1785</v>
      </c>
      <c r="AG1126" s="364" t="s">
        <v>719</v>
      </c>
      <c r="AH1126" s="364" t="s">
        <v>1747</v>
      </c>
      <c r="AI1126" s="364">
        <v>5000</v>
      </c>
      <c r="AJ1126" s="364">
        <v>500</v>
      </c>
      <c r="AK1126" s="364">
        <v>2500</v>
      </c>
      <c r="AL1126" s="359">
        <v>1.89E-2</v>
      </c>
      <c r="AM1126" s="359">
        <v>0</v>
      </c>
      <c r="AN1126" s="664" t="s">
        <v>666</v>
      </c>
      <c r="AO1126" s="357" t="s">
        <v>1323</v>
      </c>
      <c r="AP1126" s="360" t="s">
        <v>1744</v>
      </c>
      <c r="AQ1126" s="366" t="s">
        <v>659</v>
      </c>
      <c r="AR1126" s="359">
        <v>6.2993700000000003E-3</v>
      </c>
      <c r="AS1126" s="359">
        <v>6.2993700000000003E-3</v>
      </c>
      <c r="AT1126" s="359" t="s">
        <v>1417</v>
      </c>
      <c r="AW1126" s="198"/>
      <c r="AX1126" s="198"/>
      <c r="AY1126" s="184"/>
      <c r="AZ1126" s="184"/>
      <c r="BA1126" s="184"/>
      <c r="BB1126" s="848"/>
      <c r="BC1126" s="184"/>
      <c r="BD1126" s="184"/>
      <c r="BE1126" s="184"/>
      <c r="BF1126" s="184"/>
      <c r="BG1126" s="848"/>
      <c r="BH1126" s="186"/>
      <c r="BI1126" s="199"/>
      <c r="BJ1126" s="199"/>
      <c r="BK1126" s="199"/>
      <c r="BL1126" s="218"/>
      <c r="BM1126" s="186"/>
      <c r="BN1126" s="186"/>
      <c r="BO1126" s="186"/>
      <c r="BP1126" s="186"/>
      <c r="BQ1126" s="186"/>
      <c r="BR1126" s="186"/>
      <c r="BS1126" s="186"/>
      <c r="BT1126" s="187"/>
      <c r="BU1126" s="188"/>
      <c r="BV1126" s="189"/>
      <c r="BW1126" s="185"/>
    </row>
    <row r="1127" spans="2:75" customFormat="1" ht="18.75">
      <c r="B1127" s="353" t="s">
        <v>540</v>
      </c>
      <c r="C1127" s="354">
        <v>41922498000127</v>
      </c>
      <c r="D1127" s="355" t="s">
        <v>14</v>
      </c>
      <c r="E1127" s="355" t="s">
        <v>614</v>
      </c>
      <c r="F1127" s="355" t="s">
        <v>1417</v>
      </c>
      <c r="G1127" s="356" t="s">
        <v>1417</v>
      </c>
      <c r="H1127" s="356" t="s">
        <v>865</v>
      </c>
      <c r="I1127" s="356" t="s">
        <v>34</v>
      </c>
      <c r="J1127" s="356" t="s">
        <v>608</v>
      </c>
      <c r="K1127" s="357" t="s">
        <v>48</v>
      </c>
      <c r="L1127" s="358"/>
      <c r="M1127" s="358" t="s">
        <v>34</v>
      </c>
      <c r="N1127" s="357">
        <v>597236</v>
      </c>
      <c r="O1127" s="357" t="s">
        <v>1320</v>
      </c>
      <c r="P1127" s="361">
        <v>44377</v>
      </c>
      <c r="Q1127" s="362">
        <v>0</v>
      </c>
      <c r="R1127" s="362">
        <v>0</v>
      </c>
      <c r="S1127" s="841">
        <v>32</v>
      </c>
      <c r="T1127" s="359"/>
      <c r="U1127" s="664"/>
      <c r="V1127" s="359"/>
      <c r="W1127" s="664"/>
      <c r="X1127" s="359"/>
      <c r="Y1127" s="664"/>
      <c r="Z1127" s="359"/>
      <c r="AA1127" s="664"/>
      <c r="AB1127" s="359"/>
      <c r="AC1127" s="363"/>
      <c r="AD1127" s="865">
        <v>41902620000101</v>
      </c>
      <c r="AE1127" s="360" t="s">
        <v>2068</v>
      </c>
      <c r="AF1127" s="844" t="s">
        <v>1785</v>
      </c>
      <c r="AG1127" s="364" t="s">
        <v>719</v>
      </c>
      <c r="AH1127" s="364" t="s">
        <v>1742</v>
      </c>
      <c r="AI1127" s="364">
        <v>5000</v>
      </c>
      <c r="AJ1127" s="364">
        <v>500</v>
      </c>
      <c r="AK1127" s="364">
        <v>2500</v>
      </c>
      <c r="AL1127" s="359">
        <v>1.89E-2</v>
      </c>
      <c r="AM1127" s="359">
        <v>0.2</v>
      </c>
      <c r="AN1127" s="664" t="s">
        <v>2175</v>
      </c>
      <c r="AO1127" s="357" t="s">
        <v>1323</v>
      </c>
      <c r="AP1127" s="360" t="s">
        <v>1762</v>
      </c>
      <c r="AQ1127" s="366" t="s">
        <v>674</v>
      </c>
      <c r="AR1127" s="359">
        <v>6.2993700000000003E-3</v>
      </c>
      <c r="AS1127" s="359">
        <v>6.2993700000000003E-3</v>
      </c>
      <c r="AT1127" s="359" t="s">
        <v>1417</v>
      </c>
      <c r="AX1127" s="198"/>
      <c r="AY1127" s="184"/>
      <c r="AZ1127" s="184"/>
      <c r="BA1127" s="184"/>
      <c r="BB1127" s="848"/>
      <c r="BC1127" s="184"/>
      <c r="BD1127" s="184"/>
      <c r="BE1127" s="184"/>
      <c r="BF1127" s="184"/>
      <c r="BG1127" s="848"/>
      <c r="BH1127" s="186"/>
      <c r="BI1127" s="199"/>
      <c r="BJ1127" s="199"/>
      <c r="BK1127" s="199"/>
      <c r="BL1127" s="186"/>
      <c r="BM1127" s="186"/>
      <c r="BN1127" s="186"/>
      <c r="BO1127" s="186"/>
      <c r="BP1127" s="186"/>
      <c r="BQ1127" s="186"/>
      <c r="BR1127" s="186"/>
      <c r="BS1127" s="186"/>
      <c r="BT1127" s="187"/>
      <c r="BU1127" s="188"/>
      <c r="BV1127" s="189"/>
      <c r="BW1127" s="185"/>
    </row>
    <row r="1128" spans="2:75" customFormat="1" ht="18.75">
      <c r="B1128" s="353" t="s">
        <v>1211</v>
      </c>
      <c r="C1128" s="354">
        <v>36499392000122</v>
      </c>
      <c r="D1128" s="355" t="s">
        <v>14</v>
      </c>
      <c r="E1128" s="355" t="s">
        <v>607</v>
      </c>
      <c r="F1128" s="355" t="s">
        <v>1417</v>
      </c>
      <c r="G1128" s="356" t="s">
        <v>1417</v>
      </c>
      <c r="H1128" s="356" t="s">
        <v>34</v>
      </c>
      <c r="I1128" s="356" t="s">
        <v>34</v>
      </c>
      <c r="J1128" s="356" t="s">
        <v>690</v>
      </c>
      <c r="K1128" s="357" t="s">
        <v>1417</v>
      </c>
      <c r="L1128" s="358"/>
      <c r="M1128" s="358" t="s">
        <v>1414</v>
      </c>
      <c r="N1128" s="357">
        <v>532479</v>
      </c>
      <c r="O1128" s="357" t="s">
        <v>1320</v>
      </c>
      <c r="P1128" s="361">
        <v>43916</v>
      </c>
      <c r="Q1128" s="362">
        <v>10.817304679999999</v>
      </c>
      <c r="R1128" s="362">
        <v>12.720836354239998</v>
      </c>
      <c r="S1128" s="841">
        <v>32</v>
      </c>
      <c r="T1128" s="359">
        <v>-0.3763091351073945</v>
      </c>
      <c r="U1128" s="664">
        <v>-3.762607136775165</v>
      </c>
      <c r="V1128" s="359">
        <v>-0.42000628332618239</v>
      </c>
      <c r="W1128" s="664">
        <v>-3.654937016048613</v>
      </c>
      <c r="X1128" s="359">
        <v>-0.3494317667323531</v>
      </c>
      <c r="Y1128" s="664">
        <v>-2.2981261146769301</v>
      </c>
      <c r="Z1128" s="359"/>
      <c r="AA1128" s="664"/>
      <c r="AB1128" s="359">
        <v>0.32761233412717078</v>
      </c>
      <c r="AC1128" s="363">
        <v>-1.6327867044738438</v>
      </c>
      <c r="AD1128" s="865">
        <v>0</v>
      </c>
      <c r="AE1128" s="360" t="s">
        <v>1935</v>
      </c>
      <c r="AF1128" s="844" t="s">
        <v>1757</v>
      </c>
      <c r="AG1128" s="364" t="s">
        <v>741</v>
      </c>
      <c r="AH1128" s="364" t="s">
        <v>1747</v>
      </c>
      <c r="AI1128" s="364">
        <v>1000</v>
      </c>
      <c r="AJ1128" s="364">
        <v>1000</v>
      </c>
      <c r="AK1128" s="364">
        <v>1000</v>
      </c>
      <c r="AL1128" s="359">
        <v>0.01</v>
      </c>
      <c r="AM1128" s="359">
        <v>0</v>
      </c>
      <c r="AN1128" s="664" t="s">
        <v>2156</v>
      </c>
      <c r="AO1128" s="357" t="s">
        <v>1323</v>
      </c>
      <c r="AP1128" s="360" t="s">
        <v>1744</v>
      </c>
      <c r="AQ1128" s="366" t="s">
        <v>659</v>
      </c>
      <c r="AR1128" s="359">
        <v>3.4995E-3</v>
      </c>
      <c r="AS1128" s="359">
        <v>3.4995E-3</v>
      </c>
      <c r="AT1128" s="359" t="s">
        <v>1417</v>
      </c>
      <c r="AW1128" s="198"/>
      <c r="AX1128" s="198"/>
      <c r="AY1128" s="184"/>
      <c r="AZ1128" s="184"/>
      <c r="BA1128" s="184"/>
      <c r="BB1128" s="848"/>
      <c r="BC1128" s="184"/>
      <c r="BD1128" s="184"/>
      <c r="BE1128" s="184"/>
      <c r="BF1128" s="184"/>
      <c r="BG1128" s="848"/>
      <c r="BH1128" s="186"/>
      <c r="BI1128" s="199"/>
      <c r="BJ1128" s="199"/>
      <c r="BK1128" s="199"/>
      <c r="BL1128" s="218"/>
      <c r="BM1128" s="186"/>
      <c r="BN1128" s="186"/>
      <c r="BO1128" s="186"/>
      <c r="BP1128" s="186"/>
      <c r="BQ1128" s="186"/>
      <c r="BR1128" s="186"/>
      <c r="BS1128" s="186"/>
      <c r="BT1128" s="187"/>
      <c r="BU1128" s="188"/>
      <c r="BV1128" s="189"/>
      <c r="BW1128" s="185"/>
    </row>
    <row r="1129" spans="2:75" customFormat="1" ht="18.75">
      <c r="B1129" s="353" t="s">
        <v>397</v>
      </c>
      <c r="C1129" s="354">
        <v>34713026000107</v>
      </c>
      <c r="D1129" s="355" t="s">
        <v>14</v>
      </c>
      <c r="E1129" s="355" t="s">
        <v>607</v>
      </c>
      <c r="F1129" s="355" t="s">
        <v>1417</v>
      </c>
      <c r="G1129" s="356" t="s">
        <v>1417</v>
      </c>
      <c r="H1129" s="356" t="s">
        <v>34</v>
      </c>
      <c r="I1129" s="356" t="s">
        <v>34</v>
      </c>
      <c r="J1129" s="356" t="s">
        <v>608</v>
      </c>
      <c r="K1129" s="357" t="s">
        <v>48</v>
      </c>
      <c r="L1129" s="358"/>
      <c r="M1129" s="358" t="s">
        <v>34</v>
      </c>
      <c r="N1129" s="357">
        <v>511765</v>
      </c>
      <c r="O1129" s="357" t="s">
        <v>1320</v>
      </c>
      <c r="P1129" s="361">
        <v>43734</v>
      </c>
      <c r="Q1129" s="362">
        <v>186.29288192999999</v>
      </c>
      <c r="R1129" s="362">
        <v>108.59667798564004</v>
      </c>
      <c r="S1129" s="841">
        <v>32</v>
      </c>
      <c r="T1129" s="359">
        <v>0.15470137472082479</v>
      </c>
      <c r="U1129" s="664">
        <v>1.5468146858230936</v>
      </c>
      <c r="V1129" s="359">
        <v>0.2618439622804718</v>
      </c>
      <c r="W1129" s="664">
        <v>2.2785925548273203</v>
      </c>
      <c r="X1129" s="359">
        <v>0.38941376990346277</v>
      </c>
      <c r="Y1129" s="664">
        <v>2.5610778390260251</v>
      </c>
      <c r="Z1129" s="359">
        <v>0.21821690204182587</v>
      </c>
      <c r="AA1129" s="664">
        <v>1.1525385597180839</v>
      </c>
      <c r="AB1129" s="359">
        <v>0.23070387943856224</v>
      </c>
      <c r="AC1129" s="363">
        <v>0.63687347858966237</v>
      </c>
      <c r="AD1129" s="865">
        <v>36771013000101</v>
      </c>
      <c r="AE1129" s="360" t="s">
        <v>1935</v>
      </c>
      <c r="AF1129" s="844" t="s">
        <v>1757</v>
      </c>
      <c r="AG1129" s="364" t="s">
        <v>741</v>
      </c>
      <c r="AH1129" s="364" t="s">
        <v>1747</v>
      </c>
      <c r="AI1129" s="364">
        <v>1000</v>
      </c>
      <c r="AJ1129" s="364">
        <v>1000</v>
      </c>
      <c r="AK1129" s="364">
        <v>1000</v>
      </c>
      <c r="AL1129" s="359">
        <v>0.02</v>
      </c>
      <c r="AM1129" s="359">
        <v>0.2</v>
      </c>
      <c r="AN1129" s="664" t="s">
        <v>34</v>
      </c>
      <c r="AO1129" s="357" t="s">
        <v>1323</v>
      </c>
      <c r="AP1129" s="360" t="s">
        <v>1744</v>
      </c>
      <c r="AQ1129" s="366" t="s">
        <v>659</v>
      </c>
      <c r="AR1129" s="359">
        <v>4.6666666666666697E-3</v>
      </c>
      <c r="AS1129" s="359">
        <v>4.6666666666666697E-3</v>
      </c>
      <c r="AT1129" s="359" t="s">
        <v>1417</v>
      </c>
      <c r="AW1129" s="198"/>
      <c r="AX1129" s="198"/>
      <c r="AY1129" s="184"/>
      <c r="AZ1129" s="184"/>
      <c r="BA1129" s="184"/>
      <c r="BB1129" s="848"/>
      <c r="BC1129" s="184"/>
      <c r="BD1129" s="184"/>
      <c r="BE1129" s="184"/>
      <c r="BF1129" s="184"/>
      <c r="BG1129" s="848"/>
      <c r="BH1129" s="186"/>
      <c r="BI1129" s="199"/>
      <c r="BJ1129" s="199"/>
      <c r="BK1129" s="199"/>
      <c r="BL1129" s="218"/>
      <c r="BM1129" s="186"/>
      <c r="BN1129" s="186"/>
      <c r="BO1129" s="186"/>
      <c r="BP1129" s="186"/>
      <c r="BQ1129" s="186"/>
      <c r="BR1129" s="186"/>
      <c r="BS1129" s="186"/>
      <c r="BT1129" s="187"/>
      <c r="BU1129" s="188"/>
      <c r="BV1129" s="189"/>
      <c r="BW1129" s="185"/>
    </row>
    <row r="1130" spans="2:75" customFormat="1" ht="18.75">
      <c r="B1130" s="353" t="s">
        <v>1213</v>
      </c>
      <c r="C1130" s="354">
        <v>38028896000190</v>
      </c>
      <c r="D1130" s="355" t="s">
        <v>14</v>
      </c>
      <c r="E1130" s="355" t="s">
        <v>614</v>
      </c>
      <c r="F1130" s="355" t="s">
        <v>1417</v>
      </c>
      <c r="G1130" s="356" t="s">
        <v>1417</v>
      </c>
      <c r="H1130" s="356" t="s">
        <v>1337</v>
      </c>
      <c r="I1130" s="356" t="s">
        <v>34</v>
      </c>
      <c r="J1130" s="356" t="s">
        <v>608</v>
      </c>
      <c r="K1130" s="357" t="s">
        <v>48</v>
      </c>
      <c r="L1130" s="358"/>
      <c r="M1130" s="358" t="s">
        <v>34</v>
      </c>
      <c r="N1130" s="357">
        <v>564427</v>
      </c>
      <c r="O1130" s="357" t="s">
        <v>1320</v>
      </c>
      <c r="P1130" s="361">
        <v>44078</v>
      </c>
      <c r="Q1130" s="362">
        <v>27.073846840000002</v>
      </c>
      <c r="R1130" s="362">
        <v>24.82377592668</v>
      </c>
      <c r="S1130" s="841">
        <v>32</v>
      </c>
      <c r="T1130" s="359">
        <v>0.11346446683888312</v>
      </c>
      <c r="U1130" s="664">
        <v>1.1344986684326219</v>
      </c>
      <c r="V1130" s="359">
        <v>0.11369300391921877</v>
      </c>
      <c r="W1130" s="664">
        <v>0.989367980877082</v>
      </c>
      <c r="X1130" s="359">
        <v>7.9787400000001618E-2</v>
      </c>
      <c r="Y1130" s="664">
        <v>0.52474195256158085</v>
      </c>
      <c r="Z1130" s="359"/>
      <c r="AA1130" s="664"/>
      <c r="AB1130" s="359">
        <v>0.21303420425216538</v>
      </c>
      <c r="AC1130" s="363">
        <v>-5.7351172473675081E-3</v>
      </c>
      <c r="AD1130" s="865">
        <v>38028868000172</v>
      </c>
      <c r="AE1130" s="360" t="s">
        <v>2050</v>
      </c>
      <c r="AF1130" s="844" t="s">
        <v>1785</v>
      </c>
      <c r="AG1130" s="364" t="s">
        <v>719</v>
      </c>
      <c r="AH1130" s="364" t="s">
        <v>1747</v>
      </c>
      <c r="AI1130" s="364">
        <v>1000</v>
      </c>
      <c r="AJ1130" s="364">
        <v>1000</v>
      </c>
      <c r="AK1130" s="364">
        <v>1000</v>
      </c>
      <c r="AL1130" s="359">
        <v>0.02</v>
      </c>
      <c r="AM1130" s="359">
        <v>0.2</v>
      </c>
      <c r="AN1130" s="664" t="s">
        <v>2156</v>
      </c>
      <c r="AO1130" s="357" t="s">
        <v>1323</v>
      </c>
      <c r="AP1130" s="360" t="s">
        <v>1744</v>
      </c>
      <c r="AQ1130" s="366" t="s">
        <v>659</v>
      </c>
      <c r="AR1130" s="359">
        <v>5.3333333333333297E-3</v>
      </c>
      <c r="AS1130" s="359">
        <v>5.3333333333333297E-3</v>
      </c>
      <c r="AT1130" s="359" t="s">
        <v>1417</v>
      </c>
      <c r="AW1130" s="198"/>
      <c r="AX1130" s="198"/>
      <c r="AY1130" s="184"/>
      <c r="AZ1130" s="184"/>
      <c r="BA1130" s="184"/>
      <c r="BB1130" s="848"/>
      <c r="BC1130" s="184"/>
      <c r="BD1130" s="184"/>
      <c r="BE1130" s="184"/>
      <c r="BF1130" s="184"/>
      <c r="BG1130" s="848"/>
      <c r="BH1130" s="186"/>
      <c r="BI1130" s="199"/>
      <c r="BJ1130" s="199"/>
      <c r="BK1130" s="199"/>
      <c r="BL1130" s="218"/>
      <c r="BM1130" s="186"/>
      <c r="BN1130" s="186"/>
      <c r="BO1130" s="186"/>
      <c r="BP1130" s="186"/>
      <c r="BQ1130" s="186"/>
      <c r="BR1130" s="186"/>
      <c r="BS1130" s="186"/>
      <c r="BT1130" s="187"/>
      <c r="BU1130" s="188"/>
      <c r="BV1130" s="189"/>
      <c r="BW1130" s="185"/>
    </row>
    <row r="1131" spans="2:75" customFormat="1" ht="18.75">
      <c r="B1131" s="353" t="s">
        <v>398</v>
      </c>
      <c r="C1131" s="354">
        <v>28703554000174</v>
      </c>
      <c r="D1131" s="355" t="s">
        <v>14</v>
      </c>
      <c r="E1131" s="355" t="s">
        <v>614</v>
      </c>
      <c r="F1131" s="355" t="s">
        <v>1417</v>
      </c>
      <c r="G1131" s="356" t="s">
        <v>1417</v>
      </c>
      <c r="H1131" s="356" t="s">
        <v>1337</v>
      </c>
      <c r="I1131" s="356" t="s">
        <v>34</v>
      </c>
      <c r="J1131" s="356" t="s">
        <v>608</v>
      </c>
      <c r="K1131" s="357" t="s">
        <v>48</v>
      </c>
      <c r="L1131" s="358"/>
      <c r="M1131" s="358" t="s">
        <v>34</v>
      </c>
      <c r="N1131" s="357">
        <v>455962</v>
      </c>
      <c r="O1131" s="357" t="s">
        <v>1323</v>
      </c>
      <c r="P1131" s="361">
        <v>43096</v>
      </c>
      <c r="Q1131" s="362">
        <v>0</v>
      </c>
      <c r="R1131" s="362">
        <v>0</v>
      </c>
      <c r="S1131" s="841">
        <v>32</v>
      </c>
      <c r="T1131" s="359"/>
      <c r="U1131" s="664"/>
      <c r="V1131" s="359"/>
      <c r="W1131" s="664"/>
      <c r="X1131" s="359"/>
      <c r="Y1131" s="664"/>
      <c r="Z1131" s="359"/>
      <c r="AA1131" s="664"/>
      <c r="AB1131" s="359"/>
      <c r="AC1131" s="363"/>
      <c r="AD1131" s="865">
        <v>33600915000197</v>
      </c>
      <c r="AE1131" s="360" t="s">
        <v>1916</v>
      </c>
      <c r="AF1131" s="844" t="s">
        <v>1760</v>
      </c>
      <c r="AG1131" s="364" t="s">
        <v>1435</v>
      </c>
      <c r="AH1131" s="364" t="s">
        <v>1742</v>
      </c>
      <c r="AI1131" s="364">
        <v>30000</v>
      </c>
      <c r="AJ1131" s="364">
        <v>10000</v>
      </c>
      <c r="AK1131" s="364">
        <v>30000</v>
      </c>
      <c r="AL1131" s="359">
        <v>0.02</v>
      </c>
      <c r="AM1131" s="359">
        <v>0</v>
      </c>
      <c r="AN1131" s="664" t="s">
        <v>34</v>
      </c>
      <c r="AO1131" s="357" t="s">
        <v>1323</v>
      </c>
      <c r="AP1131" s="360" t="s">
        <v>1744</v>
      </c>
      <c r="AQ1131" s="366" t="s">
        <v>659</v>
      </c>
      <c r="AR1131" s="359">
        <v>6.6666666666666697E-3</v>
      </c>
      <c r="AS1131" s="359">
        <v>6.6666666666666697E-3</v>
      </c>
      <c r="AT1131" s="359" t="s">
        <v>1417</v>
      </c>
      <c r="AX1131" s="198"/>
      <c r="AY1131" s="184"/>
      <c r="AZ1131" s="184"/>
      <c r="BA1131" s="184"/>
      <c r="BB1131" s="848"/>
      <c r="BC1131" s="184"/>
      <c r="BD1131" s="184"/>
      <c r="BE1131" s="184"/>
      <c r="BF1131" s="184"/>
      <c r="BG1131" s="848"/>
      <c r="BH1131" s="186"/>
      <c r="BI1131" s="199"/>
      <c r="BJ1131" s="199"/>
      <c r="BK1131" s="199"/>
      <c r="BL1131" s="186"/>
      <c r="BM1131" s="186"/>
      <c r="BN1131" s="186"/>
      <c r="BO1131" s="186"/>
      <c r="BP1131" s="186"/>
      <c r="BQ1131" s="186"/>
      <c r="BR1131" s="186"/>
      <c r="BS1131" s="186"/>
      <c r="BT1131" s="187"/>
      <c r="BU1131" s="188"/>
      <c r="BV1131" s="189"/>
      <c r="BW1131" s="185"/>
    </row>
    <row r="1132" spans="2:75" customFormat="1" ht="18.75">
      <c r="B1132" s="353" t="s">
        <v>1214</v>
      </c>
      <c r="C1132" s="354">
        <v>34096113000154</v>
      </c>
      <c r="D1132" s="355" t="s">
        <v>14</v>
      </c>
      <c r="E1132" s="355" t="s">
        <v>614</v>
      </c>
      <c r="F1132" s="355" t="s">
        <v>1417</v>
      </c>
      <c r="G1132" s="356" t="s">
        <v>1417</v>
      </c>
      <c r="H1132" s="356" t="s">
        <v>1337</v>
      </c>
      <c r="I1132" s="356" t="s">
        <v>34</v>
      </c>
      <c r="J1132" s="356" t="s">
        <v>608</v>
      </c>
      <c r="K1132" s="357" t="s">
        <v>48</v>
      </c>
      <c r="L1132" s="358"/>
      <c r="M1132" s="358" t="s">
        <v>34</v>
      </c>
      <c r="N1132" s="357">
        <v>505013</v>
      </c>
      <c r="O1132" s="357" t="s">
        <v>1320</v>
      </c>
      <c r="P1132" s="361">
        <v>43660</v>
      </c>
      <c r="Q1132" s="362">
        <v>59.95625931</v>
      </c>
      <c r="R1132" s="362">
        <v>69.388718271474119</v>
      </c>
      <c r="S1132" s="841">
        <v>32</v>
      </c>
      <c r="T1132" s="359">
        <v>3.8240751848609866E-2</v>
      </c>
      <c r="U1132" s="664">
        <v>0.3823583123491392</v>
      </c>
      <c r="V1132" s="359">
        <v>7.7082368602004125E-2</v>
      </c>
      <c r="W1132" s="664">
        <v>0.6707785418280805</v>
      </c>
      <c r="X1132" s="359">
        <v>-4.3798543344741869E-3</v>
      </c>
      <c r="Y1132" s="664">
        <v>-2.8805216304920844E-2</v>
      </c>
      <c r="Z1132" s="359">
        <v>-1.8354388345367956E-2</v>
      </c>
      <c r="AA1132" s="664">
        <v>-9.6940888217825288E-2</v>
      </c>
      <c r="AB1132" s="359">
        <v>0.27448011082809393</v>
      </c>
      <c r="AC1132" s="363">
        <v>-0.13783297938113548</v>
      </c>
      <c r="AD1132" s="865">
        <v>33600915000197</v>
      </c>
      <c r="AE1132" s="360" t="s">
        <v>1916</v>
      </c>
      <c r="AF1132" s="844" t="s">
        <v>1760</v>
      </c>
      <c r="AG1132" s="364" t="s">
        <v>1435</v>
      </c>
      <c r="AH1132" s="364" t="s">
        <v>1742</v>
      </c>
      <c r="AI1132" s="364">
        <v>30000</v>
      </c>
      <c r="AJ1132" s="364">
        <v>10000</v>
      </c>
      <c r="AK1132" s="364">
        <v>30000</v>
      </c>
      <c r="AL1132" s="359">
        <v>1.9199999999999998E-2</v>
      </c>
      <c r="AM1132" s="359">
        <v>0.2</v>
      </c>
      <c r="AN1132" s="664" t="s">
        <v>34</v>
      </c>
      <c r="AO1132" s="357" t="s">
        <v>1323</v>
      </c>
      <c r="AP1132" s="360" t="s">
        <v>1744</v>
      </c>
      <c r="AQ1132" s="366" t="s">
        <v>659</v>
      </c>
      <c r="AR1132" s="359">
        <v>6.4000000000000003E-3</v>
      </c>
      <c r="AS1132" s="359">
        <v>6.4000000000000003E-3</v>
      </c>
      <c r="AT1132" s="359" t="s">
        <v>1417</v>
      </c>
      <c r="AX1132" s="198"/>
      <c r="AY1132" s="184"/>
      <c r="AZ1132" s="184"/>
      <c r="BA1132" s="184"/>
      <c r="BB1132" s="848"/>
      <c r="BC1132" s="184"/>
      <c r="BD1132" s="184"/>
      <c r="BE1132" s="184"/>
      <c r="BF1132" s="184"/>
      <c r="BG1132" s="848"/>
      <c r="BH1132" s="186"/>
      <c r="BI1132" s="199"/>
      <c r="BJ1132" s="199"/>
      <c r="BK1132" s="199"/>
      <c r="BL1132" s="186"/>
      <c r="BM1132" s="186"/>
      <c r="BN1132" s="186"/>
      <c r="BO1132" s="186"/>
      <c r="BP1132" s="186"/>
      <c r="BQ1132" s="186"/>
      <c r="BR1132" s="186"/>
      <c r="BS1132" s="186"/>
      <c r="BT1132" s="187"/>
      <c r="BU1132" s="188"/>
      <c r="BV1132" s="189"/>
      <c r="BW1132" s="185"/>
    </row>
    <row r="1133" spans="2:75" customFormat="1" ht="18.75">
      <c r="B1133" s="353" t="s">
        <v>1215</v>
      </c>
      <c r="C1133" s="354">
        <v>34096196000181</v>
      </c>
      <c r="D1133" s="355" t="s">
        <v>14</v>
      </c>
      <c r="E1133" s="355" t="s">
        <v>614</v>
      </c>
      <c r="F1133" s="355" t="s">
        <v>1417</v>
      </c>
      <c r="G1133" s="356" t="s">
        <v>1417</v>
      </c>
      <c r="H1133" s="356" t="s">
        <v>1337</v>
      </c>
      <c r="I1133" s="356" t="s">
        <v>34</v>
      </c>
      <c r="J1133" s="356" t="s">
        <v>608</v>
      </c>
      <c r="K1133" s="357" t="s">
        <v>48</v>
      </c>
      <c r="L1133" s="358"/>
      <c r="M1133" s="358" t="s">
        <v>34</v>
      </c>
      <c r="N1133" s="357">
        <v>503401</v>
      </c>
      <c r="O1133" s="357" t="s">
        <v>1323</v>
      </c>
      <c r="P1133" s="361">
        <v>43677</v>
      </c>
      <c r="Q1133" s="362">
        <v>0</v>
      </c>
      <c r="R1133" s="362">
        <v>0</v>
      </c>
      <c r="S1133" s="841">
        <v>32</v>
      </c>
      <c r="T1133" s="359"/>
      <c r="U1133" s="664"/>
      <c r="V1133" s="359"/>
      <c r="W1133" s="664"/>
      <c r="X1133" s="359"/>
      <c r="Y1133" s="664"/>
      <c r="Z1133" s="359"/>
      <c r="AA1133" s="664"/>
      <c r="AB1133" s="359"/>
      <c r="AC1133" s="363"/>
      <c r="AD1133" s="865">
        <v>33589828000186</v>
      </c>
      <c r="AE1133" s="360" t="s">
        <v>1916</v>
      </c>
      <c r="AF1133" s="844" t="s">
        <v>1760</v>
      </c>
      <c r="AG1133" s="364" t="s">
        <v>1435</v>
      </c>
      <c r="AH1133" s="364" t="s">
        <v>1747</v>
      </c>
      <c r="AI1133" s="364">
        <v>10000</v>
      </c>
      <c r="AJ1133" s="364">
        <v>5000</v>
      </c>
      <c r="AK1133" s="364">
        <v>10000</v>
      </c>
      <c r="AL1133" s="359">
        <v>1.9199999999999998E-2</v>
      </c>
      <c r="AM1133" s="359">
        <v>0.2</v>
      </c>
      <c r="AN1133" s="664" t="s">
        <v>34</v>
      </c>
      <c r="AO1133" s="357" t="s">
        <v>1323</v>
      </c>
      <c r="AP1133" s="360" t="s">
        <v>1762</v>
      </c>
      <c r="AQ1133" s="366" t="s">
        <v>668</v>
      </c>
      <c r="AR1133" s="359">
        <v>6.4000000000000003E-3</v>
      </c>
      <c r="AS1133" s="359">
        <v>6.4000000000000003E-3</v>
      </c>
      <c r="AT1133" s="359" t="s">
        <v>1417</v>
      </c>
      <c r="AX1133" s="198"/>
      <c r="AY1133" s="184"/>
      <c r="AZ1133" s="184"/>
      <c r="BA1133" s="184"/>
      <c r="BB1133" s="848"/>
      <c r="BC1133" s="184"/>
      <c r="BD1133" s="184"/>
      <c r="BE1133" s="184"/>
      <c r="BF1133" s="184"/>
      <c r="BG1133" s="848"/>
      <c r="BH1133" s="186"/>
      <c r="BI1133" s="199"/>
      <c r="BJ1133" s="199"/>
      <c r="BK1133" s="199"/>
      <c r="BL1133" s="186"/>
      <c r="BM1133" s="186"/>
      <c r="BN1133" s="186"/>
      <c r="BO1133" s="186"/>
      <c r="BP1133" s="186"/>
      <c r="BQ1133" s="186"/>
      <c r="BR1133" s="186"/>
      <c r="BS1133" s="186"/>
      <c r="BT1133" s="187"/>
      <c r="BU1133" s="188"/>
      <c r="BV1133" s="189"/>
      <c r="BW1133" s="185"/>
    </row>
    <row r="1134" spans="2:75" customFormat="1" ht="18.75">
      <c r="B1134" s="353" t="s">
        <v>1216</v>
      </c>
      <c r="C1134" s="354">
        <v>9141867000131</v>
      </c>
      <c r="D1134" s="355" t="s">
        <v>14</v>
      </c>
      <c r="E1134" s="355" t="s">
        <v>614</v>
      </c>
      <c r="F1134" s="355" t="s">
        <v>1417</v>
      </c>
      <c r="G1134" s="356" t="s">
        <v>1417</v>
      </c>
      <c r="H1134" s="356" t="s">
        <v>1337</v>
      </c>
      <c r="I1134" s="356" t="s">
        <v>34</v>
      </c>
      <c r="J1134" s="356" t="s">
        <v>608</v>
      </c>
      <c r="K1134" s="357" t="s">
        <v>48</v>
      </c>
      <c r="L1134" s="358"/>
      <c r="M1134" s="358" t="s">
        <v>34</v>
      </c>
      <c r="N1134" s="357">
        <v>378631</v>
      </c>
      <c r="O1134" s="357" t="s">
        <v>1323</v>
      </c>
      <c r="P1134" s="361">
        <v>39375</v>
      </c>
      <c r="Q1134" s="362">
        <v>171.81635</v>
      </c>
      <c r="R1134" s="362">
        <v>221.71286756175292</v>
      </c>
      <c r="S1134" s="841">
        <v>32</v>
      </c>
      <c r="T1134" s="359">
        <v>3.824194099775502E-2</v>
      </c>
      <c r="U1134" s="664">
        <v>0.38237020231045776</v>
      </c>
      <c r="V1134" s="359">
        <v>7.7479497318585278E-2</v>
      </c>
      <c r="W1134" s="664">
        <v>0.67423439595215107</v>
      </c>
      <c r="X1134" s="359">
        <v>2.9561487682816301E-2</v>
      </c>
      <c r="Y1134" s="664">
        <v>0.19441857695959303</v>
      </c>
      <c r="Z1134" s="359">
        <v>2.3319462416219627E-2</v>
      </c>
      <c r="AA1134" s="664">
        <v>0.12316451830774455</v>
      </c>
      <c r="AB1134" s="359">
        <v>0.27473407979848102</v>
      </c>
      <c r="AC1134" s="363">
        <v>-0.13626006197403062</v>
      </c>
      <c r="AD1134" s="865">
        <v>33589828000186</v>
      </c>
      <c r="AE1134" s="360" t="s">
        <v>1916</v>
      </c>
      <c r="AF1134" s="844" t="s">
        <v>1760</v>
      </c>
      <c r="AG1134" s="364" t="s">
        <v>1435</v>
      </c>
      <c r="AH1134" s="364" t="s">
        <v>1747</v>
      </c>
      <c r="AI1134" s="364">
        <v>10000</v>
      </c>
      <c r="AJ1134" s="364">
        <v>5000</v>
      </c>
      <c r="AK1134" s="364">
        <v>5000</v>
      </c>
      <c r="AL1134" s="359">
        <v>0.02</v>
      </c>
      <c r="AM1134" s="359">
        <v>0.2</v>
      </c>
      <c r="AN1134" s="664" t="s">
        <v>34</v>
      </c>
      <c r="AO1134" s="357" t="s">
        <v>1323</v>
      </c>
      <c r="AP1134" s="360" t="s">
        <v>1762</v>
      </c>
      <c r="AQ1134" s="366" t="s">
        <v>674</v>
      </c>
      <c r="AR1134" s="359">
        <v>6.6666666666666697E-3</v>
      </c>
      <c r="AS1134" s="359">
        <v>6.6666666666666697E-3</v>
      </c>
      <c r="AT1134" s="359" t="s">
        <v>1417</v>
      </c>
      <c r="AX1134" s="198"/>
      <c r="AY1134" s="184"/>
      <c r="AZ1134" s="184"/>
      <c r="BA1134" s="184"/>
      <c r="BB1134" s="848"/>
      <c r="BC1134" s="184"/>
      <c r="BD1134" s="184"/>
      <c r="BE1134" s="184"/>
      <c r="BF1134" s="184"/>
      <c r="BG1134" s="848"/>
      <c r="BH1134" s="186"/>
      <c r="BI1134" s="199"/>
      <c r="BJ1134" s="199"/>
      <c r="BK1134" s="199"/>
      <c r="BL1134" s="186"/>
      <c r="BM1134" s="186"/>
      <c r="BN1134" s="186"/>
      <c r="BO1134" s="186"/>
      <c r="BP1134" s="186"/>
      <c r="BQ1134" s="186"/>
      <c r="BR1134" s="186"/>
      <c r="BS1134" s="186"/>
      <c r="BT1134" s="187"/>
      <c r="BU1134" s="188"/>
      <c r="BV1134" s="189"/>
      <c r="BW1134" s="185"/>
    </row>
    <row r="1135" spans="2:75" customFormat="1" ht="18.75">
      <c r="B1135" s="353" t="s">
        <v>1217</v>
      </c>
      <c r="C1135" s="354">
        <v>34270970000129</v>
      </c>
      <c r="D1135" s="355" t="s">
        <v>14</v>
      </c>
      <c r="E1135" s="355" t="s">
        <v>614</v>
      </c>
      <c r="F1135" s="355" t="s">
        <v>1417</v>
      </c>
      <c r="G1135" s="356" t="s">
        <v>1417</v>
      </c>
      <c r="H1135" s="356" t="s">
        <v>1337</v>
      </c>
      <c r="I1135" s="356" t="s">
        <v>34</v>
      </c>
      <c r="J1135" s="356" t="s">
        <v>608</v>
      </c>
      <c r="K1135" s="357" t="s">
        <v>48</v>
      </c>
      <c r="L1135" s="358"/>
      <c r="M1135" s="358" t="s">
        <v>34</v>
      </c>
      <c r="N1135" s="357">
        <v>504122</v>
      </c>
      <c r="O1135" s="357" t="s">
        <v>1320</v>
      </c>
      <c r="P1135" s="361">
        <v>43692</v>
      </c>
      <c r="Q1135" s="362">
        <v>7.8732057099999997</v>
      </c>
      <c r="R1135" s="362">
        <v>10.288953785139448</v>
      </c>
      <c r="S1135" s="841">
        <v>32</v>
      </c>
      <c r="T1135" s="359">
        <v>3.9269251122842519E-2</v>
      </c>
      <c r="U1135" s="664">
        <v>0.39264198167407188</v>
      </c>
      <c r="V1135" s="359">
        <v>7.6003325725707116E-2</v>
      </c>
      <c r="W1135" s="664">
        <v>0.66138860194611293</v>
      </c>
      <c r="X1135" s="359">
        <v>-1.6603669815378197E-3</v>
      </c>
      <c r="Y1135" s="664">
        <v>-1.0919822075426898E-2</v>
      </c>
      <c r="Z1135" s="359">
        <v>-6.9983498941755817E-3</v>
      </c>
      <c r="AA1135" s="664">
        <v>-3.6962618532135227E-2</v>
      </c>
      <c r="AB1135" s="359">
        <v>0.27141364512670163</v>
      </c>
      <c r="AC1135" s="363">
        <v>-0.14336587357069971</v>
      </c>
      <c r="AD1135" s="865">
        <v>34096196000181</v>
      </c>
      <c r="AE1135" s="360" t="s">
        <v>1813</v>
      </c>
      <c r="AF1135" s="844" t="s">
        <v>1760</v>
      </c>
      <c r="AG1135" s="364" t="s">
        <v>1435</v>
      </c>
      <c r="AH1135" s="364" t="s">
        <v>1747</v>
      </c>
      <c r="AI1135" s="364">
        <v>100</v>
      </c>
      <c r="AJ1135" s="364">
        <v>100</v>
      </c>
      <c r="AK1135" s="364">
        <v>100</v>
      </c>
      <c r="AL1135" s="359">
        <v>0</v>
      </c>
      <c r="AM1135" s="359">
        <v>0</v>
      </c>
      <c r="AN1135" s="664" t="s">
        <v>34</v>
      </c>
      <c r="AO1135" s="357" t="s">
        <v>1323</v>
      </c>
      <c r="AP1135" s="360" t="s">
        <v>1762</v>
      </c>
      <c r="AQ1135" s="366" t="s">
        <v>668</v>
      </c>
      <c r="AR1135" s="359">
        <v>7.6800000000000002E-3</v>
      </c>
      <c r="AS1135" s="359">
        <v>7.6800000000000002E-3</v>
      </c>
      <c r="AT1135" s="359" t="s">
        <v>1417</v>
      </c>
      <c r="AX1135" s="198"/>
      <c r="AY1135" s="184"/>
      <c r="AZ1135" s="184"/>
      <c r="BA1135" s="184"/>
      <c r="BB1135" s="848"/>
      <c r="BC1135" s="184"/>
      <c r="BD1135" s="184"/>
      <c r="BE1135" s="184"/>
      <c r="BF1135" s="184"/>
      <c r="BG1135" s="848"/>
      <c r="BH1135" s="186"/>
      <c r="BI1135" s="199"/>
      <c r="BJ1135" s="199"/>
      <c r="BK1135" s="199"/>
      <c r="BL1135" s="186"/>
      <c r="BM1135" s="186"/>
      <c r="BN1135" s="186"/>
      <c r="BO1135" s="186"/>
      <c r="BP1135" s="186"/>
      <c r="BQ1135" s="186"/>
      <c r="BR1135" s="186"/>
      <c r="BS1135" s="186"/>
      <c r="BT1135" s="187"/>
      <c r="BU1135" s="188"/>
      <c r="BV1135" s="189"/>
      <c r="BW1135" s="185"/>
    </row>
    <row r="1136" spans="2:75" customFormat="1" ht="18.75">
      <c r="B1136" s="353" t="s">
        <v>403</v>
      </c>
      <c r="C1136" s="354">
        <v>32041875000128</v>
      </c>
      <c r="D1136" s="355" t="s">
        <v>14</v>
      </c>
      <c r="E1136" s="355" t="s">
        <v>614</v>
      </c>
      <c r="F1136" s="355" t="s">
        <v>1417</v>
      </c>
      <c r="G1136" s="356" t="s">
        <v>1417</v>
      </c>
      <c r="H1136" s="356" t="s">
        <v>1337</v>
      </c>
      <c r="I1136" s="356" t="s">
        <v>34</v>
      </c>
      <c r="J1136" s="356" t="s">
        <v>608</v>
      </c>
      <c r="K1136" s="357" t="s">
        <v>48</v>
      </c>
      <c r="L1136" s="358"/>
      <c r="M1136" s="358" t="s">
        <v>34</v>
      </c>
      <c r="N1136" s="357">
        <v>485225</v>
      </c>
      <c r="O1136" s="357" t="s">
        <v>1320</v>
      </c>
      <c r="P1136" s="361">
        <v>43483</v>
      </c>
      <c r="Q1136" s="362">
        <v>45.428865160000001</v>
      </c>
      <c r="R1136" s="362">
        <v>58.903466805139487</v>
      </c>
      <c r="S1136" s="841">
        <v>32</v>
      </c>
      <c r="T1136" s="359">
        <v>0.18849978599677941</v>
      </c>
      <c r="U1136" s="664">
        <v>1.8847553086099311</v>
      </c>
      <c r="V1136" s="359">
        <v>0.11392927138166642</v>
      </c>
      <c r="W1136" s="664">
        <v>0.99142400415213661</v>
      </c>
      <c r="X1136" s="359">
        <v>9.8845966979932642E-2</v>
      </c>
      <c r="Y1136" s="664">
        <v>0.65008542346142806</v>
      </c>
      <c r="Z1136" s="359">
        <v>5.5924923918082792E-2</v>
      </c>
      <c r="AA1136" s="664">
        <v>0.29537414683183566</v>
      </c>
      <c r="AB1136" s="359">
        <v>0.25439472510689159</v>
      </c>
      <c r="AC1136" s="363">
        <v>-3.8739351856610514E-3</v>
      </c>
      <c r="AD1136" s="865">
        <v>31493876000140</v>
      </c>
      <c r="AE1136" s="360" t="s">
        <v>1813</v>
      </c>
      <c r="AF1136" s="844" t="s">
        <v>1760</v>
      </c>
      <c r="AG1136" s="364" t="s">
        <v>1435</v>
      </c>
      <c r="AH1136" s="364" t="s">
        <v>1742</v>
      </c>
      <c r="AI1136" s="364">
        <v>30000</v>
      </c>
      <c r="AJ1136" s="364">
        <v>30000</v>
      </c>
      <c r="AK1136" s="364">
        <v>30000</v>
      </c>
      <c r="AL1136" s="359">
        <v>0</v>
      </c>
      <c r="AM1136" s="359">
        <v>0</v>
      </c>
      <c r="AN1136" s="664" t="s">
        <v>34</v>
      </c>
      <c r="AO1136" s="357" t="s">
        <v>1323</v>
      </c>
      <c r="AP1136" s="360" t="s">
        <v>1744</v>
      </c>
      <c r="AQ1136" s="366" t="s">
        <v>659</v>
      </c>
      <c r="AR1136" s="359">
        <v>5.0000000000000001E-3</v>
      </c>
      <c r="AS1136" s="359">
        <v>5.0000000000000001E-3</v>
      </c>
      <c r="AT1136" s="359" t="s">
        <v>1417</v>
      </c>
      <c r="AX1136" s="198"/>
      <c r="AY1136" s="184"/>
      <c r="AZ1136" s="184"/>
      <c r="BA1136" s="184"/>
      <c r="BB1136" s="848"/>
      <c r="BC1136" s="184"/>
      <c r="BD1136" s="184"/>
      <c r="BE1136" s="184"/>
      <c r="BF1136" s="184"/>
      <c r="BG1136" s="848"/>
      <c r="BH1136" s="186"/>
      <c r="BI1136" s="199"/>
      <c r="BJ1136" s="199"/>
      <c r="BK1136" s="199"/>
      <c r="BL1136" s="186"/>
      <c r="BM1136" s="186"/>
      <c r="BN1136" s="186"/>
      <c r="BO1136" s="186"/>
      <c r="BP1136" s="186"/>
      <c r="BQ1136" s="186"/>
      <c r="BR1136" s="186"/>
      <c r="BS1136" s="186"/>
      <c r="BT1136" s="187"/>
      <c r="BU1136" s="188"/>
      <c r="BV1136" s="189"/>
      <c r="BW1136" s="185"/>
    </row>
    <row r="1137" spans="2:75" customFormat="1" ht="18.75">
      <c r="B1137" s="353" t="s">
        <v>404</v>
      </c>
      <c r="C1137" s="354">
        <v>31493876000140</v>
      </c>
      <c r="D1137" s="355" t="s">
        <v>14</v>
      </c>
      <c r="E1137" s="355" t="s">
        <v>607</v>
      </c>
      <c r="F1137" s="355" t="s">
        <v>1417</v>
      </c>
      <c r="G1137" s="356" t="s">
        <v>1417</v>
      </c>
      <c r="H1137" s="356" t="s">
        <v>34</v>
      </c>
      <c r="I1137" s="356" t="s">
        <v>34</v>
      </c>
      <c r="J1137" s="356" t="s">
        <v>608</v>
      </c>
      <c r="K1137" s="357" t="s">
        <v>48</v>
      </c>
      <c r="L1137" s="358"/>
      <c r="M1137" s="358" t="s">
        <v>34</v>
      </c>
      <c r="N1137" s="357">
        <v>478857</v>
      </c>
      <c r="O1137" s="357" t="s">
        <v>1323</v>
      </c>
      <c r="P1137" s="361">
        <v>43386</v>
      </c>
      <c r="Q1137" s="362">
        <v>449.30113304000002</v>
      </c>
      <c r="R1137" s="362">
        <v>565.98824999075691</v>
      </c>
      <c r="S1137" s="841">
        <v>32</v>
      </c>
      <c r="T1137" s="359">
        <v>0.18956520721040704</v>
      </c>
      <c r="U1137" s="664">
        <v>1.8954081498196533</v>
      </c>
      <c r="V1137" s="359">
        <v>0.11342233911539856</v>
      </c>
      <c r="W1137" s="664">
        <v>0.98701262846999493</v>
      </c>
      <c r="X1137" s="359">
        <v>9.8027717625993827E-2</v>
      </c>
      <c r="Y1137" s="664">
        <v>0.64470400028348152</v>
      </c>
      <c r="Z1137" s="359">
        <v>4.6958634996118187E-2</v>
      </c>
      <c r="AA1137" s="664">
        <v>0.2480176239252985</v>
      </c>
      <c r="AB1137" s="359">
        <v>0.25625579618350569</v>
      </c>
      <c r="AC1137" s="363">
        <v>-5.8240280420321592E-3</v>
      </c>
      <c r="AD1137" s="865">
        <v>31493903000185</v>
      </c>
      <c r="AE1137" s="360" t="s">
        <v>1985</v>
      </c>
      <c r="AF1137" s="844" t="s">
        <v>1760</v>
      </c>
      <c r="AG1137" s="364" t="s">
        <v>1435</v>
      </c>
      <c r="AH1137" s="364" t="s">
        <v>1742</v>
      </c>
      <c r="AI1137" s="364">
        <v>30000</v>
      </c>
      <c r="AJ1137" s="364">
        <v>0</v>
      </c>
      <c r="AK1137" s="364">
        <v>30000</v>
      </c>
      <c r="AL1137" s="359">
        <v>0</v>
      </c>
      <c r="AM1137" s="359">
        <v>0.2</v>
      </c>
      <c r="AN1137" s="664" t="s">
        <v>2161</v>
      </c>
      <c r="AO1137" s="357" t="s">
        <v>1323</v>
      </c>
      <c r="AP1137" s="360" t="s">
        <v>1744</v>
      </c>
      <c r="AQ1137" s="366" t="s">
        <v>659</v>
      </c>
      <c r="AR1137" s="359">
        <v>5.0000000000000001E-3</v>
      </c>
      <c r="AS1137" s="359">
        <v>5.0000000000000001E-3</v>
      </c>
      <c r="AT1137" s="359" t="s">
        <v>1417</v>
      </c>
      <c r="AX1137" s="198"/>
      <c r="AY1137" s="184"/>
      <c r="AZ1137" s="184"/>
      <c r="BA1137" s="184"/>
      <c r="BB1137" s="848"/>
      <c r="BC1137" s="184"/>
      <c r="BD1137" s="184"/>
      <c r="BE1137" s="184"/>
      <c r="BF1137" s="184"/>
      <c r="BG1137" s="848"/>
      <c r="BH1137" s="186"/>
      <c r="BI1137" s="199"/>
      <c r="BJ1137" s="199"/>
      <c r="BK1137" s="199"/>
      <c r="BL1137" s="186"/>
      <c r="BM1137" s="186"/>
      <c r="BN1137" s="186"/>
      <c r="BO1137" s="186"/>
      <c r="BP1137" s="186"/>
      <c r="BQ1137" s="186"/>
      <c r="BR1137" s="186"/>
      <c r="BS1137" s="186"/>
      <c r="BT1137" s="187"/>
      <c r="BU1137" s="188"/>
      <c r="BV1137" s="189"/>
      <c r="BW1137" s="185"/>
    </row>
    <row r="1138" spans="2:75" customFormat="1" ht="18.75">
      <c r="B1138" s="353" t="s">
        <v>405</v>
      </c>
      <c r="C1138" s="354">
        <v>31533145000181</v>
      </c>
      <c r="D1138" s="355" t="s">
        <v>14</v>
      </c>
      <c r="E1138" s="355" t="s">
        <v>607</v>
      </c>
      <c r="F1138" s="355" t="s">
        <v>1417</v>
      </c>
      <c r="G1138" s="356" t="s">
        <v>1417</v>
      </c>
      <c r="H1138" s="356" t="s">
        <v>34</v>
      </c>
      <c r="I1138" s="356" t="s">
        <v>34</v>
      </c>
      <c r="J1138" s="356" t="s">
        <v>608</v>
      </c>
      <c r="K1138" s="357" t="s">
        <v>48</v>
      </c>
      <c r="L1138" s="358"/>
      <c r="M1138" s="358" t="s">
        <v>34</v>
      </c>
      <c r="N1138" s="357">
        <v>478415</v>
      </c>
      <c r="O1138" s="357" t="s">
        <v>1320</v>
      </c>
      <c r="P1138" s="361">
        <v>43397</v>
      </c>
      <c r="Q1138" s="362">
        <v>432.41408652000001</v>
      </c>
      <c r="R1138" s="362">
        <v>719.96281512649421</v>
      </c>
      <c r="S1138" s="841">
        <v>32</v>
      </c>
      <c r="T1138" s="359">
        <v>0.14894092849161544</v>
      </c>
      <c r="U1138" s="664">
        <v>1.4892176357625175</v>
      </c>
      <c r="V1138" s="359">
        <v>8.7114230091814404E-2</v>
      </c>
      <c r="W1138" s="664">
        <v>0.75807681176968755</v>
      </c>
      <c r="X1138" s="359">
        <v>0.13804953025243716</v>
      </c>
      <c r="Y1138" s="664">
        <v>0.90791754155256876</v>
      </c>
      <c r="Z1138" s="359">
        <v>9.0734184976574817E-2</v>
      </c>
      <c r="AA1138" s="664">
        <v>0.47922340520649415</v>
      </c>
      <c r="AB1138" s="359">
        <v>0.25470905485084211</v>
      </c>
      <c r="AC1138" s="363">
        <v>-0.10914629628212552</v>
      </c>
      <c r="AD1138" s="865">
        <v>31533735000104</v>
      </c>
      <c r="AE1138" s="360" t="s">
        <v>1985</v>
      </c>
      <c r="AF1138" s="844" t="s">
        <v>1760</v>
      </c>
      <c r="AG1138" s="364" t="s">
        <v>1435</v>
      </c>
      <c r="AH1138" s="364" t="s">
        <v>1747</v>
      </c>
      <c r="AI1138" s="364">
        <v>500</v>
      </c>
      <c r="AJ1138" s="364">
        <v>500</v>
      </c>
      <c r="AK1138" s="364">
        <v>500</v>
      </c>
      <c r="AL1138" s="359">
        <v>2.9300000000000003E-2</v>
      </c>
      <c r="AM1138" s="359">
        <v>0</v>
      </c>
      <c r="AN1138" s="664" t="s">
        <v>34</v>
      </c>
      <c r="AO1138" s="357" t="s">
        <v>1323</v>
      </c>
      <c r="AP1138" s="360" t="s">
        <v>1744</v>
      </c>
      <c r="AQ1138" s="366" t="s">
        <v>659</v>
      </c>
      <c r="AR1138" s="359">
        <v>7.4999999999999997E-3</v>
      </c>
      <c r="AS1138" s="359">
        <v>7.4999999999999997E-3</v>
      </c>
      <c r="AT1138" s="359" t="s">
        <v>1417</v>
      </c>
      <c r="AX1138" s="198"/>
      <c r="AY1138" s="184"/>
      <c r="AZ1138" s="184"/>
      <c r="BA1138" s="184"/>
      <c r="BB1138" s="848"/>
      <c r="BC1138" s="184"/>
      <c r="BD1138" s="184"/>
      <c r="BE1138" s="184"/>
      <c r="BF1138" s="184"/>
      <c r="BG1138" s="848"/>
      <c r="BH1138" s="186"/>
      <c r="BI1138" s="199"/>
      <c r="BJ1138" s="199"/>
      <c r="BK1138" s="199"/>
      <c r="BL1138" s="186"/>
      <c r="BM1138" s="186"/>
      <c r="BN1138" s="186"/>
      <c r="BO1138" s="186"/>
      <c r="BP1138" s="186"/>
      <c r="BQ1138" s="186"/>
      <c r="BR1138" s="186"/>
      <c r="BS1138" s="186"/>
      <c r="BT1138" s="187"/>
      <c r="BU1138" s="188"/>
      <c r="BV1138" s="189"/>
      <c r="BW1138" s="185"/>
    </row>
    <row r="1139" spans="2:75" customFormat="1" ht="18.75">
      <c r="B1139" s="353" t="s">
        <v>574</v>
      </c>
      <c r="C1139" s="354">
        <v>41360111000196</v>
      </c>
      <c r="D1139" s="355" t="s">
        <v>14</v>
      </c>
      <c r="E1139" s="355" t="s">
        <v>614</v>
      </c>
      <c r="F1139" s="355" t="s">
        <v>1417</v>
      </c>
      <c r="G1139" s="356" t="s">
        <v>1417</v>
      </c>
      <c r="H1139" s="356" t="s">
        <v>1337</v>
      </c>
      <c r="I1139" s="356" t="s">
        <v>34</v>
      </c>
      <c r="J1139" s="356" t="s">
        <v>608</v>
      </c>
      <c r="K1139" s="357" t="s">
        <v>48</v>
      </c>
      <c r="L1139" s="358"/>
      <c r="M1139" s="358" t="s">
        <v>34</v>
      </c>
      <c r="N1139" s="357">
        <v>600954</v>
      </c>
      <c r="O1139" s="357" t="s">
        <v>1320</v>
      </c>
      <c r="P1139" s="361">
        <v>44294</v>
      </c>
      <c r="Q1139" s="362">
        <v>99.653600420000004</v>
      </c>
      <c r="R1139" s="362">
        <v>67.923053421673259</v>
      </c>
      <c r="S1139" s="841">
        <v>32</v>
      </c>
      <c r="T1139" s="359">
        <v>7.2098128479569423E-2</v>
      </c>
      <c r="U1139" s="664">
        <v>0.72088851281258759</v>
      </c>
      <c r="V1139" s="359">
        <v>9.7560322252171927E-2</v>
      </c>
      <c r="W1139" s="664">
        <v>0.84897975876273291</v>
      </c>
      <c r="X1139" s="359"/>
      <c r="Y1139" s="664"/>
      <c r="Z1139" s="359"/>
      <c r="AA1139" s="664"/>
      <c r="AB1139" s="359">
        <v>0.23280103700918478</v>
      </c>
      <c r="AC1139" s="363">
        <v>-7.4546307993670832E-2</v>
      </c>
      <c r="AD1139" s="865">
        <v>41301308000154</v>
      </c>
      <c r="AE1139" s="360" t="s">
        <v>2072</v>
      </c>
      <c r="AF1139" s="844" t="s">
        <v>1783</v>
      </c>
      <c r="AG1139" s="364" t="s">
        <v>59</v>
      </c>
      <c r="AH1139" s="364" t="s">
        <v>1742</v>
      </c>
      <c r="AI1139" s="364">
        <v>20000</v>
      </c>
      <c r="AJ1139" s="364">
        <v>0</v>
      </c>
      <c r="AK1139" s="364">
        <v>0</v>
      </c>
      <c r="AL1139" s="359">
        <v>0</v>
      </c>
      <c r="AM1139" s="359">
        <v>0</v>
      </c>
      <c r="AN1139" s="664" t="s">
        <v>2175</v>
      </c>
      <c r="AO1139" s="357" t="s">
        <v>1323</v>
      </c>
      <c r="AP1139" s="360" t="s">
        <v>1744</v>
      </c>
      <c r="AQ1139" s="366" t="s">
        <v>659</v>
      </c>
      <c r="AR1139" s="359">
        <v>6.6666666666666697E-3</v>
      </c>
      <c r="AS1139" s="359">
        <v>6.6666666666666697E-3</v>
      </c>
      <c r="AT1139" s="359" t="s">
        <v>1417</v>
      </c>
      <c r="AX1139" s="198"/>
      <c r="AY1139" s="184"/>
      <c r="AZ1139" s="184"/>
      <c r="BA1139" s="184"/>
      <c r="BB1139" s="848"/>
      <c r="BC1139" s="184"/>
      <c r="BD1139" s="184"/>
      <c r="BE1139" s="184"/>
      <c r="BF1139" s="184"/>
      <c r="BG1139" s="848"/>
      <c r="BH1139" s="186"/>
      <c r="BI1139" s="199"/>
      <c r="BJ1139" s="199"/>
      <c r="BK1139" s="199"/>
      <c r="BL1139" s="186"/>
      <c r="BM1139" s="186"/>
      <c r="BN1139" s="186"/>
      <c r="BO1139" s="186"/>
      <c r="BP1139" s="186"/>
      <c r="BQ1139" s="186"/>
      <c r="BR1139" s="186"/>
      <c r="BS1139" s="186"/>
      <c r="BT1139" s="187"/>
      <c r="BU1139" s="188"/>
      <c r="BV1139" s="189"/>
      <c r="BW1139" s="185"/>
    </row>
    <row r="1140" spans="2:75" customFormat="1" ht="18.75">
      <c r="B1140" s="353" t="s">
        <v>598</v>
      </c>
      <c r="C1140" s="354">
        <v>42887842000157</v>
      </c>
      <c r="D1140" s="355" t="s">
        <v>14</v>
      </c>
      <c r="E1140" s="355" t="s">
        <v>607</v>
      </c>
      <c r="F1140" s="355" t="s">
        <v>1417</v>
      </c>
      <c r="G1140" s="356" t="s">
        <v>1417</v>
      </c>
      <c r="H1140" s="356" t="s">
        <v>34</v>
      </c>
      <c r="I1140" s="356" t="s">
        <v>34</v>
      </c>
      <c r="J1140" s="356" t="s">
        <v>608</v>
      </c>
      <c r="K1140" s="357" t="s">
        <v>48</v>
      </c>
      <c r="L1140" s="358"/>
      <c r="M1140" s="358" t="s">
        <v>34</v>
      </c>
      <c r="N1140" s="357">
        <v>610828</v>
      </c>
      <c r="O1140" s="357" t="s">
        <v>1320</v>
      </c>
      <c r="P1140" s="361">
        <v>44429</v>
      </c>
      <c r="Q1140" s="362">
        <v>34.950000000000003</v>
      </c>
      <c r="R1140" s="362">
        <v>32.158749999999998</v>
      </c>
      <c r="S1140" s="841">
        <v>32</v>
      </c>
      <c r="T1140" s="359">
        <v>2.2471910112360716E-2</v>
      </c>
      <c r="U1140" s="664">
        <v>0.22469018548169961</v>
      </c>
      <c r="V1140" s="359">
        <v>3.4090909090910504E-2</v>
      </c>
      <c r="W1140" s="664">
        <v>0.29666252742783583</v>
      </c>
      <c r="X1140" s="359"/>
      <c r="Y1140" s="664"/>
      <c r="Z1140" s="359"/>
      <c r="AA1140" s="664"/>
      <c r="AB1140" s="359">
        <v>0.22112782425569152</v>
      </c>
      <c r="AC1140" s="363">
        <v>-0.36550746718303939</v>
      </c>
      <c r="AD1140" s="865">
        <v>43104134000165</v>
      </c>
      <c r="AE1140" s="360" t="s">
        <v>1976</v>
      </c>
      <c r="AF1140" s="844" t="s">
        <v>1760</v>
      </c>
      <c r="AG1140" s="364" t="s">
        <v>1435</v>
      </c>
      <c r="AH1140" s="364" t="s">
        <v>1817</v>
      </c>
      <c r="AI1140" s="364">
        <v>50</v>
      </c>
      <c r="AJ1140" s="364">
        <v>50</v>
      </c>
      <c r="AK1140" s="364">
        <v>30</v>
      </c>
      <c r="AL1140" s="359">
        <v>0</v>
      </c>
      <c r="AM1140" s="359">
        <v>0</v>
      </c>
      <c r="AN1140" s="664" t="s">
        <v>34</v>
      </c>
      <c r="AO1140" s="357" t="s">
        <v>1323</v>
      </c>
      <c r="AP1140" s="360" t="s">
        <v>1744</v>
      </c>
      <c r="AQ1140" s="366" t="s">
        <v>681</v>
      </c>
      <c r="AR1140" s="359">
        <v>5.3333333333333297E-3</v>
      </c>
      <c r="AS1140" s="359">
        <v>5.3333333333333297E-3</v>
      </c>
      <c r="AT1140" s="359" t="s">
        <v>1417</v>
      </c>
      <c r="AX1140" s="198"/>
      <c r="AY1140" s="184"/>
      <c r="AZ1140" s="184"/>
      <c r="BA1140" s="184"/>
      <c r="BB1140" s="848"/>
      <c r="BC1140" s="184"/>
      <c r="BD1140" s="184"/>
      <c r="BE1140" s="184"/>
      <c r="BF1140" s="184"/>
      <c r="BG1140" s="848"/>
      <c r="BH1140" s="186"/>
      <c r="BI1140" s="199"/>
      <c r="BJ1140" s="199"/>
      <c r="BK1140" s="199"/>
      <c r="BL1140" s="186"/>
      <c r="BM1140" s="186"/>
      <c r="BN1140" s="186"/>
      <c r="BO1140" s="186"/>
      <c r="BP1140" s="186"/>
      <c r="BQ1140" s="186"/>
      <c r="BR1140" s="186"/>
      <c r="BS1140" s="186"/>
      <c r="BT1140" s="187"/>
      <c r="BU1140" s="188"/>
      <c r="BV1140" s="189"/>
      <c r="BW1140" s="185"/>
    </row>
    <row r="1141" spans="2:75" customFormat="1" ht="18.75">
      <c r="B1141" s="353" t="s">
        <v>2823</v>
      </c>
      <c r="C1141" s="354">
        <v>35610342000108</v>
      </c>
      <c r="D1141" s="355" t="s">
        <v>14</v>
      </c>
      <c r="E1141" s="355" t="s">
        <v>1417</v>
      </c>
      <c r="F1141" s="355" t="s">
        <v>1417</v>
      </c>
      <c r="G1141" s="356" t="s">
        <v>1417</v>
      </c>
      <c r="H1141" s="356" t="s">
        <v>1417</v>
      </c>
      <c r="I1141" s="356" t="s">
        <v>1417</v>
      </c>
      <c r="J1141" s="356" t="s">
        <v>608</v>
      </c>
      <c r="K1141" s="357" t="s">
        <v>48</v>
      </c>
      <c r="L1141" s="358"/>
      <c r="M1141" s="358" t="s">
        <v>1417</v>
      </c>
      <c r="N1141" s="357">
        <v>546208</v>
      </c>
      <c r="O1141" s="357" t="s">
        <v>1320</v>
      </c>
      <c r="P1141" s="361">
        <v>44026</v>
      </c>
      <c r="Q1141" s="362"/>
      <c r="R1141" s="362"/>
      <c r="S1141" s="841">
        <v>32</v>
      </c>
      <c r="T1141" s="359"/>
      <c r="U1141" s="664"/>
      <c r="V1141" s="359"/>
      <c r="W1141" s="664"/>
      <c r="X1141" s="359"/>
      <c r="Y1141" s="664"/>
      <c r="Z1141" s="359"/>
      <c r="AA1141" s="664"/>
      <c r="AB1141" s="359"/>
      <c r="AC1141" s="363"/>
      <c r="AD1141" s="865">
        <v>35610398000162</v>
      </c>
      <c r="AE1141" s="360" t="s">
        <v>2697</v>
      </c>
      <c r="AF1141" s="844" t="s">
        <v>1785</v>
      </c>
      <c r="AG1141" s="364" t="s">
        <v>719</v>
      </c>
      <c r="AH1141" s="364" t="s">
        <v>2153</v>
      </c>
      <c r="AI1141" s="364">
        <v>0</v>
      </c>
      <c r="AJ1141" s="364">
        <v>0</v>
      </c>
      <c r="AK1141" s="364">
        <v>0</v>
      </c>
      <c r="AL1141" s="359">
        <v>0.02</v>
      </c>
      <c r="AM1141" s="359">
        <v>0</v>
      </c>
      <c r="AN1141" s="664" t="s">
        <v>666</v>
      </c>
      <c r="AO1141" s="357"/>
      <c r="AP1141" s="360" t="s">
        <v>1744</v>
      </c>
      <c r="AQ1141" s="366" t="s">
        <v>2154</v>
      </c>
      <c r="AR1141" s="359">
        <v>0</v>
      </c>
      <c r="AS1141" s="359">
        <v>0</v>
      </c>
      <c r="AT1141" s="359" t="s">
        <v>1417</v>
      </c>
      <c r="AX1141" s="198"/>
      <c r="AY1141" s="184"/>
      <c r="AZ1141" s="184"/>
      <c r="BA1141" s="184"/>
      <c r="BB1141" s="848"/>
      <c r="BC1141" s="184"/>
      <c r="BD1141" s="184"/>
      <c r="BE1141" s="184"/>
      <c r="BF1141" s="184"/>
      <c r="BG1141" s="848"/>
      <c r="BH1141" s="186"/>
      <c r="BI1141" s="199"/>
      <c r="BJ1141" s="199"/>
      <c r="BK1141" s="199"/>
      <c r="BL1141" s="186"/>
      <c r="BM1141" s="186"/>
      <c r="BN1141" s="186"/>
      <c r="BO1141" s="186"/>
      <c r="BP1141" s="186"/>
      <c r="BQ1141" s="186"/>
      <c r="BR1141" s="186"/>
      <c r="BS1141" s="186"/>
      <c r="BT1141" s="187"/>
      <c r="BU1141" s="188"/>
      <c r="BV1141" s="189"/>
      <c r="BW1141" s="185"/>
    </row>
    <row r="1142" spans="2:75" customFormat="1" ht="18.75">
      <c r="B1142" s="353" t="s">
        <v>1226</v>
      </c>
      <c r="C1142" s="354">
        <v>40265153000185</v>
      </c>
      <c r="D1142" s="355" t="s">
        <v>14</v>
      </c>
      <c r="E1142" s="355" t="s">
        <v>607</v>
      </c>
      <c r="F1142" s="355" t="s">
        <v>1417</v>
      </c>
      <c r="G1142" s="356" t="s">
        <v>1417</v>
      </c>
      <c r="H1142" s="356" t="s">
        <v>34</v>
      </c>
      <c r="I1142" s="356" t="s">
        <v>34</v>
      </c>
      <c r="J1142" s="356" t="s">
        <v>608</v>
      </c>
      <c r="K1142" s="357" t="s">
        <v>48</v>
      </c>
      <c r="L1142" s="358"/>
      <c r="M1142" s="358" t="s">
        <v>34</v>
      </c>
      <c r="N1142" s="357">
        <v>573035</v>
      </c>
      <c r="O1142" s="357" t="s">
        <v>1320</v>
      </c>
      <c r="P1142" s="361">
        <v>44225</v>
      </c>
      <c r="Q1142" s="362">
        <v>27.136117160000001</v>
      </c>
      <c r="R1142" s="362">
        <v>27.31222641123507</v>
      </c>
      <c r="S1142" s="841">
        <v>32</v>
      </c>
      <c r="T1142" s="359">
        <v>2.405203303258685E-2</v>
      </c>
      <c r="U1142" s="664">
        <v>0.24048938146701132</v>
      </c>
      <c r="V1142" s="359">
        <v>6.233394716876095E-2</v>
      </c>
      <c r="W1142" s="664">
        <v>0.54243629180802011</v>
      </c>
      <c r="X1142" s="359"/>
      <c r="Y1142" s="664"/>
      <c r="Z1142" s="359"/>
      <c r="AA1142" s="664"/>
      <c r="AB1142" s="359">
        <v>0.18937413875279355</v>
      </c>
      <c r="AC1142" s="363">
        <v>-0.27765582584738213</v>
      </c>
      <c r="AD1142" s="865">
        <v>40265107000186</v>
      </c>
      <c r="AE1142" s="360" t="s">
        <v>1976</v>
      </c>
      <c r="AF1142" s="844" t="s">
        <v>1760</v>
      </c>
      <c r="AG1142" s="364" t="s">
        <v>1435</v>
      </c>
      <c r="AH1142" s="364" t="s">
        <v>1747</v>
      </c>
      <c r="AI1142" s="364">
        <v>50</v>
      </c>
      <c r="AJ1142" s="364">
        <v>50</v>
      </c>
      <c r="AK1142" s="364">
        <v>30</v>
      </c>
      <c r="AL1142" s="359">
        <v>0.02</v>
      </c>
      <c r="AM1142" s="359">
        <v>0.2</v>
      </c>
      <c r="AN1142" s="664" t="s">
        <v>34</v>
      </c>
      <c r="AO1142" s="357" t="s">
        <v>1323</v>
      </c>
      <c r="AP1142" s="360" t="s">
        <v>1744</v>
      </c>
      <c r="AQ1142" s="366" t="s">
        <v>659</v>
      </c>
      <c r="AR1142" s="359">
        <v>5.3333333333333297E-3</v>
      </c>
      <c r="AS1142" s="359">
        <v>5.3333333333333297E-3</v>
      </c>
      <c r="AT1142" s="359" t="s">
        <v>1417</v>
      </c>
      <c r="AX1142" s="198"/>
      <c r="AY1142" s="184"/>
      <c r="AZ1142" s="184"/>
      <c r="BA1142" s="184"/>
      <c r="BB1142" s="848"/>
      <c r="BC1142" s="184"/>
      <c r="BD1142" s="184"/>
      <c r="BE1142" s="184"/>
      <c r="BF1142" s="184"/>
      <c r="BG1142" s="848"/>
      <c r="BH1142" s="186"/>
      <c r="BI1142" s="199"/>
      <c r="BJ1142" s="199"/>
      <c r="BK1142" s="199"/>
      <c r="BL1142" s="186"/>
      <c r="BM1142" s="186"/>
      <c r="BN1142" s="186"/>
      <c r="BO1142" s="186"/>
      <c r="BP1142" s="186"/>
      <c r="BQ1142" s="186"/>
      <c r="BR1142" s="186"/>
      <c r="BS1142" s="186"/>
      <c r="BT1142" s="187"/>
      <c r="BU1142" s="188"/>
      <c r="BV1142" s="189"/>
      <c r="BW1142" s="185"/>
    </row>
    <row r="1143" spans="2:75" customFormat="1" ht="18.75">
      <c r="B1143" s="353" t="s">
        <v>1228</v>
      </c>
      <c r="C1143" s="354">
        <v>5382556000103</v>
      </c>
      <c r="D1143" s="355" t="s">
        <v>14</v>
      </c>
      <c r="E1143" s="355" t="s">
        <v>607</v>
      </c>
      <c r="F1143" s="355" t="s">
        <v>1417</v>
      </c>
      <c r="G1143" s="356" t="s">
        <v>1417</v>
      </c>
      <c r="H1143" s="356" t="s">
        <v>34</v>
      </c>
      <c r="I1143" s="356" t="s">
        <v>34</v>
      </c>
      <c r="J1143" s="356" t="s">
        <v>608</v>
      </c>
      <c r="K1143" s="357" t="s">
        <v>48</v>
      </c>
      <c r="L1143" s="358"/>
      <c r="M1143" s="358" t="s">
        <v>34</v>
      </c>
      <c r="N1143" s="357">
        <v>147370</v>
      </c>
      <c r="O1143" s="357" t="s">
        <v>1320</v>
      </c>
      <c r="P1143" s="361">
        <v>38540</v>
      </c>
      <c r="Q1143" s="362">
        <v>21.888919000000001</v>
      </c>
      <c r="R1143" s="362">
        <v>24.395888051792838</v>
      </c>
      <c r="S1143" s="841">
        <v>32</v>
      </c>
      <c r="T1143" s="359">
        <v>-8.5414313164708711E-2</v>
      </c>
      <c r="U1143" s="664">
        <v>-0.85403322511573754</v>
      </c>
      <c r="V1143" s="359">
        <v>-1.801441894087763E-2</v>
      </c>
      <c r="W1143" s="664">
        <v>-0.15676328955890281</v>
      </c>
      <c r="X1143" s="359">
        <v>-0.18496652444390893</v>
      </c>
      <c r="Y1143" s="664">
        <v>-1.216478982837192</v>
      </c>
      <c r="Z1143" s="359">
        <v>-0.1306416429622872</v>
      </c>
      <c r="AA1143" s="664">
        <v>-0.6899993978931056</v>
      </c>
      <c r="AB1143" s="359">
        <v>0.31662211493859876</v>
      </c>
      <c r="AC1143" s="363">
        <v>-0.41983548440689505</v>
      </c>
      <c r="AD1143" s="865">
        <v>0</v>
      </c>
      <c r="AE1143" s="360" t="s">
        <v>1789</v>
      </c>
      <c r="AF1143" s="844" t="s">
        <v>1760</v>
      </c>
      <c r="AG1143" s="364" t="s">
        <v>1435</v>
      </c>
      <c r="AH1143" s="364" t="s">
        <v>1747</v>
      </c>
      <c r="AI1143" s="364">
        <v>1000</v>
      </c>
      <c r="AJ1143" s="364">
        <v>100</v>
      </c>
      <c r="AK1143" s="364">
        <v>100</v>
      </c>
      <c r="AL1143" s="359">
        <v>0.02</v>
      </c>
      <c r="AM1143" s="359">
        <v>0.2</v>
      </c>
      <c r="AN1143" s="664" t="s">
        <v>666</v>
      </c>
      <c r="AO1143" s="357" t="s">
        <v>1323</v>
      </c>
      <c r="AP1143" s="360" t="s">
        <v>1744</v>
      </c>
      <c r="AQ1143" s="366" t="s">
        <v>659</v>
      </c>
      <c r="AR1143" s="359">
        <v>4.0000000000000001E-3</v>
      </c>
      <c r="AS1143" s="359">
        <v>4.0000000000000001E-3</v>
      </c>
      <c r="AT1143" s="359" t="s">
        <v>1417</v>
      </c>
      <c r="AW1143" s="198"/>
      <c r="AX1143" s="198"/>
      <c r="AY1143" s="184"/>
      <c r="AZ1143" s="184"/>
      <c r="BA1143" s="184"/>
      <c r="BB1143" s="848"/>
      <c r="BC1143" s="184"/>
      <c r="BD1143" s="184"/>
      <c r="BE1143" s="184"/>
      <c r="BF1143" s="184"/>
      <c r="BG1143" s="848"/>
      <c r="BH1143" s="186"/>
      <c r="BI1143" s="199"/>
      <c r="BJ1143" s="199"/>
      <c r="BK1143" s="199"/>
      <c r="BL1143" s="218"/>
      <c r="BM1143" s="186"/>
      <c r="BN1143" s="186"/>
      <c r="BO1143" s="186"/>
      <c r="BP1143" s="186"/>
      <c r="BQ1143" s="186"/>
      <c r="BR1143" s="186"/>
      <c r="BS1143" s="186"/>
      <c r="BT1143" s="187"/>
      <c r="BU1143" s="188"/>
      <c r="BV1143" s="189"/>
      <c r="BW1143" s="185"/>
    </row>
    <row r="1144" spans="2:75" customFormat="1" ht="18.75">
      <c r="B1144" s="353" t="s">
        <v>1231</v>
      </c>
      <c r="C1144" s="354">
        <v>26277595000110</v>
      </c>
      <c r="D1144" s="355" t="s">
        <v>14</v>
      </c>
      <c r="E1144" s="355" t="s">
        <v>607</v>
      </c>
      <c r="F1144" s="355" t="s">
        <v>1417</v>
      </c>
      <c r="G1144" s="356" t="s">
        <v>1417</v>
      </c>
      <c r="H1144" s="356" t="s">
        <v>34</v>
      </c>
      <c r="I1144" s="356" t="s">
        <v>34</v>
      </c>
      <c r="J1144" s="356" t="s">
        <v>608</v>
      </c>
      <c r="K1144" s="357" t="s">
        <v>48</v>
      </c>
      <c r="L1144" s="358"/>
      <c r="M1144" s="358" t="s">
        <v>34</v>
      </c>
      <c r="N1144" s="357">
        <v>446246</v>
      </c>
      <c r="O1144" s="357" t="s">
        <v>1320</v>
      </c>
      <c r="P1144" s="361">
        <v>42959</v>
      </c>
      <c r="Q1144" s="362">
        <v>1024.8169135099999</v>
      </c>
      <c r="R1144" s="362">
        <v>1001.3796478376099</v>
      </c>
      <c r="S1144" s="841">
        <v>32</v>
      </c>
      <c r="T1144" s="359">
        <v>0.12350314546107333</v>
      </c>
      <c r="U1144" s="664">
        <v>1.2348725374243104</v>
      </c>
      <c r="V1144" s="359">
        <v>6.5443494638309563E-2</v>
      </c>
      <c r="W1144" s="664">
        <v>0.56949588734456391</v>
      </c>
      <c r="X1144" s="359">
        <v>9.2091140275819106E-2</v>
      </c>
      <c r="Y1144" s="664">
        <v>0.60566060257577981</v>
      </c>
      <c r="Z1144" s="359">
        <v>0.22886762064512522</v>
      </c>
      <c r="AA1144" s="664">
        <v>1.2087915986172268</v>
      </c>
      <c r="AB1144" s="359">
        <v>0.23791490639244775</v>
      </c>
      <c r="AC1144" s="363">
        <v>-0.2079368887395002</v>
      </c>
      <c r="AD1144" s="865">
        <v>26855139000100</v>
      </c>
      <c r="AE1144" s="360" t="s">
        <v>1966</v>
      </c>
      <c r="AF1144" s="844" t="s">
        <v>1783</v>
      </c>
      <c r="AG1144" s="364" t="s">
        <v>59</v>
      </c>
      <c r="AH1144" s="364" t="s">
        <v>1747</v>
      </c>
      <c r="AI1144" s="364">
        <v>10000</v>
      </c>
      <c r="AJ1144" s="364">
        <v>5000</v>
      </c>
      <c r="AK1144" s="364">
        <v>10000</v>
      </c>
      <c r="AL1144" s="359">
        <v>3.5000000000000003E-2</v>
      </c>
      <c r="AM1144" s="359">
        <v>0</v>
      </c>
      <c r="AN1144" s="664" t="s">
        <v>666</v>
      </c>
      <c r="AO1144" s="357" t="s">
        <v>1323</v>
      </c>
      <c r="AP1144" s="360" t="s">
        <v>1744</v>
      </c>
      <c r="AQ1144" s="366" t="s">
        <v>659</v>
      </c>
      <c r="AR1144" s="359">
        <v>5.7999999999999996E-3</v>
      </c>
      <c r="AS1144" s="359">
        <v>5.7999999999999996E-3</v>
      </c>
      <c r="AT1144" s="359" t="s">
        <v>1417</v>
      </c>
      <c r="AX1144" s="198"/>
      <c r="AY1144" s="184"/>
      <c r="AZ1144" s="184"/>
      <c r="BA1144" s="184"/>
      <c r="BB1144" s="848"/>
      <c r="BC1144" s="184"/>
      <c r="BD1144" s="184"/>
      <c r="BE1144" s="184"/>
      <c r="BF1144" s="184"/>
      <c r="BG1144" s="848"/>
      <c r="BH1144" s="186"/>
      <c r="BI1144" s="199"/>
      <c r="BJ1144" s="199"/>
      <c r="BK1144" s="199"/>
      <c r="BL1144" s="186"/>
      <c r="BM1144" s="186"/>
      <c r="BN1144" s="186"/>
      <c r="BO1144" s="186"/>
      <c r="BP1144" s="186"/>
      <c r="BQ1144" s="186"/>
      <c r="BR1144" s="186"/>
      <c r="BS1144" s="186"/>
      <c r="BT1144" s="187"/>
      <c r="BU1144" s="188"/>
      <c r="BV1144" s="189"/>
      <c r="BW1144" s="185"/>
    </row>
    <row r="1145" spans="2:75" customFormat="1" ht="18.75">
      <c r="B1145" s="353" t="s">
        <v>1251</v>
      </c>
      <c r="C1145" s="354">
        <v>36896492000192</v>
      </c>
      <c r="D1145" s="355" t="s">
        <v>14</v>
      </c>
      <c r="E1145" s="355" t="s">
        <v>607</v>
      </c>
      <c r="F1145" s="355" t="s">
        <v>1417</v>
      </c>
      <c r="G1145" s="356" t="s">
        <v>1417</v>
      </c>
      <c r="H1145" s="356" t="s">
        <v>34</v>
      </c>
      <c r="I1145" s="356" t="s">
        <v>34</v>
      </c>
      <c r="J1145" s="356" t="s">
        <v>608</v>
      </c>
      <c r="K1145" s="357" t="s">
        <v>48</v>
      </c>
      <c r="L1145" s="358"/>
      <c r="M1145" s="358" t="s">
        <v>1414</v>
      </c>
      <c r="N1145" s="357">
        <v>541737</v>
      </c>
      <c r="O1145" s="357" t="s">
        <v>1320</v>
      </c>
      <c r="P1145" s="361">
        <v>43974</v>
      </c>
      <c r="Q1145" s="362">
        <v>7.6175749499999998</v>
      </c>
      <c r="R1145" s="362">
        <v>9.2566434484063684</v>
      </c>
      <c r="S1145" s="841">
        <v>32</v>
      </c>
      <c r="T1145" s="359">
        <v>8.8278966614357746E-2</v>
      </c>
      <c r="U1145" s="664">
        <v>0.88267607353067434</v>
      </c>
      <c r="V1145" s="359">
        <v>8.0054145932190846E-2</v>
      </c>
      <c r="W1145" s="664">
        <v>0.69663924772404029</v>
      </c>
      <c r="X1145" s="359">
        <v>-7.5511608093153937E-3</v>
      </c>
      <c r="Y1145" s="664">
        <v>-4.9662112904876786E-2</v>
      </c>
      <c r="Z1145" s="359"/>
      <c r="AA1145" s="664"/>
      <c r="AB1145" s="359">
        <v>0.19942408831276134</v>
      </c>
      <c r="AC1145" s="363">
        <v>-0.17480653626677739</v>
      </c>
      <c r="AD1145" s="865">
        <v>0</v>
      </c>
      <c r="AE1145" s="360" t="s">
        <v>2033</v>
      </c>
      <c r="AF1145" s="844" t="s">
        <v>1760</v>
      </c>
      <c r="AG1145" s="364" t="s">
        <v>1435</v>
      </c>
      <c r="AH1145" s="364" t="s">
        <v>1747</v>
      </c>
      <c r="AI1145" s="364">
        <v>5000</v>
      </c>
      <c r="AJ1145" s="364">
        <v>1000</v>
      </c>
      <c r="AK1145" s="364">
        <v>1000</v>
      </c>
      <c r="AL1145" s="359">
        <v>0.01</v>
      </c>
      <c r="AM1145" s="359">
        <v>0.1</v>
      </c>
      <c r="AN1145" s="664" t="s">
        <v>34</v>
      </c>
      <c r="AO1145" s="357" t="s">
        <v>1323</v>
      </c>
      <c r="AP1145" s="360" t="s">
        <v>1744</v>
      </c>
      <c r="AQ1145" s="366" t="s">
        <v>670</v>
      </c>
      <c r="AR1145" s="359">
        <v>3.0000000000000001E-3</v>
      </c>
      <c r="AS1145" s="359">
        <v>3.0000000000000001E-3</v>
      </c>
      <c r="AT1145" s="359" t="s">
        <v>1417</v>
      </c>
      <c r="AX1145" s="198"/>
      <c r="AY1145" s="184"/>
      <c r="AZ1145" s="184"/>
      <c r="BA1145" s="184"/>
      <c r="BB1145" s="848"/>
      <c r="BC1145" s="184"/>
      <c r="BD1145" s="184"/>
      <c r="BE1145" s="184"/>
      <c r="BF1145" s="184"/>
      <c r="BG1145" s="848"/>
      <c r="BH1145" s="186"/>
      <c r="BI1145" s="199"/>
      <c r="BJ1145" s="199"/>
      <c r="BK1145" s="199"/>
      <c r="BL1145" s="186"/>
      <c r="BM1145" s="186"/>
      <c r="BN1145" s="186"/>
      <c r="BO1145" s="186"/>
      <c r="BP1145" s="186"/>
      <c r="BQ1145" s="186"/>
      <c r="BR1145" s="186"/>
      <c r="BS1145" s="186"/>
      <c r="BT1145" s="187"/>
      <c r="BU1145" s="188"/>
      <c r="BV1145" s="189"/>
      <c r="BW1145" s="185"/>
    </row>
    <row r="1146" spans="2:75" customFormat="1" ht="18.75">
      <c r="B1146" s="353" t="s">
        <v>1254</v>
      </c>
      <c r="C1146" s="354">
        <v>19587174000120</v>
      </c>
      <c r="D1146" s="355" t="s">
        <v>14</v>
      </c>
      <c r="E1146" s="355" t="s">
        <v>607</v>
      </c>
      <c r="F1146" s="355" t="s">
        <v>1417</v>
      </c>
      <c r="G1146" s="356" t="s">
        <v>1417</v>
      </c>
      <c r="H1146" s="356" t="s">
        <v>34</v>
      </c>
      <c r="I1146" s="356" t="s">
        <v>34</v>
      </c>
      <c r="J1146" s="356" t="s">
        <v>611</v>
      </c>
      <c r="K1146" s="357" t="s">
        <v>1417</v>
      </c>
      <c r="L1146" s="358"/>
      <c r="M1146" s="358" t="s">
        <v>1414</v>
      </c>
      <c r="N1146" s="357">
        <v>363871</v>
      </c>
      <c r="O1146" s="357" t="s">
        <v>1320</v>
      </c>
      <c r="P1146" s="361">
        <v>41726</v>
      </c>
      <c r="Q1146" s="362">
        <v>127.37277</v>
      </c>
      <c r="R1146" s="362">
        <v>128.46066781481485</v>
      </c>
      <c r="S1146" s="841">
        <v>32</v>
      </c>
      <c r="T1146" s="359">
        <v>0.31902010567311789</v>
      </c>
      <c r="U1146" s="664">
        <v>3.1897905588655848</v>
      </c>
      <c r="V1146" s="359">
        <v>0.31902010567311789</v>
      </c>
      <c r="W1146" s="664">
        <v>2.7761451182455028</v>
      </c>
      <c r="X1146" s="359">
        <v>0.31902010567311789</v>
      </c>
      <c r="Y1146" s="664">
        <v>2.0981161581566807</v>
      </c>
      <c r="Z1146" s="359">
        <v>0.31902010567311789</v>
      </c>
      <c r="AA1146" s="664">
        <v>1.6849426862596193</v>
      </c>
      <c r="AB1146" s="359">
        <v>0.548141593709494</v>
      </c>
      <c r="AC1146" s="363">
        <v>0.37235876269405266</v>
      </c>
      <c r="AD1146" s="865">
        <v>19587181000122</v>
      </c>
      <c r="AE1146" s="360" t="s">
        <v>1880</v>
      </c>
      <c r="AF1146" s="844" t="s">
        <v>1785</v>
      </c>
      <c r="AG1146" s="364" t="s">
        <v>719</v>
      </c>
      <c r="AH1146" s="364" t="s">
        <v>1742</v>
      </c>
      <c r="AI1146" s="364">
        <v>25000</v>
      </c>
      <c r="AJ1146" s="364">
        <v>500</v>
      </c>
      <c r="AK1146" s="364">
        <v>1000</v>
      </c>
      <c r="AL1146" s="359">
        <v>0.01</v>
      </c>
      <c r="AM1146" s="359">
        <v>0.1</v>
      </c>
      <c r="AN1146" s="664" t="s">
        <v>2156</v>
      </c>
      <c r="AO1146" s="357" t="s">
        <v>1323</v>
      </c>
      <c r="AP1146" s="360" t="s">
        <v>1762</v>
      </c>
      <c r="AQ1146" s="366" t="s">
        <v>679</v>
      </c>
      <c r="AR1146" s="359">
        <v>1.66666666666667E-3</v>
      </c>
      <c r="AS1146" s="359">
        <v>1.66666666666667E-3</v>
      </c>
      <c r="AT1146" s="359" t="s">
        <v>1417</v>
      </c>
      <c r="AX1146" s="198"/>
      <c r="AY1146" s="184"/>
      <c r="AZ1146" s="184"/>
      <c r="BA1146" s="184"/>
      <c r="BB1146" s="848"/>
      <c r="BC1146" s="184"/>
      <c r="BD1146" s="184"/>
      <c r="BE1146" s="184"/>
      <c r="BF1146" s="184"/>
      <c r="BG1146" s="848"/>
      <c r="BH1146" s="186"/>
      <c r="BI1146" s="199"/>
      <c r="BJ1146" s="199"/>
      <c r="BK1146" s="199"/>
      <c r="BL1146" s="186"/>
      <c r="BM1146" s="186"/>
      <c r="BN1146" s="186"/>
      <c r="BO1146" s="186"/>
      <c r="BP1146" s="186"/>
      <c r="BQ1146" s="186"/>
      <c r="BR1146" s="186"/>
      <c r="BS1146" s="186"/>
      <c r="BT1146" s="187"/>
      <c r="BU1146" s="188"/>
      <c r="BV1146" s="189"/>
      <c r="BW1146" s="185"/>
    </row>
    <row r="1147" spans="2:75" customFormat="1" ht="18.75">
      <c r="B1147" s="353" t="s">
        <v>431</v>
      </c>
      <c r="C1147" s="354">
        <v>40226025000122</v>
      </c>
      <c r="D1147" s="355" t="s">
        <v>14</v>
      </c>
      <c r="E1147" s="355" t="s">
        <v>607</v>
      </c>
      <c r="F1147" s="355" t="s">
        <v>1417</v>
      </c>
      <c r="G1147" s="356" t="s">
        <v>1417</v>
      </c>
      <c r="H1147" s="356" t="s">
        <v>34</v>
      </c>
      <c r="I1147" s="356" t="s">
        <v>34</v>
      </c>
      <c r="J1147" s="356" t="s">
        <v>608</v>
      </c>
      <c r="K1147" s="357" t="s">
        <v>48</v>
      </c>
      <c r="L1147" s="358"/>
      <c r="M1147" s="358" t="s">
        <v>34</v>
      </c>
      <c r="N1147" s="357">
        <v>585858</v>
      </c>
      <c r="O1147" s="357" t="s">
        <v>1320</v>
      </c>
      <c r="P1147" s="361">
        <v>44310</v>
      </c>
      <c r="Q1147" s="362">
        <v>154.80710667</v>
      </c>
      <c r="R1147" s="362">
        <v>158.53267709795989</v>
      </c>
      <c r="S1147" s="841">
        <v>32</v>
      </c>
      <c r="T1147" s="359">
        <v>6.5268205986588335E-2</v>
      </c>
      <c r="U1147" s="664">
        <v>0.65259807625866795</v>
      </c>
      <c r="V1147" s="359">
        <v>0.10207518969062268</v>
      </c>
      <c r="W1147" s="664">
        <v>0.88826859033130945</v>
      </c>
      <c r="X1147" s="359"/>
      <c r="Y1147" s="664"/>
      <c r="Z1147" s="359"/>
      <c r="AA1147" s="664"/>
      <c r="AB1147" s="359">
        <v>0.21895041695430592</v>
      </c>
      <c r="AC1147" s="363">
        <v>-5.8641543351623159E-2</v>
      </c>
      <c r="AD1147" s="865">
        <v>0</v>
      </c>
      <c r="AE1147" s="360" t="s">
        <v>1855</v>
      </c>
      <c r="AF1147" s="844" t="s">
        <v>1785</v>
      </c>
      <c r="AG1147" s="364" t="s">
        <v>719</v>
      </c>
      <c r="AH1147" s="364" t="s">
        <v>1747</v>
      </c>
      <c r="AI1147" s="364">
        <v>500</v>
      </c>
      <c r="AJ1147" s="364">
        <v>500</v>
      </c>
      <c r="AK1147" s="364">
        <v>500</v>
      </c>
      <c r="AL1147" s="359">
        <v>1.9699999999999999E-2</v>
      </c>
      <c r="AM1147" s="359">
        <v>0.2</v>
      </c>
      <c r="AN1147" s="664" t="s">
        <v>666</v>
      </c>
      <c r="AO1147" s="357" t="s">
        <v>1323</v>
      </c>
      <c r="AP1147" s="360" t="s">
        <v>1744</v>
      </c>
      <c r="AQ1147" s="366" t="s">
        <v>659</v>
      </c>
      <c r="AR1147" s="359">
        <v>4.9175E-3</v>
      </c>
      <c r="AS1147" s="359">
        <v>4.9175E-3</v>
      </c>
      <c r="AT1147" s="359" t="s">
        <v>1417</v>
      </c>
      <c r="AX1147" s="198"/>
      <c r="AY1147" s="184"/>
      <c r="AZ1147" s="184"/>
      <c r="BA1147" s="184"/>
      <c r="BB1147" s="848"/>
      <c r="BC1147" s="184"/>
      <c r="BD1147" s="184"/>
      <c r="BE1147" s="184"/>
      <c r="BF1147" s="184"/>
      <c r="BG1147" s="848"/>
      <c r="BH1147" s="186"/>
      <c r="BI1147" s="199"/>
      <c r="BJ1147" s="199"/>
      <c r="BK1147" s="199"/>
      <c r="BL1147" s="186"/>
      <c r="BM1147" s="186"/>
      <c r="BN1147" s="186"/>
      <c r="BO1147" s="186"/>
      <c r="BP1147" s="186"/>
      <c r="BQ1147" s="186"/>
      <c r="BR1147" s="186"/>
      <c r="BS1147" s="186"/>
      <c r="BT1147" s="187"/>
      <c r="BU1147" s="188"/>
      <c r="BV1147" s="189"/>
      <c r="BW1147" s="185"/>
    </row>
    <row r="1148" spans="2:75" customFormat="1" ht="18.75">
      <c r="B1148" s="353" t="s">
        <v>1256</v>
      </c>
      <c r="C1148" s="354">
        <v>35636909000115</v>
      </c>
      <c r="D1148" s="355" t="s">
        <v>14</v>
      </c>
      <c r="E1148" s="355" t="s">
        <v>614</v>
      </c>
      <c r="F1148" s="355" t="s">
        <v>1417</v>
      </c>
      <c r="G1148" s="356" t="s">
        <v>1417</v>
      </c>
      <c r="H1148" s="356" t="s">
        <v>865</v>
      </c>
      <c r="I1148" s="356" t="s">
        <v>34</v>
      </c>
      <c r="J1148" s="356" t="s">
        <v>608</v>
      </c>
      <c r="K1148" s="357" t="s">
        <v>48</v>
      </c>
      <c r="L1148" s="358"/>
      <c r="M1148" s="358" t="s">
        <v>34</v>
      </c>
      <c r="N1148" s="357">
        <v>522661</v>
      </c>
      <c r="O1148" s="357" t="s">
        <v>1320</v>
      </c>
      <c r="P1148" s="361">
        <v>43828</v>
      </c>
      <c r="Q1148" s="362">
        <v>255.27733665</v>
      </c>
      <c r="R1148" s="362">
        <v>254.53713195451618</v>
      </c>
      <c r="S1148" s="841">
        <v>32</v>
      </c>
      <c r="T1148" s="359">
        <v>0.12453654781432411</v>
      </c>
      <c r="U1148" s="664">
        <v>1.2452052312304065</v>
      </c>
      <c r="V1148" s="359">
        <v>0.17694614222193961</v>
      </c>
      <c r="W1148" s="664">
        <v>1.5398031665914691</v>
      </c>
      <c r="X1148" s="359">
        <v>0.45925062454667764</v>
      </c>
      <c r="Y1148" s="664">
        <v>3.0203775212595496</v>
      </c>
      <c r="Z1148" s="359"/>
      <c r="AA1148" s="664"/>
      <c r="AB1148" s="359">
        <v>0.17224143870479222</v>
      </c>
      <c r="AC1148" s="363">
        <v>0.36014191840299087</v>
      </c>
      <c r="AD1148" s="865">
        <v>35636871000180</v>
      </c>
      <c r="AE1148" s="360" t="s">
        <v>1856</v>
      </c>
      <c r="AF1148" s="844" t="s">
        <v>1785</v>
      </c>
      <c r="AG1148" s="364" t="s">
        <v>719</v>
      </c>
      <c r="AH1148" s="364" t="s">
        <v>1747</v>
      </c>
      <c r="AI1148" s="364">
        <v>10000</v>
      </c>
      <c r="AJ1148" s="364">
        <v>1000</v>
      </c>
      <c r="AK1148" s="364">
        <v>5000</v>
      </c>
      <c r="AL1148" s="359">
        <v>1.4999999999999999E-2</v>
      </c>
      <c r="AM1148" s="359">
        <v>0.2</v>
      </c>
      <c r="AN1148" s="664" t="s">
        <v>2156</v>
      </c>
      <c r="AO1148" s="357" t="s">
        <v>1323</v>
      </c>
      <c r="AP1148" s="360" t="s">
        <v>1762</v>
      </c>
      <c r="AQ1148" s="366" t="s">
        <v>668</v>
      </c>
      <c r="AR1148" s="359">
        <v>3.8400000000000001E-3</v>
      </c>
      <c r="AS1148" s="359">
        <v>3.8400000000000001E-3</v>
      </c>
      <c r="AT1148" s="359" t="s">
        <v>1417</v>
      </c>
      <c r="AX1148" s="198"/>
      <c r="AY1148" s="184"/>
      <c r="AZ1148" s="184"/>
      <c r="BA1148" s="184"/>
      <c r="BB1148" s="848"/>
      <c r="BC1148" s="184"/>
      <c r="BD1148" s="184"/>
      <c r="BE1148" s="184"/>
      <c r="BF1148" s="184"/>
      <c r="BG1148" s="848"/>
      <c r="BH1148" s="186"/>
      <c r="BI1148" s="199"/>
      <c r="BJ1148" s="199"/>
      <c r="BK1148" s="199"/>
      <c r="BL1148" s="186"/>
      <c r="BM1148" s="186"/>
      <c r="BN1148" s="186"/>
      <c r="BO1148" s="186"/>
      <c r="BP1148" s="186"/>
      <c r="BQ1148" s="186"/>
      <c r="BR1148" s="186"/>
      <c r="BS1148" s="186"/>
      <c r="BT1148" s="187"/>
      <c r="BU1148" s="188"/>
      <c r="BV1148" s="189"/>
      <c r="BW1148" s="185"/>
    </row>
    <row r="1149" spans="2:75" customFormat="1" ht="18.75">
      <c r="B1149" s="353" t="s">
        <v>55</v>
      </c>
      <c r="C1149" s="354">
        <v>30773631000104</v>
      </c>
      <c r="D1149" s="355" t="s">
        <v>14</v>
      </c>
      <c r="E1149" s="355" t="s">
        <v>614</v>
      </c>
      <c r="F1149" s="355" t="s">
        <v>1417</v>
      </c>
      <c r="G1149" s="356" t="s">
        <v>1417</v>
      </c>
      <c r="H1149" s="356" t="s">
        <v>1337</v>
      </c>
      <c r="I1149" s="356" t="s">
        <v>34</v>
      </c>
      <c r="J1149" s="356" t="s">
        <v>611</v>
      </c>
      <c r="K1149" s="357" t="s">
        <v>48</v>
      </c>
      <c r="L1149" s="358"/>
      <c r="M1149" s="358" t="s">
        <v>1414</v>
      </c>
      <c r="N1149" s="357">
        <v>477958</v>
      </c>
      <c r="O1149" s="357" t="s">
        <v>1320</v>
      </c>
      <c r="P1149" s="361">
        <v>43398</v>
      </c>
      <c r="Q1149" s="362">
        <v>35.467619370000001</v>
      </c>
      <c r="R1149" s="362">
        <v>39.046560506175283</v>
      </c>
      <c r="S1149" s="841">
        <v>32</v>
      </c>
      <c r="T1149" s="359">
        <v>7.9701796344022524E-2</v>
      </c>
      <c r="U1149" s="664">
        <v>0.79691540746741529</v>
      </c>
      <c r="V1149" s="359">
        <v>1.6205496136906916E-2</v>
      </c>
      <c r="W1149" s="664">
        <v>0.14102186097110134</v>
      </c>
      <c r="X1149" s="359">
        <v>7.0817531029574665E-2</v>
      </c>
      <c r="Y1149" s="664">
        <v>0.46574934774223237</v>
      </c>
      <c r="Z1149" s="359">
        <v>0.18029497046951382</v>
      </c>
      <c r="AA1149" s="664">
        <v>0.95224936127779547</v>
      </c>
      <c r="AB1149" s="359">
        <v>0.31513920693377467</v>
      </c>
      <c r="AC1149" s="363">
        <v>-0.31322438385821366</v>
      </c>
      <c r="AD1149" s="865">
        <v>32774675000184</v>
      </c>
      <c r="AE1149" s="360" t="s">
        <v>1926</v>
      </c>
      <c r="AF1149" s="844" t="s">
        <v>1760</v>
      </c>
      <c r="AG1149" s="364" t="s">
        <v>1435</v>
      </c>
      <c r="AH1149" s="364" t="s">
        <v>1747</v>
      </c>
      <c r="AI1149" s="364">
        <v>2000</v>
      </c>
      <c r="AJ1149" s="364">
        <v>2000</v>
      </c>
      <c r="AK1149" s="364">
        <v>2000</v>
      </c>
      <c r="AL1149" s="359">
        <v>0.02</v>
      </c>
      <c r="AM1149" s="359">
        <v>0.2</v>
      </c>
      <c r="AN1149" s="664" t="s">
        <v>34</v>
      </c>
      <c r="AO1149" s="357" t="s">
        <v>1323</v>
      </c>
      <c r="AP1149" s="360" t="s">
        <v>1762</v>
      </c>
      <c r="AQ1149" s="366" t="s">
        <v>668</v>
      </c>
      <c r="AR1149" s="359">
        <v>3.3333333333333301E-3</v>
      </c>
      <c r="AS1149" s="359">
        <v>3.3333333333333301E-3</v>
      </c>
      <c r="AT1149" s="359" t="s">
        <v>1417</v>
      </c>
      <c r="AX1149" s="198"/>
      <c r="AY1149" s="184"/>
      <c r="AZ1149" s="184"/>
      <c r="BA1149" s="184"/>
      <c r="BB1149" s="848"/>
      <c r="BC1149" s="184"/>
      <c r="BD1149" s="184"/>
      <c r="BE1149" s="184"/>
      <c r="BF1149" s="184"/>
      <c r="BG1149" s="848"/>
      <c r="BH1149" s="186"/>
      <c r="BI1149" s="199"/>
      <c r="BJ1149" s="199"/>
      <c r="BK1149" s="199"/>
      <c r="BL1149" s="186"/>
      <c r="BM1149" s="186"/>
      <c r="BN1149" s="186"/>
      <c r="BO1149" s="186"/>
      <c r="BP1149" s="186"/>
      <c r="BQ1149" s="186"/>
      <c r="BR1149" s="186"/>
      <c r="BS1149" s="186"/>
      <c r="BT1149" s="187"/>
      <c r="BU1149" s="188"/>
      <c r="BV1149" s="189"/>
      <c r="BW1149" s="185"/>
    </row>
    <row r="1150" spans="2:75" customFormat="1" ht="18.75">
      <c r="B1150" s="353" t="s">
        <v>435</v>
      </c>
      <c r="C1150" s="354">
        <v>35779895000199</v>
      </c>
      <c r="D1150" s="355" t="s">
        <v>14</v>
      </c>
      <c r="E1150" s="355" t="s">
        <v>614</v>
      </c>
      <c r="F1150" s="355" t="s">
        <v>1417</v>
      </c>
      <c r="G1150" s="356" t="s">
        <v>1417</v>
      </c>
      <c r="H1150" s="356" t="s">
        <v>1337</v>
      </c>
      <c r="I1150" s="356" t="s">
        <v>34</v>
      </c>
      <c r="J1150" s="356" t="s">
        <v>608</v>
      </c>
      <c r="K1150" s="357" t="s">
        <v>48</v>
      </c>
      <c r="L1150" s="358"/>
      <c r="M1150" s="358" t="s">
        <v>34</v>
      </c>
      <c r="N1150" s="357">
        <v>532363</v>
      </c>
      <c r="O1150" s="357" t="s">
        <v>1320</v>
      </c>
      <c r="P1150" s="361">
        <v>43800</v>
      </c>
      <c r="Q1150" s="362">
        <v>19.62987081</v>
      </c>
      <c r="R1150" s="362">
        <v>21.057215328079998</v>
      </c>
      <c r="S1150" s="841">
        <v>32</v>
      </c>
      <c r="T1150" s="359">
        <v>0.15594224335617213</v>
      </c>
      <c r="U1150" s="664">
        <v>1.5592217754937334</v>
      </c>
      <c r="V1150" s="359">
        <v>0.16927398252435477</v>
      </c>
      <c r="W1150" s="664">
        <v>1.4730392595144841</v>
      </c>
      <c r="X1150" s="359">
        <v>0.2786173423055307</v>
      </c>
      <c r="Y1150" s="664">
        <v>1.8323971982909526</v>
      </c>
      <c r="Z1150" s="359"/>
      <c r="AA1150" s="664"/>
      <c r="AB1150" s="359">
        <v>0.21661692253129583</v>
      </c>
      <c r="AC1150" s="363">
        <v>0.25094624109155933</v>
      </c>
      <c r="AD1150" s="865">
        <v>35779924000112</v>
      </c>
      <c r="AE1150" s="360" t="s">
        <v>2025</v>
      </c>
      <c r="AF1150" s="844" t="s">
        <v>1799</v>
      </c>
      <c r="AG1150" s="364" t="s">
        <v>736</v>
      </c>
      <c r="AH1150" s="364" t="s">
        <v>1747</v>
      </c>
      <c r="AI1150" s="364">
        <v>100</v>
      </c>
      <c r="AJ1150" s="364">
        <v>50</v>
      </c>
      <c r="AK1150" s="364">
        <v>50</v>
      </c>
      <c r="AL1150" s="359">
        <v>2.1000000000000001E-2</v>
      </c>
      <c r="AM1150" s="359">
        <v>0.2</v>
      </c>
      <c r="AN1150" s="664" t="s">
        <v>64</v>
      </c>
      <c r="AO1150" s="357" t="s">
        <v>1323</v>
      </c>
      <c r="AP1150" s="360" t="s">
        <v>1762</v>
      </c>
      <c r="AQ1150" s="366" t="s">
        <v>668</v>
      </c>
      <c r="AR1150" s="359">
        <v>4.0000000000000001E-3</v>
      </c>
      <c r="AS1150" s="359">
        <v>4.0000000000000001E-3</v>
      </c>
      <c r="AT1150" s="359" t="s">
        <v>1417</v>
      </c>
      <c r="AX1150" s="198"/>
      <c r="AY1150" s="184"/>
      <c r="AZ1150" s="184"/>
      <c r="BA1150" s="184"/>
      <c r="BB1150" s="848"/>
      <c r="BC1150" s="184"/>
      <c r="BD1150" s="184"/>
      <c r="BE1150" s="184"/>
      <c r="BF1150" s="184"/>
      <c r="BG1150" s="848"/>
      <c r="BH1150" s="186"/>
      <c r="BI1150" s="199"/>
      <c r="BJ1150" s="199"/>
      <c r="BK1150" s="199"/>
      <c r="BL1150" s="186"/>
      <c r="BM1150" s="186"/>
      <c r="BN1150" s="186"/>
      <c r="BO1150" s="186"/>
      <c r="BP1150" s="186"/>
      <c r="BQ1150" s="186"/>
      <c r="BR1150" s="186"/>
      <c r="BS1150" s="186"/>
      <c r="BT1150" s="187"/>
      <c r="BU1150" s="188"/>
      <c r="BV1150" s="189"/>
      <c r="BW1150" s="185"/>
    </row>
    <row r="1151" spans="2:75" customFormat="1" ht="18.75">
      <c r="B1151" s="353" t="s">
        <v>1723</v>
      </c>
      <c r="C1151" s="354">
        <v>43279729000151</v>
      </c>
      <c r="D1151" s="355" t="s">
        <v>14</v>
      </c>
      <c r="E1151" s="355" t="s">
        <v>607</v>
      </c>
      <c r="F1151" s="355" t="s">
        <v>1417</v>
      </c>
      <c r="G1151" s="356" t="s">
        <v>1417</v>
      </c>
      <c r="H1151" s="356" t="s">
        <v>34</v>
      </c>
      <c r="I1151" s="356" t="s">
        <v>34</v>
      </c>
      <c r="J1151" s="356" t="s">
        <v>611</v>
      </c>
      <c r="K1151" s="357" t="s">
        <v>48</v>
      </c>
      <c r="L1151" s="358"/>
      <c r="M1151" s="358" t="s">
        <v>1417</v>
      </c>
      <c r="N1151" s="357">
        <v>609471</v>
      </c>
      <c r="O1151" s="357" t="s">
        <v>1320</v>
      </c>
      <c r="P1151" s="361">
        <v>44437</v>
      </c>
      <c r="Q1151" s="362">
        <v>0</v>
      </c>
      <c r="R1151" s="362">
        <v>3.1853703703703697</v>
      </c>
      <c r="S1151" s="841">
        <v>32</v>
      </c>
      <c r="T1151" s="359">
        <v>-0.20909090909090833</v>
      </c>
      <c r="U1151" s="664">
        <v>-2.0906400440046071</v>
      </c>
      <c r="V1151" s="359">
        <v>-0.19444444444444375</v>
      </c>
      <c r="W1151" s="664">
        <v>-1.6920751564401726</v>
      </c>
      <c r="X1151" s="359"/>
      <c r="Y1151" s="664"/>
      <c r="Z1151" s="359"/>
      <c r="AA1151" s="664"/>
      <c r="AB1151" s="359">
        <v>0.17988782468479506</v>
      </c>
      <c r="AC1151" s="363">
        <v>-1.719734090090961</v>
      </c>
      <c r="AD1151" s="865">
        <v>0</v>
      </c>
      <c r="AE1151" s="360" t="s">
        <v>2014</v>
      </c>
      <c r="AF1151" s="844" t="s">
        <v>1760</v>
      </c>
      <c r="AG1151" s="364" t="s">
        <v>1435</v>
      </c>
      <c r="AH1151" s="364" t="s">
        <v>1817</v>
      </c>
      <c r="AI1151" s="364">
        <v>100</v>
      </c>
      <c r="AJ1151" s="364">
        <v>100</v>
      </c>
      <c r="AK1151" s="364">
        <v>100</v>
      </c>
      <c r="AL1151" s="359">
        <v>0</v>
      </c>
      <c r="AM1151" s="359">
        <v>0</v>
      </c>
      <c r="AN1151" s="664" t="s">
        <v>34</v>
      </c>
      <c r="AO1151" s="357" t="s">
        <v>1323</v>
      </c>
      <c r="AP1151" s="360" t="s">
        <v>1744</v>
      </c>
      <c r="AQ1151" s="366" t="s">
        <v>659</v>
      </c>
      <c r="AR1151" s="359">
        <v>6.6660000000000001E-3</v>
      </c>
      <c r="AS1151" s="359">
        <v>6.6660000000000001E-3</v>
      </c>
      <c r="AT1151" s="359" t="s">
        <v>1417</v>
      </c>
      <c r="AX1151" s="198"/>
      <c r="AY1151" s="184"/>
      <c r="AZ1151" s="184"/>
      <c r="BA1151" s="184"/>
      <c r="BB1151" s="848"/>
      <c r="BC1151" s="184"/>
      <c r="BD1151" s="184"/>
      <c r="BE1151" s="184"/>
      <c r="BF1151" s="184"/>
      <c r="BG1151" s="848"/>
      <c r="BH1151" s="186"/>
      <c r="BI1151" s="199"/>
      <c r="BJ1151" s="199"/>
      <c r="BK1151" s="199"/>
      <c r="BL1151" s="186"/>
      <c r="BM1151" s="186"/>
      <c r="BN1151" s="186"/>
      <c r="BO1151" s="186"/>
      <c r="BP1151" s="186"/>
      <c r="BQ1151" s="186"/>
      <c r="BR1151" s="186"/>
      <c r="BS1151" s="186"/>
      <c r="BT1151" s="187"/>
      <c r="BU1151" s="188"/>
      <c r="BV1151" s="189"/>
      <c r="BW1151" s="185"/>
    </row>
    <row r="1152" spans="2:75" customFormat="1" ht="18.75">
      <c r="B1152" s="353" t="s">
        <v>1724</v>
      </c>
      <c r="C1152" s="354">
        <v>33755581000120</v>
      </c>
      <c r="D1152" s="355" t="s">
        <v>14</v>
      </c>
      <c r="E1152" s="355" t="s">
        <v>607</v>
      </c>
      <c r="F1152" s="355" t="s">
        <v>1417</v>
      </c>
      <c r="G1152" s="356" t="s">
        <v>1417</v>
      </c>
      <c r="H1152" s="356" t="s">
        <v>34</v>
      </c>
      <c r="I1152" s="356" t="s">
        <v>34</v>
      </c>
      <c r="J1152" s="356" t="s">
        <v>608</v>
      </c>
      <c r="K1152" s="357" t="s">
        <v>48</v>
      </c>
      <c r="L1152" s="358"/>
      <c r="M1152" s="358" t="s">
        <v>1417</v>
      </c>
      <c r="N1152" s="357">
        <v>499961</v>
      </c>
      <c r="O1152" s="357" t="s">
        <v>1323</v>
      </c>
      <c r="P1152" s="361">
        <v>43645</v>
      </c>
      <c r="Q1152" s="362">
        <v>252.70462101000001</v>
      </c>
      <c r="R1152" s="362">
        <v>425.09993696143448</v>
      </c>
      <c r="S1152" s="841">
        <v>32</v>
      </c>
      <c r="T1152" s="359">
        <v>5.9463003156418281E-2</v>
      </c>
      <c r="U1152" s="664">
        <v>0.594553517778865</v>
      </c>
      <c r="V1152" s="359">
        <v>-1.9964601395112691E-2</v>
      </c>
      <c r="W1152" s="664">
        <v>-0.17373397386292003</v>
      </c>
      <c r="X1152" s="359">
        <v>-8.6020630506510876E-2</v>
      </c>
      <c r="Y1152" s="664">
        <v>-0.5657363645458291</v>
      </c>
      <c r="Z1152" s="359">
        <v>3.6127143200470613E-2</v>
      </c>
      <c r="AA1152" s="664">
        <v>0.19080980987906512</v>
      </c>
      <c r="AB1152" s="359">
        <v>0.21417761079675895</v>
      </c>
      <c r="AC1152" s="363">
        <v>-0.62975481401466049</v>
      </c>
      <c r="AD1152" s="865">
        <v>33400461000100</v>
      </c>
      <c r="AE1152" s="360" t="s">
        <v>1996</v>
      </c>
      <c r="AF1152" s="844" t="s">
        <v>1741</v>
      </c>
      <c r="AG1152" s="364" t="s">
        <v>1436</v>
      </c>
      <c r="AH1152" s="364" t="s">
        <v>1742</v>
      </c>
      <c r="AI1152" s="364">
        <v>10000</v>
      </c>
      <c r="AJ1152" s="364">
        <v>500</v>
      </c>
      <c r="AK1152" s="364">
        <v>1000</v>
      </c>
      <c r="AL1152" s="359">
        <v>0.02</v>
      </c>
      <c r="AM1152" s="359">
        <v>0.2</v>
      </c>
      <c r="AN1152" s="664" t="s">
        <v>34</v>
      </c>
      <c r="AO1152" s="357" t="s">
        <v>1323</v>
      </c>
      <c r="AP1152" s="360" t="s">
        <v>1762</v>
      </c>
      <c r="AQ1152" s="366" t="s">
        <v>668</v>
      </c>
      <c r="AR1152" s="359">
        <v>0</v>
      </c>
      <c r="AS1152" s="359">
        <v>0</v>
      </c>
      <c r="AT1152" s="359" t="s">
        <v>1417</v>
      </c>
      <c r="AX1152" s="198"/>
      <c r="AY1152" s="184"/>
      <c r="AZ1152" s="184"/>
      <c r="BA1152" s="184"/>
      <c r="BB1152" s="848"/>
      <c r="BC1152" s="184"/>
      <c r="BD1152" s="184"/>
      <c r="BE1152" s="184"/>
      <c r="BF1152" s="184"/>
      <c r="BG1152" s="848"/>
      <c r="BH1152" s="186"/>
      <c r="BI1152" s="199"/>
      <c r="BJ1152" s="199"/>
      <c r="BK1152" s="199"/>
      <c r="BL1152" s="186"/>
      <c r="BM1152" s="186"/>
      <c r="BN1152" s="186"/>
      <c r="BO1152" s="186"/>
      <c r="BP1152" s="186"/>
      <c r="BQ1152" s="186"/>
      <c r="BR1152" s="186"/>
      <c r="BS1152" s="186"/>
      <c r="BT1152" s="187"/>
      <c r="BU1152" s="188"/>
      <c r="BV1152" s="189"/>
      <c r="BW1152" s="185"/>
    </row>
    <row r="1153" spans="2:75" customFormat="1" ht="18.75">
      <c r="B1153" s="353" t="s">
        <v>742</v>
      </c>
      <c r="C1153" s="354">
        <v>12987743000186</v>
      </c>
      <c r="D1153" s="355" t="s">
        <v>14</v>
      </c>
      <c r="E1153" s="355" t="s">
        <v>607</v>
      </c>
      <c r="F1153" s="355" t="s">
        <v>1316</v>
      </c>
      <c r="G1153" s="356" t="s">
        <v>1417</v>
      </c>
      <c r="H1153" s="356" t="s">
        <v>34</v>
      </c>
      <c r="I1153" s="356" t="s">
        <v>34</v>
      </c>
      <c r="J1153" s="356" t="s">
        <v>608</v>
      </c>
      <c r="K1153" s="357" t="s">
        <v>48</v>
      </c>
      <c r="L1153" s="358"/>
      <c r="M1153" s="358" t="s">
        <v>34</v>
      </c>
      <c r="N1153" s="357">
        <v>267163</v>
      </c>
      <c r="O1153" s="357" t="s">
        <v>1320</v>
      </c>
      <c r="P1153" s="361">
        <v>40569</v>
      </c>
      <c r="Q1153" s="362">
        <v>1164.3663650000001</v>
      </c>
      <c r="R1153" s="362">
        <v>1190.057267191235</v>
      </c>
      <c r="S1153" s="841">
        <v>32</v>
      </c>
      <c r="T1153" s="359">
        <v>0.21325692895108372</v>
      </c>
      <c r="U1153" s="664">
        <v>2.1322948819967</v>
      </c>
      <c r="V1153" s="359">
        <v>0.34506236119550882</v>
      </c>
      <c r="W1153" s="664">
        <v>3.0027674509791842</v>
      </c>
      <c r="X1153" s="359">
        <v>0.2805148694990427</v>
      </c>
      <c r="Y1153" s="664">
        <v>1.8448767642946344</v>
      </c>
      <c r="Z1153" s="359">
        <v>-0.41411242172481211</v>
      </c>
      <c r="AA1153" s="664">
        <v>-2.1871840798317348</v>
      </c>
      <c r="AB1153" s="359">
        <v>0.43581661183779929</v>
      </c>
      <c r="AC1153" s="363">
        <v>0.52808354451358031</v>
      </c>
      <c r="AD1153" s="865">
        <v>12055107000116</v>
      </c>
      <c r="AE1153" s="360" t="s">
        <v>1853</v>
      </c>
      <c r="AF1153" s="844" t="s">
        <v>1760</v>
      </c>
      <c r="AG1153" s="364" t="s">
        <v>1435</v>
      </c>
      <c r="AH1153" s="364" t="s">
        <v>1742</v>
      </c>
      <c r="AI1153" s="364">
        <v>5000</v>
      </c>
      <c r="AJ1153" s="364">
        <v>1000</v>
      </c>
      <c r="AK1153" s="364">
        <v>5000</v>
      </c>
      <c r="AL1153" s="359">
        <v>1.8500000000000003E-2</v>
      </c>
      <c r="AM1153" s="359">
        <v>0.2</v>
      </c>
      <c r="AN1153" s="664" t="s">
        <v>2161</v>
      </c>
      <c r="AO1153" s="357" t="s">
        <v>1323</v>
      </c>
      <c r="AP1153" s="360" t="s">
        <v>1744</v>
      </c>
      <c r="AQ1153" s="366" t="s">
        <v>659</v>
      </c>
      <c r="AR1153" s="359">
        <v>4.6249999999999998E-3</v>
      </c>
      <c r="AS1153" s="359">
        <v>4.6249999999999998E-3</v>
      </c>
      <c r="AT1153" s="359" t="s">
        <v>1417</v>
      </c>
      <c r="AX1153" s="198"/>
      <c r="AY1153" s="184"/>
      <c r="AZ1153" s="184"/>
      <c r="BA1153" s="184"/>
      <c r="BB1153" s="848"/>
      <c r="BC1153" s="184"/>
      <c r="BD1153" s="184"/>
      <c r="BE1153" s="184"/>
      <c r="BF1153" s="184"/>
      <c r="BG1153" s="848"/>
      <c r="BH1153" s="186"/>
      <c r="BI1153" s="199"/>
      <c r="BJ1153" s="199"/>
      <c r="BK1153" s="199"/>
      <c r="BL1153" s="186"/>
      <c r="BM1153" s="186"/>
      <c r="BN1153" s="186"/>
      <c r="BO1153" s="186"/>
      <c r="BP1153" s="186"/>
      <c r="BQ1153" s="186"/>
      <c r="BR1153" s="186"/>
      <c r="BS1153" s="186"/>
      <c r="BT1153" s="187"/>
      <c r="BU1153" s="188"/>
      <c r="BV1153" s="189"/>
      <c r="BW1153" s="185"/>
    </row>
    <row r="1154" spans="2:75" customFormat="1" ht="18.75">
      <c r="B1154" s="353" t="s">
        <v>743</v>
      </c>
      <c r="C1154" s="354">
        <v>26648868000196</v>
      </c>
      <c r="D1154" s="355" t="s">
        <v>14</v>
      </c>
      <c r="E1154" s="355" t="s">
        <v>607</v>
      </c>
      <c r="F1154" s="355" t="s">
        <v>1316</v>
      </c>
      <c r="G1154" s="356" t="s">
        <v>1417</v>
      </c>
      <c r="H1154" s="356" t="s">
        <v>34</v>
      </c>
      <c r="I1154" s="356" t="s">
        <v>34</v>
      </c>
      <c r="J1154" s="356" t="s">
        <v>608</v>
      </c>
      <c r="K1154" s="357" t="s">
        <v>48</v>
      </c>
      <c r="L1154" s="358"/>
      <c r="M1154" s="358" t="s">
        <v>34</v>
      </c>
      <c r="N1154" s="357">
        <v>432105</v>
      </c>
      <c r="O1154" s="357" t="s">
        <v>1320</v>
      </c>
      <c r="P1154" s="361">
        <v>42740</v>
      </c>
      <c r="Q1154" s="362">
        <v>289.57133299999998</v>
      </c>
      <c r="R1154" s="362">
        <v>298.72781838000009</v>
      </c>
      <c r="S1154" s="841">
        <v>32</v>
      </c>
      <c r="T1154" s="359">
        <v>0.21461574393760929</v>
      </c>
      <c r="U1154" s="664">
        <v>2.1458812834121188</v>
      </c>
      <c r="V1154" s="359">
        <v>0.34686541858227993</v>
      </c>
      <c r="W1154" s="664">
        <v>3.0184578381152538</v>
      </c>
      <c r="X1154" s="359">
        <v>0.28978781679596244</v>
      </c>
      <c r="Y1154" s="664">
        <v>1.9058626401420262</v>
      </c>
      <c r="Z1154" s="359">
        <v>-0.40307121843130267</v>
      </c>
      <c r="AA1154" s="664">
        <v>-2.1288686495310296</v>
      </c>
      <c r="AB1154" s="359">
        <v>0.44983314870865604</v>
      </c>
      <c r="AC1154" s="363">
        <v>0.51563705162645335</v>
      </c>
      <c r="AD1154" s="865">
        <v>12055107000116</v>
      </c>
      <c r="AE1154" s="360" t="s">
        <v>1853</v>
      </c>
      <c r="AF1154" s="844" t="s">
        <v>1760</v>
      </c>
      <c r="AG1154" s="364" t="s">
        <v>1435</v>
      </c>
      <c r="AH1154" s="364" t="s">
        <v>1747</v>
      </c>
      <c r="AI1154" s="364">
        <v>1000</v>
      </c>
      <c r="AJ1154" s="364">
        <v>500</v>
      </c>
      <c r="AK1154" s="364">
        <v>1000</v>
      </c>
      <c r="AL1154" s="359">
        <v>1.8500000000000003E-2</v>
      </c>
      <c r="AM1154" s="359">
        <v>0.2</v>
      </c>
      <c r="AN1154" s="664" t="s">
        <v>34</v>
      </c>
      <c r="AO1154" s="357" t="s">
        <v>1323</v>
      </c>
      <c r="AP1154" s="360" t="s">
        <v>1744</v>
      </c>
      <c r="AQ1154" s="366" t="s">
        <v>659</v>
      </c>
      <c r="AR1154" s="359">
        <v>4.6249999999999998E-3</v>
      </c>
      <c r="AS1154" s="359">
        <v>4.6249999999999998E-3</v>
      </c>
      <c r="AT1154" s="359" t="s">
        <v>1417</v>
      </c>
      <c r="AX1154" s="198"/>
      <c r="AY1154" s="184"/>
      <c r="AZ1154" s="184"/>
      <c r="BA1154" s="184"/>
      <c r="BB1154" s="848"/>
      <c r="BC1154" s="184"/>
      <c r="BD1154" s="184"/>
      <c r="BE1154" s="184"/>
      <c r="BF1154" s="184"/>
      <c r="BG1154" s="848"/>
      <c r="BH1154" s="186"/>
      <c r="BI1154" s="199"/>
      <c r="BJ1154" s="199"/>
      <c r="BK1154" s="199"/>
      <c r="BL1154" s="186"/>
      <c r="BM1154" s="186"/>
      <c r="BN1154" s="186"/>
      <c r="BO1154" s="186"/>
      <c r="BP1154" s="186"/>
      <c r="BQ1154" s="186"/>
      <c r="BR1154" s="186"/>
      <c r="BS1154" s="186"/>
      <c r="BT1154" s="187"/>
      <c r="BU1154" s="188"/>
      <c r="BV1154" s="189"/>
      <c r="BW1154" s="185"/>
    </row>
    <row r="1155" spans="2:75" customFormat="1" ht="18.75">
      <c r="B1155" s="353" t="s">
        <v>77</v>
      </c>
      <c r="C1155" s="354">
        <v>26673556000132</v>
      </c>
      <c r="D1155" s="355" t="s">
        <v>14</v>
      </c>
      <c r="E1155" s="355" t="s">
        <v>607</v>
      </c>
      <c r="F1155" s="355" t="s">
        <v>1316</v>
      </c>
      <c r="G1155" s="356" t="s">
        <v>1417</v>
      </c>
      <c r="H1155" s="356" t="s">
        <v>34</v>
      </c>
      <c r="I1155" s="356" t="s">
        <v>34</v>
      </c>
      <c r="J1155" s="356" t="s">
        <v>608</v>
      </c>
      <c r="K1155" s="357" t="s">
        <v>48</v>
      </c>
      <c r="L1155" s="358"/>
      <c r="M1155" s="358" t="s">
        <v>34</v>
      </c>
      <c r="N1155" s="357">
        <v>435325</v>
      </c>
      <c r="O1155" s="357" t="s">
        <v>1320</v>
      </c>
      <c r="P1155" s="361">
        <v>42789</v>
      </c>
      <c r="Q1155" s="362">
        <v>1307.786746</v>
      </c>
      <c r="R1155" s="362">
        <v>1430.6845681726904</v>
      </c>
      <c r="S1155" s="841">
        <v>32</v>
      </c>
      <c r="T1155" s="359">
        <v>0.11143214359703002</v>
      </c>
      <c r="U1155" s="664">
        <v>1.114178051098025</v>
      </c>
      <c r="V1155" s="359">
        <v>0.22520034285608603</v>
      </c>
      <c r="W1155" s="664">
        <v>1.9597160847527673</v>
      </c>
      <c r="X1155" s="359">
        <v>0.28417404935368706</v>
      </c>
      <c r="Y1155" s="664">
        <v>1.868942283182329</v>
      </c>
      <c r="Z1155" s="359">
        <v>0.24263144850897089</v>
      </c>
      <c r="AA1155" s="664">
        <v>1.281486894875093</v>
      </c>
      <c r="AB1155" s="359">
        <v>0.22084263349942718</v>
      </c>
      <c r="AC1155" s="363">
        <v>0.49938529101115575</v>
      </c>
      <c r="AD1155" s="865">
        <v>0</v>
      </c>
      <c r="AE1155" s="360" t="s">
        <v>1853</v>
      </c>
      <c r="AF1155" s="844" t="s">
        <v>1760</v>
      </c>
      <c r="AG1155" s="364" t="s">
        <v>1435</v>
      </c>
      <c r="AH1155" s="364" t="s">
        <v>1747</v>
      </c>
      <c r="AI1155" s="364">
        <v>1000</v>
      </c>
      <c r="AJ1155" s="364">
        <v>500</v>
      </c>
      <c r="AK1155" s="364">
        <v>1000</v>
      </c>
      <c r="AL1155" s="359">
        <v>0.02</v>
      </c>
      <c r="AM1155" s="359">
        <v>0.2</v>
      </c>
      <c r="AN1155" s="664" t="s">
        <v>34</v>
      </c>
      <c r="AO1155" s="357" t="s">
        <v>1323</v>
      </c>
      <c r="AP1155" s="360" t="s">
        <v>1744</v>
      </c>
      <c r="AQ1155" s="366" t="s">
        <v>659</v>
      </c>
      <c r="AR1155" s="359">
        <v>4.0000000000000001E-3</v>
      </c>
      <c r="AS1155" s="359">
        <v>4.0000000000000001E-3</v>
      </c>
      <c r="AT1155" s="359" t="s">
        <v>1417</v>
      </c>
      <c r="AX1155" s="198"/>
      <c r="AY1155" s="184"/>
      <c r="AZ1155" s="184"/>
      <c r="BA1155" s="184"/>
      <c r="BB1155" s="848"/>
      <c r="BC1155" s="184"/>
      <c r="BD1155" s="184"/>
      <c r="BE1155" s="184"/>
      <c r="BF1155" s="184"/>
      <c r="BG1155" s="848"/>
      <c r="BH1155" s="186"/>
      <c r="BI1155" s="199"/>
      <c r="BJ1155" s="199"/>
      <c r="BK1155" s="199"/>
      <c r="BL1155" s="186"/>
      <c r="BM1155" s="186"/>
      <c r="BN1155" s="186"/>
      <c r="BO1155" s="186"/>
      <c r="BP1155" s="186"/>
      <c r="BQ1155" s="186"/>
      <c r="BR1155" s="186"/>
      <c r="BS1155" s="186"/>
      <c r="BT1155" s="187"/>
      <c r="BU1155" s="188"/>
      <c r="BV1155" s="189"/>
      <c r="BW1155" s="185"/>
    </row>
    <row r="1156" spans="2:75" customFormat="1" ht="18.75">
      <c r="B1156" s="353" t="s">
        <v>926</v>
      </c>
      <c r="C1156" s="354">
        <v>12004203000135</v>
      </c>
      <c r="D1156" s="355" t="s">
        <v>14</v>
      </c>
      <c r="E1156" s="355" t="s">
        <v>607</v>
      </c>
      <c r="F1156" s="355" t="s">
        <v>1316</v>
      </c>
      <c r="G1156" s="356" t="s">
        <v>1417</v>
      </c>
      <c r="H1156" s="356" t="s">
        <v>34</v>
      </c>
      <c r="I1156" s="356" t="s">
        <v>34</v>
      </c>
      <c r="J1156" s="356" t="s">
        <v>608</v>
      </c>
      <c r="K1156" s="357" t="s">
        <v>48</v>
      </c>
      <c r="L1156" s="358"/>
      <c r="M1156" s="358" t="s">
        <v>34</v>
      </c>
      <c r="N1156" s="357">
        <v>251429</v>
      </c>
      <c r="O1156" s="357" t="s">
        <v>1320</v>
      </c>
      <c r="P1156" s="361">
        <v>40367</v>
      </c>
      <c r="Q1156" s="362">
        <v>636.34202200000004</v>
      </c>
      <c r="R1156" s="362">
        <v>844.99406676095612</v>
      </c>
      <c r="S1156" s="841">
        <v>32</v>
      </c>
      <c r="T1156" s="359">
        <v>-7.3514331384110121E-2</v>
      </c>
      <c r="U1156" s="664">
        <v>-0.73504871956448004</v>
      </c>
      <c r="V1156" s="359">
        <v>-0.14929451404554661</v>
      </c>
      <c r="W1156" s="664">
        <v>-1.2991759107905763</v>
      </c>
      <c r="X1156" s="359">
        <v>-0.22398622390617706</v>
      </c>
      <c r="Y1156" s="664">
        <v>-1.473101874223504</v>
      </c>
      <c r="Z1156" s="359">
        <v>-0.38749469731234465</v>
      </c>
      <c r="AA1156" s="664">
        <v>-2.046599397938313</v>
      </c>
      <c r="AB1156" s="359">
        <v>0.32026346051277971</v>
      </c>
      <c r="AC1156" s="363">
        <v>-0.82497483066229549</v>
      </c>
      <c r="AD1156" s="865">
        <v>11980010000157</v>
      </c>
      <c r="AE1156" s="360" t="s">
        <v>1844</v>
      </c>
      <c r="AF1156" s="844" t="s">
        <v>1741</v>
      </c>
      <c r="AG1156" s="364" t="s">
        <v>1436</v>
      </c>
      <c r="AH1156" s="364" t="s">
        <v>1747</v>
      </c>
      <c r="AI1156" s="364">
        <v>5000</v>
      </c>
      <c r="AJ1156" s="364">
        <v>1000</v>
      </c>
      <c r="AK1156" s="364">
        <v>1000</v>
      </c>
      <c r="AL1156" s="359">
        <v>0.02</v>
      </c>
      <c r="AM1156" s="359">
        <v>0.2</v>
      </c>
      <c r="AN1156" s="664" t="s">
        <v>666</v>
      </c>
      <c r="AO1156" s="357" t="s">
        <v>1323</v>
      </c>
      <c r="AP1156" s="360" t="s">
        <v>1744</v>
      </c>
      <c r="AQ1156" s="366" t="s">
        <v>665</v>
      </c>
      <c r="AR1156" s="359">
        <v>6.0000000000000001E-3</v>
      </c>
      <c r="AS1156" s="359">
        <v>6.0000000000000001E-3</v>
      </c>
      <c r="AT1156" s="359" t="s">
        <v>1417</v>
      </c>
      <c r="AX1156" s="198"/>
      <c r="AY1156" s="184"/>
      <c r="AZ1156" s="184"/>
      <c r="BA1156" s="184"/>
      <c r="BB1156" s="848"/>
      <c r="BC1156" s="184"/>
      <c r="BD1156" s="184"/>
      <c r="BE1156" s="184"/>
      <c r="BF1156" s="184"/>
      <c r="BG1156" s="848"/>
      <c r="BH1156" s="186"/>
      <c r="BI1156" s="199"/>
      <c r="BJ1156" s="199"/>
      <c r="BK1156" s="199"/>
      <c r="BL1156" s="186"/>
      <c r="BM1156" s="186"/>
      <c r="BN1156" s="186"/>
      <c r="BO1156" s="186"/>
      <c r="BP1156" s="186"/>
      <c r="BQ1156" s="186"/>
      <c r="BR1156" s="186"/>
      <c r="BS1156" s="186"/>
      <c r="BT1156" s="187"/>
      <c r="BU1156" s="188"/>
      <c r="BV1156" s="189"/>
      <c r="BW1156" s="185"/>
    </row>
    <row r="1157" spans="2:75" customFormat="1" ht="18.75">
      <c r="B1157" s="353" t="s">
        <v>196</v>
      </c>
      <c r="C1157" s="354">
        <v>15569128000148</v>
      </c>
      <c r="D1157" s="355" t="s">
        <v>14</v>
      </c>
      <c r="E1157" s="355" t="s">
        <v>607</v>
      </c>
      <c r="F1157" s="355" t="s">
        <v>1316</v>
      </c>
      <c r="G1157" s="356" t="s">
        <v>1417</v>
      </c>
      <c r="H1157" s="356" t="s">
        <v>34</v>
      </c>
      <c r="I1157" s="356" t="s">
        <v>34</v>
      </c>
      <c r="J1157" s="356" t="s">
        <v>608</v>
      </c>
      <c r="K1157" s="357" t="s">
        <v>48</v>
      </c>
      <c r="L1157" s="358"/>
      <c r="M1157" s="358" t="s">
        <v>34</v>
      </c>
      <c r="N1157" s="357">
        <v>308374</v>
      </c>
      <c r="O1157" s="357" t="s">
        <v>1320</v>
      </c>
      <c r="P1157" s="361">
        <v>41105</v>
      </c>
      <c r="Q1157" s="362">
        <v>144.20369099999999</v>
      </c>
      <c r="R1157" s="362">
        <v>254.81595140637452</v>
      </c>
      <c r="S1157" s="841">
        <v>32</v>
      </c>
      <c r="T1157" s="359">
        <v>-1.0503985138132665E-2</v>
      </c>
      <c r="U1157" s="664">
        <v>-0.10502633541978455</v>
      </c>
      <c r="V1157" s="359">
        <v>-7.4414688534589435E-2</v>
      </c>
      <c r="W1157" s="664">
        <v>-0.64756412096715044</v>
      </c>
      <c r="X1157" s="359">
        <v>-0.13696549441168027</v>
      </c>
      <c r="Y1157" s="664">
        <v>-0.90078810653243413</v>
      </c>
      <c r="Z1157" s="359">
        <v>-0.29114575432952816</v>
      </c>
      <c r="AA1157" s="664">
        <v>-1.5377209795539715</v>
      </c>
      <c r="AB1157" s="359">
        <v>0.28922870207873941</v>
      </c>
      <c r="AC1157" s="363">
        <v>-0.65460124542325371</v>
      </c>
      <c r="AD1157" s="865">
        <v>15611751000111</v>
      </c>
      <c r="AE1157" s="360" t="s">
        <v>1844</v>
      </c>
      <c r="AF1157" s="844" t="s">
        <v>1783</v>
      </c>
      <c r="AG1157" s="364" t="s">
        <v>59</v>
      </c>
      <c r="AH1157" s="364" t="s">
        <v>1747</v>
      </c>
      <c r="AI1157" s="364">
        <v>5000</v>
      </c>
      <c r="AJ1157" s="364">
        <v>0</v>
      </c>
      <c r="AK1157" s="364">
        <v>5000</v>
      </c>
      <c r="AL1157" s="359">
        <v>0.03</v>
      </c>
      <c r="AM1157" s="359">
        <v>0</v>
      </c>
      <c r="AN1157" s="664" t="s">
        <v>666</v>
      </c>
      <c r="AO1157" s="357" t="s">
        <v>1323</v>
      </c>
      <c r="AP1157" s="360" t="s">
        <v>1744</v>
      </c>
      <c r="AQ1157" s="366" t="s">
        <v>659</v>
      </c>
      <c r="AR1157" s="359">
        <v>8.0000000000000002E-3</v>
      </c>
      <c r="AS1157" s="359">
        <v>8.0000000000000002E-3</v>
      </c>
      <c r="AT1157" s="359" t="s">
        <v>1417</v>
      </c>
      <c r="AX1157" s="198"/>
      <c r="AY1157" s="184"/>
      <c r="AZ1157" s="184"/>
      <c r="BA1157" s="184"/>
      <c r="BB1157" s="848"/>
      <c r="BC1157" s="184"/>
      <c r="BD1157" s="184"/>
      <c r="BE1157" s="184"/>
      <c r="BF1157" s="184"/>
      <c r="BG1157" s="848"/>
      <c r="BH1157" s="186"/>
      <c r="BI1157" s="199"/>
      <c r="BJ1157" s="199"/>
      <c r="BK1157" s="199"/>
      <c r="BL1157" s="186"/>
      <c r="BM1157" s="186"/>
      <c r="BN1157" s="186"/>
      <c r="BO1157" s="186"/>
      <c r="BP1157" s="186"/>
      <c r="BQ1157" s="186"/>
      <c r="BR1157" s="186"/>
      <c r="BS1157" s="186"/>
      <c r="BT1157" s="187"/>
      <c r="BU1157" s="188"/>
      <c r="BV1157" s="189"/>
      <c r="BW1157" s="185"/>
    </row>
    <row r="1158" spans="2:75" customFormat="1" ht="18.75">
      <c r="B1158" s="353" t="s">
        <v>197</v>
      </c>
      <c r="C1158" s="354">
        <v>32893639000130</v>
      </c>
      <c r="D1158" s="355" t="s">
        <v>14</v>
      </c>
      <c r="E1158" s="355" t="s">
        <v>607</v>
      </c>
      <c r="F1158" s="355" t="s">
        <v>1316</v>
      </c>
      <c r="G1158" s="356" t="s">
        <v>1417</v>
      </c>
      <c r="H1158" s="356" t="s">
        <v>34</v>
      </c>
      <c r="I1158" s="356" t="s">
        <v>34</v>
      </c>
      <c r="J1158" s="356" t="s">
        <v>608</v>
      </c>
      <c r="K1158" s="357" t="s">
        <v>48</v>
      </c>
      <c r="L1158" s="358"/>
      <c r="M1158" s="358" t="s">
        <v>1414</v>
      </c>
      <c r="N1158" s="357">
        <v>497339</v>
      </c>
      <c r="O1158" s="357" t="s">
        <v>1323</v>
      </c>
      <c r="P1158" s="361">
        <v>43617</v>
      </c>
      <c r="Q1158" s="362">
        <v>28.602252320000002</v>
      </c>
      <c r="R1158" s="362">
        <v>33.866357271633483</v>
      </c>
      <c r="S1158" s="841">
        <v>32</v>
      </c>
      <c r="T1158" s="359">
        <v>-6.837636690316562E-2</v>
      </c>
      <c r="U1158" s="664">
        <v>-0.68367568601061235</v>
      </c>
      <c r="V1158" s="359">
        <v>-0.14801060279223444</v>
      </c>
      <c r="W1158" s="664">
        <v>-1.2880031856401584</v>
      </c>
      <c r="X1158" s="359">
        <v>-0.21982794801212313</v>
      </c>
      <c r="Y1158" s="664">
        <v>-1.4457539243976472</v>
      </c>
      <c r="Z1158" s="359">
        <v>-0.382988102487264</v>
      </c>
      <c r="AA1158" s="664">
        <v>-2.022797280593911</v>
      </c>
      <c r="AB1158" s="359">
        <v>0.3200195595043806</v>
      </c>
      <c r="AC1158" s="363">
        <v>-0.82159160289369737</v>
      </c>
      <c r="AD1158" s="865">
        <v>11980010000157</v>
      </c>
      <c r="AE1158" s="360" t="s">
        <v>1844</v>
      </c>
      <c r="AF1158" s="844" t="s">
        <v>1783</v>
      </c>
      <c r="AG1158" s="364" t="s">
        <v>59</v>
      </c>
      <c r="AH1158" s="364" t="s">
        <v>1747</v>
      </c>
      <c r="AI1158" s="364">
        <v>1</v>
      </c>
      <c r="AJ1158" s="364">
        <v>1</v>
      </c>
      <c r="AK1158" s="364">
        <v>1</v>
      </c>
      <c r="AL1158" s="359">
        <v>1.6E-2</v>
      </c>
      <c r="AM1158" s="359">
        <v>0.2</v>
      </c>
      <c r="AN1158" s="664" t="s">
        <v>666</v>
      </c>
      <c r="AO1158" s="357" t="s">
        <v>1323</v>
      </c>
      <c r="AP1158" s="360" t="s">
        <v>1744</v>
      </c>
      <c r="AQ1158" s="366" t="s">
        <v>665</v>
      </c>
      <c r="AR1158" s="359">
        <v>0</v>
      </c>
      <c r="AS1158" s="359">
        <v>0</v>
      </c>
      <c r="AT1158" s="359" t="s">
        <v>1417</v>
      </c>
      <c r="AX1158" s="198"/>
      <c r="AY1158" s="184"/>
      <c r="AZ1158" s="184"/>
      <c r="BA1158" s="184"/>
      <c r="BB1158" s="848"/>
      <c r="BC1158" s="184"/>
      <c r="BD1158" s="184"/>
      <c r="BE1158" s="184"/>
      <c r="BF1158" s="184"/>
      <c r="BG1158" s="848"/>
      <c r="BH1158" s="186"/>
      <c r="BI1158" s="199"/>
      <c r="BJ1158" s="199"/>
      <c r="BK1158" s="199"/>
      <c r="BL1158" s="186"/>
      <c r="BM1158" s="186"/>
      <c r="BN1158" s="186"/>
      <c r="BO1158" s="186"/>
      <c r="BP1158" s="186"/>
      <c r="BQ1158" s="186"/>
      <c r="BR1158" s="186"/>
      <c r="BS1158" s="186"/>
      <c r="BT1158" s="187"/>
      <c r="BU1158" s="188"/>
      <c r="BV1158" s="189"/>
      <c r="BW1158" s="185"/>
    </row>
    <row r="1159" spans="2:75" customFormat="1" ht="18.75">
      <c r="B1159" s="353" t="s">
        <v>1638</v>
      </c>
      <c r="C1159" s="354">
        <v>34887320000127</v>
      </c>
      <c r="D1159" s="355" t="s">
        <v>14</v>
      </c>
      <c r="E1159" s="355" t="s">
        <v>614</v>
      </c>
      <c r="F1159" s="355" t="s">
        <v>1316</v>
      </c>
      <c r="G1159" s="356" t="s">
        <v>1417</v>
      </c>
      <c r="H1159" s="356" t="s">
        <v>865</v>
      </c>
      <c r="I1159" s="356" t="s">
        <v>34</v>
      </c>
      <c r="J1159" s="356" t="s">
        <v>608</v>
      </c>
      <c r="K1159" s="357" t="s">
        <v>48</v>
      </c>
      <c r="L1159" s="358"/>
      <c r="M1159" s="358" t="s">
        <v>1417</v>
      </c>
      <c r="N1159" s="357">
        <v>526150</v>
      </c>
      <c r="O1159" s="357" t="s">
        <v>1320</v>
      </c>
      <c r="P1159" s="361">
        <v>43880</v>
      </c>
      <c r="Q1159" s="362">
        <v>99.423441389999994</v>
      </c>
      <c r="R1159" s="362">
        <v>197.73931424820006</v>
      </c>
      <c r="S1159" s="841">
        <v>32</v>
      </c>
      <c r="T1159" s="359">
        <v>5.2369332034651439E-2</v>
      </c>
      <c r="U1159" s="664">
        <v>0.52362593431459814</v>
      </c>
      <c r="V1159" s="359">
        <v>3.2363330448503369E-2</v>
      </c>
      <c r="W1159" s="664">
        <v>0.2816289639338222</v>
      </c>
      <c r="X1159" s="359">
        <v>5.0751825802306971E-2</v>
      </c>
      <c r="Y1159" s="664">
        <v>0.3337821782332453</v>
      </c>
      <c r="Z1159" s="359"/>
      <c r="AA1159" s="664"/>
      <c r="AB1159" s="359">
        <v>0.11736721026977559</v>
      </c>
      <c r="AC1159" s="363">
        <v>-0.70336041403771754</v>
      </c>
      <c r="AD1159" s="865">
        <v>34431537000128</v>
      </c>
      <c r="AE1159" s="360" t="s">
        <v>1829</v>
      </c>
      <c r="AF1159" s="844" t="s">
        <v>1830</v>
      </c>
      <c r="AG1159" s="364" t="s">
        <v>1439</v>
      </c>
      <c r="AH1159" s="364" t="s">
        <v>1742</v>
      </c>
      <c r="AI1159" s="364">
        <v>1000</v>
      </c>
      <c r="AJ1159" s="364">
        <v>100</v>
      </c>
      <c r="AK1159" s="364">
        <v>1000</v>
      </c>
      <c r="AL1159" s="359">
        <v>2.5000000000000001E-2</v>
      </c>
      <c r="AM1159" s="359">
        <v>0</v>
      </c>
      <c r="AN1159" s="664" t="s">
        <v>64</v>
      </c>
      <c r="AO1159" s="357" t="s">
        <v>1323</v>
      </c>
      <c r="AP1159" s="360" t="s">
        <v>1762</v>
      </c>
      <c r="AQ1159" s="366" t="s">
        <v>668</v>
      </c>
      <c r="AR1159" s="359">
        <v>0</v>
      </c>
      <c r="AS1159" s="359">
        <v>0</v>
      </c>
      <c r="AT1159" s="359" t="s">
        <v>1417</v>
      </c>
      <c r="AX1159" s="198"/>
      <c r="AY1159" s="184"/>
      <c r="AZ1159" s="184"/>
      <c r="BA1159" s="184"/>
      <c r="BB1159" s="848"/>
      <c r="BC1159" s="184"/>
      <c r="BD1159" s="184"/>
      <c r="BE1159" s="184"/>
      <c r="BF1159" s="184"/>
      <c r="BG1159" s="848"/>
      <c r="BH1159" s="186"/>
      <c r="BI1159" s="199"/>
      <c r="BJ1159" s="199"/>
      <c r="BK1159" s="199"/>
      <c r="BL1159" s="186"/>
      <c r="BM1159" s="186"/>
      <c r="BN1159" s="186"/>
      <c r="BO1159" s="186"/>
      <c r="BP1159" s="186"/>
      <c r="BQ1159" s="186"/>
      <c r="BR1159" s="186"/>
      <c r="BS1159" s="186"/>
      <c r="BT1159" s="187"/>
      <c r="BU1159" s="188"/>
      <c r="BV1159" s="189"/>
      <c r="BW1159" s="185"/>
    </row>
    <row r="1160" spans="2:75" customFormat="1" ht="18.75">
      <c r="B1160" s="353" t="s">
        <v>992</v>
      </c>
      <c r="C1160" s="354">
        <v>12082452000149</v>
      </c>
      <c r="D1160" s="355" t="s">
        <v>11</v>
      </c>
      <c r="E1160" s="355" t="s">
        <v>620</v>
      </c>
      <c r="F1160" s="355" t="s">
        <v>663</v>
      </c>
      <c r="G1160" s="356" t="s">
        <v>738</v>
      </c>
      <c r="H1160" s="356" t="s">
        <v>34</v>
      </c>
      <c r="I1160" s="356" t="s">
        <v>1417</v>
      </c>
      <c r="J1160" s="356" t="s">
        <v>611</v>
      </c>
      <c r="K1160" s="357" t="s">
        <v>48</v>
      </c>
      <c r="L1160" s="358"/>
      <c r="M1160" s="358" t="s">
        <v>34</v>
      </c>
      <c r="N1160" s="357">
        <v>253200</v>
      </c>
      <c r="O1160" s="357" t="s">
        <v>1320</v>
      </c>
      <c r="P1160" s="361">
        <v>40372</v>
      </c>
      <c r="Q1160" s="362">
        <v>560.02759900000001</v>
      </c>
      <c r="R1160" s="362">
        <v>735.16517799999963</v>
      </c>
      <c r="S1160" s="841">
        <v>32</v>
      </c>
      <c r="T1160" s="359">
        <v>-0.21968430120604077</v>
      </c>
      <c r="U1160" s="664">
        <v>-2.1965603341503139</v>
      </c>
      <c r="V1160" s="359">
        <v>-0.2255392073926511</v>
      </c>
      <c r="W1160" s="664">
        <v>-1.9626649181090434</v>
      </c>
      <c r="X1160" s="359">
        <v>-7.6275545440792292E-2</v>
      </c>
      <c r="Y1160" s="664">
        <v>-0.50164535562382184</v>
      </c>
      <c r="Z1160" s="359">
        <v>0.13028754618967109</v>
      </c>
      <c r="AA1160" s="664">
        <v>0.68812919361244196</v>
      </c>
      <c r="AB1160" s="359">
        <v>0.24303971171228006</v>
      </c>
      <c r="AC1160" s="363">
        <v>-1.4008162906891466</v>
      </c>
      <c r="AD1160" s="865">
        <v>28246609000164</v>
      </c>
      <c r="AE1160" s="360" t="s">
        <v>1740</v>
      </c>
      <c r="AF1160" s="844" t="s">
        <v>1741</v>
      </c>
      <c r="AG1160" s="364" t="s">
        <v>1436</v>
      </c>
      <c r="AH1160" s="364" t="s">
        <v>1747</v>
      </c>
      <c r="AI1160" s="364">
        <v>20000</v>
      </c>
      <c r="AJ1160" s="364">
        <v>5000</v>
      </c>
      <c r="AK1160" s="364">
        <v>0</v>
      </c>
      <c r="AL1160" s="359">
        <v>6.0000000000000001E-3</v>
      </c>
      <c r="AM1160" s="359">
        <v>0.2</v>
      </c>
      <c r="AN1160" s="664" t="s">
        <v>2194</v>
      </c>
      <c r="AO1160" s="357" t="s">
        <v>1323</v>
      </c>
      <c r="AP1160" s="360" t="s">
        <v>1744</v>
      </c>
      <c r="AQ1160" s="366" t="s">
        <v>659</v>
      </c>
      <c r="AR1160" s="359">
        <v>5.0000000000000001E-3</v>
      </c>
      <c r="AS1160" s="359">
        <v>5.0000000000000001E-3</v>
      </c>
      <c r="AT1160" s="359" t="s">
        <v>1417</v>
      </c>
      <c r="AX1160" s="198"/>
      <c r="AY1160" s="184"/>
      <c r="AZ1160" s="184"/>
      <c r="BA1160" s="184"/>
      <c r="BB1160" s="848"/>
      <c r="BC1160" s="184"/>
      <c r="BD1160" s="184"/>
      <c r="BE1160" s="184"/>
      <c r="BF1160" s="184"/>
      <c r="BG1160" s="848"/>
      <c r="BH1160" s="186"/>
      <c r="BI1160" s="199"/>
      <c r="BJ1160" s="199"/>
      <c r="BK1160" s="199"/>
      <c r="BL1160" s="186"/>
      <c r="BM1160" s="186"/>
      <c r="BN1160" s="186"/>
      <c r="BO1160" s="186"/>
      <c r="BP1160" s="186"/>
      <c r="BQ1160" s="186"/>
      <c r="BR1160" s="186"/>
      <c r="BS1160" s="186"/>
      <c r="BT1160" s="187"/>
      <c r="BU1160" s="188"/>
      <c r="BV1160" s="189"/>
      <c r="BW1160" s="185"/>
    </row>
    <row r="1161" spans="2:75" customFormat="1" ht="18.75">
      <c r="B1161" s="353" t="s">
        <v>488</v>
      </c>
      <c r="C1161" s="354">
        <v>37121216000115</v>
      </c>
      <c r="D1161" s="355" t="s">
        <v>11</v>
      </c>
      <c r="E1161" s="355" t="s">
        <v>620</v>
      </c>
      <c r="F1161" s="355" t="s">
        <v>685</v>
      </c>
      <c r="G1161" s="356" t="s">
        <v>738</v>
      </c>
      <c r="H1161" s="356" t="s">
        <v>34</v>
      </c>
      <c r="I1161" s="356" t="s">
        <v>1318</v>
      </c>
      <c r="J1161" s="356" t="s">
        <v>608</v>
      </c>
      <c r="K1161" s="357" t="s">
        <v>48</v>
      </c>
      <c r="L1161" s="358"/>
      <c r="M1161" s="358" t="s">
        <v>34</v>
      </c>
      <c r="N1161" s="357">
        <v>553174</v>
      </c>
      <c r="O1161" s="357" t="s">
        <v>1320</v>
      </c>
      <c r="P1161" s="361">
        <v>43776</v>
      </c>
      <c r="Q1161" s="362">
        <v>146.74158274000001</v>
      </c>
      <c r="R1161" s="362">
        <v>98.293709524417636</v>
      </c>
      <c r="S1161" s="841">
        <v>32</v>
      </c>
      <c r="T1161" s="359">
        <v>0.16534868872417219</v>
      </c>
      <c r="U1161" s="664">
        <v>1.6532741254671721</v>
      </c>
      <c r="V1161" s="359">
        <v>0.20735981444395679</v>
      </c>
      <c r="W1161" s="664">
        <v>1.8044660081039894</v>
      </c>
      <c r="X1161" s="359">
        <v>0.37572547696365999</v>
      </c>
      <c r="Y1161" s="664">
        <v>2.4710533293356871</v>
      </c>
      <c r="Z1161" s="359"/>
      <c r="AA1161" s="664"/>
      <c r="AB1161" s="359">
        <v>5.6854288228839318E-2</v>
      </c>
      <c r="AC1161" s="363">
        <v>1.6259993267976487</v>
      </c>
      <c r="AD1161" s="865">
        <v>0</v>
      </c>
      <c r="AE1161" s="360" t="s">
        <v>1969</v>
      </c>
      <c r="AF1161" s="844" t="s">
        <v>2045</v>
      </c>
      <c r="AG1161" s="364" t="s">
        <v>928</v>
      </c>
      <c r="AH1161" s="364" t="s">
        <v>1817</v>
      </c>
      <c r="AI1161" s="364">
        <v>1000</v>
      </c>
      <c r="AJ1161" s="364">
        <v>0</v>
      </c>
      <c r="AK1161" s="364">
        <v>0</v>
      </c>
      <c r="AL1161" s="359">
        <v>0</v>
      </c>
      <c r="AM1161" s="359">
        <v>0</v>
      </c>
      <c r="AN1161" s="664" t="s">
        <v>64</v>
      </c>
      <c r="AO1161" s="357" t="s">
        <v>1323</v>
      </c>
      <c r="AP1161" s="360" t="s">
        <v>1762</v>
      </c>
      <c r="AQ1161" s="366" t="s">
        <v>679</v>
      </c>
      <c r="AR1161" s="359">
        <v>1.66666666666667E-3</v>
      </c>
      <c r="AS1161" s="359">
        <v>1.66666666666667E-3</v>
      </c>
      <c r="AT1161" s="359" t="s">
        <v>1417</v>
      </c>
      <c r="AX1161" s="198"/>
      <c r="AY1161" s="184"/>
      <c r="AZ1161" s="184"/>
      <c r="BA1161" s="184"/>
      <c r="BB1161" s="848"/>
      <c r="BC1161" s="184"/>
      <c r="BD1161" s="184"/>
      <c r="BE1161" s="184"/>
      <c r="BF1161" s="184"/>
      <c r="BG1161" s="848"/>
      <c r="BH1161" s="186"/>
      <c r="BI1161" s="199"/>
      <c r="BJ1161" s="199"/>
      <c r="BK1161" s="199"/>
      <c r="BL1161" s="186"/>
      <c r="BM1161" s="186"/>
      <c r="BN1161" s="186"/>
      <c r="BO1161" s="186"/>
      <c r="BP1161" s="186"/>
      <c r="BQ1161" s="186"/>
      <c r="BR1161" s="186"/>
      <c r="BS1161" s="186"/>
      <c r="BT1161" s="187"/>
      <c r="BU1161" s="188"/>
      <c r="BV1161" s="189"/>
      <c r="BW1161" s="185"/>
    </row>
    <row r="1162" spans="2:75" customFormat="1" ht="18.75">
      <c r="B1162" s="353" t="s">
        <v>1056</v>
      </c>
      <c r="C1162" s="354">
        <v>39958460000162</v>
      </c>
      <c r="D1162" s="355" t="s">
        <v>11</v>
      </c>
      <c r="E1162" s="355" t="s">
        <v>620</v>
      </c>
      <c r="F1162" s="355" t="s">
        <v>685</v>
      </c>
      <c r="G1162" s="356" t="s">
        <v>738</v>
      </c>
      <c r="H1162" s="356" t="s">
        <v>34</v>
      </c>
      <c r="I1162" s="356" t="s">
        <v>1318</v>
      </c>
      <c r="J1162" s="356" t="s">
        <v>608</v>
      </c>
      <c r="K1162" s="357" t="s">
        <v>48</v>
      </c>
      <c r="L1162" s="358"/>
      <c r="M1162" s="358" t="s">
        <v>34</v>
      </c>
      <c r="N1162" s="357">
        <v>565849</v>
      </c>
      <c r="O1162" s="357" t="s">
        <v>1320</v>
      </c>
      <c r="P1162" s="361">
        <v>44172</v>
      </c>
      <c r="Q1162" s="362">
        <v>107.51136518</v>
      </c>
      <c r="R1162" s="362">
        <v>87.979381765458157</v>
      </c>
      <c r="S1162" s="841">
        <v>32</v>
      </c>
      <c r="T1162" s="359">
        <v>0.11585357539187258</v>
      </c>
      <c r="U1162" s="664">
        <v>1.1583866797864875</v>
      </c>
      <c r="V1162" s="359">
        <v>0.1390261897491476</v>
      </c>
      <c r="W1162" s="664">
        <v>1.2098199176695075</v>
      </c>
      <c r="X1162" s="359"/>
      <c r="Y1162" s="664"/>
      <c r="Z1162" s="359"/>
      <c r="AA1162" s="664"/>
      <c r="AB1162" s="359">
        <v>4.8047843565217005E-3</v>
      </c>
      <c r="AC1162" s="363">
        <v>5.0182084983930171</v>
      </c>
      <c r="AD1162" s="865">
        <v>0</v>
      </c>
      <c r="AE1162" s="360" t="s">
        <v>1968</v>
      </c>
      <c r="AF1162" s="844" t="s">
        <v>1760</v>
      </c>
      <c r="AG1162" s="364" t="s">
        <v>1435</v>
      </c>
      <c r="AH1162" s="364" t="s">
        <v>1742</v>
      </c>
      <c r="AI1162" s="364">
        <v>1000</v>
      </c>
      <c r="AJ1162" s="364">
        <v>1000</v>
      </c>
      <c r="AK1162" s="364">
        <v>1000</v>
      </c>
      <c r="AL1162" s="359">
        <v>0.01</v>
      </c>
      <c r="AM1162" s="359">
        <v>0.1</v>
      </c>
      <c r="AN1162" s="664" t="s">
        <v>2161</v>
      </c>
      <c r="AO1162" s="357" t="s">
        <v>1323</v>
      </c>
      <c r="AP1162" s="360" t="s">
        <v>1749</v>
      </c>
      <c r="AQ1162" s="366" t="s">
        <v>675</v>
      </c>
      <c r="AR1162" s="359">
        <v>3.3333333333333301E-3</v>
      </c>
      <c r="AS1162" s="359">
        <v>3.3333333333333301E-3</v>
      </c>
      <c r="AT1162" s="359" t="s">
        <v>1417</v>
      </c>
      <c r="AX1162" s="198"/>
      <c r="AY1162" s="184"/>
      <c r="AZ1162" s="184"/>
      <c r="BA1162" s="184"/>
      <c r="BB1162" s="848"/>
      <c r="BC1162" s="184"/>
      <c r="BD1162" s="184"/>
      <c r="BE1162" s="184"/>
      <c r="BF1162" s="184"/>
      <c r="BG1162" s="848"/>
      <c r="BH1162" s="186"/>
      <c r="BI1162" s="199"/>
      <c r="BJ1162" s="199"/>
      <c r="BK1162" s="199"/>
      <c r="BL1162" s="186"/>
      <c r="BM1162" s="186"/>
      <c r="BN1162" s="186"/>
      <c r="BO1162" s="186"/>
      <c r="BP1162" s="186"/>
      <c r="BQ1162" s="186"/>
      <c r="BR1162" s="186"/>
      <c r="BS1162" s="186"/>
      <c r="BT1162" s="187"/>
      <c r="BU1162" s="188"/>
      <c r="BV1162" s="189"/>
      <c r="BW1162" s="185"/>
    </row>
    <row r="1163" spans="2:75" customFormat="1" ht="18.75">
      <c r="B1163" s="353" t="s">
        <v>1694</v>
      </c>
      <c r="C1163" s="354">
        <v>27599239000186</v>
      </c>
      <c r="D1163" s="355" t="s">
        <v>11</v>
      </c>
      <c r="E1163" s="355" t="s">
        <v>621</v>
      </c>
      <c r="F1163" s="355" t="s">
        <v>692</v>
      </c>
      <c r="G1163" s="356" t="s">
        <v>738</v>
      </c>
      <c r="H1163" s="356" t="s">
        <v>34</v>
      </c>
      <c r="I1163" s="356" t="s">
        <v>1417</v>
      </c>
      <c r="J1163" s="356" t="s">
        <v>608</v>
      </c>
      <c r="K1163" s="357" t="s">
        <v>48</v>
      </c>
      <c r="L1163" s="358"/>
      <c r="M1163" s="358" t="s">
        <v>1417</v>
      </c>
      <c r="N1163" s="357">
        <v>443387</v>
      </c>
      <c r="O1163" s="357" t="s">
        <v>1320</v>
      </c>
      <c r="P1163" s="361">
        <v>42890</v>
      </c>
      <c r="Q1163" s="362">
        <v>10.364948</v>
      </c>
      <c r="R1163" s="362">
        <v>13.742686159362538</v>
      </c>
      <c r="S1163" s="841">
        <v>32</v>
      </c>
      <c r="T1163" s="359">
        <v>7.0988066769390734E-2</v>
      </c>
      <c r="U1163" s="664">
        <v>0.70978932407833806</v>
      </c>
      <c r="V1163" s="359">
        <v>9.2443284341930054E-2</v>
      </c>
      <c r="W1163" s="664">
        <v>0.80445077904710682</v>
      </c>
      <c r="X1163" s="359">
        <v>0.16809652035830291</v>
      </c>
      <c r="Y1163" s="664">
        <v>1.1055291476050304</v>
      </c>
      <c r="Z1163" s="359">
        <v>0.20069313273814693</v>
      </c>
      <c r="AA1163" s="664">
        <v>1.0599846849030941</v>
      </c>
      <c r="AB1163" s="359">
        <v>2.0960361215673001E-2</v>
      </c>
      <c r="AC1163" s="363">
        <v>-1.072094869222558</v>
      </c>
      <c r="AD1163" s="865">
        <v>24601713000179</v>
      </c>
      <c r="AE1163" s="360" t="s">
        <v>1842</v>
      </c>
      <c r="AF1163" s="844" t="s">
        <v>1741</v>
      </c>
      <c r="AG1163" s="364" t="s">
        <v>1436</v>
      </c>
      <c r="AH1163" s="364" t="s">
        <v>1747</v>
      </c>
      <c r="AI1163" s="364">
        <v>100</v>
      </c>
      <c r="AJ1163" s="364">
        <v>100</v>
      </c>
      <c r="AK1163" s="364">
        <v>100</v>
      </c>
      <c r="AL1163" s="359">
        <v>1.1000000000000001E-2</v>
      </c>
      <c r="AM1163" s="359">
        <v>0.2</v>
      </c>
      <c r="AN1163" s="664" t="s">
        <v>2175</v>
      </c>
      <c r="AO1163" s="357" t="s">
        <v>1323</v>
      </c>
      <c r="AP1163" s="360" t="s">
        <v>1762</v>
      </c>
      <c r="AQ1163" s="366" t="s">
        <v>671</v>
      </c>
      <c r="AR1163" s="359">
        <v>0</v>
      </c>
      <c r="AS1163" s="359">
        <v>0</v>
      </c>
      <c r="AT1163" s="359" t="s">
        <v>1417</v>
      </c>
      <c r="AX1163" s="198"/>
      <c r="AY1163" s="184"/>
      <c r="AZ1163" s="184"/>
      <c r="BA1163" s="184"/>
      <c r="BB1163" s="848"/>
      <c r="BC1163" s="184"/>
      <c r="BD1163" s="184"/>
      <c r="BE1163" s="184"/>
      <c r="BF1163" s="184"/>
      <c r="BG1163" s="848"/>
      <c r="BH1163" s="186"/>
      <c r="BI1163" s="199"/>
      <c r="BJ1163" s="199"/>
      <c r="BK1163" s="199"/>
      <c r="BL1163" s="186"/>
      <c r="BM1163" s="186"/>
      <c r="BN1163" s="186"/>
      <c r="BO1163" s="186"/>
      <c r="BP1163" s="186"/>
      <c r="BQ1163" s="186"/>
      <c r="BR1163" s="186"/>
      <c r="BS1163" s="186"/>
      <c r="BT1163" s="187"/>
      <c r="BU1163" s="188"/>
      <c r="BV1163" s="189"/>
      <c r="BW1163" s="185"/>
    </row>
    <row r="1164" spans="2:75" customFormat="1" ht="18.75">
      <c r="B1164" s="353" t="s">
        <v>125</v>
      </c>
      <c r="C1164" s="354">
        <v>40830356000177</v>
      </c>
      <c r="D1164" s="355" t="s">
        <v>13</v>
      </c>
      <c r="E1164" s="355" t="s">
        <v>616</v>
      </c>
      <c r="F1164" s="355" t="s">
        <v>617</v>
      </c>
      <c r="G1164" s="356" t="s">
        <v>34</v>
      </c>
      <c r="H1164" s="356" t="s">
        <v>865</v>
      </c>
      <c r="I1164" s="356" t="s">
        <v>34</v>
      </c>
      <c r="J1164" s="356" t="s">
        <v>608</v>
      </c>
      <c r="K1164" s="357" t="s">
        <v>48</v>
      </c>
      <c r="L1164" s="358"/>
      <c r="M1164" s="358" t="s">
        <v>34</v>
      </c>
      <c r="N1164" s="357">
        <v>581410</v>
      </c>
      <c r="O1164" s="357" t="s">
        <v>1320</v>
      </c>
      <c r="P1164" s="361">
        <v>44259</v>
      </c>
      <c r="Q1164" s="362">
        <v>32.782197689999997</v>
      </c>
      <c r="R1164" s="362">
        <v>21.670819850999983</v>
      </c>
      <c r="S1164" s="841">
        <v>32</v>
      </c>
      <c r="T1164" s="359">
        <v>0.13973501123602383</v>
      </c>
      <c r="U1164" s="664">
        <v>1.3971703088844036</v>
      </c>
      <c r="V1164" s="359">
        <v>0.15458048470736796</v>
      </c>
      <c r="W1164" s="664">
        <v>1.345174960339637</v>
      </c>
      <c r="X1164" s="359"/>
      <c r="Y1164" s="664"/>
      <c r="Z1164" s="359"/>
      <c r="AA1164" s="664"/>
      <c r="AB1164" s="359">
        <v>6.7077794080883241E-2</v>
      </c>
      <c r="AC1164" s="363">
        <v>0.59133883563961542</v>
      </c>
      <c r="AD1164" s="865">
        <v>40830170000118</v>
      </c>
      <c r="AE1164" s="360" t="s">
        <v>2022</v>
      </c>
      <c r="AF1164" s="844" t="s">
        <v>1785</v>
      </c>
      <c r="AG1164" s="364" t="s">
        <v>719</v>
      </c>
      <c r="AH1164" s="364" t="s">
        <v>1742</v>
      </c>
      <c r="AI1164" s="364">
        <v>5000</v>
      </c>
      <c r="AJ1164" s="364">
        <v>5000</v>
      </c>
      <c r="AK1164" s="364">
        <v>5000</v>
      </c>
      <c r="AL1164" s="359">
        <v>0.02</v>
      </c>
      <c r="AM1164" s="359">
        <v>0.2</v>
      </c>
      <c r="AN1164" s="664" t="s">
        <v>64</v>
      </c>
      <c r="AO1164" s="357" t="s">
        <v>1323</v>
      </c>
      <c r="AP1164" s="360" t="s">
        <v>1762</v>
      </c>
      <c r="AQ1164" s="366" t="s">
        <v>668</v>
      </c>
      <c r="AR1164" s="359">
        <v>4.0000000000000001E-3</v>
      </c>
      <c r="AS1164" s="359">
        <v>4.0000000000000001E-3</v>
      </c>
      <c r="AT1164" s="359" t="s">
        <v>1417</v>
      </c>
      <c r="AX1164" s="198"/>
      <c r="AY1164" s="184"/>
      <c r="AZ1164" s="184"/>
      <c r="BA1164" s="184"/>
      <c r="BB1164" s="848"/>
      <c r="BC1164" s="184"/>
      <c r="BD1164" s="184"/>
      <c r="BE1164" s="184"/>
      <c r="BF1164" s="184"/>
      <c r="BG1164" s="848"/>
      <c r="BH1164" s="186"/>
      <c r="BI1164" s="199"/>
      <c r="BJ1164" s="199"/>
      <c r="BK1164" s="199"/>
      <c r="BL1164" s="186"/>
      <c r="BM1164" s="186"/>
      <c r="BN1164" s="186"/>
      <c r="BO1164" s="186"/>
      <c r="BP1164" s="186"/>
      <c r="BQ1164" s="186"/>
      <c r="BR1164" s="186"/>
      <c r="BS1164" s="186"/>
      <c r="BT1164" s="187"/>
      <c r="BU1164" s="188"/>
      <c r="BV1164" s="189"/>
      <c r="BW1164" s="185"/>
    </row>
    <row r="1165" spans="2:75" customFormat="1" ht="18.75">
      <c r="B1165" s="353" t="s">
        <v>467</v>
      </c>
      <c r="C1165" s="354">
        <v>41902590000125</v>
      </c>
      <c r="D1165" s="355" t="s">
        <v>13</v>
      </c>
      <c r="E1165" s="355" t="s">
        <v>616</v>
      </c>
      <c r="F1165" s="355" t="s">
        <v>617</v>
      </c>
      <c r="G1165" s="356" t="s">
        <v>34</v>
      </c>
      <c r="H1165" s="356" t="s">
        <v>865</v>
      </c>
      <c r="I1165" s="356" t="s">
        <v>34</v>
      </c>
      <c r="J1165" s="356" t="s">
        <v>608</v>
      </c>
      <c r="K1165" s="357" t="s">
        <v>48</v>
      </c>
      <c r="L1165" s="358"/>
      <c r="M1165" s="358" t="s">
        <v>34</v>
      </c>
      <c r="N1165" s="357">
        <v>601322</v>
      </c>
      <c r="O1165" s="357" t="s">
        <v>1320</v>
      </c>
      <c r="P1165" s="361">
        <v>44357</v>
      </c>
      <c r="Q1165" s="362">
        <v>61.077079509999997</v>
      </c>
      <c r="R1165" s="362">
        <v>47.84198687394364</v>
      </c>
      <c r="S1165" s="841">
        <v>32</v>
      </c>
      <c r="T1165" s="359">
        <v>0.15399113566644185</v>
      </c>
      <c r="U1165" s="664">
        <v>1.5397132091765724</v>
      </c>
      <c r="V1165" s="359">
        <v>0.15399113566644185</v>
      </c>
      <c r="W1165" s="664">
        <v>1.3400463855764333</v>
      </c>
      <c r="X1165" s="359"/>
      <c r="Y1165" s="664"/>
      <c r="Z1165" s="359"/>
      <c r="AA1165" s="664"/>
      <c r="AB1165" s="359">
        <v>8.2251779372332426E-2</v>
      </c>
      <c r="AC1165" s="363">
        <v>0.47508219161130566</v>
      </c>
      <c r="AD1165" s="865">
        <v>41902547000160</v>
      </c>
      <c r="AE1165" s="360" t="s">
        <v>2022</v>
      </c>
      <c r="AF1165" s="844" t="s">
        <v>1785</v>
      </c>
      <c r="AG1165" s="364" t="s">
        <v>719</v>
      </c>
      <c r="AH1165" s="364" t="s">
        <v>1742</v>
      </c>
      <c r="AI1165" s="364">
        <v>5000</v>
      </c>
      <c r="AJ1165" s="364">
        <v>5000</v>
      </c>
      <c r="AK1165" s="364">
        <v>5000</v>
      </c>
      <c r="AL1165" s="359">
        <v>0.02</v>
      </c>
      <c r="AM1165" s="359">
        <v>0.2</v>
      </c>
      <c r="AN1165" s="664" t="s">
        <v>64</v>
      </c>
      <c r="AO1165" s="357" t="s">
        <v>1323</v>
      </c>
      <c r="AP1165" s="360" t="s">
        <v>1744</v>
      </c>
      <c r="AQ1165" s="366" t="s">
        <v>659</v>
      </c>
      <c r="AR1165" s="359">
        <v>4.0000000000000001E-3</v>
      </c>
      <c r="AS1165" s="359">
        <v>4.0000000000000001E-3</v>
      </c>
      <c r="AT1165" s="359" t="s">
        <v>1417</v>
      </c>
      <c r="AX1165" s="198"/>
      <c r="AY1165" s="184"/>
      <c r="AZ1165" s="184"/>
      <c r="BA1165" s="184"/>
      <c r="BB1165" s="848"/>
      <c r="BC1165" s="184"/>
      <c r="BD1165" s="184"/>
      <c r="BE1165" s="184"/>
      <c r="BF1165" s="184"/>
      <c r="BG1165" s="848"/>
      <c r="BH1165" s="186"/>
      <c r="BI1165" s="199"/>
      <c r="BJ1165" s="199"/>
      <c r="BK1165" s="199"/>
      <c r="BL1165" s="186"/>
      <c r="BM1165" s="186"/>
      <c r="BN1165" s="186"/>
      <c r="BO1165" s="186"/>
      <c r="BP1165" s="186"/>
      <c r="BQ1165" s="186"/>
      <c r="BR1165" s="186"/>
      <c r="BS1165" s="186"/>
      <c r="BT1165" s="187"/>
      <c r="BU1165" s="188"/>
      <c r="BV1165" s="189"/>
      <c r="BW1165" s="185"/>
    </row>
    <row r="1166" spans="2:75" customFormat="1" ht="18.75">
      <c r="B1166" s="353" t="s">
        <v>839</v>
      </c>
      <c r="C1166" s="354">
        <v>14799785000119</v>
      </c>
      <c r="D1166" s="355" t="s">
        <v>13</v>
      </c>
      <c r="E1166" s="355" t="s">
        <v>616</v>
      </c>
      <c r="F1166" s="355" t="s">
        <v>617</v>
      </c>
      <c r="G1166" s="356" t="s">
        <v>34</v>
      </c>
      <c r="H1166" s="356" t="s">
        <v>1337</v>
      </c>
      <c r="I1166" s="356" t="s">
        <v>34</v>
      </c>
      <c r="J1166" s="356" t="s">
        <v>608</v>
      </c>
      <c r="K1166" s="357" t="s">
        <v>48</v>
      </c>
      <c r="L1166" s="358"/>
      <c r="M1166" s="358" t="s">
        <v>34</v>
      </c>
      <c r="N1166" s="357">
        <v>296961</v>
      </c>
      <c r="O1166" s="357" t="s">
        <v>1320</v>
      </c>
      <c r="P1166" s="361">
        <v>40954</v>
      </c>
      <c r="Q1166" s="362">
        <v>376.35511500000001</v>
      </c>
      <c r="R1166" s="362">
        <v>493.50447108366518</v>
      </c>
      <c r="S1166" s="841">
        <v>32</v>
      </c>
      <c r="T1166" s="359">
        <v>0.24686103941769222</v>
      </c>
      <c r="U1166" s="664">
        <v>2.4682927467058779</v>
      </c>
      <c r="V1166" s="359">
        <v>0.21502480024077331</v>
      </c>
      <c r="W1166" s="664">
        <v>1.8711674871733268</v>
      </c>
      <c r="X1166" s="359">
        <v>9.618792821751887E-2</v>
      </c>
      <c r="Y1166" s="664">
        <v>0.63260416138028064</v>
      </c>
      <c r="Z1166" s="359">
        <v>0.21121148613868845</v>
      </c>
      <c r="AA1166" s="664">
        <v>1.1155386212179921</v>
      </c>
      <c r="AB1166" s="359">
        <v>9.7822663847352789E-2</v>
      </c>
      <c r="AC1166" s="363">
        <v>1.023382682960722</v>
      </c>
      <c r="AD1166" s="865">
        <v>14816895000141</v>
      </c>
      <c r="AE1166" s="360" t="s">
        <v>1763</v>
      </c>
      <c r="AF1166" s="844" t="s">
        <v>1760</v>
      </c>
      <c r="AG1166" s="364" t="s">
        <v>1435</v>
      </c>
      <c r="AH1166" s="364" t="s">
        <v>1742</v>
      </c>
      <c r="AI1166" s="364">
        <v>5000</v>
      </c>
      <c r="AJ1166" s="364">
        <v>1000</v>
      </c>
      <c r="AK1166" s="364">
        <v>1000</v>
      </c>
      <c r="AL1166" s="359">
        <v>0.02</v>
      </c>
      <c r="AM1166" s="359">
        <v>0.2</v>
      </c>
      <c r="AN1166" s="664" t="s">
        <v>2161</v>
      </c>
      <c r="AO1166" s="357" t="s">
        <v>1323</v>
      </c>
      <c r="AP1166" s="360" t="s">
        <v>1744</v>
      </c>
      <c r="AQ1166" s="366" t="s">
        <v>659</v>
      </c>
      <c r="AR1166" s="359">
        <v>7.0000000000000001E-3</v>
      </c>
      <c r="AS1166" s="359">
        <v>7.0000000000000001E-3</v>
      </c>
      <c r="AT1166" s="359" t="s">
        <v>1417</v>
      </c>
      <c r="AX1166" s="198"/>
      <c r="AY1166" s="184"/>
      <c r="AZ1166" s="184"/>
      <c r="BA1166" s="184"/>
      <c r="BB1166" s="848"/>
      <c r="BC1166" s="184"/>
      <c r="BD1166" s="184"/>
      <c r="BE1166" s="184"/>
      <c r="BF1166" s="184"/>
      <c r="BG1166" s="848"/>
      <c r="BH1166" s="186"/>
      <c r="BI1166" s="199"/>
      <c r="BJ1166" s="199"/>
      <c r="BK1166" s="199"/>
      <c r="BL1166" s="186"/>
      <c r="BM1166" s="186"/>
      <c r="BN1166" s="186"/>
      <c r="BO1166" s="186"/>
      <c r="BP1166" s="186"/>
      <c r="BQ1166" s="186"/>
      <c r="BR1166" s="186"/>
      <c r="BS1166" s="186"/>
      <c r="BT1166" s="187"/>
      <c r="BU1166" s="188"/>
      <c r="BV1166" s="189"/>
      <c r="BW1166" s="185"/>
    </row>
    <row r="1167" spans="2:75" customFormat="1" ht="18.75">
      <c r="B1167" s="353" t="s">
        <v>1522</v>
      </c>
      <c r="C1167" s="354">
        <v>37970310000149</v>
      </c>
      <c r="D1167" s="355" t="s">
        <v>13</v>
      </c>
      <c r="E1167" s="355" t="s">
        <v>616</v>
      </c>
      <c r="F1167" s="355" t="s">
        <v>617</v>
      </c>
      <c r="G1167" s="356" t="s">
        <v>34</v>
      </c>
      <c r="H1167" s="356" t="s">
        <v>1337</v>
      </c>
      <c r="I1167" s="356" t="s">
        <v>34</v>
      </c>
      <c r="J1167" s="356" t="s">
        <v>608</v>
      </c>
      <c r="K1167" s="357" t="s">
        <v>48</v>
      </c>
      <c r="L1167" s="358"/>
      <c r="M1167" s="358" t="s">
        <v>1417</v>
      </c>
      <c r="N1167" s="357">
        <v>551831</v>
      </c>
      <c r="O1167" s="357" t="s">
        <v>1320</v>
      </c>
      <c r="P1167" s="361">
        <v>44086</v>
      </c>
      <c r="Q1167" s="362">
        <v>162.57162245999999</v>
      </c>
      <c r="R1167" s="362">
        <v>138.76146345597607</v>
      </c>
      <c r="S1167" s="841">
        <v>32</v>
      </c>
      <c r="T1167" s="359">
        <v>0.2358819476751739</v>
      </c>
      <c r="U1167" s="664">
        <v>2.3585159565837905</v>
      </c>
      <c r="V1167" s="359">
        <v>0.20369839465445483</v>
      </c>
      <c r="W1167" s="664">
        <v>1.7726039640079709</v>
      </c>
      <c r="X1167" s="359">
        <v>7.7227035603577132E-2</v>
      </c>
      <c r="Y1167" s="664">
        <v>0.50790307057458906</v>
      </c>
      <c r="Z1167" s="359"/>
      <c r="AA1167" s="664"/>
      <c r="AB1167" s="359">
        <v>9.468746583284636E-2</v>
      </c>
      <c r="AC1167" s="363">
        <v>0.93764907335128922</v>
      </c>
      <c r="AD1167" s="865">
        <v>37967588000167</v>
      </c>
      <c r="AE1167" s="360" t="s">
        <v>1763</v>
      </c>
      <c r="AF1167" s="844" t="s">
        <v>1760</v>
      </c>
      <c r="AG1167" s="364" t="s">
        <v>1435</v>
      </c>
      <c r="AH1167" s="364" t="s">
        <v>1742</v>
      </c>
      <c r="AI1167" s="364">
        <v>5000</v>
      </c>
      <c r="AJ1167" s="364">
        <v>1000</v>
      </c>
      <c r="AK1167" s="364">
        <v>1000</v>
      </c>
      <c r="AL1167" s="359">
        <v>0.02</v>
      </c>
      <c r="AM1167" s="359">
        <v>0.2</v>
      </c>
      <c r="AN1167" s="664" t="s">
        <v>34</v>
      </c>
      <c r="AO1167" s="357" t="s">
        <v>1323</v>
      </c>
      <c r="AP1167" s="360" t="s">
        <v>1762</v>
      </c>
      <c r="AQ1167" s="366" t="s">
        <v>668</v>
      </c>
      <c r="AR1167" s="359">
        <v>7.0000000000000001E-3</v>
      </c>
      <c r="AS1167" s="359">
        <v>7.0000000000000001E-3</v>
      </c>
      <c r="AT1167" s="359" t="s">
        <v>1417</v>
      </c>
      <c r="AX1167" s="198"/>
      <c r="AY1167" s="184"/>
      <c r="AZ1167" s="184"/>
      <c r="BA1167" s="184"/>
      <c r="BB1167" s="848"/>
      <c r="BC1167" s="184"/>
      <c r="BD1167" s="184"/>
      <c r="BE1167" s="184"/>
      <c r="BF1167" s="184"/>
      <c r="BG1167" s="848"/>
      <c r="BH1167" s="186"/>
      <c r="BI1167" s="199"/>
      <c r="BJ1167" s="199"/>
      <c r="BK1167" s="199"/>
      <c r="BL1167" s="186"/>
      <c r="BM1167" s="186"/>
      <c r="BN1167" s="186"/>
      <c r="BO1167" s="186"/>
      <c r="BP1167" s="186"/>
      <c r="BQ1167" s="186"/>
      <c r="BR1167" s="186"/>
      <c r="BS1167" s="186"/>
      <c r="BT1167" s="187"/>
      <c r="BU1167" s="188"/>
      <c r="BV1167" s="189"/>
      <c r="BW1167" s="185"/>
    </row>
    <row r="1168" spans="2:75" customFormat="1" ht="18.75">
      <c r="B1168" s="353" t="s">
        <v>993</v>
      </c>
      <c r="C1168" s="354">
        <v>5936530000160</v>
      </c>
      <c r="D1168" s="355" t="s">
        <v>13</v>
      </c>
      <c r="E1168" s="355" t="s">
        <v>616</v>
      </c>
      <c r="F1168" s="355" t="s">
        <v>617</v>
      </c>
      <c r="G1168" s="356" t="s">
        <v>34</v>
      </c>
      <c r="H1168" s="356" t="s">
        <v>1337</v>
      </c>
      <c r="I1168" s="356" t="s">
        <v>34</v>
      </c>
      <c r="J1168" s="356" t="s">
        <v>608</v>
      </c>
      <c r="K1168" s="357" t="s">
        <v>48</v>
      </c>
      <c r="L1168" s="358"/>
      <c r="M1168" s="358" t="s">
        <v>1414</v>
      </c>
      <c r="N1168" s="357">
        <v>167029</v>
      </c>
      <c r="O1168" s="357" t="s">
        <v>1320</v>
      </c>
      <c r="P1168" s="361">
        <v>37909</v>
      </c>
      <c r="Q1168" s="362">
        <v>481.337988</v>
      </c>
      <c r="R1168" s="362">
        <v>813.99856411155372</v>
      </c>
      <c r="S1168" s="841">
        <v>32</v>
      </c>
      <c r="T1168" s="359">
        <v>-5.5711590184082893E-2</v>
      </c>
      <c r="U1168" s="664">
        <v>-0.55704421517139102</v>
      </c>
      <c r="V1168" s="359">
        <v>-6.1638111044039934E-2</v>
      </c>
      <c r="W1168" s="664">
        <v>-0.5363810557072507</v>
      </c>
      <c r="X1168" s="359">
        <v>9.3106675511588799E-2</v>
      </c>
      <c r="Y1168" s="664">
        <v>0.61233952609644682</v>
      </c>
      <c r="Z1168" s="359">
        <v>0.2056164810011345</v>
      </c>
      <c r="AA1168" s="664">
        <v>1.0859879351688622</v>
      </c>
      <c r="AB1168" s="359">
        <v>0.1257176299714903</v>
      </c>
      <c r="AC1168" s="363">
        <v>-1.4043606385387826</v>
      </c>
      <c r="AD1168" s="865">
        <v>11456177000113</v>
      </c>
      <c r="AE1168" s="360" t="s">
        <v>1740</v>
      </c>
      <c r="AF1168" s="844" t="s">
        <v>1741</v>
      </c>
      <c r="AG1168" s="364" t="s">
        <v>1436</v>
      </c>
      <c r="AH1168" s="364" t="s">
        <v>1742</v>
      </c>
      <c r="AI1168" s="364">
        <v>20000</v>
      </c>
      <c r="AJ1168" s="364">
        <v>5000</v>
      </c>
      <c r="AK1168" s="364">
        <v>0</v>
      </c>
      <c r="AL1168" s="359">
        <v>0.02</v>
      </c>
      <c r="AM1168" s="359">
        <v>0.2</v>
      </c>
      <c r="AN1168" s="664" t="s">
        <v>64</v>
      </c>
      <c r="AO1168" s="357" t="s">
        <v>1323</v>
      </c>
      <c r="AP1168" s="360" t="s">
        <v>1762</v>
      </c>
      <c r="AQ1168" s="366" t="s">
        <v>679</v>
      </c>
      <c r="AR1168" s="359">
        <v>2.7000000000000001E-3</v>
      </c>
      <c r="AS1168" s="359">
        <v>2.7000000000000001E-3</v>
      </c>
      <c r="AT1168" s="359" t="s">
        <v>1417</v>
      </c>
      <c r="AX1168" s="198"/>
      <c r="AY1168" s="184"/>
      <c r="AZ1168" s="184"/>
      <c r="BA1168" s="184"/>
      <c r="BB1168" s="848"/>
      <c r="BC1168" s="184"/>
      <c r="BD1168" s="184"/>
      <c r="BE1168" s="184"/>
      <c r="BF1168" s="184"/>
      <c r="BG1168" s="848"/>
      <c r="BH1168" s="186"/>
      <c r="BI1168" s="199"/>
      <c r="BJ1168" s="199"/>
      <c r="BK1168" s="199"/>
      <c r="BL1168" s="186"/>
      <c r="BM1168" s="186"/>
      <c r="BN1168" s="186"/>
      <c r="BO1168" s="186"/>
      <c r="BP1168" s="186"/>
      <c r="BQ1168" s="186"/>
      <c r="BR1168" s="186"/>
      <c r="BS1168" s="186"/>
      <c r="BT1168" s="187"/>
      <c r="BU1168" s="188"/>
      <c r="BV1168" s="189"/>
      <c r="BW1168" s="185"/>
    </row>
    <row r="1169" spans="2:75" customFormat="1" ht="18.75">
      <c r="B1169" s="353" t="s">
        <v>1661</v>
      </c>
      <c r="C1169" s="354">
        <v>26380695000178</v>
      </c>
      <c r="D1169" s="355" t="s">
        <v>13</v>
      </c>
      <c r="E1169" s="355" t="s">
        <v>616</v>
      </c>
      <c r="F1169" s="355" t="s">
        <v>617</v>
      </c>
      <c r="G1169" s="356" t="s">
        <v>34</v>
      </c>
      <c r="H1169" s="356" t="s">
        <v>865</v>
      </c>
      <c r="I1169" s="356" t="s">
        <v>34</v>
      </c>
      <c r="J1169" s="356" t="s">
        <v>608</v>
      </c>
      <c r="K1169" s="357" t="s">
        <v>48</v>
      </c>
      <c r="L1169" s="358"/>
      <c r="M1169" s="358" t="s">
        <v>1417</v>
      </c>
      <c r="N1169" s="357">
        <v>433411</v>
      </c>
      <c r="O1169" s="357" t="s">
        <v>1320</v>
      </c>
      <c r="P1169" s="361">
        <v>42728</v>
      </c>
      <c r="Q1169" s="362">
        <v>385.20118100000002</v>
      </c>
      <c r="R1169" s="362">
        <v>344.05848321862328</v>
      </c>
      <c r="S1169" s="841">
        <v>32</v>
      </c>
      <c r="T1169" s="359">
        <v>0.11156388667753325</v>
      </c>
      <c r="U1169" s="664">
        <v>1.115495312383167</v>
      </c>
      <c r="V1169" s="359">
        <v>0.1376720058989207</v>
      </c>
      <c r="W1169" s="664">
        <v>1.1980356732969399</v>
      </c>
      <c r="X1169" s="359">
        <v>0.2321272016116378</v>
      </c>
      <c r="Y1169" s="664">
        <v>1.5266430666539339</v>
      </c>
      <c r="Z1169" s="359">
        <v>0.27863195701272891</v>
      </c>
      <c r="AA1169" s="664">
        <v>1.471627868520146</v>
      </c>
      <c r="AB1169" s="359">
        <v>5.8626411518084266E-2</v>
      </c>
      <c r="AC1169" s="363">
        <v>0.38817361068733142</v>
      </c>
      <c r="AD1169" s="865">
        <v>30658543000161</v>
      </c>
      <c r="AE1169" s="360" t="s">
        <v>1829</v>
      </c>
      <c r="AF1169" s="844" t="s">
        <v>1830</v>
      </c>
      <c r="AG1169" s="364" t="s">
        <v>1439</v>
      </c>
      <c r="AH1169" s="364" t="s">
        <v>1747</v>
      </c>
      <c r="AI1169" s="364">
        <v>1000</v>
      </c>
      <c r="AJ1169" s="364">
        <v>100</v>
      </c>
      <c r="AK1169" s="364">
        <v>1000</v>
      </c>
      <c r="AL1169" s="359">
        <v>0.02</v>
      </c>
      <c r="AM1169" s="359">
        <v>0</v>
      </c>
      <c r="AN1169" s="664" t="s">
        <v>64</v>
      </c>
      <c r="AO1169" s="357" t="s">
        <v>1323</v>
      </c>
      <c r="AP1169" s="360" t="s">
        <v>1762</v>
      </c>
      <c r="AQ1169" s="366" t="s">
        <v>674</v>
      </c>
      <c r="AR1169" s="359">
        <v>0</v>
      </c>
      <c r="AS1169" s="359">
        <v>0</v>
      </c>
      <c r="AT1169" s="359" t="s">
        <v>1417</v>
      </c>
      <c r="AX1169" s="198"/>
      <c r="AY1169" s="184"/>
      <c r="AZ1169" s="184"/>
      <c r="BA1169" s="184"/>
      <c r="BB1169" s="848"/>
      <c r="BC1169" s="184"/>
      <c r="BD1169" s="184"/>
      <c r="BE1169" s="184"/>
      <c r="BF1169" s="184"/>
      <c r="BG1169" s="848"/>
      <c r="BH1169" s="186"/>
      <c r="BI1169" s="199"/>
      <c r="BJ1169" s="199"/>
      <c r="BK1169" s="199"/>
      <c r="BL1169" s="186"/>
      <c r="BM1169" s="186"/>
      <c r="BN1169" s="186"/>
      <c r="BO1169" s="186"/>
      <c r="BP1169" s="186"/>
      <c r="BQ1169" s="186"/>
      <c r="BR1169" s="186"/>
      <c r="BS1169" s="186"/>
      <c r="BT1169" s="187"/>
      <c r="BU1169" s="188"/>
      <c r="BV1169" s="189"/>
      <c r="BW1169" s="185"/>
    </row>
    <row r="1170" spans="2:75" customFormat="1" ht="18.75">
      <c r="B1170" s="353" t="s">
        <v>305</v>
      </c>
      <c r="C1170" s="354">
        <v>12430199000177</v>
      </c>
      <c r="D1170" s="355" t="s">
        <v>13</v>
      </c>
      <c r="E1170" s="355" t="s">
        <v>616</v>
      </c>
      <c r="F1170" s="355" t="s">
        <v>617</v>
      </c>
      <c r="G1170" s="356" t="s">
        <v>34</v>
      </c>
      <c r="H1170" s="356" t="s">
        <v>1336</v>
      </c>
      <c r="I1170" s="356" t="s">
        <v>34</v>
      </c>
      <c r="J1170" s="356" t="s">
        <v>1417</v>
      </c>
      <c r="K1170" s="357" t="s">
        <v>48</v>
      </c>
      <c r="L1170" s="358"/>
      <c r="M1170" s="358" t="s">
        <v>34</v>
      </c>
      <c r="N1170" s="357">
        <v>257885</v>
      </c>
      <c r="O1170" s="357" t="s">
        <v>1320</v>
      </c>
      <c r="P1170" s="361">
        <v>40446</v>
      </c>
      <c r="Q1170" s="362">
        <v>308.25219700000002</v>
      </c>
      <c r="R1170" s="362">
        <v>363.90688468674659</v>
      </c>
      <c r="S1170" s="841">
        <v>32</v>
      </c>
      <c r="T1170" s="359">
        <v>0.16509306635934062</v>
      </c>
      <c r="U1170" s="664">
        <v>1.6507182307399286</v>
      </c>
      <c r="V1170" s="359">
        <v>0.19941044337121605</v>
      </c>
      <c r="W1170" s="664">
        <v>1.7352897796962299</v>
      </c>
      <c r="X1170" s="359">
        <v>0.28538190114875173</v>
      </c>
      <c r="Y1170" s="664">
        <v>1.8768860250431645</v>
      </c>
      <c r="Z1170" s="359">
        <v>0.28330295580773424</v>
      </c>
      <c r="AA1170" s="664">
        <v>1.496298305013688</v>
      </c>
      <c r="AB1170" s="359">
        <v>4.6561148458198677E-2</v>
      </c>
      <c r="AC1170" s="363">
        <v>1.8147246386924791</v>
      </c>
      <c r="AD1170" s="865">
        <v>32812338000134</v>
      </c>
      <c r="AE1170" s="360" t="s">
        <v>1847</v>
      </c>
      <c r="AF1170" s="844" t="s">
        <v>1785</v>
      </c>
      <c r="AG1170" s="364" t="s">
        <v>719</v>
      </c>
      <c r="AH1170" s="364" t="s">
        <v>1747</v>
      </c>
      <c r="AI1170" s="364">
        <v>50000</v>
      </c>
      <c r="AJ1170" s="364">
        <v>10000</v>
      </c>
      <c r="AK1170" s="364">
        <v>10000</v>
      </c>
      <c r="AL1170" s="359">
        <v>0.02</v>
      </c>
      <c r="AM1170" s="359">
        <v>0.2</v>
      </c>
      <c r="AN1170" s="664" t="s">
        <v>64</v>
      </c>
      <c r="AO1170" s="357" t="s">
        <v>1323</v>
      </c>
      <c r="AP1170" s="360" t="s">
        <v>1762</v>
      </c>
      <c r="AQ1170" s="366" t="s">
        <v>674</v>
      </c>
      <c r="AR1170" s="359">
        <v>4.7999999999999996E-3</v>
      </c>
      <c r="AS1170" s="359">
        <v>4.7999999999999996E-3</v>
      </c>
      <c r="AT1170" s="359" t="s">
        <v>1417</v>
      </c>
      <c r="AX1170" s="198"/>
      <c r="AY1170" s="184"/>
      <c r="AZ1170" s="184"/>
      <c r="BA1170" s="184"/>
      <c r="BB1170" s="848"/>
      <c r="BC1170" s="184"/>
      <c r="BD1170" s="184"/>
      <c r="BE1170" s="184"/>
      <c r="BF1170" s="184"/>
      <c r="BG1170" s="848"/>
      <c r="BH1170" s="186"/>
      <c r="BI1170" s="199"/>
      <c r="BJ1170" s="199"/>
      <c r="BK1170" s="199"/>
      <c r="BL1170" s="186"/>
      <c r="BM1170" s="186"/>
      <c r="BN1170" s="186"/>
      <c r="BO1170" s="186"/>
      <c r="BP1170" s="186"/>
      <c r="BQ1170" s="186"/>
      <c r="BR1170" s="186"/>
      <c r="BS1170" s="186"/>
      <c r="BT1170" s="187"/>
      <c r="BU1170" s="188"/>
      <c r="BV1170" s="189"/>
      <c r="BW1170" s="185"/>
    </row>
    <row r="1171" spans="2:75" customFormat="1" ht="18.75">
      <c r="B1171" s="353" t="s">
        <v>1085</v>
      </c>
      <c r="C1171" s="354">
        <v>30910057000199</v>
      </c>
      <c r="D1171" s="355" t="s">
        <v>13</v>
      </c>
      <c r="E1171" s="355" t="s">
        <v>616</v>
      </c>
      <c r="F1171" s="355" t="s">
        <v>617</v>
      </c>
      <c r="G1171" s="356" t="s">
        <v>34</v>
      </c>
      <c r="H1171" s="356" t="s">
        <v>1337</v>
      </c>
      <c r="I1171" s="356" t="s">
        <v>34</v>
      </c>
      <c r="J1171" s="356" t="s">
        <v>608</v>
      </c>
      <c r="K1171" s="357" t="s">
        <v>48</v>
      </c>
      <c r="L1171" s="358"/>
      <c r="M1171" s="358" t="s">
        <v>34</v>
      </c>
      <c r="N1171" s="357">
        <v>474436</v>
      </c>
      <c r="O1171" s="357" t="s">
        <v>1320</v>
      </c>
      <c r="P1171" s="361">
        <v>43334</v>
      </c>
      <c r="Q1171" s="362">
        <v>13.89295147</v>
      </c>
      <c r="R1171" s="362">
        <v>13.461368520159368</v>
      </c>
      <c r="S1171" s="841">
        <v>32</v>
      </c>
      <c r="T1171" s="359">
        <v>7.9713483433198506E-2</v>
      </c>
      <c r="U1171" s="664">
        <v>0.79703226332085908</v>
      </c>
      <c r="V1171" s="359">
        <v>0.19878967491983834</v>
      </c>
      <c r="W1171" s="664">
        <v>1.729887790056057</v>
      </c>
      <c r="X1171" s="359">
        <v>0.10840065254772457</v>
      </c>
      <c r="Y1171" s="664">
        <v>0.71292422208069617</v>
      </c>
      <c r="Z1171" s="359">
        <v>1.1752450996004526E-2</v>
      </c>
      <c r="AA1171" s="664">
        <v>6.2071969757393979E-2</v>
      </c>
      <c r="AB1171" s="359">
        <v>0.16930818870373834</v>
      </c>
      <c r="AC1171" s="363">
        <v>0.49539774480903059</v>
      </c>
      <c r="AD1171" s="865">
        <v>0</v>
      </c>
      <c r="AE1171" s="360" t="s">
        <v>1932</v>
      </c>
      <c r="AF1171" s="844" t="s">
        <v>1760</v>
      </c>
      <c r="AG1171" s="364" t="s">
        <v>1435</v>
      </c>
      <c r="AH1171" s="364" t="s">
        <v>1747</v>
      </c>
      <c r="AI1171" s="364">
        <v>1000</v>
      </c>
      <c r="AJ1171" s="364">
        <v>1000</v>
      </c>
      <c r="AK1171" s="364">
        <v>100</v>
      </c>
      <c r="AL1171" s="359">
        <v>0.02</v>
      </c>
      <c r="AM1171" s="359">
        <v>0.2</v>
      </c>
      <c r="AN1171" s="664" t="s">
        <v>64</v>
      </c>
      <c r="AO1171" s="357" t="s">
        <v>1323</v>
      </c>
      <c r="AP1171" s="360" t="s">
        <v>1762</v>
      </c>
      <c r="AQ1171" s="366" t="s">
        <v>674</v>
      </c>
      <c r="AR1171" s="359">
        <v>5.3333333333333297E-3</v>
      </c>
      <c r="AS1171" s="359">
        <v>5.3333333333333297E-3</v>
      </c>
      <c r="AT1171" s="359" t="s">
        <v>1417</v>
      </c>
      <c r="AX1171" s="198"/>
      <c r="AY1171" s="184"/>
      <c r="AZ1171" s="184"/>
      <c r="BA1171" s="184"/>
      <c r="BB1171" s="848"/>
      <c r="BC1171" s="184"/>
      <c r="BD1171" s="184"/>
      <c r="BE1171" s="184"/>
      <c r="BF1171" s="184"/>
      <c r="BG1171" s="848"/>
      <c r="BH1171" s="186"/>
      <c r="BI1171" s="199"/>
      <c r="BJ1171" s="199"/>
      <c r="BK1171" s="199"/>
      <c r="BL1171" s="186"/>
      <c r="BM1171" s="186"/>
      <c r="BN1171" s="186"/>
      <c r="BO1171" s="186"/>
      <c r="BP1171" s="186"/>
      <c r="BQ1171" s="186"/>
      <c r="BR1171" s="186"/>
      <c r="BS1171" s="186"/>
      <c r="BT1171" s="187"/>
      <c r="BU1171" s="188"/>
      <c r="BV1171" s="189"/>
      <c r="BW1171" s="185"/>
    </row>
    <row r="1172" spans="2:75" customFormat="1" ht="18.75">
      <c r="B1172" s="353" t="s">
        <v>1087</v>
      </c>
      <c r="C1172" s="354">
        <v>31922843000179</v>
      </c>
      <c r="D1172" s="355" t="s">
        <v>13</v>
      </c>
      <c r="E1172" s="355" t="s">
        <v>616</v>
      </c>
      <c r="F1172" s="355" t="s">
        <v>617</v>
      </c>
      <c r="G1172" s="356" t="s">
        <v>34</v>
      </c>
      <c r="H1172" s="356" t="s">
        <v>865</v>
      </c>
      <c r="I1172" s="356" t="s">
        <v>34</v>
      </c>
      <c r="J1172" s="356" t="s">
        <v>608</v>
      </c>
      <c r="K1172" s="357" t="s">
        <v>48</v>
      </c>
      <c r="L1172" s="358"/>
      <c r="M1172" s="358" t="s">
        <v>1414</v>
      </c>
      <c r="N1172" s="357">
        <v>480819</v>
      </c>
      <c r="O1172" s="357" t="s">
        <v>1320</v>
      </c>
      <c r="P1172" s="361">
        <v>43434</v>
      </c>
      <c r="Q1172" s="362">
        <v>27.26546737</v>
      </c>
      <c r="R1172" s="362">
        <v>25.71021666478088</v>
      </c>
      <c r="S1172" s="841">
        <v>32</v>
      </c>
      <c r="T1172" s="359">
        <v>0.11508280319452968</v>
      </c>
      <c r="U1172" s="664">
        <v>1.1506799496011504</v>
      </c>
      <c r="V1172" s="359">
        <v>0.13949820858817508</v>
      </c>
      <c r="W1172" s="664">
        <v>1.2139274731883709</v>
      </c>
      <c r="X1172" s="359">
        <v>0.22970422192289552</v>
      </c>
      <c r="Y1172" s="664">
        <v>1.5107077298352425</v>
      </c>
      <c r="Z1172" s="359">
        <v>0.27586908755346018</v>
      </c>
      <c r="AA1172" s="664">
        <v>1.4570354443885618</v>
      </c>
      <c r="AB1172" s="359">
        <v>4.8114836550142349E-2</v>
      </c>
      <c r="AC1172" s="363">
        <v>0.51093239201282847</v>
      </c>
      <c r="AD1172" s="865">
        <v>30658578000109</v>
      </c>
      <c r="AE1172" s="360" t="s">
        <v>1809</v>
      </c>
      <c r="AF1172" s="844" t="s">
        <v>1783</v>
      </c>
      <c r="AG1172" s="364" t="s">
        <v>59</v>
      </c>
      <c r="AH1172" s="364" t="s">
        <v>1747</v>
      </c>
      <c r="AI1172" s="364">
        <v>1000</v>
      </c>
      <c r="AJ1172" s="364">
        <v>1000</v>
      </c>
      <c r="AK1172" s="364">
        <v>1000</v>
      </c>
      <c r="AL1172" s="359">
        <v>0.02</v>
      </c>
      <c r="AM1172" s="359">
        <v>0.2</v>
      </c>
      <c r="AN1172" s="664" t="s">
        <v>64</v>
      </c>
      <c r="AO1172" s="357" t="s">
        <v>1323</v>
      </c>
      <c r="AP1172" s="360" t="s">
        <v>1762</v>
      </c>
      <c r="AQ1172" s="366" t="s">
        <v>674</v>
      </c>
      <c r="AR1172" s="359">
        <v>0</v>
      </c>
      <c r="AS1172" s="359">
        <v>0</v>
      </c>
      <c r="AT1172" s="359" t="s">
        <v>1417</v>
      </c>
      <c r="AX1172" s="198"/>
      <c r="AY1172" s="184"/>
      <c r="AZ1172" s="184"/>
      <c r="BA1172" s="184"/>
      <c r="BB1172" s="848"/>
      <c r="BC1172" s="184"/>
      <c r="BD1172" s="184"/>
      <c r="BE1172" s="184"/>
      <c r="BF1172" s="184"/>
      <c r="BG1172" s="848"/>
      <c r="BH1172" s="186"/>
      <c r="BI1172" s="199"/>
      <c r="BJ1172" s="199"/>
      <c r="BK1172" s="199"/>
      <c r="BL1172" s="186"/>
      <c r="BM1172" s="186"/>
      <c r="BN1172" s="186"/>
      <c r="BO1172" s="186"/>
      <c r="BP1172" s="186"/>
      <c r="BQ1172" s="186"/>
      <c r="BR1172" s="186"/>
      <c r="BS1172" s="186"/>
      <c r="BT1172" s="187"/>
      <c r="BU1172" s="188"/>
      <c r="BV1172" s="189"/>
      <c r="BW1172" s="185"/>
    </row>
    <row r="1173" spans="2:75" customFormat="1" ht="18.75">
      <c r="B1173" s="353" t="s">
        <v>1101</v>
      </c>
      <c r="C1173" s="354">
        <v>17164789000119</v>
      </c>
      <c r="D1173" s="355" t="s">
        <v>13</v>
      </c>
      <c r="E1173" s="355" t="s">
        <v>616</v>
      </c>
      <c r="F1173" s="355" t="s">
        <v>617</v>
      </c>
      <c r="G1173" s="356" t="s">
        <v>34</v>
      </c>
      <c r="H1173" s="356" t="s">
        <v>1336</v>
      </c>
      <c r="I1173" s="356" t="s">
        <v>34</v>
      </c>
      <c r="J1173" s="356" t="s">
        <v>608</v>
      </c>
      <c r="K1173" s="357" t="s">
        <v>48</v>
      </c>
      <c r="L1173" s="358"/>
      <c r="M1173" s="358" t="s">
        <v>34</v>
      </c>
      <c r="N1173" s="357">
        <v>333077</v>
      </c>
      <c r="O1173" s="357" t="s">
        <v>1323</v>
      </c>
      <c r="P1173" s="361">
        <v>41264</v>
      </c>
      <c r="Q1173" s="362">
        <v>121.860007</v>
      </c>
      <c r="R1173" s="362">
        <v>187.73130480478093</v>
      </c>
      <c r="S1173" s="841">
        <v>32</v>
      </c>
      <c r="T1173" s="359">
        <v>4.6276446347218725E-2</v>
      </c>
      <c r="U1173" s="664">
        <v>0.46270491743695308</v>
      </c>
      <c r="V1173" s="359">
        <v>4.0647095959595703E-2</v>
      </c>
      <c r="W1173" s="664">
        <v>0.35371512645259812</v>
      </c>
      <c r="X1173" s="359">
        <v>4.7251091756809638E-2</v>
      </c>
      <c r="Y1173" s="664">
        <v>0.31075871815768158</v>
      </c>
      <c r="Z1173" s="359">
        <v>0.10977741889740789</v>
      </c>
      <c r="AA1173" s="664">
        <v>0.57980251337880562</v>
      </c>
      <c r="AB1173" s="359">
        <v>4.445503416236022E-2</v>
      </c>
      <c r="AC1173" s="363">
        <v>-1.6706248346917441</v>
      </c>
      <c r="AD1173" s="865">
        <v>17102710000125</v>
      </c>
      <c r="AE1173" s="360" t="s">
        <v>1841</v>
      </c>
      <c r="AF1173" s="844" t="s">
        <v>1741</v>
      </c>
      <c r="AG1173" s="364" t="s">
        <v>1436</v>
      </c>
      <c r="AH1173" s="364" t="s">
        <v>1747</v>
      </c>
      <c r="AI1173" s="364">
        <v>5000</v>
      </c>
      <c r="AJ1173" s="364">
        <v>0</v>
      </c>
      <c r="AK1173" s="364">
        <v>0</v>
      </c>
      <c r="AL1173" s="359">
        <v>0.02</v>
      </c>
      <c r="AM1173" s="359">
        <v>0</v>
      </c>
      <c r="AN1173" s="664" t="s">
        <v>2161</v>
      </c>
      <c r="AO1173" s="357" t="s">
        <v>1323</v>
      </c>
      <c r="AP1173" s="360" t="s">
        <v>1762</v>
      </c>
      <c r="AQ1173" s="366" t="s">
        <v>674</v>
      </c>
      <c r="AR1173" s="359">
        <v>4.6666666666666697E-3</v>
      </c>
      <c r="AS1173" s="359">
        <v>4.6666666666666697E-3</v>
      </c>
      <c r="AT1173" s="359" t="s">
        <v>1417</v>
      </c>
      <c r="AX1173" s="198"/>
      <c r="AY1173" s="184"/>
      <c r="AZ1173" s="184"/>
      <c r="BA1173" s="184"/>
      <c r="BB1173" s="848"/>
      <c r="BC1173" s="184"/>
      <c r="BD1173" s="184"/>
      <c r="BE1173" s="184"/>
      <c r="BF1173" s="184"/>
      <c r="BG1173" s="848"/>
      <c r="BH1173" s="186"/>
      <c r="BI1173" s="199"/>
      <c r="BJ1173" s="199"/>
      <c r="BK1173" s="199"/>
      <c r="BL1173" s="186"/>
      <c r="BM1173" s="186"/>
      <c r="BN1173" s="186"/>
      <c r="BO1173" s="186"/>
      <c r="BP1173" s="186"/>
      <c r="BQ1173" s="186"/>
      <c r="BR1173" s="186"/>
      <c r="BS1173" s="186"/>
      <c r="BT1173" s="187"/>
      <c r="BU1173" s="188"/>
      <c r="BV1173" s="189"/>
      <c r="BW1173" s="185"/>
    </row>
    <row r="1174" spans="2:75" customFormat="1" ht="18.75">
      <c r="B1174" s="353" t="s">
        <v>1133</v>
      </c>
      <c r="C1174" s="354">
        <v>7013315000112</v>
      </c>
      <c r="D1174" s="355" t="s">
        <v>13</v>
      </c>
      <c r="E1174" s="355" t="s">
        <v>616</v>
      </c>
      <c r="F1174" s="355" t="s">
        <v>617</v>
      </c>
      <c r="G1174" s="356" t="s">
        <v>34</v>
      </c>
      <c r="H1174" s="356" t="s">
        <v>1337</v>
      </c>
      <c r="I1174" s="356" t="s">
        <v>34</v>
      </c>
      <c r="J1174" s="356" t="s">
        <v>608</v>
      </c>
      <c r="K1174" s="357" t="s">
        <v>48</v>
      </c>
      <c r="L1174" s="358"/>
      <c r="M1174" s="358" t="s">
        <v>34</v>
      </c>
      <c r="N1174" s="357">
        <v>132691</v>
      </c>
      <c r="O1174" s="357" t="s">
        <v>1320</v>
      </c>
      <c r="P1174" s="361">
        <v>38267</v>
      </c>
      <c r="Q1174" s="362">
        <v>114.835775</v>
      </c>
      <c r="R1174" s="362">
        <v>149.97365929880473</v>
      </c>
      <c r="S1174" s="841">
        <v>32</v>
      </c>
      <c r="T1174" s="359">
        <v>1.5968889577214318E-2</v>
      </c>
      <c r="U1174" s="664">
        <v>0.15966834786631912</v>
      </c>
      <c r="V1174" s="359">
        <v>5.9344247373612768E-2</v>
      </c>
      <c r="W1174" s="664">
        <v>0.51641962281529963</v>
      </c>
      <c r="X1174" s="359">
        <v>8.371100871205206E-2</v>
      </c>
      <c r="Y1174" s="664">
        <v>0.55054655449934209</v>
      </c>
      <c r="Z1174" s="359">
        <v>0.15610826750976448</v>
      </c>
      <c r="AA1174" s="664">
        <v>0.82450440874329578</v>
      </c>
      <c r="AB1174" s="359">
        <v>0.15047943046673712</v>
      </c>
      <c r="AC1174" s="363">
        <v>-0.36928989239479781</v>
      </c>
      <c r="AD1174" s="865">
        <v>17373839000178</v>
      </c>
      <c r="AE1174" s="360" t="s">
        <v>1781</v>
      </c>
      <c r="AF1174" s="844" t="s">
        <v>1741</v>
      </c>
      <c r="AG1174" s="364" t="s">
        <v>1436</v>
      </c>
      <c r="AH1174" s="364" t="s">
        <v>1747</v>
      </c>
      <c r="AI1174" s="364">
        <v>5000</v>
      </c>
      <c r="AJ1174" s="364">
        <v>5000</v>
      </c>
      <c r="AK1174" s="364">
        <v>5000</v>
      </c>
      <c r="AL1174" s="359">
        <v>1.3000000000000001E-2</v>
      </c>
      <c r="AM1174" s="359">
        <v>0.2</v>
      </c>
      <c r="AN1174" s="664" t="s">
        <v>64</v>
      </c>
      <c r="AO1174" s="357" t="s">
        <v>1323</v>
      </c>
      <c r="AP1174" s="360" t="s">
        <v>1762</v>
      </c>
      <c r="AQ1174" s="366" t="s">
        <v>674</v>
      </c>
      <c r="AR1174" s="359">
        <v>4.7999999999999996E-3</v>
      </c>
      <c r="AS1174" s="359">
        <v>4.7999999999999996E-3</v>
      </c>
      <c r="AT1174" s="359" t="s">
        <v>1417</v>
      </c>
      <c r="AX1174" s="198"/>
      <c r="AY1174" s="184"/>
      <c r="AZ1174" s="184"/>
      <c r="BA1174" s="184"/>
      <c r="BB1174" s="848"/>
      <c r="BC1174" s="184"/>
      <c r="BD1174" s="184"/>
      <c r="BE1174" s="184"/>
      <c r="BF1174" s="184"/>
      <c r="BG1174" s="848"/>
      <c r="BH1174" s="186"/>
      <c r="BI1174" s="199"/>
      <c r="BJ1174" s="199"/>
      <c r="BK1174" s="199"/>
      <c r="BL1174" s="186"/>
      <c r="BM1174" s="186"/>
      <c r="BN1174" s="186"/>
      <c r="BO1174" s="186"/>
      <c r="BP1174" s="186"/>
      <c r="BQ1174" s="186"/>
      <c r="BR1174" s="186"/>
      <c r="BS1174" s="186"/>
      <c r="BT1174" s="187"/>
      <c r="BU1174" s="188"/>
      <c r="BV1174" s="189"/>
      <c r="BW1174" s="185"/>
    </row>
    <row r="1175" spans="2:75" customFormat="1" ht="18.75">
      <c r="B1175" s="353" t="s">
        <v>412</v>
      </c>
      <c r="C1175" s="354">
        <v>26262377000102</v>
      </c>
      <c r="D1175" s="355" t="s">
        <v>13</v>
      </c>
      <c r="E1175" s="355" t="s">
        <v>616</v>
      </c>
      <c r="F1175" s="355" t="s">
        <v>617</v>
      </c>
      <c r="G1175" s="356" t="s">
        <v>34</v>
      </c>
      <c r="H1175" s="356" t="s">
        <v>1337</v>
      </c>
      <c r="I1175" s="356" t="s">
        <v>34</v>
      </c>
      <c r="J1175" s="356" t="s">
        <v>608</v>
      </c>
      <c r="K1175" s="357" t="s">
        <v>48</v>
      </c>
      <c r="L1175" s="358"/>
      <c r="M1175" s="358" t="s">
        <v>34</v>
      </c>
      <c r="N1175" s="357">
        <v>441309</v>
      </c>
      <c r="O1175" s="357" t="s">
        <v>1323</v>
      </c>
      <c r="P1175" s="361">
        <v>42890</v>
      </c>
      <c r="Q1175" s="362">
        <v>93.811729</v>
      </c>
      <c r="R1175" s="362">
        <v>139.62619669721107</v>
      </c>
      <c r="S1175" s="841">
        <v>32</v>
      </c>
      <c r="T1175" s="359">
        <v>6.9872499025061652E-2</v>
      </c>
      <c r="U1175" s="664">
        <v>0.69863508208745229</v>
      </c>
      <c r="V1175" s="359">
        <v>4.0898486544567847E-2</v>
      </c>
      <c r="W1175" s="664">
        <v>0.35590275266434035</v>
      </c>
      <c r="X1175" s="359">
        <v>1.8143779073390043E-2</v>
      </c>
      <c r="Y1175" s="664">
        <v>0.11932713759085328</v>
      </c>
      <c r="Z1175" s="359">
        <v>0.15000175992678555</v>
      </c>
      <c r="AA1175" s="664">
        <v>0.79225216160413914</v>
      </c>
      <c r="AB1175" s="359">
        <v>8.1309350345094539E-2</v>
      </c>
      <c r="AC1175" s="363">
        <v>-0.91030481979742195</v>
      </c>
      <c r="AD1175" s="865">
        <v>26855094000174</v>
      </c>
      <c r="AE1175" s="360" t="s">
        <v>1966</v>
      </c>
      <c r="AF1175" s="844" t="s">
        <v>1783</v>
      </c>
      <c r="AG1175" s="364" t="s">
        <v>59</v>
      </c>
      <c r="AH1175" s="364" t="s">
        <v>1747</v>
      </c>
      <c r="AI1175" s="364">
        <v>5000</v>
      </c>
      <c r="AJ1175" s="364">
        <v>1000</v>
      </c>
      <c r="AK1175" s="364">
        <v>5000</v>
      </c>
      <c r="AL1175" s="359">
        <v>2.5000000000000001E-2</v>
      </c>
      <c r="AM1175" s="359">
        <v>0.2</v>
      </c>
      <c r="AN1175" s="664" t="s">
        <v>64</v>
      </c>
      <c r="AO1175" s="357" t="s">
        <v>1323</v>
      </c>
      <c r="AP1175" s="360" t="s">
        <v>1762</v>
      </c>
      <c r="AQ1175" s="366" t="s">
        <v>674</v>
      </c>
      <c r="AR1175" s="359">
        <v>3.8E-3</v>
      </c>
      <c r="AS1175" s="359">
        <v>3.8E-3</v>
      </c>
      <c r="AT1175" s="359" t="s">
        <v>1417</v>
      </c>
      <c r="AX1175" s="198"/>
      <c r="AY1175" s="184"/>
      <c r="AZ1175" s="184"/>
      <c r="BA1175" s="184"/>
      <c r="BB1175" s="848"/>
      <c r="BC1175" s="184"/>
      <c r="BD1175" s="184"/>
      <c r="BE1175" s="184"/>
      <c r="BF1175" s="184"/>
      <c r="BG1175" s="848"/>
      <c r="BH1175" s="186"/>
      <c r="BI1175" s="199"/>
      <c r="BJ1175" s="199"/>
      <c r="BK1175" s="199"/>
      <c r="BL1175" s="186"/>
      <c r="BM1175" s="186"/>
      <c r="BN1175" s="186"/>
      <c r="BO1175" s="186"/>
      <c r="BP1175" s="186"/>
      <c r="BQ1175" s="186"/>
      <c r="BR1175" s="186"/>
      <c r="BS1175" s="186"/>
      <c r="BT1175" s="187"/>
      <c r="BU1175" s="188"/>
      <c r="BV1175" s="189"/>
      <c r="BW1175" s="185"/>
    </row>
    <row r="1176" spans="2:75" customFormat="1" ht="18.75">
      <c r="B1176" s="353" t="s">
        <v>725</v>
      </c>
      <c r="C1176" s="354">
        <v>5892566000199</v>
      </c>
      <c r="D1176" s="355" t="s">
        <v>13</v>
      </c>
      <c r="E1176" s="355" t="s">
        <v>615</v>
      </c>
      <c r="F1176" s="355" t="s">
        <v>619</v>
      </c>
      <c r="G1176" s="356" t="s">
        <v>34</v>
      </c>
      <c r="H1176" s="356" t="s">
        <v>865</v>
      </c>
      <c r="I1176" s="356" t="s">
        <v>34</v>
      </c>
      <c r="J1176" s="356" t="s">
        <v>1417</v>
      </c>
      <c r="K1176" s="357" t="s">
        <v>48</v>
      </c>
      <c r="L1176" s="358"/>
      <c r="M1176" s="358" t="s">
        <v>1414</v>
      </c>
      <c r="N1176" s="357">
        <v>125466</v>
      </c>
      <c r="O1176" s="357" t="s">
        <v>1320</v>
      </c>
      <c r="P1176" s="361">
        <v>38037</v>
      </c>
      <c r="Q1176" s="362">
        <v>0</v>
      </c>
      <c r="R1176" s="362"/>
      <c r="S1176" s="841">
        <v>32</v>
      </c>
      <c r="T1176" s="359"/>
      <c r="U1176" s="664"/>
      <c r="V1176" s="359"/>
      <c r="W1176" s="664"/>
      <c r="X1176" s="359"/>
      <c r="Y1176" s="664"/>
      <c r="Z1176" s="359"/>
      <c r="AA1176" s="664"/>
      <c r="AB1176" s="359"/>
      <c r="AC1176" s="363"/>
      <c r="AD1176" s="865">
        <v>0</v>
      </c>
      <c r="AE1176" s="360" t="s">
        <v>1813</v>
      </c>
      <c r="AF1176" s="844" t="s">
        <v>1760</v>
      </c>
      <c r="AG1176" s="364" t="s">
        <v>1435</v>
      </c>
      <c r="AH1176" s="364" t="s">
        <v>1747</v>
      </c>
      <c r="AI1176" s="364">
        <v>0</v>
      </c>
      <c r="AJ1176" s="364">
        <v>0</v>
      </c>
      <c r="AK1176" s="364">
        <v>0</v>
      </c>
      <c r="AL1176" s="359">
        <v>3.4999999999999996E-3</v>
      </c>
      <c r="AM1176" s="359">
        <v>0.1</v>
      </c>
      <c r="AN1176" s="664" t="s">
        <v>34</v>
      </c>
      <c r="AO1176" s="357" t="s">
        <v>1323</v>
      </c>
      <c r="AP1176" s="360" t="s">
        <v>1762</v>
      </c>
      <c r="AQ1176" s="366" t="s">
        <v>668</v>
      </c>
      <c r="AR1176" s="359">
        <v>2.8E-3</v>
      </c>
      <c r="AS1176" s="359">
        <v>2.8E-3</v>
      </c>
      <c r="AT1176" s="359" t="s">
        <v>1417</v>
      </c>
      <c r="AX1176" s="198"/>
      <c r="AY1176" s="184"/>
      <c r="AZ1176" s="184"/>
      <c r="BA1176" s="184"/>
      <c r="BB1176" s="848"/>
      <c r="BC1176" s="184"/>
      <c r="BD1176" s="184"/>
      <c r="BE1176" s="184"/>
      <c r="BF1176" s="184"/>
      <c r="BG1176" s="848"/>
      <c r="BH1176" s="186"/>
      <c r="BI1176" s="199"/>
      <c r="BJ1176" s="199"/>
      <c r="BK1176" s="199"/>
      <c r="BL1176" s="186"/>
      <c r="BM1176" s="186"/>
      <c r="BN1176" s="186"/>
      <c r="BO1176" s="186"/>
      <c r="BP1176" s="186"/>
      <c r="BQ1176" s="186"/>
      <c r="BR1176" s="186"/>
      <c r="BS1176" s="186"/>
      <c r="BT1176" s="187"/>
      <c r="BU1176" s="188"/>
      <c r="BV1176" s="189"/>
      <c r="BW1176" s="185"/>
    </row>
    <row r="1177" spans="2:75" customFormat="1" ht="18.75">
      <c r="B1177" s="353" t="s">
        <v>748</v>
      </c>
      <c r="C1177" s="354">
        <v>39506707000100</v>
      </c>
      <c r="D1177" s="355" t="s">
        <v>13</v>
      </c>
      <c r="E1177" s="355" t="s">
        <v>615</v>
      </c>
      <c r="F1177" s="355" t="s">
        <v>619</v>
      </c>
      <c r="G1177" s="356" t="s">
        <v>34</v>
      </c>
      <c r="H1177" s="356" t="s">
        <v>1337</v>
      </c>
      <c r="I1177" s="356" t="s">
        <v>34</v>
      </c>
      <c r="J1177" s="356" t="s">
        <v>1417</v>
      </c>
      <c r="K1177" s="357" t="s">
        <v>48</v>
      </c>
      <c r="L1177" s="358"/>
      <c r="M1177" s="358" t="s">
        <v>34</v>
      </c>
      <c r="N1177" s="357">
        <v>615307</v>
      </c>
      <c r="O1177" s="357" t="s">
        <v>1320</v>
      </c>
      <c r="P1177" s="361">
        <v>44463</v>
      </c>
      <c r="Q1177" s="362">
        <v>425.14</v>
      </c>
      <c r="R1177" s="362">
        <v>380.27032388663974</v>
      </c>
      <c r="S1177" s="841">
        <v>32</v>
      </c>
      <c r="T1177" s="359">
        <v>0.2038834951456292</v>
      </c>
      <c r="U1177" s="664">
        <v>2.0385726051712183</v>
      </c>
      <c r="V1177" s="359">
        <v>0.22772277227722593</v>
      </c>
      <c r="W1177" s="664">
        <v>1.9816665198478882</v>
      </c>
      <c r="X1177" s="359"/>
      <c r="Y1177" s="664"/>
      <c r="Z1177" s="359"/>
      <c r="AA1177" s="664"/>
      <c r="AB1177" s="359">
        <v>9.7759406472638977E-2</v>
      </c>
      <c r="AC1177" s="363">
        <v>1.1539349131635142</v>
      </c>
      <c r="AD1177" s="865">
        <v>39506634000156</v>
      </c>
      <c r="AE1177" s="360" t="s">
        <v>2078</v>
      </c>
      <c r="AF1177" s="844" t="s">
        <v>1799</v>
      </c>
      <c r="AG1177" s="364" t="s">
        <v>736</v>
      </c>
      <c r="AH1177" s="364" t="s">
        <v>1742</v>
      </c>
      <c r="AI1177" s="364">
        <v>5000</v>
      </c>
      <c r="AJ1177" s="364">
        <v>0</v>
      </c>
      <c r="AK1177" s="364">
        <v>0</v>
      </c>
      <c r="AL1177" s="359">
        <v>0</v>
      </c>
      <c r="AM1177" s="359">
        <v>0</v>
      </c>
      <c r="AN1177" s="664" t="s">
        <v>64</v>
      </c>
      <c r="AO1177" s="357" t="s">
        <v>1323</v>
      </c>
      <c r="AP1177" s="360" t="s">
        <v>1762</v>
      </c>
      <c r="AQ1177" s="366" t="s">
        <v>668</v>
      </c>
      <c r="AR1177" s="359">
        <v>5.0666666666666698E-3</v>
      </c>
      <c r="AS1177" s="359">
        <v>5.0666666666666698E-3</v>
      </c>
      <c r="AT1177" s="359" t="s">
        <v>1417</v>
      </c>
      <c r="AX1177" s="198"/>
      <c r="AY1177" s="184"/>
      <c r="AZ1177" s="184"/>
      <c r="BA1177" s="184"/>
      <c r="BB1177" s="848"/>
      <c r="BC1177" s="184"/>
      <c r="BD1177" s="184"/>
      <c r="BE1177" s="184"/>
      <c r="BF1177" s="184"/>
      <c r="BG1177" s="848"/>
      <c r="BH1177" s="186"/>
      <c r="BI1177" s="199"/>
      <c r="BJ1177" s="199"/>
      <c r="BK1177" s="199"/>
      <c r="BL1177" s="186"/>
      <c r="BM1177" s="186"/>
      <c r="BN1177" s="186"/>
      <c r="BO1177" s="186"/>
      <c r="BP1177" s="186"/>
      <c r="BQ1177" s="186"/>
      <c r="BR1177" s="186"/>
      <c r="BS1177" s="186"/>
      <c r="BT1177" s="187"/>
      <c r="BU1177" s="188"/>
      <c r="BV1177" s="189"/>
      <c r="BW1177" s="185"/>
    </row>
    <row r="1178" spans="2:75" customFormat="1" ht="18.75">
      <c r="B1178" s="353" t="s">
        <v>115</v>
      </c>
      <c r="C1178" s="354">
        <v>39281106000146</v>
      </c>
      <c r="D1178" s="355" t="s">
        <v>13</v>
      </c>
      <c r="E1178" s="355" t="s">
        <v>615</v>
      </c>
      <c r="F1178" s="355" t="s">
        <v>619</v>
      </c>
      <c r="G1178" s="356" t="s">
        <v>34</v>
      </c>
      <c r="H1178" s="356" t="s">
        <v>1337</v>
      </c>
      <c r="I1178" s="356" t="s">
        <v>34</v>
      </c>
      <c r="J1178" s="356" t="s">
        <v>1417</v>
      </c>
      <c r="K1178" s="357" t="s">
        <v>48</v>
      </c>
      <c r="L1178" s="358"/>
      <c r="M1178" s="358" t="s">
        <v>1414</v>
      </c>
      <c r="N1178" s="357">
        <v>566241</v>
      </c>
      <c r="O1178" s="357" t="s">
        <v>1320</v>
      </c>
      <c r="P1178" s="361">
        <v>44160</v>
      </c>
      <c r="Q1178" s="362">
        <v>36.496673970000003</v>
      </c>
      <c r="R1178" s="362">
        <v>40.956005955542189</v>
      </c>
      <c r="S1178" s="841">
        <v>32</v>
      </c>
      <c r="T1178" s="359">
        <v>0.11571021420530458</v>
      </c>
      <c r="U1178" s="664">
        <v>1.1569532523902502</v>
      </c>
      <c r="V1178" s="359">
        <v>0.15687525954195092</v>
      </c>
      <c r="W1178" s="664">
        <v>1.3651443222739212</v>
      </c>
      <c r="X1178" s="359"/>
      <c r="Y1178" s="664"/>
      <c r="Z1178" s="359"/>
      <c r="AA1178" s="664"/>
      <c r="AB1178" s="359">
        <v>7.8019037257699736E-2</v>
      </c>
      <c r="AC1178" s="363">
        <v>0.53782359996380547</v>
      </c>
      <c r="AD1178" s="865">
        <v>0</v>
      </c>
      <c r="AE1178" s="360" t="s">
        <v>2054</v>
      </c>
      <c r="AF1178" s="844" t="s">
        <v>1757</v>
      </c>
      <c r="AG1178" s="364" t="s">
        <v>741</v>
      </c>
      <c r="AH1178" s="364" t="s">
        <v>1747</v>
      </c>
      <c r="AI1178" s="364">
        <v>0</v>
      </c>
      <c r="AJ1178" s="364">
        <v>0</v>
      </c>
      <c r="AK1178" s="364">
        <v>0</v>
      </c>
      <c r="AL1178" s="359">
        <v>7.8000000000000005E-3</v>
      </c>
      <c r="AM1178" s="359">
        <v>0</v>
      </c>
      <c r="AN1178" s="664" t="s">
        <v>34</v>
      </c>
      <c r="AO1178" s="357" t="s">
        <v>1323</v>
      </c>
      <c r="AP1178" s="360" t="s">
        <v>1762</v>
      </c>
      <c r="AQ1178" s="366" t="s">
        <v>668</v>
      </c>
      <c r="AR1178" s="359">
        <v>0</v>
      </c>
      <c r="AS1178" s="359">
        <v>0</v>
      </c>
      <c r="AT1178" s="359" t="s">
        <v>1417</v>
      </c>
      <c r="AX1178" s="198"/>
      <c r="AY1178" s="184"/>
      <c r="AZ1178" s="184"/>
      <c r="BA1178" s="184"/>
      <c r="BB1178" s="848"/>
      <c r="BC1178" s="184"/>
      <c r="BD1178" s="184"/>
      <c r="BE1178" s="184"/>
      <c r="BF1178" s="184"/>
      <c r="BG1178" s="848"/>
      <c r="BH1178" s="186"/>
      <c r="BI1178" s="199"/>
      <c r="BJ1178" s="199"/>
      <c r="BK1178" s="199"/>
      <c r="BL1178" s="186"/>
      <c r="BM1178" s="186"/>
      <c r="BN1178" s="186"/>
      <c r="BO1178" s="186"/>
      <c r="BP1178" s="186"/>
      <c r="BQ1178" s="186"/>
      <c r="BR1178" s="186"/>
      <c r="BS1178" s="186"/>
      <c r="BT1178" s="187"/>
      <c r="BU1178" s="188"/>
      <c r="BV1178" s="189"/>
      <c r="BW1178" s="185"/>
    </row>
    <row r="1179" spans="2:75" customFormat="1" ht="18.75">
      <c r="B1179" s="353" t="s">
        <v>791</v>
      </c>
      <c r="C1179" s="354">
        <v>24038672000154</v>
      </c>
      <c r="D1179" s="355" t="s">
        <v>13</v>
      </c>
      <c r="E1179" s="355" t="s">
        <v>615</v>
      </c>
      <c r="F1179" s="355" t="s">
        <v>619</v>
      </c>
      <c r="G1179" s="356" t="s">
        <v>34</v>
      </c>
      <c r="H1179" s="356" t="s">
        <v>1336</v>
      </c>
      <c r="I1179" s="356" t="s">
        <v>34</v>
      </c>
      <c r="J1179" s="356" t="s">
        <v>1417</v>
      </c>
      <c r="K1179" s="357" t="s">
        <v>48</v>
      </c>
      <c r="L1179" s="358"/>
      <c r="M1179" s="358" t="s">
        <v>1414</v>
      </c>
      <c r="N1179" s="357">
        <v>421162</v>
      </c>
      <c r="O1179" s="357" t="s">
        <v>1320</v>
      </c>
      <c r="P1179" s="361">
        <v>42536</v>
      </c>
      <c r="Q1179" s="362">
        <v>22.451613999999999</v>
      </c>
      <c r="R1179" s="362">
        <v>31.658078963562733</v>
      </c>
      <c r="S1179" s="841">
        <v>32</v>
      </c>
      <c r="T1179" s="359">
        <v>0.1039481207840296</v>
      </c>
      <c r="U1179" s="664">
        <v>1.0393474530049249</v>
      </c>
      <c r="V1179" s="359">
        <v>0.11800752939615666</v>
      </c>
      <c r="W1179" s="664">
        <v>1.0269134165011926</v>
      </c>
      <c r="X1179" s="359">
        <v>0.1744909196367701</v>
      </c>
      <c r="Y1179" s="664">
        <v>1.1475835266528647</v>
      </c>
      <c r="Z1179" s="359">
        <v>0.22956893269403911</v>
      </c>
      <c r="AA1179" s="664">
        <v>1.2124956617361011</v>
      </c>
      <c r="AB1179" s="359">
        <v>3.8925909492694671E-2</v>
      </c>
      <c r="AC1179" s="363">
        <v>7.9452204923625744E-2</v>
      </c>
      <c r="AD1179" s="865">
        <v>0</v>
      </c>
      <c r="AE1179" s="360" t="s">
        <v>1947</v>
      </c>
      <c r="AF1179" s="844" t="s">
        <v>1760</v>
      </c>
      <c r="AG1179" s="364" t="s">
        <v>1435</v>
      </c>
      <c r="AH1179" s="364" t="s">
        <v>1747</v>
      </c>
      <c r="AI1179" s="364">
        <v>1000</v>
      </c>
      <c r="AJ1179" s="364">
        <v>0</v>
      </c>
      <c r="AK1179" s="364">
        <v>0</v>
      </c>
      <c r="AL1179" s="359">
        <v>8.0000000000000002E-3</v>
      </c>
      <c r="AM1179" s="359">
        <v>0</v>
      </c>
      <c r="AN1179" s="664" t="s">
        <v>34</v>
      </c>
      <c r="AO1179" s="357" t="s">
        <v>1323</v>
      </c>
      <c r="AP1179" s="360" t="s">
        <v>1762</v>
      </c>
      <c r="AQ1179" s="366" t="s">
        <v>668</v>
      </c>
      <c r="AR1179" s="359">
        <v>2.13333333333333E-3</v>
      </c>
      <c r="AS1179" s="359">
        <v>2.13333333333333E-3</v>
      </c>
      <c r="AT1179" s="359" t="s">
        <v>1417</v>
      </c>
      <c r="AX1179" s="198"/>
      <c r="AY1179" s="184"/>
      <c r="AZ1179" s="184"/>
      <c r="BA1179" s="184"/>
      <c r="BB1179" s="848"/>
      <c r="BC1179" s="184"/>
      <c r="BD1179" s="184"/>
      <c r="BE1179" s="184"/>
      <c r="BF1179" s="184"/>
      <c r="BG1179" s="848"/>
      <c r="BH1179" s="186"/>
      <c r="BI1179" s="199"/>
      <c r="BJ1179" s="199"/>
      <c r="BK1179" s="199"/>
      <c r="BL1179" s="186"/>
      <c r="BM1179" s="186"/>
      <c r="BN1179" s="186"/>
      <c r="BO1179" s="186"/>
      <c r="BP1179" s="186"/>
      <c r="BQ1179" s="186"/>
      <c r="BR1179" s="186"/>
      <c r="BS1179" s="186"/>
      <c r="BT1179" s="187"/>
      <c r="BU1179" s="188"/>
      <c r="BV1179" s="189"/>
      <c r="BW1179" s="185"/>
    </row>
    <row r="1180" spans="2:75" customFormat="1" ht="18.75">
      <c r="B1180" s="353" t="s">
        <v>892</v>
      </c>
      <c r="C1180" s="354">
        <v>5461732000100</v>
      </c>
      <c r="D1180" s="355" t="s">
        <v>13</v>
      </c>
      <c r="E1180" s="355" t="s">
        <v>615</v>
      </c>
      <c r="F1180" s="355" t="s">
        <v>619</v>
      </c>
      <c r="G1180" s="356" t="s">
        <v>34</v>
      </c>
      <c r="H1180" s="356" t="s">
        <v>865</v>
      </c>
      <c r="I1180" s="356" t="s">
        <v>34</v>
      </c>
      <c r="J1180" s="356" t="s">
        <v>1417</v>
      </c>
      <c r="K1180" s="357" t="s">
        <v>48</v>
      </c>
      <c r="L1180" s="358"/>
      <c r="M1180" s="358" t="s">
        <v>1414</v>
      </c>
      <c r="N1180" s="357">
        <v>125970</v>
      </c>
      <c r="O1180" s="357" t="s">
        <v>1320</v>
      </c>
      <c r="P1180" s="361">
        <v>37903</v>
      </c>
      <c r="Q1180" s="362">
        <v>0</v>
      </c>
      <c r="R1180" s="362">
        <v>0</v>
      </c>
      <c r="S1180" s="841">
        <v>32</v>
      </c>
      <c r="T1180" s="359"/>
      <c r="U1180" s="664"/>
      <c r="V1180" s="359"/>
      <c r="W1180" s="664"/>
      <c r="X1180" s="359"/>
      <c r="Y1180" s="664"/>
      <c r="Z1180" s="359"/>
      <c r="AA1180" s="664"/>
      <c r="AB1180" s="359"/>
      <c r="AC1180" s="363"/>
      <c r="AD1180" s="865">
        <v>0</v>
      </c>
      <c r="AE1180" s="360" t="s">
        <v>1862</v>
      </c>
      <c r="AF1180" s="844" t="s">
        <v>1862</v>
      </c>
      <c r="AG1180" s="364" t="s">
        <v>719</v>
      </c>
      <c r="AH1180" s="364" t="s">
        <v>1742</v>
      </c>
      <c r="AI1180" s="364">
        <v>10000</v>
      </c>
      <c r="AJ1180" s="364">
        <v>1000</v>
      </c>
      <c r="AK1180" s="364">
        <v>1000</v>
      </c>
      <c r="AL1180" s="359">
        <v>1.3000000000000001E-2</v>
      </c>
      <c r="AM1180" s="359">
        <v>0.2</v>
      </c>
      <c r="AN1180" s="664" t="s">
        <v>64</v>
      </c>
      <c r="AO1180" s="357" t="s">
        <v>1323</v>
      </c>
      <c r="AP1180" s="360" t="s">
        <v>1762</v>
      </c>
      <c r="AQ1180" s="366" t="s">
        <v>686</v>
      </c>
      <c r="AR1180" s="359">
        <v>3.0333333333333302E-3</v>
      </c>
      <c r="AS1180" s="359">
        <v>3.0333333333333302E-3</v>
      </c>
      <c r="AT1180" s="359" t="s">
        <v>1417</v>
      </c>
      <c r="AX1180" s="198"/>
      <c r="AY1180" s="184"/>
      <c r="AZ1180" s="184"/>
      <c r="BA1180" s="184"/>
      <c r="BB1180" s="848"/>
      <c r="BC1180" s="184"/>
      <c r="BD1180" s="184"/>
      <c r="BE1180" s="184"/>
      <c r="BF1180" s="184"/>
      <c r="BG1180" s="848"/>
      <c r="BH1180" s="186"/>
      <c r="BI1180" s="199"/>
      <c r="BJ1180" s="199"/>
      <c r="BK1180" s="199"/>
      <c r="BL1180" s="186"/>
      <c r="BM1180" s="186"/>
      <c r="BN1180" s="186"/>
      <c r="BO1180" s="186"/>
      <c r="BP1180" s="186"/>
      <c r="BQ1180" s="186"/>
      <c r="BR1180" s="186"/>
      <c r="BS1180" s="186"/>
      <c r="BT1180" s="187"/>
      <c r="BU1180" s="188"/>
      <c r="BV1180" s="189"/>
      <c r="BW1180" s="185"/>
    </row>
    <row r="1181" spans="2:75" customFormat="1" ht="18.75">
      <c r="B1181" s="353" t="s">
        <v>1588</v>
      </c>
      <c r="C1181" s="354">
        <v>28069930000110</v>
      </c>
      <c r="D1181" s="355" t="s">
        <v>13</v>
      </c>
      <c r="E1181" s="355" t="s">
        <v>615</v>
      </c>
      <c r="F1181" s="355" t="s">
        <v>619</v>
      </c>
      <c r="G1181" s="356" t="s">
        <v>34</v>
      </c>
      <c r="H1181" s="356" t="s">
        <v>1336</v>
      </c>
      <c r="I1181" s="356" t="s">
        <v>34</v>
      </c>
      <c r="J1181" s="356" t="s">
        <v>1417</v>
      </c>
      <c r="K1181" s="357" t="s">
        <v>48</v>
      </c>
      <c r="L1181" s="358"/>
      <c r="M1181" s="358" t="s">
        <v>1417</v>
      </c>
      <c r="N1181" s="357">
        <v>448842</v>
      </c>
      <c r="O1181" s="357" t="s">
        <v>1320</v>
      </c>
      <c r="P1181" s="361">
        <v>42999</v>
      </c>
      <c r="Q1181" s="362">
        <v>740.90939026000001</v>
      </c>
      <c r="R1181" s="362">
        <v>1062.2725786839039</v>
      </c>
      <c r="S1181" s="841">
        <v>32</v>
      </c>
      <c r="T1181" s="359">
        <v>8.5340747917525217E-2</v>
      </c>
      <c r="U1181" s="664">
        <v>0.85329766730369494</v>
      </c>
      <c r="V1181" s="359">
        <v>9.7894487697627541E-2</v>
      </c>
      <c r="W1181" s="664">
        <v>0.85188770015448478</v>
      </c>
      <c r="X1181" s="359">
        <v>0.13913596254896854</v>
      </c>
      <c r="Y1181" s="664">
        <v>0.91506273746831268</v>
      </c>
      <c r="Z1181" s="359">
        <v>0.17951805722196945</v>
      </c>
      <c r="AA1181" s="664">
        <v>0.94814600142357552</v>
      </c>
      <c r="AB1181" s="359">
        <v>4.6036036731379348E-2</v>
      </c>
      <c r="AC1181" s="363">
        <v>-0.36971671692744928</v>
      </c>
      <c r="AD1181" s="865">
        <v>26860879000135</v>
      </c>
      <c r="AE1181" s="360" t="s">
        <v>1745</v>
      </c>
      <c r="AF1181" s="844" t="s">
        <v>1746</v>
      </c>
      <c r="AG1181" s="364" t="s">
        <v>59</v>
      </c>
      <c r="AH1181" s="364" t="s">
        <v>1817</v>
      </c>
      <c r="AI1181" s="364">
        <v>50000</v>
      </c>
      <c r="AJ1181" s="364">
        <v>50000</v>
      </c>
      <c r="AK1181" s="364">
        <v>50000</v>
      </c>
      <c r="AL1181" s="359">
        <v>0.01</v>
      </c>
      <c r="AM1181" s="359">
        <v>0.1</v>
      </c>
      <c r="AN1181" s="664" t="s">
        <v>64</v>
      </c>
      <c r="AO1181" s="357" t="s">
        <v>1323</v>
      </c>
      <c r="AP1181" s="360" t="s">
        <v>1762</v>
      </c>
      <c r="AQ1181" s="366" t="s">
        <v>679</v>
      </c>
      <c r="AR1181" s="359">
        <v>0</v>
      </c>
      <c r="AS1181" s="359">
        <v>0</v>
      </c>
      <c r="AT1181" s="359" t="s">
        <v>1417</v>
      </c>
      <c r="AX1181" s="198"/>
      <c r="AY1181" s="184"/>
      <c r="AZ1181" s="184"/>
      <c r="BA1181" s="184"/>
      <c r="BB1181" s="848"/>
      <c r="BC1181" s="184"/>
      <c r="BD1181" s="184"/>
      <c r="BE1181" s="184"/>
      <c r="BF1181" s="184"/>
      <c r="BG1181" s="848"/>
      <c r="BH1181" s="186"/>
      <c r="BI1181" s="199"/>
      <c r="BJ1181" s="199"/>
      <c r="BK1181" s="199"/>
      <c r="BL1181" s="186"/>
      <c r="BM1181" s="186"/>
      <c r="BN1181" s="186"/>
      <c r="BO1181" s="186"/>
      <c r="BP1181" s="186"/>
      <c r="BQ1181" s="186"/>
      <c r="BR1181" s="186"/>
      <c r="BS1181" s="186"/>
      <c r="BT1181" s="187"/>
      <c r="BU1181" s="188"/>
      <c r="BV1181" s="189"/>
      <c r="BW1181" s="185"/>
    </row>
    <row r="1182" spans="2:75" customFormat="1" ht="18.75">
      <c r="B1182" s="353" t="s">
        <v>943</v>
      </c>
      <c r="C1182" s="354">
        <v>33160049000160</v>
      </c>
      <c r="D1182" s="355" t="s">
        <v>13</v>
      </c>
      <c r="E1182" s="355" t="s">
        <v>615</v>
      </c>
      <c r="F1182" s="355" t="s">
        <v>619</v>
      </c>
      <c r="G1182" s="356" t="s">
        <v>34</v>
      </c>
      <c r="H1182" s="356" t="s">
        <v>1336</v>
      </c>
      <c r="I1182" s="356" t="s">
        <v>34</v>
      </c>
      <c r="J1182" s="356" t="s">
        <v>1417</v>
      </c>
      <c r="K1182" s="357" t="s">
        <v>48</v>
      </c>
      <c r="L1182" s="358"/>
      <c r="M1182" s="358" t="s">
        <v>34</v>
      </c>
      <c r="N1182" s="357">
        <v>500712</v>
      </c>
      <c r="O1182" s="357" t="s">
        <v>1320</v>
      </c>
      <c r="P1182" s="361">
        <v>43622</v>
      </c>
      <c r="Q1182" s="362">
        <v>52.6058065</v>
      </c>
      <c r="R1182" s="362">
        <v>48.584818855816771</v>
      </c>
      <c r="S1182" s="841">
        <v>32</v>
      </c>
      <c r="T1182" s="359">
        <v>0.10257531802790565</v>
      </c>
      <c r="U1182" s="664">
        <v>1.0256211918922298</v>
      </c>
      <c r="V1182" s="359">
        <v>0.11749150421943511</v>
      </c>
      <c r="W1182" s="664">
        <v>1.0224229133956761</v>
      </c>
      <c r="X1182" s="359">
        <v>0.16231109537078514</v>
      </c>
      <c r="Y1182" s="664">
        <v>1.0674798415197515</v>
      </c>
      <c r="Z1182" s="359">
        <v>0.1603556272389326</v>
      </c>
      <c r="AA1182" s="664">
        <v>0.84693734505141793</v>
      </c>
      <c r="AB1182" s="359">
        <v>2.5519886574540046E-2</v>
      </c>
      <c r="AC1182" s="363">
        <v>0.10096926385641544</v>
      </c>
      <c r="AD1182" s="865">
        <v>0</v>
      </c>
      <c r="AE1182" s="360" t="s">
        <v>1997</v>
      </c>
      <c r="AF1182" s="844" t="s">
        <v>1760</v>
      </c>
      <c r="AG1182" s="364" t="s">
        <v>1435</v>
      </c>
      <c r="AH1182" s="364" t="s">
        <v>1747</v>
      </c>
      <c r="AI1182" s="364">
        <v>1000</v>
      </c>
      <c r="AJ1182" s="364">
        <v>500</v>
      </c>
      <c r="AK1182" s="364">
        <v>1000</v>
      </c>
      <c r="AL1182" s="359">
        <v>1.47E-2</v>
      </c>
      <c r="AM1182" s="359">
        <v>0</v>
      </c>
      <c r="AN1182" s="664" t="s">
        <v>34</v>
      </c>
      <c r="AO1182" s="357" t="s">
        <v>1323</v>
      </c>
      <c r="AP1182" s="360" t="s">
        <v>1762</v>
      </c>
      <c r="AQ1182" s="366" t="s">
        <v>686</v>
      </c>
      <c r="AR1182" s="359">
        <v>4.8999999999999998E-3</v>
      </c>
      <c r="AS1182" s="359">
        <v>4.8999999999999998E-3</v>
      </c>
      <c r="AT1182" s="359" t="s">
        <v>1417</v>
      </c>
      <c r="AX1182" s="198"/>
      <c r="AY1182" s="184"/>
      <c r="AZ1182" s="184"/>
      <c r="BA1182" s="184"/>
      <c r="BB1182" s="848"/>
      <c r="BC1182" s="184"/>
      <c r="BD1182" s="184"/>
      <c r="BE1182" s="184"/>
      <c r="BF1182" s="184"/>
      <c r="BG1182" s="848"/>
      <c r="BH1182" s="186"/>
      <c r="BI1182" s="199"/>
      <c r="BJ1182" s="199"/>
      <c r="BK1182" s="199"/>
      <c r="BL1182" s="186"/>
      <c r="BM1182" s="186"/>
      <c r="BN1182" s="186"/>
      <c r="BO1182" s="186"/>
      <c r="BP1182" s="186"/>
      <c r="BQ1182" s="186"/>
      <c r="BR1182" s="186"/>
      <c r="BS1182" s="186"/>
      <c r="BT1182" s="187"/>
      <c r="BU1182" s="188"/>
      <c r="BV1182" s="189"/>
      <c r="BW1182" s="185"/>
    </row>
    <row r="1183" spans="2:75" customFormat="1" ht="18.75">
      <c r="B1183" s="353" t="s">
        <v>945</v>
      </c>
      <c r="C1183" s="354">
        <v>38074871000122</v>
      </c>
      <c r="D1183" s="355" t="s">
        <v>13</v>
      </c>
      <c r="E1183" s="355" t="s">
        <v>616</v>
      </c>
      <c r="F1183" s="355" t="s">
        <v>619</v>
      </c>
      <c r="G1183" s="356" t="s">
        <v>34</v>
      </c>
      <c r="H1183" s="356" t="s">
        <v>1336</v>
      </c>
      <c r="I1183" s="356" t="s">
        <v>34</v>
      </c>
      <c r="J1183" s="356" t="s">
        <v>611</v>
      </c>
      <c r="K1183" s="357" t="s">
        <v>48</v>
      </c>
      <c r="L1183" s="358"/>
      <c r="M1183" s="358" t="s">
        <v>1414</v>
      </c>
      <c r="N1183" s="357">
        <v>568651</v>
      </c>
      <c r="O1183" s="357" t="s">
        <v>1320</v>
      </c>
      <c r="P1183" s="361">
        <v>44034</v>
      </c>
      <c r="Q1183" s="362">
        <v>11.13163016</v>
      </c>
      <c r="R1183" s="362">
        <v>11.114520261274903</v>
      </c>
      <c r="S1183" s="841">
        <v>32</v>
      </c>
      <c r="T1183" s="359">
        <v>2.8664418736942476E-2</v>
      </c>
      <c r="U1183" s="664">
        <v>0.28660730354141278</v>
      </c>
      <c r="V1183" s="359">
        <v>2.3164325599774216E-2</v>
      </c>
      <c r="W1183" s="664">
        <v>0.20157829643864156</v>
      </c>
      <c r="X1183" s="359">
        <v>-6.9478200000012702E-3</v>
      </c>
      <c r="Y1183" s="664">
        <v>-4.56940899546419E-2</v>
      </c>
      <c r="Z1183" s="359"/>
      <c r="AA1183" s="664"/>
      <c r="AB1183" s="359">
        <v>4.4817109451488313E-2</v>
      </c>
      <c r="AC1183" s="363">
        <v>-2.0472193673678225</v>
      </c>
      <c r="AD1183" s="865">
        <v>38051359000160</v>
      </c>
      <c r="AE1183" s="360" t="s">
        <v>2004</v>
      </c>
      <c r="AF1183" s="844" t="s">
        <v>1757</v>
      </c>
      <c r="AG1183" s="364" t="s">
        <v>741</v>
      </c>
      <c r="AH1183" s="364" t="s">
        <v>1742</v>
      </c>
      <c r="AI1183" s="364">
        <v>10000</v>
      </c>
      <c r="AJ1183" s="364">
        <v>10000</v>
      </c>
      <c r="AK1183" s="364">
        <v>10000</v>
      </c>
      <c r="AL1183" s="359">
        <v>0</v>
      </c>
      <c r="AM1183" s="359">
        <v>0</v>
      </c>
      <c r="AN1183" s="664" t="s">
        <v>2156</v>
      </c>
      <c r="AO1183" s="357" t="s">
        <v>1323</v>
      </c>
      <c r="AP1183" s="360" t="s">
        <v>1762</v>
      </c>
      <c r="AQ1183" s="366" t="s">
        <v>679</v>
      </c>
      <c r="AR1183" s="359">
        <v>2.5666666666666698E-3</v>
      </c>
      <c r="AS1183" s="359">
        <v>2.5666666666666698E-3</v>
      </c>
      <c r="AT1183" s="359" t="s">
        <v>1417</v>
      </c>
      <c r="AX1183" s="198"/>
      <c r="AY1183" s="184"/>
      <c r="AZ1183" s="184"/>
      <c r="BA1183" s="184"/>
      <c r="BB1183" s="848"/>
      <c r="BC1183" s="184"/>
      <c r="BD1183" s="184"/>
      <c r="BE1183" s="184"/>
      <c r="BF1183" s="184"/>
      <c r="BG1183" s="848"/>
      <c r="BH1183" s="186"/>
      <c r="BI1183" s="199"/>
      <c r="BJ1183" s="199"/>
      <c r="BK1183" s="199"/>
      <c r="BL1183" s="186"/>
      <c r="BM1183" s="186"/>
      <c r="BN1183" s="186"/>
      <c r="BO1183" s="186"/>
      <c r="BP1183" s="186"/>
      <c r="BQ1183" s="186"/>
      <c r="BR1183" s="186"/>
      <c r="BS1183" s="186"/>
      <c r="BT1183" s="187"/>
      <c r="BU1183" s="188"/>
      <c r="BV1183" s="189"/>
      <c r="BW1183" s="185"/>
    </row>
    <row r="1184" spans="2:75" customFormat="1" ht="18.75">
      <c r="B1184" s="353" t="s">
        <v>946</v>
      </c>
      <c r="C1184" s="354">
        <v>38074843000105</v>
      </c>
      <c r="D1184" s="355" t="s">
        <v>13</v>
      </c>
      <c r="E1184" s="355" t="s">
        <v>616</v>
      </c>
      <c r="F1184" s="355" t="s">
        <v>619</v>
      </c>
      <c r="G1184" s="356" t="s">
        <v>34</v>
      </c>
      <c r="H1184" s="356" t="s">
        <v>1337</v>
      </c>
      <c r="I1184" s="356" t="s">
        <v>34</v>
      </c>
      <c r="J1184" s="356" t="s">
        <v>611</v>
      </c>
      <c r="K1184" s="357" t="s">
        <v>49</v>
      </c>
      <c r="L1184" s="358"/>
      <c r="M1184" s="358" t="s">
        <v>1414</v>
      </c>
      <c r="N1184" s="357">
        <v>568686</v>
      </c>
      <c r="O1184" s="357" t="s">
        <v>1320</v>
      </c>
      <c r="P1184" s="361">
        <v>44034</v>
      </c>
      <c r="Q1184" s="362">
        <v>15.150306609999999</v>
      </c>
      <c r="R1184" s="362">
        <v>20.863088398816362</v>
      </c>
      <c r="S1184" s="841">
        <v>32</v>
      </c>
      <c r="T1184" s="359">
        <v>-9.1808584935451965E-2</v>
      </c>
      <c r="U1184" s="664">
        <v>-0.91796771501913133</v>
      </c>
      <c r="V1184" s="359">
        <v>-0.1119049828275992</v>
      </c>
      <c r="W1184" s="664">
        <v>-0.97380844109714793</v>
      </c>
      <c r="X1184" s="359">
        <v>-7.1682600000000263E-2</v>
      </c>
      <c r="Y1184" s="664">
        <v>-0.47143869193243731</v>
      </c>
      <c r="Z1184" s="359"/>
      <c r="AA1184" s="664"/>
      <c r="AB1184" s="359">
        <v>0.1753617290847623</v>
      </c>
      <c r="AC1184" s="363">
        <v>-1.2934393614257127</v>
      </c>
      <c r="AD1184" s="865">
        <v>38051359000160</v>
      </c>
      <c r="AE1184" s="360" t="s">
        <v>2004</v>
      </c>
      <c r="AF1184" s="844" t="s">
        <v>1757</v>
      </c>
      <c r="AG1184" s="364" t="s">
        <v>741</v>
      </c>
      <c r="AH1184" s="364" t="s">
        <v>1742</v>
      </c>
      <c r="AI1184" s="364">
        <v>10000</v>
      </c>
      <c r="AJ1184" s="364">
        <v>10000</v>
      </c>
      <c r="AK1184" s="364">
        <v>10000</v>
      </c>
      <c r="AL1184" s="359">
        <v>0</v>
      </c>
      <c r="AM1184" s="359">
        <v>0</v>
      </c>
      <c r="AN1184" s="664" t="s">
        <v>2156</v>
      </c>
      <c r="AO1184" s="357" t="s">
        <v>1323</v>
      </c>
      <c r="AP1184" s="360" t="s">
        <v>1762</v>
      </c>
      <c r="AQ1184" s="366" t="s">
        <v>679</v>
      </c>
      <c r="AR1184" s="359">
        <v>0</v>
      </c>
      <c r="AS1184" s="359">
        <v>0</v>
      </c>
      <c r="AT1184" s="359" t="s">
        <v>1417</v>
      </c>
      <c r="AX1184" s="198"/>
      <c r="AY1184" s="184"/>
      <c r="AZ1184" s="184"/>
      <c r="BA1184" s="184"/>
      <c r="BB1184" s="848"/>
      <c r="BC1184" s="184"/>
      <c r="BD1184" s="184"/>
      <c r="BE1184" s="184"/>
      <c r="BF1184" s="184"/>
      <c r="BG1184" s="848"/>
      <c r="BH1184" s="186"/>
      <c r="BI1184" s="199"/>
      <c r="BJ1184" s="199"/>
      <c r="BK1184" s="199"/>
      <c r="BL1184" s="186"/>
      <c r="BM1184" s="186"/>
      <c r="BN1184" s="186"/>
      <c r="BO1184" s="186"/>
      <c r="BP1184" s="186"/>
      <c r="BQ1184" s="186"/>
      <c r="BR1184" s="186"/>
      <c r="BS1184" s="186"/>
      <c r="BT1184" s="187"/>
      <c r="BU1184" s="188"/>
      <c r="BV1184" s="189"/>
      <c r="BW1184" s="185"/>
    </row>
    <row r="1185" spans="2:75" customFormat="1" ht="18.75">
      <c r="B1185" s="353" t="s">
        <v>1684</v>
      </c>
      <c r="C1185" s="354">
        <v>27566566000131</v>
      </c>
      <c r="D1185" s="355" t="s">
        <v>13</v>
      </c>
      <c r="E1185" s="355" t="s">
        <v>615</v>
      </c>
      <c r="F1185" s="355" t="s">
        <v>619</v>
      </c>
      <c r="G1185" s="356" t="s">
        <v>34</v>
      </c>
      <c r="H1185" s="356" t="s">
        <v>1336</v>
      </c>
      <c r="I1185" s="356" t="s">
        <v>34</v>
      </c>
      <c r="J1185" s="356" t="s">
        <v>1417</v>
      </c>
      <c r="K1185" s="357" t="s">
        <v>48</v>
      </c>
      <c r="L1185" s="358"/>
      <c r="M1185" s="358" t="s">
        <v>1417</v>
      </c>
      <c r="N1185" s="357">
        <v>442429</v>
      </c>
      <c r="O1185" s="357" t="s">
        <v>1320</v>
      </c>
      <c r="P1185" s="361">
        <v>42897</v>
      </c>
      <c r="Q1185" s="362">
        <v>34.683708000000003</v>
      </c>
      <c r="R1185" s="362">
        <v>43.686478569721103</v>
      </c>
      <c r="S1185" s="841">
        <v>32</v>
      </c>
      <c r="T1185" s="359">
        <v>0.14899630332707225</v>
      </c>
      <c r="U1185" s="664">
        <v>1.489771312863734</v>
      </c>
      <c r="V1185" s="359">
        <v>0.12184257699347634</v>
      </c>
      <c r="W1185" s="664">
        <v>1.0602863872833137</v>
      </c>
      <c r="X1185" s="359">
        <v>0.21999614759281672</v>
      </c>
      <c r="Y1185" s="664">
        <v>1.4468601313475313</v>
      </c>
      <c r="Z1185" s="359">
        <v>0.23499406698614789</v>
      </c>
      <c r="AA1185" s="664">
        <v>1.2411491546818756</v>
      </c>
      <c r="AB1185" s="359">
        <v>4.3681332321670804E-2</v>
      </c>
      <c r="AC1185" s="363">
        <v>0.15859857213500791</v>
      </c>
      <c r="AD1185" s="865">
        <v>26277587000174</v>
      </c>
      <c r="AE1185" s="360" t="s">
        <v>1829</v>
      </c>
      <c r="AF1185" s="844" t="s">
        <v>1830</v>
      </c>
      <c r="AG1185" s="364" t="s">
        <v>1439</v>
      </c>
      <c r="AH1185" s="364" t="s">
        <v>1747</v>
      </c>
      <c r="AI1185" s="364">
        <v>1000</v>
      </c>
      <c r="AJ1185" s="364">
        <v>100</v>
      </c>
      <c r="AK1185" s="364">
        <v>1000</v>
      </c>
      <c r="AL1185" s="359">
        <v>2.5000000000000001E-2</v>
      </c>
      <c r="AM1185" s="359">
        <v>0</v>
      </c>
      <c r="AN1185" s="664" t="s">
        <v>64</v>
      </c>
      <c r="AO1185" s="357" t="s">
        <v>1323</v>
      </c>
      <c r="AP1185" s="360" t="s">
        <v>1762</v>
      </c>
      <c r="AQ1185" s="366" t="s">
        <v>664</v>
      </c>
      <c r="AR1185" s="359">
        <v>0</v>
      </c>
      <c r="AS1185" s="359">
        <v>0</v>
      </c>
      <c r="AT1185" s="359" t="s">
        <v>1417</v>
      </c>
      <c r="AX1185" s="198"/>
      <c r="AY1185" s="184"/>
      <c r="AZ1185" s="184"/>
      <c r="BA1185" s="184"/>
      <c r="BB1185" s="848"/>
      <c r="BC1185" s="184"/>
      <c r="BD1185" s="184"/>
      <c r="BE1185" s="184"/>
      <c r="BF1185" s="184"/>
      <c r="BG1185" s="848"/>
      <c r="BH1185" s="186"/>
      <c r="BI1185" s="199"/>
      <c r="BJ1185" s="199"/>
      <c r="BK1185" s="199"/>
      <c r="BL1185" s="186"/>
      <c r="BM1185" s="186"/>
      <c r="BN1185" s="186"/>
      <c r="BO1185" s="186"/>
      <c r="BP1185" s="186"/>
      <c r="BQ1185" s="186"/>
      <c r="BR1185" s="186"/>
      <c r="BS1185" s="186"/>
      <c r="BT1185" s="187"/>
      <c r="BU1185" s="188"/>
      <c r="BV1185" s="189"/>
      <c r="BW1185" s="185"/>
    </row>
    <row r="1186" spans="2:75" customFormat="1" ht="18.75">
      <c r="B1186" s="353" t="s">
        <v>1689</v>
      </c>
      <c r="C1186" s="354">
        <v>23508793000150</v>
      </c>
      <c r="D1186" s="355" t="s">
        <v>13</v>
      </c>
      <c r="E1186" s="355" t="s">
        <v>615</v>
      </c>
      <c r="F1186" s="355" t="s">
        <v>619</v>
      </c>
      <c r="G1186" s="356" t="s">
        <v>34</v>
      </c>
      <c r="H1186" s="356" t="s">
        <v>1337</v>
      </c>
      <c r="I1186" s="356" t="s">
        <v>34</v>
      </c>
      <c r="J1186" s="356" t="s">
        <v>611</v>
      </c>
      <c r="K1186" s="357" t="s">
        <v>48</v>
      </c>
      <c r="L1186" s="358"/>
      <c r="M1186" s="358" t="s">
        <v>1417</v>
      </c>
      <c r="N1186" s="357">
        <v>418935</v>
      </c>
      <c r="O1186" s="357" t="s">
        <v>1323</v>
      </c>
      <c r="P1186" s="361">
        <v>42537</v>
      </c>
      <c r="Q1186" s="362">
        <v>31.689623000000001</v>
      </c>
      <c r="R1186" s="362">
        <v>37.46011743319837</v>
      </c>
      <c r="S1186" s="841">
        <v>32</v>
      </c>
      <c r="T1186" s="359">
        <v>0.1004437969639167</v>
      </c>
      <c r="U1186" s="664">
        <v>1.0043087239786814</v>
      </c>
      <c r="V1186" s="359">
        <v>0.13174345207604565</v>
      </c>
      <c r="W1186" s="664">
        <v>1.146444800305084</v>
      </c>
      <c r="X1186" s="359">
        <v>0.13427401175452425</v>
      </c>
      <c r="Y1186" s="664">
        <v>0.88308689224544579</v>
      </c>
      <c r="Z1186" s="359">
        <v>0.23303531826333979</v>
      </c>
      <c r="AA1186" s="664">
        <v>1.2308037899978781</v>
      </c>
      <c r="AB1186" s="359">
        <v>5.8459961447706231E-2</v>
      </c>
      <c r="AC1186" s="363">
        <v>0.28786662873178093</v>
      </c>
      <c r="AD1186" s="865">
        <v>21956674000134</v>
      </c>
      <c r="AE1186" s="360" t="s">
        <v>1829</v>
      </c>
      <c r="AF1186" s="844" t="s">
        <v>1830</v>
      </c>
      <c r="AG1186" s="364" t="s">
        <v>1439</v>
      </c>
      <c r="AH1186" s="364" t="s">
        <v>1817</v>
      </c>
      <c r="AI1186" s="364">
        <v>500000</v>
      </c>
      <c r="AJ1186" s="364">
        <v>100000</v>
      </c>
      <c r="AK1186" s="364">
        <v>500000</v>
      </c>
      <c r="AL1186" s="359">
        <v>0</v>
      </c>
      <c r="AM1186" s="359">
        <v>0</v>
      </c>
      <c r="AN1186" s="664" t="s">
        <v>64</v>
      </c>
      <c r="AO1186" s="357" t="s">
        <v>1323</v>
      </c>
      <c r="AP1186" s="360" t="s">
        <v>1762</v>
      </c>
      <c r="AQ1186" s="366" t="s">
        <v>679</v>
      </c>
      <c r="AR1186" s="359">
        <v>0</v>
      </c>
      <c r="AS1186" s="359">
        <v>0</v>
      </c>
      <c r="AT1186" s="359" t="s">
        <v>1417</v>
      </c>
      <c r="AX1186" s="198"/>
      <c r="AY1186" s="184"/>
      <c r="AZ1186" s="184"/>
      <c r="BA1186" s="184"/>
      <c r="BB1186" s="848"/>
      <c r="BC1186" s="184"/>
      <c r="BD1186" s="184"/>
      <c r="BE1186" s="184"/>
      <c r="BF1186" s="184"/>
      <c r="BG1186" s="848"/>
      <c r="BH1186" s="186"/>
      <c r="BI1186" s="199"/>
      <c r="BJ1186" s="199"/>
      <c r="BK1186" s="199"/>
      <c r="BL1186" s="186"/>
      <c r="BM1186" s="186"/>
      <c r="BN1186" s="186"/>
      <c r="BO1186" s="186"/>
      <c r="BP1186" s="186"/>
      <c r="BQ1186" s="186"/>
      <c r="BR1186" s="186"/>
      <c r="BS1186" s="186"/>
      <c r="BT1186" s="187"/>
      <c r="BU1186" s="188"/>
      <c r="BV1186" s="189"/>
      <c r="BW1186" s="185"/>
    </row>
    <row r="1187" spans="2:75" customFormat="1" ht="18.75">
      <c r="B1187" s="353" t="s">
        <v>286</v>
      </c>
      <c r="C1187" s="354">
        <v>13143673000142</v>
      </c>
      <c r="D1187" s="355" t="s">
        <v>13</v>
      </c>
      <c r="E1187" s="355" t="s">
        <v>615</v>
      </c>
      <c r="F1187" s="355" t="s">
        <v>619</v>
      </c>
      <c r="G1187" s="356" t="s">
        <v>34</v>
      </c>
      <c r="H1187" s="356" t="s">
        <v>1336</v>
      </c>
      <c r="I1187" s="356" t="s">
        <v>34</v>
      </c>
      <c r="J1187" s="356" t="s">
        <v>1417</v>
      </c>
      <c r="K1187" s="357" t="s">
        <v>48</v>
      </c>
      <c r="L1187" s="358"/>
      <c r="M1187" s="358" t="s">
        <v>1414</v>
      </c>
      <c r="N1187" s="357">
        <v>272922</v>
      </c>
      <c r="O1187" s="357" t="s">
        <v>1320</v>
      </c>
      <c r="P1187" s="361">
        <v>40661</v>
      </c>
      <c r="Q1187" s="362">
        <v>19.337530999999998</v>
      </c>
      <c r="R1187" s="362">
        <v>18.187629298387098</v>
      </c>
      <c r="S1187" s="841">
        <v>32</v>
      </c>
      <c r="T1187" s="359">
        <v>8.1523174342222893E-2</v>
      </c>
      <c r="U1187" s="664">
        <v>0.81512684379844713</v>
      </c>
      <c r="V1187" s="359">
        <v>8.8359582763894551E-2</v>
      </c>
      <c r="W1187" s="664">
        <v>0.76891399625934409</v>
      </c>
      <c r="X1187" s="359">
        <v>0.20506141130357425</v>
      </c>
      <c r="Y1187" s="664">
        <v>1.3486380727090843</v>
      </c>
      <c r="Z1187" s="359">
        <v>0.25032685431573798</v>
      </c>
      <c r="AA1187" s="664">
        <v>1.3221310972351721</v>
      </c>
      <c r="AB1187" s="359">
        <v>3.0060244024186829E-2</v>
      </c>
      <c r="AC1187" s="363">
        <v>-0.88339925893626814</v>
      </c>
      <c r="AD1187" s="865">
        <v>0</v>
      </c>
      <c r="AE1187" s="360" t="s">
        <v>1836</v>
      </c>
      <c r="AF1187" s="844" t="s">
        <v>1760</v>
      </c>
      <c r="AG1187" s="364" t="s">
        <v>1435</v>
      </c>
      <c r="AH1187" s="364" t="s">
        <v>1742</v>
      </c>
      <c r="AI1187" s="364">
        <v>0</v>
      </c>
      <c r="AJ1187" s="364">
        <v>0</v>
      </c>
      <c r="AK1187" s="364">
        <v>0</v>
      </c>
      <c r="AL1187" s="359">
        <v>6.5000000000000006E-3</v>
      </c>
      <c r="AM1187" s="359">
        <v>0.1</v>
      </c>
      <c r="AN1187" s="664" t="s">
        <v>64</v>
      </c>
      <c r="AO1187" s="357" t="s">
        <v>1323</v>
      </c>
      <c r="AP1187" s="360" t="s">
        <v>1762</v>
      </c>
      <c r="AQ1187" s="366" t="s">
        <v>668</v>
      </c>
      <c r="AR1187" s="359">
        <v>0</v>
      </c>
      <c r="AS1187" s="359">
        <v>0</v>
      </c>
      <c r="AT1187" s="359" t="s">
        <v>1417</v>
      </c>
      <c r="AX1187" s="198"/>
      <c r="AY1187" s="184"/>
      <c r="AZ1187" s="184"/>
      <c r="BA1187" s="184"/>
      <c r="BB1187" s="848"/>
      <c r="BC1187" s="184"/>
      <c r="BD1187" s="184"/>
      <c r="BE1187" s="184"/>
      <c r="BF1187" s="184"/>
      <c r="BG1187" s="848"/>
      <c r="BH1187" s="186"/>
      <c r="BI1187" s="199"/>
      <c r="BJ1187" s="199"/>
      <c r="BK1187" s="199"/>
      <c r="BL1187" s="186"/>
      <c r="BM1187" s="186"/>
      <c r="BN1187" s="186"/>
      <c r="BO1187" s="186"/>
      <c r="BP1187" s="186"/>
      <c r="BQ1187" s="186"/>
      <c r="BR1187" s="186"/>
      <c r="BS1187" s="186"/>
      <c r="BT1187" s="187"/>
      <c r="BU1187" s="188"/>
      <c r="BV1187" s="189"/>
      <c r="BW1187" s="185"/>
    </row>
    <row r="1188" spans="2:75" customFormat="1" ht="18.75">
      <c r="B1188" s="353" t="s">
        <v>1102</v>
      </c>
      <c r="C1188" s="354">
        <v>35342982000184</v>
      </c>
      <c r="D1188" s="355" t="s">
        <v>13</v>
      </c>
      <c r="E1188" s="355" t="s">
        <v>615</v>
      </c>
      <c r="F1188" s="355" t="s">
        <v>619</v>
      </c>
      <c r="G1188" s="356" t="s">
        <v>34</v>
      </c>
      <c r="H1188" s="356" t="s">
        <v>1336</v>
      </c>
      <c r="I1188" s="356" t="s">
        <v>34</v>
      </c>
      <c r="J1188" s="356" t="s">
        <v>608</v>
      </c>
      <c r="K1188" s="357" t="s">
        <v>48</v>
      </c>
      <c r="L1188" s="358"/>
      <c r="M1188" s="358" t="s">
        <v>34</v>
      </c>
      <c r="N1188" s="357">
        <v>522643</v>
      </c>
      <c r="O1188" s="357" t="s">
        <v>1320</v>
      </c>
      <c r="P1188" s="361">
        <v>43846</v>
      </c>
      <c r="Q1188" s="362">
        <v>235.33451077999999</v>
      </c>
      <c r="R1188" s="362">
        <v>250.21433756087654</v>
      </c>
      <c r="S1188" s="841">
        <v>32</v>
      </c>
      <c r="T1188" s="359">
        <v>0.11218682376735267</v>
      </c>
      <c r="U1188" s="664">
        <v>1.1217238817195121</v>
      </c>
      <c r="V1188" s="359">
        <v>0.1024922370744934</v>
      </c>
      <c r="W1188" s="664">
        <v>0.89189777870602616</v>
      </c>
      <c r="X1188" s="359">
        <v>0.15566679411946938</v>
      </c>
      <c r="Y1188" s="664">
        <v>1.0237819191407453</v>
      </c>
      <c r="Z1188" s="359"/>
      <c r="AA1188" s="664"/>
      <c r="AB1188" s="359">
        <v>3.7134622255770057E-2</v>
      </c>
      <c r="AC1188" s="363">
        <v>-0.33452724786720939</v>
      </c>
      <c r="AD1188" s="865">
        <v>35618031000195</v>
      </c>
      <c r="AE1188" s="360" t="s">
        <v>1813</v>
      </c>
      <c r="AF1188" s="844" t="s">
        <v>1760</v>
      </c>
      <c r="AG1188" s="364" t="s">
        <v>1435</v>
      </c>
      <c r="AH1188" s="364" t="s">
        <v>1747</v>
      </c>
      <c r="AI1188" s="364">
        <v>1000</v>
      </c>
      <c r="AJ1188" s="364">
        <v>1000</v>
      </c>
      <c r="AK1188" s="364">
        <v>0</v>
      </c>
      <c r="AL1188" s="359">
        <v>0</v>
      </c>
      <c r="AM1188" s="359">
        <v>0</v>
      </c>
      <c r="AN1188" s="664" t="s">
        <v>34</v>
      </c>
      <c r="AO1188" s="357" t="s">
        <v>1323</v>
      </c>
      <c r="AP1188" s="360" t="s">
        <v>1762</v>
      </c>
      <c r="AQ1188" s="366" t="s">
        <v>668</v>
      </c>
      <c r="AR1188" s="359">
        <v>5.0000000000000001E-3</v>
      </c>
      <c r="AS1188" s="359">
        <v>5.0000000000000001E-3</v>
      </c>
      <c r="AT1188" s="359" t="s">
        <v>1417</v>
      </c>
      <c r="AX1188" s="198"/>
      <c r="AY1188" s="184"/>
      <c r="AZ1188" s="184"/>
      <c r="BA1188" s="184"/>
      <c r="BB1188" s="848"/>
      <c r="BC1188" s="184"/>
      <c r="BD1188" s="184"/>
      <c r="BE1188" s="184"/>
      <c r="BF1188" s="184"/>
      <c r="BG1188" s="848"/>
      <c r="BH1188" s="186"/>
      <c r="BI1188" s="199"/>
      <c r="BJ1188" s="199"/>
      <c r="BK1188" s="199"/>
      <c r="BL1188" s="186"/>
      <c r="BM1188" s="186"/>
      <c r="BN1188" s="186"/>
      <c r="BO1188" s="186"/>
      <c r="BP1188" s="186"/>
      <c r="BQ1188" s="186"/>
      <c r="BR1188" s="186"/>
      <c r="BS1188" s="186"/>
      <c r="BT1188" s="187"/>
      <c r="BU1188" s="188"/>
      <c r="BV1188" s="189"/>
      <c r="BW1188" s="185"/>
    </row>
    <row r="1189" spans="2:75" customFormat="1" ht="18.75">
      <c r="B1189" s="353" t="s">
        <v>362</v>
      </c>
      <c r="C1189" s="354">
        <v>28289215000193</v>
      </c>
      <c r="D1189" s="355" t="s">
        <v>13</v>
      </c>
      <c r="E1189" s="355" t="s">
        <v>615</v>
      </c>
      <c r="F1189" s="355" t="s">
        <v>619</v>
      </c>
      <c r="G1189" s="356" t="s">
        <v>34</v>
      </c>
      <c r="H1189" s="356" t="s">
        <v>1336</v>
      </c>
      <c r="I1189" s="356" t="s">
        <v>34</v>
      </c>
      <c r="J1189" s="356" t="s">
        <v>1417</v>
      </c>
      <c r="K1189" s="357" t="s">
        <v>48</v>
      </c>
      <c r="L1189" s="358"/>
      <c r="M1189" s="358" t="s">
        <v>34</v>
      </c>
      <c r="N1189" s="357">
        <v>472921</v>
      </c>
      <c r="O1189" s="357" t="s">
        <v>1320</v>
      </c>
      <c r="P1189" s="361">
        <v>43315</v>
      </c>
      <c r="Q1189" s="362">
        <v>277.58605403000001</v>
      </c>
      <c r="R1189" s="362">
        <v>397.23551950749015</v>
      </c>
      <c r="S1189" s="841">
        <v>32</v>
      </c>
      <c r="T1189" s="359">
        <v>0.12869026438480535</v>
      </c>
      <c r="U1189" s="664">
        <v>1.2867370521567674</v>
      </c>
      <c r="V1189" s="359">
        <v>0.13385813417326431</v>
      </c>
      <c r="W1189" s="664">
        <v>1.164846977084657</v>
      </c>
      <c r="X1189" s="359">
        <v>0.13997433682355376</v>
      </c>
      <c r="Y1189" s="664">
        <v>0.92057651726090195</v>
      </c>
      <c r="Z1189" s="359">
        <v>0.17889314257105848</v>
      </c>
      <c r="AA1189" s="664">
        <v>0.94484544026186679</v>
      </c>
      <c r="AB1189" s="359">
        <v>3.2883756903534171E-2</v>
      </c>
      <c r="AC1189" s="363">
        <v>0.57607025166044212</v>
      </c>
      <c r="AD1189" s="865">
        <v>29300722000143</v>
      </c>
      <c r="AE1189" s="360" t="s">
        <v>1829</v>
      </c>
      <c r="AF1189" s="844" t="s">
        <v>1830</v>
      </c>
      <c r="AG1189" s="364" t="s">
        <v>1439</v>
      </c>
      <c r="AH1189" s="364" t="s">
        <v>1747</v>
      </c>
      <c r="AI1189" s="364">
        <v>5000</v>
      </c>
      <c r="AJ1189" s="364">
        <v>500</v>
      </c>
      <c r="AK1189" s="364">
        <v>100</v>
      </c>
      <c r="AL1189" s="359">
        <v>0.02</v>
      </c>
      <c r="AM1189" s="359">
        <v>0.2</v>
      </c>
      <c r="AN1189" s="664" t="s">
        <v>64</v>
      </c>
      <c r="AO1189" s="357" t="s">
        <v>1323</v>
      </c>
      <c r="AP1189" s="360" t="s">
        <v>1762</v>
      </c>
      <c r="AQ1189" s="366" t="s">
        <v>668</v>
      </c>
      <c r="AR1189" s="359">
        <v>4.0000000000000001E-3</v>
      </c>
      <c r="AS1189" s="359">
        <v>4.0000000000000001E-3</v>
      </c>
      <c r="AT1189" s="359" t="s">
        <v>1417</v>
      </c>
      <c r="AX1189" s="198"/>
      <c r="AY1189" s="184"/>
      <c r="AZ1189" s="184"/>
      <c r="BA1189" s="184"/>
      <c r="BB1189" s="848"/>
      <c r="BC1189" s="184"/>
      <c r="BD1189" s="184"/>
      <c r="BE1189" s="184"/>
      <c r="BF1189" s="184"/>
      <c r="BG1189" s="848"/>
      <c r="BH1189" s="186"/>
      <c r="BI1189" s="199"/>
      <c r="BJ1189" s="199"/>
      <c r="BK1189" s="199"/>
      <c r="BL1189" s="186"/>
      <c r="BM1189" s="186"/>
      <c r="BN1189" s="186"/>
      <c r="BO1189" s="186"/>
      <c r="BP1189" s="186"/>
      <c r="BQ1189" s="186"/>
      <c r="BR1189" s="186"/>
      <c r="BS1189" s="186"/>
      <c r="BT1189" s="187"/>
      <c r="BU1189" s="188"/>
      <c r="BV1189" s="189"/>
      <c r="BW1189" s="185"/>
    </row>
    <row r="1190" spans="2:75" customFormat="1" ht="18.75">
      <c r="B1190" s="353" t="s">
        <v>1173</v>
      </c>
      <c r="C1190" s="354">
        <v>20391600000135</v>
      </c>
      <c r="D1190" s="355" t="s">
        <v>13</v>
      </c>
      <c r="E1190" s="355" t="s">
        <v>615</v>
      </c>
      <c r="F1190" s="355" t="s">
        <v>619</v>
      </c>
      <c r="G1190" s="356" t="s">
        <v>34</v>
      </c>
      <c r="H1190" s="356" t="s">
        <v>865</v>
      </c>
      <c r="I1190" s="356" t="s">
        <v>34</v>
      </c>
      <c r="J1190" s="356" t="s">
        <v>1417</v>
      </c>
      <c r="K1190" s="357" t="s">
        <v>48</v>
      </c>
      <c r="L1190" s="358"/>
      <c r="M1190" s="358" t="s">
        <v>1414</v>
      </c>
      <c r="N1190" s="357">
        <v>383791</v>
      </c>
      <c r="O1190" s="357" t="s">
        <v>1320</v>
      </c>
      <c r="P1190" s="361">
        <v>41976</v>
      </c>
      <c r="Q1190" s="362">
        <v>11.831435000000001</v>
      </c>
      <c r="R1190" s="362">
        <v>13.988850928286849</v>
      </c>
      <c r="S1190" s="841">
        <v>32</v>
      </c>
      <c r="T1190" s="359">
        <v>0.18059932952281366</v>
      </c>
      <c r="U1190" s="664">
        <v>1.8057609097515521</v>
      </c>
      <c r="V1190" s="359">
        <v>0.17486920727970889</v>
      </c>
      <c r="W1190" s="664">
        <v>1.5217294693596863</v>
      </c>
      <c r="X1190" s="359">
        <v>0.19118737418122245</v>
      </c>
      <c r="Y1190" s="664">
        <v>1.2573919695713132</v>
      </c>
      <c r="Z1190" s="359">
        <v>0.24042192488793179</v>
      </c>
      <c r="AA1190" s="664">
        <v>1.2698170326965557</v>
      </c>
      <c r="AB1190" s="359">
        <v>5.9170508251297251E-2</v>
      </c>
      <c r="AC1190" s="363">
        <v>1.0132484745065524</v>
      </c>
      <c r="AD1190" s="865">
        <v>10347249000121</v>
      </c>
      <c r="AE1190" s="360" t="s">
        <v>1829</v>
      </c>
      <c r="AF1190" s="844" t="s">
        <v>1830</v>
      </c>
      <c r="AG1190" s="364" t="s">
        <v>1439</v>
      </c>
      <c r="AH1190" s="364" t="s">
        <v>1747</v>
      </c>
      <c r="AI1190" s="364">
        <v>5000</v>
      </c>
      <c r="AJ1190" s="364">
        <v>500</v>
      </c>
      <c r="AK1190" s="364">
        <v>100</v>
      </c>
      <c r="AL1190" s="359">
        <v>0.02</v>
      </c>
      <c r="AM1190" s="359">
        <v>0</v>
      </c>
      <c r="AN1190" s="664" t="s">
        <v>64</v>
      </c>
      <c r="AO1190" s="357" t="s">
        <v>1323</v>
      </c>
      <c r="AP1190" s="360" t="s">
        <v>1762</v>
      </c>
      <c r="AQ1190" s="366" t="s">
        <v>668</v>
      </c>
      <c r="AR1190" s="359">
        <v>0</v>
      </c>
      <c r="AS1190" s="359">
        <v>0</v>
      </c>
      <c r="AT1190" s="359" t="s">
        <v>1417</v>
      </c>
      <c r="AX1190" s="198"/>
      <c r="AY1190" s="184"/>
      <c r="AZ1190" s="184"/>
      <c r="BA1190" s="184"/>
      <c r="BB1190" s="848"/>
      <c r="BC1190" s="184"/>
      <c r="BD1190" s="184"/>
      <c r="BE1190" s="184"/>
      <c r="BF1190" s="184"/>
      <c r="BG1190" s="848"/>
      <c r="BH1190" s="186"/>
      <c r="BI1190" s="199"/>
      <c r="BJ1190" s="199"/>
      <c r="BK1190" s="199"/>
      <c r="BL1190" s="186"/>
      <c r="BM1190" s="186"/>
      <c r="BN1190" s="186"/>
      <c r="BO1190" s="186"/>
      <c r="BP1190" s="186"/>
      <c r="BQ1190" s="186"/>
      <c r="BR1190" s="186"/>
      <c r="BS1190" s="186"/>
      <c r="BT1190" s="187"/>
      <c r="BU1190" s="188"/>
      <c r="BV1190" s="189"/>
      <c r="BW1190" s="185"/>
    </row>
    <row r="1191" spans="2:75" customFormat="1" ht="18.75">
      <c r="B1191" s="353" t="s">
        <v>526</v>
      </c>
      <c r="C1191" s="354">
        <v>37093442000130</v>
      </c>
      <c r="D1191" s="355" t="s">
        <v>13</v>
      </c>
      <c r="E1191" s="355" t="s">
        <v>615</v>
      </c>
      <c r="F1191" s="355" t="s">
        <v>619</v>
      </c>
      <c r="G1191" s="356" t="s">
        <v>34</v>
      </c>
      <c r="H1191" s="356" t="s">
        <v>1336</v>
      </c>
      <c r="I1191" s="356" t="s">
        <v>34</v>
      </c>
      <c r="J1191" s="356" t="s">
        <v>1417</v>
      </c>
      <c r="K1191" s="357" t="s">
        <v>48</v>
      </c>
      <c r="L1191" s="358"/>
      <c r="M1191" s="358" t="s">
        <v>34</v>
      </c>
      <c r="N1191" s="357">
        <v>559172</v>
      </c>
      <c r="O1191" s="357" t="s">
        <v>1320</v>
      </c>
      <c r="P1191" s="361">
        <v>44140</v>
      </c>
      <c r="Q1191" s="362">
        <v>215.12939718000001</v>
      </c>
      <c r="R1191" s="362">
        <v>346.24988038533849</v>
      </c>
      <c r="S1191" s="841">
        <v>32</v>
      </c>
      <c r="T1191" s="359">
        <v>0.11785042195105011</v>
      </c>
      <c r="U1191" s="664">
        <v>1.1783525759438105</v>
      </c>
      <c r="V1191" s="359">
        <v>0.11375796966578244</v>
      </c>
      <c r="W1191" s="664">
        <v>0.98993331935252193</v>
      </c>
      <c r="X1191" s="359"/>
      <c r="Y1191" s="664"/>
      <c r="Z1191" s="359"/>
      <c r="AA1191" s="664"/>
      <c r="AB1191" s="359">
        <v>2.2530606737144809E-2</v>
      </c>
      <c r="AC1191" s="363">
        <v>-5.1343952074533919E-2</v>
      </c>
      <c r="AD1191" s="865">
        <v>37092411000164</v>
      </c>
      <c r="AE1191" s="360" t="s">
        <v>1829</v>
      </c>
      <c r="AF1191" s="844" t="s">
        <v>1830</v>
      </c>
      <c r="AG1191" s="364" t="s">
        <v>1439</v>
      </c>
      <c r="AH1191" s="364" t="s">
        <v>1747</v>
      </c>
      <c r="AI1191" s="364">
        <v>5000</v>
      </c>
      <c r="AJ1191" s="364">
        <v>0</v>
      </c>
      <c r="AK1191" s="364">
        <v>0</v>
      </c>
      <c r="AL1191" s="359">
        <v>0.02</v>
      </c>
      <c r="AM1191" s="359">
        <v>0.2</v>
      </c>
      <c r="AN1191" s="664" t="s">
        <v>64</v>
      </c>
      <c r="AO1191" s="357" t="s">
        <v>1323</v>
      </c>
      <c r="AP1191" s="360" t="s">
        <v>1762</v>
      </c>
      <c r="AQ1191" s="366" t="s">
        <v>668</v>
      </c>
      <c r="AR1191" s="359">
        <v>4.0000000000000001E-3</v>
      </c>
      <c r="AS1191" s="359">
        <v>4.0000000000000001E-3</v>
      </c>
      <c r="AT1191" s="359" t="s">
        <v>1417</v>
      </c>
      <c r="AX1191" s="198"/>
      <c r="AY1191" s="184"/>
      <c r="AZ1191" s="184"/>
      <c r="BA1191" s="184"/>
      <c r="BB1191" s="848"/>
      <c r="BC1191" s="184"/>
      <c r="BD1191" s="184"/>
      <c r="BE1191" s="184"/>
      <c r="BF1191" s="184"/>
      <c r="BG1191" s="848"/>
      <c r="BH1191" s="186"/>
      <c r="BI1191" s="199"/>
      <c r="BJ1191" s="199"/>
      <c r="BK1191" s="199"/>
      <c r="BL1191" s="186"/>
      <c r="BM1191" s="186"/>
      <c r="BN1191" s="186"/>
      <c r="BO1191" s="186"/>
      <c r="BP1191" s="186"/>
      <c r="BQ1191" s="186"/>
      <c r="BR1191" s="186"/>
      <c r="BS1191" s="186"/>
      <c r="BT1191" s="187"/>
      <c r="BU1191" s="188"/>
      <c r="BV1191" s="189"/>
      <c r="BW1191" s="185"/>
    </row>
    <row r="1192" spans="2:75" customFormat="1" ht="18.75">
      <c r="B1192" s="353" t="s">
        <v>364</v>
      </c>
      <c r="C1192" s="354">
        <v>26305892000122</v>
      </c>
      <c r="D1192" s="355" t="s">
        <v>13</v>
      </c>
      <c r="E1192" s="355" t="s">
        <v>615</v>
      </c>
      <c r="F1192" s="355" t="s">
        <v>619</v>
      </c>
      <c r="G1192" s="356" t="s">
        <v>34</v>
      </c>
      <c r="H1192" s="356" t="s">
        <v>1336</v>
      </c>
      <c r="I1192" s="356" t="s">
        <v>34</v>
      </c>
      <c r="J1192" s="356" t="s">
        <v>1417</v>
      </c>
      <c r="K1192" s="357" t="s">
        <v>48</v>
      </c>
      <c r="L1192" s="358"/>
      <c r="M1192" s="358" t="s">
        <v>34</v>
      </c>
      <c r="N1192" s="357">
        <v>503746</v>
      </c>
      <c r="O1192" s="357" t="s">
        <v>1320</v>
      </c>
      <c r="P1192" s="361">
        <v>43680</v>
      </c>
      <c r="Q1192" s="362">
        <v>340.54792200000003</v>
      </c>
      <c r="R1192" s="362">
        <v>611.19537883266958</v>
      </c>
      <c r="S1192" s="841">
        <v>32</v>
      </c>
      <c r="T1192" s="359">
        <v>0.10506197167132947</v>
      </c>
      <c r="U1192" s="664">
        <v>1.0504845286346776</v>
      </c>
      <c r="V1192" s="359">
        <v>9.809645973908987E-2</v>
      </c>
      <c r="W1192" s="664">
        <v>0.85364528121899064</v>
      </c>
      <c r="X1192" s="359">
        <v>0.12664255551699877</v>
      </c>
      <c r="Y1192" s="664">
        <v>0.8328966962123967</v>
      </c>
      <c r="Z1192" s="359">
        <v>0.17535770016864105</v>
      </c>
      <c r="AA1192" s="664">
        <v>0.92617258011069736</v>
      </c>
      <c r="AB1192" s="359">
        <v>4.7110991635190058E-2</v>
      </c>
      <c r="AC1192" s="363">
        <v>-0.35699355363711094</v>
      </c>
      <c r="AD1192" s="865">
        <v>32666303000134</v>
      </c>
      <c r="AE1192" s="360" t="s">
        <v>1829</v>
      </c>
      <c r="AF1192" s="844" t="s">
        <v>1830</v>
      </c>
      <c r="AG1192" s="364" t="s">
        <v>1439</v>
      </c>
      <c r="AH1192" s="364" t="s">
        <v>1747</v>
      </c>
      <c r="AI1192" s="364">
        <v>5000</v>
      </c>
      <c r="AJ1192" s="364">
        <v>500</v>
      </c>
      <c r="AK1192" s="364">
        <v>100</v>
      </c>
      <c r="AL1192" s="359">
        <v>0.02</v>
      </c>
      <c r="AM1192" s="359">
        <v>0.2</v>
      </c>
      <c r="AN1192" s="664" t="s">
        <v>64</v>
      </c>
      <c r="AO1192" s="357" t="s">
        <v>1323</v>
      </c>
      <c r="AP1192" s="360" t="s">
        <v>1762</v>
      </c>
      <c r="AQ1192" s="366" t="s">
        <v>668</v>
      </c>
      <c r="AR1192" s="359">
        <v>4.0000000000000001E-3</v>
      </c>
      <c r="AS1192" s="359">
        <v>4.0000000000000001E-3</v>
      </c>
      <c r="AT1192" s="359" t="s">
        <v>1417</v>
      </c>
      <c r="AX1192" s="198"/>
      <c r="AY1192" s="184"/>
      <c r="AZ1192" s="184"/>
      <c r="BA1192" s="184"/>
      <c r="BB1192" s="848"/>
      <c r="BC1192" s="184"/>
      <c r="BD1192" s="184"/>
      <c r="BE1192" s="184"/>
      <c r="BF1192" s="184"/>
      <c r="BG1192" s="848"/>
      <c r="BH1192" s="186"/>
      <c r="BI1192" s="199"/>
      <c r="BJ1192" s="199"/>
      <c r="BK1192" s="199"/>
      <c r="BL1192" s="186"/>
      <c r="BM1192" s="186"/>
      <c r="BN1192" s="186"/>
      <c r="BO1192" s="186"/>
      <c r="BP1192" s="186"/>
      <c r="BQ1192" s="186"/>
      <c r="BR1192" s="186"/>
      <c r="BS1192" s="186"/>
      <c r="BT1192" s="187"/>
      <c r="BU1192" s="188"/>
      <c r="BV1192" s="189"/>
      <c r="BW1192" s="185"/>
    </row>
    <row r="1193" spans="2:75" customFormat="1" ht="18.75">
      <c r="B1193" s="353" t="s">
        <v>539</v>
      </c>
      <c r="C1193" s="354">
        <v>42774128000152</v>
      </c>
      <c r="D1193" s="355" t="s">
        <v>13</v>
      </c>
      <c r="E1193" s="355" t="s">
        <v>615</v>
      </c>
      <c r="F1193" s="355" t="s">
        <v>619</v>
      </c>
      <c r="G1193" s="356" t="s">
        <v>34</v>
      </c>
      <c r="H1193" s="356" t="s">
        <v>865</v>
      </c>
      <c r="I1193" s="356" t="s">
        <v>34</v>
      </c>
      <c r="J1193" s="356" t="s">
        <v>608</v>
      </c>
      <c r="K1193" s="357" t="s">
        <v>48</v>
      </c>
      <c r="L1193" s="358"/>
      <c r="M1193" s="358" t="s">
        <v>34</v>
      </c>
      <c r="N1193" s="357">
        <v>604951</v>
      </c>
      <c r="O1193" s="357" t="s">
        <v>1320</v>
      </c>
      <c r="P1193" s="361">
        <v>44407</v>
      </c>
      <c r="Q1193" s="362">
        <v>0</v>
      </c>
      <c r="R1193" s="362">
        <v>0</v>
      </c>
      <c r="S1193" s="841">
        <v>32</v>
      </c>
      <c r="T1193" s="359"/>
      <c r="U1193" s="664"/>
      <c r="V1193" s="359"/>
      <c r="W1193" s="664"/>
      <c r="X1193" s="359"/>
      <c r="Y1193" s="664"/>
      <c r="Z1193" s="359"/>
      <c r="AA1193" s="664"/>
      <c r="AB1193" s="359"/>
      <c r="AC1193" s="363"/>
      <c r="AD1193" s="865">
        <v>42747269000186</v>
      </c>
      <c r="AE1193" s="360" t="s">
        <v>2693</v>
      </c>
      <c r="AF1193" s="844" t="s">
        <v>1760</v>
      </c>
      <c r="AG1193" s="364" t="s">
        <v>1435</v>
      </c>
      <c r="AH1193" s="364" t="s">
        <v>1742</v>
      </c>
      <c r="AI1193" s="364">
        <v>5000</v>
      </c>
      <c r="AJ1193" s="364">
        <v>1000</v>
      </c>
      <c r="AK1193" s="364">
        <v>5000</v>
      </c>
      <c r="AL1193" s="359">
        <v>1.9E-2</v>
      </c>
      <c r="AM1193" s="359">
        <v>0.2</v>
      </c>
      <c r="AN1193" s="664" t="s">
        <v>34</v>
      </c>
      <c r="AO1193" s="357" t="s">
        <v>1323</v>
      </c>
      <c r="AP1193" s="360" t="s">
        <v>1762</v>
      </c>
      <c r="AQ1193" s="366" t="s">
        <v>668</v>
      </c>
      <c r="AR1193" s="359">
        <v>6.3333333333333297E-3</v>
      </c>
      <c r="AS1193" s="359">
        <v>6.3333333333333297E-3</v>
      </c>
      <c r="AT1193" s="359" t="s">
        <v>1417</v>
      </c>
      <c r="AX1193" s="198"/>
      <c r="AY1193" s="184"/>
      <c r="AZ1193" s="184"/>
      <c r="BA1193" s="184"/>
      <c r="BB1193" s="848"/>
      <c r="BC1193" s="184"/>
      <c r="BD1193" s="184"/>
      <c r="BE1193" s="184"/>
      <c r="BF1193" s="184"/>
      <c r="BG1193" s="848"/>
      <c r="BH1193" s="186"/>
      <c r="BI1193" s="199"/>
      <c r="BJ1193" s="199"/>
      <c r="BK1193" s="199"/>
      <c r="BL1193" s="186"/>
      <c r="BM1193" s="186"/>
      <c r="BN1193" s="186"/>
      <c r="BO1193" s="186"/>
      <c r="BP1193" s="186"/>
      <c r="BQ1193" s="186"/>
      <c r="BR1193" s="186"/>
      <c r="BS1193" s="186"/>
      <c r="BT1193" s="187"/>
      <c r="BU1193" s="188"/>
      <c r="BV1193" s="189"/>
      <c r="BW1193" s="185"/>
    </row>
    <row r="1194" spans="2:75" customFormat="1" ht="18.75">
      <c r="B1194" s="353" t="s">
        <v>1707</v>
      </c>
      <c r="C1194" s="354">
        <v>23711497000151</v>
      </c>
      <c r="D1194" s="355" t="s">
        <v>13</v>
      </c>
      <c r="E1194" s="355" t="s">
        <v>615</v>
      </c>
      <c r="F1194" s="355" t="s">
        <v>619</v>
      </c>
      <c r="G1194" s="356" t="s">
        <v>1417</v>
      </c>
      <c r="H1194" s="356" t="s">
        <v>1337</v>
      </c>
      <c r="I1194" s="356" t="s">
        <v>1417</v>
      </c>
      <c r="J1194" s="356" t="s">
        <v>608</v>
      </c>
      <c r="K1194" s="357" t="s">
        <v>48</v>
      </c>
      <c r="L1194" s="358"/>
      <c r="M1194" s="358" t="s">
        <v>1417</v>
      </c>
      <c r="N1194" s="357">
        <v>416630</v>
      </c>
      <c r="O1194" s="357" t="s">
        <v>1320</v>
      </c>
      <c r="P1194" s="361">
        <v>42426</v>
      </c>
      <c r="Q1194" s="362">
        <v>12.082401000000001</v>
      </c>
      <c r="R1194" s="362">
        <v>16.040081021052632</v>
      </c>
      <c r="S1194" s="841">
        <v>32</v>
      </c>
      <c r="T1194" s="359">
        <v>0.16302864082110724</v>
      </c>
      <c r="U1194" s="664">
        <v>1.6300766317490323</v>
      </c>
      <c r="V1194" s="359">
        <v>0.15413972376129825</v>
      </c>
      <c r="W1194" s="664">
        <v>1.3413394141562298</v>
      </c>
      <c r="X1194" s="359">
        <v>8.8665561472064836E-2</v>
      </c>
      <c r="Y1194" s="664">
        <v>0.58313141989611428</v>
      </c>
      <c r="Z1194" s="359">
        <v>0.12819599677514804</v>
      </c>
      <c r="AA1194" s="664">
        <v>0.67708242625740189</v>
      </c>
      <c r="AB1194" s="359">
        <v>0.26379195625150825</v>
      </c>
      <c r="AC1194" s="363">
        <v>0.14869651167678241</v>
      </c>
      <c r="AD1194" s="865">
        <v>44643074000111</v>
      </c>
      <c r="AE1194" s="360" t="s">
        <v>1837</v>
      </c>
      <c r="AF1194" s="844" t="s">
        <v>1741</v>
      </c>
      <c r="AG1194" s="364" t="s">
        <v>1436</v>
      </c>
      <c r="AH1194" s="364" t="s">
        <v>1747</v>
      </c>
      <c r="AI1194" s="364">
        <v>1000</v>
      </c>
      <c r="AJ1194" s="364">
        <v>500</v>
      </c>
      <c r="AK1194" s="364">
        <v>500</v>
      </c>
      <c r="AL1194" s="359">
        <v>0.02</v>
      </c>
      <c r="AM1194" s="359">
        <v>0.2</v>
      </c>
      <c r="AN1194" s="664" t="s">
        <v>64</v>
      </c>
      <c r="AO1194" s="357" t="s">
        <v>1323</v>
      </c>
      <c r="AP1194" s="360" t="s">
        <v>1762</v>
      </c>
      <c r="AQ1194" s="366" t="s">
        <v>668</v>
      </c>
      <c r="AR1194" s="359">
        <v>4.9333333333333304E-3</v>
      </c>
      <c r="AS1194" s="359">
        <v>4.9333333333333304E-3</v>
      </c>
      <c r="AT1194" s="359" t="s">
        <v>1417</v>
      </c>
      <c r="AX1194" s="198"/>
      <c r="AY1194" s="184"/>
      <c r="AZ1194" s="184"/>
      <c r="BA1194" s="184"/>
      <c r="BB1194" s="848"/>
      <c r="BC1194" s="184"/>
      <c r="BD1194" s="184"/>
      <c r="BE1194" s="184"/>
      <c r="BF1194" s="184"/>
      <c r="BG1194" s="848"/>
      <c r="BH1194" s="186"/>
      <c r="BI1194" s="199"/>
      <c r="BJ1194" s="199"/>
      <c r="BK1194" s="199"/>
      <c r="BL1194" s="186"/>
      <c r="BM1194" s="186"/>
      <c r="BN1194" s="186"/>
      <c r="BO1194" s="186"/>
      <c r="BP1194" s="186"/>
      <c r="BQ1194" s="186"/>
      <c r="BR1194" s="186"/>
      <c r="BS1194" s="186"/>
      <c r="BT1194" s="187"/>
      <c r="BU1194" s="188"/>
      <c r="BV1194" s="189"/>
      <c r="BW1194" s="185"/>
    </row>
    <row r="1195" spans="2:75" customFormat="1" ht="18.75">
      <c r="B1195" s="353" t="s">
        <v>568</v>
      </c>
      <c r="C1195" s="354">
        <v>42747231000103</v>
      </c>
      <c r="D1195" s="355" t="s">
        <v>14</v>
      </c>
      <c r="E1195" s="355" t="s">
        <v>614</v>
      </c>
      <c r="F1195" s="355" t="s">
        <v>610</v>
      </c>
      <c r="G1195" s="356" t="s">
        <v>1417</v>
      </c>
      <c r="H1195" s="356" t="s">
        <v>1336</v>
      </c>
      <c r="I1195" s="356" t="s">
        <v>34</v>
      </c>
      <c r="J1195" s="356" t="s">
        <v>608</v>
      </c>
      <c r="K1195" s="357" t="s">
        <v>48</v>
      </c>
      <c r="L1195" s="358"/>
      <c r="M1195" s="358" t="s">
        <v>34</v>
      </c>
      <c r="N1195" s="357">
        <v>606278</v>
      </c>
      <c r="O1195" s="357" t="s">
        <v>1320</v>
      </c>
      <c r="P1195" s="361">
        <v>44406</v>
      </c>
      <c r="Q1195" s="362">
        <v>23.628486850000002</v>
      </c>
      <c r="R1195" s="362">
        <v>18.38631487175299</v>
      </c>
      <c r="S1195" s="841">
        <v>32</v>
      </c>
      <c r="T1195" s="359">
        <v>8.8016878679516353E-2</v>
      </c>
      <c r="U1195" s="664">
        <v>0.88005553142287918</v>
      </c>
      <c r="V1195" s="359">
        <v>8.1801090181237823E-2</v>
      </c>
      <c r="W1195" s="664">
        <v>0.71184133267917504</v>
      </c>
      <c r="X1195" s="359"/>
      <c r="Y1195" s="664"/>
      <c r="Z1195" s="359"/>
      <c r="AA1195" s="664"/>
      <c r="AB1195" s="359">
        <v>8.4693918193818121E-2</v>
      </c>
      <c r="AC1195" s="363">
        <v>-0.3909807289974187</v>
      </c>
      <c r="AD1195" s="865">
        <v>0</v>
      </c>
      <c r="AE1195" s="360" t="s">
        <v>2075</v>
      </c>
      <c r="AF1195" s="844" t="s">
        <v>1760</v>
      </c>
      <c r="AG1195" s="364" t="s">
        <v>1435</v>
      </c>
      <c r="AH1195" s="364" t="s">
        <v>1817</v>
      </c>
      <c r="AI1195" s="364">
        <v>0</v>
      </c>
      <c r="AJ1195" s="364">
        <v>0</v>
      </c>
      <c r="AK1195" s="364">
        <v>0</v>
      </c>
      <c r="AL1195" s="359">
        <v>0</v>
      </c>
      <c r="AM1195" s="359">
        <v>0</v>
      </c>
      <c r="AN1195" s="664" t="s">
        <v>34</v>
      </c>
      <c r="AO1195" s="357" t="s">
        <v>1323</v>
      </c>
      <c r="AP1195" s="360" t="s">
        <v>1744</v>
      </c>
      <c r="AQ1195" s="366" t="s">
        <v>659</v>
      </c>
      <c r="AR1195" s="359">
        <v>6.6666666666666697E-3</v>
      </c>
      <c r="AS1195" s="359">
        <v>6.6666666666666697E-3</v>
      </c>
      <c r="AT1195" s="359" t="s">
        <v>1417</v>
      </c>
      <c r="AX1195" s="198"/>
      <c r="AY1195" s="184"/>
      <c r="AZ1195" s="184"/>
      <c r="BA1195" s="184"/>
      <c r="BB1195" s="848"/>
      <c r="BC1195" s="184"/>
      <c r="BD1195" s="184"/>
      <c r="BE1195" s="184"/>
      <c r="BF1195" s="184"/>
      <c r="BG1195" s="848"/>
      <c r="BH1195" s="186"/>
      <c r="BI1195" s="199"/>
      <c r="BJ1195" s="199"/>
      <c r="BK1195" s="199"/>
      <c r="BL1195" s="186"/>
      <c r="BM1195" s="186"/>
      <c r="BN1195" s="186"/>
      <c r="BO1195" s="186"/>
      <c r="BP1195" s="186"/>
      <c r="BQ1195" s="186"/>
      <c r="BR1195" s="186"/>
      <c r="BS1195" s="186"/>
      <c r="BT1195" s="187"/>
      <c r="BU1195" s="188"/>
      <c r="BV1195" s="189"/>
      <c r="BW1195" s="185"/>
    </row>
    <row r="1196" spans="2:75" customFormat="1" ht="18.75">
      <c r="B1196" s="353" t="s">
        <v>501</v>
      </c>
      <c r="C1196" s="354">
        <v>34218661000100</v>
      </c>
      <c r="D1196" s="355" t="s">
        <v>14</v>
      </c>
      <c r="E1196" s="355" t="s">
        <v>607</v>
      </c>
      <c r="F1196" s="355" t="s">
        <v>860</v>
      </c>
      <c r="G1196" s="356" t="s">
        <v>1417</v>
      </c>
      <c r="H1196" s="356" t="s">
        <v>34</v>
      </c>
      <c r="I1196" s="356" t="s">
        <v>34</v>
      </c>
      <c r="J1196" s="356" t="s">
        <v>611</v>
      </c>
      <c r="K1196" s="357" t="s">
        <v>48</v>
      </c>
      <c r="L1196" s="358"/>
      <c r="M1196" s="358" t="s">
        <v>1414</v>
      </c>
      <c r="N1196" s="357">
        <v>524085</v>
      </c>
      <c r="O1196" s="357" t="s">
        <v>1320</v>
      </c>
      <c r="P1196" s="361">
        <v>43766</v>
      </c>
      <c r="Q1196" s="362">
        <v>0</v>
      </c>
      <c r="R1196" s="362">
        <v>0</v>
      </c>
      <c r="S1196" s="841">
        <v>32</v>
      </c>
      <c r="T1196" s="359"/>
      <c r="U1196" s="664"/>
      <c r="V1196" s="359"/>
      <c r="W1196" s="664"/>
      <c r="X1196" s="359"/>
      <c r="Y1196" s="664"/>
      <c r="Z1196" s="359"/>
      <c r="AA1196" s="664"/>
      <c r="AB1196" s="359"/>
      <c r="AC1196" s="363"/>
      <c r="AD1196" s="865">
        <v>0</v>
      </c>
      <c r="AE1196" s="360" t="s">
        <v>2014</v>
      </c>
      <c r="AF1196" s="844" t="s">
        <v>1760</v>
      </c>
      <c r="AG1196" s="364" t="s">
        <v>1435</v>
      </c>
      <c r="AH1196" s="364" t="s">
        <v>1742</v>
      </c>
      <c r="AI1196" s="364">
        <v>5000</v>
      </c>
      <c r="AJ1196" s="364">
        <v>100</v>
      </c>
      <c r="AK1196" s="364">
        <v>100</v>
      </c>
      <c r="AL1196" s="359">
        <v>9.0000000000000011E-3</v>
      </c>
      <c r="AM1196" s="359">
        <v>0.1</v>
      </c>
      <c r="AN1196" s="664" t="s">
        <v>2161</v>
      </c>
      <c r="AO1196" s="357" t="s">
        <v>1323</v>
      </c>
      <c r="AP1196" s="360" t="s">
        <v>1744</v>
      </c>
      <c r="AQ1196" s="366" t="s">
        <v>687</v>
      </c>
      <c r="AR1196" s="359">
        <v>2.9997000000000001E-3</v>
      </c>
      <c r="AS1196" s="359">
        <v>2.9997000000000001E-3</v>
      </c>
      <c r="AT1196" s="359" t="s">
        <v>1417</v>
      </c>
      <c r="AX1196" s="198"/>
      <c r="AY1196" s="184"/>
      <c r="AZ1196" s="184"/>
      <c r="BA1196" s="184"/>
      <c r="BB1196" s="848"/>
      <c r="BC1196" s="184"/>
      <c r="BD1196" s="184"/>
      <c r="BE1196" s="184"/>
      <c r="BF1196" s="184"/>
      <c r="BG1196" s="848"/>
      <c r="BH1196" s="186"/>
      <c r="BI1196" s="199"/>
      <c r="BJ1196" s="199"/>
      <c r="BK1196" s="199"/>
      <c r="BL1196" s="186"/>
      <c r="BM1196" s="186"/>
      <c r="BN1196" s="186"/>
      <c r="BO1196" s="186"/>
      <c r="BP1196" s="186"/>
      <c r="BQ1196" s="186"/>
      <c r="BR1196" s="186"/>
      <c r="BS1196" s="186"/>
      <c r="BT1196" s="187"/>
      <c r="BU1196" s="188"/>
      <c r="BV1196" s="189"/>
      <c r="BW1196" s="185"/>
    </row>
    <row r="1197" spans="2:75" customFormat="1" ht="18.75">
      <c r="B1197" s="353" t="s">
        <v>1495</v>
      </c>
      <c r="C1197" s="354">
        <v>31594616000161</v>
      </c>
      <c r="D1197" s="355" t="s">
        <v>14</v>
      </c>
      <c r="E1197" s="355" t="s">
        <v>614</v>
      </c>
      <c r="F1197" s="355" t="s">
        <v>689</v>
      </c>
      <c r="G1197" s="356" t="s">
        <v>1417</v>
      </c>
      <c r="H1197" s="356" t="s">
        <v>865</v>
      </c>
      <c r="I1197" s="356" t="s">
        <v>34</v>
      </c>
      <c r="J1197" s="356" t="s">
        <v>608</v>
      </c>
      <c r="K1197" s="357" t="s">
        <v>48</v>
      </c>
      <c r="L1197" s="358"/>
      <c r="M1197" s="358" t="s">
        <v>1417</v>
      </c>
      <c r="N1197" s="357">
        <v>484350</v>
      </c>
      <c r="O1197" s="357" t="s">
        <v>1320</v>
      </c>
      <c r="P1197" s="361">
        <v>43464</v>
      </c>
      <c r="Q1197" s="362">
        <v>385.56599671999999</v>
      </c>
      <c r="R1197" s="362">
        <v>298.96687887000013</v>
      </c>
      <c r="S1197" s="841">
        <v>32</v>
      </c>
      <c r="T1197" s="359">
        <v>0.15599403883181706</v>
      </c>
      <c r="U1197" s="664">
        <v>1.5597396636025582</v>
      </c>
      <c r="V1197" s="359">
        <v>0.24586191475025032</v>
      </c>
      <c r="W1197" s="664">
        <v>2.1395151661562317</v>
      </c>
      <c r="X1197" s="359">
        <v>0.4753613551504583</v>
      </c>
      <c r="Y1197" s="664">
        <v>3.1263338030060575</v>
      </c>
      <c r="Z1197" s="359">
        <v>0.57858014976643357</v>
      </c>
      <c r="AA1197" s="664">
        <v>3.0558399750605272</v>
      </c>
      <c r="AB1197" s="359">
        <v>0.16326139688129671</v>
      </c>
      <c r="AC1197" s="363">
        <v>0.80207040484379866</v>
      </c>
      <c r="AD1197" s="865">
        <v>32071783000190</v>
      </c>
      <c r="AE1197" s="360" t="s">
        <v>1896</v>
      </c>
      <c r="AF1197" s="844" t="s">
        <v>1746</v>
      </c>
      <c r="AG1197" s="364" t="s">
        <v>59</v>
      </c>
      <c r="AH1197" s="364" t="s">
        <v>1742</v>
      </c>
      <c r="AI1197" s="364">
        <v>100000</v>
      </c>
      <c r="AJ1197" s="364">
        <v>50000</v>
      </c>
      <c r="AK1197" s="364">
        <v>50000</v>
      </c>
      <c r="AL1197" s="359">
        <v>1.9E-2</v>
      </c>
      <c r="AM1197" s="359">
        <v>0.2</v>
      </c>
      <c r="AN1197" s="664" t="s">
        <v>2156</v>
      </c>
      <c r="AO1197" s="357" t="s">
        <v>1323</v>
      </c>
      <c r="AP1197" s="360" t="s">
        <v>1744</v>
      </c>
      <c r="AQ1197" s="366" t="s">
        <v>659</v>
      </c>
      <c r="AR1197" s="359">
        <v>0</v>
      </c>
      <c r="AS1197" s="359">
        <v>0</v>
      </c>
      <c r="AT1197" s="359" t="s">
        <v>1417</v>
      </c>
      <c r="AX1197" s="198"/>
      <c r="AY1197" s="184"/>
      <c r="AZ1197" s="184"/>
      <c r="BA1197" s="184"/>
      <c r="BB1197" s="848"/>
      <c r="BC1197" s="184"/>
      <c r="BD1197" s="184"/>
      <c r="BE1197" s="184"/>
      <c r="BF1197" s="184"/>
      <c r="BG1197" s="848"/>
      <c r="BH1197" s="186"/>
      <c r="BI1197" s="199"/>
      <c r="BJ1197" s="199"/>
      <c r="BK1197" s="199"/>
      <c r="BL1197" s="186"/>
      <c r="BM1197" s="186"/>
      <c r="BN1197" s="186"/>
      <c r="BO1197" s="186"/>
      <c r="BP1197" s="186"/>
      <c r="BQ1197" s="186"/>
      <c r="BR1197" s="186"/>
      <c r="BS1197" s="186"/>
      <c r="BT1197" s="187"/>
      <c r="BU1197" s="188"/>
      <c r="BV1197" s="189"/>
      <c r="BW1197" s="185"/>
    </row>
    <row r="1198" spans="2:75" customFormat="1" ht="18.75">
      <c r="B1198" s="353" t="s">
        <v>749</v>
      </c>
      <c r="C1198" s="354">
        <v>29562563000155</v>
      </c>
      <c r="D1198" s="355" t="s">
        <v>14</v>
      </c>
      <c r="E1198" s="355" t="s">
        <v>614</v>
      </c>
      <c r="F1198" s="355" t="s">
        <v>689</v>
      </c>
      <c r="G1198" s="356" t="s">
        <v>1417</v>
      </c>
      <c r="H1198" s="356" t="s">
        <v>1337</v>
      </c>
      <c r="I1198" s="356" t="s">
        <v>34</v>
      </c>
      <c r="J1198" s="356" t="s">
        <v>608</v>
      </c>
      <c r="K1198" s="357" t="s">
        <v>48</v>
      </c>
      <c r="L1198" s="358"/>
      <c r="M1198" s="358" t="s">
        <v>1414</v>
      </c>
      <c r="N1198" s="357">
        <v>463825</v>
      </c>
      <c r="O1198" s="357" t="s">
        <v>1320</v>
      </c>
      <c r="P1198" s="361">
        <v>43173</v>
      </c>
      <c r="Q1198" s="362">
        <v>101.96726676999999</v>
      </c>
      <c r="R1198" s="362">
        <v>107.5611178439442</v>
      </c>
      <c r="S1198" s="841">
        <v>32</v>
      </c>
      <c r="T1198" s="359">
        <v>-2.8998196718337588E-2</v>
      </c>
      <c r="U1198" s="664">
        <v>-0.28994465386785978</v>
      </c>
      <c r="V1198" s="359">
        <v>-5.5591877483648799E-2</v>
      </c>
      <c r="W1198" s="664">
        <v>-0.48376612177687695</v>
      </c>
      <c r="X1198" s="359">
        <v>-2.9414626076776362E-2</v>
      </c>
      <c r="Y1198" s="664">
        <v>-0.19345270457987235</v>
      </c>
      <c r="Z1198" s="359">
        <v>3.2265620914581961E-2</v>
      </c>
      <c r="AA1198" s="664">
        <v>0.17041471998431285</v>
      </c>
      <c r="AB1198" s="359">
        <v>0.18538858942422401</v>
      </c>
      <c r="AC1198" s="363">
        <v>-0.91972573970981375</v>
      </c>
      <c r="AD1198" s="865">
        <v>29562526000147</v>
      </c>
      <c r="AE1198" s="360" t="s">
        <v>1977</v>
      </c>
      <c r="AF1198" s="844" t="s">
        <v>1760</v>
      </c>
      <c r="AG1198" s="364" t="s">
        <v>1435</v>
      </c>
      <c r="AH1198" s="364" t="s">
        <v>1742</v>
      </c>
      <c r="AI1198" s="364">
        <v>1000</v>
      </c>
      <c r="AJ1198" s="364">
        <v>500</v>
      </c>
      <c r="AK1198" s="364">
        <v>500</v>
      </c>
      <c r="AL1198" s="359">
        <v>1.34E-2</v>
      </c>
      <c r="AM1198" s="359">
        <v>0.2</v>
      </c>
      <c r="AN1198" s="664" t="s">
        <v>2175</v>
      </c>
      <c r="AO1198" s="357" t="s">
        <v>1323</v>
      </c>
      <c r="AP1198" s="360" t="s">
        <v>1762</v>
      </c>
      <c r="AQ1198" s="366" t="s">
        <v>668</v>
      </c>
      <c r="AR1198" s="359">
        <v>3.5737799999999999E-3</v>
      </c>
      <c r="AS1198" s="359">
        <v>3.5737799999999999E-3</v>
      </c>
      <c r="AT1198" s="359" t="s">
        <v>1417</v>
      </c>
      <c r="AX1198" s="198"/>
      <c r="AY1198" s="184"/>
      <c r="AZ1198" s="184"/>
      <c r="BA1198" s="184"/>
      <c r="BB1198" s="848"/>
      <c r="BC1198" s="184"/>
      <c r="BD1198" s="184"/>
      <c r="BE1198" s="184"/>
      <c r="BF1198" s="184"/>
      <c r="BG1198" s="848"/>
      <c r="BH1198" s="186"/>
      <c r="BI1198" s="199"/>
      <c r="BJ1198" s="199"/>
      <c r="BK1198" s="199"/>
      <c r="BL1198" s="186"/>
      <c r="BM1198" s="186"/>
      <c r="BN1198" s="186"/>
      <c r="BO1198" s="186"/>
      <c r="BP1198" s="186"/>
      <c r="BQ1198" s="186"/>
      <c r="BR1198" s="186"/>
      <c r="BS1198" s="186"/>
      <c r="BT1198" s="187"/>
      <c r="BU1198" s="188"/>
      <c r="BV1198" s="189"/>
      <c r="BW1198" s="185"/>
    </row>
    <row r="1199" spans="2:75" customFormat="1" ht="18.75">
      <c r="B1199" s="353" t="s">
        <v>83</v>
      </c>
      <c r="C1199" s="354">
        <v>15862830000103</v>
      </c>
      <c r="D1199" s="355" t="s">
        <v>14</v>
      </c>
      <c r="E1199" s="355" t="s">
        <v>607</v>
      </c>
      <c r="F1199" s="355" t="s">
        <v>689</v>
      </c>
      <c r="G1199" s="356" t="s">
        <v>1417</v>
      </c>
      <c r="H1199" s="356" t="s">
        <v>34</v>
      </c>
      <c r="I1199" s="356" t="s">
        <v>34</v>
      </c>
      <c r="J1199" s="356" t="s">
        <v>611</v>
      </c>
      <c r="K1199" s="357" t="s">
        <v>1417</v>
      </c>
      <c r="L1199" s="358"/>
      <c r="M1199" s="358" t="s">
        <v>34</v>
      </c>
      <c r="N1199" s="357">
        <v>311502</v>
      </c>
      <c r="O1199" s="357" t="s">
        <v>1320</v>
      </c>
      <c r="P1199" s="361">
        <v>41143</v>
      </c>
      <c r="Q1199" s="362">
        <v>191.86264199999999</v>
      </c>
      <c r="R1199" s="362">
        <v>158.46550101593618</v>
      </c>
      <c r="S1199" s="841">
        <v>32</v>
      </c>
      <c r="T1199" s="359">
        <v>0.14015912649629159</v>
      </c>
      <c r="U1199" s="664">
        <v>1.4014109157584391</v>
      </c>
      <c r="V1199" s="359">
        <v>0.14710313550279008</v>
      </c>
      <c r="W1199" s="664">
        <v>1.2801063138105824</v>
      </c>
      <c r="X1199" s="359">
        <v>0.15698209919626627</v>
      </c>
      <c r="Y1199" s="664">
        <v>1.0324323546006369</v>
      </c>
      <c r="Z1199" s="359">
        <v>-3.4554591130109613E-2</v>
      </c>
      <c r="AA1199" s="664">
        <v>-0.18250418881444125</v>
      </c>
      <c r="AB1199" s="359">
        <v>0.21662439985223531</v>
      </c>
      <c r="AC1199" s="363">
        <v>0.14859062721670299</v>
      </c>
      <c r="AD1199" s="865">
        <v>13950080000198</v>
      </c>
      <c r="AE1199" s="360" t="s">
        <v>1868</v>
      </c>
      <c r="AF1199" s="844" t="s">
        <v>1741</v>
      </c>
      <c r="AG1199" s="364" t="s">
        <v>1436</v>
      </c>
      <c r="AH1199" s="364" t="s">
        <v>1747</v>
      </c>
      <c r="AI1199" s="364">
        <v>500</v>
      </c>
      <c r="AJ1199" s="364">
        <v>100</v>
      </c>
      <c r="AK1199" s="364">
        <v>100</v>
      </c>
      <c r="AL1199" s="359">
        <v>1.9E-2</v>
      </c>
      <c r="AM1199" s="359">
        <v>0.2</v>
      </c>
      <c r="AN1199" s="664" t="s">
        <v>666</v>
      </c>
      <c r="AO1199" s="357" t="s">
        <v>1323</v>
      </c>
      <c r="AP1199" s="360" t="s">
        <v>1744</v>
      </c>
      <c r="AQ1199" s="366" t="s">
        <v>659</v>
      </c>
      <c r="AR1199" s="359">
        <v>3.9899999999999996E-3</v>
      </c>
      <c r="AS1199" s="359">
        <v>3.9899999999999996E-3</v>
      </c>
      <c r="AT1199" s="359" t="s">
        <v>1417</v>
      </c>
      <c r="AX1199" s="198"/>
      <c r="AY1199" s="184"/>
      <c r="AZ1199" s="184"/>
      <c r="BA1199" s="184"/>
      <c r="BB1199" s="848"/>
      <c r="BC1199" s="184"/>
      <c r="BD1199" s="184"/>
      <c r="BE1199" s="184"/>
      <c r="BF1199" s="184"/>
      <c r="BG1199" s="848"/>
      <c r="BH1199" s="186"/>
      <c r="BI1199" s="199"/>
      <c r="BJ1199" s="199"/>
      <c r="BK1199" s="199"/>
      <c r="BL1199" s="186"/>
      <c r="BM1199" s="186"/>
      <c r="BN1199" s="186"/>
      <c r="BO1199" s="186"/>
      <c r="BP1199" s="186"/>
      <c r="BQ1199" s="186"/>
      <c r="BR1199" s="186"/>
      <c r="BS1199" s="186"/>
      <c r="BT1199" s="187"/>
      <c r="BU1199" s="188"/>
      <c r="BV1199" s="189"/>
      <c r="BW1199" s="185"/>
    </row>
    <row r="1200" spans="2:75" customFormat="1" ht="18.75">
      <c r="B1200" s="353" t="s">
        <v>753</v>
      </c>
      <c r="C1200" s="354">
        <v>38026540000117</v>
      </c>
      <c r="D1200" s="355" t="s">
        <v>14</v>
      </c>
      <c r="E1200" s="355" t="s">
        <v>607</v>
      </c>
      <c r="F1200" s="355" t="s">
        <v>689</v>
      </c>
      <c r="G1200" s="356" t="s">
        <v>1417</v>
      </c>
      <c r="H1200" s="356" t="s">
        <v>34</v>
      </c>
      <c r="I1200" s="356" t="s">
        <v>34</v>
      </c>
      <c r="J1200" s="356" t="s">
        <v>608</v>
      </c>
      <c r="K1200" s="357" t="s">
        <v>48</v>
      </c>
      <c r="L1200" s="358"/>
      <c r="M1200" s="358" t="s">
        <v>34</v>
      </c>
      <c r="N1200" s="357">
        <v>566101</v>
      </c>
      <c r="O1200" s="357" t="s">
        <v>1320</v>
      </c>
      <c r="P1200" s="361">
        <v>44189</v>
      </c>
      <c r="Q1200" s="362">
        <v>10.11255603</v>
      </c>
      <c r="R1200" s="362">
        <v>8.196267703760002</v>
      </c>
      <c r="S1200" s="841">
        <v>32</v>
      </c>
      <c r="T1200" s="359">
        <v>0.12896739762146248</v>
      </c>
      <c r="U1200" s="664">
        <v>1.2895080279232369</v>
      </c>
      <c r="V1200" s="359">
        <v>0.13703767850672022</v>
      </c>
      <c r="W1200" s="664">
        <v>1.1925156923869245</v>
      </c>
      <c r="X1200" s="359"/>
      <c r="Y1200" s="664"/>
      <c r="Z1200" s="359"/>
      <c r="AA1200" s="664"/>
      <c r="AB1200" s="359">
        <v>0.22000776139103073</v>
      </c>
      <c r="AC1200" s="363">
        <v>0.10055508182320674</v>
      </c>
      <c r="AD1200" s="865">
        <v>38026392000130</v>
      </c>
      <c r="AE1200" s="360" t="s">
        <v>1868</v>
      </c>
      <c r="AF1200" s="844" t="s">
        <v>1741</v>
      </c>
      <c r="AG1200" s="364" t="s">
        <v>1436</v>
      </c>
      <c r="AH1200" s="364" t="s">
        <v>1747</v>
      </c>
      <c r="AI1200" s="364">
        <v>500</v>
      </c>
      <c r="AJ1200" s="364">
        <v>100</v>
      </c>
      <c r="AK1200" s="364">
        <v>100</v>
      </c>
      <c r="AL1200" s="359">
        <v>2.5000000000000001E-2</v>
      </c>
      <c r="AM1200" s="359">
        <v>0.2</v>
      </c>
      <c r="AN1200" s="664" t="s">
        <v>34</v>
      </c>
      <c r="AO1200" s="357" t="s">
        <v>1323</v>
      </c>
      <c r="AP1200" s="360" t="s">
        <v>1744</v>
      </c>
      <c r="AQ1200" s="366" t="s">
        <v>659</v>
      </c>
      <c r="AR1200" s="359">
        <v>5.0666666666666698E-3</v>
      </c>
      <c r="AS1200" s="359">
        <v>5.0666666666666698E-3</v>
      </c>
      <c r="AT1200" s="359" t="s">
        <v>1417</v>
      </c>
      <c r="AX1200" s="198"/>
      <c r="AY1200" s="184"/>
      <c r="AZ1200" s="184"/>
      <c r="BA1200" s="184"/>
      <c r="BB1200" s="848"/>
      <c r="BC1200" s="184"/>
      <c r="BD1200" s="184"/>
      <c r="BE1200" s="184"/>
      <c r="BF1200" s="184"/>
      <c r="BG1200" s="848"/>
      <c r="BH1200" s="186"/>
      <c r="BI1200" s="199"/>
      <c r="BJ1200" s="199"/>
      <c r="BK1200" s="199"/>
      <c r="BL1200" s="186"/>
      <c r="BM1200" s="186"/>
      <c r="BN1200" s="186"/>
      <c r="BO1200" s="186"/>
      <c r="BP1200" s="186"/>
      <c r="BQ1200" s="186"/>
      <c r="BR1200" s="186"/>
      <c r="BS1200" s="186"/>
      <c r="BT1200" s="187"/>
      <c r="BU1200" s="188"/>
      <c r="BV1200" s="189"/>
      <c r="BW1200" s="185"/>
    </row>
    <row r="1201" spans="2:75" customFormat="1" ht="18.75">
      <c r="B1201" s="353" t="s">
        <v>85</v>
      </c>
      <c r="C1201" s="354">
        <v>17397804000179</v>
      </c>
      <c r="D1201" s="355" t="s">
        <v>14</v>
      </c>
      <c r="E1201" s="355" t="s">
        <v>614</v>
      </c>
      <c r="F1201" s="355" t="s">
        <v>689</v>
      </c>
      <c r="G1201" s="356" t="s">
        <v>1417</v>
      </c>
      <c r="H1201" s="356" t="s">
        <v>865</v>
      </c>
      <c r="I1201" s="356" t="s">
        <v>34</v>
      </c>
      <c r="J1201" s="356" t="s">
        <v>608</v>
      </c>
      <c r="K1201" s="357" t="s">
        <v>48</v>
      </c>
      <c r="L1201" s="358"/>
      <c r="M1201" s="358" t="s">
        <v>34</v>
      </c>
      <c r="N1201" s="357">
        <v>333115</v>
      </c>
      <c r="O1201" s="357" t="s">
        <v>1320</v>
      </c>
      <c r="P1201" s="361">
        <v>41381</v>
      </c>
      <c r="Q1201" s="362">
        <v>127.210874</v>
      </c>
      <c r="R1201" s="362">
        <v>131.29002311952192</v>
      </c>
      <c r="S1201" s="841">
        <v>32</v>
      </c>
      <c r="T1201" s="359">
        <v>0.15238320161343211</v>
      </c>
      <c r="U1201" s="664">
        <v>1.5236359376492903</v>
      </c>
      <c r="V1201" s="359">
        <v>0.10728876912378227</v>
      </c>
      <c r="W1201" s="664">
        <v>0.93363768411119019</v>
      </c>
      <c r="X1201" s="359">
        <v>1.663688508581429E-2</v>
      </c>
      <c r="Y1201" s="664">
        <v>0.10941666935471837</v>
      </c>
      <c r="Z1201" s="359">
        <v>-9.2418886331253391E-2</v>
      </c>
      <c r="AA1201" s="664">
        <v>-0.48812135607422386</v>
      </c>
      <c r="AB1201" s="359">
        <v>0.14615026845743756</v>
      </c>
      <c r="AC1201" s="363">
        <v>-5.2179246846496115E-2</v>
      </c>
      <c r="AD1201" s="865">
        <v>15862804000177</v>
      </c>
      <c r="AE1201" s="360" t="s">
        <v>1868</v>
      </c>
      <c r="AF1201" s="844" t="s">
        <v>1741</v>
      </c>
      <c r="AG1201" s="364" t="s">
        <v>1436</v>
      </c>
      <c r="AH1201" s="364" t="s">
        <v>1742</v>
      </c>
      <c r="AI1201" s="364">
        <v>1000</v>
      </c>
      <c r="AJ1201" s="364">
        <v>1000</v>
      </c>
      <c r="AK1201" s="364">
        <v>1000</v>
      </c>
      <c r="AL1201" s="359">
        <v>1.9E-2</v>
      </c>
      <c r="AM1201" s="359">
        <v>0.2</v>
      </c>
      <c r="AN1201" s="664" t="s">
        <v>64</v>
      </c>
      <c r="AO1201" s="357" t="s">
        <v>1323</v>
      </c>
      <c r="AP1201" s="360" t="s">
        <v>1744</v>
      </c>
      <c r="AQ1201" s="366" t="s">
        <v>659</v>
      </c>
      <c r="AR1201" s="359">
        <v>3.9899999999999996E-3</v>
      </c>
      <c r="AS1201" s="359">
        <v>3.9899999999999996E-3</v>
      </c>
      <c r="AT1201" s="359" t="s">
        <v>1417</v>
      </c>
      <c r="AX1201" s="198"/>
      <c r="AY1201" s="184"/>
      <c r="AZ1201" s="184"/>
      <c r="BA1201" s="184"/>
      <c r="BB1201" s="848"/>
      <c r="BC1201" s="184"/>
      <c r="BD1201" s="184"/>
      <c r="BE1201" s="184"/>
      <c r="BF1201" s="184"/>
      <c r="BG1201" s="848"/>
      <c r="BH1201" s="186"/>
      <c r="BI1201" s="199"/>
      <c r="BJ1201" s="199"/>
      <c r="BK1201" s="199"/>
      <c r="BL1201" s="186"/>
      <c r="BM1201" s="186"/>
      <c r="BN1201" s="186"/>
      <c r="BO1201" s="186"/>
      <c r="BP1201" s="186"/>
      <c r="BQ1201" s="186"/>
      <c r="BR1201" s="186"/>
      <c r="BS1201" s="186"/>
      <c r="BT1201" s="187"/>
      <c r="BU1201" s="188"/>
      <c r="BV1201" s="189"/>
      <c r="BW1201" s="185"/>
    </row>
    <row r="1202" spans="2:75" customFormat="1" ht="18.75">
      <c r="B1202" s="353" t="s">
        <v>754</v>
      </c>
      <c r="C1202" s="354">
        <v>15862797000103</v>
      </c>
      <c r="D1202" s="355" t="s">
        <v>14</v>
      </c>
      <c r="E1202" s="355" t="s">
        <v>614</v>
      </c>
      <c r="F1202" s="355" t="s">
        <v>689</v>
      </c>
      <c r="G1202" s="356" t="s">
        <v>1417</v>
      </c>
      <c r="H1202" s="356" t="s">
        <v>865</v>
      </c>
      <c r="I1202" s="356" t="s">
        <v>34</v>
      </c>
      <c r="J1202" s="356" t="s">
        <v>608</v>
      </c>
      <c r="K1202" s="357" t="s">
        <v>48</v>
      </c>
      <c r="L1202" s="358"/>
      <c r="M1202" s="358" t="s">
        <v>34</v>
      </c>
      <c r="N1202" s="357">
        <v>311456</v>
      </c>
      <c r="O1202" s="357" t="s">
        <v>1323</v>
      </c>
      <c r="P1202" s="361">
        <v>41150</v>
      </c>
      <c r="Q1202" s="362">
        <v>3.9259029999999999</v>
      </c>
      <c r="R1202" s="362">
        <v>3.6032794741035854</v>
      </c>
      <c r="S1202" s="841">
        <v>32</v>
      </c>
      <c r="T1202" s="359">
        <v>0.14817891704983688</v>
      </c>
      <c r="U1202" s="664">
        <v>1.481598501859956</v>
      </c>
      <c r="V1202" s="359">
        <v>0.10234950974572676</v>
      </c>
      <c r="W1202" s="664">
        <v>0.89065575110353479</v>
      </c>
      <c r="X1202" s="359">
        <v>1.13659116567284E-2</v>
      </c>
      <c r="Y1202" s="664">
        <v>7.475078364997445E-2</v>
      </c>
      <c r="Z1202" s="359">
        <v>-9.4310618325729512E-2</v>
      </c>
      <c r="AA1202" s="664">
        <v>-0.49811276392524462</v>
      </c>
      <c r="AB1202" s="359">
        <v>0.14738023638755071</v>
      </c>
      <c r="AC1202" s="363">
        <v>-8.5257498702446172E-2</v>
      </c>
      <c r="AD1202" s="865">
        <v>15862804000177</v>
      </c>
      <c r="AE1202" s="360" t="s">
        <v>1868</v>
      </c>
      <c r="AF1202" s="844" t="s">
        <v>1741</v>
      </c>
      <c r="AG1202" s="364" t="s">
        <v>1436</v>
      </c>
      <c r="AH1202" s="364" t="s">
        <v>1742</v>
      </c>
      <c r="AI1202" s="364">
        <v>20000</v>
      </c>
      <c r="AJ1202" s="364">
        <v>5000</v>
      </c>
      <c r="AK1202" s="364">
        <v>20000</v>
      </c>
      <c r="AL1202" s="359">
        <v>1.9E-2</v>
      </c>
      <c r="AM1202" s="359">
        <v>0.2</v>
      </c>
      <c r="AN1202" s="664" t="s">
        <v>2175</v>
      </c>
      <c r="AO1202" s="357" t="s">
        <v>1323</v>
      </c>
      <c r="AP1202" s="360" t="s">
        <v>1744</v>
      </c>
      <c r="AQ1202" s="366" t="s">
        <v>659</v>
      </c>
      <c r="AR1202" s="359">
        <v>3.9899999999999996E-3</v>
      </c>
      <c r="AS1202" s="359">
        <v>3.9899999999999996E-3</v>
      </c>
      <c r="AT1202" s="359" t="s">
        <v>1417</v>
      </c>
      <c r="AX1202" s="198"/>
      <c r="AY1202" s="184"/>
      <c r="AZ1202" s="184"/>
      <c r="BA1202" s="184"/>
      <c r="BB1202" s="848"/>
      <c r="BC1202" s="184"/>
      <c r="BD1202" s="184"/>
      <c r="BE1202" s="184"/>
      <c r="BF1202" s="184"/>
      <c r="BG1202" s="848"/>
      <c r="BH1202" s="186"/>
      <c r="BI1202" s="199"/>
      <c r="BJ1202" s="199"/>
      <c r="BK1202" s="199"/>
      <c r="BL1202" s="186"/>
      <c r="BM1202" s="186"/>
      <c r="BN1202" s="186"/>
      <c r="BO1202" s="186"/>
      <c r="BP1202" s="186"/>
      <c r="BQ1202" s="186"/>
      <c r="BR1202" s="186"/>
      <c r="BS1202" s="186"/>
      <c r="BT1202" s="187"/>
      <c r="BU1202" s="188"/>
      <c r="BV1202" s="189"/>
      <c r="BW1202" s="185"/>
    </row>
    <row r="1203" spans="2:75" customFormat="1" ht="18.75">
      <c r="B1203" s="353" t="s">
        <v>755</v>
      </c>
      <c r="C1203" s="354">
        <v>27826024000150</v>
      </c>
      <c r="D1203" s="355" t="s">
        <v>14</v>
      </c>
      <c r="E1203" s="355" t="s">
        <v>614</v>
      </c>
      <c r="F1203" s="355" t="s">
        <v>689</v>
      </c>
      <c r="G1203" s="356" t="s">
        <v>1417</v>
      </c>
      <c r="H1203" s="356" t="s">
        <v>865</v>
      </c>
      <c r="I1203" s="356" t="s">
        <v>34</v>
      </c>
      <c r="J1203" s="356" t="s">
        <v>608</v>
      </c>
      <c r="K1203" s="357" t="s">
        <v>48</v>
      </c>
      <c r="L1203" s="358"/>
      <c r="M1203" s="358" t="s">
        <v>34</v>
      </c>
      <c r="N1203" s="357">
        <v>455482</v>
      </c>
      <c r="O1203" s="357" t="s">
        <v>1323</v>
      </c>
      <c r="P1203" s="361">
        <v>43092</v>
      </c>
      <c r="Q1203" s="362">
        <v>43.172883429999999</v>
      </c>
      <c r="R1203" s="362">
        <v>48.169177351633486</v>
      </c>
      <c r="S1203" s="841">
        <v>32</v>
      </c>
      <c r="T1203" s="359">
        <v>0.15681653174560051</v>
      </c>
      <c r="U1203" s="664">
        <v>1.5679635344008724</v>
      </c>
      <c r="V1203" s="359">
        <v>0.11432380358097705</v>
      </c>
      <c r="W1203" s="664">
        <v>0.99485726312117828</v>
      </c>
      <c r="X1203" s="359">
        <v>2.9564668875091016E-2</v>
      </c>
      <c r="Y1203" s="664">
        <v>0.1944394988726483</v>
      </c>
      <c r="Z1203" s="359">
        <v>-6.107900811264988E-2</v>
      </c>
      <c r="AA1203" s="664">
        <v>-0.32259605640295363</v>
      </c>
      <c r="AB1203" s="359">
        <v>0.14702681280065061</v>
      </c>
      <c r="AC1203" s="363">
        <v>-4.019514985534098E-3</v>
      </c>
      <c r="AD1203" s="865">
        <v>28888814000123</v>
      </c>
      <c r="AE1203" s="360" t="s">
        <v>1868</v>
      </c>
      <c r="AF1203" s="844" t="s">
        <v>1741</v>
      </c>
      <c r="AG1203" s="364" t="s">
        <v>1436</v>
      </c>
      <c r="AH1203" s="364" t="s">
        <v>1747</v>
      </c>
      <c r="AI1203" s="364">
        <v>1000</v>
      </c>
      <c r="AJ1203" s="364">
        <v>1000</v>
      </c>
      <c r="AK1203" s="364">
        <v>1000</v>
      </c>
      <c r="AL1203" s="359">
        <v>2.5000000000000001E-2</v>
      </c>
      <c r="AM1203" s="359">
        <v>0.2</v>
      </c>
      <c r="AN1203" s="664" t="s">
        <v>64</v>
      </c>
      <c r="AO1203" s="357" t="s">
        <v>1323</v>
      </c>
      <c r="AP1203" s="360" t="s">
        <v>1762</v>
      </c>
      <c r="AQ1203" s="366" t="s">
        <v>668</v>
      </c>
      <c r="AR1203" s="359">
        <v>4.7499999999999999E-3</v>
      </c>
      <c r="AS1203" s="359">
        <v>4.7499999999999999E-3</v>
      </c>
      <c r="AT1203" s="359" t="s">
        <v>1417</v>
      </c>
      <c r="AX1203" s="198"/>
      <c r="AY1203" s="184"/>
      <c r="AZ1203" s="184"/>
      <c r="BA1203" s="184"/>
      <c r="BB1203" s="848"/>
      <c r="BC1203" s="184"/>
      <c r="BD1203" s="184"/>
      <c r="BE1203" s="184"/>
      <c r="BF1203" s="184"/>
      <c r="BG1203" s="848"/>
      <c r="BH1203" s="186"/>
      <c r="BI1203" s="199"/>
      <c r="BJ1203" s="199"/>
      <c r="BK1203" s="199"/>
      <c r="BL1203" s="186"/>
      <c r="BM1203" s="186"/>
      <c r="BN1203" s="186"/>
      <c r="BO1203" s="186"/>
      <c r="BP1203" s="186"/>
      <c r="BQ1203" s="186"/>
      <c r="BR1203" s="186"/>
      <c r="BS1203" s="186"/>
      <c r="BT1203" s="187"/>
      <c r="BU1203" s="188"/>
      <c r="BV1203" s="189"/>
      <c r="BW1203" s="185"/>
    </row>
    <row r="1204" spans="2:75" customFormat="1" ht="18.75">
      <c r="B1204" s="353" t="s">
        <v>86</v>
      </c>
      <c r="C1204" s="354">
        <v>36352617000113</v>
      </c>
      <c r="D1204" s="355" t="s">
        <v>14</v>
      </c>
      <c r="E1204" s="355" t="s">
        <v>614</v>
      </c>
      <c r="F1204" s="355" t="s">
        <v>689</v>
      </c>
      <c r="G1204" s="356" t="s">
        <v>1417</v>
      </c>
      <c r="H1204" s="356" t="s">
        <v>865</v>
      </c>
      <c r="I1204" s="356" t="s">
        <v>34</v>
      </c>
      <c r="J1204" s="356" t="s">
        <v>608</v>
      </c>
      <c r="K1204" s="357" t="s">
        <v>48</v>
      </c>
      <c r="L1204" s="358"/>
      <c r="M1204" s="358" t="s">
        <v>34</v>
      </c>
      <c r="N1204" s="357">
        <v>534706</v>
      </c>
      <c r="O1204" s="357" t="s">
        <v>1320</v>
      </c>
      <c r="P1204" s="361">
        <v>43945</v>
      </c>
      <c r="Q1204" s="362">
        <v>8.5134169699999998</v>
      </c>
      <c r="R1204" s="362">
        <v>7.7823905263200013</v>
      </c>
      <c r="S1204" s="841">
        <v>32</v>
      </c>
      <c r="T1204" s="359">
        <v>0.14998503278994968</v>
      </c>
      <c r="U1204" s="664">
        <v>1.4996573352487625</v>
      </c>
      <c r="V1204" s="359">
        <v>0.10693527271049486</v>
      </c>
      <c r="W1204" s="664">
        <v>0.93056152268871639</v>
      </c>
      <c r="X1204" s="359">
        <v>-2.5051803125869521E-3</v>
      </c>
      <c r="Y1204" s="664">
        <v>-1.6475949946303324E-2</v>
      </c>
      <c r="Z1204" s="359"/>
      <c r="AA1204" s="664"/>
      <c r="AB1204" s="359">
        <v>0.13963809583528819</v>
      </c>
      <c r="AC1204" s="363">
        <v>-5.7144200514034842E-2</v>
      </c>
      <c r="AD1204" s="865">
        <v>28888814000123</v>
      </c>
      <c r="AE1204" s="360" t="s">
        <v>1868</v>
      </c>
      <c r="AF1204" s="844" t="s">
        <v>1741</v>
      </c>
      <c r="AG1204" s="364" t="s">
        <v>1436</v>
      </c>
      <c r="AH1204" s="364" t="s">
        <v>1747</v>
      </c>
      <c r="AI1204" s="364">
        <v>500</v>
      </c>
      <c r="AJ1204" s="364">
        <v>100</v>
      </c>
      <c r="AK1204" s="364">
        <v>100</v>
      </c>
      <c r="AL1204" s="359">
        <v>2.5000000000000001E-2</v>
      </c>
      <c r="AM1204" s="359">
        <v>0.2</v>
      </c>
      <c r="AN1204" s="664" t="s">
        <v>34</v>
      </c>
      <c r="AO1204" s="357" t="s">
        <v>1323</v>
      </c>
      <c r="AP1204" s="360" t="s">
        <v>1762</v>
      </c>
      <c r="AQ1204" s="366" t="s">
        <v>668</v>
      </c>
      <c r="AR1204" s="359">
        <v>5.0666666666666698E-3</v>
      </c>
      <c r="AS1204" s="359">
        <v>5.0666666666666698E-3</v>
      </c>
      <c r="AT1204" s="359" t="s">
        <v>1417</v>
      </c>
      <c r="AX1204" s="198"/>
      <c r="AY1204" s="184"/>
      <c r="AZ1204" s="184"/>
      <c r="BA1204" s="184"/>
      <c r="BB1204" s="848"/>
      <c r="BC1204" s="184"/>
      <c r="BD1204" s="184"/>
      <c r="BE1204" s="184"/>
      <c r="BF1204" s="184"/>
      <c r="BG1204" s="848"/>
      <c r="BH1204" s="186"/>
      <c r="BI1204" s="199"/>
      <c r="BJ1204" s="199"/>
      <c r="BK1204" s="199"/>
      <c r="BL1204" s="186"/>
      <c r="BM1204" s="186"/>
      <c r="BN1204" s="186"/>
      <c r="BO1204" s="186"/>
      <c r="BP1204" s="186"/>
      <c r="BQ1204" s="186"/>
      <c r="BR1204" s="186"/>
      <c r="BS1204" s="186"/>
      <c r="BT1204" s="187"/>
      <c r="BU1204" s="188"/>
      <c r="BV1204" s="189"/>
      <c r="BW1204" s="185"/>
    </row>
    <row r="1205" spans="2:75" customFormat="1" ht="18.75">
      <c r="B1205" s="353" t="s">
        <v>756</v>
      </c>
      <c r="C1205" s="354">
        <v>28798135000163</v>
      </c>
      <c r="D1205" s="355" t="s">
        <v>14</v>
      </c>
      <c r="E1205" s="355" t="s">
        <v>614</v>
      </c>
      <c r="F1205" s="355" t="s">
        <v>689</v>
      </c>
      <c r="G1205" s="356" t="s">
        <v>1417</v>
      </c>
      <c r="H1205" s="356" t="s">
        <v>865</v>
      </c>
      <c r="I1205" s="356" t="s">
        <v>34</v>
      </c>
      <c r="J1205" s="356" t="s">
        <v>608</v>
      </c>
      <c r="K1205" s="357" t="s">
        <v>48</v>
      </c>
      <c r="L1205" s="358"/>
      <c r="M1205" s="358" t="s">
        <v>34</v>
      </c>
      <c r="N1205" s="357">
        <v>455539</v>
      </c>
      <c r="O1205" s="357" t="s">
        <v>1323</v>
      </c>
      <c r="P1205" s="361">
        <v>43091</v>
      </c>
      <c r="Q1205" s="362">
        <v>30.532312309999998</v>
      </c>
      <c r="R1205" s="362">
        <v>33.468458560040162</v>
      </c>
      <c r="S1205" s="841">
        <v>32</v>
      </c>
      <c r="T1205" s="359">
        <v>0.1556767580997156</v>
      </c>
      <c r="U1205" s="664">
        <v>1.5565672645412771</v>
      </c>
      <c r="V1205" s="359">
        <v>0.11484220122573641</v>
      </c>
      <c r="W1205" s="664">
        <v>0.99936841168271529</v>
      </c>
      <c r="X1205" s="359">
        <v>3.1573764615080435E-2</v>
      </c>
      <c r="Y1205" s="664">
        <v>0.20765282355154724</v>
      </c>
      <c r="Z1205" s="359">
        <v>-5.825276774662691E-2</v>
      </c>
      <c r="AA1205" s="664">
        <v>-0.30766893127930539</v>
      </c>
      <c r="AB1205" s="359">
        <v>0.14980221114203093</v>
      </c>
      <c r="AC1205" s="363">
        <v>-4.8449773881746789E-4</v>
      </c>
      <c r="AD1205" s="865">
        <v>27826024000150</v>
      </c>
      <c r="AE1205" s="360" t="s">
        <v>1813</v>
      </c>
      <c r="AF1205" s="844" t="s">
        <v>1760</v>
      </c>
      <c r="AG1205" s="364" t="s">
        <v>1435</v>
      </c>
      <c r="AH1205" s="364" t="s">
        <v>1747</v>
      </c>
      <c r="AI1205" s="364">
        <v>1000</v>
      </c>
      <c r="AJ1205" s="364">
        <v>500</v>
      </c>
      <c r="AK1205" s="364">
        <v>0</v>
      </c>
      <c r="AL1205" s="359">
        <v>0</v>
      </c>
      <c r="AM1205" s="359">
        <v>0</v>
      </c>
      <c r="AN1205" s="664" t="s">
        <v>34</v>
      </c>
      <c r="AO1205" s="357" t="s">
        <v>1323</v>
      </c>
      <c r="AP1205" s="360" t="s">
        <v>1762</v>
      </c>
      <c r="AQ1205" s="366" t="s">
        <v>668</v>
      </c>
      <c r="AR1205" s="359">
        <v>4.7499999999999999E-3</v>
      </c>
      <c r="AS1205" s="359">
        <v>4.7499999999999999E-3</v>
      </c>
      <c r="AT1205" s="359" t="s">
        <v>1417</v>
      </c>
      <c r="AX1205" s="198"/>
      <c r="AY1205" s="184"/>
      <c r="AZ1205" s="184"/>
      <c r="BA1205" s="184"/>
      <c r="BB1205" s="848"/>
      <c r="BC1205" s="184"/>
      <c r="BD1205" s="184"/>
      <c r="BE1205" s="184"/>
      <c r="BF1205" s="184"/>
      <c r="BG1205" s="848"/>
      <c r="BH1205" s="186"/>
      <c r="BI1205" s="199"/>
      <c r="BJ1205" s="199"/>
      <c r="BK1205" s="199"/>
      <c r="BL1205" s="186"/>
      <c r="BM1205" s="186"/>
      <c r="BN1205" s="186"/>
      <c r="BO1205" s="186"/>
      <c r="BP1205" s="186"/>
      <c r="BQ1205" s="186"/>
      <c r="BR1205" s="186"/>
      <c r="BS1205" s="186"/>
      <c r="BT1205" s="187"/>
      <c r="BU1205" s="188"/>
      <c r="BV1205" s="189"/>
      <c r="BW1205" s="185"/>
    </row>
    <row r="1206" spans="2:75" customFormat="1" ht="18.75">
      <c r="B1206" s="353" t="s">
        <v>757</v>
      </c>
      <c r="C1206" s="354">
        <v>36014075000179</v>
      </c>
      <c r="D1206" s="355" t="s">
        <v>14</v>
      </c>
      <c r="E1206" s="355" t="s">
        <v>614</v>
      </c>
      <c r="F1206" s="355" t="s">
        <v>689</v>
      </c>
      <c r="G1206" s="356" t="s">
        <v>1417</v>
      </c>
      <c r="H1206" s="356" t="s">
        <v>865</v>
      </c>
      <c r="I1206" s="356" t="s">
        <v>34</v>
      </c>
      <c r="J1206" s="356" t="s">
        <v>608</v>
      </c>
      <c r="K1206" s="357" t="s">
        <v>48</v>
      </c>
      <c r="L1206" s="358"/>
      <c r="M1206" s="358" t="s">
        <v>34</v>
      </c>
      <c r="N1206" s="357">
        <v>544965</v>
      </c>
      <c r="O1206" s="357" t="s">
        <v>1320</v>
      </c>
      <c r="P1206" s="361">
        <v>43884</v>
      </c>
      <c r="Q1206" s="362">
        <v>2.3381979300000002</v>
      </c>
      <c r="R1206" s="362">
        <v>2.0070795823199989</v>
      </c>
      <c r="S1206" s="841">
        <v>32</v>
      </c>
      <c r="T1206" s="359">
        <v>0.14319890422874137</v>
      </c>
      <c r="U1206" s="664">
        <v>1.4318047816609016</v>
      </c>
      <c r="V1206" s="359">
        <v>9.9626769917313007E-2</v>
      </c>
      <c r="W1206" s="664">
        <v>0.86696219465211644</v>
      </c>
      <c r="X1206" s="359">
        <v>1.2311587414644665E-2</v>
      </c>
      <c r="Y1206" s="664">
        <v>8.0970258701162021E-2</v>
      </c>
      <c r="Z1206" s="359"/>
      <c r="AA1206" s="664"/>
      <c r="AB1206" s="359">
        <v>0.13576853254334073</v>
      </c>
      <c r="AC1206" s="363">
        <v>-0.11260348664453049</v>
      </c>
      <c r="AD1206" s="865">
        <v>35618104000149</v>
      </c>
      <c r="AE1206" s="360" t="s">
        <v>1813</v>
      </c>
      <c r="AF1206" s="844" t="s">
        <v>1760</v>
      </c>
      <c r="AG1206" s="364" t="s">
        <v>1435</v>
      </c>
      <c r="AH1206" s="364" t="s">
        <v>1742</v>
      </c>
      <c r="AI1206" s="364">
        <v>1000</v>
      </c>
      <c r="AJ1206" s="364">
        <v>1000</v>
      </c>
      <c r="AK1206" s="364">
        <v>1000</v>
      </c>
      <c r="AL1206" s="359">
        <v>0</v>
      </c>
      <c r="AM1206" s="359">
        <v>0</v>
      </c>
      <c r="AN1206" s="664" t="s">
        <v>34</v>
      </c>
      <c r="AO1206" s="357" t="s">
        <v>1323</v>
      </c>
      <c r="AP1206" s="360" t="s">
        <v>1762</v>
      </c>
      <c r="AQ1206" s="366" t="s">
        <v>668</v>
      </c>
      <c r="AR1206" s="359">
        <v>4.7499999999999999E-3</v>
      </c>
      <c r="AS1206" s="359">
        <v>4.7499999999999999E-3</v>
      </c>
      <c r="AT1206" s="359" t="s">
        <v>1417</v>
      </c>
      <c r="AX1206" s="198"/>
      <c r="AY1206" s="184"/>
      <c r="AZ1206" s="184"/>
      <c r="BA1206" s="184"/>
      <c r="BB1206" s="848"/>
      <c r="BC1206" s="184"/>
      <c r="BD1206" s="184"/>
      <c r="BE1206" s="184"/>
      <c r="BF1206" s="184"/>
      <c r="BG1206" s="848"/>
      <c r="BH1206" s="186"/>
      <c r="BI1206" s="199"/>
      <c r="BJ1206" s="199"/>
      <c r="BK1206" s="199"/>
      <c r="BL1206" s="186"/>
      <c r="BM1206" s="186"/>
      <c r="BN1206" s="186"/>
      <c r="BO1206" s="186"/>
      <c r="BP1206" s="186"/>
      <c r="BQ1206" s="186"/>
      <c r="BR1206" s="186"/>
      <c r="BS1206" s="186"/>
      <c r="BT1206" s="187"/>
      <c r="BU1206" s="188"/>
      <c r="BV1206" s="189"/>
      <c r="BW1206" s="185"/>
    </row>
    <row r="1207" spans="2:75" customFormat="1" ht="18.75">
      <c r="B1207" s="353" t="s">
        <v>204</v>
      </c>
      <c r="C1207" s="354">
        <v>21917184000129</v>
      </c>
      <c r="D1207" s="355" t="s">
        <v>14</v>
      </c>
      <c r="E1207" s="355" t="s">
        <v>607</v>
      </c>
      <c r="F1207" s="355" t="s">
        <v>689</v>
      </c>
      <c r="G1207" s="356" t="s">
        <v>1417</v>
      </c>
      <c r="H1207" s="356" t="s">
        <v>34</v>
      </c>
      <c r="I1207" s="356" t="s">
        <v>34</v>
      </c>
      <c r="J1207" s="356" t="s">
        <v>608</v>
      </c>
      <c r="K1207" s="357" t="s">
        <v>48</v>
      </c>
      <c r="L1207" s="358"/>
      <c r="M1207" s="358" t="s">
        <v>34</v>
      </c>
      <c r="N1207" s="357">
        <v>394181</v>
      </c>
      <c r="O1207" s="357" t="s">
        <v>1320</v>
      </c>
      <c r="P1207" s="361">
        <v>42036</v>
      </c>
      <c r="Q1207" s="362">
        <v>782.26569300000006</v>
      </c>
      <c r="R1207" s="362">
        <v>684.96711196399997</v>
      </c>
      <c r="S1207" s="841">
        <v>32</v>
      </c>
      <c r="T1207" s="359">
        <v>0.2235422504893394</v>
      </c>
      <c r="U1207" s="664">
        <v>2.2351348627822412</v>
      </c>
      <c r="V1207" s="359">
        <v>0.19931174853735834</v>
      </c>
      <c r="W1207" s="664">
        <v>1.7344309273031118</v>
      </c>
      <c r="X1207" s="359">
        <v>9.3431831058069958E-2</v>
      </c>
      <c r="Y1207" s="664">
        <v>0.61447799352798038</v>
      </c>
      <c r="Z1207" s="359">
        <v>0.35888416182488259</v>
      </c>
      <c r="AA1207" s="664">
        <v>1.8954894469906896</v>
      </c>
      <c r="AB1207" s="359">
        <v>0.2700911201344246</v>
      </c>
      <c r="AC1207" s="363">
        <v>0.31247590974871481</v>
      </c>
      <c r="AD1207" s="865">
        <v>21917206000150</v>
      </c>
      <c r="AE1207" s="360" t="s">
        <v>1929</v>
      </c>
      <c r="AF1207" s="844" t="s">
        <v>1741</v>
      </c>
      <c r="AG1207" s="364" t="s">
        <v>1436</v>
      </c>
      <c r="AH1207" s="364" t="s">
        <v>1747</v>
      </c>
      <c r="AI1207" s="364">
        <v>10000</v>
      </c>
      <c r="AJ1207" s="364">
        <v>5000</v>
      </c>
      <c r="AK1207" s="364">
        <v>5000</v>
      </c>
      <c r="AL1207" s="359">
        <v>0.03</v>
      </c>
      <c r="AM1207" s="359">
        <v>0.2</v>
      </c>
      <c r="AN1207" s="664" t="s">
        <v>666</v>
      </c>
      <c r="AO1207" s="357" t="s">
        <v>1323</v>
      </c>
      <c r="AP1207" s="360" t="s">
        <v>1744</v>
      </c>
      <c r="AQ1207" s="366" t="s">
        <v>670</v>
      </c>
      <c r="AR1207" s="359">
        <v>4.4999999999999997E-3</v>
      </c>
      <c r="AS1207" s="359">
        <v>4.4999999999999997E-3</v>
      </c>
      <c r="AT1207" s="359" t="s">
        <v>1417</v>
      </c>
      <c r="AX1207" s="198"/>
      <c r="AY1207" s="184"/>
      <c r="AZ1207" s="184"/>
      <c r="BA1207" s="184"/>
      <c r="BB1207" s="848"/>
      <c r="BC1207" s="184"/>
      <c r="BD1207" s="184"/>
      <c r="BE1207" s="184"/>
      <c r="BF1207" s="184"/>
      <c r="BG1207" s="848"/>
      <c r="BH1207" s="186"/>
      <c r="BI1207" s="199"/>
      <c r="BJ1207" s="199"/>
      <c r="BK1207" s="199"/>
      <c r="BL1207" s="186"/>
      <c r="BM1207" s="186"/>
      <c r="BN1207" s="186"/>
      <c r="BO1207" s="186"/>
      <c r="BP1207" s="186"/>
      <c r="BQ1207" s="186"/>
      <c r="BR1207" s="186"/>
      <c r="BS1207" s="186"/>
      <c r="BT1207" s="187"/>
      <c r="BU1207" s="188"/>
      <c r="BV1207" s="189"/>
      <c r="BW1207" s="185"/>
    </row>
    <row r="1208" spans="2:75" customFormat="1" ht="18.75">
      <c r="B1208" s="353" t="s">
        <v>940</v>
      </c>
      <c r="C1208" s="354">
        <v>40212731000115</v>
      </c>
      <c r="D1208" s="355" t="s">
        <v>14</v>
      </c>
      <c r="E1208" s="355" t="s">
        <v>607</v>
      </c>
      <c r="F1208" s="355" t="s">
        <v>689</v>
      </c>
      <c r="G1208" s="356" t="s">
        <v>866</v>
      </c>
      <c r="H1208" s="356" t="s">
        <v>34</v>
      </c>
      <c r="I1208" s="356" t="s">
        <v>34</v>
      </c>
      <c r="J1208" s="356" t="s">
        <v>608</v>
      </c>
      <c r="K1208" s="357" t="s">
        <v>48</v>
      </c>
      <c r="L1208" s="358"/>
      <c r="M1208" s="358" t="s">
        <v>34</v>
      </c>
      <c r="N1208" s="357">
        <v>583391</v>
      </c>
      <c r="O1208" s="357" t="s">
        <v>1320</v>
      </c>
      <c r="P1208" s="361">
        <v>44258</v>
      </c>
      <c r="Q1208" s="362">
        <v>57.003970459999998</v>
      </c>
      <c r="R1208" s="362">
        <v>30.04851328425438</v>
      </c>
      <c r="S1208" s="841">
        <v>32</v>
      </c>
      <c r="T1208" s="359">
        <v>-8.59185696715008E-2</v>
      </c>
      <c r="U1208" s="664">
        <v>-0.85907514133358265</v>
      </c>
      <c r="V1208" s="359">
        <v>-8.3360351425118551E-2</v>
      </c>
      <c r="W1208" s="664">
        <v>-0.72541018120405243</v>
      </c>
      <c r="X1208" s="359"/>
      <c r="Y1208" s="664"/>
      <c r="Z1208" s="359"/>
      <c r="AA1208" s="664"/>
      <c r="AB1208" s="359">
        <v>0.23179589559923006</v>
      </c>
      <c r="AC1208" s="363">
        <v>-0.85538672274955385</v>
      </c>
      <c r="AD1208" s="865">
        <v>21917206000150</v>
      </c>
      <c r="AE1208" s="360" t="s">
        <v>1929</v>
      </c>
      <c r="AF1208" s="844" t="s">
        <v>1741</v>
      </c>
      <c r="AG1208" s="364" t="s">
        <v>1436</v>
      </c>
      <c r="AH1208" s="364" t="s">
        <v>1747</v>
      </c>
      <c r="AI1208" s="364">
        <v>1000</v>
      </c>
      <c r="AJ1208" s="364">
        <v>100</v>
      </c>
      <c r="AK1208" s="364">
        <v>1000</v>
      </c>
      <c r="AL1208" s="359">
        <v>2.2499999999999999E-2</v>
      </c>
      <c r="AM1208" s="359">
        <v>0.2</v>
      </c>
      <c r="AN1208" s="664" t="s">
        <v>666</v>
      </c>
      <c r="AO1208" s="357" t="s">
        <v>1323</v>
      </c>
      <c r="AP1208" s="360" t="s">
        <v>1744</v>
      </c>
      <c r="AQ1208" s="366" t="s">
        <v>670</v>
      </c>
      <c r="AR1208" s="359">
        <v>4.0000000000000001E-3</v>
      </c>
      <c r="AS1208" s="359">
        <v>4.0000000000000001E-3</v>
      </c>
      <c r="AT1208" s="359" t="s">
        <v>1417</v>
      </c>
      <c r="AX1208" s="198"/>
      <c r="AY1208" s="184"/>
      <c r="AZ1208" s="184"/>
      <c r="BA1208" s="184"/>
      <c r="BB1208" s="848"/>
      <c r="BC1208" s="184"/>
      <c r="BD1208" s="184"/>
      <c r="BE1208" s="184"/>
      <c r="BF1208" s="184"/>
      <c r="BG1208" s="848"/>
      <c r="BH1208" s="186"/>
      <c r="BI1208" s="199"/>
      <c r="BJ1208" s="199"/>
      <c r="BK1208" s="199"/>
      <c r="BL1208" s="186"/>
      <c r="BM1208" s="186"/>
      <c r="BN1208" s="186"/>
      <c r="BO1208" s="186"/>
      <c r="BP1208" s="186"/>
      <c r="BQ1208" s="186"/>
      <c r="BR1208" s="186"/>
      <c r="BS1208" s="186"/>
      <c r="BT1208" s="187"/>
      <c r="BU1208" s="188"/>
      <c r="BV1208" s="189"/>
      <c r="BW1208" s="185"/>
    </row>
    <row r="1209" spans="2:75" customFormat="1" ht="18.75">
      <c r="B1209" s="353" t="s">
        <v>1710</v>
      </c>
      <c r="C1209" s="354">
        <v>45274764000103</v>
      </c>
      <c r="D1209" s="355" t="s">
        <v>14</v>
      </c>
      <c r="E1209" s="355" t="s">
        <v>614</v>
      </c>
      <c r="F1209" s="355" t="s">
        <v>689</v>
      </c>
      <c r="G1209" s="356" t="s">
        <v>1417</v>
      </c>
      <c r="H1209" s="356" t="s">
        <v>1337</v>
      </c>
      <c r="I1209" s="356" t="s">
        <v>34</v>
      </c>
      <c r="J1209" s="356" t="s">
        <v>608</v>
      </c>
      <c r="K1209" s="357" t="s">
        <v>48</v>
      </c>
      <c r="L1209" s="358"/>
      <c r="M1209" s="358" t="s">
        <v>1417</v>
      </c>
      <c r="N1209" s="357">
        <v>640530</v>
      </c>
      <c r="O1209" s="357" t="s">
        <v>1320</v>
      </c>
      <c r="P1209" s="361">
        <v>44618</v>
      </c>
      <c r="Q1209" s="362">
        <v>28.854147780000002</v>
      </c>
      <c r="R1209" s="362">
        <v>29.631703905928141</v>
      </c>
      <c r="S1209" s="841">
        <v>32</v>
      </c>
      <c r="T1209" s="359"/>
      <c r="U1209" s="664"/>
      <c r="V1209" s="359"/>
      <c r="W1209" s="664"/>
      <c r="X1209" s="359"/>
      <c r="Y1209" s="664"/>
      <c r="Z1209" s="359"/>
      <c r="AA1209" s="664"/>
      <c r="AB1209" s="359">
        <v>7.7581395151617202E-2</v>
      </c>
      <c r="AC1209" s="363"/>
      <c r="AD1209" s="865">
        <v>0</v>
      </c>
      <c r="AE1209" s="360" t="s">
        <v>2086</v>
      </c>
      <c r="AF1209" s="844" t="s">
        <v>1760</v>
      </c>
      <c r="AG1209" s="364" t="s">
        <v>1435</v>
      </c>
      <c r="AH1209" s="364" t="s">
        <v>1747</v>
      </c>
      <c r="AI1209" s="364">
        <v>1000</v>
      </c>
      <c r="AJ1209" s="364">
        <v>1000</v>
      </c>
      <c r="AK1209" s="364">
        <v>1000</v>
      </c>
      <c r="AL1209" s="359">
        <v>0</v>
      </c>
      <c r="AM1209" s="359">
        <v>0</v>
      </c>
      <c r="AN1209" s="664" t="s">
        <v>2161</v>
      </c>
      <c r="AO1209" s="357" t="s">
        <v>1323</v>
      </c>
      <c r="AP1209" s="360" t="s">
        <v>1762</v>
      </c>
      <c r="AQ1209" s="366" t="s">
        <v>668</v>
      </c>
      <c r="AR1209" s="359">
        <v>0</v>
      </c>
      <c r="AS1209" s="359">
        <v>0</v>
      </c>
      <c r="AT1209" s="359" t="s">
        <v>1417</v>
      </c>
      <c r="AX1209" s="198"/>
      <c r="AY1209" s="184"/>
      <c r="AZ1209" s="184"/>
      <c r="BA1209" s="184"/>
      <c r="BB1209" s="848"/>
      <c r="BC1209" s="184"/>
      <c r="BD1209" s="184"/>
      <c r="BE1209" s="184"/>
      <c r="BF1209" s="184"/>
      <c r="BG1209" s="848"/>
      <c r="BH1209" s="186"/>
      <c r="BI1209" s="199"/>
      <c r="BJ1209" s="199"/>
      <c r="BK1209" s="199"/>
      <c r="BL1209" s="186"/>
      <c r="BM1209" s="186"/>
      <c r="BN1209" s="186"/>
      <c r="BO1209" s="186"/>
      <c r="BP1209" s="186"/>
      <c r="BQ1209" s="186"/>
      <c r="BR1209" s="186"/>
      <c r="BS1209" s="186"/>
      <c r="BT1209" s="187"/>
      <c r="BU1209" s="188"/>
      <c r="BV1209" s="189"/>
      <c r="BW1209" s="185"/>
    </row>
    <row r="1210" spans="2:75" customFormat="1" ht="18.75">
      <c r="B1210" s="353" t="s">
        <v>718</v>
      </c>
      <c r="C1210" s="354">
        <v>39377954000153</v>
      </c>
      <c r="D1210" s="355" t="s">
        <v>14</v>
      </c>
      <c r="E1210" s="355" t="s">
        <v>607</v>
      </c>
      <c r="F1210" s="355" t="s">
        <v>1417</v>
      </c>
      <c r="G1210" s="356" t="s">
        <v>1417</v>
      </c>
      <c r="H1210" s="356" t="s">
        <v>34</v>
      </c>
      <c r="I1210" s="356" t="s">
        <v>34</v>
      </c>
      <c r="J1210" s="356" t="s">
        <v>608</v>
      </c>
      <c r="K1210" s="357" t="s">
        <v>48</v>
      </c>
      <c r="L1210" s="358"/>
      <c r="M1210" s="358" t="s">
        <v>34</v>
      </c>
      <c r="N1210" s="357">
        <v>588881</v>
      </c>
      <c r="O1210" s="357" t="s">
        <v>1320</v>
      </c>
      <c r="P1210" s="361">
        <v>44190</v>
      </c>
      <c r="Q1210" s="362">
        <v>68.524292020000004</v>
      </c>
      <c r="R1210" s="362">
        <v>25.685098681519985</v>
      </c>
      <c r="S1210" s="841">
        <v>33</v>
      </c>
      <c r="T1210" s="359">
        <v>0.19865036624427646</v>
      </c>
      <c r="U1210" s="664">
        <v>1.9862480498657118</v>
      </c>
      <c r="V1210" s="359">
        <v>0.24031178445029022</v>
      </c>
      <c r="W1210" s="664">
        <v>2.0912173728075945</v>
      </c>
      <c r="X1210" s="359"/>
      <c r="Y1210" s="664"/>
      <c r="Z1210" s="359"/>
      <c r="AA1210" s="664"/>
      <c r="AB1210" s="359">
        <v>0.21987151021866239</v>
      </c>
      <c r="AC1210" s="363">
        <v>0.57031947553040518</v>
      </c>
      <c r="AD1210" s="865">
        <v>0</v>
      </c>
      <c r="AE1210" s="360" t="s">
        <v>1934</v>
      </c>
      <c r="AF1210" s="844" t="s">
        <v>1783</v>
      </c>
      <c r="AG1210" s="364" t="s">
        <v>59</v>
      </c>
      <c r="AH1210" s="364" t="s">
        <v>1747</v>
      </c>
      <c r="AI1210" s="364">
        <v>5000</v>
      </c>
      <c r="AJ1210" s="364">
        <v>5000</v>
      </c>
      <c r="AK1210" s="364">
        <v>5000</v>
      </c>
      <c r="AL1210" s="359">
        <v>0.02</v>
      </c>
      <c r="AM1210" s="359">
        <v>0.2</v>
      </c>
      <c r="AN1210" s="664" t="s">
        <v>666</v>
      </c>
      <c r="AO1210" s="357" t="s">
        <v>1323</v>
      </c>
      <c r="AP1210" s="360" t="s">
        <v>1744</v>
      </c>
      <c r="AQ1210" s="366" t="s">
        <v>659</v>
      </c>
      <c r="AR1210" s="359">
        <v>5.3333333333333297E-3</v>
      </c>
      <c r="AS1210" s="359">
        <v>5.3333333333333297E-3</v>
      </c>
      <c r="AT1210" s="359" t="s">
        <v>1417</v>
      </c>
      <c r="AX1210" s="198"/>
      <c r="AY1210" s="184"/>
      <c r="AZ1210" s="184"/>
      <c r="BA1210" s="184"/>
      <c r="BB1210" s="848"/>
      <c r="BC1210" s="184"/>
      <c r="BD1210" s="184"/>
      <c r="BE1210" s="184"/>
      <c r="BF1210" s="184"/>
      <c r="BG1210" s="848"/>
      <c r="BH1210" s="186"/>
      <c r="BI1210" s="199"/>
      <c r="BJ1210" s="199"/>
      <c r="BK1210" s="199"/>
      <c r="BL1210" s="186"/>
      <c r="BM1210" s="186"/>
      <c r="BN1210" s="186"/>
      <c r="BO1210" s="186"/>
      <c r="BP1210" s="186"/>
      <c r="BQ1210" s="186"/>
      <c r="BR1210" s="186"/>
      <c r="BS1210" s="186"/>
      <c r="BT1210" s="187"/>
      <c r="BU1210" s="188"/>
      <c r="BV1210" s="189"/>
      <c r="BW1210" s="185"/>
    </row>
    <row r="1211" spans="2:75" customFormat="1" ht="18.75">
      <c r="B1211" s="353" t="s">
        <v>95</v>
      </c>
      <c r="C1211" s="354">
        <v>39737102000120</v>
      </c>
      <c r="D1211" s="355" t="s">
        <v>14</v>
      </c>
      <c r="E1211" s="355" t="s">
        <v>614</v>
      </c>
      <c r="F1211" s="355" t="s">
        <v>1417</v>
      </c>
      <c r="G1211" s="356" t="s">
        <v>1417</v>
      </c>
      <c r="H1211" s="356" t="s">
        <v>1337</v>
      </c>
      <c r="I1211" s="356" t="s">
        <v>34</v>
      </c>
      <c r="J1211" s="356" t="s">
        <v>608</v>
      </c>
      <c r="K1211" s="357" t="s">
        <v>48</v>
      </c>
      <c r="L1211" s="358"/>
      <c r="M1211" s="358" t="s">
        <v>1414</v>
      </c>
      <c r="N1211" s="357">
        <v>568945</v>
      </c>
      <c r="O1211" s="357" t="s">
        <v>1320</v>
      </c>
      <c r="P1211" s="361">
        <v>44190</v>
      </c>
      <c r="Q1211" s="362">
        <v>72.323695389999997</v>
      </c>
      <c r="R1211" s="362">
        <v>92.5292664671952</v>
      </c>
      <c r="S1211" s="841">
        <v>33</v>
      </c>
      <c r="T1211" s="359">
        <v>-0.31996337856433332</v>
      </c>
      <c r="U1211" s="664">
        <v>-3.1992220740250583</v>
      </c>
      <c r="V1211" s="359">
        <v>-0.33565859055261704</v>
      </c>
      <c r="W1211" s="664">
        <v>-2.9209348909018766</v>
      </c>
      <c r="X1211" s="359"/>
      <c r="Y1211" s="664"/>
      <c r="Z1211" s="359"/>
      <c r="AA1211" s="664"/>
      <c r="AB1211" s="359">
        <v>0.22620850363776721</v>
      </c>
      <c r="AC1211" s="363">
        <v>-1.9918498348427915</v>
      </c>
      <c r="AD1211" s="865">
        <v>39737170000199</v>
      </c>
      <c r="AE1211" s="360" t="s">
        <v>2058</v>
      </c>
      <c r="AF1211" s="844" t="s">
        <v>1741</v>
      </c>
      <c r="AG1211" s="364" t="s">
        <v>1436</v>
      </c>
      <c r="AH1211" s="364" t="s">
        <v>1747</v>
      </c>
      <c r="AI1211" s="364">
        <v>0</v>
      </c>
      <c r="AJ1211" s="364">
        <v>0</v>
      </c>
      <c r="AK1211" s="364">
        <v>0</v>
      </c>
      <c r="AL1211" s="359">
        <v>2.5000000000000001E-2</v>
      </c>
      <c r="AM1211" s="359">
        <v>0.2</v>
      </c>
      <c r="AN1211" s="664" t="s">
        <v>34</v>
      </c>
      <c r="AO1211" s="357" t="s">
        <v>1323</v>
      </c>
      <c r="AP1211" s="360" t="s">
        <v>1762</v>
      </c>
      <c r="AQ1211" s="366" t="s">
        <v>668</v>
      </c>
      <c r="AR1211" s="359">
        <v>3.5999999999999999E-3</v>
      </c>
      <c r="AS1211" s="359">
        <v>3.5999999999999999E-3</v>
      </c>
      <c r="AT1211" s="359" t="s">
        <v>1417</v>
      </c>
      <c r="AX1211" s="198"/>
      <c r="AY1211" s="184"/>
      <c r="AZ1211" s="184"/>
      <c r="BA1211" s="184"/>
      <c r="BB1211" s="848"/>
      <c r="BC1211" s="184"/>
      <c r="BD1211" s="184"/>
      <c r="BE1211" s="184"/>
      <c r="BF1211" s="184"/>
      <c r="BG1211" s="848"/>
      <c r="BH1211" s="186"/>
      <c r="BI1211" s="199"/>
      <c r="BJ1211" s="199"/>
      <c r="BK1211" s="199"/>
      <c r="BL1211" s="186"/>
      <c r="BM1211" s="186"/>
      <c r="BN1211" s="186"/>
      <c r="BO1211" s="186"/>
      <c r="BP1211" s="186"/>
      <c r="BQ1211" s="186"/>
      <c r="BR1211" s="186"/>
      <c r="BS1211" s="186"/>
      <c r="BT1211" s="187"/>
      <c r="BU1211" s="188"/>
      <c r="BV1211" s="189"/>
      <c r="BW1211" s="185"/>
    </row>
    <row r="1212" spans="2:75" customFormat="1" ht="18.75">
      <c r="B1212" s="353" t="s">
        <v>159</v>
      </c>
      <c r="C1212" s="354">
        <v>11888706000158</v>
      </c>
      <c r="D1212" s="355" t="s">
        <v>14</v>
      </c>
      <c r="E1212" s="355" t="s">
        <v>607</v>
      </c>
      <c r="F1212" s="355" t="s">
        <v>1417</v>
      </c>
      <c r="G1212" s="356" t="s">
        <v>1417</v>
      </c>
      <c r="H1212" s="356" t="s">
        <v>34</v>
      </c>
      <c r="I1212" s="356" t="s">
        <v>34</v>
      </c>
      <c r="J1212" s="356" t="s">
        <v>608</v>
      </c>
      <c r="K1212" s="357" t="s">
        <v>48</v>
      </c>
      <c r="L1212" s="358"/>
      <c r="M1212" s="358" t="s">
        <v>1414</v>
      </c>
      <c r="N1212" s="357">
        <v>372986</v>
      </c>
      <c r="O1212" s="357" t="s">
        <v>1320</v>
      </c>
      <c r="P1212" s="361">
        <v>40292</v>
      </c>
      <c r="Q1212" s="362">
        <v>28.4254</v>
      </c>
      <c r="R1212" s="362">
        <v>33.323047866396728</v>
      </c>
      <c r="S1212" s="841">
        <v>33</v>
      </c>
      <c r="T1212" s="359">
        <v>3.1707372807267431E-2</v>
      </c>
      <c r="U1212" s="664">
        <v>0.31703292873548672</v>
      </c>
      <c r="V1212" s="359">
        <v>7.1035411334066101E-3</v>
      </c>
      <c r="W1212" s="664">
        <v>6.1815731012168064E-2</v>
      </c>
      <c r="X1212" s="359">
        <v>-5.5904054898637812E-3</v>
      </c>
      <c r="Y1212" s="664">
        <v>-3.676671118951165E-2</v>
      </c>
      <c r="Z1212" s="359">
        <v>1.3546930696002102E-2</v>
      </c>
      <c r="AA1212" s="664">
        <v>7.1549728031508456E-2</v>
      </c>
      <c r="AB1212" s="359">
        <v>0.21975923352283064</v>
      </c>
      <c r="AC1212" s="363">
        <v>-0.49058798211405996</v>
      </c>
      <c r="AD1212" s="865">
        <v>0</v>
      </c>
      <c r="AE1212" s="360" t="s">
        <v>1862</v>
      </c>
      <c r="AF1212" s="844" t="s">
        <v>1862</v>
      </c>
      <c r="AG1212" s="364" t="s">
        <v>719</v>
      </c>
      <c r="AH1212" s="364" t="s">
        <v>1742</v>
      </c>
      <c r="AI1212" s="364">
        <v>50000</v>
      </c>
      <c r="AJ1212" s="364">
        <v>1000</v>
      </c>
      <c r="AK1212" s="364">
        <v>1000</v>
      </c>
      <c r="AL1212" s="359">
        <v>0.04</v>
      </c>
      <c r="AM1212" s="359">
        <v>0.2</v>
      </c>
      <c r="AN1212" s="664" t="s">
        <v>666</v>
      </c>
      <c r="AO1212" s="357" t="s">
        <v>1323</v>
      </c>
      <c r="AP1212" s="360" t="s">
        <v>1744</v>
      </c>
      <c r="AQ1212" s="366" t="s">
        <v>670</v>
      </c>
      <c r="AR1212" s="359">
        <v>2.3333333333333301E-3</v>
      </c>
      <c r="AS1212" s="359">
        <v>2.3333333333333301E-3</v>
      </c>
      <c r="AT1212" s="359" t="s">
        <v>1417</v>
      </c>
      <c r="AX1212" s="198"/>
      <c r="AY1212" s="184"/>
      <c r="AZ1212" s="184"/>
      <c r="BA1212" s="184"/>
      <c r="BB1212" s="848"/>
      <c r="BC1212" s="184"/>
      <c r="BD1212" s="184"/>
      <c r="BE1212" s="184"/>
      <c r="BF1212" s="184"/>
      <c r="BG1212" s="848"/>
      <c r="BH1212" s="186"/>
      <c r="BI1212" s="199"/>
      <c r="BJ1212" s="199"/>
      <c r="BK1212" s="199"/>
      <c r="BL1212" s="186"/>
      <c r="BM1212" s="186"/>
      <c r="BN1212" s="186"/>
      <c r="BO1212" s="186"/>
      <c r="BP1212" s="186"/>
      <c r="BQ1212" s="186"/>
      <c r="BR1212" s="186"/>
      <c r="BS1212" s="186"/>
      <c r="BT1212" s="187"/>
      <c r="BU1212" s="188"/>
      <c r="BV1212" s="189"/>
      <c r="BW1212" s="185"/>
    </row>
    <row r="1213" spans="2:75" customFormat="1" ht="18.75">
      <c r="B1213" s="353" t="s">
        <v>171</v>
      </c>
      <c r="C1213" s="354">
        <v>34286544000183</v>
      </c>
      <c r="D1213" s="355" t="s">
        <v>14</v>
      </c>
      <c r="E1213" s="355" t="s">
        <v>614</v>
      </c>
      <c r="F1213" s="355" t="s">
        <v>1417</v>
      </c>
      <c r="G1213" s="356" t="s">
        <v>1417</v>
      </c>
      <c r="H1213" s="356" t="s">
        <v>1337</v>
      </c>
      <c r="I1213" s="356" t="s">
        <v>34</v>
      </c>
      <c r="J1213" s="356" t="s">
        <v>608</v>
      </c>
      <c r="K1213" s="357" t="s">
        <v>48</v>
      </c>
      <c r="L1213" s="358"/>
      <c r="M1213" s="358" t="s">
        <v>34</v>
      </c>
      <c r="N1213" s="357">
        <v>505668</v>
      </c>
      <c r="O1213" s="357" t="s">
        <v>1320</v>
      </c>
      <c r="P1213" s="361">
        <v>43705</v>
      </c>
      <c r="Q1213" s="362">
        <v>50.879005309999997</v>
      </c>
      <c r="R1213" s="362">
        <v>57.075036236892437</v>
      </c>
      <c r="S1213" s="841">
        <v>33</v>
      </c>
      <c r="T1213" s="359">
        <v>0.16667558674540017</v>
      </c>
      <c r="U1213" s="664">
        <v>1.6665413982986446</v>
      </c>
      <c r="V1213" s="359">
        <v>0.19410159318295506</v>
      </c>
      <c r="W1213" s="664">
        <v>1.6890916302017311</v>
      </c>
      <c r="X1213" s="359">
        <v>0.2286074529960167</v>
      </c>
      <c r="Y1213" s="664">
        <v>1.5034945524638876</v>
      </c>
      <c r="Z1213" s="359">
        <v>0.27389277695759184</v>
      </c>
      <c r="AA1213" s="664">
        <v>1.4465973245802204</v>
      </c>
      <c r="AB1213" s="359">
        <v>0.19798622657300688</v>
      </c>
      <c r="AC1213" s="363">
        <v>0.39996122202698053</v>
      </c>
      <c r="AD1213" s="865">
        <v>34286521000179</v>
      </c>
      <c r="AE1213" s="360" t="s">
        <v>1778</v>
      </c>
      <c r="AF1213" s="844" t="s">
        <v>1741</v>
      </c>
      <c r="AG1213" s="364" t="s">
        <v>1436</v>
      </c>
      <c r="AH1213" s="364" t="s">
        <v>1747</v>
      </c>
      <c r="AI1213" s="364">
        <v>1000</v>
      </c>
      <c r="AJ1213" s="364">
        <v>1</v>
      </c>
      <c r="AK1213" s="364">
        <v>1000</v>
      </c>
      <c r="AL1213" s="359">
        <v>2.5000000000000001E-2</v>
      </c>
      <c r="AM1213" s="359">
        <v>0.2</v>
      </c>
      <c r="AN1213" s="664" t="s">
        <v>34</v>
      </c>
      <c r="AO1213" s="357" t="s">
        <v>1323</v>
      </c>
      <c r="AP1213" s="360" t="s">
        <v>1762</v>
      </c>
      <c r="AQ1213" s="366" t="s">
        <v>674</v>
      </c>
      <c r="AR1213" s="359">
        <v>6.4000000000000003E-3</v>
      </c>
      <c r="AS1213" s="359">
        <v>6.4000000000000003E-3</v>
      </c>
      <c r="AT1213" s="359" t="s">
        <v>1417</v>
      </c>
      <c r="AX1213" s="198"/>
      <c r="AY1213" s="184"/>
      <c r="AZ1213" s="184"/>
      <c r="BA1213" s="184"/>
      <c r="BB1213" s="848"/>
      <c r="BC1213" s="184"/>
      <c r="BD1213" s="184"/>
      <c r="BE1213" s="184"/>
      <c r="BF1213" s="184"/>
      <c r="BG1213" s="848"/>
      <c r="BH1213" s="186"/>
      <c r="BI1213" s="199"/>
      <c r="BJ1213" s="199"/>
      <c r="BK1213" s="199"/>
      <c r="BL1213" s="186"/>
      <c r="BM1213" s="186"/>
      <c r="BN1213" s="186"/>
      <c r="BO1213" s="186"/>
      <c r="BP1213" s="186"/>
      <c r="BQ1213" s="186"/>
      <c r="BR1213" s="186"/>
      <c r="BS1213" s="186"/>
      <c r="BT1213" s="187"/>
      <c r="BU1213" s="188"/>
      <c r="BV1213" s="189"/>
      <c r="BW1213" s="185"/>
    </row>
    <row r="1214" spans="2:75" customFormat="1" ht="18.75">
      <c r="B1214" s="353" t="s">
        <v>1552</v>
      </c>
      <c r="C1214" s="354">
        <v>11357735000193</v>
      </c>
      <c r="D1214" s="355" t="s">
        <v>14</v>
      </c>
      <c r="E1214" s="355" t="s">
        <v>607</v>
      </c>
      <c r="F1214" s="355" t="s">
        <v>1417</v>
      </c>
      <c r="G1214" s="356" t="s">
        <v>1417</v>
      </c>
      <c r="H1214" s="356" t="s">
        <v>34</v>
      </c>
      <c r="I1214" s="356" t="s">
        <v>34</v>
      </c>
      <c r="J1214" s="356" t="s">
        <v>608</v>
      </c>
      <c r="K1214" s="357" t="s">
        <v>48</v>
      </c>
      <c r="L1214" s="358"/>
      <c r="M1214" s="358" t="s">
        <v>1417</v>
      </c>
      <c r="N1214" s="357">
        <v>241210</v>
      </c>
      <c r="O1214" s="357" t="s">
        <v>1320</v>
      </c>
      <c r="P1214" s="361">
        <v>40145</v>
      </c>
      <c r="Q1214" s="362">
        <v>575.08418300000005</v>
      </c>
      <c r="R1214" s="362">
        <v>1743502.075555936</v>
      </c>
      <c r="S1214" s="841">
        <v>33</v>
      </c>
      <c r="T1214" s="359">
        <v>0.17305243250025404</v>
      </c>
      <c r="U1214" s="664">
        <v>1.7303016504660018</v>
      </c>
      <c r="V1214" s="359">
        <v>0.19928553709865948</v>
      </c>
      <c r="W1214" s="664">
        <v>1.7342028327213219</v>
      </c>
      <c r="X1214" s="359">
        <v>0.29377276607665537</v>
      </c>
      <c r="Y1214" s="664">
        <v>1.9320706637950045</v>
      </c>
      <c r="Z1214" s="359">
        <v>0.31335711021989177</v>
      </c>
      <c r="AA1214" s="664">
        <v>1.6550329012600122</v>
      </c>
      <c r="AB1214" s="359">
        <v>0.21081369539721673</v>
      </c>
      <c r="AC1214" s="363">
        <v>0.40021478149881534</v>
      </c>
      <c r="AD1214" s="865">
        <v>0</v>
      </c>
      <c r="AE1214" s="360" t="s">
        <v>1778</v>
      </c>
      <c r="AF1214" s="844" t="s">
        <v>1799</v>
      </c>
      <c r="AG1214" s="364" t="s">
        <v>736</v>
      </c>
      <c r="AH1214" s="364" t="s">
        <v>1747</v>
      </c>
      <c r="AI1214" s="364">
        <v>5000</v>
      </c>
      <c r="AJ1214" s="364">
        <v>1000</v>
      </c>
      <c r="AK1214" s="364">
        <v>5000</v>
      </c>
      <c r="AL1214" s="359">
        <v>5.0000000000000001E-3</v>
      </c>
      <c r="AM1214" s="359">
        <v>0</v>
      </c>
      <c r="AN1214" s="664" t="s">
        <v>34</v>
      </c>
      <c r="AO1214" s="357" t="s">
        <v>1323</v>
      </c>
      <c r="AP1214" s="360" t="s">
        <v>1744</v>
      </c>
      <c r="AQ1214" s="366" t="s">
        <v>659</v>
      </c>
      <c r="AR1214" s="359">
        <v>0</v>
      </c>
      <c r="AS1214" s="359">
        <v>0</v>
      </c>
      <c r="AT1214" s="359" t="s">
        <v>1417</v>
      </c>
      <c r="AX1214" s="198"/>
      <c r="AY1214" s="184"/>
      <c r="AZ1214" s="184"/>
      <c r="BA1214" s="184"/>
      <c r="BB1214" s="848"/>
      <c r="BC1214" s="184"/>
      <c r="BD1214" s="184"/>
      <c r="BE1214" s="184"/>
      <c r="BF1214" s="184"/>
      <c r="BG1214" s="848"/>
      <c r="BH1214" s="186"/>
      <c r="BI1214" s="199"/>
      <c r="BJ1214" s="199"/>
      <c r="BK1214" s="199"/>
      <c r="BL1214" s="186"/>
      <c r="BM1214" s="186"/>
      <c r="BN1214" s="186"/>
      <c r="BO1214" s="186"/>
      <c r="BP1214" s="186"/>
      <c r="BQ1214" s="186"/>
      <c r="BR1214" s="186"/>
      <c r="BS1214" s="186"/>
      <c r="BT1214" s="187"/>
      <c r="BU1214" s="188"/>
      <c r="BV1214" s="189"/>
      <c r="BW1214" s="185"/>
    </row>
    <row r="1215" spans="2:75" customFormat="1" ht="18.75">
      <c r="B1215" s="353" t="s">
        <v>905</v>
      </c>
      <c r="C1215" s="354">
        <v>11403850000157</v>
      </c>
      <c r="D1215" s="355" t="s">
        <v>14</v>
      </c>
      <c r="E1215" s="355" t="s">
        <v>607</v>
      </c>
      <c r="F1215" s="355" t="s">
        <v>1417</v>
      </c>
      <c r="G1215" s="356" t="s">
        <v>1417</v>
      </c>
      <c r="H1215" s="356" t="s">
        <v>34</v>
      </c>
      <c r="I1215" s="356" t="s">
        <v>34</v>
      </c>
      <c r="J1215" s="356" t="s">
        <v>608</v>
      </c>
      <c r="K1215" s="357" t="s">
        <v>48</v>
      </c>
      <c r="L1215" s="358"/>
      <c r="M1215" s="358" t="s">
        <v>1414</v>
      </c>
      <c r="N1215" s="357">
        <v>245755</v>
      </c>
      <c r="O1215" s="357" t="s">
        <v>1320</v>
      </c>
      <c r="P1215" s="361">
        <v>40256</v>
      </c>
      <c r="Q1215" s="362">
        <v>515.68395299999997</v>
      </c>
      <c r="R1215" s="362">
        <v>387.16072329482085</v>
      </c>
      <c r="S1215" s="841">
        <v>33</v>
      </c>
      <c r="T1215" s="359">
        <v>0.16029046016966042</v>
      </c>
      <c r="U1215" s="664">
        <v>1.6026983485777422</v>
      </c>
      <c r="V1215" s="359">
        <v>0.18461177243604654</v>
      </c>
      <c r="W1215" s="664">
        <v>1.606510253445028</v>
      </c>
      <c r="X1215" s="359">
        <v>0.26012601091310916</v>
      </c>
      <c r="Y1215" s="664">
        <v>1.7107842952470842</v>
      </c>
      <c r="Z1215" s="359">
        <v>0.26206738720924583</v>
      </c>
      <c r="AA1215" s="664">
        <v>1.3841401201146772</v>
      </c>
      <c r="AB1215" s="359">
        <v>0.20760047646355634</v>
      </c>
      <c r="AC1215" s="363">
        <v>0.33572655306490623</v>
      </c>
      <c r="AD1215" s="865">
        <v>11357735000193</v>
      </c>
      <c r="AE1215" s="360" t="s">
        <v>1778</v>
      </c>
      <c r="AF1215" s="844" t="s">
        <v>1799</v>
      </c>
      <c r="AG1215" s="364" t="s">
        <v>736</v>
      </c>
      <c r="AH1215" s="364" t="s">
        <v>1747</v>
      </c>
      <c r="AI1215" s="364">
        <v>1000</v>
      </c>
      <c r="AJ1215" s="364">
        <v>1000</v>
      </c>
      <c r="AK1215" s="364">
        <v>1000</v>
      </c>
      <c r="AL1215" s="359">
        <v>1.4999999999999999E-2</v>
      </c>
      <c r="AM1215" s="359">
        <v>0.2</v>
      </c>
      <c r="AN1215" s="664" t="s">
        <v>2194</v>
      </c>
      <c r="AO1215" s="357" t="s">
        <v>1323</v>
      </c>
      <c r="AP1215" s="360" t="s">
        <v>1744</v>
      </c>
      <c r="AQ1215" s="366" t="s">
        <v>659</v>
      </c>
      <c r="AR1215" s="359">
        <v>3.5000000000000001E-3</v>
      </c>
      <c r="AS1215" s="359">
        <v>3.5000000000000001E-3</v>
      </c>
      <c r="AT1215" s="359" t="s">
        <v>1417</v>
      </c>
      <c r="AX1215" s="198"/>
      <c r="AY1215" s="184"/>
      <c r="AZ1215" s="184"/>
      <c r="BA1215" s="184"/>
      <c r="BB1215" s="848"/>
      <c r="BC1215" s="184"/>
      <c r="BD1215" s="184"/>
      <c r="BE1215" s="184"/>
      <c r="BF1215" s="184"/>
      <c r="BG1215" s="848"/>
      <c r="BH1215" s="186"/>
      <c r="BI1215" s="199"/>
      <c r="BJ1215" s="199"/>
      <c r="BK1215" s="199"/>
      <c r="BL1215" s="186"/>
      <c r="BM1215" s="186"/>
      <c r="BN1215" s="186"/>
      <c r="BO1215" s="186"/>
      <c r="BP1215" s="186"/>
      <c r="BQ1215" s="186"/>
      <c r="BR1215" s="186"/>
      <c r="BS1215" s="186"/>
      <c r="BT1215" s="187"/>
      <c r="BU1215" s="188"/>
      <c r="BV1215" s="189"/>
      <c r="BW1215" s="185"/>
    </row>
    <row r="1216" spans="2:75" customFormat="1" ht="18.75">
      <c r="B1216" s="353" t="s">
        <v>1606</v>
      </c>
      <c r="C1216" s="354">
        <v>36352601000100</v>
      </c>
      <c r="D1216" s="355" t="s">
        <v>14</v>
      </c>
      <c r="E1216" s="355" t="s">
        <v>1417</v>
      </c>
      <c r="F1216" s="355" t="s">
        <v>1417</v>
      </c>
      <c r="G1216" s="356" t="s">
        <v>1417</v>
      </c>
      <c r="H1216" s="356" t="s">
        <v>34</v>
      </c>
      <c r="I1216" s="356" t="s">
        <v>1417</v>
      </c>
      <c r="J1216" s="356" t="s">
        <v>1417</v>
      </c>
      <c r="K1216" s="357" t="s">
        <v>1417</v>
      </c>
      <c r="L1216" s="358"/>
      <c r="M1216" s="358" t="s">
        <v>1417</v>
      </c>
      <c r="N1216" s="357">
        <v>539740</v>
      </c>
      <c r="O1216" s="357" t="s">
        <v>1320</v>
      </c>
      <c r="P1216" s="361">
        <v>43978</v>
      </c>
      <c r="Q1216" s="362">
        <v>1E-8</v>
      </c>
      <c r="R1216" s="362">
        <v>12.851541979038453</v>
      </c>
      <c r="S1216" s="841">
        <v>33</v>
      </c>
      <c r="T1216" s="359">
        <v>-8.2924543127052441E-2</v>
      </c>
      <c r="U1216" s="664">
        <v>-0.82913872844097325</v>
      </c>
      <c r="V1216" s="359">
        <v>-8.9461369515165257E-2</v>
      </c>
      <c r="W1216" s="664">
        <v>-0.77850185563401886</v>
      </c>
      <c r="X1216" s="359">
        <v>-0.16100056422174447</v>
      </c>
      <c r="Y1216" s="664">
        <v>-1.0588608029993791</v>
      </c>
      <c r="Z1216" s="359"/>
      <c r="AA1216" s="664"/>
      <c r="AB1216" s="359">
        <v>0.24120542517251523</v>
      </c>
      <c r="AC1216" s="363">
        <v>-0.84731157861518114</v>
      </c>
      <c r="AD1216" s="865">
        <v>40777563000105</v>
      </c>
      <c r="AE1216" s="360" t="s">
        <v>1967</v>
      </c>
      <c r="AF1216" s="844" t="s">
        <v>1741</v>
      </c>
      <c r="AG1216" s="364" t="s">
        <v>1436</v>
      </c>
      <c r="AH1216" s="364" t="s">
        <v>1747</v>
      </c>
      <c r="AI1216" s="364">
        <v>1000</v>
      </c>
      <c r="AJ1216" s="364">
        <v>1000</v>
      </c>
      <c r="AK1216" s="364">
        <v>1000</v>
      </c>
      <c r="AL1216" s="359">
        <v>1.7000000000000001E-2</v>
      </c>
      <c r="AM1216" s="359">
        <v>0.25</v>
      </c>
      <c r="AN1216" s="664" t="s">
        <v>34</v>
      </c>
      <c r="AO1216" s="357" t="s">
        <v>1323</v>
      </c>
      <c r="AP1216" s="360" t="s">
        <v>1744</v>
      </c>
      <c r="AQ1216" s="366" t="s">
        <v>659</v>
      </c>
      <c r="AR1216" s="359">
        <v>1.9995E-3</v>
      </c>
      <c r="AS1216" s="359">
        <v>1.9995E-3</v>
      </c>
      <c r="AT1216" s="359" t="s">
        <v>1417</v>
      </c>
      <c r="AX1216" s="198"/>
      <c r="AY1216" s="184"/>
      <c r="AZ1216" s="184"/>
      <c r="BA1216" s="184"/>
      <c r="BB1216" s="848"/>
      <c r="BC1216" s="184"/>
      <c r="BD1216" s="184"/>
      <c r="BE1216" s="184"/>
      <c r="BF1216" s="184"/>
      <c r="BG1216" s="848"/>
      <c r="BH1216" s="186"/>
      <c r="BI1216" s="199"/>
      <c r="BJ1216" s="199"/>
      <c r="BK1216" s="199"/>
      <c r="BL1216" s="186"/>
      <c r="BM1216" s="186"/>
      <c r="BN1216" s="186"/>
      <c r="BO1216" s="186"/>
      <c r="BP1216" s="186"/>
      <c r="BQ1216" s="186"/>
      <c r="BR1216" s="186"/>
      <c r="BS1216" s="186"/>
      <c r="BT1216" s="187"/>
      <c r="BU1216" s="188"/>
      <c r="BV1216" s="189"/>
      <c r="BW1216" s="185"/>
    </row>
    <row r="1217" spans="2:75" customFormat="1" ht="18.75">
      <c r="B1217" s="353" t="s">
        <v>244</v>
      </c>
      <c r="C1217" s="354">
        <v>9143318000104</v>
      </c>
      <c r="D1217" s="355" t="s">
        <v>14</v>
      </c>
      <c r="E1217" s="355" t="s">
        <v>614</v>
      </c>
      <c r="F1217" s="355" t="s">
        <v>1417</v>
      </c>
      <c r="G1217" s="356" t="s">
        <v>1417</v>
      </c>
      <c r="H1217" s="356" t="s">
        <v>1337</v>
      </c>
      <c r="I1217" s="356" t="s">
        <v>34</v>
      </c>
      <c r="J1217" s="356" t="s">
        <v>608</v>
      </c>
      <c r="K1217" s="357" t="s">
        <v>48</v>
      </c>
      <c r="L1217" s="358"/>
      <c r="M1217" s="358" t="s">
        <v>1414</v>
      </c>
      <c r="N1217" s="357">
        <v>211958</v>
      </c>
      <c r="O1217" s="357" t="s">
        <v>1320</v>
      </c>
      <c r="P1217" s="361">
        <v>39600</v>
      </c>
      <c r="Q1217" s="362">
        <v>418.55301270000001</v>
      </c>
      <c r="R1217" s="362">
        <v>465.11008126015918</v>
      </c>
      <c r="S1217" s="841">
        <v>33</v>
      </c>
      <c r="T1217" s="359">
        <v>3.5248089020382123E-2</v>
      </c>
      <c r="U1217" s="664">
        <v>0.35243553486397955</v>
      </c>
      <c r="V1217" s="359">
        <v>3.0281882284740602E-2</v>
      </c>
      <c r="W1217" s="664">
        <v>0.26351599219331417</v>
      </c>
      <c r="X1217" s="359">
        <v>2.7115578172355104E-2</v>
      </c>
      <c r="Y1217" s="664">
        <v>0.17833243638716778</v>
      </c>
      <c r="Z1217" s="359">
        <v>0.14075765683759367</v>
      </c>
      <c r="AA1217" s="664">
        <v>0.74342833008323983</v>
      </c>
      <c r="AB1217" s="359">
        <v>0.23495484344422787</v>
      </c>
      <c r="AC1217" s="363">
        <v>-0.36020920672637086</v>
      </c>
      <c r="AD1217" s="865">
        <v>9271730000100</v>
      </c>
      <c r="AE1217" s="360" t="s">
        <v>1772</v>
      </c>
      <c r="AF1217" s="844" t="s">
        <v>1741</v>
      </c>
      <c r="AG1217" s="364" t="s">
        <v>1436</v>
      </c>
      <c r="AH1217" s="364" t="s">
        <v>1747</v>
      </c>
      <c r="AI1217" s="364">
        <v>100000</v>
      </c>
      <c r="AJ1217" s="364">
        <v>50000</v>
      </c>
      <c r="AK1217" s="364">
        <v>100000</v>
      </c>
      <c r="AL1217" s="359">
        <v>1.8500000000000003E-2</v>
      </c>
      <c r="AM1217" s="359">
        <v>0.2</v>
      </c>
      <c r="AN1217" s="664" t="s">
        <v>2175</v>
      </c>
      <c r="AO1217" s="357" t="s">
        <v>1323</v>
      </c>
      <c r="AP1217" s="360" t="s">
        <v>1762</v>
      </c>
      <c r="AQ1217" s="366" t="s">
        <v>671</v>
      </c>
      <c r="AR1217" s="359">
        <v>2.46666666666667E-3</v>
      </c>
      <c r="AS1217" s="359">
        <v>2.46666666666667E-3</v>
      </c>
      <c r="AT1217" s="359" t="s">
        <v>1417</v>
      </c>
      <c r="AX1217" s="198"/>
      <c r="AY1217" s="184"/>
      <c r="AZ1217" s="184"/>
      <c r="BA1217" s="184"/>
      <c r="BB1217" s="848"/>
      <c r="BC1217" s="184"/>
      <c r="BD1217" s="184"/>
      <c r="BE1217" s="184"/>
      <c r="BF1217" s="184"/>
      <c r="BG1217" s="848"/>
      <c r="BH1217" s="186"/>
      <c r="BI1217" s="199"/>
      <c r="BJ1217" s="199"/>
      <c r="BK1217" s="199"/>
      <c r="BL1217" s="186"/>
      <c r="BM1217" s="186"/>
      <c r="BN1217" s="186"/>
      <c r="BO1217" s="186"/>
      <c r="BP1217" s="186"/>
      <c r="BQ1217" s="186"/>
      <c r="BR1217" s="186"/>
      <c r="BS1217" s="186"/>
      <c r="BT1217" s="187"/>
      <c r="BU1217" s="188"/>
      <c r="BV1217" s="189"/>
      <c r="BW1217" s="185"/>
    </row>
    <row r="1218" spans="2:75" customFormat="1" ht="18.75">
      <c r="B1218" s="353" t="s">
        <v>1657</v>
      </c>
      <c r="C1218" s="354">
        <v>25079446000184</v>
      </c>
      <c r="D1218" s="355" t="s">
        <v>14</v>
      </c>
      <c r="E1218" s="355" t="s">
        <v>614</v>
      </c>
      <c r="F1218" s="355" t="s">
        <v>1417</v>
      </c>
      <c r="G1218" s="356" t="s">
        <v>1417</v>
      </c>
      <c r="H1218" s="356" t="s">
        <v>865</v>
      </c>
      <c r="I1218" s="356" t="s">
        <v>34</v>
      </c>
      <c r="J1218" s="356" t="s">
        <v>608</v>
      </c>
      <c r="K1218" s="357" t="s">
        <v>48</v>
      </c>
      <c r="L1218" s="358"/>
      <c r="M1218" s="358" t="s">
        <v>1417</v>
      </c>
      <c r="N1218" s="357">
        <v>467014</v>
      </c>
      <c r="O1218" s="357" t="s">
        <v>1323</v>
      </c>
      <c r="P1218" s="361">
        <v>43240</v>
      </c>
      <c r="Q1218" s="362">
        <v>16.726348999999999</v>
      </c>
      <c r="R1218" s="362">
        <v>23.321047039840629</v>
      </c>
      <c r="S1218" s="841">
        <v>33</v>
      </c>
      <c r="T1218" s="359">
        <v>0.15398250662842616</v>
      </c>
      <c r="U1218" s="664">
        <v>1.5396269298997964</v>
      </c>
      <c r="V1218" s="359">
        <v>8.0922685145207618E-2</v>
      </c>
      <c r="W1218" s="664">
        <v>0.70419736350841633</v>
      </c>
      <c r="X1218" s="359">
        <v>7.5408484392635922E-2</v>
      </c>
      <c r="Y1218" s="664">
        <v>0.49594291003216628</v>
      </c>
      <c r="Z1218" s="359">
        <v>0.10673981681574118</v>
      </c>
      <c r="AA1218" s="664">
        <v>0.56375905617891486</v>
      </c>
      <c r="AB1218" s="359">
        <v>0.17314040713888215</v>
      </c>
      <c r="AC1218" s="363">
        <v>-0.19632675858172538</v>
      </c>
      <c r="AD1218" s="865">
        <v>29054790000170</v>
      </c>
      <c r="AE1218" s="360" t="s">
        <v>1829</v>
      </c>
      <c r="AF1218" s="844" t="s">
        <v>1830</v>
      </c>
      <c r="AG1218" s="364" t="s">
        <v>1439</v>
      </c>
      <c r="AH1218" s="364" t="s">
        <v>1742</v>
      </c>
      <c r="AI1218" s="364">
        <v>1000</v>
      </c>
      <c r="AJ1218" s="364">
        <v>1000</v>
      </c>
      <c r="AK1218" s="364">
        <v>1000</v>
      </c>
      <c r="AL1218" s="359">
        <v>0.04</v>
      </c>
      <c r="AM1218" s="359">
        <v>0.2</v>
      </c>
      <c r="AN1218" s="664" t="s">
        <v>64</v>
      </c>
      <c r="AO1218" s="357" t="s">
        <v>1323</v>
      </c>
      <c r="AP1218" s="360" t="s">
        <v>1762</v>
      </c>
      <c r="AQ1218" s="366" t="s">
        <v>668</v>
      </c>
      <c r="AR1218" s="359">
        <v>0</v>
      </c>
      <c r="AS1218" s="359">
        <v>0</v>
      </c>
      <c r="AT1218" s="359" t="s">
        <v>1417</v>
      </c>
      <c r="AX1218" s="198"/>
      <c r="AY1218" s="184"/>
      <c r="AZ1218" s="184"/>
      <c r="BA1218" s="184"/>
      <c r="BB1218" s="848"/>
      <c r="BC1218" s="184"/>
      <c r="BD1218" s="184"/>
      <c r="BE1218" s="184"/>
      <c r="BF1218" s="184"/>
      <c r="BG1218" s="848"/>
      <c r="BH1218" s="186"/>
      <c r="BI1218" s="199"/>
      <c r="BJ1218" s="199"/>
      <c r="BK1218" s="199"/>
      <c r="BL1218" s="186"/>
      <c r="BM1218" s="186"/>
      <c r="BN1218" s="186"/>
      <c r="BO1218" s="186"/>
      <c r="BP1218" s="186"/>
      <c r="BQ1218" s="186"/>
      <c r="BR1218" s="186"/>
      <c r="BS1218" s="186"/>
      <c r="BT1218" s="187"/>
      <c r="BU1218" s="188"/>
      <c r="BV1218" s="189"/>
      <c r="BW1218" s="185"/>
    </row>
    <row r="1219" spans="2:75" customFormat="1" ht="18.75">
      <c r="B1219" s="353" t="s">
        <v>1117</v>
      </c>
      <c r="C1219" s="354">
        <v>28235674000194</v>
      </c>
      <c r="D1219" s="355" t="s">
        <v>14</v>
      </c>
      <c r="E1219" s="355" t="s">
        <v>614</v>
      </c>
      <c r="F1219" s="355" t="s">
        <v>1417</v>
      </c>
      <c r="G1219" s="356" t="s">
        <v>1417</v>
      </c>
      <c r="H1219" s="356" t="s">
        <v>1337</v>
      </c>
      <c r="I1219" s="356" t="s">
        <v>34</v>
      </c>
      <c r="J1219" s="356" t="s">
        <v>608</v>
      </c>
      <c r="K1219" s="357" t="s">
        <v>48</v>
      </c>
      <c r="L1219" s="358"/>
      <c r="M1219" s="358" t="s">
        <v>34</v>
      </c>
      <c r="N1219" s="357">
        <v>451533</v>
      </c>
      <c r="O1219" s="357" t="s">
        <v>1320</v>
      </c>
      <c r="P1219" s="361">
        <v>43009</v>
      </c>
      <c r="Q1219" s="362">
        <v>12.53682942</v>
      </c>
      <c r="R1219" s="362">
        <v>13.563661136733058</v>
      </c>
      <c r="S1219" s="841">
        <v>33</v>
      </c>
      <c r="T1219" s="359">
        <v>0.18999267561568378</v>
      </c>
      <c r="U1219" s="664">
        <v>1.8996822838291323</v>
      </c>
      <c r="V1219" s="359">
        <v>0.13440821009781878</v>
      </c>
      <c r="W1219" s="664">
        <v>1.1696337932302858</v>
      </c>
      <c r="X1219" s="359">
        <v>9.3701198383983275E-2</v>
      </c>
      <c r="Y1219" s="664">
        <v>0.61624955566130024</v>
      </c>
      <c r="Z1219" s="359">
        <v>0.14709214705003126</v>
      </c>
      <c r="AA1219" s="664">
        <v>0.77688469463465204</v>
      </c>
      <c r="AB1219" s="359">
        <v>0.20282292063476268</v>
      </c>
      <c r="AC1219" s="363">
        <v>9.6110587395678904E-2</v>
      </c>
      <c r="AD1219" s="865">
        <v>17002861000101</v>
      </c>
      <c r="AE1219" s="360" t="s">
        <v>1813</v>
      </c>
      <c r="AF1219" s="844" t="s">
        <v>1760</v>
      </c>
      <c r="AG1219" s="364" t="s">
        <v>1435</v>
      </c>
      <c r="AH1219" s="364" t="s">
        <v>1747</v>
      </c>
      <c r="AI1219" s="364">
        <v>5000</v>
      </c>
      <c r="AJ1219" s="364">
        <v>5000</v>
      </c>
      <c r="AK1219" s="364">
        <v>5000</v>
      </c>
      <c r="AL1219" s="359">
        <v>0</v>
      </c>
      <c r="AM1219" s="359">
        <v>0</v>
      </c>
      <c r="AN1219" s="664" t="s">
        <v>34</v>
      </c>
      <c r="AO1219" s="357" t="s">
        <v>1323</v>
      </c>
      <c r="AP1219" s="360" t="s">
        <v>1762</v>
      </c>
      <c r="AQ1219" s="366" t="s">
        <v>668</v>
      </c>
      <c r="AR1219" s="359">
        <v>4.8250000000000003E-3</v>
      </c>
      <c r="AS1219" s="359">
        <v>4.8250000000000003E-3</v>
      </c>
      <c r="AT1219" s="359" t="s">
        <v>1417</v>
      </c>
      <c r="AX1219" s="198"/>
      <c r="AY1219" s="184"/>
      <c r="AZ1219" s="184"/>
      <c r="BA1219" s="184"/>
      <c r="BB1219" s="848"/>
      <c r="BC1219" s="184"/>
      <c r="BD1219" s="184"/>
      <c r="BE1219" s="184"/>
      <c r="BF1219" s="184"/>
      <c r="BG1219" s="848"/>
      <c r="BH1219" s="186"/>
      <c r="BI1219" s="199"/>
      <c r="BJ1219" s="199"/>
      <c r="BK1219" s="199"/>
      <c r="BL1219" s="186"/>
      <c r="BM1219" s="186"/>
      <c r="BN1219" s="186"/>
      <c r="BO1219" s="186"/>
      <c r="BP1219" s="186"/>
      <c r="BQ1219" s="186"/>
      <c r="BR1219" s="186"/>
      <c r="BS1219" s="186"/>
      <c r="BT1219" s="187"/>
      <c r="BU1219" s="188"/>
      <c r="BV1219" s="189"/>
      <c r="BW1219" s="185"/>
    </row>
    <row r="1220" spans="2:75" customFormat="1" ht="18.75">
      <c r="B1220" s="353" t="s">
        <v>334</v>
      </c>
      <c r="C1220" s="354">
        <v>9401978000130</v>
      </c>
      <c r="D1220" s="355" t="s">
        <v>14</v>
      </c>
      <c r="E1220" s="355" t="s">
        <v>607</v>
      </c>
      <c r="F1220" s="355" t="s">
        <v>1417</v>
      </c>
      <c r="G1220" s="356" t="s">
        <v>1417</v>
      </c>
      <c r="H1220" s="356" t="s">
        <v>34</v>
      </c>
      <c r="I1220" s="356" t="s">
        <v>34</v>
      </c>
      <c r="J1220" s="356" t="s">
        <v>608</v>
      </c>
      <c r="K1220" s="357" t="s">
        <v>48</v>
      </c>
      <c r="L1220" s="358"/>
      <c r="M1220" s="358" t="s">
        <v>34</v>
      </c>
      <c r="N1220" s="357">
        <v>209376</v>
      </c>
      <c r="O1220" s="357" t="s">
        <v>1320</v>
      </c>
      <c r="P1220" s="361">
        <v>39589</v>
      </c>
      <c r="Q1220" s="362">
        <v>51.485605</v>
      </c>
      <c r="R1220" s="362">
        <v>45.945538605577681</v>
      </c>
      <c r="S1220" s="841">
        <v>33</v>
      </c>
      <c r="T1220" s="359">
        <v>6.8967765907242962E-2</v>
      </c>
      <c r="U1220" s="664">
        <v>0.68958891507104458</v>
      </c>
      <c r="V1220" s="359">
        <v>2.9985749966723763E-2</v>
      </c>
      <c r="W1220" s="664">
        <v>0.26093901891044669</v>
      </c>
      <c r="X1220" s="359">
        <v>-0.12167679535509213</v>
      </c>
      <c r="Y1220" s="664">
        <v>-0.80023812251139448</v>
      </c>
      <c r="Z1220" s="359">
        <v>-0.15496597107810506</v>
      </c>
      <c r="AA1220" s="664">
        <v>-0.81847123408176792</v>
      </c>
      <c r="AB1220" s="359">
        <v>0.20323049038322114</v>
      </c>
      <c r="AC1220" s="363">
        <v>-0.41789511963207182</v>
      </c>
      <c r="AD1220" s="865">
        <v>46171852000142</v>
      </c>
      <c r="AE1220" s="360" t="s">
        <v>1808</v>
      </c>
      <c r="AF1220" s="844" t="s">
        <v>1785</v>
      </c>
      <c r="AG1220" s="364" t="s">
        <v>719</v>
      </c>
      <c r="AH1220" s="364" t="s">
        <v>1742</v>
      </c>
      <c r="AI1220" s="364">
        <v>5000</v>
      </c>
      <c r="AJ1220" s="364">
        <v>5000</v>
      </c>
      <c r="AK1220" s="364">
        <v>5000</v>
      </c>
      <c r="AL1220" s="359">
        <v>1.8500000000000003E-2</v>
      </c>
      <c r="AM1220" s="359">
        <v>0.2</v>
      </c>
      <c r="AN1220" s="664" t="s">
        <v>2216</v>
      </c>
      <c r="AO1220" s="357" t="s">
        <v>1323</v>
      </c>
      <c r="AP1220" s="360" t="s">
        <v>1744</v>
      </c>
      <c r="AQ1220" s="366" t="s">
        <v>659</v>
      </c>
      <c r="AR1220" s="359">
        <v>4.4400000000000004E-3</v>
      </c>
      <c r="AS1220" s="359">
        <v>4.4400000000000004E-3</v>
      </c>
      <c r="AT1220" s="359" t="s">
        <v>1417</v>
      </c>
      <c r="AX1220" s="198"/>
      <c r="AY1220" s="184"/>
      <c r="AZ1220" s="184"/>
      <c r="BA1220" s="184"/>
      <c r="BB1220" s="848"/>
      <c r="BC1220" s="184"/>
      <c r="BD1220" s="184"/>
      <c r="BE1220" s="184"/>
      <c r="BF1220" s="184"/>
      <c r="BG1220" s="848"/>
      <c r="BH1220" s="186"/>
      <c r="BI1220" s="199"/>
      <c r="BJ1220" s="199"/>
      <c r="BK1220" s="199"/>
      <c r="BL1220" s="186"/>
      <c r="BM1220" s="186"/>
      <c r="BN1220" s="186"/>
      <c r="BO1220" s="186"/>
      <c r="BP1220" s="186"/>
      <c r="BQ1220" s="186"/>
      <c r="BR1220" s="186"/>
      <c r="BS1220" s="186"/>
      <c r="BT1220" s="187"/>
      <c r="BU1220" s="188"/>
      <c r="BV1220" s="189"/>
      <c r="BW1220" s="185"/>
    </row>
    <row r="1221" spans="2:75" customFormat="1" ht="18.75">
      <c r="B1221" s="353" t="s">
        <v>355</v>
      </c>
      <c r="C1221" s="354">
        <v>7420595000183</v>
      </c>
      <c r="D1221" s="355" t="s">
        <v>14</v>
      </c>
      <c r="E1221" s="355" t="s">
        <v>607</v>
      </c>
      <c r="F1221" s="355" t="s">
        <v>1417</v>
      </c>
      <c r="G1221" s="356" t="s">
        <v>1417</v>
      </c>
      <c r="H1221" s="356" t="s">
        <v>34</v>
      </c>
      <c r="I1221" s="356" t="s">
        <v>34</v>
      </c>
      <c r="J1221" s="356" t="s">
        <v>608</v>
      </c>
      <c r="K1221" s="357" t="s">
        <v>48</v>
      </c>
      <c r="L1221" s="358"/>
      <c r="M1221" s="358" t="s">
        <v>34</v>
      </c>
      <c r="N1221" s="357">
        <v>187933</v>
      </c>
      <c r="O1221" s="357" t="s">
        <v>1320</v>
      </c>
      <c r="P1221" s="361">
        <v>39238</v>
      </c>
      <c r="Q1221" s="362">
        <v>18.301221999999999</v>
      </c>
      <c r="R1221" s="362">
        <v>20.341092745019925</v>
      </c>
      <c r="S1221" s="841">
        <v>33</v>
      </c>
      <c r="T1221" s="359">
        <v>9.6800650107922603E-2</v>
      </c>
      <c r="U1221" s="664">
        <v>0.96788194322362131</v>
      </c>
      <c r="V1221" s="359">
        <v>0.16463168692261676</v>
      </c>
      <c r="W1221" s="664">
        <v>1.4326415352236432</v>
      </c>
      <c r="X1221" s="359">
        <v>-4.8031939264543855E-2</v>
      </c>
      <c r="Y1221" s="664">
        <v>-0.31589415866409348</v>
      </c>
      <c r="Z1221" s="359">
        <v>-0.11154301975043146</v>
      </c>
      <c r="AA1221" s="664">
        <v>-0.58912774458289807</v>
      </c>
      <c r="AB1221" s="359">
        <v>0.28693265808122348</v>
      </c>
      <c r="AC1221" s="363">
        <v>0.17327029692883048</v>
      </c>
      <c r="AD1221" s="865">
        <v>0</v>
      </c>
      <c r="AE1221" s="360" t="s">
        <v>1805</v>
      </c>
      <c r="AF1221" s="844" t="s">
        <v>1785</v>
      </c>
      <c r="AG1221" s="364" t="s">
        <v>719</v>
      </c>
      <c r="AH1221" s="364" t="s">
        <v>1747</v>
      </c>
      <c r="AI1221" s="364">
        <v>25000</v>
      </c>
      <c r="AJ1221" s="364">
        <v>1000</v>
      </c>
      <c r="AK1221" s="364">
        <v>25000</v>
      </c>
      <c r="AL1221" s="359">
        <v>0.02</v>
      </c>
      <c r="AM1221" s="359">
        <v>0.2</v>
      </c>
      <c r="AN1221" s="664" t="s">
        <v>666</v>
      </c>
      <c r="AO1221" s="357" t="s">
        <v>1323</v>
      </c>
      <c r="AP1221" s="360" t="s">
        <v>1744</v>
      </c>
      <c r="AQ1221" s="366" t="s">
        <v>681</v>
      </c>
      <c r="AR1221" s="359">
        <v>6.0000000000000001E-3</v>
      </c>
      <c r="AS1221" s="359">
        <v>6.0000000000000001E-3</v>
      </c>
      <c r="AT1221" s="359" t="s">
        <v>1417</v>
      </c>
      <c r="AX1221" s="198"/>
      <c r="AY1221" s="184"/>
      <c r="AZ1221" s="184"/>
      <c r="BA1221" s="184"/>
      <c r="BB1221" s="848"/>
      <c r="BC1221" s="184"/>
      <c r="BD1221" s="184"/>
      <c r="BE1221" s="184"/>
      <c r="BF1221" s="184"/>
      <c r="BG1221" s="848"/>
      <c r="BH1221" s="186"/>
      <c r="BI1221" s="199"/>
      <c r="BJ1221" s="199"/>
      <c r="BK1221" s="199"/>
      <c r="BL1221" s="186"/>
      <c r="BM1221" s="186"/>
      <c r="BN1221" s="186"/>
      <c r="BO1221" s="186"/>
      <c r="BP1221" s="186"/>
      <c r="BQ1221" s="186"/>
      <c r="BR1221" s="186"/>
      <c r="BS1221" s="186"/>
      <c r="BT1221" s="187"/>
      <c r="BU1221" s="188"/>
      <c r="BV1221" s="189"/>
      <c r="BW1221" s="185"/>
    </row>
    <row r="1222" spans="2:75" customFormat="1" ht="18.75">
      <c r="B1222" s="353" t="s">
        <v>1169</v>
      </c>
      <c r="C1222" s="354">
        <v>17253801000161</v>
      </c>
      <c r="D1222" s="355" t="s">
        <v>14</v>
      </c>
      <c r="E1222" s="355" t="s">
        <v>607</v>
      </c>
      <c r="F1222" s="355" t="s">
        <v>1417</v>
      </c>
      <c r="G1222" s="356" t="s">
        <v>1417</v>
      </c>
      <c r="H1222" s="356" t="s">
        <v>34</v>
      </c>
      <c r="I1222" s="356" t="s">
        <v>34</v>
      </c>
      <c r="J1222" s="356" t="s">
        <v>608</v>
      </c>
      <c r="K1222" s="357" t="s">
        <v>48</v>
      </c>
      <c r="L1222" s="358"/>
      <c r="M1222" s="358" t="s">
        <v>34</v>
      </c>
      <c r="N1222" s="357">
        <v>333956</v>
      </c>
      <c r="O1222" s="357" t="s">
        <v>1323</v>
      </c>
      <c r="P1222" s="361">
        <v>41391</v>
      </c>
      <c r="Q1222" s="362">
        <v>420.01909899999998</v>
      </c>
      <c r="R1222" s="362">
        <v>715.01108284462191</v>
      </c>
      <c r="S1222" s="841">
        <v>33</v>
      </c>
      <c r="T1222" s="359">
        <v>1.4709643452722743E-2</v>
      </c>
      <c r="U1222" s="664">
        <v>0.14707750695139876</v>
      </c>
      <c r="V1222" s="359">
        <v>-1.7338045761251974E-2</v>
      </c>
      <c r="W1222" s="664">
        <v>-0.1508774219683067</v>
      </c>
      <c r="X1222" s="359">
        <v>-7.500253768434606E-2</v>
      </c>
      <c r="Y1222" s="664">
        <v>-0.49327309915546186</v>
      </c>
      <c r="Z1222" s="359">
        <v>1.5508770441571729E-2</v>
      </c>
      <c r="AA1222" s="664">
        <v>8.191141832038959E-2</v>
      </c>
      <c r="AB1222" s="359">
        <v>0.23917982748003175</v>
      </c>
      <c r="AC1222" s="363">
        <v>-0.55294306051206532</v>
      </c>
      <c r="AD1222" s="865">
        <v>37388322000160</v>
      </c>
      <c r="AE1222" s="360" t="s">
        <v>1829</v>
      </c>
      <c r="AF1222" s="844" t="s">
        <v>1830</v>
      </c>
      <c r="AG1222" s="364" t="s">
        <v>1439</v>
      </c>
      <c r="AH1222" s="364" t="s">
        <v>1742</v>
      </c>
      <c r="AI1222" s="364">
        <v>15000</v>
      </c>
      <c r="AJ1222" s="364">
        <v>2000</v>
      </c>
      <c r="AK1222" s="364">
        <v>10000</v>
      </c>
      <c r="AL1222" s="359">
        <v>0.02</v>
      </c>
      <c r="AM1222" s="359">
        <v>0.2</v>
      </c>
      <c r="AN1222" s="664" t="s">
        <v>2175</v>
      </c>
      <c r="AO1222" s="357" t="s">
        <v>1323</v>
      </c>
      <c r="AP1222" s="360" t="s">
        <v>1744</v>
      </c>
      <c r="AQ1222" s="366" t="s">
        <v>659</v>
      </c>
      <c r="AR1222" s="359">
        <v>4.0000000000000001E-3</v>
      </c>
      <c r="AS1222" s="359">
        <v>4.0000000000000001E-3</v>
      </c>
      <c r="AT1222" s="359" t="s">
        <v>1417</v>
      </c>
      <c r="AX1222" s="198"/>
      <c r="AY1222" s="184"/>
      <c r="AZ1222" s="184"/>
      <c r="BA1222" s="184"/>
      <c r="BB1222" s="848"/>
      <c r="BC1222" s="184"/>
      <c r="BD1222" s="184"/>
      <c r="BE1222" s="184"/>
      <c r="BF1222" s="184"/>
      <c r="BG1222" s="848"/>
      <c r="BH1222" s="186"/>
      <c r="BI1222" s="199"/>
      <c r="BJ1222" s="199"/>
      <c r="BK1222" s="199"/>
      <c r="BL1222" s="186"/>
      <c r="BM1222" s="186"/>
      <c r="BN1222" s="186"/>
      <c r="BO1222" s="186"/>
      <c r="BP1222" s="186"/>
      <c r="BQ1222" s="186"/>
      <c r="BR1222" s="186"/>
      <c r="BS1222" s="186"/>
      <c r="BT1222" s="187"/>
      <c r="BU1222" s="188"/>
      <c r="BV1222" s="189"/>
      <c r="BW1222" s="185"/>
    </row>
    <row r="1223" spans="2:75" customFormat="1" ht="18.75">
      <c r="B1223" s="353" t="s">
        <v>573</v>
      </c>
      <c r="C1223" s="354">
        <v>35535649000191</v>
      </c>
      <c r="D1223" s="355" t="s">
        <v>14</v>
      </c>
      <c r="E1223" s="355" t="s">
        <v>614</v>
      </c>
      <c r="F1223" s="355" t="s">
        <v>1417</v>
      </c>
      <c r="G1223" s="356" t="s">
        <v>1417</v>
      </c>
      <c r="H1223" s="356" t="s">
        <v>1337</v>
      </c>
      <c r="I1223" s="356" t="s">
        <v>34</v>
      </c>
      <c r="J1223" s="356" t="s">
        <v>608</v>
      </c>
      <c r="K1223" s="357" t="s">
        <v>48</v>
      </c>
      <c r="L1223" s="358"/>
      <c r="M1223" s="358" t="s">
        <v>1414</v>
      </c>
      <c r="N1223" s="357">
        <v>563595</v>
      </c>
      <c r="O1223" s="357" t="s">
        <v>1320</v>
      </c>
      <c r="P1223" s="361">
        <v>44168</v>
      </c>
      <c r="Q1223" s="362">
        <v>199.40817709999999</v>
      </c>
      <c r="R1223" s="362">
        <v>313.82606091796822</v>
      </c>
      <c r="S1223" s="841">
        <v>33</v>
      </c>
      <c r="T1223" s="359">
        <v>1.4782622071894291E-2</v>
      </c>
      <c r="U1223" s="664">
        <v>0.14780719923816321</v>
      </c>
      <c r="V1223" s="359">
        <v>-1.7233310022773396E-2</v>
      </c>
      <c r="W1223" s="664">
        <v>-0.14996600101422716</v>
      </c>
      <c r="X1223" s="359"/>
      <c r="Y1223" s="664"/>
      <c r="Z1223" s="359"/>
      <c r="AA1223" s="664"/>
      <c r="AB1223" s="359">
        <v>0.23903235646106144</v>
      </c>
      <c r="AC1223" s="363">
        <v>-0.55284603322146897</v>
      </c>
      <c r="AD1223" s="865">
        <v>37388322000160</v>
      </c>
      <c r="AE1223" s="360" t="s">
        <v>1829</v>
      </c>
      <c r="AF1223" s="844" t="s">
        <v>1830</v>
      </c>
      <c r="AG1223" s="364" t="s">
        <v>1439</v>
      </c>
      <c r="AH1223" s="364" t="s">
        <v>1742</v>
      </c>
      <c r="AI1223" s="364">
        <v>5000</v>
      </c>
      <c r="AJ1223" s="364">
        <v>5000</v>
      </c>
      <c r="AK1223" s="364">
        <v>0</v>
      </c>
      <c r="AL1223" s="359">
        <v>0.02</v>
      </c>
      <c r="AM1223" s="359">
        <v>0.2</v>
      </c>
      <c r="AN1223" s="664" t="s">
        <v>666</v>
      </c>
      <c r="AO1223" s="357" t="s">
        <v>1323</v>
      </c>
      <c r="AP1223" s="360" t="s">
        <v>1744</v>
      </c>
      <c r="AQ1223" s="366" t="s">
        <v>659</v>
      </c>
      <c r="AR1223" s="359">
        <v>0</v>
      </c>
      <c r="AS1223" s="359">
        <v>0</v>
      </c>
      <c r="AT1223" s="359" t="s">
        <v>1417</v>
      </c>
      <c r="AX1223" s="198"/>
      <c r="AY1223" s="184"/>
      <c r="AZ1223" s="184"/>
      <c r="BA1223" s="184"/>
      <c r="BB1223" s="848"/>
      <c r="BC1223" s="184"/>
      <c r="BD1223" s="184"/>
      <c r="BE1223" s="184"/>
      <c r="BF1223" s="184"/>
      <c r="BG1223" s="848"/>
      <c r="BH1223" s="186"/>
      <c r="BI1223" s="199"/>
      <c r="BJ1223" s="199"/>
      <c r="BK1223" s="199"/>
      <c r="BL1223" s="186"/>
      <c r="BM1223" s="186"/>
      <c r="BN1223" s="186"/>
      <c r="BO1223" s="186"/>
      <c r="BP1223" s="186"/>
      <c r="BQ1223" s="186"/>
      <c r="BR1223" s="186"/>
      <c r="BS1223" s="186"/>
      <c r="BT1223" s="187"/>
      <c r="BU1223" s="188"/>
      <c r="BV1223" s="189"/>
      <c r="BW1223" s="185"/>
    </row>
    <row r="1224" spans="2:75" customFormat="1" ht="18.75">
      <c r="B1224" s="353" t="s">
        <v>1134</v>
      </c>
      <c r="C1224" s="354">
        <v>23601467000192</v>
      </c>
      <c r="D1224" s="355" t="s">
        <v>11</v>
      </c>
      <c r="E1224" s="355" t="s">
        <v>620</v>
      </c>
      <c r="F1224" s="355" t="s">
        <v>685</v>
      </c>
      <c r="G1224" s="356" t="s">
        <v>738</v>
      </c>
      <c r="H1224" s="356" t="s">
        <v>34</v>
      </c>
      <c r="I1224" s="356" t="s">
        <v>1318</v>
      </c>
      <c r="J1224" s="356" t="s">
        <v>608</v>
      </c>
      <c r="K1224" s="357" t="s">
        <v>48</v>
      </c>
      <c r="L1224" s="358"/>
      <c r="M1224" s="358" t="s">
        <v>34</v>
      </c>
      <c r="N1224" s="357">
        <v>414972</v>
      </c>
      <c r="O1224" s="357" t="s">
        <v>1320</v>
      </c>
      <c r="P1224" s="361">
        <v>42434</v>
      </c>
      <c r="Q1224" s="362">
        <v>24.719484000000001</v>
      </c>
      <c r="R1224" s="362">
        <v>32.661785000000016</v>
      </c>
      <c r="S1224" s="841">
        <v>33</v>
      </c>
      <c r="T1224" s="359">
        <v>0.10695532801112639</v>
      </c>
      <c r="U1224" s="664">
        <v>1.069415655763827</v>
      </c>
      <c r="V1224" s="359">
        <v>0.12143906928569859</v>
      </c>
      <c r="W1224" s="664">
        <v>1.0567750225348189</v>
      </c>
      <c r="X1224" s="359">
        <v>0.20213046761627584</v>
      </c>
      <c r="Y1224" s="664">
        <v>1.3293619825830623</v>
      </c>
      <c r="Z1224" s="359">
        <v>0.13354837449529966</v>
      </c>
      <c r="AA1224" s="664">
        <v>0.70535164670242656</v>
      </c>
      <c r="AB1224" s="359">
        <v>1.8846675438421043E-2</v>
      </c>
      <c r="AC1224" s="363">
        <v>0.34617719441878436</v>
      </c>
      <c r="AD1224" s="865">
        <v>23376623000169</v>
      </c>
      <c r="AE1224" s="360" t="s">
        <v>1781</v>
      </c>
      <c r="AF1224" s="844" t="s">
        <v>1741</v>
      </c>
      <c r="AG1224" s="364" t="s">
        <v>1436</v>
      </c>
      <c r="AH1224" s="364" t="s">
        <v>1742</v>
      </c>
      <c r="AI1224" s="364">
        <v>50000</v>
      </c>
      <c r="AJ1224" s="364">
        <v>25000</v>
      </c>
      <c r="AK1224" s="364">
        <v>25000</v>
      </c>
      <c r="AL1224" s="359">
        <v>0.01</v>
      </c>
      <c r="AM1224" s="359">
        <v>0.2</v>
      </c>
      <c r="AN1224" s="664" t="s">
        <v>64</v>
      </c>
      <c r="AO1224" s="357" t="s">
        <v>1323</v>
      </c>
      <c r="AP1224" s="360" t="s">
        <v>1762</v>
      </c>
      <c r="AQ1224" s="366" t="s">
        <v>668</v>
      </c>
      <c r="AR1224" s="359">
        <v>2.66666666666667E-3</v>
      </c>
      <c r="AS1224" s="359">
        <v>2.66666666666667E-3</v>
      </c>
      <c r="AT1224" s="359" t="s">
        <v>1417</v>
      </c>
      <c r="AX1224" s="198"/>
      <c r="AY1224" s="184"/>
      <c r="AZ1224" s="184"/>
      <c r="BA1224" s="184"/>
      <c r="BB1224" s="848"/>
      <c r="BC1224" s="184"/>
      <c r="BD1224" s="184"/>
      <c r="BE1224" s="184"/>
      <c r="BF1224" s="184"/>
      <c r="BG1224" s="848"/>
      <c r="BH1224" s="186"/>
      <c r="BI1224" s="199"/>
      <c r="BJ1224" s="199"/>
      <c r="BK1224" s="199"/>
      <c r="BL1224" s="186"/>
      <c r="BM1224" s="186"/>
      <c r="BN1224" s="186"/>
      <c r="BO1224" s="186"/>
      <c r="BP1224" s="186"/>
      <c r="BQ1224" s="186"/>
      <c r="BR1224" s="186"/>
      <c r="BS1224" s="186"/>
      <c r="BT1224" s="187"/>
      <c r="BU1224" s="188"/>
      <c r="BV1224" s="189"/>
      <c r="BW1224" s="185"/>
    </row>
    <row r="1225" spans="2:75" customFormat="1" ht="18.75">
      <c r="B1225" s="353" t="s">
        <v>172</v>
      </c>
      <c r="C1225" s="354">
        <v>5109839000186</v>
      </c>
      <c r="D1225" s="355" t="s">
        <v>13</v>
      </c>
      <c r="E1225" s="355" t="s">
        <v>616</v>
      </c>
      <c r="F1225" s="355" t="s">
        <v>617</v>
      </c>
      <c r="G1225" s="356" t="s">
        <v>34</v>
      </c>
      <c r="H1225" s="356" t="s">
        <v>1336</v>
      </c>
      <c r="I1225" s="356" t="s">
        <v>34</v>
      </c>
      <c r="J1225" s="356" t="s">
        <v>608</v>
      </c>
      <c r="K1225" s="357" t="s">
        <v>48</v>
      </c>
      <c r="L1225" s="358"/>
      <c r="M1225" s="358" t="s">
        <v>34</v>
      </c>
      <c r="N1225" s="357">
        <v>109241</v>
      </c>
      <c r="O1225" s="357" t="s">
        <v>1320</v>
      </c>
      <c r="P1225" s="361">
        <v>37505</v>
      </c>
      <c r="Q1225" s="362">
        <v>209.443511</v>
      </c>
      <c r="R1225" s="362">
        <v>246.88735049402408</v>
      </c>
      <c r="S1225" s="841">
        <v>33</v>
      </c>
      <c r="T1225" s="359">
        <v>0.11412220176733023</v>
      </c>
      <c r="U1225" s="664">
        <v>1.1410751713792622</v>
      </c>
      <c r="V1225" s="359">
        <v>0.1379436706233883</v>
      </c>
      <c r="W1225" s="664">
        <v>1.2003997271142972</v>
      </c>
      <c r="X1225" s="359">
        <v>0.16453885355535736</v>
      </c>
      <c r="Y1225" s="664">
        <v>1.0821312548958917</v>
      </c>
      <c r="Z1225" s="359">
        <v>0.20626877029729784</v>
      </c>
      <c r="AA1225" s="664">
        <v>1.0894330787800364</v>
      </c>
      <c r="AB1225" s="359">
        <v>2.9415082794403972E-2</v>
      </c>
      <c r="AC1225" s="363">
        <v>0.78289395702346354</v>
      </c>
      <c r="AD1225" s="865">
        <v>12219414000195</v>
      </c>
      <c r="AE1225" s="360" t="s">
        <v>1778</v>
      </c>
      <c r="AF1225" s="844" t="s">
        <v>1741</v>
      </c>
      <c r="AG1225" s="364" t="s">
        <v>1436</v>
      </c>
      <c r="AH1225" s="364" t="s">
        <v>1747</v>
      </c>
      <c r="AI1225" s="364">
        <v>500</v>
      </c>
      <c r="AJ1225" s="364">
        <v>500</v>
      </c>
      <c r="AK1225" s="364">
        <v>500</v>
      </c>
      <c r="AL1225" s="359">
        <v>2.5000000000000001E-2</v>
      </c>
      <c r="AM1225" s="359">
        <v>0.2</v>
      </c>
      <c r="AN1225" s="664" t="s">
        <v>64</v>
      </c>
      <c r="AO1225" s="357" t="s">
        <v>1323</v>
      </c>
      <c r="AP1225" s="360" t="s">
        <v>1762</v>
      </c>
      <c r="AQ1225" s="366" t="s">
        <v>674</v>
      </c>
      <c r="AR1225" s="359">
        <v>6.4000000000000003E-3</v>
      </c>
      <c r="AS1225" s="359">
        <v>6.4000000000000003E-3</v>
      </c>
      <c r="AT1225" s="359" t="s">
        <v>1417</v>
      </c>
      <c r="AX1225" s="198"/>
      <c r="AY1225" s="184"/>
      <c r="AZ1225" s="184"/>
      <c r="BA1225" s="184"/>
      <c r="BB1225" s="848"/>
      <c r="BC1225" s="184"/>
      <c r="BD1225" s="184"/>
      <c r="BE1225" s="184"/>
      <c r="BF1225" s="184"/>
      <c r="BG1225" s="848"/>
      <c r="BH1225" s="186"/>
      <c r="BI1225" s="199"/>
      <c r="BJ1225" s="199"/>
      <c r="BK1225" s="199"/>
      <c r="BL1225" s="186"/>
      <c r="BM1225" s="186"/>
      <c r="BN1225" s="186"/>
      <c r="BO1225" s="186"/>
      <c r="BP1225" s="186"/>
      <c r="BQ1225" s="186"/>
      <c r="BR1225" s="186"/>
      <c r="BS1225" s="186"/>
      <c r="BT1225" s="187"/>
      <c r="BU1225" s="188"/>
      <c r="BV1225" s="189"/>
      <c r="BW1225" s="185"/>
    </row>
    <row r="1226" spans="2:75" customFormat="1" ht="18.75">
      <c r="B1226" s="353" t="s">
        <v>936</v>
      </c>
      <c r="C1226" s="354">
        <v>10459361000154</v>
      </c>
      <c r="D1226" s="355" t="s">
        <v>13</v>
      </c>
      <c r="E1226" s="355" t="s">
        <v>616</v>
      </c>
      <c r="F1226" s="355" t="s">
        <v>617</v>
      </c>
      <c r="G1226" s="356" t="s">
        <v>34</v>
      </c>
      <c r="H1226" s="356" t="s">
        <v>865</v>
      </c>
      <c r="I1226" s="356" t="s">
        <v>34</v>
      </c>
      <c r="J1226" s="356" t="s">
        <v>608</v>
      </c>
      <c r="K1226" s="357" t="s">
        <v>48</v>
      </c>
      <c r="L1226" s="358"/>
      <c r="M1226" s="358" t="s">
        <v>1414</v>
      </c>
      <c r="N1226" s="357">
        <v>270369</v>
      </c>
      <c r="O1226" s="357" t="s">
        <v>1320</v>
      </c>
      <c r="P1226" s="361">
        <v>40629</v>
      </c>
      <c r="Q1226" s="362">
        <v>124.87472200000001</v>
      </c>
      <c r="R1226" s="362">
        <v>213.58991395161306</v>
      </c>
      <c r="S1226" s="841">
        <v>33</v>
      </c>
      <c r="T1226" s="359">
        <v>0.11711461891608077</v>
      </c>
      <c r="U1226" s="664">
        <v>1.1709954923857768</v>
      </c>
      <c r="V1226" s="359">
        <v>0.11819102116690128</v>
      </c>
      <c r="W1226" s="664">
        <v>1.0285101803870174</v>
      </c>
      <c r="X1226" s="359">
        <v>0.14215633661172666</v>
      </c>
      <c r="Y1226" s="664">
        <v>0.93492698900625004</v>
      </c>
      <c r="Z1226" s="359">
        <v>0.19112075279472118</v>
      </c>
      <c r="AA1226" s="664">
        <v>1.0094270200758499</v>
      </c>
      <c r="AB1226" s="359">
        <v>5.6945475587773776E-2</v>
      </c>
      <c r="AC1226" s="363">
        <v>5.7532948399856912E-2</v>
      </c>
      <c r="AD1226" s="865">
        <v>0</v>
      </c>
      <c r="AE1226" s="360" t="s">
        <v>1771</v>
      </c>
      <c r="AF1226" s="844" t="s">
        <v>1771</v>
      </c>
      <c r="AG1226" s="364" t="s">
        <v>469</v>
      </c>
      <c r="AH1226" s="364" t="s">
        <v>1742</v>
      </c>
      <c r="AI1226" s="364">
        <v>1000</v>
      </c>
      <c r="AJ1226" s="364">
        <v>1000</v>
      </c>
      <c r="AK1226" s="364">
        <v>1000</v>
      </c>
      <c r="AL1226" s="359">
        <v>0.01</v>
      </c>
      <c r="AM1226" s="359">
        <v>0</v>
      </c>
      <c r="AN1226" s="664" t="s">
        <v>64</v>
      </c>
      <c r="AO1226" s="357" t="s">
        <v>1323</v>
      </c>
      <c r="AP1226" s="360" t="s">
        <v>1762</v>
      </c>
      <c r="AQ1226" s="366" t="s">
        <v>668</v>
      </c>
      <c r="AR1226" s="359">
        <v>2.66666666666667E-3</v>
      </c>
      <c r="AS1226" s="359">
        <v>2.66666666666667E-3</v>
      </c>
      <c r="AT1226" s="359" t="s">
        <v>1417</v>
      </c>
      <c r="AX1226" s="198"/>
      <c r="AY1226" s="184"/>
      <c r="AZ1226" s="184"/>
      <c r="BA1226" s="184"/>
      <c r="BB1226" s="848"/>
      <c r="BC1226" s="184"/>
      <c r="BD1226" s="184"/>
      <c r="BE1226" s="184"/>
      <c r="BF1226" s="184"/>
      <c r="BG1226" s="848"/>
      <c r="BH1226" s="186"/>
      <c r="BI1226" s="199"/>
      <c r="BJ1226" s="199"/>
      <c r="BK1226" s="199"/>
      <c r="BL1226" s="186"/>
      <c r="BM1226" s="186"/>
      <c r="BN1226" s="186"/>
      <c r="BO1226" s="186"/>
      <c r="BP1226" s="186"/>
      <c r="BQ1226" s="186"/>
      <c r="BR1226" s="186"/>
      <c r="BS1226" s="186"/>
      <c r="BT1226" s="187"/>
      <c r="BU1226" s="188"/>
      <c r="BV1226" s="189"/>
      <c r="BW1226" s="185"/>
    </row>
    <row r="1227" spans="2:75" customFormat="1" ht="18.75">
      <c r="B1227" s="353" t="s">
        <v>1683</v>
      </c>
      <c r="C1227" s="354">
        <v>27566556000104</v>
      </c>
      <c r="D1227" s="355" t="s">
        <v>13</v>
      </c>
      <c r="E1227" s="355" t="s">
        <v>616</v>
      </c>
      <c r="F1227" s="355" t="s">
        <v>617</v>
      </c>
      <c r="G1227" s="356" t="s">
        <v>34</v>
      </c>
      <c r="H1227" s="356" t="s">
        <v>1337</v>
      </c>
      <c r="I1227" s="356" t="s">
        <v>34</v>
      </c>
      <c r="J1227" s="356" t="s">
        <v>608</v>
      </c>
      <c r="K1227" s="357" t="s">
        <v>48</v>
      </c>
      <c r="L1227" s="358"/>
      <c r="M1227" s="358" t="s">
        <v>1417</v>
      </c>
      <c r="N1227" s="357">
        <v>442410</v>
      </c>
      <c r="O1227" s="357" t="s">
        <v>1320</v>
      </c>
      <c r="P1227" s="361">
        <v>42890</v>
      </c>
      <c r="Q1227" s="362">
        <v>10.34493</v>
      </c>
      <c r="R1227" s="362">
        <v>15.316352856573697</v>
      </c>
      <c r="S1227" s="841">
        <v>33</v>
      </c>
      <c r="T1227" s="359">
        <v>6.7358054908980947E-2</v>
      </c>
      <c r="U1227" s="664">
        <v>0.67349387637771707</v>
      </c>
      <c r="V1227" s="359">
        <v>3.795865729095671E-2</v>
      </c>
      <c r="W1227" s="664">
        <v>0.33032006215125276</v>
      </c>
      <c r="X1227" s="359">
        <v>1.5794466735405965E-2</v>
      </c>
      <c r="Y1227" s="664">
        <v>0.10387629267786261</v>
      </c>
      <c r="Z1227" s="359">
        <v>0.14745273997486308</v>
      </c>
      <c r="AA1227" s="664">
        <v>0.77878920911699279</v>
      </c>
      <c r="AB1227" s="359">
        <v>7.9063602635114485E-2</v>
      </c>
      <c r="AC1227" s="363">
        <v>-0.97334449990227712</v>
      </c>
      <c r="AD1227" s="865">
        <v>26269634000138</v>
      </c>
      <c r="AE1227" s="360" t="s">
        <v>1829</v>
      </c>
      <c r="AF1227" s="844" t="s">
        <v>1830</v>
      </c>
      <c r="AG1227" s="364" t="s">
        <v>1439</v>
      </c>
      <c r="AH1227" s="364" t="s">
        <v>1747</v>
      </c>
      <c r="AI1227" s="364">
        <v>1000</v>
      </c>
      <c r="AJ1227" s="364">
        <v>100</v>
      </c>
      <c r="AK1227" s="364">
        <v>1000</v>
      </c>
      <c r="AL1227" s="359">
        <v>2.5000000000000001E-2</v>
      </c>
      <c r="AM1227" s="359">
        <v>0</v>
      </c>
      <c r="AN1227" s="664" t="s">
        <v>64</v>
      </c>
      <c r="AO1227" s="357" t="s">
        <v>1323</v>
      </c>
      <c r="AP1227" s="360" t="s">
        <v>1762</v>
      </c>
      <c r="AQ1227" s="366" t="s">
        <v>674</v>
      </c>
      <c r="AR1227" s="359">
        <v>0</v>
      </c>
      <c r="AS1227" s="359">
        <v>0</v>
      </c>
      <c r="AT1227" s="359" t="s">
        <v>1417</v>
      </c>
      <c r="AX1227" s="198"/>
      <c r="AY1227" s="184"/>
      <c r="AZ1227" s="184"/>
      <c r="BA1227" s="184"/>
      <c r="BB1227" s="848"/>
      <c r="BC1227" s="184"/>
      <c r="BD1227" s="184"/>
      <c r="BE1227" s="184"/>
      <c r="BF1227" s="184"/>
      <c r="BG1227" s="848"/>
      <c r="BH1227" s="186"/>
      <c r="BI1227" s="199"/>
      <c r="BJ1227" s="199"/>
      <c r="BK1227" s="199"/>
      <c r="BL1227" s="186"/>
      <c r="BM1227" s="186"/>
      <c r="BN1227" s="186"/>
      <c r="BO1227" s="186"/>
      <c r="BP1227" s="186"/>
      <c r="BQ1227" s="186"/>
      <c r="BR1227" s="186"/>
      <c r="BS1227" s="186"/>
      <c r="BT1227" s="187"/>
      <c r="BU1227" s="188"/>
      <c r="BV1227" s="189"/>
      <c r="BW1227" s="185"/>
    </row>
    <row r="1228" spans="2:75" customFormat="1" ht="18.75">
      <c r="B1228" s="353" t="s">
        <v>527</v>
      </c>
      <c r="C1228" s="354">
        <v>42562316000117</v>
      </c>
      <c r="D1228" s="355" t="s">
        <v>13</v>
      </c>
      <c r="E1228" s="355" t="s">
        <v>616</v>
      </c>
      <c r="F1228" s="355" t="s">
        <v>619</v>
      </c>
      <c r="G1228" s="356" t="s">
        <v>34</v>
      </c>
      <c r="H1228" s="356" t="s">
        <v>1337</v>
      </c>
      <c r="I1228" s="356" t="s">
        <v>34</v>
      </c>
      <c r="J1228" s="356" t="s">
        <v>611</v>
      </c>
      <c r="K1228" s="357" t="s">
        <v>48</v>
      </c>
      <c r="L1228" s="358"/>
      <c r="M1228" s="358" t="s">
        <v>1414</v>
      </c>
      <c r="N1228" s="357">
        <v>604887</v>
      </c>
      <c r="O1228" s="357" t="s">
        <v>1320</v>
      </c>
      <c r="P1228" s="361">
        <v>44385</v>
      </c>
      <c r="Q1228" s="362">
        <v>21.425641760000001</v>
      </c>
      <c r="R1228" s="362">
        <v>39.138968433625514</v>
      </c>
      <c r="S1228" s="841">
        <v>33</v>
      </c>
      <c r="T1228" s="359">
        <v>-5.4063477948388394E-3</v>
      </c>
      <c r="U1228" s="664">
        <v>-5.4056521351637986E-2</v>
      </c>
      <c r="V1228" s="359">
        <v>-7.5534767753904219E-4</v>
      </c>
      <c r="W1228" s="664">
        <v>-6.5731116324270885E-3</v>
      </c>
      <c r="X1228" s="359"/>
      <c r="Y1228" s="664"/>
      <c r="Z1228" s="359"/>
      <c r="AA1228" s="664"/>
      <c r="AB1228" s="359">
        <v>7.9377924264652081E-2</v>
      </c>
      <c r="AC1228" s="363">
        <v>-1.4572077666101542</v>
      </c>
      <c r="AD1228" s="865">
        <v>0</v>
      </c>
      <c r="AE1228" s="360" t="s">
        <v>2074</v>
      </c>
      <c r="AF1228" s="844" t="s">
        <v>1760</v>
      </c>
      <c r="AG1228" s="364" t="s">
        <v>1435</v>
      </c>
      <c r="AH1228" s="364" t="s">
        <v>1817</v>
      </c>
      <c r="AI1228" s="364">
        <v>100000</v>
      </c>
      <c r="AJ1228" s="364">
        <v>10000</v>
      </c>
      <c r="AK1228" s="364">
        <v>100000</v>
      </c>
      <c r="AL1228" s="359">
        <v>0</v>
      </c>
      <c r="AM1228" s="359">
        <v>0</v>
      </c>
      <c r="AN1228" s="664" t="s">
        <v>64</v>
      </c>
      <c r="AO1228" s="357" t="s">
        <v>1323</v>
      </c>
      <c r="AP1228" s="360" t="s">
        <v>1762</v>
      </c>
      <c r="AQ1228" s="366" t="s">
        <v>668</v>
      </c>
      <c r="AR1228" s="359">
        <v>0</v>
      </c>
      <c r="AS1228" s="359">
        <v>0</v>
      </c>
      <c r="AT1228" s="359" t="s">
        <v>1417</v>
      </c>
      <c r="AX1228" s="198"/>
      <c r="AY1228" s="184"/>
      <c r="AZ1228" s="184"/>
      <c r="BA1228" s="184"/>
      <c r="BB1228" s="848"/>
      <c r="BC1228" s="184"/>
      <c r="BD1228" s="184"/>
      <c r="BE1228" s="184"/>
      <c r="BF1228" s="184"/>
      <c r="BG1228" s="848"/>
      <c r="BH1228" s="186"/>
      <c r="BI1228" s="199"/>
      <c r="BJ1228" s="199"/>
      <c r="BK1228" s="199"/>
      <c r="BL1228" s="186"/>
      <c r="BM1228" s="186"/>
      <c r="BN1228" s="186"/>
      <c r="BO1228" s="186"/>
      <c r="BP1228" s="186"/>
      <c r="BQ1228" s="186"/>
      <c r="BR1228" s="186"/>
      <c r="BS1228" s="186"/>
      <c r="BT1228" s="187"/>
      <c r="BU1228" s="188"/>
      <c r="BV1228" s="189"/>
      <c r="BW1228" s="185"/>
    </row>
    <row r="1229" spans="2:75" customFormat="1" ht="18.75">
      <c r="B1229" s="353" t="s">
        <v>174</v>
      </c>
      <c r="C1229" s="354">
        <v>29298540000185</v>
      </c>
      <c r="D1229" s="355" t="s">
        <v>13</v>
      </c>
      <c r="E1229" s="355" t="s">
        <v>615</v>
      </c>
      <c r="F1229" s="355" t="s">
        <v>619</v>
      </c>
      <c r="G1229" s="356" t="s">
        <v>34</v>
      </c>
      <c r="H1229" s="356" t="s">
        <v>865</v>
      </c>
      <c r="I1229" s="356" t="s">
        <v>34</v>
      </c>
      <c r="J1229" s="356" t="s">
        <v>1417</v>
      </c>
      <c r="K1229" s="357" t="s">
        <v>48</v>
      </c>
      <c r="L1229" s="358"/>
      <c r="M1229" s="358" t="s">
        <v>34</v>
      </c>
      <c r="N1229" s="357">
        <v>464597</v>
      </c>
      <c r="O1229" s="357" t="s">
        <v>1320</v>
      </c>
      <c r="P1229" s="361">
        <v>43162</v>
      </c>
      <c r="Q1229" s="362">
        <v>97.663296819999999</v>
      </c>
      <c r="R1229" s="362">
        <v>110.03854898705181</v>
      </c>
      <c r="S1229" s="841">
        <v>33</v>
      </c>
      <c r="T1229" s="359">
        <v>0.11107288676253013</v>
      </c>
      <c r="U1229" s="664">
        <v>1.1105859450253441</v>
      </c>
      <c r="V1229" s="359">
        <v>0.12149745149667446</v>
      </c>
      <c r="W1229" s="664">
        <v>1.0572830704199234</v>
      </c>
      <c r="X1229" s="359">
        <v>0.12506029880307046</v>
      </c>
      <c r="Y1229" s="664">
        <v>0.82249058600551705</v>
      </c>
      <c r="Z1229" s="359">
        <v>0.22162552141455505</v>
      </c>
      <c r="AA1229" s="664">
        <v>1.170541588932198</v>
      </c>
      <c r="AB1229" s="359">
        <v>5.5553882243032975E-2</v>
      </c>
      <c r="AC1229" s="363">
        <v>0.11849165481491467</v>
      </c>
      <c r="AD1229" s="865">
        <v>29054797000191</v>
      </c>
      <c r="AE1229" s="360" t="s">
        <v>1778</v>
      </c>
      <c r="AF1229" s="844" t="s">
        <v>1741</v>
      </c>
      <c r="AG1229" s="364" t="s">
        <v>1436</v>
      </c>
      <c r="AH1229" s="364" t="s">
        <v>1747</v>
      </c>
      <c r="AI1229" s="364">
        <v>1000</v>
      </c>
      <c r="AJ1229" s="364">
        <v>1</v>
      </c>
      <c r="AK1229" s="364">
        <v>1000</v>
      </c>
      <c r="AL1229" s="359">
        <v>0.02</v>
      </c>
      <c r="AM1229" s="359">
        <v>0.2</v>
      </c>
      <c r="AN1229" s="664" t="s">
        <v>64</v>
      </c>
      <c r="AO1229" s="357" t="s">
        <v>1323</v>
      </c>
      <c r="AP1229" s="360" t="s">
        <v>1762</v>
      </c>
      <c r="AQ1229" s="366" t="s">
        <v>664</v>
      </c>
      <c r="AR1229" s="359">
        <v>6.6666666666666697E-3</v>
      </c>
      <c r="AS1229" s="359">
        <v>6.6666666666666697E-3</v>
      </c>
      <c r="AT1229" s="359" t="s">
        <v>1417</v>
      </c>
      <c r="AX1229" s="198"/>
      <c r="AY1229" s="184"/>
      <c r="AZ1229" s="184"/>
      <c r="BA1229" s="184"/>
      <c r="BB1229" s="848"/>
      <c r="BC1229" s="184"/>
      <c r="BD1229" s="184"/>
      <c r="BE1229" s="184"/>
      <c r="BF1229" s="184"/>
      <c r="BG1229" s="848"/>
      <c r="BH1229" s="186"/>
      <c r="BI1229" s="199"/>
      <c r="BJ1229" s="199"/>
      <c r="BK1229" s="199"/>
      <c r="BL1229" s="186"/>
      <c r="BM1229" s="186"/>
      <c r="BN1229" s="186"/>
      <c r="BO1229" s="186"/>
      <c r="BP1229" s="186"/>
      <c r="BQ1229" s="186"/>
      <c r="BR1229" s="186"/>
      <c r="BS1229" s="186"/>
      <c r="BT1229" s="187"/>
      <c r="BU1229" s="188"/>
      <c r="BV1229" s="189"/>
      <c r="BW1229" s="185"/>
    </row>
    <row r="1230" spans="2:75" customFormat="1" ht="18.75">
      <c r="B1230" s="353" t="s">
        <v>930</v>
      </c>
      <c r="C1230" s="354">
        <v>27751295000194</v>
      </c>
      <c r="D1230" s="355" t="s">
        <v>13</v>
      </c>
      <c r="E1230" s="355" t="s">
        <v>615</v>
      </c>
      <c r="F1230" s="355" t="s">
        <v>619</v>
      </c>
      <c r="G1230" s="356" t="s">
        <v>34</v>
      </c>
      <c r="H1230" s="356" t="s">
        <v>1337</v>
      </c>
      <c r="I1230" s="356" t="s">
        <v>34</v>
      </c>
      <c r="J1230" s="356" t="s">
        <v>700</v>
      </c>
      <c r="K1230" s="357" t="s">
        <v>48</v>
      </c>
      <c r="L1230" s="358"/>
      <c r="M1230" s="358" t="s">
        <v>34</v>
      </c>
      <c r="N1230" s="357">
        <v>448168</v>
      </c>
      <c r="O1230" s="357" t="s">
        <v>1320</v>
      </c>
      <c r="P1230" s="361">
        <v>42957</v>
      </c>
      <c r="Q1230" s="362">
        <v>4.7532798500000002</v>
      </c>
      <c r="R1230" s="362">
        <v>4.8391473452191232</v>
      </c>
      <c r="S1230" s="841">
        <v>33</v>
      </c>
      <c r="T1230" s="359">
        <v>0.33226123497240989</v>
      </c>
      <c r="U1230" s="664">
        <v>3.3221848138874841</v>
      </c>
      <c r="V1230" s="359">
        <v>0.56492140656400913</v>
      </c>
      <c r="W1230" s="664">
        <v>4.9160030265678936</v>
      </c>
      <c r="X1230" s="359">
        <v>0.69808835427881633</v>
      </c>
      <c r="Y1230" s="664">
        <v>4.5911540679951877</v>
      </c>
      <c r="Z1230" s="359">
        <v>0.1321393490815701</v>
      </c>
      <c r="AA1230" s="664">
        <v>0.6979097111522885</v>
      </c>
      <c r="AB1230" s="359">
        <v>0.22840268928295554</v>
      </c>
      <c r="AC1230" s="363">
        <v>1.9702334850716932</v>
      </c>
      <c r="AD1230" s="865">
        <v>19628666000117</v>
      </c>
      <c r="AE1230" s="360" t="s">
        <v>1813</v>
      </c>
      <c r="AF1230" s="844" t="s">
        <v>1760</v>
      </c>
      <c r="AG1230" s="364" t="s">
        <v>1435</v>
      </c>
      <c r="AH1230" s="364" t="s">
        <v>1747</v>
      </c>
      <c r="AI1230" s="364">
        <v>5000</v>
      </c>
      <c r="AJ1230" s="364">
        <v>5000</v>
      </c>
      <c r="AK1230" s="364">
        <v>5000</v>
      </c>
      <c r="AL1230" s="359">
        <v>0</v>
      </c>
      <c r="AM1230" s="359">
        <v>0</v>
      </c>
      <c r="AN1230" s="664" t="s">
        <v>34</v>
      </c>
      <c r="AO1230" s="357" t="s">
        <v>1323</v>
      </c>
      <c r="AP1230" s="360" t="s">
        <v>1762</v>
      </c>
      <c r="AQ1230" s="366" t="s">
        <v>668</v>
      </c>
      <c r="AR1230" s="359">
        <v>4.1999999999999997E-3</v>
      </c>
      <c r="AS1230" s="359">
        <v>4.1999999999999997E-3</v>
      </c>
      <c r="AT1230" s="359" t="s">
        <v>1417</v>
      </c>
      <c r="AX1230" s="198"/>
      <c r="AY1230" s="184"/>
      <c r="AZ1230" s="184"/>
      <c r="BA1230" s="184"/>
      <c r="BB1230" s="848"/>
      <c r="BC1230" s="184"/>
      <c r="BD1230" s="184"/>
      <c r="BE1230" s="184"/>
      <c r="BF1230" s="184"/>
      <c r="BG1230" s="848"/>
      <c r="BH1230" s="186"/>
      <c r="BI1230" s="199"/>
      <c r="BJ1230" s="199"/>
      <c r="BK1230" s="199"/>
      <c r="BL1230" s="186"/>
      <c r="BM1230" s="186"/>
      <c r="BN1230" s="186"/>
      <c r="BO1230" s="186"/>
      <c r="BP1230" s="186"/>
      <c r="BQ1230" s="186"/>
      <c r="BR1230" s="186"/>
      <c r="BS1230" s="186"/>
      <c r="BT1230" s="187"/>
      <c r="BU1230" s="188"/>
      <c r="BV1230" s="189"/>
      <c r="BW1230" s="185"/>
    </row>
    <row r="1231" spans="2:75" customFormat="1" ht="18.75">
      <c r="B1231" s="353" t="s">
        <v>931</v>
      </c>
      <c r="C1231" s="354">
        <v>19628666000117</v>
      </c>
      <c r="D1231" s="355" t="s">
        <v>13</v>
      </c>
      <c r="E1231" s="355" t="s">
        <v>615</v>
      </c>
      <c r="F1231" s="355" t="s">
        <v>619</v>
      </c>
      <c r="G1231" s="356" t="s">
        <v>34</v>
      </c>
      <c r="H1231" s="356" t="s">
        <v>1337</v>
      </c>
      <c r="I1231" s="356" t="s">
        <v>34</v>
      </c>
      <c r="J1231" s="356" t="s">
        <v>700</v>
      </c>
      <c r="K1231" s="357" t="s">
        <v>48</v>
      </c>
      <c r="L1231" s="358"/>
      <c r="M1231" s="358" t="s">
        <v>34</v>
      </c>
      <c r="N1231" s="357">
        <v>370126</v>
      </c>
      <c r="O1231" s="357" t="s">
        <v>1320</v>
      </c>
      <c r="P1231" s="361">
        <v>41745</v>
      </c>
      <c r="Q1231" s="362">
        <v>184.26565500000001</v>
      </c>
      <c r="R1231" s="362">
        <v>216.45876025099605</v>
      </c>
      <c r="S1231" s="841">
        <v>33</v>
      </c>
      <c r="T1231" s="359">
        <v>0.33621813704671455</v>
      </c>
      <c r="U1231" s="664">
        <v>3.3617487431023578</v>
      </c>
      <c r="V1231" s="359">
        <v>0.57394981098066622</v>
      </c>
      <c r="W1231" s="664">
        <v>4.994569111905883</v>
      </c>
      <c r="X1231" s="359">
        <v>0.71427295591683992</v>
      </c>
      <c r="Y1231" s="664">
        <v>4.6975961812231875</v>
      </c>
      <c r="Z1231" s="359">
        <v>0.13327540989966646</v>
      </c>
      <c r="AA1231" s="664">
        <v>0.7039099516780658</v>
      </c>
      <c r="AB1231" s="359">
        <v>0.23246379370935272</v>
      </c>
      <c r="AC1231" s="363">
        <v>1.9746517235982513</v>
      </c>
      <c r="AD1231" s="865">
        <v>19770499000144</v>
      </c>
      <c r="AE1231" s="360" t="s">
        <v>1912</v>
      </c>
      <c r="AF1231" s="844" t="s">
        <v>1760</v>
      </c>
      <c r="AG1231" s="364" t="s">
        <v>1435</v>
      </c>
      <c r="AH1231" s="364" t="s">
        <v>1747</v>
      </c>
      <c r="AI1231" s="364">
        <v>5000</v>
      </c>
      <c r="AJ1231" s="364">
        <v>1000</v>
      </c>
      <c r="AK1231" s="364">
        <v>5000</v>
      </c>
      <c r="AL1231" s="359">
        <v>0.02</v>
      </c>
      <c r="AM1231" s="359">
        <v>0.2</v>
      </c>
      <c r="AN1231" s="664" t="s">
        <v>34</v>
      </c>
      <c r="AO1231" s="357" t="s">
        <v>1323</v>
      </c>
      <c r="AP1231" s="360" t="s">
        <v>1762</v>
      </c>
      <c r="AQ1231" s="366" t="s">
        <v>674</v>
      </c>
      <c r="AR1231" s="359">
        <v>4.1999999999999997E-3</v>
      </c>
      <c r="AS1231" s="359">
        <v>4.1999999999999997E-3</v>
      </c>
      <c r="AT1231" s="359" t="s">
        <v>1417</v>
      </c>
      <c r="AX1231" s="198"/>
      <c r="AY1231" s="184"/>
      <c r="AZ1231" s="184"/>
      <c r="BA1231" s="184"/>
      <c r="BB1231" s="848"/>
      <c r="BC1231" s="184"/>
      <c r="BD1231" s="184"/>
      <c r="BE1231" s="184"/>
      <c r="BF1231" s="184"/>
      <c r="BG1231" s="848"/>
      <c r="BH1231" s="186"/>
      <c r="BI1231" s="199"/>
      <c r="BJ1231" s="199"/>
      <c r="BK1231" s="199"/>
      <c r="BL1231" s="186"/>
      <c r="BM1231" s="186"/>
      <c r="BN1231" s="186"/>
      <c r="BO1231" s="186"/>
      <c r="BP1231" s="186"/>
      <c r="BQ1231" s="186"/>
      <c r="BR1231" s="186"/>
      <c r="BS1231" s="186"/>
      <c r="BT1231" s="187"/>
      <c r="BU1231" s="188"/>
      <c r="BV1231" s="189"/>
      <c r="BW1231" s="185"/>
    </row>
    <row r="1232" spans="2:75" customFormat="1" ht="18.75">
      <c r="B1232" s="353" t="s">
        <v>1641</v>
      </c>
      <c r="C1232" s="354">
        <v>31006657000190</v>
      </c>
      <c r="D1232" s="355" t="s">
        <v>13</v>
      </c>
      <c r="E1232" s="355" t="s">
        <v>615</v>
      </c>
      <c r="F1232" s="355" t="s">
        <v>619</v>
      </c>
      <c r="G1232" s="356" t="s">
        <v>34</v>
      </c>
      <c r="H1232" s="356" t="s">
        <v>1337</v>
      </c>
      <c r="I1232" s="356" t="s">
        <v>34</v>
      </c>
      <c r="J1232" s="356" t="s">
        <v>700</v>
      </c>
      <c r="K1232" s="357" t="s">
        <v>48</v>
      </c>
      <c r="L1232" s="358"/>
      <c r="M1232" s="358" t="s">
        <v>1417</v>
      </c>
      <c r="N1232" s="357">
        <v>484751</v>
      </c>
      <c r="O1232" s="357" t="s">
        <v>1320</v>
      </c>
      <c r="P1232" s="361">
        <v>43475</v>
      </c>
      <c r="Q1232" s="362">
        <v>21.328456670000001</v>
      </c>
      <c r="R1232" s="362">
        <v>26.415399661872513</v>
      </c>
      <c r="S1232" s="841">
        <v>33</v>
      </c>
      <c r="T1232" s="359">
        <v>0.33157687243234313</v>
      </c>
      <c r="U1232" s="664">
        <v>3.3153420690876221</v>
      </c>
      <c r="V1232" s="359">
        <v>0.56557953106006664</v>
      </c>
      <c r="W1232" s="664">
        <v>4.9217300922745295</v>
      </c>
      <c r="X1232" s="359">
        <v>0.7014017310814209</v>
      </c>
      <c r="Y1232" s="664">
        <v>4.6129453259252733</v>
      </c>
      <c r="Z1232" s="359">
        <v>0.13732063617240242</v>
      </c>
      <c r="AA1232" s="664">
        <v>0.72527529606013952</v>
      </c>
      <c r="AB1232" s="359">
        <v>0.23054136853046814</v>
      </c>
      <c r="AC1232" s="363">
        <v>1.9548107737644604</v>
      </c>
      <c r="AD1232" s="865">
        <v>19628666000117</v>
      </c>
      <c r="AE1232" s="360" t="s">
        <v>1829</v>
      </c>
      <c r="AF1232" s="844" t="s">
        <v>1830</v>
      </c>
      <c r="AG1232" s="364" t="s">
        <v>1439</v>
      </c>
      <c r="AH1232" s="364" t="s">
        <v>1747</v>
      </c>
      <c r="AI1232" s="364">
        <v>10000</v>
      </c>
      <c r="AJ1232" s="364">
        <v>5000</v>
      </c>
      <c r="AK1232" s="364">
        <v>5000</v>
      </c>
      <c r="AL1232" s="359">
        <v>2.5000000000000001E-2</v>
      </c>
      <c r="AM1232" s="359">
        <v>0</v>
      </c>
      <c r="AN1232" s="664" t="s">
        <v>64</v>
      </c>
      <c r="AO1232" s="357" t="s">
        <v>1323</v>
      </c>
      <c r="AP1232" s="360" t="s">
        <v>1762</v>
      </c>
      <c r="AQ1232" s="366" t="s">
        <v>668</v>
      </c>
      <c r="AR1232" s="359">
        <v>0</v>
      </c>
      <c r="AS1232" s="359">
        <v>0</v>
      </c>
      <c r="AT1232" s="359" t="s">
        <v>1417</v>
      </c>
      <c r="AX1232" s="198"/>
      <c r="AY1232" s="184"/>
      <c r="AZ1232" s="184"/>
      <c r="BA1232" s="184"/>
      <c r="BB1232" s="848"/>
      <c r="BC1232" s="184"/>
      <c r="BD1232" s="184"/>
      <c r="BE1232" s="184"/>
      <c r="BF1232" s="184"/>
      <c r="BG1232" s="848"/>
      <c r="BH1232" s="186"/>
      <c r="BI1232" s="199"/>
      <c r="BJ1232" s="199"/>
      <c r="BK1232" s="199"/>
      <c r="BL1232" s="186"/>
      <c r="BM1232" s="186"/>
      <c r="BN1232" s="186"/>
      <c r="BO1232" s="186"/>
      <c r="BP1232" s="186"/>
      <c r="BQ1232" s="186"/>
      <c r="BR1232" s="186"/>
      <c r="BS1232" s="186"/>
      <c r="BT1232" s="187"/>
      <c r="BU1232" s="188"/>
      <c r="BV1232" s="189"/>
      <c r="BW1232" s="185"/>
    </row>
    <row r="1233" spans="2:75" customFormat="1" ht="18.75">
      <c r="B1233" s="353" t="s">
        <v>1163</v>
      </c>
      <c r="C1233" s="354">
        <v>38971869000156</v>
      </c>
      <c r="D1233" s="355" t="s">
        <v>13</v>
      </c>
      <c r="E1233" s="355" t="s">
        <v>615</v>
      </c>
      <c r="F1233" s="355" t="s">
        <v>619</v>
      </c>
      <c r="G1233" s="356" t="s">
        <v>34</v>
      </c>
      <c r="H1233" s="356" t="s">
        <v>1337</v>
      </c>
      <c r="I1233" s="356" t="s">
        <v>34</v>
      </c>
      <c r="J1233" s="356" t="s">
        <v>611</v>
      </c>
      <c r="K1233" s="357" t="s">
        <v>48</v>
      </c>
      <c r="L1233" s="358"/>
      <c r="M1233" s="358" t="s">
        <v>1414</v>
      </c>
      <c r="N1233" s="357">
        <v>558524</v>
      </c>
      <c r="O1233" s="357" t="s">
        <v>1320</v>
      </c>
      <c r="P1233" s="361">
        <v>44115</v>
      </c>
      <c r="Q1233" s="362">
        <v>12.030241029999999</v>
      </c>
      <c r="R1233" s="362">
        <v>23.850477685657392</v>
      </c>
      <c r="S1233" s="841">
        <v>33</v>
      </c>
      <c r="T1233" s="359">
        <v>9.1196037782017569E-2</v>
      </c>
      <c r="U1233" s="664">
        <v>0.91184303167742653</v>
      </c>
      <c r="V1233" s="359">
        <v>0.16108418932976365</v>
      </c>
      <c r="W1233" s="664">
        <v>1.4017708535667386</v>
      </c>
      <c r="X1233" s="359">
        <v>0.24495441950210872</v>
      </c>
      <c r="Y1233" s="664">
        <v>1.6110044991831103</v>
      </c>
      <c r="Z1233" s="359"/>
      <c r="AA1233" s="664"/>
      <c r="AB1233" s="359">
        <v>7.3128094242796815E-2</v>
      </c>
      <c r="AC1233" s="363">
        <v>0.63134982183686272</v>
      </c>
      <c r="AD1233" s="865">
        <v>38537672000103</v>
      </c>
      <c r="AE1233" s="360" t="s">
        <v>1907</v>
      </c>
      <c r="AF1233" s="844" t="s">
        <v>1760</v>
      </c>
      <c r="AG1233" s="364" t="s">
        <v>1435</v>
      </c>
      <c r="AH1233" s="364" t="s">
        <v>1742</v>
      </c>
      <c r="AI1233" s="364">
        <v>500</v>
      </c>
      <c r="AJ1233" s="364">
        <v>100</v>
      </c>
      <c r="AK1233" s="364">
        <v>100</v>
      </c>
      <c r="AL1233" s="359">
        <v>1.7000000000000001E-2</v>
      </c>
      <c r="AM1233" s="359">
        <v>0.2</v>
      </c>
      <c r="AN1233" s="664" t="s">
        <v>34</v>
      </c>
      <c r="AO1233" s="357" t="s">
        <v>1323</v>
      </c>
      <c r="AP1233" s="360" t="s">
        <v>1762</v>
      </c>
      <c r="AQ1233" s="366" t="s">
        <v>668</v>
      </c>
      <c r="AR1233" s="359">
        <v>0</v>
      </c>
      <c r="AS1233" s="359">
        <v>0</v>
      </c>
      <c r="AT1233" s="359" t="s">
        <v>1417</v>
      </c>
      <c r="AX1233" s="198"/>
      <c r="AY1233" s="184"/>
      <c r="AZ1233" s="184"/>
      <c r="BA1233" s="184"/>
      <c r="BB1233" s="848"/>
      <c r="BC1233" s="184"/>
      <c r="BD1233" s="184"/>
      <c r="BE1233" s="184"/>
      <c r="BF1233" s="184"/>
      <c r="BG1233" s="848"/>
      <c r="BH1233" s="186"/>
      <c r="BI1233" s="199"/>
      <c r="BJ1233" s="199"/>
      <c r="BK1233" s="199"/>
      <c r="BL1233" s="186"/>
      <c r="BM1233" s="186"/>
      <c r="BN1233" s="186"/>
      <c r="BO1233" s="186"/>
      <c r="BP1233" s="186"/>
      <c r="BQ1233" s="186"/>
      <c r="BR1233" s="186"/>
      <c r="BS1233" s="186"/>
      <c r="BT1233" s="187"/>
      <c r="BU1233" s="188"/>
      <c r="BV1233" s="189"/>
      <c r="BW1233" s="185"/>
    </row>
    <row r="1234" spans="2:75" customFormat="1" ht="18.75">
      <c r="B1234" s="353" t="s">
        <v>210</v>
      </c>
      <c r="C1234" s="354">
        <v>31440882000130</v>
      </c>
      <c r="D1234" s="355" t="s">
        <v>13</v>
      </c>
      <c r="E1234" s="355" t="s">
        <v>616</v>
      </c>
      <c r="F1234" s="355" t="s">
        <v>610</v>
      </c>
      <c r="G1234" s="356" t="s">
        <v>34</v>
      </c>
      <c r="H1234" s="356" t="s">
        <v>1336</v>
      </c>
      <c r="I1234" s="356" t="s">
        <v>34</v>
      </c>
      <c r="J1234" s="356" t="s">
        <v>611</v>
      </c>
      <c r="K1234" s="357" t="s">
        <v>48</v>
      </c>
      <c r="L1234" s="358"/>
      <c r="M1234" s="358" t="s">
        <v>34</v>
      </c>
      <c r="N1234" s="357">
        <v>478385</v>
      </c>
      <c r="O1234" s="357" t="s">
        <v>1320</v>
      </c>
      <c r="P1234" s="361">
        <v>43407</v>
      </c>
      <c r="Q1234" s="362">
        <v>120.90098263</v>
      </c>
      <c r="R1234" s="362">
        <v>144.39659395812751</v>
      </c>
      <c r="S1234" s="841">
        <v>33</v>
      </c>
      <c r="T1234" s="359">
        <v>9.3527841162138747E-2</v>
      </c>
      <c r="U1234" s="664">
        <v>0.93515806503981491</v>
      </c>
      <c r="V1234" s="359">
        <v>9.2739960202266047E-2</v>
      </c>
      <c r="W1234" s="664">
        <v>0.80703248229002711</v>
      </c>
      <c r="X1234" s="359">
        <v>0.1863666575308931</v>
      </c>
      <c r="Y1234" s="664">
        <v>1.2256873110934094</v>
      </c>
      <c r="Z1234" s="359">
        <v>0.2248643898768472</v>
      </c>
      <c r="AA1234" s="664">
        <v>1.1876480584939877</v>
      </c>
      <c r="AB1234" s="359">
        <v>3.59601801381959E-2</v>
      </c>
      <c r="AC1234" s="363">
        <v>-0.6166492984968408</v>
      </c>
      <c r="AD1234" s="865">
        <v>0</v>
      </c>
      <c r="AE1234" s="360" t="s">
        <v>1891</v>
      </c>
      <c r="AF1234" s="844" t="s">
        <v>1741</v>
      </c>
      <c r="AG1234" s="364" t="s">
        <v>1436</v>
      </c>
      <c r="AH1234" s="364" t="s">
        <v>1747</v>
      </c>
      <c r="AI1234" s="364">
        <v>50000</v>
      </c>
      <c r="AJ1234" s="364">
        <v>20000</v>
      </c>
      <c r="AK1234" s="364">
        <v>20000</v>
      </c>
      <c r="AL1234" s="359">
        <v>0.02</v>
      </c>
      <c r="AM1234" s="359">
        <v>0.2</v>
      </c>
      <c r="AN1234" s="664" t="s">
        <v>64</v>
      </c>
      <c r="AO1234" s="357" t="s">
        <v>1323</v>
      </c>
      <c r="AP1234" s="360" t="s">
        <v>1762</v>
      </c>
      <c r="AQ1234" s="366" t="s">
        <v>668</v>
      </c>
      <c r="AR1234" s="359">
        <v>5.4000000000000003E-3</v>
      </c>
      <c r="AS1234" s="359">
        <v>5.4000000000000003E-3</v>
      </c>
      <c r="AT1234" s="359" t="s">
        <v>1417</v>
      </c>
      <c r="AX1234" s="198"/>
      <c r="AY1234" s="184"/>
      <c r="AZ1234" s="184"/>
      <c r="BA1234" s="184"/>
      <c r="BB1234" s="848"/>
      <c r="BC1234" s="184"/>
      <c r="BD1234" s="184"/>
      <c r="BE1234" s="184"/>
      <c r="BF1234" s="184"/>
      <c r="BG1234" s="848"/>
      <c r="BH1234" s="186"/>
      <c r="BI1234" s="199"/>
      <c r="BJ1234" s="199"/>
      <c r="BK1234" s="199"/>
      <c r="BL1234" s="186"/>
      <c r="BM1234" s="186"/>
      <c r="BN1234" s="186"/>
      <c r="BO1234" s="186"/>
      <c r="BP1234" s="186"/>
      <c r="BQ1234" s="186"/>
      <c r="BR1234" s="186"/>
      <c r="BS1234" s="186"/>
      <c r="BT1234" s="187"/>
      <c r="BU1234" s="188"/>
      <c r="BV1234" s="189"/>
      <c r="BW1234" s="185"/>
    </row>
    <row r="1235" spans="2:75" customFormat="1" ht="18.75">
      <c r="B1235" s="353" t="s">
        <v>1494</v>
      </c>
      <c r="C1235" s="354">
        <v>32892827000143</v>
      </c>
      <c r="D1235" s="355" t="s">
        <v>14</v>
      </c>
      <c r="E1235" s="355" t="s">
        <v>614</v>
      </c>
      <c r="F1235" s="355" t="s">
        <v>689</v>
      </c>
      <c r="G1235" s="356" t="s">
        <v>1417</v>
      </c>
      <c r="H1235" s="356" t="s">
        <v>865</v>
      </c>
      <c r="I1235" s="356" t="s">
        <v>34</v>
      </c>
      <c r="J1235" s="356" t="s">
        <v>608</v>
      </c>
      <c r="K1235" s="357" t="s">
        <v>48</v>
      </c>
      <c r="L1235" s="358"/>
      <c r="M1235" s="358" t="s">
        <v>1417</v>
      </c>
      <c r="N1235" s="357">
        <v>499943</v>
      </c>
      <c r="O1235" s="357" t="s">
        <v>1320</v>
      </c>
      <c r="P1235" s="361">
        <v>43645</v>
      </c>
      <c r="Q1235" s="362">
        <v>324.66374859000001</v>
      </c>
      <c r="R1235" s="362">
        <v>305.73174255047797</v>
      </c>
      <c r="S1235" s="841">
        <v>33</v>
      </c>
      <c r="T1235" s="359">
        <v>0.15654627344754424</v>
      </c>
      <c r="U1235" s="664">
        <v>1.5652612991741113</v>
      </c>
      <c r="V1235" s="359">
        <v>0.24672882567121013</v>
      </c>
      <c r="W1235" s="664">
        <v>2.1470591123789888</v>
      </c>
      <c r="X1235" s="359">
        <v>0.47431091333503494</v>
      </c>
      <c r="Y1235" s="664">
        <v>3.119425307563449</v>
      </c>
      <c r="Z1235" s="359">
        <v>0.56658482501887408</v>
      </c>
      <c r="AA1235" s="664">
        <v>2.9924852386558602</v>
      </c>
      <c r="AB1235" s="359">
        <v>0.16272591785818069</v>
      </c>
      <c r="AC1235" s="363">
        <v>0.81003719227925608</v>
      </c>
      <c r="AD1235" s="865">
        <v>32071783000190</v>
      </c>
      <c r="AE1235" s="360" t="s">
        <v>1896</v>
      </c>
      <c r="AF1235" s="844" t="s">
        <v>1741</v>
      </c>
      <c r="AG1235" s="364" t="s">
        <v>1436</v>
      </c>
      <c r="AH1235" s="364" t="s">
        <v>1742</v>
      </c>
      <c r="AI1235" s="364">
        <v>5000</v>
      </c>
      <c r="AJ1235" s="364">
        <v>1000</v>
      </c>
      <c r="AK1235" s="364">
        <v>3000</v>
      </c>
      <c r="AL1235" s="359">
        <v>1.9E-2</v>
      </c>
      <c r="AM1235" s="359">
        <v>0.2</v>
      </c>
      <c r="AN1235" s="664" t="s">
        <v>34</v>
      </c>
      <c r="AO1235" s="357" t="s">
        <v>1323</v>
      </c>
      <c r="AP1235" s="360" t="s">
        <v>1744</v>
      </c>
      <c r="AQ1235" s="366" t="s">
        <v>659</v>
      </c>
      <c r="AR1235" s="359">
        <v>0</v>
      </c>
      <c r="AS1235" s="359">
        <v>0</v>
      </c>
      <c r="AT1235" s="359" t="s">
        <v>1417</v>
      </c>
      <c r="AX1235" s="198"/>
      <c r="AY1235" s="184"/>
      <c r="AZ1235" s="184"/>
      <c r="BA1235" s="184"/>
      <c r="BB1235" s="848"/>
      <c r="BC1235" s="184"/>
      <c r="BD1235" s="184"/>
      <c r="BE1235" s="184"/>
      <c r="BF1235" s="184"/>
      <c r="BG1235" s="848"/>
      <c r="BH1235" s="186"/>
      <c r="BI1235" s="199"/>
      <c r="BJ1235" s="199"/>
      <c r="BK1235" s="199"/>
      <c r="BL1235" s="186"/>
      <c r="BM1235" s="186"/>
      <c r="BN1235" s="186"/>
      <c r="BO1235" s="186"/>
      <c r="BP1235" s="186"/>
      <c r="BQ1235" s="186"/>
      <c r="BR1235" s="186"/>
      <c r="BS1235" s="186"/>
      <c r="BT1235" s="187"/>
      <c r="BU1235" s="188"/>
      <c r="BV1235" s="189"/>
      <c r="BW1235" s="185"/>
    </row>
    <row r="1236" spans="2:75" customFormat="1" ht="18.75">
      <c r="B1236" s="353" t="s">
        <v>805</v>
      </c>
      <c r="C1236" s="354">
        <v>38068882000108</v>
      </c>
      <c r="D1236" s="355" t="s">
        <v>14</v>
      </c>
      <c r="E1236" s="355" t="s">
        <v>607</v>
      </c>
      <c r="F1236" s="355" t="s">
        <v>1417</v>
      </c>
      <c r="G1236" s="356" t="s">
        <v>1417</v>
      </c>
      <c r="H1236" s="356" t="s">
        <v>34</v>
      </c>
      <c r="I1236" s="356" t="s">
        <v>34</v>
      </c>
      <c r="J1236" s="356" t="s">
        <v>611</v>
      </c>
      <c r="K1236" s="357" t="s">
        <v>1417</v>
      </c>
      <c r="L1236" s="358"/>
      <c r="M1236" s="358" t="s">
        <v>34</v>
      </c>
      <c r="N1236" s="357">
        <v>559741</v>
      </c>
      <c r="O1236" s="357" t="s">
        <v>1320</v>
      </c>
      <c r="P1236" s="361">
        <v>44104</v>
      </c>
      <c r="Q1236" s="362">
        <v>9.9151015699999991</v>
      </c>
      <c r="R1236" s="362">
        <v>11.640422254960002</v>
      </c>
      <c r="S1236" s="841">
        <v>34</v>
      </c>
      <c r="T1236" s="359">
        <v>-0.2319065390079128</v>
      </c>
      <c r="U1236" s="664">
        <v>-2.3187669852526387</v>
      </c>
      <c r="V1236" s="359">
        <v>-0.23183958139831962</v>
      </c>
      <c r="W1236" s="664">
        <v>-2.0174914078127344</v>
      </c>
      <c r="X1236" s="359">
        <v>-0.11969829999999904</v>
      </c>
      <c r="Y1236" s="664">
        <v>-0.78722604897891257</v>
      </c>
      <c r="Z1236" s="359"/>
      <c r="AA1236" s="664"/>
      <c r="AB1236" s="359">
        <v>0.22109131260361398</v>
      </c>
      <c r="AC1236" s="363">
        <v>-1.5683762395418341</v>
      </c>
      <c r="AD1236" s="865">
        <v>38090006000170</v>
      </c>
      <c r="AE1236" s="360" t="s">
        <v>2048</v>
      </c>
      <c r="AF1236" s="844" t="s">
        <v>1783</v>
      </c>
      <c r="AG1236" s="364" t="s">
        <v>59</v>
      </c>
      <c r="AH1236" s="364" t="s">
        <v>1742</v>
      </c>
      <c r="AI1236" s="364">
        <v>5000</v>
      </c>
      <c r="AJ1236" s="364">
        <v>1000</v>
      </c>
      <c r="AK1236" s="364">
        <v>5000</v>
      </c>
      <c r="AL1236" s="359">
        <v>0</v>
      </c>
      <c r="AM1236" s="359">
        <v>0</v>
      </c>
      <c r="AN1236" s="664" t="s">
        <v>666</v>
      </c>
      <c r="AO1236" s="357" t="s">
        <v>1323</v>
      </c>
      <c r="AP1236" s="360" t="s">
        <v>1744</v>
      </c>
      <c r="AQ1236" s="366" t="s">
        <v>687</v>
      </c>
      <c r="AR1236" s="359">
        <v>4.7999999999999996E-3</v>
      </c>
      <c r="AS1236" s="359">
        <v>4.7999999999999996E-3</v>
      </c>
      <c r="AT1236" s="359" t="s">
        <v>1417</v>
      </c>
      <c r="AX1236" s="198"/>
      <c r="AY1236" s="184"/>
      <c r="AZ1236" s="184"/>
      <c r="BA1236" s="184"/>
      <c r="BB1236" s="848"/>
      <c r="BC1236" s="184"/>
      <c r="BD1236" s="184"/>
      <c r="BE1236" s="184"/>
      <c r="BF1236" s="184"/>
      <c r="BG1236" s="848"/>
      <c r="BH1236" s="186"/>
      <c r="BI1236" s="199"/>
      <c r="BJ1236" s="199"/>
      <c r="BK1236" s="199"/>
      <c r="BL1236" s="186"/>
      <c r="BM1236" s="186"/>
      <c r="BN1236" s="186"/>
      <c r="BO1236" s="186"/>
      <c r="BP1236" s="186"/>
      <c r="BQ1236" s="186"/>
      <c r="BR1236" s="186"/>
      <c r="BS1236" s="186"/>
      <c r="BT1236" s="187"/>
      <c r="BU1236" s="188"/>
      <c r="BV1236" s="189"/>
      <c r="BW1236" s="185"/>
    </row>
    <row r="1237" spans="2:75" customFormat="1" ht="18.75">
      <c r="B1237" s="353" t="s">
        <v>962</v>
      </c>
      <c r="C1237" s="354">
        <v>32102192000133</v>
      </c>
      <c r="D1237" s="355" t="s">
        <v>14</v>
      </c>
      <c r="E1237" s="355" t="s">
        <v>607</v>
      </c>
      <c r="F1237" s="355" t="s">
        <v>1417</v>
      </c>
      <c r="G1237" s="356" t="s">
        <v>1417</v>
      </c>
      <c r="H1237" s="356" t="s">
        <v>34</v>
      </c>
      <c r="I1237" s="356" t="s">
        <v>34</v>
      </c>
      <c r="J1237" s="356" t="s">
        <v>611</v>
      </c>
      <c r="K1237" s="357" t="s">
        <v>48</v>
      </c>
      <c r="L1237" s="358"/>
      <c r="M1237" s="358" t="s">
        <v>34</v>
      </c>
      <c r="N1237" s="357">
        <v>482641</v>
      </c>
      <c r="O1237" s="357" t="s">
        <v>1320</v>
      </c>
      <c r="P1237" s="361">
        <v>43447</v>
      </c>
      <c r="Q1237" s="362">
        <v>45.555163</v>
      </c>
      <c r="R1237" s="362">
        <v>67.53871526266127</v>
      </c>
      <c r="S1237" s="841">
        <v>34</v>
      </c>
      <c r="T1237" s="359">
        <v>-9.7078699907962585E-2</v>
      </c>
      <c r="U1237" s="664">
        <v>-0.97066208344453508</v>
      </c>
      <c r="V1237" s="359">
        <v>-8.1100226373972628E-2</v>
      </c>
      <c r="W1237" s="664">
        <v>-0.70574234517809298</v>
      </c>
      <c r="X1237" s="359">
        <v>0.19257907926536855</v>
      </c>
      <c r="Y1237" s="664">
        <v>1.2665448689419494</v>
      </c>
      <c r="Z1237" s="359">
        <v>5.6886873810246819E-3</v>
      </c>
      <c r="AA1237" s="664">
        <v>3.0045479976413322E-2</v>
      </c>
      <c r="AB1237" s="359">
        <v>0.18799401679970382</v>
      </c>
      <c r="AC1237" s="363">
        <v>-1.0426661963455957</v>
      </c>
      <c r="AD1237" s="865">
        <v>31533583000140</v>
      </c>
      <c r="AE1237" s="360" t="s">
        <v>1975</v>
      </c>
      <c r="AF1237" s="844" t="s">
        <v>1741</v>
      </c>
      <c r="AG1237" s="364" t="s">
        <v>1436</v>
      </c>
      <c r="AH1237" s="364" t="s">
        <v>1742</v>
      </c>
      <c r="AI1237" s="364">
        <v>1000</v>
      </c>
      <c r="AJ1237" s="364">
        <v>1000</v>
      </c>
      <c r="AK1237" s="364">
        <v>1000</v>
      </c>
      <c r="AL1237" s="359">
        <v>0.02</v>
      </c>
      <c r="AM1237" s="359">
        <v>0.2</v>
      </c>
      <c r="AN1237" s="664" t="s">
        <v>2156</v>
      </c>
      <c r="AO1237" s="357" t="s">
        <v>1323</v>
      </c>
      <c r="AP1237" s="360" t="s">
        <v>1744</v>
      </c>
      <c r="AQ1237" s="366" t="s">
        <v>687</v>
      </c>
      <c r="AR1237" s="359">
        <v>6.0000000000000001E-3</v>
      </c>
      <c r="AS1237" s="359">
        <v>6.0000000000000001E-3</v>
      </c>
      <c r="AT1237" s="359" t="s">
        <v>1417</v>
      </c>
      <c r="AX1237" s="198"/>
      <c r="AY1237" s="184"/>
      <c r="AZ1237" s="184"/>
      <c r="BA1237" s="184"/>
      <c r="BB1237" s="848"/>
      <c r="BC1237" s="184"/>
      <c r="BD1237" s="184"/>
      <c r="BE1237" s="184"/>
      <c r="BF1237" s="184"/>
      <c r="BG1237" s="848"/>
      <c r="BH1237" s="186"/>
      <c r="BI1237" s="199"/>
      <c r="BJ1237" s="199"/>
      <c r="BK1237" s="199"/>
      <c r="BL1237" s="186"/>
      <c r="BM1237" s="186"/>
      <c r="BN1237" s="186"/>
      <c r="BO1237" s="186"/>
      <c r="BP1237" s="186"/>
      <c r="BQ1237" s="186"/>
      <c r="BR1237" s="186"/>
      <c r="BS1237" s="186"/>
      <c r="BT1237" s="187"/>
      <c r="BU1237" s="188"/>
      <c r="BV1237" s="189"/>
      <c r="BW1237" s="185"/>
    </row>
    <row r="1238" spans="2:75" customFormat="1" ht="18.75">
      <c r="B1238" s="353" t="s">
        <v>963</v>
      </c>
      <c r="C1238" s="354">
        <v>28075532000107</v>
      </c>
      <c r="D1238" s="355" t="s">
        <v>14</v>
      </c>
      <c r="E1238" s="355" t="s">
        <v>607</v>
      </c>
      <c r="F1238" s="355" t="s">
        <v>1417</v>
      </c>
      <c r="G1238" s="356" t="s">
        <v>1417</v>
      </c>
      <c r="H1238" s="356" t="s">
        <v>34</v>
      </c>
      <c r="I1238" s="356" t="s">
        <v>34</v>
      </c>
      <c r="J1238" s="356" t="s">
        <v>611</v>
      </c>
      <c r="K1238" s="357" t="s">
        <v>49</v>
      </c>
      <c r="L1238" s="358"/>
      <c r="M1238" s="358" t="s">
        <v>34</v>
      </c>
      <c r="N1238" s="357">
        <v>454117</v>
      </c>
      <c r="O1238" s="357" t="s">
        <v>1320</v>
      </c>
      <c r="P1238" s="361">
        <v>43013</v>
      </c>
      <c r="Q1238" s="362">
        <v>116.46120661</v>
      </c>
      <c r="R1238" s="362">
        <v>160.48007314068275</v>
      </c>
      <c r="S1238" s="841">
        <v>34</v>
      </c>
      <c r="T1238" s="359">
        <v>-0.22236101284396981</v>
      </c>
      <c r="U1238" s="664">
        <v>-2.223324006281437</v>
      </c>
      <c r="V1238" s="359">
        <v>-0.22079283751971601</v>
      </c>
      <c r="W1238" s="664">
        <v>-1.9213615290190855</v>
      </c>
      <c r="X1238" s="359">
        <v>3.6943673811827837E-2</v>
      </c>
      <c r="Y1238" s="664">
        <v>0.24296938527657608</v>
      </c>
      <c r="Z1238" s="359">
        <v>0.25772265557247409</v>
      </c>
      <c r="AA1238" s="664">
        <v>1.3611929024786817</v>
      </c>
      <c r="AB1238" s="359">
        <v>0.2297752102854328</v>
      </c>
      <c r="AC1238" s="363">
        <v>-1.4610262663278417</v>
      </c>
      <c r="AD1238" s="865">
        <v>28075437000103</v>
      </c>
      <c r="AE1238" s="360" t="s">
        <v>1975</v>
      </c>
      <c r="AF1238" s="844" t="s">
        <v>1741</v>
      </c>
      <c r="AG1238" s="364" t="s">
        <v>1436</v>
      </c>
      <c r="AH1238" s="364" t="s">
        <v>1742</v>
      </c>
      <c r="AI1238" s="364">
        <v>1000</v>
      </c>
      <c r="AJ1238" s="364">
        <v>1000</v>
      </c>
      <c r="AK1238" s="364">
        <v>1000</v>
      </c>
      <c r="AL1238" s="359">
        <v>0.02</v>
      </c>
      <c r="AM1238" s="359">
        <v>0.2</v>
      </c>
      <c r="AN1238" s="664" t="s">
        <v>2156</v>
      </c>
      <c r="AO1238" s="357" t="s">
        <v>1323</v>
      </c>
      <c r="AP1238" s="360" t="s">
        <v>1744</v>
      </c>
      <c r="AQ1238" s="366" t="s">
        <v>687</v>
      </c>
      <c r="AR1238" s="359">
        <v>6.0000000000000001E-3</v>
      </c>
      <c r="AS1238" s="359">
        <v>6.0000000000000001E-3</v>
      </c>
      <c r="AT1238" s="359" t="s">
        <v>1417</v>
      </c>
      <c r="AX1238" s="198"/>
      <c r="AY1238" s="184"/>
      <c r="AZ1238" s="184"/>
      <c r="BA1238" s="184"/>
      <c r="BB1238" s="848"/>
      <c r="BC1238" s="184"/>
      <c r="BD1238" s="184"/>
      <c r="BE1238" s="184"/>
      <c r="BF1238" s="184"/>
      <c r="BG1238" s="848"/>
      <c r="BH1238" s="186"/>
      <c r="BI1238" s="199"/>
      <c r="BJ1238" s="199"/>
      <c r="BK1238" s="199"/>
      <c r="BL1238" s="186"/>
      <c r="BM1238" s="186"/>
      <c r="BN1238" s="186"/>
      <c r="BO1238" s="186"/>
      <c r="BP1238" s="186"/>
      <c r="BQ1238" s="186"/>
      <c r="BR1238" s="186"/>
      <c r="BS1238" s="186"/>
      <c r="BT1238" s="187"/>
      <c r="BU1238" s="188"/>
      <c r="BV1238" s="189"/>
      <c r="BW1238" s="185"/>
    </row>
    <row r="1239" spans="2:75" customFormat="1" ht="18.75">
      <c r="B1239" s="353" t="s">
        <v>1643</v>
      </c>
      <c r="C1239" s="354">
        <v>31659879000101</v>
      </c>
      <c r="D1239" s="355" t="s">
        <v>14</v>
      </c>
      <c r="E1239" s="355" t="s">
        <v>607</v>
      </c>
      <c r="F1239" s="355" t="s">
        <v>1417</v>
      </c>
      <c r="G1239" s="356" t="s">
        <v>1417</v>
      </c>
      <c r="H1239" s="356" t="s">
        <v>34</v>
      </c>
      <c r="I1239" s="356" t="s">
        <v>34</v>
      </c>
      <c r="J1239" s="356" t="s">
        <v>611</v>
      </c>
      <c r="K1239" s="357" t="s">
        <v>48</v>
      </c>
      <c r="L1239" s="358"/>
      <c r="M1239" s="358" t="s">
        <v>1417</v>
      </c>
      <c r="N1239" s="357">
        <v>484717</v>
      </c>
      <c r="O1239" s="357" t="s">
        <v>1320</v>
      </c>
      <c r="P1239" s="361">
        <v>43454</v>
      </c>
      <c r="Q1239" s="362">
        <v>12.24569928</v>
      </c>
      <c r="R1239" s="362">
        <v>23.150356617131489</v>
      </c>
      <c r="S1239" s="841">
        <v>34</v>
      </c>
      <c r="T1239" s="359">
        <v>-9.7212271193062971E-2</v>
      </c>
      <c r="U1239" s="664">
        <v>-0.97199762442321347</v>
      </c>
      <c r="V1239" s="359">
        <v>-8.1646134482956212E-2</v>
      </c>
      <c r="W1239" s="664">
        <v>-0.71049289257248915</v>
      </c>
      <c r="X1239" s="359">
        <v>0.19042576220725516</v>
      </c>
      <c r="Y1239" s="664">
        <v>1.2523830364024937</v>
      </c>
      <c r="Z1239" s="359">
        <v>2.7356335749639804E-3</v>
      </c>
      <c r="AA1239" s="664">
        <v>1.4448574564591221E-2</v>
      </c>
      <c r="AB1239" s="359">
        <v>0.18608551882403049</v>
      </c>
      <c r="AC1239" s="363">
        <v>-1.0562934492884222</v>
      </c>
      <c r="AD1239" s="865">
        <v>32102192000133</v>
      </c>
      <c r="AE1239" s="360" t="s">
        <v>1829</v>
      </c>
      <c r="AF1239" s="844" t="s">
        <v>1830</v>
      </c>
      <c r="AG1239" s="364" t="s">
        <v>1439</v>
      </c>
      <c r="AH1239" s="364" t="s">
        <v>1742</v>
      </c>
      <c r="AI1239" s="364">
        <v>1000</v>
      </c>
      <c r="AJ1239" s="364">
        <v>1000</v>
      </c>
      <c r="AK1239" s="364">
        <v>1000</v>
      </c>
      <c r="AL1239" s="359">
        <v>0.02</v>
      </c>
      <c r="AM1239" s="359">
        <v>0</v>
      </c>
      <c r="AN1239" s="664" t="s">
        <v>666</v>
      </c>
      <c r="AO1239" s="357" t="s">
        <v>1323</v>
      </c>
      <c r="AP1239" s="360" t="s">
        <v>1744</v>
      </c>
      <c r="AQ1239" s="366" t="s">
        <v>687</v>
      </c>
      <c r="AR1239" s="359">
        <v>0</v>
      </c>
      <c r="AS1239" s="359">
        <v>0</v>
      </c>
      <c r="AT1239" s="359" t="s">
        <v>1417</v>
      </c>
      <c r="AX1239" s="198"/>
      <c r="AY1239" s="184"/>
      <c r="AZ1239" s="184"/>
      <c r="BA1239" s="184"/>
      <c r="BB1239" s="848"/>
      <c r="BC1239" s="184"/>
      <c r="BD1239" s="184"/>
      <c r="BE1239" s="184"/>
      <c r="BF1239" s="184"/>
      <c r="BG1239" s="848"/>
      <c r="BH1239" s="186"/>
      <c r="BI1239" s="199"/>
      <c r="BJ1239" s="199"/>
      <c r="BK1239" s="199"/>
      <c r="BL1239" s="186"/>
      <c r="BM1239" s="186"/>
      <c r="BN1239" s="186"/>
      <c r="BO1239" s="186"/>
      <c r="BP1239" s="186"/>
      <c r="BQ1239" s="186"/>
      <c r="BR1239" s="186"/>
      <c r="BS1239" s="186"/>
      <c r="BT1239" s="187"/>
      <c r="BU1239" s="188"/>
      <c r="BV1239" s="189"/>
      <c r="BW1239" s="185"/>
    </row>
    <row r="1240" spans="2:75" customFormat="1" ht="18.75">
      <c r="B1240" s="353" t="s">
        <v>1079</v>
      </c>
      <c r="C1240" s="354">
        <v>15559416000111</v>
      </c>
      <c r="D1240" s="355" t="s">
        <v>14</v>
      </c>
      <c r="E1240" s="355" t="s">
        <v>607</v>
      </c>
      <c r="F1240" s="355" t="s">
        <v>1417</v>
      </c>
      <c r="G1240" s="356" t="s">
        <v>1417</v>
      </c>
      <c r="H1240" s="356" t="s">
        <v>34</v>
      </c>
      <c r="I1240" s="356" t="s">
        <v>34</v>
      </c>
      <c r="J1240" s="356" t="s">
        <v>608</v>
      </c>
      <c r="K1240" s="357" t="s">
        <v>48</v>
      </c>
      <c r="L1240" s="358"/>
      <c r="M1240" s="358" t="s">
        <v>1414</v>
      </c>
      <c r="N1240" s="357">
        <v>305367</v>
      </c>
      <c r="O1240" s="357" t="s">
        <v>1320</v>
      </c>
      <c r="P1240" s="361">
        <v>41067</v>
      </c>
      <c r="Q1240" s="362">
        <v>18.195568999999999</v>
      </c>
      <c r="R1240" s="362">
        <v>24.827840298387112</v>
      </c>
      <c r="S1240" s="841">
        <v>34</v>
      </c>
      <c r="T1240" s="359">
        <v>1.8938876748441524E-2</v>
      </c>
      <c r="U1240" s="664">
        <v>0.18936439795928584</v>
      </c>
      <c r="V1240" s="359">
        <v>-2.1386484928774596E-2</v>
      </c>
      <c r="W1240" s="664">
        <v>-0.18610734770517495</v>
      </c>
      <c r="X1240" s="359">
        <v>-6.2380142495976898E-2</v>
      </c>
      <c r="Y1240" s="664">
        <v>-0.41025873476774399</v>
      </c>
      <c r="Z1240" s="359">
        <v>-9.3057626354994039E-2</v>
      </c>
      <c r="AA1240" s="664">
        <v>-0.49149493758925805</v>
      </c>
      <c r="AB1240" s="359">
        <v>0.21381314566930418</v>
      </c>
      <c r="AC1240" s="363">
        <v>-0.6374784139694134</v>
      </c>
      <c r="AD1240" s="865">
        <v>0</v>
      </c>
      <c r="AE1240" s="360" t="s">
        <v>1873</v>
      </c>
      <c r="AF1240" s="844" t="s">
        <v>1760</v>
      </c>
      <c r="AG1240" s="364" t="s">
        <v>1435</v>
      </c>
      <c r="AH1240" s="364" t="s">
        <v>1742</v>
      </c>
      <c r="AI1240" s="364">
        <v>5000</v>
      </c>
      <c r="AJ1240" s="364">
        <v>0</v>
      </c>
      <c r="AK1240" s="364">
        <v>0</v>
      </c>
      <c r="AL1240" s="359">
        <v>1.15E-2</v>
      </c>
      <c r="AM1240" s="359">
        <v>0.2</v>
      </c>
      <c r="AN1240" s="664" t="s">
        <v>2161</v>
      </c>
      <c r="AO1240" s="357" t="s">
        <v>1323</v>
      </c>
      <c r="AP1240" s="360" t="s">
        <v>1744</v>
      </c>
      <c r="AQ1240" s="366" t="s">
        <v>659</v>
      </c>
      <c r="AR1240" s="359">
        <v>0</v>
      </c>
      <c r="AS1240" s="359">
        <v>0</v>
      </c>
      <c r="AT1240" s="359" t="s">
        <v>1417</v>
      </c>
      <c r="AX1240" s="198"/>
      <c r="AY1240" s="184"/>
      <c r="AZ1240" s="184"/>
      <c r="BA1240" s="184"/>
      <c r="BB1240" s="848"/>
      <c r="BC1240" s="184"/>
      <c r="BD1240" s="184"/>
      <c r="BE1240" s="184"/>
      <c r="BF1240" s="184"/>
      <c r="BG1240" s="848"/>
      <c r="BH1240" s="186"/>
      <c r="BI1240" s="199"/>
      <c r="BJ1240" s="199"/>
      <c r="BK1240" s="199"/>
      <c r="BL1240" s="186"/>
      <c r="BM1240" s="186"/>
      <c r="BN1240" s="186"/>
      <c r="BO1240" s="186"/>
      <c r="BP1240" s="186"/>
      <c r="BQ1240" s="186"/>
      <c r="BR1240" s="186"/>
      <c r="BS1240" s="186"/>
      <c r="BT1240" s="187"/>
      <c r="BU1240" s="188"/>
      <c r="BV1240" s="189"/>
      <c r="BW1240" s="185"/>
    </row>
    <row r="1241" spans="2:75" customFormat="1" ht="18.75">
      <c r="B1241" s="353" t="s">
        <v>1111</v>
      </c>
      <c r="C1241" s="354">
        <v>36014016000109</v>
      </c>
      <c r="D1241" s="355" t="s">
        <v>11</v>
      </c>
      <c r="E1241" s="355" t="s">
        <v>620</v>
      </c>
      <c r="F1241" s="355" t="s">
        <v>685</v>
      </c>
      <c r="G1241" s="356" t="s">
        <v>738</v>
      </c>
      <c r="H1241" s="356" t="s">
        <v>34</v>
      </c>
      <c r="I1241" s="356" t="s">
        <v>1318</v>
      </c>
      <c r="J1241" s="356" t="s">
        <v>608</v>
      </c>
      <c r="K1241" s="357" t="s">
        <v>48</v>
      </c>
      <c r="L1241" s="358"/>
      <c r="M1241" s="358" t="s">
        <v>34</v>
      </c>
      <c r="N1241" s="357">
        <v>535486</v>
      </c>
      <c r="O1241" s="357" t="s">
        <v>1320</v>
      </c>
      <c r="P1241" s="361">
        <v>43951</v>
      </c>
      <c r="Q1241" s="362">
        <v>0</v>
      </c>
      <c r="R1241" s="362">
        <v>0</v>
      </c>
      <c r="S1241" s="841">
        <v>34</v>
      </c>
      <c r="T1241" s="359"/>
      <c r="U1241" s="664"/>
      <c r="V1241" s="359"/>
      <c r="W1241" s="664"/>
      <c r="X1241" s="359"/>
      <c r="Y1241" s="664"/>
      <c r="Z1241" s="359"/>
      <c r="AA1241" s="664"/>
      <c r="AB1241" s="359"/>
      <c r="AC1241" s="363"/>
      <c r="AD1241" s="865">
        <v>0</v>
      </c>
      <c r="AE1241" s="360" t="s">
        <v>1867</v>
      </c>
      <c r="AF1241" s="844" t="s">
        <v>1760</v>
      </c>
      <c r="AG1241" s="364" t="s">
        <v>1435</v>
      </c>
      <c r="AH1241" s="364" t="s">
        <v>1742</v>
      </c>
      <c r="AI1241" s="364">
        <v>0</v>
      </c>
      <c r="AJ1241" s="364">
        <v>0</v>
      </c>
      <c r="AK1241" s="364">
        <v>0</v>
      </c>
      <c r="AL1241" s="359">
        <v>6.9999999999999993E-3</v>
      </c>
      <c r="AM1241" s="359">
        <v>0.2</v>
      </c>
      <c r="AN1241" s="664" t="s">
        <v>64</v>
      </c>
      <c r="AO1241" s="357" t="s">
        <v>1323</v>
      </c>
      <c r="AP1241" s="360" t="s">
        <v>1762</v>
      </c>
      <c r="AQ1241" s="366" t="s">
        <v>671</v>
      </c>
      <c r="AR1241" s="359">
        <v>1.4E-3</v>
      </c>
      <c r="AS1241" s="359">
        <v>1.4E-3</v>
      </c>
      <c r="AT1241" s="359" t="s">
        <v>1417</v>
      </c>
      <c r="AX1241" s="198"/>
      <c r="AY1241" s="184"/>
      <c r="AZ1241" s="184"/>
      <c r="BA1241" s="184"/>
      <c r="BB1241" s="848"/>
      <c r="BC1241" s="184"/>
      <c r="BD1241" s="184"/>
      <c r="BE1241" s="184"/>
      <c r="BF1241" s="184"/>
      <c r="BG1241" s="848"/>
      <c r="BH1241" s="186"/>
      <c r="BI1241" s="199"/>
      <c r="BJ1241" s="199"/>
      <c r="BK1241" s="199"/>
      <c r="BL1241" s="186"/>
      <c r="BM1241" s="186"/>
      <c r="BN1241" s="186"/>
      <c r="BO1241" s="186"/>
      <c r="BP1241" s="186"/>
      <c r="BQ1241" s="186"/>
      <c r="BR1241" s="186"/>
      <c r="BS1241" s="186"/>
      <c r="BT1241" s="187"/>
      <c r="BU1241" s="188"/>
      <c r="BV1241" s="189"/>
      <c r="BW1241" s="185"/>
    </row>
    <row r="1242" spans="2:75" customFormat="1" ht="18.75">
      <c r="B1242" s="353" t="s">
        <v>81</v>
      </c>
      <c r="C1242" s="354">
        <v>27707783000102</v>
      </c>
      <c r="D1242" s="355" t="s">
        <v>13</v>
      </c>
      <c r="E1242" s="355" t="s">
        <v>615</v>
      </c>
      <c r="F1242" s="355" t="s">
        <v>619</v>
      </c>
      <c r="G1242" s="356" t="s">
        <v>34</v>
      </c>
      <c r="H1242" s="356" t="s">
        <v>1337</v>
      </c>
      <c r="I1242" s="356" t="s">
        <v>34</v>
      </c>
      <c r="J1242" s="356" t="s">
        <v>1417</v>
      </c>
      <c r="K1242" s="357" t="s">
        <v>48</v>
      </c>
      <c r="L1242" s="358"/>
      <c r="M1242" s="358" t="s">
        <v>34</v>
      </c>
      <c r="N1242" s="357">
        <v>446394</v>
      </c>
      <c r="O1242" s="357" t="s">
        <v>1320</v>
      </c>
      <c r="P1242" s="361">
        <v>42953</v>
      </c>
      <c r="Q1242" s="362">
        <v>39.331334929999997</v>
      </c>
      <c r="R1242" s="362">
        <v>40.809713572390443</v>
      </c>
      <c r="S1242" s="841">
        <v>34</v>
      </c>
      <c r="T1242" s="359">
        <v>-0.12017546712961147</v>
      </c>
      <c r="U1242" s="664">
        <v>-1.2016000359866899</v>
      </c>
      <c r="V1242" s="359">
        <v>-8.0497807379509068E-2</v>
      </c>
      <c r="W1242" s="664">
        <v>-0.70050003436169572</v>
      </c>
      <c r="X1242" s="359">
        <v>-0.14131651776477094</v>
      </c>
      <c r="Y1242" s="664">
        <v>-0.92940370861925226</v>
      </c>
      <c r="Z1242" s="359">
        <v>1.693496773135772E-2</v>
      </c>
      <c r="AA1242" s="664">
        <v>8.944404917924359E-2</v>
      </c>
      <c r="AB1242" s="359">
        <v>0.24319362532798855</v>
      </c>
      <c r="AC1242" s="363">
        <v>-0.80352676668340328</v>
      </c>
      <c r="AD1242" s="865">
        <v>0</v>
      </c>
      <c r="AE1242" s="360" t="s">
        <v>1972</v>
      </c>
      <c r="AF1242" s="844" t="s">
        <v>1760</v>
      </c>
      <c r="AG1242" s="364" t="s">
        <v>1435</v>
      </c>
      <c r="AH1242" s="364" t="s">
        <v>1747</v>
      </c>
      <c r="AI1242" s="364">
        <v>5000</v>
      </c>
      <c r="AJ1242" s="364">
        <v>1000</v>
      </c>
      <c r="AK1242" s="364">
        <v>1000</v>
      </c>
      <c r="AL1242" s="359">
        <v>1.6E-2</v>
      </c>
      <c r="AM1242" s="359">
        <v>0.2</v>
      </c>
      <c r="AN1242" s="664" t="s">
        <v>34</v>
      </c>
      <c r="AO1242" s="357" t="s">
        <v>1323</v>
      </c>
      <c r="AP1242" s="360" t="s">
        <v>1762</v>
      </c>
      <c r="AQ1242" s="366" t="s">
        <v>668</v>
      </c>
      <c r="AR1242" s="359">
        <v>5.3333333333333297E-3</v>
      </c>
      <c r="AS1242" s="359">
        <v>5.3333333333333297E-3</v>
      </c>
      <c r="AT1242" s="359" t="s">
        <v>1417</v>
      </c>
      <c r="AX1242" s="198"/>
      <c r="AY1242" s="184"/>
      <c r="AZ1242" s="184"/>
      <c r="BA1242" s="184"/>
      <c r="BB1242" s="848"/>
      <c r="BC1242" s="184"/>
      <c r="BD1242" s="184"/>
      <c r="BE1242" s="184"/>
      <c r="BF1242" s="184"/>
      <c r="BG1242" s="848"/>
      <c r="BH1242" s="186"/>
      <c r="BI1242" s="199"/>
      <c r="BJ1242" s="199"/>
      <c r="BK1242" s="199"/>
      <c r="BL1242" s="186"/>
      <c r="BM1242" s="186"/>
      <c r="BN1242" s="186"/>
      <c r="BO1242" s="186"/>
      <c r="BP1242" s="186"/>
      <c r="BQ1242" s="186"/>
      <c r="BR1242" s="186"/>
      <c r="BS1242" s="186"/>
      <c r="BT1242" s="187"/>
      <c r="BU1242" s="188"/>
      <c r="BV1242" s="189"/>
      <c r="BW1242" s="185"/>
    </row>
    <row r="1243" spans="2:75" customFormat="1" ht="18.75">
      <c r="B1243" s="353" t="s">
        <v>523</v>
      </c>
      <c r="C1243" s="354">
        <v>17092258000168</v>
      </c>
      <c r="D1243" s="355" t="s">
        <v>13</v>
      </c>
      <c r="E1243" s="355" t="s">
        <v>615</v>
      </c>
      <c r="F1243" s="355" t="s">
        <v>619</v>
      </c>
      <c r="G1243" s="356" t="s">
        <v>34</v>
      </c>
      <c r="H1243" s="356" t="s">
        <v>1336</v>
      </c>
      <c r="I1243" s="356" t="s">
        <v>34</v>
      </c>
      <c r="J1243" s="356" t="s">
        <v>1417</v>
      </c>
      <c r="K1243" s="357" t="s">
        <v>48</v>
      </c>
      <c r="L1243" s="358"/>
      <c r="M1243" s="358" t="s">
        <v>1414</v>
      </c>
      <c r="N1243" s="357">
        <v>331066</v>
      </c>
      <c r="O1243" s="357" t="s">
        <v>1320</v>
      </c>
      <c r="P1243" s="361">
        <v>41363</v>
      </c>
      <c r="Q1243" s="362">
        <v>100.277315</v>
      </c>
      <c r="R1243" s="362">
        <v>98.016596277551002</v>
      </c>
      <c r="S1243" s="841">
        <v>34</v>
      </c>
      <c r="T1243" s="359">
        <v>0.14518784445035204</v>
      </c>
      <c r="U1243" s="664">
        <v>1.4516916246160048</v>
      </c>
      <c r="V1243" s="359">
        <v>0.15256524004930072</v>
      </c>
      <c r="W1243" s="664">
        <v>1.3276380981793059</v>
      </c>
      <c r="X1243" s="359">
        <v>0.22051989686492912</v>
      </c>
      <c r="Y1243" s="664">
        <v>1.4503047004862797</v>
      </c>
      <c r="Z1243" s="359">
        <v>0.29099674875281045</v>
      </c>
      <c r="AA1243" s="664">
        <v>1.5369339888526403</v>
      </c>
      <c r="AB1243" s="359">
        <v>2.7233137444657694E-2</v>
      </c>
      <c r="AC1243" s="363">
        <v>1.3825237752171669</v>
      </c>
      <c r="AD1243" s="865">
        <v>0</v>
      </c>
      <c r="AE1243" s="360" t="s">
        <v>1787</v>
      </c>
      <c r="AF1243" s="844" t="s">
        <v>1783</v>
      </c>
      <c r="AG1243" s="364" t="s">
        <v>59</v>
      </c>
      <c r="AH1243" s="364" t="s">
        <v>1747</v>
      </c>
      <c r="AI1243" s="364">
        <v>20000</v>
      </c>
      <c r="AJ1243" s="364">
        <v>1000</v>
      </c>
      <c r="AK1243" s="364">
        <v>1000</v>
      </c>
      <c r="AL1243" s="359">
        <v>2.35E-2</v>
      </c>
      <c r="AM1243" s="359">
        <v>0</v>
      </c>
      <c r="AN1243" s="664" t="s">
        <v>64</v>
      </c>
      <c r="AO1243" s="357" t="s">
        <v>1323</v>
      </c>
      <c r="AP1243" s="360" t="s">
        <v>1762</v>
      </c>
      <c r="AQ1243" s="366" t="s">
        <v>686</v>
      </c>
      <c r="AR1243" s="359">
        <v>1.33333333333333E-3</v>
      </c>
      <c r="AS1243" s="359">
        <v>1.33333333333333E-3</v>
      </c>
      <c r="AT1243" s="359" t="s">
        <v>1417</v>
      </c>
      <c r="AX1243" s="198"/>
      <c r="AY1243" s="184"/>
      <c r="AZ1243" s="184"/>
      <c r="BA1243" s="184"/>
      <c r="BB1243" s="848"/>
      <c r="BC1243" s="184"/>
      <c r="BD1243" s="184"/>
      <c r="BE1243" s="184"/>
      <c r="BF1243" s="184"/>
      <c r="BG1243" s="848"/>
      <c r="BH1243" s="186"/>
      <c r="BI1243" s="199"/>
      <c r="BJ1243" s="199"/>
      <c r="BK1243" s="199"/>
      <c r="BL1243" s="186"/>
      <c r="BM1243" s="186"/>
      <c r="BN1243" s="186"/>
      <c r="BO1243" s="186"/>
      <c r="BP1243" s="186"/>
      <c r="BQ1243" s="186"/>
      <c r="BR1243" s="186"/>
      <c r="BS1243" s="186"/>
      <c r="BT1243" s="187"/>
      <c r="BU1243" s="188"/>
      <c r="BV1243" s="189"/>
      <c r="BW1243" s="185"/>
    </row>
    <row r="1244" spans="2:75" customFormat="1" ht="18.75">
      <c r="B1244" s="353" t="s">
        <v>265</v>
      </c>
      <c r="C1244" s="354">
        <v>38221267000181</v>
      </c>
      <c r="D1244" s="355" t="s">
        <v>11</v>
      </c>
      <c r="E1244" s="355" t="s">
        <v>620</v>
      </c>
      <c r="F1244" s="355" t="s">
        <v>685</v>
      </c>
      <c r="G1244" s="356" t="s">
        <v>738</v>
      </c>
      <c r="H1244" s="356" t="s">
        <v>34</v>
      </c>
      <c r="I1244" s="356" t="s">
        <v>1318</v>
      </c>
      <c r="J1244" s="356" t="s">
        <v>608</v>
      </c>
      <c r="K1244" s="357" t="s">
        <v>48</v>
      </c>
      <c r="L1244" s="358"/>
      <c r="M1244" s="358" t="s">
        <v>34</v>
      </c>
      <c r="N1244" s="357">
        <v>558842</v>
      </c>
      <c r="O1244" s="357" t="s">
        <v>1320</v>
      </c>
      <c r="P1244" s="361">
        <v>44136</v>
      </c>
      <c r="Q1244" s="362">
        <v>483.05505357999999</v>
      </c>
      <c r="R1244" s="362">
        <v>283.85981299283992</v>
      </c>
      <c r="S1244" s="841">
        <v>35</v>
      </c>
      <c r="T1244" s="359">
        <v>0.12600865157054097</v>
      </c>
      <c r="U1244" s="664">
        <v>1.25992437456886</v>
      </c>
      <c r="V1244" s="359">
        <v>0.14800577630187539</v>
      </c>
      <c r="W1244" s="664">
        <v>1.2879611850345218</v>
      </c>
      <c r="X1244" s="359"/>
      <c r="Y1244" s="664"/>
      <c r="Z1244" s="359"/>
      <c r="AA1244" s="664"/>
      <c r="AB1244" s="359">
        <v>1.2855550704016208E-3</v>
      </c>
      <c r="AC1244" s="363">
        <v>25.740629091239818</v>
      </c>
      <c r="AD1244" s="865">
        <v>0</v>
      </c>
      <c r="AE1244" s="360" t="s">
        <v>1974</v>
      </c>
      <c r="AF1244" s="844" t="s">
        <v>1878</v>
      </c>
      <c r="AG1244" s="364" t="s">
        <v>719</v>
      </c>
      <c r="AH1244" s="364" t="s">
        <v>1742</v>
      </c>
      <c r="AI1244" s="364">
        <v>0</v>
      </c>
      <c r="AJ1244" s="364">
        <v>0</v>
      </c>
      <c r="AK1244" s="364">
        <v>0</v>
      </c>
      <c r="AL1244" s="359">
        <v>0</v>
      </c>
      <c r="AM1244" s="359">
        <v>0</v>
      </c>
      <c r="AN1244" s="664" t="s">
        <v>64</v>
      </c>
      <c r="AO1244" s="357" t="s">
        <v>1323</v>
      </c>
      <c r="AP1244" s="360" t="s">
        <v>1762</v>
      </c>
      <c r="AQ1244" s="366" t="s">
        <v>668</v>
      </c>
      <c r="AR1244" s="359">
        <v>6.6666666666666697E-3</v>
      </c>
      <c r="AS1244" s="359">
        <v>6.6666666666666697E-3</v>
      </c>
      <c r="AT1244" s="359" t="s">
        <v>1417</v>
      </c>
      <c r="AX1244" s="198"/>
      <c r="AY1244" s="184"/>
      <c r="AZ1244" s="184"/>
      <c r="BA1244" s="184"/>
      <c r="BB1244" s="848"/>
      <c r="BC1244" s="184"/>
      <c r="BD1244" s="184"/>
      <c r="BE1244" s="184"/>
      <c r="BF1244" s="184"/>
      <c r="BG1244" s="848"/>
      <c r="BH1244" s="186"/>
      <c r="BI1244" s="199"/>
      <c r="BJ1244" s="199"/>
      <c r="BK1244" s="199"/>
      <c r="BL1244" s="186"/>
      <c r="BM1244" s="186"/>
      <c r="BN1244" s="186"/>
      <c r="BO1244" s="186"/>
      <c r="BP1244" s="186"/>
      <c r="BQ1244" s="186"/>
      <c r="BR1244" s="186"/>
      <c r="BS1244" s="186"/>
      <c r="BT1244" s="187"/>
      <c r="BU1244" s="188"/>
      <c r="BV1244" s="189"/>
      <c r="BW1244" s="185"/>
    </row>
    <row r="1245" spans="2:75" customFormat="1" ht="18.75">
      <c r="B1245" s="353" t="s">
        <v>1551</v>
      </c>
      <c r="C1245" s="354">
        <v>29215706000152</v>
      </c>
      <c r="D1245" s="355" t="s">
        <v>13</v>
      </c>
      <c r="E1245" s="355" t="s">
        <v>615</v>
      </c>
      <c r="F1245" s="355" t="s">
        <v>619</v>
      </c>
      <c r="G1245" s="356" t="s">
        <v>1417</v>
      </c>
      <c r="H1245" s="356" t="s">
        <v>1336</v>
      </c>
      <c r="I1245" s="356" t="s">
        <v>1417</v>
      </c>
      <c r="J1245" s="356" t="s">
        <v>608</v>
      </c>
      <c r="K1245" s="357" t="s">
        <v>48</v>
      </c>
      <c r="L1245" s="358"/>
      <c r="M1245" s="358" t="s">
        <v>1417</v>
      </c>
      <c r="N1245" s="357">
        <v>462888</v>
      </c>
      <c r="O1245" s="357" t="s">
        <v>1320</v>
      </c>
      <c r="P1245" s="361">
        <v>43106</v>
      </c>
      <c r="Q1245" s="362">
        <v>76.630376699999999</v>
      </c>
      <c r="R1245" s="362">
        <v>5069346.4620958511</v>
      </c>
      <c r="S1245" s="841">
        <v>35</v>
      </c>
      <c r="T1245" s="359">
        <v>9.3759340085653786E-2</v>
      </c>
      <c r="U1245" s="664">
        <v>0.93747275639463645</v>
      </c>
      <c r="V1245" s="359">
        <v>0.10676037946242367</v>
      </c>
      <c r="W1245" s="664">
        <v>0.92903958401396591</v>
      </c>
      <c r="X1245" s="359">
        <v>0.18097821068135045</v>
      </c>
      <c r="Y1245" s="664">
        <v>1.1902488318209523</v>
      </c>
      <c r="Z1245" s="359">
        <v>0.20831896772165726</v>
      </c>
      <c r="AA1245" s="664">
        <v>1.1002614406736353</v>
      </c>
      <c r="AB1245" s="359">
        <v>4.4862387778558895E-2</v>
      </c>
      <c r="AC1245" s="363">
        <v>-0.18176474770204148</v>
      </c>
      <c r="AD1245" s="865">
        <v>0</v>
      </c>
      <c r="AE1245" s="360" t="s">
        <v>1778</v>
      </c>
      <c r="AF1245" s="844" t="s">
        <v>1741</v>
      </c>
      <c r="AG1245" s="364" t="s">
        <v>1436</v>
      </c>
      <c r="AH1245" s="364" t="s">
        <v>1742</v>
      </c>
      <c r="AI1245" s="364">
        <v>0</v>
      </c>
      <c r="AJ1245" s="364">
        <v>0</v>
      </c>
      <c r="AK1245" s="364">
        <v>0</v>
      </c>
      <c r="AL1245" s="359">
        <v>8.9999999999999998E-4</v>
      </c>
      <c r="AM1245" s="359">
        <v>0</v>
      </c>
      <c r="AN1245" s="664" t="s">
        <v>64</v>
      </c>
      <c r="AO1245" s="357" t="s">
        <v>1323</v>
      </c>
      <c r="AP1245" s="360" t="s">
        <v>1762</v>
      </c>
      <c r="AQ1245" s="366" t="s">
        <v>686</v>
      </c>
      <c r="AR1245" s="359">
        <v>0</v>
      </c>
      <c r="AS1245" s="359">
        <v>0</v>
      </c>
      <c r="AT1245" s="359" t="s">
        <v>1417</v>
      </c>
      <c r="AX1245" s="198"/>
      <c r="AY1245" s="184"/>
      <c r="AZ1245" s="184"/>
      <c r="BA1245" s="184"/>
      <c r="BB1245" s="848"/>
      <c r="BC1245" s="184"/>
      <c r="BD1245" s="184"/>
      <c r="BE1245" s="184"/>
      <c r="BF1245" s="184"/>
      <c r="BG1245" s="848"/>
      <c r="BH1245" s="186"/>
      <c r="BI1245" s="199"/>
      <c r="BJ1245" s="199"/>
      <c r="BK1245" s="199"/>
      <c r="BL1245" s="186"/>
      <c r="BM1245" s="186"/>
      <c r="BN1245" s="186"/>
      <c r="BO1245" s="186"/>
      <c r="BP1245" s="186"/>
      <c r="BQ1245" s="186"/>
      <c r="BR1245" s="186"/>
      <c r="BS1245" s="186"/>
      <c r="BT1245" s="187"/>
      <c r="BU1245" s="188"/>
      <c r="BV1245" s="189"/>
      <c r="BW1245" s="185"/>
    </row>
    <row r="1246" spans="2:75" customFormat="1" ht="18.75">
      <c r="B1246" s="353" t="s">
        <v>529</v>
      </c>
      <c r="C1246" s="354">
        <v>21006934000100</v>
      </c>
      <c r="D1246" s="355" t="s">
        <v>13</v>
      </c>
      <c r="E1246" s="355" t="s">
        <v>616</v>
      </c>
      <c r="F1246" s="355" t="s">
        <v>619</v>
      </c>
      <c r="G1246" s="356" t="s">
        <v>34</v>
      </c>
      <c r="H1246" s="356" t="s">
        <v>1337</v>
      </c>
      <c r="I1246" s="356" t="s">
        <v>34</v>
      </c>
      <c r="J1246" s="356" t="s">
        <v>611</v>
      </c>
      <c r="K1246" s="357" t="s">
        <v>48</v>
      </c>
      <c r="L1246" s="358"/>
      <c r="M1246" s="358" t="s">
        <v>1414</v>
      </c>
      <c r="N1246" s="357">
        <v>384844</v>
      </c>
      <c r="O1246" s="357" t="s">
        <v>1320</v>
      </c>
      <c r="P1246" s="361">
        <v>41935</v>
      </c>
      <c r="Q1246" s="362">
        <v>99.408168000000003</v>
      </c>
      <c r="R1246" s="362">
        <v>110.71365005976094</v>
      </c>
      <c r="S1246" s="841">
        <v>35</v>
      </c>
      <c r="T1246" s="359">
        <v>-0.15232891417922734</v>
      </c>
      <c r="U1246" s="664">
        <v>-1.5230931331613851</v>
      </c>
      <c r="V1246" s="359">
        <v>-0.17204083072611487</v>
      </c>
      <c r="W1246" s="664">
        <v>-1.4971166514770868</v>
      </c>
      <c r="X1246" s="359">
        <v>9.7472026670183842E-2</v>
      </c>
      <c r="Y1246" s="664">
        <v>0.6410493586085737</v>
      </c>
      <c r="Z1246" s="359">
        <v>7.6536190557478845E-2</v>
      </c>
      <c r="AA1246" s="664">
        <v>0.40423500657395461</v>
      </c>
      <c r="AB1246" s="359">
        <v>0.11805944111290308</v>
      </c>
      <c r="AC1246" s="363">
        <v>-2.4306028224375287</v>
      </c>
      <c r="AD1246" s="865">
        <v>0</v>
      </c>
      <c r="AE1246" s="360" t="s">
        <v>1922</v>
      </c>
      <c r="AF1246" s="844" t="s">
        <v>1760</v>
      </c>
      <c r="AG1246" s="364" t="s">
        <v>1435</v>
      </c>
      <c r="AH1246" s="364" t="s">
        <v>1817</v>
      </c>
      <c r="AI1246" s="364">
        <v>250000</v>
      </c>
      <c r="AJ1246" s="364">
        <v>50000</v>
      </c>
      <c r="AK1246" s="364">
        <v>250000</v>
      </c>
      <c r="AL1246" s="359">
        <v>0.02</v>
      </c>
      <c r="AM1246" s="359">
        <v>0.2</v>
      </c>
      <c r="AN1246" s="664" t="s">
        <v>34</v>
      </c>
      <c r="AO1246" s="357" t="s">
        <v>1323</v>
      </c>
      <c r="AP1246" s="360" t="s">
        <v>1762</v>
      </c>
      <c r="AQ1246" s="366" t="s">
        <v>679</v>
      </c>
      <c r="AR1246" s="359">
        <v>3.3333333333333301E-3</v>
      </c>
      <c r="AS1246" s="359">
        <v>3.3333333333333301E-3</v>
      </c>
      <c r="AT1246" s="359" t="s">
        <v>1417</v>
      </c>
      <c r="AX1246" s="198"/>
      <c r="AY1246" s="184"/>
      <c r="AZ1246" s="184"/>
      <c r="BA1246" s="184"/>
      <c r="BB1246" s="848"/>
      <c r="BC1246" s="184"/>
      <c r="BD1246" s="184"/>
      <c r="BE1246" s="184"/>
      <c r="BF1246" s="184"/>
      <c r="BG1246" s="848"/>
      <c r="BH1246" s="186"/>
      <c r="BI1246" s="199"/>
      <c r="BJ1246" s="199"/>
      <c r="BK1246" s="199"/>
      <c r="BL1246" s="186"/>
      <c r="BM1246" s="186"/>
      <c r="BN1246" s="186"/>
      <c r="BO1246" s="186"/>
      <c r="BP1246" s="186"/>
      <c r="BQ1246" s="186"/>
      <c r="BR1246" s="186"/>
      <c r="BS1246" s="186"/>
      <c r="BT1246" s="187"/>
      <c r="BU1246" s="188"/>
      <c r="BV1246" s="189"/>
      <c r="BW1246" s="185"/>
    </row>
    <row r="1247" spans="2:75" customFormat="1" ht="18.75">
      <c r="B1247" s="353" t="s">
        <v>1179</v>
      </c>
      <c r="C1247" s="354">
        <v>27880333000109</v>
      </c>
      <c r="D1247" s="355" t="s">
        <v>13</v>
      </c>
      <c r="E1247" s="355" t="s">
        <v>615</v>
      </c>
      <c r="F1247" s="355" t="s">
        <v>619</v>
      </c>
      <c r="G1247" s="356" t="s">
        <v>34</v>
      </c>
      <c r="H1247" s="356" t="s">
        <v>1336</v>
      </c>
      <c r="I1247" s="356" t="s">
        <v>34</v>
      </c>
      <c r="J1247" s="356" t="s">
        <v>1417</v>
      </c>
      <c r="K1247" s="357" t="s">
        <v>48</v>
      </c>
      <c r="L1247" s="358"/>
      <c r="M1247" s="358" t="s">
        <v>1414</v>
      </c>
      <c r="N1247" s="357">
        <v>446270</v>
      </c>
      <c r="O1247" s="357" t="s">
        <v>1320</v>
      </c>
      <c r="P1247" s="361">
        <v>42932</v>
      </c>
      <c r="Q1247" s="362">
        <v>16.595372430000001</v>
      </c>
      <c r="R1247" s="362">
        <v>16.060049143864536</v>
      </c>
      <c r="S1247" s="841">
        <v>35</v>
      </c>
      <c r="T1247" s="359">
        <v>0.10467299064205648</v>
      </c>
      <c r="U1247" s="664">
        <v>1.0465952188617564</v>
      </c>
      <c r="V1247" s="359">
        <v>0.11306424388195802</v>
      </c>
      <c r="W1247" s="664">
        <v>0.98389644765096662</v>
      </c>
      <c r="X1247" s="359">
        <v>0.14093315393842731</v>
      </c>
      <c r="Y1247" s="664">
        <v>0.92688241975939423</v>
      </c>
      <c r="Z1247" s="359">
        <v>0.13595240139453524</v>
      </c>
      <c r="AA1247" s="664">
        <v>0.71804880111183811</v>
      </c>
      <c r="AB1247" s="359">
        <v>3.444605632713274E-2</v>
      </c>
      <c r="AC1247" s="363">
        <v>-5.3722729788632358E-2</v>
      </c>
      <c r="AD1247" s="865">
        <v>0</v>
      </c>
      <c r="AE1247" s="360" t="s">
        <v>1971</v>
      </c>
      <c r="AF1247" s="844" t="s">
        <v>1760</v>
      </c>
      <c r="AG1247" s="364" t="s">
        <v>1435</v>
      </c>
      <c r="AH1247" s="364" t="s">
        <v>1747</v>
      </c>
      <c r="AI1247" s="364">
        <v>1000</v>
      </c>
      <c r="AJ1247" s="364">
        <v>100</v>
      </c>
      <c r="AK1247" s="364">
        <v>500</v>
      </c>
      <c r="AL1247" s="359">
        <v>0.01</v>
      </c>
      <c r="AM1247" s="359">
        <v>0.2</v>
      </c>
      <c r="AN1247" s="664" t="s">
        <v>2161</v>
      </c>
      <c r="AO1247" s="357" t="s">
        <v>1323</v>
      </c>
      <c r="AP1247" s="360" t="s">
        <v>1762</v>
      </c>
      <c r="AQ1247" s="366" t="s">
        <v>668</v>
      </c>
      <c r="AR1247" s="359">
        <v>3.3333333333333301E-3</v>
      </c>
      <c r="AS1247" s="359">
        <v>3.3333333333333301E-3</v>
      </c>
      <c r="AT1247" s="359" t="s">
        <v>1417</v>
      </c>
      <c r="AX1247" s="198"/>
      <c r="AY1247" s="184"/>
      <c r="AZ1247" s="184"/>
      <c r="BA1247" s="184"/>
      <c r="BB1247" s="848"/>
      <c r="BC1247" s="184"/>
      <c r="BD1247" s="184"/>
      <c r="BE1247" s="184"/>
      <c r="BF1247" s="184"/>
      <c r="BG1247" s="848"/>
      <c r="BH1247" s="186"/>
      <c r="BI1247" s="199"/>
      <c r="BJ1247" s="199"/>
      <c r="BK1247" s="199"/>
      <c r="BL1247" s="186"/>
      <c r="BM1247" s="186"/>
      <c r="BN1247" s="186"/>
      <c r="BO1247" s="186"/>
      <c r="BP1247" s="186"/>
      <c r="BQ1247" s="186"/>
      <c r="BR1247" s="186"/>
      <c r="BS1247" s="186"/>
      <c r="BT1247" s="187"/>
      <c r="BU1247" s="188"/>
      <c r="BV1247" s="189"/>
      <c r="BW1247" s="185"/>
    </row>
    <row r="1248" spans="2:75" customFormat="1" ht="18.75">
      <c r="B1248" s="353" t="s">
        <v>462</v>
      </c>
      <c r="C1248" s="354">
        <v>36498260000186</v>
      </c>
      <c r="D1248" s="355" t="s">
        <v>14</v>
      </c>
      <c r="E1248" s="355" t="s">
        <v>607</v>
      </c>
      <c r="F1248" s="355" t="s">
        <v>1417</v>
      </c>
      <c r="G1248" s="356" t="s">
        <v>1417</v>
      </c>
      <c r="H1248" s="356" t="s">
        <v>34</v>
      </c>
      <c r="I1248" s="356" t="s">
        <v>34</v>
      </c>
      <c r="J1248" s="356" t="s">
        <v>608</v>
      </c>
      <c r="K1248" s="357" t="s">
        <v>48</v>
      </c>
      <c r="L1248" s="358"/>
      <c r="M1248" s="358" t="s">
        <v>1414</v>
      </c>
      <c r="N1248" s="357">
        <v>563404</v>
      </c>
      <c r="O1248" s="357" t="s">
        <v>1320</v>
      </c>
      <c r="P1248" s="361">
        <v>44164</v>
      </c>
      <c r="Q1248" s="362">
        <v>4.6912462599999998</v>
      </c>
      <c r="R1248" s="362">
        <v>4.9102191742400008</v>
      </c>
      <c r="S1248" s="841">
        <v>37</v>
      </c>
      <c r="T1248" s="359">
        <v>-6.5956609788826892E-2</v>
      </c>
      <c r="U1248" s="664">
        <v>-0.65948122848016999</v>
      </c>
      <c r="V1248" s="359">
        <v>-7.991632080009814E-2</v>
      </c>
      <c r="W1248" s="664">
        <v>-0.69543987953116915</v>
      </c>
      <c r="X1248" s="359"/>
      <c r="Y1248" s="664"/>
      <c r="Z1248" s="359"/>
      <c r="AA1248" s="664"/>
      <c r="AB1248" s="359">
        <v>0.22326727217555145</v>
      </c>
      <c r="AC1248" s="363">
        <v>-0.8726361860380959</v>
      </c>
      <c r="AD1248" s="865">
        <v>34172417000153</v>
      </c>
      <c r="AE1248" s="360" t="s">
        <v>2037</v>
      </c>
      <c r="AF1248" s="844" t="s">
        <v>1760</v>
      </c>
      <c r="AG1248" s="364" t="s">
        <v>1435</v>
      </c>
      <c r="AH1248" s="364" t="s">
        <v>1817</v>
      </c>
      <c r="AI1248" s="364">
        <v>100</v>
      </c>
      <c r="AJ1248" s="364">
        <v>100</v>
      </c>
      <c r="AK1248" s="364">
        <v>100</v>
      </c>
      <c r="AL1248" s="359">
        <v>8.0000000000000002E-3</v>
      </c>
      <c r="AM1248" s="359">
        <v>0.15</v>
      </c>
      <c r="AN1248" s="664" t="s">
        <v>34</v>
      </c>
      <c r="AO1248" s="357" t="s">
        <v>1323</v>
      </c>
      <c r="AP1248" s="360" t="s">
        <v>1744</v>
      </c>
      <c r="AQ1248" s="366" t="s">
        <v>659</v>
      </c>
      <c r="AR1248" s="359">
        <v>2.66666666666667E-3</v>
      </c>
      <c r="AS1248" s="359">
        <v>2.66666666666667E-3</v>
      </c>
      <c r="AT1248" s="359" t="s">
        <v>1417</v>
      </c>
      <c r="AX1248" s="198"/>
      <c r="AY1248" s="184"/>
      <c r="AZ1248" s="184"/>
      <c r="BA1248" s="184"/>
      <c r="BB1248" s="848"/>
      <c r="BC1248" s="184"/>
      <c r="BD1248" s="184"/>
      <c r="BE1248" s="184"/>
      <c r="BF1248" s="184"/>
      <c r="BG1248" s="848"/>
      <c r="BH1248" s="186"/>
      <c r="BI1248" s="199"/>
      <c r="BJ1248" s="199"/>
      <c r="BK1248" s="199"/>
      <c r="BL1248" s="186"/>
      <c r="BM1248" s="186"/>
      <c r="BN1248" s="186"/>
      <c r="BO1248" s="186"/>
      <c r="BP1248" s="186"/>
      <c r="BQ1248" s="186"/>
      <c r="BR1248" s="186"/>
      <c r="BS1248" s="186"/>
      <c r="BT1248" s="187"/>
      <c r="BU1248" s="188"/>
      <c r="BV1248" s="189"/>
      <c r="BW1248" s="185"/>
    </row>
    <row r="1249" spans="2:75" customFormat="1" ht="18.75">
      <c r="B1249" s="353" t="s">
        <v>1054</v>
      </c>
      <c r="C1249" s="354">
        <v>30553981000165</v>
      </c>
      <c r="D1249" s="355" t="s">
        <v>14</v>
      </c>
      <c r="E1249" s="355" t="s">
        <v>607</v>
      </c>
      <c r="F1249" s="355" t="s">
        <v>1417</v>
      </c>
      <c r="G1249" s="356" t="s">
        <v>1417</v>
      </c>
      <c r="H1249" s="356" t="s">
        <v>34</v>
      </c>
      <c r="I1249" s="356" t="s">
        <v>34</v>
      </c>
      <c r="J1249" s="356" t="s">
        <v>611</v>
      </c>
      <c r="K1249" s="357" t="s">
        <v>1417</v>
      </c>
      <c r="L1249" s="358"/>
      <c r="M1249" s="358" t="s">
        <v>1414</v>
      </c>
      <c r="N1249" s="357">
        <v>474274</v>
      </c>
      <c r="O1249" s="357" t="s">
        <v>1320</v>
      </c>
      <c r="P1249" s="361">
        <v>43299</v>
      </c>
      <c r="Q1249" s="362">
        <v>104.67373922</v>
      </c>
      <c r="R1249" s="362">
        <v>159.22016763428007</v>
      </c>
      <c r="S1249" s="841">
        <v>37</v>
      </c>
      <c r="T1249" s="359">
        <v>-0.32138027455538509</v>
      </c>
      <c r="U1249" s="664">
        <v>-3.2133892107502349</v>
      </c>
      <c r="V1249" s="359">
        <v>-0.34018064393294234</v>
      </c>
      <c r="W1249" s="664">
        <v>-2.9602862552610212</v>
      </c>
      <c r="X1249" s="359">
        <v>-0.16150771350096405</v>
      </c>
      <c r="Y1249" s="664">
        <v>-1.0621961980995813</v>
      </c>
      <c r="Z1249" s="359">
        <v>0.33923019497701157</v>
      </c>
      <c r="AA1249" s="664">
        <v>1.7916846801204747</v>
      </c>
      <c r="AB1249" s="359">
        <v>0.1999694675202392</v>
      </c>
      <c r="AC1249" s="363">
        <v>-2.2758245527917209</v>
      </c>
      <c r="AD1249" s="865">
        <v>17690766000148</v>
      </c>
      <c r="AE1249" s="360" t="s">
        <v>1894</v>
      </c>
      <c r="AF1249" s="844" t="s">
        <v>1741</v>
      </c>
      <c r="AG1249" s="364" t="s">
        <v>1436</v>
      </c>
      <c r="AH1249" s="364" t="s">
        <v>1742</v>
      </c>
      <c r="AI1249" s="364">
        <v>2000000</v>
      </c>
      <c r="AJ1249" s="364">
        <v>25000</v>
      </c>
      <c r="AK1249" s="364">
        <v>25000</v>
      </c>
      <c r="AL1249" s="359">
        <v>0.01</v>
      </c>
      <c r="AM1249" s="359">
        <v>0.1</v>
      </c>
      <c r="AN1249" s="664" t="s">
        <v>2156</v>
      </c>
      <c r="AO1249" s="357" t="s">
        <v>1323</v>
      </c>
      <c r="AP1249" s="360" t="s">
        <v>1762</v>
      </c>
      <c r="AQ1249" s="366" t="s">
        <v>679</v>
      </c>
      <c r="AR1249" s="359">
        <v>1E-3</v>
      </c>
      <c r="AS1249" s="359">
        <v>1E-3</v>
      </c>
      <c r="AT1249" s="359" t="s">
        <v>1417</v>
      </c>
      <c r="AX1249" s="198"/>
      <c r="AY1249" s="184"/>
      <c r="AZ1249" s="184"/>
      <c r="BA1249" s="184"/>
      <c r="BB1249" s="848"/>
      <c r="BC1249" s="184"/>
      <c r="BD1249" s="184"/>
      <c r="BE1249" s="184"/>
      <c r="BF1249" s="184"/>
      <c r="BG1249" s="848"/>
      <c r="BH1249" s="186"/>
      <c r="BI1249" s="199"/>
      <c r="BJ1249" s="199"/>
      <c r="BK1249" s="199"/>
      <c r="BL1249" s="186"/>
      <c r="BM1249" s="186"/>
      <c r="BN1249" s="186"/>
      <c r="BO1249" s="186"/>
      <c r="BP1249" s="186"/>
      <c r="BQ1249" s="186"/>
      <c r="BR1249" s="186"/>
      <c r="BS1249" s="186"/>
      <c r="BT1249" s="187"/>
      <c r="BU1249" s="188"/>
      <c r="BV1249" s="189"/>
      <c r="BW1249" s="185"/>
    </row>
    <row r="1250" spans="2:75" customFormat="1" ht="18.75">
      <c r="B1250" s="353" t="s">
        <v>378</v>
      </c>
      <c r="C1250" s="354">
        <v>21082291000184</v>
      </c>
      <c r="D1250" s="355" t="s">
        <v>14</v>
      </c>
      <c r="E1250" s="355" t="s">
        <v>607</v>
      </c>
      <c r="F1250" s="355" t="s">
        <v>1417</v>
      </c>
      <c r="G1250" s="356" t="s">
        <v>1417</v>
      </c>
      <c r="H1250" s="356" t="s">
        <v>34</v>
      </c>
      <c r="I1250" s="356" t="s">
        <v>34</v>
      </c>
      <c r="J1250" s="356" t="s">
        <v>608</v>
      </c>
      <c r="K1250" s="357" t="s">
        <v>48</v>
      </c>
      <c r="L1250" s="358"/>
      <c r="M1250" s="358" t="s">
        <v>1414</v>
      </c>
      <c r="N1250" s="357">
        <v>462209</v>
      </c>
      <c r="O1250" s="357" t="s">
        <v>1320</v>
      </c>
      <c r="P1250" s="361">
        <v>41962</v>
      </c>
      <c r="Q1250" s="362">
        <v>18.016203000000001</v>
      </c>
      <c r="R1250" s="362">
        <v>18.555620390438246</v>
      </c>
      <c r="S1250" s="841">
        <v>37</v>
      </c>
      <c r="T1250" s="359">
        <v>3.8153088668528623E-2</v>
      </c>
      <c r="U1250" s="664">
        <v>0.38148179334857879</v>
      </c>
      <c r="V1250" s="359">
        <v>5.2193715636750238E-3</v>
      </c>
      <c r="W1250" s="664">
        <v>4.5419497483499154E-2</v>
      </c>
      <c r="X1250" s="359">
        <v>-3.0580541521597171E-2</v>
      </c>
      <c r="Y1250" s="664">
        <v>-0.20112064146009356</v>
      </c>
      <c r="Z1250" s="359">
        <v>-0.12197385779086778</v>
      </c>
      <c r="AA1250" s="664">
        <v>-0.64421945809953862</v>
      </c>
      <c r="AB1250" s="359">
        <v>0.22263843348920379</v>
      </c>
      <c r="AC1250" s="363">
        <v>-0.49270652319761726</v>
      </c>
      <c r="AD1250" s="865">
        <v>0</v>
      </c>
      <c r="AE1250" s="360" t="s">
        <v>1843</v>
      </c>
      <c r="AF1250" s="844" t="s">
        <v>1785</v>
      </c>
      <c r="AG1250" s="364" t="s">
        <v>719</v>
      </c>
      <c r="AH1250" s="364" t="s">
        <v>1747</v>
      </c>
      <c r="AI1250" s="364">
        <v>1000</v>
      </c>
      <c r="AJ1250" s="364">
        <v>1000</v>
      </c>
      <c r="AK1250" s="364">
        <v>1000</v>
      </c>
      <c r="AL1250" s="359">
        <v>4.4999999999999998E-2</v>
      </c>
      <c r="AM1250" s="359">
        <v>0.1</v>
      </c>
      <c r="AN1250" s="664" t="s">
        <v>666</v>
      </c>
      <c r="AO1250" s="357" t="s">
        <v>1323</v>
      </c>
      <c r="AP1250" s="360" t="s">
        <v>1744</v>
      </c>
      <c r="AQ1250" s="366" t="s">
        <v>659</v>
      </c>
      <c r="AR1250" s="359">
        <v>2E-3</v>
      </c>
      <c r="AS1250" s="359">
        <v>2E-3</v>
      </c>
      <c r="AT1250" s="359" t="s">
        <v>1417</v>
      </c>
      <c r="AX1250" s="198"/>
      <c r="AY1250" s="184"/>
      <c r="AZ1250" s="184"/>
      <c r="BA1250" s="184"/>
      <c r="BB1250" s="848"/>
      <c r="BC1250" s="184"/>
      <c r="BD1250" s="184"/>
      <c r="BE1250" s="184"/>
      <c r="BF1250" s="184"/>
      <c r="BG1250" s="848"/>
      <c r="BH1250" s="186"/>
      <c r="BI1250" s="199"/>
      <c r="BJ1250" s="199"/>
      <c r="BK1250" s="199"/>
      <c r="BL1250" s="186"/>
      <c r="BM1250" s="186"/>
      <c r="BN1250" s="186"/>
      <c r="BO1250" s="186"/>
      <c r="BP1250" s="186"/>
      <c r="BQ1250" s="186"/>
      <c r="BR1250" s="186"/>
      <c r="BS1250" s="186"/>
      <c r="BT1250" s="187"/>
      <c r="BU1250" s="188"/>
      <c r="BV1250" s="189"/>
      <c r="BW1250" s="185"/>
    </row>
    <row r="1251" spans="2:75" customFormat="1" ht="18.75">
      <c r="B1251" s="353" t="s">
        <v>1055</v>
      </c>
      <c r="C1251" s="354">
        <v>18323970000193</v>
      </c>
      <c r="D1251" s="355" t="s">
        <v>14</v>
      </c>
      <c r="E1251" s="355" t="s">
        <v>607</v>
      </c>
      <c r="F1251" s="355" t="s">
        <v>1417</v>
      </c>
      <c r="G1251" s="356" t="s">
        <v>1417</v>
      </c>
      <c r="H1251" s="356" t="s">
        <v>34</v>
      </c>
      <c r="I1251" s="356" t="s">
        <v>34</v>
      </c>
      <c r="J1251" s="356" t="s">
        <v>611</v>
      </c>
      <c r="K1251" s="357" t="s">
        <v>1417</v>
      </c>
      <c r="L1251" s="358"/>
      <c r="M1251" s="358" t="s">
        <v>1414</v>
      </c>
      <c r="N1251" s="357">
        <v>344788</v>
      </c>
      <c r="O1251" s="357" t="s">
        <v>1323</v>
      </c>
      <c r="P1251" s="361">
        <v>41487</v>
      </c>
      <c r="Q1251" s="362">
        <v>55.299143999999998</v>
      </c>
      <c r="R1251" s="362">
        <v>75.828221524193609</v>
      </c>
      <c r="S1251" s="841">
        <v>38</v>
      </c>
      <c r="T1251" s="359">
        <v>-0.32003199067177646</v>
      </c>
      <c r="U1251" s="664">
        <v>-3.1999081068131301</v>
      </c>
      <c r="V1251" s="359">
        <v>-0.3385094889914676</v>
      </c>
      <c r="W1251" s="664">
        <v>-2.945743696500287</v>
      </c>
      <c r="X1251" s="359">
        <v>-0.15640034412467152</v>
      </c>
      <c r="Y1251" s="664">
        <v>-1.0286062956968347</v>
      </c>
      <c r="Z1251" s="359">
        <v>0.35118075200087584</v>
      </c>
      <c r="AA1251" s="664">
        <v>1.8548029704602091</v>
      </c>
      <c r="AB1251" s="359">
        <v>0.20010991592375649</v>
      </c>
      <c r="AC1251" s="363">
        <v>-2.2658760659443309</v>
      </c>
      <c r="AD1251" s="865">
        <v>17690766000148</v>
      </c>
      <c r="AE1251" s="360" t="s">
        <v>1894</v>
      </c>
      <c r="AF1251" s="844" t="s">
        <v>1741</v>
      </c>
      <c r="AG1251" s="364" t="s">
        <v>1436</v>
      </c>
      <c r="AH1251" s="364" t="s">
        <v>1817</v>
      </c>
      <c r="AI1251" s="364">
        <v>25000</v>
      </c>
      <c r="AJ1251" s="364">
        <v>25000</v>
      </c>
      <c r="AK1251" s="364">
        <v>25000</v>
      </c>
      <c r="AL1251" s="359">
        <v>6.9999999999999993E-3</v>
      </c>
      <c r="AM1251" s="359">
        <v>0.1</v>
      </c>
      <c r="AN1251" s="664" t="s">
        <v>2156</v>
      </c>
      <c r="AO1251" s="357" t="s">
        <v>1323</v>
      </c>
      <c r="AP1251" s="360" t="s">
        <v>1762</v>
      </c>
      <c r="AQ1251" s="366" t="s">
        <v>679</v>
      </c>
      <c r="AR1251" s="359">
        <v>6.9999999999999999E-4</v>
      </c>
      <c r="AS1251" s="359">
        <v>6.9999999999999999E-4</v>
      </c>
      <c r="AT1251" s="359" t="s">
        <v>1417</v>
      </c>
      <c r="AX1251" s="198"/>
      <c r="AY1251" s="184"/>
      <c r="AZ1251" s="184"/>
      <c r="BA1251" s="184"/>
      <c r="BB1251" s="848"/>
      <c r="BC1251" s="184"/>
      <c r="BD1251" s="184"/>
      <c r="BE1251" s="184"/>
      <c r="BF1251" s="184"/>
      <c r="BG1251" s="848"/>
      <c r="BH1251" s="186"/>
      <c r="BI1251" s="199"/>
      <c r="BJ1251" s="199"/>
      <c r="BK1251" s="199"/>
      <c r="BL1251" s="186"/>
      <c r="BM1251" s="186"/>
      <c r="BN1251" s="186"/>
      <c r="BO1251" s="186"/>
      <c r="BP1251" s="186"/>
      <c r="BQ1251" s="186"/>
      <c r="BR1251" s="186"/>
      <c r="BS1251" s="186"/>
      <c r="BT1251" s="187"/>
      <c r="BU1251" s="188"/>
      <c r="BV1251" s="189"/>
      <c r="BW1251" s="185"/>
    </row>
    <row r="1252" spans="2:75" customFormat="1" ht="18.75">
      <c r="B1252" s="353" t="s">
        <v>1634</v>
      </c>
      <c r="C1252" s="354">
        <v>35693759000181</v>
      </c>
      <c r="D1252" s="355" t="s">
        <v>13</v>
      </c>
      <c r="E1252" s="355" t="s">
        <v>616</v>
      </c>
      <c r="F1252" s="355" t="s">
        <v>1417</v>
      </c>
      <c r="G1252" s="356" t="s">
        <v>1417</v>
      </c>
      <c r="H1252" s="356" t="s">
        <v>34</v>
      </c>
      <c r="I1252" s="356" t="s">
        <v>1417</v>
      </c>
      <c r="J1252" s="356" t="s">
        <v>611</v>
      </c>
      <c r="K1252" s="357" t="s">
        <v>49</v>
      </c>
      <c r="L1252" s="358"/>
      <c r="M1252" s="358" t="s">
        <v>1417</v>
      </c>
      <c r="N1252" s="357">
        <v>546593</v>
      </c>
      <c r="O1252" s="357" t="s">
        <v>1320</v>
      </c>
      <c r="P1252" s="361">
        <v>44043</v>
      </c>
      <c r="Q1252" s="362">
        <v>15.379292230000001</v>
      </c>
      <c r="R1252" s="362">
        <v>39.962239854257035</v>
      </c>
      <c r="S1252" s="841">
        <v>39</v>
      </c>
      <c r="T1252" s="359">
        <v>-0.33562896708403922</v>
      </c>
      <c r="U1252" s="664">
        <v>-3.3558578015877352</v>
      </c>
      <c r="V1252" s="359">
        <v>-0.32074329003800706</v>
      </c>
      <c r="W1252" s="664">
        <v>-2.7911404422935919</v>
      </c>
      <c r="X1252" s="359">
        <v>-0.22508054452214188</v>
      </c>
      <c r="Y1252" s="664">
        <v>-1.4802989496608507</v>
      </c>
      <c r="Z1252" s="359"/>
      <c r="AA1252" s="664"/>
      <c r="AB1252" s="359">
        <v>0.22588303233690341</v>
      </c>
      <c r="AC1252" s="363">
        <v>-1.9286887801582626</v>
      </c>
      <c r="AD1252" s="865">
        <v>34447464000162</v>
      </c>
      <c r="AE1252" s="360" t="s">
        <v>1829</v>
      </c>
      <c r="AF1252" s="844" t="s">
        <v>1830</v>
      </c>
      <c r="AG1252" s="364" t="s">
        <v>1439</v>
      </c>
      <c r="AH1252" s="364" t="s">
        <v>1817</v>
      </c>
      <c r="AI1252" s="364">
        <v>0</v>
      </c>
      <c r="AJ1252" s="364">
        <v>0</v>
      </c>
      <c r="AK1252" s="364">
        <v>0</v>
      </c>
      <c r="AL1252" s="359">
        <v>4.0000000000000001E-3</v>
      </c>
      <c r="AM1252" s="359">
        <v>0</v>
      </c>
      <c r="AN1252" s="664" t="s">
        <v>64</v>
      </c>
      <c r="AO1252" s="357" t="s">
        <v>1323</v>
      </c>
      <c r="AP1252" s="360" t="s">
        <v>1762</v>
      </c>
      <c r="AQ1252" s="366" t="s">
        <v>679</v>
      </c>
      <c r="AR1252" s="359">
        <v>0</v>
      </c>
      <c r="AS1252" s="359">
        <v>0</v>
      </c>
      <c r="AT1252" s="359" t="s">
        <v>1417</v>
      </c>
      <c r="AX1252" s="198"/>
      <c r="AY1252" s="184"/>
      <c r="AZ1252" s="184"/>
      <c r="BA1252" s="184"/>
      <c r="BB1252" s="848"/>
      <c r="BC1252" s="184"/>
      <c r="BD1252" s="184"/>
      <c r="BE1252" s="184"/>
      <c r="BF1252" s="184"/>
      <c r="BG1252" s="848"/>
      <c r="BH1252" s="186"/>
      <c r="BI1252" s="199"/>
      <c r="BJ1252" s="199"/>
      <c r="BK1252" s="199"/>
      <c r="BL1252" s="186"/>
      <c r="BM1252" s="186"/>
      <c r="BN1252" s="186"/>
      <c r="BO1252" s="186"/>
      <c r="BP1252" s="186"/>
      <c r="BQ1252" s="186"/>
      <c r="BR1252" s="186"/>
      <c r="BS1252" s="186"/>
      <c r="BT1252" s="187"/>
      <c r="BU1252" s="188"/>
      <c r="BV1252" s="189"/>
      <c r="BW1252" s="185"/>
    </row>
    <row r="1253" spans="2:75" customFormat="1" ht="18.75">
      <c r="B1253" s="353" t="s">
        <v>180</v>
      </c>
      <c r="C1253" s="354">
        <v>18558694000142</v>
      </c>
      <c r="D1253" s="355" t="s">
        <v>14</v>
      </c>
      <c r="E1253" s="355" t="s">
        <v>614</v>
      </c>
      <c r="F1253" s="355" t="s">
        <v>1417</v>
      </c>
      <c r="G1253" s="356" t="s">
        <v>1417</v>
      </c>
      <c r="H1253" s="356" t="s">
        <v>1337</v>
      </c>
      <c r="I1253" s="356" t="s">
        <v>34</v>
      </c>
      <c r="J1253" s="356" t="s">
        <v>608</v>
      </c>
      <c r="K1253" s="357" t="s">
        <v>48</v>
      </c>
      <c r="L1253" s="358"/>
      <c r="M1253" s="358" t="s">
        <v>34</v>
      </c>
      <c r="N1253" s="357">
        <v>344435</v>
      </c>
      <c r="O1253" s="357" t="s">
        <v>1320</v>
      </c>
      <c r="P1253" s="361">
        <v>41469</v>
      </c>
      <c r="Q1253" s="362">
        <v>85.076696999999996</v>
      </c>
      <c r="R1253" s="362">
        <v>85.582256874999985</v>
      </c>
      <c r="S1253" s="841">
        <v>40</v>
      </c>
      <c r="T1253" s="359">
        <v>2.7190444577018802E-2</v>
      </c>
      <c r="U1253" s="664">
        <v>0.27186945857262607</v>
      </c>
      <c r="V1253" s="359">
        <v>5.9183732479380247E-2</v>
      </c>
      <c r="W1253" s="664">
        <v>0.51502280602505668</v>
      </c>
      <c r="X1253" s="359">
        <v>0.11141637334059418</v>
      </c>
      <c r="Y1253" s="664">
        <v>0.73275787021600225</v>
      </c>
      <c r="Z1253" s="359">
        <v>0.32138929383230086</v>
      </c>
      <c r="AA1253" s="664">
        <v>1.6974558357138374</v>
      </c>
      <c r="AB1253" s="359">
        <v>0.1828955765671843</v>
      </c>
      <c r="AC1253" s="363">
        <v>-0.30471512009724444</v>
      </c>
      <c r="AD1253" s="865">
        <v>0</v>
      </c>
      <c r="AE1253" s="360" t="s">
        <v>1893</v>
      </c>
      <c r="AF1253" s="844" t="s">
        <v>1757</v>
      </c>
      <c r="AG1253" s="364" t="s">
        <v>741</v>
      </c>
      <c r="AH1253" s="364" t="s">
        <v>1747</v>
      </c>
      <c r="AI1253" s="364">
        <v>1000</v>
      </c>
      <c r="AJ1253" s="364">
        <v>0</v>
      </c>
      <c r="AK1253" s="364">
        <v>1000</v>
      </c>
      <c r="AL1253" s="359">
        <v>0.02</v>
      </c>
      <c r="AM1253" s="359">
        <v>0.2</v>
      </c>
      <c r="AN1253" s="664" t="s">
        <v>666</v>
      </c>
      <c r="AO1253" s="357" t="s">
        <v>1323</v>
      </c>
      <c r="AP1253" s="360" t="s">
        <v>1744</v>
      </c>
      <c r="AQ1253" s="366" t="s">
        <v>659</v>
      </c>
      <c r="AR1253" s="359">
        <v>4.0000000000000001E-3</v>
      </c>
      <c r="AS1253" s="359">
        <v>4.0000000000000001E-3</v>
      </c>
      <c r="AT1253" s="359" t="s">
        <v>1417</v>
      </c>
      <c r="AX1253" s="198"/>
      <c r="AY1253" s="184"/>
      <c r="AZ1253" s="184"/>
      <c r="BA1253" s="184"/>
      <c r="BB1253" s="848"/>
      <c r="BC1253" s="184"/>
      <c r="BD1253" s="184"/>
      <c r="BE1253" s="184"/>
      <c r="BF1253" s="184"/>
      <c r="BG1253" s="848"/>
      <c r="BH1253" s="186"/>
      <c r="BI1253" s="199"/>
      <c r="BJ1253" s="199"/>
      <c r="BK1253" s="199"/>
      <c r="BL1253" s="186"/>
      <c r="BM1253" s="186"/>
      <c r="BN1253" s="186"/>
      <c r="BO1253" s="186"/>
      <c r="BP1253" s="186"/>
      <c r="BQ1253" s="186"/>
      <c r="BR1253" s="186"/>
      <c r="BS1253" s="186"/>
      <c r="BT1253" s="187"/>
      <c r="BU1253" s="188"/>
      <c r="BV1253" s="189"/>
      <c r="BW1253" s="185"/>
    </row>
    <row r="1254" spans="2:75" customFormat="1" ht="18.75">
      <c r="B1254" s="353" t="s">
        <v>949</v>
      </c>
      <c r="C1254" s="354">
        <v>36327569000103</v>
      </c>
      <c r="D1254" s="355" t="s">
        <v>13</v>
      </c>
      <c r="E1254" s="355" t="s">
        <v>616</v>
      </c>
      <c r="F1254" s="355" t="s">
        <v>619</v>
      </c>
      <c r="G1254" s="356" t="s">
        <v>34</v>
      </c>
      <c r="H1254" s="356" t="s">
        <v>1337</v>
      </c>
      <c r="I1254" s="356" t="s">
        <v>34</v>
      </c>
      <c r="J1254" s="356" t="s">
        <v>611</v>
      </c>
      <c r="K1254" s="357" t="s">
        <v>49</v>
      </c>
      <c r="L1254" s="358"/>
      <c r="M1254" s="358" t="s">
        <v>1414</v>
      </c>
      <c r="N1254" s="357">
        <v>541338</v>
      </c>
      <c r="O1254" s="357" t="s">
        <v>1320</v>
      </c>
      <c r="P1254" s="361">
        <v>43985</v>
      </c>
      <c r="Q1254" s="362">
        <v>116.85329618999999</v>
      </c>
      <c r="R1254" s="362">
        <v>192.45949063740005</v>
      </c>
      <c r="S1254" s="841">
        <v>41</v>
      </c>
      <c r="T1254" s="359">
        <v>-0.36110113501969199</v>
      </c>
      <c r="U1254" s="664">
        <v>-3.6105467047324078</v>
      </c>
      <c r="V1254" s="359">
        <v>-0.3466495746720657</v>
      </c>
      <c r="W1254" s="664">
        <v>-3.0165795426505215</v>
      </c>
      <c r="X1254" s="359">
        <v>-0.25421145033317871</v>
      </c>
      <c r="Y1254" s="664">
        <v>-1.6718856963798898</v>
      </c>
      <c r="Z1254" s="359"/>
      <c r="AA1254" s="664"/>
      <c r="AB1254" s="359">
        <v>0.23075672639897515</v>
      </c>
      <c r="AC1254" s="363">
        <v>-2.0002205869931262</v>
      </c>
      <c r="AD1254" s="865">
        <v>34447464000162</v>
      </c>
      <c r="AE1254" s="360" t="s">
        <v>1957</v>
      </c>
      <c r="AF1254" s="844" t="s">
        <v>1741</v>
      </c>
      <c r="AG1254" s="364" t="s">
        <v>1436</v>
      </c>
      <c r="AH1254" s="364" t="s">
        <v>1817</v>
      </c>
      <c r="AI1254" s="364">
        <v>50000</v>
      </c>
      <c r="AJ1254" s="364">
        <v>0</v>
      </c>
      <c r="AK1254" s="364">
        <v>5000</v>
      </c>
      <c r="AL1254" s="359">
        <v>1.4999999999999999E-2</v>
      </c>
      <c r="AM1254" s="359">
        <v>0</v>
      </c>
      <c r="AN1254" s="664" t="s">
        <v>34</v>
      </c>
      <c r="AO1254" s="357" t="s">
        <v>1323</v>
      </c>
      <c r="AP1254" s="360" t="s">
        <v>1762</v>
      </c>
      <c r="AQ1254" s="366" t="s">
        <v>679</v>
      </c>
      <c r="AR1254" s="359">
        <v>2.66666666666667E-3</v>
      </c>
      <c r="AS1254" s="359">
        <v>2.66666666666667E-3</v>
      </c>
      <c r="AT1254" s="359" t="s">
        <v>1417</v>
      </c>
      <c r="AX1254" s="198"/>
      <c r="AY1254" s="184"/>
      <c r="AZ1254" s="184"/>
      <c r="BA1254" s="184"/>
      <c r="BB1254" s="848"/>
      <c r="BC1254" s="184"/>
      <c r="BD1254" s="184"/>
      <c r="BE1254" s="184"/>
      <c r="BF1254" s="184"/>
      <c r="BG1254" s="848"/>
      <c r="BH1254" s="186"/>
      <c r="BI1254" s="199"/>
      <c r="BJ1254" s="199"/>
      <c r="BK1254" s="199"/>
      <c r="BL1254" s="186"/>
      <c r="BM1254" s="186"/>
      <c r="BN1254" s="186"/>
      <c r="BO1254" s="186"/>
      <c r="BP1254" s="186"/>
      <c r="BQ1254" s="186"/>
      <c r="BR1254" s="186"/>
      <c r="BS1254" s="186"/>
      <c r="BT1254" s="187"/>
      <c r="BU1254" s="188"/>
      <c r="BV1254" s="189"/>
      <c r="BW1254" s="185"/>
    </row>
    <row r="1255" spans="2:75" customFormat="1" ht="18.75">
      <c r="B1255" s="353" t="s">
        <v>1283</v>
      </c>
      <c r="C1255" s="354">
        <v>29250108000114</v>
      </c>
      <c r="D1255" s="355" t="s">
        <v>13</v>
      </c>
      <c r="E1255" s="355" t="s">
        <v>616</v>
      </c>
      <c r="F1255" s="355" t="s">
        <v>619</v>
      </c>
      <c r="G1255" s="356" t="s">
        <v>34</v>
      </c>
      <c r="H1255" s="356" t="s">
        <v>1337</v>
      </c>
      <c r="I1255" s="356" t="s">
        <v>34</v>
      </c>
      <c r="J1255" s="356" t="s">
        <v>1417</v>
      </c>
      <c r="K1255" s="357" t="s">
        <v>48</v>
      </c>
      <c r="L1255" s="358"/>
      <c r="M1255" s="358" t="s">
        <v>1414</v>
      </c>
      <c r="N1255" s="357">
        <v>469882</v>
      </c>
      <c r="O1255" s="357" t="s">
        <v>1320</v>
      </c>
      <c r="P1255" s="361">
        <v>43283</v>
      </c>
      <c r="Q1255" s="362">
        <v>0</v>
      </c>
      <c r="R1255" s="362">
        <v>0</v>
      </c>
      <c r="S1255" s="841">
        <v>41</v>
      </c>
      <c r="T1255" s="359"/>
      <c r="U1255" s="664"/>
      <c r="V1255" s="359"/>
      <c r="W1255" s="664"/>
      <c r="X1255" s="359"/>
      <c r="Y1255" s="664"/>
      <c r="Z1255" s="359"/>
      <c r="AA1255" s="664"/>
      <c r="AB1255" s="359"/>
      <c r="AC1255" s="363"/>
      <c r="AD1255" s="865">
        <v>0</v>
      </c>
      <c r="AE1255" s="360" t="s">
        <v>2681</v>
      </c>
      <c r="AF1255" s="844" t="s">
        <v>1760</v>
      </c>
      <c r="AG1255" s="364" t="s">
        <v>1435</v>
      </c>
      <c r="AH1255" s="364" t="s">
        <v>1747</v>
      </c>
      <c r="AI1255" s="364">
        <v>100</v>
      </c>
      <c r="AJ1255" s="364">
        <v>100</v>
      </c>
      <c r="AK1255" s="364">
        <v>100</v>
      </c>
      <c r="AL1255" s="359">
        <v>2.1499999999999998E-2</v>
      </c>
      <c r="AM1255" s="359">
        <v>0</v>
      </c>
      <c r="AN1255" s="664" t="s">
        <v>2161</v>
      </c>
      <c r="AO1255" s="357" t="s">
        <v>1323</v>
      </c>
      <c r="AP1255" s="360" t="s">
        <v>1762</v>
      </c>
      <c r="AQ1255" s="366" t="s">
        <v>668</v>
      </c>
      <c r="AR1255" s="359">
        <v>0</v>
      </c>
      <c r="AS1255" s="359">
        <v>0</v>
      </c>
      <c r="AT1255" s="359" t="s">
        <v>1417</v>
      </c>
      <c r="AX1255" s="198"/>
      <c r="AY1255" s="184"/>
      <c r="AZ1255" s="184"/>
      <c r="BA1255" s="184"/>
      <c r="BB1255" s="848"/>
      <c r="BC1255" s="184"/>
      <c r="BD1255" s="184"/>
      <c r="BE1255" s="184"/>
      <c r="BF1255" s="184"/>
      <c r="BG1255" s="848"/>
      <c r="BH1255" s="186"/>
      <c r="BI1255" s="199"/>
      <c r="BJ1255" s="199"/>
      <c r="BK1255" s="199"/>
      <c r="BL1255" s="186"/>
      <c r="BM1255" s="186"/>
      <c r="BN1255" s="186"/>
      <c r="BO1255" s="186"/>
      <c r="BP1255" s="186"/>
      <c r="BQ1255" s="186"/>
      <c r="BR1255" s="186"/>
      <c r="BS1255" s="186"/>
      <c r="BT1255" s="187"/>
      <c r="BU1255" s="188"/>
      <c r="BV1255" s="189"/>
      <c r="BW1255" s="185"/>
    </row>
    <row r="1256" spans="2:75" customFormat="1" ht="18.75">
      <c r="B1256" s="353" t="s">
        <v>783</v>
      </c>
      <c r="C1256" s="354">
        <v>14237118000142</v>
      </c>
      <c r="D1256" s="355" t="s">
        <v>11</v>
      </c>
      <c r="E1256" s="355" t="s">
        <v>620</v>
      </c>
      <c r="F1256" s="355" t="s">
        <v>663</v>
      </c>
      <c r="G1256" s="356" t="s">
        <v>738</v>
      </c>
      <c r="H1256" s="356" t="s">
        <v>34</v>
      </c>
      <c r="I1256" s="356" t="s">
        <v>1417</v>
      </c>
      <c r="J1256" s="356" t="s">
        <v>608</v>
      </c>
      <c r="K1256" s="357" t="s">
        <v>48</v>
      </c>
      <c r="L1256" s="358"/>
      <c r="M1256" s="358" t="s">
        <v>34</v>
      </c>
      <c r="N1256" s="357">
        <v>291781</v>
      </c>
      <c r="O1256" s="357" t="s">
        <v>1320</v>
      </c>
      <c r="P1256" s="361">
        <v>40883</v>
      </c>
      <c r="Q1256" s="362">
        <v>0</v>
      </c>
      <c r="R1256" s="362">
        <v>0</v>
      </c>
      <c r="S1256" s="841">
        <v>45</v>
      </c>
      <c r="T1256" s="359"/>
      <c r="U1256" s="664"/>
      <c r="V1256" s="359"/>
      <c r="W1256" s="664"/>
      <c r="X1256" s="359"/>
      <c r="Y1256" s="664"/>
      <c r="Z1256" s="359"/>
      <c r="AA1256" s="664"/>
      <c r="AB1256" s="359"/>
      <c r="AC1256" s="363"/>
      <c r="AD1256" s="865">
        <v>0</v>
      </c>
      <c r="AE1256" s="360" t="s">
        <v>1890</v>
      </c>
      <c r="AF1256" s="844" t="s">
        <v>1799</v>
      </c>
      <c r="AG1256" s="364" t="s">
        <v>736</v>
      </c>
      <c r="AH1256" s="364" t="s">
        <v>1747</v>
      </c>
      <c r="AI1256" s="364">
        <v>500</v>
      </c>
      <c r="AJ1256" s="364">
        <v>500</v>
      </c>
      <c r="AK1256" s="364">
        <v>500</v>
      </c>
      <c r="AL1256" s="359">
        <v>6.0000000000000001E-3</v>
      </c>
      <c r="AM1256" s="359">
        <v>0.2</v>
      </c>
      <c r="AN1256" s="664" t="s">
        <v>64</v>
      </c>
      <c r="AO1256" s="357" t="s">
        <v>1323</v>
      </c>
      <c r="AP1256" s="360" t="s">
        <v>1749</v>
      </c>
      <c r="AQ1256" s="366" t="s">
        <v>675</v>
      </c>
      <c r="AR1256" s="359">
        <v>1.5E-3</v>
      </c>
      <c r="AS1256" s="359">
        <v>1.5E-3</v>
      </c>
      <c r="AT1256" s="359" t="s">
        <v>1417</v>
      </c>
      <c r="AX1256" s="198"/>
      <c r="AY1256" s="184"/>
      <c r="AZ1256" s="184"/>
      <c r="BA1256" s="184"/>
      <c r="BB1256" s="848"/>
      <c r="BC1256" s="184"/>
      <c r="BD1256" s="184"/>
      <c r="BE1256" s="184"/>
      <c r="BF1256" s="184"/>
      <c r="BG1256" s="848"/>
      <c r="BH1256" s="186"/>
      <c r="BI1256" s="199"/>
      <c r="BJ1256" s="199"/>
      <c r="BK1256" s="199"/>
      <c r="BL1256" s="186"/>
      <c r="BM1256" s="186"/>
      <c r="BN1256" s="186"/>
      <c r="BO1256" s="186"/>
      <c r="BP1256" s="186"/>
      <c r="BQ1256" s="186"/>
      <c r="BR1256" s="186"/>
      <c r="BS1256" s="186"/>
      <c r="BT1256" s="187"/>
      <c r="BU1256" s="188"/>
      <c r="BV1256" s="189"/>
      <c r="BW1256" s="185"/>
    </row>
    <row r="1257" spans="2:75" customFormat="1" ht="18.75">
      <c r="B1257" s="353" t="s">
        <v>105</v>
      </c>
      <c r="C1257" s="354">
        <v>22100009000107</v>
      </c>
      <c r="D1257" s="355" t="s">
        <v>11</v>
      </c>
      <c r="E1257" s="355" t="s">
        <v>620</v>
      </c>
      <c r="F1257" s="355" t="s">
        <v>663</v>
      </c>
      <c r="G1257" s="356" t="s">
        <v>738</v>
      </c>
      <c r="H1257" s="356" t="s">
        <v>34</v>
      </c>
      <c r="I1257" s="356" t="s">
        <v>1417</v>
      </c>
      <c r="J1257" s="356" t="s">
        <v>608</v>
      </c>
      <c r="K1257" s="357" t="s">
        <v>48</v>
      </c>
      <c r="L1257" s="358"/>
      <c r="M1257" s="358" t="s">
        <v>34</v>
      </c>
      <c r="N1257" s="357">
        <v>414141</v>
      </c>
      <c r="O1257" s="357" t="s">
        <v>1320</v>
      </c>
      <c r="P1257" s="361">
        <v>42355</v>
      </c>
      <c r="Q1257" s="362">
        <v>718.61985700000002</v>
      </c>
      <c r="R1257" s="362">
        <v>665.42951834661335</v>
      </c>
      <c r="S1257" s="841">
        <v>45</v>
      </c>
      <c r="T1257" s="359">
        <v>0.11185567859079226</v>
      </c>
      <c r="U1257" s="664">
        <v>1.1184128560536608</v>
      </c>
      <c r="V1257" s="359">
        <v>0.12644834342197431</v>
      </c>
      <c r="W1257" s="664">
        <v>1.1003662310263129</v>
      </c>
      <c r="X1257" s="359">
        <v>0.21241716404262756</v>
      </c>
      <c r="Y1257" s="664">
        <v>1.3970150351724675</v>
      </c>
      <c r="Z1257" s="359">
        <v>0.22802094545532992</v>
      </c>
      <c r="AA1257" s="664">
        <v>1.2043197827557373</v>
      </c>
      <c r="AB1257" s="359">
        <v>4.5521593155372093E-3</v>
      </c>
      <c r="AC1257" s="363">
        <v>2.5336466859373599</v>
      </c>
      <c r="AD1257" s="865">
        <v>23556180000198</v>
      </c>
      <c r="AE1257" s="360" t="s">
        <v>1899</v>
      </c>
      <c r="AF1257" s="844" t="s">
        <v>1741</v>
      </c>
      <c r="AG1257" s="364" t="s">
        <v>1436</v>
      </c>
      <c r="AH1257" s="364" t="s">
        <v>1747</v>
      </c>
      <c r="AI1257" s="364">
        <v>10000</v>
      </c>
      <c r="AJ1257" s="364">
        <v>5000</v>
      </c>
      <c r="AK1257" s="364">
        <v>5000</v>
      </c>
      <c r="AL1257" s="359">
        <v>8.0000000000000002E-3</v>
      </c>
      <c r="AM1257" s="359">
        <v>0.2</v>
      </c>
      <c r="AN1257" s="664" t="s">
        <v>34</v>
      </c>
      <c r="AO1257" s="357" t="s">
        <v>1323</v>
      </c>
      <c r="AP1257" s="360" t="s">
        <v>1762</v>
      </c>
      <c r="AQ1257" s="366" t="s">
        <v>686</v>
      </c>
      <c r="AR1257" s="359">
        <v>2.32E-3</v>
      </c>
      <c r="AS1257" s="359">
        <v>2.32E-3</v>
      </c>
      <c r="AT1257" s="359" t="s">
        <v>1417</v>
      </c>
      <c r="AX1257" s="198"/>
      <c r="AY1257" s="184"/>
      <c r="AZ1257" s="184"/>
      <c r="BA1257" s="184"/>
      <c r="BB1257" s="848"/>
      <c r="BC1257" s="184"/>
      <c r="BD1257" s="184"/>
      <c r="BE1257" s="184"/>
      <c r="BF1257" s="184"/>
      <c r="BG1257" s="848"/>
      <c r="BH1257" s="186"/>
      <c r="BI1257" s="199"/>
      <c r="BJ1257" s="199"/>
      <c r="BK1257" s="199"/>
      <c r="BL1257" s="186"/>
      <c r="BM1257" s="186"/>
      <c r="BN1257" s="186"/>
      <c r="BO1257" s="186"/>
      <c r="BP1257" s="186"/>
      <c r="BQ1257" s="186"/>
      <c r="BR1257" s="186"/>
      <c r="BS1257" s="186"/>
      <c r="BT1257" s="187"/>
      <c r="BU1257" s="188"/>
      <c r="BV1257" s="189"/>
      <c r="BW1257" s="185"/>
    </row>
    <row r="1258" spans="2:75" customFormat="1" ht="18.75">
      <c r="B1258" s="353" t="s">
        <v>780</v>
      </c>
      <c r="C1258" s="354">
        <v>31340838000158</v>
      </c>
      <c r="D1258" s="355" t="s">
        <v>11</v>
      </c>
      <c r="E1258" s="355" t="s">
        <v>620</v>
      </c>
      <c r="F1258" s="355" t="s">
        <v>685</v>
      </c>
      <c r="G1258" s="356" t="s">
        <v>738</v>
      </c>
      <c r="H1258" s="356" t="s">
        <v>34</v>
      </c>
      <c r="I1258" s="356" t="s">
        <v>1318</v>
      </c>
      <c r="J1258" s="356" t="s">
        <v>608</v>
      </c>
      <c r="K1258" s="357" t="s">
        <v>48</v>
      </c>
      <c r="L1258" s="358"/>
      <c r="M1258" s="358" t="s">
        <v>34</v>
      </c>
      <c r="N1258" s="357">
        <v>481769</v>
      </c>
      <c r="O1258" s="357" t="s">
        <v>1320</v>
      </c>
      <c r="P1258" s="361">
        <v>43430</v>
      </c>
      <c r="Q1258" s="362">
        <v>269.04098105999998</v>
      </c>
      <c r="R1258" s="362">
        <v>241.65680103517934</v>
      </c>
      <c r="S1258" s="841">
        <v>45</v>
      </c>
      <c r="T1258" s="359">
        <v>0.10818628856697776</v>
      </c>
      <c r="U1258" s="664">
        <v>1.0817236773886896</v>
      </c>
      <c r="V1258" s="359">
        <v>0.12615810651727877</v>
      </c>
      <c r="W1258" s="664">
        <v>1.0978405602244519</v>
      </c>
      <c r="X1258" s="359">
        <v>0.17830209160146415</v>
      </c>
      <c r="Y1258" s="664">
        <v>1.1726486599734325</v>
      </c>
      <c r="Z1258" s="359">
        <v>0.22101681044006627</v>
      </c>
      <c r="AA1258" s="664">
        <v>1.1673266094175159</v>
      </c>
      <c r="AB1258" s="359">
        <v>1.5147073497293378E-3</v>
      </c>
      <c r="AC1258" s="363">
        <v>7.4227714422744784</v>
      </c>
      <c r="AD1258" s="865">
        <v>31908013000197</v>
      </c>
      <c r="AE1258" s="360" t="s">
        <v>1914</v>
      </c>
      <c r="AF1258" s="844" t="s">
        <v>1760</v>
      </c>
      <c r="AG1258" s="364" t="s">
        <v>1435</v>
      </c>
      <c r="AH1258" s="364" t="s">
        <v>1742</v>
      </c>
      <c r="AI1258" s="364">
        <v>1000</v>
      </c>
      <c r="AJ1258" s="364">
        <v>1000</v>
      </c>
      <c r="AK1258" s="364">
        <v>1000</v>
      </c>
      <c r="AL1258" s="359">
        <v>8.5000000000000006E-3</v>
      </c>
      <c r="AM1258" s="359">
        <v>0.15</v>
      </c>
      <c r="AN1258" s="664" t="s">
        <v>34</v>
      </c>
      <c r="AO1258" s="357" t="s">
        <v>1323</v>
      </c>
      <c r="AP1258" s="360" t="s">
        <v>1749</v>
      </c>
      <c r="AQ1258" s="366" t="s">
        <v>675</v>
      </c>
      <c r="AR1258" s="359">
        <v>1.98333333333333E-3</v>
      </c>
      <c r="AS1258" s="359">
        <v>1.98333333333333E-3</v>
      </c>
      <c r="AT1258" s="359" t="s">
        <v>1417</v>
      </c>
      <c r="AX1258" s="198"/>
      <c r="AY1258" s="184"/>
      <c r="AZ1258" s="184"/>
      <c r="BA1258" s="184"/>
      <c r="BB1258" s="848"/>
      <c r="BC1258" s="184"/>
      <c r="BD1258" s="184"/>
      <c r="BE1258" s="184"/>
      <c r="BF1258" s="184"/>
      <c r="BG1258" s="848"/>
      <c r="BH1258" s="186"/>
      <c r="BI1258" s="199"/>
      <c r="BJ1258" s="199"/>
      <c r="BK1258" s="199"/>
      <c r="BL1258" s="186"/>
      <c r="BM1258" s="186"/>
      <c r="BN1258" s="186"/>
      <c r="BO1258" s="186"/>
      <c r="BP1258" s="186"/>
      <c r="BQ1258" s="186"/>
      <c r="BR1258" s="186"/>
      <c r="BS1258" s="186"/>
      <c r="BT1258" s="187"/>
      <c r="BU1258" s="188"/>
      <c r="BV1258" s="189"/>
      <c r="BW1258" s="185"/>
    </row>
    <row r="1259" spans="2:75" customFormat="1" ht="18.75">
      <c r="B1259" s="353" t="s">
        <v>490</v>
      </c>
      <c r="C1259" s="354">
        <v>34780531000166</v>
      </c>
      <c r="D1259" s="355" t="s">
        <v>11</v>
      </c>
      <c r="E1259" s="355" t="s">
        <v>620</v>
      </c>
      <c r="F1259" s="355" t="s">
        <v>685</v>
      </c>
      <c r="G1259" s="356" t="s">
        <v>738</v>
      </c>
      <c r="H1259" s="356" t="s">
        <v>34</v>
      </c>
      <c r="I1259" s="356" t="s">
        <v>1318</v>
      </c>
      <c r="J1259" s="356" t="s">
        <v>608</v>
      </c>
      <c r="K1259" s="357" t="s">
        <v>48</v>
      </c>
      <c r="L1259" s="358"/>
      <c r="M1259" s="358" t="s">
        <v>34</v>
      </c>
      <c r="N1259" s="357">
        <v>508926</v>
      </c>
      <c r="O1259" s="357" t="s">
        <v>1320</v>
      </c>
      <c r="P1259" s="361">
        <v>43728</v>
      </c>
      <c r="Q1259" s="362">
        <v>193.75264405999999</v>
      </c>
      <c r="R1259" s="362">
        <v>94.267321325856571</v>
      </c>
      <c r="S1259" s="841">
        <v>45</v>
      </c>
      <c r="T1259" s="359">
        <v>0.12046004869200311</v>
      </c>
      <c r="U1259" s="664">
        <v>1.2044454854264008</v>
      </c>
      <c r="V1259" s="359">
        <v>0.14094012977330972</v>
      </c>
      <c r="W1259" s="664">
        <v>1.2264752166936281</v>
      </c>
      <c r="X1259" s="359">
        <v>0.21357973023280241</v>
      </c>
      <c r="Y1259" s="664">
        <v>1.4046609448350762</v>
      </c>
      <c r="Z1259" s="359">
        <v>0.26975926459950239</v>
      </c>
      <c r="AA1259" s="664">
        <v>1.4247656867226901</v>
      </c>
      <c r="AB1259" s="359">
        <v>1.0400625411607909E-3</v>
      </c>
      <c r="AC1259" s="363">
        <v>25.022869957376624</v>
      </c>
      <c r="AD1259" s="865">
        <v>34780492000105</v>
      </c>
      <c r="AE1259" s="360" t="s">
        <v>1871</v>
      </c>
      <c r="AF1259" s="844" t="s">
        <v>1760</v>
      </c>
      <c r="AG1259" s="364" t="s">
        <v>1435</v>
      </c>
      <c r="AH1259" s="364" t="s">
        <v>1742</v>
      </c>
      <c r="AI1259" s="364">
        <v>10000</v>
      </c>
      <c r="AJ1259" s="364">
        <v>1000</v>
      </c>
      <c r="AK1259" s="364">
        <v>1000</v>
      </c>
      <c r="AL1259" s="359">
        <v>9.1000000000000004E-3</v>
      </c>
      <c r="AM1259" s="359">
        <v>0.2</v>
      </c>
      <c r="AN1259" s="664" t="s">
        <v>64</v>
      </c>
      <c r="AO1259" s="357" t="s">
        <v>1323</v>
      </c>
      <c r="AP1259" s="360" t="s">
        <v>1762</v>
      </c>
      <c r="AQ1259" s="366" t="s">
        <v>671</v>
      </c>
      <c r="AR1259" s="359">
        <v>2.4269700000000001E-3</v>
      </c>
      <c r="AS1259" s="359">
        <v>2.4269700000000001E-3</v>
      </c>
      <c r="AT1259" s="359" t="s">
        <v>1417</v>
      </c>
      <c r="AX1259" s="198"/>
      <c r="AY1259" s="184"/>
      <c r="AZ1259" s="184"/>
      <c r="BA1259" s="184"/>
      <c r="BB1259" s="848"/>
      <c r="BC1259" s="184"/>
      <c r="BD1259" s="184"/>
      <c r="BE1259" s="184"/>
      <c r="BF1259" s="184"/>
      <c r="BG1259" s="848"/>
      <c r="BH1259" s="186"/>
      <c r="BI1259" s="199"/>
      <c r="BJ1259" s="199"/>
      <c r="BK1259" s="199"/>
      <c r="BL1259" s="186"/>
      <c r="BM1259" s="186"/>
      <c r="BN1259" s="186"/>
      <c r="BO1259" s="186"/>
      <c r="BP1259" s="186"/>
      <c r="BQ1259" s="186"/>
      <c r="BR1259" s="186"/>
      <c r="BS1259" s="186"/>
      <c r="BT1259" s="187"/>
      <c r="BU1259" s="188"/>
      <c r="BV1259" s="189"/>
      <c r="BW1259" s="185"/>
    </row>
    <row r="1260" spans="2:75" customFormat="1" ht="18.75">
      <c r="B1260" s="353" t="s">
        <v>233</v>
      </c>
      <c r="C1260" s="354">
        <v>32760042000117</v>
      </c>
      <c r="D1260" s="355" t="s">
        <v>11</v>
      </c>
      <c r="E1260" s="355" t="s">
        <v>620</v>
      </c>
      <c r="F1260" s="355" t="s">
        <v>663</v>
      </c>
      <c r="G1260" s="356" t="s">
        <v>738</v>
      </c>
      <c r="H1260" s="356" t="s">
        <v>34</v>
      </c>
      <c r="I1260" s="356" t="s">
        <v>1417</v>
      </c>
      <c r="J1260" s="356" t="s">
        <v>608</v>
      </c>
      <c r="K1260" s="357" t="s">
        <v>48</v>
      </c>
      <c r="L1260" s="358"/>
      <c r="M1260" s="358" t="s">
        <v>1414</v>
      </c>
      <c r="N1260" s="357">
        <v>498599</v>
      </c>
      <c r="O1260" s="357" t="s">
        <v>1320</v>
      </c>
      <c r="P1260" s="361">
        <v>43635</v>
      </c>
      <c r="Q1260" s="362">
        <v>512.32329885000001</v>
      </c>
      <c r="R1260" s="362">
        <v>408.26934434419996</v>
      </c>
      <c r="S1260" s="841">
        <v>46</v>
      </c>
      <c r="T1260" s="359">
        <v>0.12886750984766859</v>
      </c>
      <c r="U1260" s="664">
        <v>1.2885092787154979</v>
      </c>
      <c r="V1260" s="359">
        <v>0.14553245760726763</v>
      </c>
      <c r="W1260" s="664">
        <v>1.2664381164322682</v>
      </c>
      <c r="X1260" s="359">
        <v>0.23559567951287064</v>
      </c>
      <c r="Y1260" s="664">
        <v>1.5494543860641361</v>
      </c>
      <c r="Z1260" s="359">
        <v>0.31301287065141059</v>
      </c>
      <c r="AA1260" s="664">
        <v>1.6532147589770685</v>
      </c>
      <c r="AB1260" s="359">
        <v>6.7760358020072763E-3</v>
      </c>
      <c r="AC1260" s="363">
        <v>4.518523579803567</v>
      </c>
      <c r="AD1260" s="865">
        <v>32760072000123</v>
      </c>
      <c r="AE1260" s="360" t="s">
        <v>1791</v>
      </c>
      <c r="AF1260" s="844" t="s">
        <v>1785</v>
      </c>
      <c r="AG1260" s="364" t="s">
        <v>719</v>
      </c>
      <c r="AH1260" s="364" t="s">
        <v>1742</v>
      </c>
      <c r="AI1260" s="364">
        <v>20000</v>
      </c>
      <c r="AJ1260" s="364">
        <v>5000</v>
      </c>
      <c r="AK1260" s="364">
        <v>20000</v>
      </c>
      <c r="AL1260" s="359">
        <v>5.0000000000000001E-3</v>
      </c>
      <c r="AM1260" s="359">
        <v>0</v>
      </c>
      <c r="AN1260" s="664" t="s">
        <v>2156</v>
      </c>
      <c r="AO1260" s="357" t="s">
        <v>1323</v>
      </c>
      <c r="AP1260" s="360" t="s">
        <v>1749</v>
      </c>
      <c r="AQ1260" s="366" t="s">
        <v>675</v>
      </c>
      <c r="AR1260" s="359">
        <v>0</v>
      </c>
      <c r="AS1260" s="359">
        <v>0</v>
      </c>
      <c r="AT1260" s="359" t="s">
        <v>1417</v>
      </c>
      <c r="AX1260" s="198"/>
      <c r="AY1260" s="184"/>
      <c r="AZ1260" s="184"/>
      <c r="BA1260" s="184"/>
      <c r="BB1260" s="848"/>
      <c r="BC1260" s="184"/>
      <c r="BD1260" s="184"/>
      <c r="BE1260" s="184"/>
      <c r="BF1260" s="184"/>
      <c r="BG1260" s="848"/>
      <c r="BH1260" s="186"/>
      <c r="BI1260" s="199"/>
      <c r="BJ1260" s="199"/>
      <c r="BK1260" s="199"/>
      <c r="BL1260" s="186"/>
      <c r="BM1260" s="186"/>
      <c r="BN1260" s="186"/>
      <c r="BO1260" s="186"/>
      <c r="BP1260" s="186"/>
      <c r="BQ1260" s="186"/>
      <c r="BR1260" s="186"/>
      <c r="BS1260" s="186"/>
      <c r="BT1260" s="187"/>
      <c r="BU1260" s="188"/>
      <c r="BV1260" s="189"/>
      <c r="BW1260" s="185"/>
    </row>
    <row r="1261" spans="2:75" customFormat="1" ht="18.75">
      <c r="B1261" s="353" t="s">
        <v>1039</v>
      </c>
      <c r="C1261" s="354">
        <v>39511032000197</v>
      </c>
      <c r="D1261" s="355" t="s">
        <v>11</v>
      </c>
      <c r="E1261" s="355" t="s">
        <v>620</v>
      </c>
      <c r="F1261" s="355" t="s">
        <v>663</v>
      </c>
      <c r="G1261" s="356" t="s">
        <v>738</v>
      </c>
      <c r="H1261" s="356" t="s">
        <v>34</v>
      </c>
      <c r="I1261" s="356" t="s">
        <v>1417</v>
      </c>
      <c r="J1261" s="356" t="s">
        <v>1417</v>
      </c>
      <c r="K1261" s="357" t="s">
        <v>48</v>
      </c>
      <c r="L1261" s="358"/>
      <c r="M1261" s="358" t="s">
        <v>34</v>
      </c>
      <c r="N1261" s="357">
        <v>621749</v>
      </c>
      <c r="O1261" s="357" t="s">
        <v>1320</v>
      </c>
      <c r="P1261" s="361">
        <v>44487</v>
      </c>
      <c r="Q1261" s="362">
        <v>154.72222271999999</v>
      </c>
      <c r="R1261" s="362">
        <v>26.449927727148768</v>
      </c>
      <c r="S1261" s="841">
        <v>46</v>
      </c>
      <c r="T1261" s="359">
        <v>0.11621361650497053</v>
      </c>
      <c r="U1261" s="664">
        <v>1.1619866276359814</v>
      </c>
      <c r="V1261" s="359">
        <v>0.13080820999999876</v>
      </c>
      <c r="W1261" s="664">
        <v>1.1383062294826678</v>
      </c>
      <c r="X1261" s="359"/>
      <c r="Y1261" s="664"/>
      <c r="Z1261" s="359"/>
      <c r="AA1261" s="664"/>
      <c r="AB1261" s="359">
        <v>2.5657660158418583E-3</v>
      </c>
      <c r="AC1261" s="363">
        <v>6.1944190715611134</v>
      </c>
      <c r="AD1261" s="865">
        <v>39487617000119</v>
      </c>
      <c r="AE1261" s="360" t="s">
        <v>1982</v>
      </c>
      <c r="AF1261" s="844" t="s">
        <v>1799</v>
      </c>
      <c r="AG1261" s="364" t="s">
        <v>736</v>
      </c>
      <c r="AH1261" s="364" t="s">
        <v>1742</v>
      </c>
      <c r="AI1261" s="364">
        <v>1000</v>
      </c>
      <c r="AJ1261" s="364">
        <v>0</v>
      </c>
      <c r="AK1261" s="364">
        <v>0</v>
      </c>
      <c r="AL1261" s="359">
        <v>0</v>
      </c>
      <c r="AM1261" s="359">
        <v>0</v>
      </c>
      <c r="AN1261" s="664" t="s">
        <v>64</v>
      </c>
      <c r="AO1261" s="357" t="s">
        <v>1323</v>
      </c>
      <c r="AP1261" s="360" t="s">
        <v>1762</v>
      </c>
      <c r="AQ1261" s="366" t="s">
        <v>671</v>
      </c>
      <c r="AR1261" s="359">
        <v>1.2999999999999999E-3</v>
      </c>
      <c r="AS1261" s="359">
        <v>1.2999999999999999E-3</v>
      </c>
      <c r="AT1261" s="359" t="s">
        <v>1417</v>
      </c>
      <c r="AX1261" s="198"/>
      <c r="AY1261" s="184"/>
      <c r="AZ1261" s="184"/>
      <c r="BA1261" s="184"/>
      <c r="BB1261" s="848"/>
      <c r="BC1261" s="184"/>
      <c r="BD1261" s="184"/>
      <c r="BE1261" s="184"/>
      <c r="BF1261" s="184"/>
      <c r="BG1261" s="848"/>
      <c r="BH1261" s="186"/>
      <c r="BI1261" s="199"/>
      <c r="BJ1261" s="199"/>
      <c r="BK1261" s="199"/>
      <c r="BL1261" s="186"/>
      <c r="BM1261" s="186"/>
      <c r="BN1261" s="186"/>
      <c r="BO1261" s="186"/>
      <c r="BP1261" s="186"/>
      <c r="BQ1261" s="186"/>
      <c r="BR1261" s="186"/>
      <c r="BS1261" s="186"/>
      <c r="BT1261" s="187"/>
      <c r="BU1261" s="188"/>
      <c r="BV1261" s="189"/>
      <c r="BW1261" s="185"/>
    </row>
    <row r="1262" spans="2:75" customFormat="1" ht="18.75">
      <c r="B1262" s="353" t="s">
        <v>1130</v>
      </c>
      <c r="C1262" s="354">
        <v>38281169000130</v>
      </c>
      <c r="D1262" s="355" t="s">
        <v>11</v>
      </c>
      <c r="E1262" s="355" t="s">
        <v>620</v>
      </c>
      <c r="F1262" s="355" t="s">
        <v>663</v>
      </c>
      <c r="G1262" s="356" t="s">
        <v>738</v>
      </c>
      <c r="H1262" s="356" t="s">
        <v>34</v>
      </c>
      <c r="I1262" s="356" t="s">
        <v>1303</v>
      </c>
      <c r="J1262" s="356" t="s">
        <v>608</v>
      </c>
      <c r="K1262" s="357" t="s">
        <v>48</v>
      </c>
      <c r="L1262" s="358"/>
      <c r="M1262" s="358" t="s">
        <v>34</v>
      </c>
      <c r="N1262" s="357">
        <v>567183</v>
      </c>
      <c r="O1262" s="357" t="s">
        <v>1320</v>
      </c>
      <c r="P1262" s="361">
        <v>44168</v>
      </c>
      <c r="Q1262" s="362">
        <v>10.359403889999999</v>
      </c>
      <c r="R1262" s="362">
        <v>11.579158073120006</v>
      </c>
      <c r="S1262" s="841">
        <v>46</v>
      </c>
      <c r="T1262" s="359">
        <v>0.10301463156217605</v>
      </c>
      <c r="U1262" s="664">
        <v>1.0300137619499723</v>
      </c>
      <c r="V1262" s="359">
        <v>0.11729162420359152</v>
      </c>
      <c r="W1262" s="664">
        <v>1.0206835373489902</v>
      </c>
      <c r="X1262" s="359"/>
      <c r="Y1262" s="664"/>
      <c r="Z1262" s="359"/>
      <c r="AA1262" s="664"/>
      <c r="AB1262" s="359">
        <v>2.7136742467915127E-3</v>
      </c>
      <c r="AC1262" s="363">
        <v>0.87587673726762805</v>
      </c>
      <c r="AD1262" s="865">
        <v>38306228000187</v>
      </c>
      <c r="AE1262" s="360" t="s">
        <v>1842</v>
      </c>
      <c r="AF1262" s="844" t="s">
        <v>1741</v>
      </c>
      <c r="AG1262" s="364" t="s">
        <v>1436</v>
      </c>
      <c r="AH1262" s="364" t="s">
        <v>1747</v>
      </c>
      <c r="AI1262" s="364">
        <v>10</v>
      </c>
      <c r="AJ1262" s="364">
        <v>10</v>
      </c>
      <c r="AK1262" s="364">
        <v>10</v>
      </c>
      <c r="AL1262" s="359">
        <v>8.5000000000000006E-3</v>
      </c>
      <c r="AM1262" s="359">
        <v>0.2</v>
      </c>
      <c r="AN1262" s="664" t="s">
        <v>34</v>
      </c>
      <c r="AO1262" s="357" t="s">
        <v>1323</v>
      </c>
      <c r="AP1262" s="360" t="s">
        <v>1749</v>
      </c>
      <c r="AQ1262" s="366" t="s">
        <v>675</v>
      </c>
      <c r="AR1262" s="359">
        <v>1.5E-3</v>
      </c>
      <c r="AS1262" s="359">
        <v>1.5E-3</v>
      </c>
      <c r="AT1262" s="359" t="s">
        <v>1417</v>
      </c>
      <c r="AX1262" s="198"/>
      <c r="AY1262" s="184"/>
      <c r="AZ1262" s="184"/>
      <c r="BA1262" s="184"/>
      <c r="BB1262" s="848"/>
      <c r="BC1262" s="184"/>
      <c r="BD1262" s="184"/>
      <c r="BE1262" s="184"/>
      <c r="BF1262" s="184"/>
      <c r="BG1262" s="848"/>
      <c r="BH1262" s="186"/>
      <c r="BI1262" s="199"/>
      <c r="BJ1262" s="199"/>
      <c r="BK1262" s="199"/>
      <c r="BL1262" s="186"/>
      <c r="BM1262" s="186"/>
      <c r="BN1262" s="186"/>
      <c r="BO1262" s="186"/>
      <c r="BP1262" s="186"/>
      <c r="BQ1262" s="186"/>
      <c r="BR1262" s="186"/>
      <c r="BS1262" s="186"/>
      <c r="BT1262" s="187"/>
      <c r="BU1262" s="188"/>
      <c r="BV1262" s="189"/>
      <c r="BW1262" s="185"/>
    </row>
    <row r="1263" spans="2:75" customFormat="1" ht="18.75">
      <c r="B1263" s="353" t="s">
        <v>491</v>
      </c>
      <c r="C1263" s="354">
        <v>35505971000178</v>
      </c>
      <c r="D1263" s="355" t="s">
        <v>11</v>
      </c>
      <c r="E1263" s="355" t="s">
        <v>620</v>
      </c>
      <c r="F1263" s="355" t="s">
        <v>663</v>
      </c>
      <c r="G1263" s="356" t="s">
        <v>738</v>
      </c>
      <c r="H1263" s="356" t="s">
        <v>34</v>
      </c>
      <c r="I1263" s="356" t="s">
        <v>1417</v>
      </c>
      <c r="J1263" s="356" t="s">
        <v>611</v>
      </c>
      <c r="K1263" s="357" t="s">
        <v>48</v>
      </c>
      <c r="L1263" s="358"/>
      <c r="M1263" s="358" t="s">
        <v>34</v>
      </c>
      <c r="N1263" s="357">
        <v>523879</v>
      </c>
      <c r="O1263" s="357" t="s">
        <v>1320</v>
      </c>
      <c r="P1263" s="361">
        <v>43812</v>
      </c>
      <c r="Q1263" s="362">
        <v>1896.0302191000001</v>
      </c>
      <c r="R1263" s="362">
        <v>1039.230330970199</v>
      </c>
      <c r="S1263" s="841">
        <v>46</v>
      </c>
      <c r="T1263" s="359">
        <v>0.11424131868100651</v>
      </c>
      <c r="U1263" s="664">
        <v>1.142266187242805</v>
      </c>
      <c r="V1263" s="359">
        <v>0.1307678606917333</v>
      </c>
      <c r="W1263" s="664">
        <v>1.1379551057347479</v>
      </c>
      <c r="X1263" s="359">
        <v>0.20721778672770408</v>
      </c>
      <c r="Y1263" s="664">
        <v>1.3628200193637399</v>
      </c>
      <c r="Z1263" s="359"/>
      <c r="AA1263" s="664"/>
      <c r="AB1263" s="359">
        <v>1.9024959991695086E-3</v>
      </c>
      <c r="AC1263" s="363">
        <v>8.3327800112846599</v>
      </c>
      <c r="AD1263" s="865">
        <v>35491217000126</v>
      </c>
      <c r="AE1263" s="360" t="s">
        <v>2016</v>
      </c>
      <c r="AF1263" s="844" t="s">
        <v>1783</v>
      </c>
      <c r="AG1263" s="364" t="s">
        <v>59</v>
      </c>
      <c r="AH1263" s="364" t="s">
        <v>1747</v>
      </c>
      <c r="AI1263" s="364">
        <v>1000</v>
      </c>
      <c r="AJ1263" s="364">
        <v>500</v>
      </c>
      <c r="AK1263" s="364">
        <v>1000</v>
      </c>
      <c r="AL1263" s="359">
        <v>0</v>
      </c>
      <c r="AM1263" s="359">
        <v>0</v>
      </c>
      <c r="AN1263" s="664" t="s">
        <v>64</v>
      </c>
      <c r="AO1263" s="357" t="s">
        <v>1323</v>
      </c>
      <c r="AP1263" s="360" t="s">
        <v>1749</v>
      </c>
      <c r="AQ1263" s="366" t="s">
        <v>675</v>
      </c>
      <c r="AR1263" s="359">
        <v>1.4E-3</v>
      </c>
      <c r="AS1263" s="359">
        <v>1.4E-3</v>
      </c>
      <c r="AT1263" s="359" t="s">
        <v>1417</v>
      </c>
      <c r="AX1263" s="198"/>
      <c r="AY1263" s="184"/>
      <c r="AZ1263" s="184"/>
      <c r="BA1263" s="184"/>
      <c r="BB1263" s="848"/>
      <c r="BC1263" s="184"/>
      <c r="BD1263" s="184"/>
      <c r="BE1263" s="184"/>
      <c r="BF1263" s="184"/>
      <c r="BG1263" s="848"/>
      <c r="BH1263" s="186"/>
      <c r="BI1263" s="199"/>
      <c r="BJ1263" s="199"/>
      <c r="BK1263" s="199"/>
      <c r="BL1263" s="186"/>
      <c r="BM1263" s="186"/>
      <c r="BN1263" s="186"/>
      <c r="BO1263" s="186"/>
      <c r="BP1263" s="186"/>
      <c r="BQ1263" s="186"/>
      <c r="BR1263" s="186"/>
      <c r="BS1263" s="186"/>
      <c r="BT1263" s="187"/>
      <c r="BU1263" s="188"/>
      <c r="BV1263" s="189"/>
      <c r="BW1263" s="185"/>
    </row>
    <row r="1264" spans="2:75" customFormat="1" ht="18.75">
      <c r="B1264" s="353" t="s">
        <v>1202</v>
      </c>
      <c r="C1264" s="354">
        <v>9326708000101</v>
      </c>
      <c r="D1264" s="355" t="s">
        <v>11</v>
      </c>
      <c r="E1264" s="355" t="s">
        <v>621</v>
      </c>
      <c r="F1264" s="355" t="s">
        <v>663</v>
      </c>
      <c r="G1264" s="356" t="s">
        <v>865</v>
      </c>
      <c r="H1264" s="356" t="s">
        <v>34</v>
      </c>
      <c r="I1264" s="356" t="s">
        <v>1417</v>
      </c>
      <c r="J1264" s="356" t="s">
        <v>608</v>
      </c>
      <c r="K1264" s="357" t="s">
        <v>48</v>
      </c>
      <c r="L1264" s="358"/>
      <c r="M1264" s="358" t="s">
        <v>34</v>
      </c>
      <c r="N1264" s="357">
        <v>212873</v>
      </c>
      <c r="O1264" s="357" t="s">
        <v>1320</v>
      </c>
      <c r="P1264" s="361">
        <v>39642</v>
      </c>
      <c r="Q1264" s="362">
        <v>254.70595399999999</v>
      </c>
      <c r="R1264" s="362">
        <v>400.55657740562282</v>
      </c>
      <c r="S1264" s="841">
        <v>46</v>
      </c>
      <c r="T1264" s="359">
        <v>7.399367927960121E-2</v>
      </c>
      <c r="U1264" s="664">
        <v>0.73984158172037273</v>
      </c>
      <c r="V1264" s="359">
        <v>0.10085304560762731</v>
      </c>
      <c r="W1264" s="664">
        <v>0.87763336932340008</v>
      </c>
      <c r="X1264" s="359">
        <v>7.7875137821768137E-2</v>
      </c>
      <c r="Y1264" s="664">
        <v>0.51216547821580849</v>
      </c>
      <c r="Z1264" s="359">
        <v>6.8874494177123324E-2</v>
      </c>
      <c r="AA1264" s="664">
        <v>0.36376884456456232</v>
      </c>
      <c r="AB1264" s="359">
        <v>5.3042457563684905E-2</v>
      </c>
      <c r="AC1264" s="363">
        <v>-0.26510337372272358</v>
      </c>
      <c r="AD1264" s="865">
        <v>0</v>
      </c>
      <c r="AE1264" s="360" t="s">
        <v>1775</v>
      </c>
      <c r="AF1264" s="844" t="s">
        <v>1785</v>
      </c>
      <c r="AG1264" s="364" t="s">
        <v>719</v>
      </c>
      <c r="AH1264" s="364" t="s">
        <v>1747</v>
      </c>
      <c r="AI1264" s="364">
        <v>5000</v>
      </c>
      <c r="AJ1264" s="364">
        <v>2500</v>
      </c>
      <c r="AK1264" s="364">
        <v>2500</v>
      </c>
      <c r="AL1264" s="359">
        <v>4.0000000000000001E-3</v>
      </c>
      <c r="AM1264" s="359">
        <v>0.2</v>
      </c>
      <c r="AN1264" s="664" t="s">
        <v>2156</v>
      </c>
      <c r="AO1264" s="357" t="s">
        <v>1323</v>
      </c>
      <c r="AP1264" s="360" t="s">
        <v>1749</v>
      </c>
      <c r="AQ1264" s="366" t="s">
        <v>683</v>
      </c>
      <c r="AR1264" s="359">
        <v>1.4400000000000001E-3</v>
      </c>
      <c r="AS1264" s="359">
        <v>1.4400000000000001E-3</v>
      </c>
      <c r="AT1264" s="359" t="s">
        <v>1417</v>
      </c>
      <c r="AX1264" s="198"/>
      <c r="AY1264" s="184"/>
      <c r="AZ1264" s="184"/>
      <c r="BA1264" s="184"/>
      <c r="BB1264" s="848"/>
      <c r="BC1264" s="184"/>
      <c r="BD1264" s="184"/>
      <c r="BE1264" s="184"/>
      <c r="BF1264" s="184"/>
      <c r="BG1264" s="848"/>
      <c r="BH1264" s="186"/>
      <c r="BI1264" s="199"/>
      <c r="BJ1264" s="199"/>
      <c r="BK1264" s="199"/>
      <c r="BL1264" s="186"/>
      <c r="BM1264" s="186"/>
      <c r="BN1264" s="186"/>
      <c r="BO1264" s="186"/>
      <c r="BP1264" s="186"/>
      <c r="BQ1264" s="186"/>
      <c r="BR1264" s="186"/>
      <c r="BS1264" s="186"/>
      <c r="BT1264" s="187"/>
      <c r="BU1264" s="188"/>
      <c r="BV1264" s="189"/>
      <c r="BW1264" s="185"/>
    </row>
    <row r="1265" spans="2:75" customFormat="1" ht="18.75">
      <c r="B1265" s="353" t="s">
        <v>392</v>
      </c>
      <c r="C1265" s="354">
        <v>33701828000126</v>
      </c>
      <c r="D1265" s="355" t="s">
        <v>11</v>
      </c>
      <c r="E1265" s="355" t="s">
        <v>620</v>
      </c>
      <c r="F1265" s="355" t="s">
        <v>663</v>
      </c>
      <c r="G1265" s="356" t="s">
        <v>738</v>
      </c>
      <c r="H1265" s="356" t="s">
        <v>34</v>
      </c>
      <c r="I1265" s="356" t="s">
        <v>1417</v>
      </c>
      <c r="J1265" s="356" t="s">
        <v>611</v>
      </c>
      <c r="K1265" s="357" t="s">
        <v>48</v>
      </c>
      <c r="L1265" s="358"/>
      <c r="M1265" s="358" t="s">
        <v>34</v>
      </c>
      <c r="N1265" s="357">
        <v>563341</v>
      </c>
      <c r="O1265" s="357" t="s">
        <v>1320</v>
      </c>
      <c r="P1265" s="361">
        <v>44174</v>
      </c>
      <c r="Q1265" s="362">
        <v>604.40498520000006</v>
      </c>
      <c r="R1265" s="362">
        <v>455.915620994064</v>
      </c>
      <c r="S1265" s="841">
        <v>46</v>
      </c>
      <c r="T1265" s="359">
        <v>0.1200307910759244</v>
      </c>
      <c r="U1265" s="664">
        <v>1.200153461611162</v>
      </c>
      <c r="V1265" s="359">
        <v>0.13641050584372327</v>
      </c>
      <c r="W1265" s="664">
        <v>1.1870579726516672</v>
      </c>
      <c r="X1265" s="359"/>
      <c r="Y1265" s="664"/>
      <c r="Z1265" s="359"/>
      <c r="AA1265" s="664"/>
      <c r="AB1265" s="359">
        <v>2.8105705672417246E-3</v>
      </c>
      <c r="AC1265" s="363">
        <v>7.6481715264365198</v>
      </c>
      <c r="AD1265" s="865">
        <v>0</v>
      </c>
      <c r="AE1265" s="360" t="s">
        <v>1775</v>
      </c>
      <c r="AF1265" s="844" t="s">
        <v>1776</v>
      </c>
      <c r="AG1265" s="364" t="s">
        <v>719</v>
      </c>
      <c r="AH1265" s="364" t="s">
        <v>1742</v>
      </c>
      <c r="AI1265" s="364">
        <v>0</v>
      </c>
      <c r="AJ1265" s="364">
        <v>0</v>
      </c>
      <c r="AK1265" s="364">
        <v>0</v>
      </c>
      <c r="AL1265" s="359">
        <v>6.0000000000000001E-3</v>
      </c>
      <c r="AM1265" s="359">
        <v>0.2</v>
      </c>
      <c r="AN1265" s="664" t="s">
        <v>64</v>
      </c>
      <c r="AO1265" s="357" t="s">
        <v>1320</v>
      </c>
      <c r="AP1265" s="360" t="s">
        <v>1749</v>
      </c>
      <c r="AQ1265" s="366" t="s">
        <v>675</v>
      </c>
      <c r="AR1265" s="359">
        <v>1.9997999999999999E-3</v>
      </c>
      <c r="AS1265" s="359">
        <v>1.9997999999999999E-3</v>
      </c>
      <c r="AT1265" s="359" t="s">
        <v>1417</v>
      </c>
      <c r="AX1265" s="198"/>
      <c r="AY1265" s="184"/>
      <c r="AZ1265" s="184"/>
      <c r="BA1265" s="184"/>
      <c r="BB1265" s="848"/>
      <c r="BC1265" s="184"/>
      <c r="BD1265" s="184"/>
      <c r="BE1265" s="184"/>
      <c r="BF1265" s="184"/>
      <c r="BG1265" s="848"/>
      <c r="BH1265" s="186"/>
      <c r="BI1265" s="199"/>
      <c r="BJ1265" s="199"/>
      <c r="BK1265" s="199"/>
      <c r="BL1265" s="186"/>
      <c r="BM1265" s="186"/>
      <c r="BN1265" s="186"/>
      <c r="BO1265" s="186"/>
      <c r="BP1265" s="186"/>
      <c r="BQ1265" s="186"/>
      <c r="BR1265" s="186"/>
      <c r="BS1265" s="186"/>
      <c r="BT1265" s="187"/>
      <c r="BU1265" s="188"/>
      <c r="BV1265" s="189"/>
      <c r="BW1265" s="185"/>
    </row>
    <row r="1266" spans="2:75" customFormat="1" ht="18.75">
      <c r="B1266" s="353" t="s">
        <v>1084</v>
      </c>
      <c r="C1266" s="354">
        <v>27954376000191</v>
      </c>
      <c r="D1266" s="355" t="s">
        <v>11</v>
      </c>
      <c r="E1266" s="355" t="s">
        <v>621</v>
      </c>
      <c r="F1266" s="355" t="s">
        <v>692</v>
      </c>
      <c r="G1266" s="356" t="s">
        <v>738</v>
      </c>
      <c r="H1266" s="356" t="s">
        <v>34</v>
      </c>
      <c r="I1266" s="356" t="s">
        <v>1417</v>
      </c>
      <c r="J1266" s="356" t="s">
        <v>608</v>
      </c>
      <c r="K1266" s="357" t="s">
        <v>48</v>
      </c>
      <c r="L1266" s="358"/>
      <c r="M1266" s="358" t="s">
        <v>1414</v>
      </c>
      <c r="N1266" s="357">
        <v>453552</v>
      </c>
      <c r="O1266" s="357" t="s">
        <v>1320</v>
      </c>
      <c r="P1266" s="361">
        <v>43060</v>
      </c>
      <c r="Q1266" s="362">
        <v>0</v>
      </c>
      <c r="R1266" s="362">
        <v>0</v>
      </c>
      <c r="S1266" s="841">
        <v>46</v>
      </c>
      <c r="T1266" s="359"/>
      <c r="U1266" s="664"/>
      <c r="V1266" s="359"/>
      <c r="W1266" s="664"/>
      <c r="X1266" s="359"/>
      <c r="Y1266" s="664"/>
      <c r="Z1266" s="359"/>
      <c r="AA1266" s="664"/>
      <c r="AB1266" s="359"/>
      <c r="AC1266" s="363"/>
      <c r="AD1266" s="865">
        <v>36729801000130</v>
      </c>
      <c r="AE1266" s="360" t="s">
        <v>2680</v>
      </c>
      <c r="AF1266" s="844" t="s">
        <v>1760</v>
      </c>
      <c r="AG1266" s="364" t="s">
        <v>1435</v>
      </c>
      <c r="AH1266" s="364" t="s">
        <v>1742</v>
      </c>
      <c r="AI1266" s="364">
        <v>1000</v>
      </c>
      <c r="AJ1266" s="364">
        <v>1000</v>
      </c>
      <c r="AK1266" s="364">
        <v>1000</v>
      </c>
      <c r="AL1266" s="359">
        <v>2.5000000000000001E-3</v>
      </c>
      <c r="AM1266" s="359">
        <v>0</v>
      </c>
      <c r="AN1266" s="664" t="s">
        <v>34</v>
      </c>
      <c r="AO1266" s="357" t="s">
        <v>1323</v>
      </c>
      <c r="AP1266" s="360" t="s">
        <v>1749</v>
      </c>
      <c r="AQ1266" s="366" t="s">
        <v>675</v>
      </c>
      <c r="AR1266" s="359">
        <v>0</v>
      </c>
      <c r="AS1266" s="359">
        <v>0</v>
      </c>
      <c r="AT1266" s="359" t="s">
        <v>1417</v>
      </c>
      <c r="AX1266" s="198"/>
      <c r="AY1266" s="184"/>
      <c r="AZ1266" s="184"/>
      <c r="BA1266" s="184"/>
      <c r="BB1266" s="848"/>
      <c r="BC1266" s="184"/>
      <c r="BD1266" s="184"/>
      <c r="BE1266" s="184"/>
      <c r="BF1266" s="184"/>
      <c r="BG1266" s="848"/>
      <c r="BH1266" s="186"/>
      <c r="BI1266" s="199"/>
      <c r="BJ1266" s="199"/>
      <c r="BK1266" s="199"/>
      <c r="BL1266" s="186"/>
      <c r="BM1266" s="186"/>
      <c r="BN1266" s="186"/>
      <c r="BO1266" s="186"/>
      <c r="BP1266" s="186"/>
      <c r="BQ1266" s="186"/>
      <c r="BR1266" s="186"/>
      <c r="BS1266" s="186"/>
      <c r="BT1266" s="187"/>
      <c r="BU1266" s="188"/>
      <c r="BV1266" s="189"/>
      <c r="BW1266" s="185"/>
    </row>
    <row r="1267" spans="2:75" customFormat="1" ht="18.75">
      <c r="B1267" s="353" t="s">
        <v>1305</v>
      </c>
      <c r="C1267" s="354">
        <v>36352361000144</v>
      </c>
      <c r="D1267" s="355" t="s">
        <v>11</v>
      </c>
      <c r="E1267" s="355" t="s">
        <v>620</v>
      </c>
      <c r="F1267" s="355" t="s">
        <v>692</v>
      </c>
      <c r="G1267" s="356" t="s">
        <v>738</v>
      </c>
      <c r="H1267" s="356" t="s">
        <v>34</v>
      </c>
      <c r="I1267" s="356" t="s">
        <v>1417</v>
      </c>
      <c r="J1267" s="356" t="s">
        <v>608</v>
      </c>
      <c r="K1267" s="357" t="s">
        <v>48</v>
      </c>
      <c r="L1267" s="358"/>
      <c r="M1267" s="358" t="s">
        <v>34</v>
      </c>
      <c r="N1267" s="357">
        <v>641812</v>
      </c>
      <c r="O1267" s="357" t="s">
        <v>1320</v>
      </c>
      <c r="P1267" s="361">
        <v>44641</v>
      </c>
      <c r="Q1267" s="362"/>
      <c r="R1267" s="362"/>
      <c r="S1267" s="841">
        <v>46</v>
      </c>
      <c r="T1267" s="359"/>
      <c r="U1267" s="664"/>
      <c r="V1267" s="359"/>
      <c r="W1267" s="664"/>
      <c r="X1267" s="359"/>
      <c r="Y1267" s="664"/>
      <c r="Z1267" s="359"/>
      <c r="AA1267" s="664"/>
      <c r="AB1267" s="359"/>
      <c r="AC1267" s="363"/>
      <c r="AD1267" s="865">
        <v>30676315000114</v>
      </c>
      <c r="AE1267" s="360" t="s">
        <v>1797</v>
      </c>
      <c r="AF1267" s="844" t="s">
        <v>1741</v>
      </c>
      <c r="AG1267" s="364" t="s">
        <v>1436</v>
      </c>
      <c r="AH1267" s="364" t="s">
        <v>1747</v>
      </c>
      <c r="AI1267" s="364">
        <v>1000</v>
      </c>
      <c r="AJ1267" s="364">
        <v>100</v>
      </c>
      <c r="AK1267" s="364">
        <v>100</v>
      </c>
      <c r="AL1267" s="359">
        <v>8.0000000000000002E-3</v>
      </c>
      <c r="AM1267" s="359">
        <v>0</v>
      </c>
      <c r="AN1267" s="664" t="s">
        <v>64</v>
      </c>
      <c r="AO1267" s="357" t="s">
        <v>1323</v>
      </c>
      <c r="AP1267" s="360" t="s">
        <v>1749</v>
      </c>
      <c r="AQ1267" s="366" t="s">
        <v>675</v>
      </c>
      <c r="AR1267" s="359">
        <v>1.6000000000000001E-3</v>
      </c>
      <c r="AS1267" s="359">
        <v>1.6000000000000001E-3</v>
      </c>
      <c r="AT1267" s="359" t="s">
        <v>1417</v>
      </c>
      <c r="AX1267" s="198"/>
      <c r="AY1267" s="184"/>
      <c r="AZ1267" s="184"/>
      <c r="BA1267" s="184"/>
      <c r="BB1267" s="848"/>
      <c r="BC1267" s="184"/>
      <c r="BD1267" s="184"/>
      <c r="BE1267" s="184"/>
      <c r="BF1267" s="184"/>
      <c r="BG1267" s="848"/>
      <c r="BH1267" s="186"/>
      <c r="BI1267" s="199"/>
      <c r="BJ1267" s="199"/>
      <c r="BK1267" s="199"/>
      <c r="BL1267" s="186"/>
      <c r="BM1267" s="186"/>
      <c r="BN1267" s="186"/>
      <c r="BO1267" s="186"/>
      <c r="BP1267" s="186"/>
      <c r="BQ1267" s="186"/>
      <c r="BR1267" s="186"/>
      <c r="BS1267" s="186"/>
      <c r="BT1267" s="187"/>
      <c r="BU1267" s="188"/>
      <c r="BV1267" s="189"/>
      <c r="BW1267" s="185"/>
    </row>
    <row r="1268" spans="2:75" customFormat="1" ht="18.75">
      <c r="B1268" s="353" t="s">
        <v>534</v>
      </c>
      <c r="C1268" s="354">
        <v>32743384000129</v>
      </c>
      <c r="D1268" s="355" t="s">
        <v>13</v>
      </c>
      <c r="E1268" s="355" t="s">
        <v>615</v>
      </c>
      <c r="F1268" s="355" t="s">
        <v>619</v>
      </c>
      <c r="G1268" s="356" t="s">
        <v>34</v>
      </c>
      <c r="H1268" s="356" t="s">
        <v>865</v>
      </c>
      <c r="I1268" s="356" t="s">
        <v>34</v>
      </c>
      <c r="J1268" s="356" t="s">
        <v>1417</v>
      </c>
      <c r="K1268" s="357" t="s">
        <v>48</v>
      </c>
      <c r="L1268" s="358"/>
      <c r="M1268" s="358" t="s">
        <v>1414</v>
      </c>
      <c r="N1268" s="357">
        <v>507865</v>
      </c>
      <c r="O1268" s="357" t="s">
        <v>1320</v>
      </c>
      <c r="P1268" s="361">
        <v>43740</v>
      </c>
      <c r="Q1268" s="362">
        <v>40.33407897</v>
      </c>
      <c r="R1268" s="362">
        <v>50.728510589641459</v>
      </c>
      <c r="S1268" s="841">
        <v>46</v>
      </c>
      <c r="T1268" s="359">
        <v>5.1542041339047495E-2</v>
      </c>
      <c r="U1268" s="664">
        <v>0.51535409187160575</v>
      </c>
      <c r="V1268" s="359">
        <v>6.0079104426721264E-2</v>
      </c>
      <c r="W1268" s="664">
        <v>0.52281442296838398</v>
      </c>
      <c r="X1268" s="359">
        <v>8.4478311189752464E-2</v>
      </c>
      <c r="Y1268" s="664">
        <v>0.55559291270068523</v>
      </c>
      <c r="Z1268" s="359">
        <v>0.13661220849774591</v>
      </c>
      <c r="AA1268" s="664">
        <v>0.72153365091637078</v>
      </c>
      <c r="AB1268" s="359">
        <v>5.6441188378660523E-2</v>
      </c>
      <c r="AC1268" s="363">
        <v>-0.9715542355999679</v>
      </c>
      <c r="AD1268" s="865">
        <v>0</v>
      </c>
      <c r="AE1268" s="360" t="s">
        <v>1750</v>
      </c>
      <c r="AF1268" s="844" t="s">
        <v>1751</v>
      </c>
      <c r="AG1268" s="364" t="s">
        <v>719</v>
      </c>
      <c r="AH1268" s="364" t="s">
        <v>1742</v>
      </c>
      <c r="AI1268" s="364">
        <v>500</v>
      </c>
      <c r="AJ1268" s="364">
        <v>500</v>
      </c>
      <c r="AK1268" s="364">
        <v>500</v>
      </c>
      <c r="AL1268" s="359">
        <v>0.01</v>
      </c>
      <c r="AM1268" s="359">
        <v>0</v>
      </c>
      <c r="AN1268" s="664" t="s">
        <v>2156</v>
      </c>
      <c r="AO1268" s="357" t="s">
        <v>1323</v>
      </c>
      <c r="AP1268" s="360" t="s">
        <v>1762</v>
      </c>
      <c r="AQ1268" s="366" t="s">
        <v>668</v>
      </c>
      <c r="AR1268" s="359">
        <v>2.66666666666667E-3</v>
      </c>
      <c r="AS1268" s="359">
        <v>2.66666666666667E-3</v>
      </c>
      <c r="AT1268" s="359" t="s">
        <v>1417</v>
      </c>
      <c r="AX1268" s="198"/>
      <c r="AY1268" s="184"/>
      <c r="AZ1268" s="184"/>
      <c r="BA1268" s="184"/>
      <c r="BB1268" s="848"/>
      <c r="BC1268" s="184"/>
      <c r="BD1268" s="184"/>
      <c r="BE1268" s="184"/>
      <c r="BF1268" s="184"/>
      <c r="BG1268" s="848"/>
      <c r="BH1268" s="186"/>
      <c r="BI1268" s="199"/>
      <c r="BJ1268" s="199"/>
      <c r="BK1268" s="199"/>
      <c r="BL1268" s="186"/>
      <c r="BM1268" s="186"/>
      <c r="BN1268" s="186"/>
      <c r="BO1268" s="186"/>
      <c r="BP1268" s="186"/>
      <c r="BQ1268" s="186"/>
      <c r="BR1268" s="186"/>
      <c r="BS1268" s="186"/>
      <c r="BT1268" s="187"/>
      <c r="BU1268" s="188"/>
      <c r="BV1268" s="189"/>
      <c r="BW1268" s="185"/>
    </row>
    <row r="1269" spans="2:75" customFormat="1" ht="18.75">
      <c r="B1269" s="353" t="s">
        <v>1579</v>
      </c>
      <c r="C1269" s="354">
        <v>21595870000120</v>
      </c>
      <c r="D1269" s="355" t="s">
        <v>13</v>
      </c>
      <c r="E1269" s="355" t="s">
        <v>615</v>
      </c>
      <c r="F1269" s="355" t="s">
        <v>619</v>
      </c>
      <c r="G1269" s="356" t="s">
        <v>1417</v>
      </c>
      <c r="H1269" s="356" t="s">
        <v>34</v>
      </c>
      <c r="I1269" s="356" t="s">
        <v>1417</v>
      </c>
      <c r="J1269" s="356" t="s">
        <v>611</v>
      </c>
      <c r="K1269" s="357" t="s">
        <v>48</v>
      </c>
      <c r="L1269" s="358"/>
      <c r="M1269" s="358" t="s">
        <v>1417</v>
      </c>
      <c r="N1269" s="357">
        <v>392111</v>
      </c>
      <c r="O1269" s="357" t="s">
        <v>1320</v>
      </c>
      <c r="P1269" s="361">
        <v>42097</v>
      </c>
      <c r="Q1269" s="362">
        <v>21.194285000000001</v>
      </c>
      <c r="R1269" s="362">
        <v>21.372316496624613</v>
      </c>
      <c r="S1269" s="841">
        <v>46</v>
      </c>
      <c r="T1269" s="359">
        <v>9.7182212318368544E-2</v>
      </c>
      <c r="U1269" s="664">
        <v>0.971697074354408</v>
      </c>
      <c r="V1269" s="359">
        <v>0.1309923013615002</v>
      </c>
      <c r="W1269" s="664">
        <v>1.1399082110677001</v>
      </c>
      <c r="X1269" s="359">
        <v>0.1322725222769745</v>
      </c>
      <c r="Y1269" s="664">
        <v>0.86992359206921632</v>
      </c>
      <c r="Z1269" s="359">
        <v>0.23128103630904229</v>
      </c>
      <c r="AA1269" s="664">
        <v>1.2215383409055893</v>
      </c>
      <c r="AB1269" s="359">
        <v>5.6700384683093852E-2</v>
      </c>
      <c r="AC1269" s="363">
        <v>0.28355224383494165</v>
      </c>
      <c r="AD1269" s="865">
        <v>21862646000158</v>
      </c>
      <c r="AE1269" s="360" t="s">
        <v>1745</v>
      </c>
      <c r="AF1269" s="844" t="s">
        <v>1746</v>
      </c>
      <c r="AG1269" s="364" t="s">
        <v>1557</v>
      </c>
      <c r="AH1269" s="364" t="s">
        <v>1817</v>
      </c>
      <c r="AI1269" s="364">
        <v>500000</v>
      </c>
      <c r="AJ1269" s="364">
        <v>100000</v>
      </c>
      <c r="AK1269" s="364">
        <v>500000</v>
      </c>
      <c r="AL1269" s="359">
        <v>0</v>
      </c>
      <c r="AM1269" s="359">
        <v>0</v>
      </c>
      <c r="AN1269" s="664" t="s">
        <v>64</v>
      </c>
      <c r="AO1269" s="357" t="s">
        <v>1323</v>
      </c>
      <c r="AP1269" s="360" t="s">
        <v>1762</v>
      </c>
      <c r="AQ1269" s="366" t="s">
        <v>679</v>
      </c>
      <c r="AR1269" s="359">
        <v>0</v>
      </c>
      <c r="AS1269" s="359">
        <v>0</v>
      </c>
      <c r="AT1269" s="359" t="s">
        <v>1417</v>
      </c>
      <c r="AX1269" s="198"/>
      <c r="AY1269" s="184"/>
      <c r="AZ1269" s="184"/>
      <c r="BA1269" s="184"/>
      <c r="BB1269" s="848"/>
      <c r="BC1269" s="184"/>
      <c r="BD1269" s="184"/>
      <c r="BE1269" s="184"/>
      <c r="BF1269" s="184"/>
      <c r="BG1269" s="848"/>
      <c r="BH1269" s="186"/>
      <c r="BI1269" s="199"/>
      <c r="BJ1269" s="199"/>
      <c r="BK1269" s="199"/>
      <c r="BL1269" s="186"/>
      <c r="BM1269" s="186"/>
      <c r="BN1269" s="186"/>
      <c r="BO1269" s="186"/>
      <c r="BP1269" s="186"/>
      <c r="BQ1269" s="186"/>
      <c r="BR1269" s="186"/>
      <c r="BS1269" s="186"/>
      <c r="BT1269" s="187"/>
      <c r="BU1269" s="188"/>
      <c r="BV1269" s="189"/>
      <c r="BW1269" s="185"/>
    </row>
    <row r="1270" spans="2:75" customFormat="1" ht="18.75">
      <c r="B1270" s="353" t="s">
        <v>1389</v>
      </c>
      <c r="C1270" s="354">
        <v>41395002000104</v>
      </c>
      <c r="D1270" s="355" t="s">
        <v>11</v>
      </c>
      <c r="E1270" s="355" t="s">
        <v>621</v>
      </c>
      <c r="F1270" s="355" t="s">
        <v>672</v>
      </c>
      <c r="G1270" s="356" t="s">
        <v>738</v>
      </c>
      <c r="H1270" s="356" t="s">
        <v>34</v>
      </c>
      <c r="I1270" s="356" t="s">
        <v>1417</v>
      </c>
      <c r="J1270" s="356" t="s">
        <v>608</v>
      </c>
      <c r="K1270" s="357" t="s">
        <v>48</v>
      </c>
      <c r="L1270" s="358"/>
      <c r="M1270" s="358" t="s">
        <v>1414</v>
      </c>
      <c r="N1270" s="357">
        <v>599433</v>
      </c>
      <c r="O1270" s="357" t="s">
        <v>1320</v>
      </c>
      <c r="P1270" s="361">
        <v>44376</v>
      </c>
      <c r="Q1270" s="362">
        <v>0</v>
      </c>
      <c r="R1270" s="362">
        <v>0</v>
      </c>
      <c r="S1270" s="841">
        <v>46</v>
      </c>
      <c r="T1270" s="359"/>
      <c r="U1270" s="664"/>
      <c r="V1270" s="359"/>
      <c r="W1270" s="664"/>
      <c r="X1270" s="359"/>
      <c r="Y1270" s="664"/>
      <c r="Z1270" s="359"/>
      <c r="AA1270" s="664"/>
      <c r="AB1270" s="359"/>
      <c r="AC1270" s="363"/>
      <c r="AD1270" s="865">
        <v>0</v>
      </c>
      <c r="AE1270" s="360" t="s">
        <v>1979</v>
      </c>
      <c r="AF1270" s="844" t="s">
        <v>1760</v>
      </c>
      <c r="AG1270" s="364" t="s">
        <v>1435</v>
      </c>
      <c r="AH1270" s="364" t="s">
        <v>1747</v>
      </c>
      <c r="AI1270" s="364">
        <v>0</v>
      </c>
      <c r="AJ1270" s="364">
        <v>0</v>
      </c>
      <c r="AK1270" s="364">
        <v>0</v>
      </c>
      <c r="AL1270" s="359">
        <v>3.0000000000000001E-3</v>
      </c>
      <c r="AM1270" s="359">
        <v>0</v>
      </c>
      <c r="AN1270" s="664" t="s">
        <v>636</v>
      </c>
      <c r="AO1270" s="357" t="s">
        <v>1323</v>
      </c>
      <c r="AP1270" s="360" t="s">
        <v>1749</v>
      </c>
      <c r="AQ1270" s="366" t="s">
        <v>676</v>
      </c>
      <c r="AR1270" s="359">
        <v>6.6649999999999999E-4</v>
      </c>
      <c r="AS1270" s="359">
        <v>6.6649999999999999E-4</v>
      </c>
      <c r="AT1270" s="359" t="s">
        <v>1417</v>
      </c>
      <c r="AX1270" s="198"/>
      <c r="AY1270" s="184"/>
      <c r="AZ1270" s="184"/>
      <c r="BA1270" s="184"/>
      <c r="BB1270" s="848"/>
      <c r="BC1270" s="184"/>
      <c r="BD1270" s="184"/>
      <c r="BE1270" s="184"/>
      <c r="BF1270" s="184"/>
      <c r="BG1270" s="848"/>
      <c r="BH1270" s="186"/>
      <c r="BI1270" s="199"/>
      <c r="BJ1270" s="199"/>
      <c r="BK1270" s="199"/>
      <c r="BL1270" s="186"/>
      <c r="BM1270" s="186"/>
      <c r="BN1270" s="186"/>
      <c r="BO1270" s="186"/>
      <c r="BP1270" s="186"/>
      <c r="BQ1270" s="186"/>
      <c r="BR1270" s="186"/>
      <c r="BS1270" s="186"/>
      <c r="BT1270" s="187"/>
      <c r="BU1270" s="188"/>
      <c r="BV1270" s="189"/>
      <c r="BW1270" s="185"/>
    </row>
    <row r="1271" spans="2:75" customFormat="1" ht="18.75">
      <c r="B1271" s="353" t="s">
        <v>1607</v>
      </c>
      <c r="C1271" s="354">
        <v>39992349000192</v>
      </c>
      <c r="D1271" s="355" t="s">
        <v>14</v>
      </c>
      <c r="E1271" s="355" t="s">
        <v>607</v>
      </c>
      <c r="F1271" s="355" t="s">
        <v>1417</v>
      </c>
      <c r="G1271" s="356" t="s">
        <v>1417</v>
      </c>
      <c r="H1271" s="356" t="s">
        <v>34</v>
      </c>
      <c r="I1271" s="356" t="s">
        <v>34</v>
      </c>
      <c r="J1271" s="356" t="s">
        <v>608</v>
      </c>
      <c r="K1271" s="357" t="s">
        <v>48</v>
      </c>
      <c r="L1271" s="358"/>
      <c r="M1271" s="358" t="s">
        <v>1417</v>
      </c>
      <c r="N1271" s="357">
        <v>567876</v>
      </c>
      <c r="O1271" s="357" t="s">
        <v>1320</v>
      </c>
      <c r="P1271" s="361">
        <v>44195</v>
      </c>
      <c r="Q1271" s="362">
        <v>74.546681579999998</v>
      </c>
      <c r="R1271" s="362">
        <v>96.109815194820712</v>
      </c>
      <c r="S1271" s="841">
        <v>47</v>
      </c>
      <c r="T1271" s="359">
        <v>-6.1873656111992359E-2</v>
      </c>
      <c r="U1271" s="664">
        <v>-0.61865694543640137</v>
      </c>
      <c r="V1271" s="359">
        <v>-8.9736900883141013E-2</v>
      </c>
      <c r="W1271" s="664">
        <v>-0.78089955737295924</v>
      </c>
      <c r="X1271" s="359"/>
      <c r="Y1271" s="664"/>
      <c r="Z1271" s="359"/>
      <c r="AA1271" s="664"/>
      <c r="AB1271" s="359">
        <v>0.31096323394186115</v>
      </c>
      <c r="AC1271" s="363">
        <v>-0.65812179255798464</v>
      </c>
      <c r="AD1271" s="865">
        <v>40040288000142</v>
      </c>
      <c r="AE1271" s="360" t="s">
        <v>1887</v>
      </c>
      <c r="AF1271" s="844" t="s">
        <v>1760</v>
      </c>
      <c r="AG1271" s="364" t="s">
        <v>1435</v>
      </c>
      <c r="AH1271" s="364" t="s">
        <v>1747</v>
      </c>
      <c r="AI1271" s="364">
        <v>5000</v>
      </c>
      <c r="AJ1271" s="364">
        <v>1000</v>
      </c>
      <c r="AK1271" s="364">
        <v>1000</v>
      </c>
      <c r="AL1271" s="359">
        <v>1.4999999999999999E-2</v>
      </c>
      <c r="AM1271" s="359">
        <v>0.2</v>
      </c>
      <c r="AN1271" s="664" t="s">
        <v>34</v>
      </c>
      <c r="AO1271" s="357" t="s">
        <v>1323</v>
      </c>
      <c r="AP1271" s="360" t="s">
        <v>1744</v>
      </c>
      <c r="AQ1271" s="366" t="s">
        <v>659</v>
      </c>
      <c r="AR1271" s="359">
        <v>0</v>
      </c>
      <c r="AS1271" s="359">
        <v>0</v>
      </c>
      <c r="AT1271" s="359" t="s">
        <v>1417</v>
      </c>
      <c r="AX1271" s="198"/>
      <c r="AY1271" s="184"/>
      <c r="AZ1271" s="184"/>
      <c r="BA1271" s="184"/>
      <c r="BB1271" s="848"/>
      <c r="BC1271" s="184"/>
      <c r="BD1271" s="184"/>
      <c r="BE1271" s="184"/>
      <c r="BF1271" s="184"/>
      <c r="BG1271" s="848"/>
      <c r="BH1271" s="186"/>
      <c r="BI1271" s="199"/>
      <c r="BJ1271" s="199"/>
      <c r="BK1271" s="199"/>
      <c r="BL1271" s="186"/>
      <c r="BM1271" s="186"/>
      <c r="BN1271" s="186"/>
      <c r="BO1271" s="186"/>
      <c r="BP1271" s="186"/>
      <c r="BQ1271" s="186"/>
      <c r="BR1271" s="186"/>
      <c r="BS1271" s="186"/>
      <c r="BT1271" s="187"/>
      <c r="BU1271" s="188"/>
      <c r="BV1271" s="189"/>
      <c r="BW1271" s="185"/>
    </row>
    <row r="1272" spans="2:75" customFormat="1" ht="18.75">
      <c r="B1272" s="353" t="s">
        <v>1594</v>
      </c>
      <c r="C1272" s="354">
        <v>18197429000186</v>
      </c>
      <c r="D1272" s="355" t="s">
        <v>13</v>
      </c>
      <c r="E1272" s="355" t="s">
        <v>615</v>
      </c>
      <c r="F1272" s="355" t="s">
        <v>619</v>
      </c>
      <c r="G1272" s="356" t="s">
        <v>1417</v>
      </c>
      <c r="H1272" s="356" t="s">
        <v>34</v>
      </c>
      <c r="I1272" s="356" t="s">
        <v>1417</v>
      </c>
      <c r="J1272" s="356" t="s">
        <v>611</v>
      </c>
      <c r="K1272" s="357" t="s">
        <v>48</v>
      </c>
      <c r="L1272" s="358"/>
      <c r="M1272" s="358" t="s">
        <v>1417</v>
      </c>
      <c r="N1272" s="357">
        <v>343889</v>
      </c>
      <c r="O1272" s="357" t="s">
        <v>1320</v>
      </c>
      <c r="P1272" s="361">
        <v>41496</v>
      </c>
      <c r="Q1272" s="362">
        <v>11.808058000000001</v>
      </c>
      <c r="R1272" s="362">
        <v>15.487763390438253</v>
      </c>
      <c r="S1272" s="841">
        <v>48</v>
      </c>
      <c r="T1272" s="359">
        <v>2.2229892430973841E-2</v>
      </c>
      <c r="U1272" s="664">
        <v>0.22227032008313002</v>
      </c>
      <c r="V1272" s="359">
        <v>1.4497064616132649E-2</v>
      </c>
      <c r="W1272" s="664">
        <v>0.12615491765965386</v>
      </c>
      <c r="X1272" s="359">
        <v>2.6817451897618083E-2</v>
      </c>
      <c r="Y1272" s="664">
        <v>0.17637173377603604</v>
      </c>
      <c r="Z1272" s="359">
        <v>0.58657352225336035</v>
      </c>
      <c r="AA1272" s="664">
        <v>3.0980579239323656</v>
      </c>
      <c r="AB1272" s="359">
        <v>0.16402750533740584</v>
      </c>
      <c r="AC1272" s="363">
        <v>-0.61220046744972378</v>
      </c>
      <c r="AD1272" s="865">
        <v>15212548000172</v>
      </c>
      <c r="AE1272" s="360" t="s">
        <v>1765</v>
      </c>
      <c r="AF1272" s="844" t="s">
        <v>1746</v>
      </c>
      <c r="AG1272" s="364" t="s">
        <v>59</v>
      </c>
      <c r="AH1272" s="364" t="s">
        <v>1817</v>
      </c>
      <c r="AI1272" s="364">
        <v>500000</v>
      </c>
      <c r="AJ1272" s="364">
        <v>100000</v>
      </c>
      <c r="AK1272" s="364">
        <v>500000</v>
      </c>
      <c r="AL1272" s="359">
        <v>0</v>
      </c>
      <c r="AM1272" s="359">
        <v>0</v>
      </c>
      <c r="AN1272" s="664" t="s">
        <v>2156</v>
      </c>
      <c r="AO1272" s="357" t="s">
        <v>1323</v>
      </c>
      <c r="AP1272" s="360" t="s">
        <v>1762</v>
      </c>
      <c r="AQ1272" s="366" t="s">
        <v>679</v>
      </c>
      <c r="AR1272" s="359">
        <v>0</v>
      </c>
      <c r="AS1272" s="359">
        <v>0</v>
      </c>
      <c r="AT1272" s="359" t="s">
        <v>1417</v>
      </c>
      <c r="AX1272" s="198"/>
      <c r="AY1272" s="184"/>
      <c r="AZ1272" s="184"/>
      <c r="BA1272" s="184"/>
      <c r="BB1272" s="848"/>
      <c r="BC1272" s="184"/>
      <c r="BD1272" s="184"/>
      <c r="BE1272" s="184"/>
      <c r="BF1272" s="184"/>
      <c r="BG1272" s="848"/>
      <c r="BH1272" s="186"/>
      <c r="BI1272" s="199"/>
      <c r="BJ1272" s="199"/>
      <c r="BK1272" s="199"/>
      <c r="BL1272" s="186"/>
      <c r="BM1272" s="186"/>
      <c r="BN1272" s="186"/>
      <c r="BO1272" s="186"/>
      <c r="BP1272" s="186"/>
      <c r="BQ1272" s="186"/>
      <c r="BR1272" s="186"/>
      <c r="BS1272" s="186"/>
      <c r="BT1272" s="187"/>
      <c r="BU1272" s="188"/>
      <c r="BV1272" s="189"/>
      <c r="BW1272" s="185"/>
    </row>
    <row r="1273" spans="2:75" customFormat="1" ht="18.75">
      <c r="B1273" s="353" t="s">
        <v>1717</v>
      </c>
      <c r="C1273" s="354">
        <v>18239849000188</v>
      </c>
      <c r="D1273" s="355" t="s">
        <v>13</v>
      </c>
      <c r="E1273" s="355" t="s">
        <v>616</v>
      </c>
      <c r="F1273" s="355" t="s">
        <v>619</v>
      </c>
      <c r="G1273" s="356" t="s">
        <v>34</v>
      </c>
      <c r="H1273" s="356" t="s">
        <v>1337</v>
      </c>
      <c r="I1273" s="356" t="s">
        <v>34</v>
      </c>
      <c r="J1273" s="356" t="s">
        <v>611</v>
      </c>
      <c r="K1273" s="357" t="s">
        <v>48</v>
      </c>
      <c r="L1273" s="358"/>
      <c r="M1273" s="358" t="s">
        <v>1417</v>
      </c>
      <c r="N1273" s="357">
        <v>342319</v>
      </c>
      <c r="O1273" s="357" t="s">
        <v>1323</v>
      </c>
      <c r="P1273" s="361">
        <v>41472</v>
      </c>
      <c r="Q1273" s="362">
        <v>6.0045909999999996</v>
      </c>
      <c r="R1273" s="362">
        <v>7.291143274509805</v>
      </c>
      <c r="S1273" s="841">
        <v>48</v>
      </c>
      <c r="T1273" s="359">
        <v>-5.6286582422638842E-3</v>
      </c>
      <c r="U1273" s="664">
        <v>-5.6279339768795025E-2</v>
      </c>
      <c r="V1273" s="359">
        <v>-5.8659469959051469E-3</v>
      </c>
      <c r="W1273" s="664">
        <v>-5.1046062072510848E-2</v>
      </c>
      <c r="X1273" s="359">
        <v>2.4163960116192484E-3</v>
      </c>
      <c r="Y1273" s="664">
        <v>1.5892037606176853E-2</v>
      </c>
      <c r="Z1273" s="359">
        <v>0.32437168017020923</v>
      </c>
      <c r="AA1273" s="664">
        <v>1.7132076643863798</v>
      </c>
      <c r="AB1273" s="359">
        <v>0.1135092736481773</v>
      </c>
      <c r="AC1273" s="363">
        <v>-1.0640604346440481</v>
      </c>
      <c r="AD1273" s="865">
        <v>22188059000198</v>
      </c>
      <c r="AE1273" s="360" t="s">
        <v>1765</v>
      </c>
      <c r="AF1273" s="844" t="s">
        <v>1783</v>
      </c>
      <c r="AG1273" s="364" t="s">
        <v>59</v>
      </c>
      <c r="AH1273" s="364" t="s">
        <v>1817</v>
      </c>
      <c r="AI1273" s="364">
        <v>1000000</v>
      </c>
      <c r="AJ1273" s="364">
        <v>100000</v>
      </c>
      <c r="AK1273" s="364">
        <v>1000000</v>
      </c>
      <c r="AL1273" s="359">
        <v>0</v>
      </c>
      <c r="AM1273" s="359">
        <v>0</v>
      </c>
      <c r="AN1273" s="664" t="s">
        <v>64</v>
      </c>
      <c r="AO1273" s="357" t="s">
        <v>1323</v>
      </c>
      <c r="AP1273" s="360" t="s">
        <v>1762</v>
      </c>
      <c r="AQ1273" s="366" t="s">
        <v>679</v>
      </c>
      <c r="AR1273" s="359">
        <v>0</v>
      </c>
      <c r="AS1273" s="359">
        <v>0</v>
      </c>
      <c r="AT1273" s="359" t="s">
        <v>1417</v>
      </c>
      <c r="AX1273" s="198"/>
      <c r="AY1273" s="184"/>
      <c r="AZ1273" s="184"/>
      <c r="BA1273" s="184"/>
      <c r="BB1273" s="848"/>
      <c r="BC1273" s="184"/>
      <c r="BD1273" s="184"/>
      <c r="BE1273" s="184"/>
      <c r="BF1273" s="184"/>
      <c r="BG1273" s="848"/>
      <c r="BH1273" s="186"/>
      <c r="BI1273" s="199"/>
      <c r="BJ1273" s="199"/>
      <c r="BK1273" s="199"/>
      <c r="BL1273" s="186"/>
      <c r="BM1273" s="186"/>
      <c r="BN1273" s="186"/>
      <c r="BO1273" s="186"/>
      <c r="BP1273" s="186"/>
      <c r="BQ1273" s="186"/>
      <c r="BR1273" s="186"/>
      <c r="BS1273" s="186"/>
      <c r="BT1273" s="187"/>
      <c r="BU1273" s="188"/>
      <c r="BV1273" s="189"/>
      <c r="BW1273" s="185"/>
    </row>
    <row r="1274" spans="2:75" customFormat="1" ht="18.75">
      <c r="B1274" s="353" t="s">
        <v>1246</v>
      </c>
      <c r="C1274" s="354">
        <v>18679873000138</v>
      </c>
      <c r="D1274" s="355" t="s">
        <v>13</v>
      </c>
      <c r="E1274" s="355" t="s">
        <v>616</v>
      </c>
      <c r="F1274" s="355" t="s">
        <v>619</v>
      </c>
      <c r="G1274" s="356" t="s">
        <v>34</v>
      </c>
      <c r="H1274" s="356" t="s">
        <v>1337</v>
      </c>
      <c r="I1274" s="356" t="s">
        <v>34</v>
      </c>
      <c r="J1274" s="356" t="s">
        <v>611</v>
      </c>
      <c r="K1274" s="357" t="s">
        <v>48</v>
      </c>
      <c r="L1274" s="358"/>
      <c r="M1274" s="358" t="s">
        <v>1414</v>
      </c>
      <c r="N1274" s="357">
        <v>357308</v>
      </c>
      <c r="O1274" s="357" t="s">
        <v>1320</v>
      </c>
      <c r="P1274" s="361">
        <v>41609</v>
      </c>
      <c r="Q1274" s="362">
        <v>9.2555519999999998</v>
      </c>
      <c r="R1274" s="362">
        <v>14.65040548605578</v>
      </c>
      <c r="S1274" s="841">
        <v>48</v>
      </c>
      <c r="T1274" s="359">
        <v>1.3563322660108401E-2</v>
      </c>
      <c r="U1274" s="664">
        <v>0.13561577404902436</v>
      </c>
      <c r="V1274" s="359">
        <v>6.1687059846224912E-3</v>
      </c>
      <c r="W1274" s="664">
        <v>5.3680701311812636E-2</v>
      </c>
      <c r="X1274" s="359">
        <v>1.6010191136368368E-2</v>
      </c>
      <c r="Y1274" s="664">
        <v>0.10529505859047772</v>
      </c>
      <c r="Z1274" s="359">
        <v>0.55633349206458704</v>
      </c>
      <c r="AA1274" s="664">
        <v>2.9383416026323781</v>
      </c>
      <c r="AB1274" s="359">
        <v>0.1610166304435566</v>
      </c>
      <c r="AC1274" s="363">
        <v>-0.67537169157071864</v>
      </c>
      <c r="AD1274" s="865">
        <v>22187896000100</v>
      </c>
      <c r="AE1274" s="360" t="s">
        <v>1765</v>
      </c>
      <c r="AF1274" s="844" t="s">
        <v>1783</v>
      </c>
      <c r="AG1274" s="364" t="s">
        <v>59</v>
      </c>
      <c r="AH1274" s="364" t="s">
        <v>1817</v>
      </c>
      <c r="AI1274" s="364">
        <v>500000</v>
      </c>
      <c r="AJ1274" s="364">
        <v>100000</v>
      </c>
      <c r="AK1274" s="364">
        <v>500000</v>
      </c>
      <c r="AL1274" s="359">
        <v>0</v>
      </c>
      <c r="AM1274" s="359">
        <v>0</v>
      </c>
      <c r="AN1274" s="664" t="s">
        <v>64</v>
      </c>
      <c r="AO1274" s="357" t="s">
        <v>1323</v>
      </c>
      <c r="AP1274" s="360" t="s">
        <v>1762</v>
      </c>
      <c r="AQ1274" s="366" t="s">
        <v>679</v>
      </c>
      <c r="AR1274" s="359">
        <v>2.66666666666667E-3</v>
      </c>
      <c r="AS1274" s="359">
        <v>2.66666666666667E-3</v>
      </c>
      <c r="AT1274" s="359" t="s">
        <v>1417</v>
      </c>
      <c r="AX1274" s="198"/>
      <c r="AY1274" s="184"/>
      <c r="AZ1274" s="184"/>
      <c r="BA1274" s="184"/>
      <c r="BB1274" s="848"/>
      <c r="BC1274" s="184"/>
      <c r="BD1274" s="184"/>
      <c r="BE1274" s="184"/>
      <c r="BF1274" s="184"/>
      <c r="BG1274" s="848"/>
      <c r="BH1274" s="186"/>
      <c r="BI1274" s="199"/>
      <c r="BJ1274" s="199"/>
      <c r="BK1274" s="199"/>
      <c r="BL1274" s="186"/>
      <c r="BM1274" s="186"/>
      <c r="BN1274" s="186"/>
      <c r="BO1274" s="186"/>
      <c r="BP1274" s="186"/>
      <c r="BQ1274" s="186"/>
      <c r="BR1274" s="186"/>
      <c r="BS1274" s="186"/>
      <c r="BT1274" s="187"/>
      <c r="BU1274" s="188"/>
      <c r="BV1274" s="189"/>
      <c r="BW1274" s="185"/>
    </row>
    <row r="1275" spans="2:75" customFormat="1" ht="18.75">
      <c r="B1275" s="353" t="s">
        <v>584</v>
      </c>
      <c r="C1275" s="354">
        <v>11145210000194</v>
      </c>
      <c r="D1275" s="355" t="s">
        <v>14</v>
      </c>
      <c r="E1275" s="355" t="s">
        <v>607</v>
      </c>
      <c r="F1275" s="355" t="s">
        <v>1417</v>
      </c>
      <c r="G1275" s="356" t="s">
        <v>1417</v>
      </c>
      <c r="H1275" s="356" t="s">
        <v>34</v>
      </c>
      <c r="I1275" s="356" t="s">
        <v>34</v>
      </c>
      <c r="J1275" s="356" t="s">
        <v>611</v>
      </c>
      <c r="K1275" s="357" t="s">
        <v>1417</v>
      </c>
      <c r="L1275" s="358"/>
      <c r="M1275" s="358" t="s">
        <v>34</v>
      </c>
      <c r="N1275" s="357">
        <v>235911</v>
      </c>
      <c r="O1275" s="357" t="s">
        <v>1320</v>
      </c>
      <c r="P1275" s="361">
        <v>40068</v>
      </c>
      <c r="Q1275" s="362">
        <v>10.839185000000001</v>
      </c>
      <c r="R1275" s="362">
        <v>12.976985844621515</v>
      </c>
      <c r="S1275" s="841">
        <v>50</v>
      </c>
      <c r="T1275" s="359">
        <v>-0.21344688694798319</v>
      </c>
      <c r="U1275" s="664">
        <v>-2.1341942175379898</v>
      </c>
      <c r="V1275" s="359">
        <v>-0.23995877430236168</v>
      </c>
      <c r="W1275" s="664">
        <v>-2.088145442915291</v>
      </c>
      <c r="X1275" s="359">
        <v>-6.0464100821701283E-2</v>
      </c>
      <c r="Y1275" s="664">
        <v>-0.39765740361334212</v>
      </c>
      <c r="Z1275" s="359">
        <v>0.37879529432364167</v>
      </c>
      <c r="AA1275" s="664">
        <v>2.000652464876798</v>
      </c>
      <c r="AB1275" s="359">
        <v>0.19994938664734818</v>
      </c>
      <c r="AC1275" s="363">
        <v>-1.774816918976394</v>
      </c>
      <c r="AD1275" s="865">
        <v>0</v>
      </c>
      <c r="AE1275" s="360" t="s">
        <v>1835</v>
      </c>
      <c r="AF1275" s="844" t="s">
        <v>1741</v>
      </c>
      <c r="AG1275" s="364" t="s">
        <v>1436</v>
      </c>
      <c r="AH1275" s="364" t="s">
        <v>1742</v>
      </c>
      <c r="AI1275" s="364">
        <v>100000</v>
      </c>
      <c r="AJ1275" s="364">
        <v>20000</v>
      </c>
      <c r="AK1275" s="364">
        <v>100000</v>
      </c>
      <c r="AL1275" s="359">
        <v>1.4999999999999999E-2</v>
      </c>
      <c r="AM1275" s="359">
        <v>0.15</v>
      </c>
      <c r="AN1275" s="664" t="s">
        <v>2161</v>
      </c>
      <c r="AO1275" s="357" t="s">
        <v>1323</v>
      </c>
      <c r="AP1275" s="360" t="s">
        <v>1744</v>
      </c>
      <c r="AQ1275" s="366" t="s">
        <v>687</v>
      </c>
      <c r="AR1275" s="359">
        <v>4.2671999999999996E-3</v>
      </c>
      <c r="AS1275" s="359">
        <v>4.2671999999999996E-3</v>
      </c>
      <c r="AT1275" s="359" t="s">
        <v>1417</v>
      </c>
      <c r="AX1275" s="198"/>
      <c r="AY1275" s="184"/>
      <c r="AZ1275" s="184"/>
      <c r="BA1275" s="184"/>
      <c r="BB1275" s="848"/>
      <c r="BC1275" s="184"/>
      <c r="BD1275" s="184"/>
      <c r="BE1275" s="184"/>
      <c r="BF1275" s="184"/>
      <c r="BG1275" s="848"/>
      <c r="BH1275" s="186"/>
      <c r="BI1275" s="199"/>
      <c r="BJ1275" s="199"/>
      <c r="BK1275" s="199"/>
      <c r="BL1275" s="186"/>
      <c r="BM1275" s="186"/>
      <c r="BN1275" s="186"/>
      <c r="BO1275" s="186"/>
      <c r="BP1275" s="186"/>
      <c r="BQ1275" s="186"/>
      <c r="BR1275" s="186"/>
      <c r="BS1275" s="186"/>
      <c r="BT1275" s="187"/>
      <c r="BU1275" s="188"/>
      <c r="BV1275" s="189"/>
      <c r="BW1275" s="185"/>
    </row>
    <row r="1276" spans="2:75" customFormat="1" ht="18.75">
      <c r="B1276" s="353" t="s">
        <v>570</v>
      </c>
      <c r="C1276" s="354">
        <v>19496576000110</v>
      </c>
      <c r="D1276" s="355" t="s">
        <v>14</v>
      </c>
      <c r="E1276" s="355" t="s">
        <v>614</v>
      </c>
      <c r="F1276" s="355" t="s">
        <v>1417</v>
      </c>
      <c r="G1276" s="356" t="s">
        <v>1417</v>
      </c>
      <c r="H1276" s="356" t="s">
        <v>865</v>
      </c>
      <c r="I1276" s="356" t="s">
        <v>34</v>
      </c>
      <c r="J1276" s="356" t="s">
        <v>608</v>
      </c>
      <c r="K1276" s="357" t="s">
        <v>48</v>
      </c>
      <c r="L1276" s="358"/>
      <c r="M1276" s="358" t="s">
        <v>1414</v>
      </c>
      <c r="N1276" s="357">
        <v>375756</v>
      </c>
      <c r="O1276" s="357" t="s">
        <v>1320</v>
      </c>
      <c r="P1276" s="361">
        <v>41707</v>
      </c>
      <c r="Q1276" s="362">
        <v>200.548495</v>
      </c>
      <c r="R1276" s="362">
        <v>209.6355241992033</v>
      </c>
      <c r="S1276" s="841">
        <v>51</v>
      </c>
      <c r="T1276" s="359">
        <v>0.11531705825085381</v>
      </c>
      <c r="U1276" s="664">
        <v>1.1530221987376197</v>
      </c>
      <c r="V1276" s="359">
        <v>0.13155955776865125</v>
      </c>
      <c r="W1276" s="664">
        <v>1.1448445335047552</v>
      </c>
      <c r="X1276" s="359">
        <v>0.19463091193379056</v>
      </c>
      <c r="Y1276" s="664">
        <v>1.2800392638057672</v>
      </c>
      <c r="Z1276" s="359">
        <v>0.16119341244012153</v>
      </c>
      <c r="AA1276" s="664">
        <v>0.85136220737920565</v>
      </c>
      <c r="AB1276" s="359">
        <v>0.16888971084673662</v>
      </c>
      <c r="AC1276" s="363">
        <v>9.8554125215190927E-2</v>
      </c>
      <c r="AD1276" s="865">
        <v>19418024000193</v>
      </c>
      <c r="AE1276" s="360" t="s">
        <v>1852</v>
      </c>
      <c r="AF1276" s="844" t="s">
        <v>1741</v>
      </c>
      <c r="AG1276" s="364" t="s">
        <v>1436</v>
      </c>
      <c r="AH1276" s="364" t="s">
        <v>1747</v>
      </c>
      <c r="AI1276" s="364">
        <v>50000</v>
      </c>
      <c r="AJ1276" s="364">
        <v>10000</v>
      </c>
      <c r="AK1276" s="364">
        <v>10000</v>
      </c>
      <c r="AL1276" s="359">
        <v>0.02</v>
      </c>
      <c r="AM1276" s="359">
        <v>0.15</v>
      </c>
      <c r="AN1276" s="664" t="s">
        <v>34</v>
      </c>
      <c r="AO1276" s="357" t="s">
        <v>1323</v>
      </c>
      <c r="AP1276" s="360" t="s">
        <v>1762</v>
      </c>
      <c r="AQ1276" s="366" t="s">
        <v>668</v>
      </c>
      <c r="AR1276" s="359">
        <v>3.3333333333333301E-3</v>
      </c>
      <c r="AS1276" s="359">
        <v>3.3333333333333301E-3</v>
      </c>
      <c r="AT1276" s="359" t="s">
        <v>1417</v>
      </c>
      <c r="AX1276" s="198"/>
      <c r="AY1276" s="184"/>
      <c r="AZ1276" s="184"/>
      <c r="BA1276" s="184"/>
      <c r="BB1276" s="848"/>
      <c r="BC1276" s="184"/>
      <c r="BD1276" s="184"/>
      <c r="BE1276" s="184"/>
      <c r="BF1276" s="184"/>
      <c r="BG1276" s="848"/>
      <c r="BH1276" s="186"/>
      <c r="BI1276" s="199"/>
      <c r="BJ1276" s="199"/>
      <c r="BK1276" s="199"/>
      <c r="BL1276" s="186"/>
      <c r="BM1276" s="186"/>
      <c r="BN1276" s="186"/>
      <c r="BO1276" s="186"/>
      <c r="BP1276" s="186"/>
      <c r="BQ1276" s="186"/>
      <c r="BR1276" s="186"/>
      <c r="BS1276" s="186"/>
      <c r="BT1276" s="187"/>
      <c r="BU1276" s="188"/>
      <c r="BV1276" s="189"/>
      <c r="BW1276" s="185"/>
    </row>
    <row r="1277" spans="2:75" customFormat="1" ht="18.75">
      <c r="B1277" s="353" t="s">
        <v>1667</v>
      </c>
      <c r="C1277" s="354">
        <v>32669614000157</v>
      </c>
      <c r="D1277" s="355" t="s">
        <v>14</v>
      </c>
      <c r="E1277" s="355" t="s">
        <v>614</v>
      </c>
      <c r="F1277" s="355" t="s">
        <v>1417</v>
      </c>
      <c r="G1277" s="356" t="s">
        <v>1417</v>
      </c>
      <c r="H1277" s="356" t="s">
        <v>865</v>
      </c>
      <c r="I1277" s="356" t="s">
        <v>34</v>
      </c>
      <c r="J1277" s="356" t="s">
        <v>608</v>
      </c>
      <c r="K1277" s="357" t="s">
        <v>48</v>
      </c>
      <c r="L1277" s="358"/>
      <c r="M1277" s="358" t="s">
        <v>1417</v>
      </c>
      <c r="N1277" s="357">
        <v>500321</v>
      </c>
      <c r="O1277" s="357" t="s">
        <v>1320</v>
      </c>
      <c r="P1277" s="361">
        <v>43652</v>
      </c>
      <c r="Q1277" s="362">
        <v>101.30446963</v>
      </c>
      <c r="R1277" s="362">
        <v>141.74248942816732</v>
      </c>
      <c r="S1277" s="841">
        <v>52</v>
      </c>
      <c r="T1277" s="359">
        <v>0.11408039191134756</v>
      </c>
      <c r="U1277" s="664">
        <v>1.1406571266181031</v>
      </c>
      <c r="V1277" s="359">
        <v>0.12979522388876741</v>
      </c>
      <c r="W1277" s="664">
        <v>1.1294911222291242</v>
      </c>
      <c r="X1277" s="359">
        <v>0.18873634521174698</v>
      </c>
      <c r="Y1277" s="664">
        <v>1.2412721595859328</v>
      </c>
      <c r="Z1277" s="359">
        <v>0.15939805658849471</v>
      </c>
      <c r="AA1277" s="664">
        <v>0.8418798216059038</v>
      </c>
      <c r="AB1277" s="359">
        <v>0.16589930401162528</v>
      </c>
      <c r="AC1277" s="363">
        <v>8.9695637477901019E-2</v>
      </c>
      <c r="AD1277" s="865">
        <v>32346274000123</v>
      </c>
      <c r="AE1277" s="360" t="s">
        <v>1829</v>
      </c>
      <c r="AF1277" s="844" t="s">
        <v>1830</v>
      </c>
      <c r="AG1277" s="364" t="s">
        <v>1439</v>
      </c>
      <c r="AH1277" s="364" t="s">
        <v>1747</v>
      </c>
      <c r="AI1277" s="364">
        <v>50000</v>
      </c>
      <c r="AJ1277" s="364">
        <v>10000</v>
      </c>
      <c r="AK1277" s="364">
        <v>50000</v>
      </c>
      <c r="AL1277" s="359">
        <v>2.5000000000000001E-2</v>
      </c>
      <c r="AM1277" s="359">
        <v>0</v>
      </c>
      <c r="AN1277" s="664" t="s">
        <v>64</v>
      </c>
      <c r="AO1277" s="357" t="s">
        <v>1323</v>
      </c>
      <c r="AP1277" s="360" t="s">
        <v>1762</v>
      </c>
      <c r="AQ1277" s="366" t="s">
        <v>671</v>
      </c>
      <c r="AR1277" s="359">
        <v>0</v>
      </c>
      <c r="AS1277" s="359">
        <v>0</v>
      </c>
      <c r="AT1277" s="359" t="s">
        <v>1417</v>
      </c>
      <c r="AX1277" s="198"/>
      <c r="AY1277" s="184"/>
      <c r="AZ1277" s="184"/>
      <c r="BA1277" s="184"/>
      <c r="BB1277" s="848"/>
      <c r="BC1277" s="184"/>
      <c r="BD1277" s="184"/>
      <c r="BE1277" s="184"/>
      <c r="BF1277" s="184"/>
      <c r="BG1277" s="848"/>
      <c r="BH1277" s="186"/>
      <c r="BI1277" s="199"/>
      <c r="BJ1277" s="199"/>
      <c r="BK1277" s="199"/>
      <c r="BL1277" s="186"/>
      <c r="BM1277" s="186"/>
      <c r="BN1277" s="186"/>
      <c r="BO1277" s="186"/>
      <c r="BP1277" s="186"/>
      <c r="BQ1277" s="186"/>
      <c r="BR1277" s="186"/>
      <c r="BS1277" s="186"/>
      <c r="BT1277" s="187"/>
      <c r="BU1277" s="188"/>
      <c r="BV1277" s="189"/>
      <c r="BW1277" s="185"/>
    </row>
    <row r="1278" spans="2:75" customFormat="1" ht="18.75">
      <c r="B1278" s="353" t="s">
        <v>569</v>
      </c>
      <c r="C1278" s="354">
        <v>12823624000198</v>
      </c>
      <c r="D1278" s="355" t="s">
        <v>14</v>
      </c>
      <c r="E1278" s="355" t="s">
        <v>614</v>
      </c>
      <c r="F1278" s="355" t="s">
        <v>1417</v>
      </c>
      <c r="G1278" s="356" t="s">
        <v>1417</v>
      </c>
      <c r="H1278" s="356" t="s">
        <v>865</v>
      </c>
      <c r="I1278" s="356" t="s">
        <v>34</v>
      </c>
      <c r="J1278" s="356" t="s">
        <v>608</v>
      </c>
      <c r="K1278" s="357" t="s">
        <v>48</v>
      </c>
      <c r="L1278" s="358"/>
      <c r="M1278" s="358" t="s">
        <v>1414</v>
      </c>
      <c r="N1278" s="357">
        <v>265519</v>
      </c>
      <c r="O1278" s="357" t="s">
        <v>1320</v>
      </c>
      <c r="P1278" s="361">
        <v>40534</v>
      </c>
      <c r="Q1278" s="362">
        <v>352.04915899999997</v>
      </c>
      <c r="R1278" s="362">
        <v>355.10918981274915</v>
      </c>
      <c r="S1278" s="841">
        <v>52</v>
      </c>
      <c r="T1278" s="359">
        <v>0.11595032033413744</v>
      </c>
      <c r="U1278" s="664">
        <v>1.1593540047229622</v>
      </c>
      <c r="V1278" s="359">
        <v>0.13191712064543104</v>
      </c>
      <c r="W1278" s="664">
        <v>1.1479560817024577</v>
      </c>
      <c r="X1278" s="359">
        <v>0.19763447438479753</v>
      </c>
      <c r="Y1278" s="664">
        <v>1.2997929495403822</v>
      </c>
      <c r="Z1278" s="359">
        <v>0.16654939804489266</v>
      </c>
      <c r="AA1278" s="664">
        <v>0.87965048329657947</v>
      </c>
      <c r="AB1278" s="359">
        <v>0.16803830296012312</v>
      </c>
      <c r="AC1278" s="363">
        <v>0.10118133953757709</v>
      </c>
      <c r="AD1278" s="865">
        <v>15174615000101</v>
      </c>
      <c r="AE1278" s="360" t="s">
        <v>1852</v>
      </c>
      <c r="AF1278" s="844" t="s">
        <v>1741</v>
      </c>
      <c r="AG1278" s="364" t="s">
        <v>1436</v>
      </c>
      <c r="AH1278" s="364" t="s">
        <v>1742</v>
      </c>
      <c r="AI1278" s="364">
        <v>50000</v>
      </c>
      <c r="AJ1278" s="364">
        <v>10000</v>
      </c>
      <c r="AK1278" s="364">
        <v>10000</v>
      </c>
      <c r="AL1278" s="359">
        <v>0.02</v>
      </c>
      <c r="AM1278" s="359">
        <v>0.15</v>
      </c>
      <c r="AN1278" s="664" t="s">
        <v>2161</v>
      </c>
      <c r="AO1278" s="357" t="s">
        <v>1323</v>
      </c>
      <c r="AP1278" s="360" t="s">
        <v>1744</v>
      </c>
      <c r="AQ1278" s="366" t="s">
        <v>659</v>
      </c>
      <c r="AR1278" s="359">
        <v>3.3333333333333301E-3</v>
      </c>
      <c r="AS1278" s="359">
        <v>3.3333333333333301E-3</v>
      </c>
      <c r="AT1278" s="359" t="s">
        <v>1417</v>
      </c>
      <c r="AX1278" s="198"/>
      <c r="AY1278" s="184"/>
      <c r="AZ1278" s="184"/>
      <c r="BA1278" s="184"/>
      <c r="BB1278" s="848"/>
      <c r="BC1278" s="184"/>
      <c r="BD1278" s="184"/>
      <c r="BE1278" s="184"/>
      <c r="BF1278" s="184"/>
      <c r="BG1278" s="848"/>
      <c r="BH1278" s="186"/>
      <c r="BI1278" s="199"/>
      <c r="BJ1278" s="199"/>
      <c r="BK1278" s="199"/>
      <c r="BL1278" s="186"/>
      <c r="BM1278" s="186"/>
      <c r="BN1278" s="186"/>
      <c r="BO1278" s="186"/>
      <c r="BP1278" s="186"/>
      <c r="BQ1278" s="186"/>
      <c r="BR1278" s="186"/>
      <c r="BS1278" s="186"/>
      <c r="BT1278" s="187"/>
      <c r="BU1278" s="188"/>
      <c r="BV1278" s="189"/>
      <c r="BW1278" s="185"/>
    </row>
    <row r="1279" spans="2:75" customFormat="1" ht="18.75">
      <c r="B1279" s="353" t="s">
        <v>1541</v>
      </c>
      <c r="C1279" s="354">
        <v>26822061000128</v>
      </c>
      <c r="D1279" s="355" t="s">
        <v>14</v>
      </c>
      <c r="E1279" s="355" t="s">
        <v>614</v>
      </c>
      <c r="F1279" s="355" t="s">
        <v>1417</v>
      </c>
      <c r="G1279" s="356" t="s">
        <v>1417</v>
      </c>
      <c r="H1279" s="356" t="s">
        <v>865</v>
      </c>
      <c r="I1279" s="356" t="s">
        <v>34</v>
      </c>
      <c r="J1279" s="356" t="s">
        <v>608</v>
      </c>
      <c r="K1279" s="357" t="s">
        <v>48</v>
      </c>
      <c r="L1279" s="358"/>
      <c r="M1279" s="358" t="s">
        <v>1417</v>
      </c>
      <c r="N1279" s="357">
        <v>448370</v>
      </c>
      <c r="O1279" s="357" t="s">
        <v>1320</v>
      </c>
      <c r="P1279" s="361">
        <v>42823</v>
      </c>
      <c r="Q1279" s="362">
        <v>42.953037000000002</v>
      </c>
      <c r="R1279" s="362">
        <v>43.200444386454187</v>
      </c>
      <c r="S1279" s="841">
        <v>53</v>
      </c>
      <c r="T1279" s="359">
        <v>0.1157377518676177</v>
      </c>
      <c r="U1279" s="664">
        <v>1.1572285935794027</v>
      </c>
      <c r="V1279" s="359">
        <v>0.13178377593212742</v>
      </c>
      <c r="W1279" s="664">
        <v>1.1467957025655358</v>
      </c>
      <c r="X1279" s="359">
        <v>0.19312609087782806</v>
      </c>
      <c r="Y1279" s="664">
        <v>1.2701424287270264</v>
      </c>
      <c r="Z1279" s="359">
        <v>0.1574835961144303</v>
      </c>
      <c r="AA1279" s="664">
        <v>0.83176837058277242</v>
      </c>
      <c r="AB1279" s="359">
        <v>0.1666060823989097</v>
      </c>
      <c r="AC1279" s="363">
        <v>0.1012507804693044</v>
      </c>
      <c r="AD1279" s="865">
        <v>19496576000110</v>
      </c>
      <c r="AE1279" s="360" t="s">
        <v>1813</v>
      </c>
      <c r="AF1279" s="844" t="s">
        <v>1760</v>
      </c>
      <c r="AG1279" s="364" t="s">
        <v>1435</v>
      </c>
      <c r="AH1279" s="364" t="s">
        <v>1747</v>
      </c>
      <c r="AI1279" s="364">
        <v>5000</v>
      </c>
      <c r="AJ1279" s="364">
        <v>5000</v>
      </c>
      <c r="AK1279" s="364">
        <v>5000</v>
      </c>
      <c r="AL1279" s="359">
        <v>0</v>
      </c>
      <c r="AM1279" s="359">
        <v>0</v>
      </c>
      <c r="AN1279" s="664" t="s">
        <v>34</v>
      </c>
      <c r="AO1279" s="357" t="s">
        <v>1323</v>
      </c>
      <c r="AP1279" s="360" t="s">
        <v>1762</v>
      </c>
      <c r="AQ1279" s="366" t="s">
        <v>674</v>
      </c>
      <c r="AR1279" s="359">
        <v>3.3333333333333301E-3</v>
      </c>
      <c r="AS1279" s="359">
        <v>3.3333333333333301E-3</v>
      </c>
      <c r="AT1279" s="359" t="s">
        <v>1417</v>
      </c>
      <c r="AX1279" s="198"/>
      <c r="AY1279" s="184"/>
      <c r="AZ1279" s="184"/>
      <c r="BA1279" s="184"/>
      <c r="BB1279" s="848"/>
      <c r="BC1279" s="184"/>
      <c r="BD1279" s="184"/>
      <c r="BE1279" s="184"/>
      <c r="BF1279" s="184"/>
      <c r="BG1279" s="848"/>
      <c r="BH1279" s="186"/>
      <c r="BI1279" s="199"/>
      <c r="BJ1279" s="199"/>
      <c r="BK1279" s="199"/>
      <c r="BL1279" s="186"/>
      <c r="BM1279" s="186"/>
      <c r="BN1279" s="186"/>
      <c r="BO1279" s="186"/>
      <c r="BP1279" s="186"/>
      <c r="BQ1279" s="186"/>
      <c r="BR1279" s="186"/>
      <c r="BS1279" s="186"/>
      <c r="BT1279" s="187"/>
      <c r="BU1279" s="188"/>
      <c r="BV1279" s="189"/>
      <c r="BW1279" s="185"/>
    </row>
    <row r="1280" spans="2:75" customFormat="1" ht="18.75">
      <c r="B1280" s="353" t="s">
        <v>1666</v>
      </c>
      <c r="C1280" s="354">
        <v>28144844000125</v>
      </c>
      <c r="D1280" s="355" t="s">
        <v>14</v>
      </c>
      <c r="E1280" s="355" t="s">
        <v>614</v>
      </c>
      <c r="F1280" s="355" t="s">
        <v>1417</v>
      </c>
      <c r="G1280" s="356" t="s">
        <v>1417</v>
      </c>
      <c r="H1280" s="356" t="s">
        <v>865</v>
      </c>
      <c r="I1280" s="356" t="s">
        <v>34</v>
      </c>
      <c r="J1280" s="356" t="s">
        <v>608</v>
      </c>
      <c r="K1280" s="357" t="s">
        <v>48</v>
      </c>
      <c r="L1280" s="358"/>
      <c r="M1280" s="358" t="s">
        <v>1417</v>
      </c>
      <c r="N1280" s="357">
        <v>446981</v>
      </c>
      <c r="O1280" s="357" t="s">
        <v>1320</v>
      </c>
      <c r="P1280" s="361">
        <v>42967</v>
      </c>
      <c r="Q1280" s="362">
        <v>44.047995649999997</v>
      </c>
      <c r="R1280" s="362">
        <v>65.953255258685274</v>
      </c>
      <c r="S1280" s="841">
        <v>53</v>
      </c>
      <c r="T1280" s="359">
        <v>0.11535426779548263</v>
      </c>
      <c r="U1280" s="664">
        <v>1.1533942463046727</v>
      </c>
      <c r="V1280" s="359">
        <v>0.13137324647869075</v>
      </c>
      <c r="W1280" s="664">
        <v>1.1432232338784933</v>
      </c>
      <c r="X1280" s="359">
        <v>0.18941654833249477</v>
      </c>
      <c r="Y1280" s="664">
        <v>1.2457456869062826</v>
      </c>
      <c r="Z1280" s="359">
        <v>0.15899385922870768</v>
      </c>
      <c r="AA1280" s="664">
        <v>0.83974500510666905</v>
      </c>
      <c r="AB1280" s="359">
        <v>0.16585275241770853</v>
      </c>
      <c r="AC1280" s="363">
        <v>9.9235413223259003E-2</v>
      </c>
      <c r="AD1280" s="865">
        <v>32346274000123</v>
      </c>
      <c r="AE1280" s="360" t="s">
        <v>1829</v>
      </c>
      <c r="AF1280" s="844" t="s">
        <v>1830</v>
      </c>
      <c r="AG1280" s="364" t="s">
        <v>1439</v>
      </c>
      <c r="AH1280" s="364" t="s">
        <v>1747</v>
      </c>
      <c r="AI1280" s="364">
        <v>50000</v>
      </c>
      <c r="AJ1280" s="364">
        <v>10000</v>
      </c>
      <c r="AK1280" s="364">
        <v>50000</v>
      </c>
      <c r="AL1280" s="359">
        <v>2.5000000000000001E-2</v>
      </c>
      <c r="AM1280" s="359">
        <v>0</v>
      </c>
      <c r="AN1280" s="664" t="s">
        <v>64</v>
      </c>
      <c r="AO1280" s="357" t="s">
        <v>1323</v>
      </c>
      <c r="AP1280" s="360" t="s">
        <v>1762</v>
      </c>
      <c r="AQ1280" s="366" t="s">
        <v>671</v>
      </c>
      <c r="AR1280" s="359">
        <v>0</v>
      </c>
      <c r="AS1280" s="359">
        <v>0</v>
      </c>
      <c r="AT1280" s="359" t="s">
        <v>1417</v>
      </c>
      <c r="AX1280" s="198"/>
      <c r="AY1280" s="184"/>
      <c r="AZ1280" s="184"/>
      <c r="BA1280" s="184"/>
      <c r="BB1280" s="848"/>
      <c r="BC1280" s="184"/>
      <c r="BD1280" s="184"/>
      <c r="BE1280" s="184"/>
      <c r="BF1280" s="184"/>
      <c r="BG1280" s="848"/>
      <c r="BH1280" s="186"/>
      <c r="BI1280" s="199"/>
      <c r="BJ1280" s="199"/>
      <c r="BK1280" s="199"/>
      <c r="BL1280" s="186"/>
      <c r="BM1280" s="186"/>
      <c r="BN1280" s="186"/>
      <c r="BO1280" s="186"/>
      <c r="BP1280" s="186"/>
      <c r="BQ1280" s="186"/>
      <c r="BR1280" s="186"/>
      <c r="BS1280" s="186"/>
      <c r="BT1280" s="187"/>
      <c r="BU1280" s="188"/>
      <c r="BV1280" s="189"/>
      <c r="BW1280" s="185"/>
    </row>
    <row r="1281" spans="2:75" customFormat="1" ht="18.75">
      <c r="B1281" s="353" t="s">
        <v>318</v>
      </c>
      <c r="C1281" s="354">
        <v>33146540000137</v>
      </c>
      <c r="D1281" s="355" t="s">
        <v>14</v>
      </c>
      <c r="E1281" s="355" t="s">
        <v>614</v>
      </c>
      <c r="F1281" s="355" t="s">
        <v>1417</v>
      </c>
      <c r="G1281" s="356" t="s">
        <v>1417</v>
      </c>
      <c r="H1281" s="356" t="s">
        <v>865</v>
      </c>
      <c r="I1281" s="356" t="s">
        <v>34</v>
      </c>
      <c r="J1281" s="356" t="s">
        <v>608</v>
      </c>
      <c r="K1281" s="357" t="s">
        <v>48</v>
      </c>
      <c r="L1281" s="358"/>
      <c r="M1281" s="358" t="s">
        <v>1414</v>
      </c>
      <c r="N1281" s="357">
        <v>499374</v>
      </c>
      <c r="O1281" s="357" t="s">
        <v>1320</v>
      </c>
      <c r="P1281" s="361">
        <v>43612</v>
      </c>
      <c r="Q1281" s="362">
        <v>0</v>
      </c>
      <c r="R1281" s="362">
        <v>0</v>
      </c>
      <c r="S1281" s="841">
        <v>53</v>
      </c>
      <c r="T1281" s="359"/>
      <c r="U1281" s="664"/>
      <c r="V1281" s="359"/>
      <c r="W1281" s="664"/>
      <c r="X1281" s="359"/>
      <c r="Y1281" s="664"/>
      <c r="Z1281" s="359"/>
      <c r="AA1281" s="664"/>
      <c r="AB1281" s="359"/>
      <c r="AC1281" s="363"/>
      <c r="AD1281" s="865">
        <v>32786258000151</v>
      </c>
      <c r="AE1281" s="360" t="s">
        <v>1813</v>
      </c>
      <c r="AF1281" s="844" t="s">
        <v>1760</v>
      </c>
      <c r="AG1281" s="364" t="s">
        <v>1435</v>
      </c>
      <c r="AH1281" s="364" t="s">
        <v>1742</v>
      </c>
      <c r="AI1281" s="364">
        <v>5000</v>
      </c>
      <c r="AJ1281" s="364">
        <v>5000</v>
      </c>
      <c r="AK1281" s="364">
        <v>0</v>
      </c>
      <c r="AL1281" s="359">
        <v>0</v>
      </c>
      <c r="AM1281" s="359">
        <v>0</v>
      </c>
      <c r="AN1281" s="664" t="s">
        <v>34</v>
      </c>
      <c r="AO1281" s="357" t="s">
        <v>1323</v>
      </c>
      <c r="AP1281" s="360" t="s">
        <v>1744</v>
      </c>
      <c r="AQ1281" s="366" t="s">
        <v>659</v>
      </c>
      <c r="AR1281" s="359">
        <v>3.3333333333333301E-3</v>
      </c>
      <c r="AS1281" s="359">
        <v>3.3333333333333301E-3</v>
      </c>
      <c r="AT1281" s="359" t="s">
        <v>1417</v>
      </c>
      <c r="AX1281" s="198"/>
      <c r="AY1281" s="184"/>
      <c r="AZ1281" s="184"/>
      <c r="BA1281" s="184"/>
      <c r="BB1281" s="848"/>
      <c r="BC1281" s="184"/>
      <c r="BD1281" s="184"/>
      <c r="BE1281" s="184"/>
      <c r="BF1281" s="184"/>
      <c r="BG1281" s="848"/>
      <c r="BH1281" s="186"/>
      <c r="BI1281" s="199"/>
      <c r="BJ1281" s="199"/>
      <c r="BK1281" s="199"/>
      <c r="BL1281" s="186"/>
      <c r="BM1281" s="186"/>
      <c r="BN1281" s="186"/>
      <c r="BO1281" s="186"/>
      <c r="BP1281" s="186"/>
      <c r="BQ1281" s="186"/>
      <c r="BR1281" s="186"/>
      <c r="BS1281" s="186"/>
      <c r="BT1281" s="187"/>
      <c r="BU1281" s="188"/>
      <c r="BV1281" s="189"/>
      <c r="BW1281" s="185"/>
    </row>
    <row r="1282" spans="2:75" customFormat="1" ht="18.75">
      <c r="B1282" s="353" t="s">
        <v>200</v>
      </c>
      <c r="C1282" s="354">
        <v>601692000123</v>
      </c>
      <c r="D1282" s="355" t="s">
        <v>14</v>
      </c>
      <c r="E1282" s="355" t="s">
        <v>607</v>
      </c>
      <c r="F1282" s="355" t="s">
        <v>1417</v>
      </c>
      <c r="G1282" s="356" t="s">
        <v>1417</v>
      </c>
      <c r="H1282" s="356" t="s">
        <v>34</v>
      </c>
      <c r="I1282" s="356" t="s">
        <v>34</v>
      </c>
      <c r="J1282" s="356" t="s">
        <v>608</v>
      </c>
      <c r="K1282" s="357" t="s">
        <v>48</v>
      </c>
      <c r="L1282" s="358"/>
      <c r="M1282" s="358" t="s">
        <v>34</v>
      </c>
      <c r="N1282" s="357">
        <v>24813</v>
      </c>
      <c r="O1282" s="357" t="s">
        <v>1320</v>
      </c>
      <c r="P1282" s="361">
        <v>37768</v>
      </c>
      <c r="Q1282" s="362">
        <v>154.35939200000001</v>
      </c>
      <c r="R1282" s="362">
        <v>171.64655980876481</v>
      </c>
      <c r="S1282" s="841">
        <v>59</v>
      </c>
      <c r="T1282" s="359">
        <v>-4.8054158225666277E-2</v>
      </c>
      <c r="U1282" s="664">
        <v>-0.48047974875766453</v>
      </c>
      <c r="V1282" s="359">
        <v>-4.2624351668036353E-2</v>
      </c>
      <c r="W1282" s="664">
        <v>-0.37092140494381959</v>
      </c>
      <c r="X1282" s="359">
        <v>-0.18606035551008027</v>
      </c>
      <c r="Y1282" s="664">
        <v>-1.2236728386268938</v>
      </c>
      <c r="Z1282" s="359">
        <v>-0.13180836463076451</v>
      </c>
      <c r="AA1282" s="664">
        <v>-0.69616157735215123</v>
      </c>
      <c r="AB1282" s="359">
        <v>0.29066014771951981</v>
      </c>
      <c r="AC1282" s="363">
        <v>-0.54200458150995812</v>
      </c>
      <c r="AD1282" s="865">
        <v>9441424000166</v>
      </c>
      <c r="AE1282" s="360" t="s">
        <v>1764</v>
      </c>
      <c r="AF1282" s="844" t="s">
        <v>1741</v>
      </c>
      <c r="AG1282" s="364" t="s">
        <v>1436</v>
      </c>
      <c r="AH1282" s="364" t="s">
        <v>1747</v>
      </c>
      <c r="AI1282" s="364">
        <v>300000</v>
      </c>
      <c r="AJ1282" s="364">
        <v>30000</v>
      </c>
      <c r="AK1282" s="364">
        <v>300000</v>
      </c>
      <c r="AL1282" s="359">
        <v>0.02</v>
      </c>
      <c r="AM1282" s="359">
        <v>0.2</v>
      </c>
      <c r="AN1282" s="664" t="s">
        <v>34</v>
      </c>
      <c r="AO1282" s="357" t="s">
        <v>1323</v>
      </c>
      <c r="AP1282" s="360" t="s">
        <v>1744</v>
      </c>
      <c r="AQ1282" s="366" t="s">
        <v>665</v>
      </c>
      <c r="AR1282" s="359">
        <v>5.0000000000000001E-3</v>
      </c>
      <c r="AS1282" s="359">
        <v>5.0000000000000001E-3</v>
      </c>
      <c r="AT1282" s="359" t="s">
        <v>1417</v>
      </c>
      <c r="AX1282" s="198"/>
      <c r="AY1282" s="184"/>
      <c r="AZ1282" s="184"/>
      <c r="BA1282" s="184"/>
      <c r="BB1282" s="848"/>
      <c r="BC1282" s="184"/>
      <c r="BD1282" s="184"/>
      <c r="BE1282" s="184"/>
      <c r="BF1282" s="184"/>
      <c r="BG1282" s="848"/>
      <c r="BH1282" s="186"/>
      <c r="BI1282" s="199"/>
      <c r="BJ1282" s="199"/>
      <c r="BK1282" s="199"/>
      <c r="BL1282" s="186"/>
      <c r="BM1282" s="186"/>
      <c r="BN1282" s="186"/>
      <c r="BO1282" s="186"/>
      <c r="BP1282" s="186"/>
      <c r="BQ1282" s="186"/>
      <c r="BR1282" s="186"/>
      <c r="BS1282" s="186"/>
      <c r="BT1282" s="187"/>
      <c r="BU1282" s="188"/>
      <c r="BV1282" s="189"/>
      <c r="BW1282" s="185"/>
    </row>
    <row r="1283" spans="2:75" customFormat="1" ht="18.75">
      <c r="B1283" s="353" t="s">
        <v>2834</v>
      </c>
      <c r="C1283" s="354">
        <v>41801819000135</v>
      </c>
      <c r="D1283" s="355" t="s">
        <v>13</v>
      </c>
      <c r="E1283" s="355" t="s">
        <v>1417</v>
      </c>
      <c r="F1283" s="355" t="s">
        <v>1417</v>
      </c>
      <c r="G1283" s="356" t="s">
        <v>1417</v>
      </c>
      <c r="H1283" s="356" t="s">
        <v>1417</v>
      </c>
      <c r="I1283" s="356" t="s">
        <v>1417</v>
      </c>
      <c r="J1283" s="356" t="s">
        <v>608</v>
      </c>
      <c r="K1283" s="357" t="s">
        <v>48</v>
      </c>
      <c r="L1283" s="358"/>
      <c r="M1283" s="358" t="s">
        <v>1417</v>
      </c>
      <c r="N1283" s="357">
        <v>616125</v>
      </c>
      <c r="O1283" s="357" t="s">
        <v>1320</v>
      </c>
      <c r="P1283" s="361">
        <v>44469</v>
      </c>
      <c r="Q1283" s="362"/>
      <c r="R1283" s="362"/>
      <c r="S1283" s="841">
        <v>60</v>
      </c>
      <c r="T1283" s="359"/>
      <c r="U1283" s="664"/>
      <c r="V1283" s="359"/>
      <c r="W1283" s="664"/>
      <c r="X1283" s="359"/>
      <c r="Y1283" s="664"/>
      <c r="Z1283" s="359"/>
      <c r="AA1283" s="664"/>
      <c r="AB1283" s="359"/>
      <c r="AC1283" s="363"/>
      <c r="AD1283" s="865">
        <v>41774687000108</v>
      </c>
      <c r="AE1283" s="360" t="s">
        <v>1763</v>
      </c>
      <c r="AF1283" s="844" t="s">
        <v>1760</v>
      </c>
      <c r="AG1283" s="364" t="s">
        <v>1435</v>
      </c>
      <c r="AH1283" s="364" t="s">
        <v>2153</v>
      </c>
      <c r="AI1283" s="364">
        <v>1000</v>
      </c>
      <c r="AJ1283" s="364">
        <v>0</v>
      </c>
      <c r="AK1283" s="364">
        <v>0</v>
      </c>
      <c r="AL1283" s="359">
        <v>0</v>
      </c>
      <c r="AM1283" s="359">
        <v>0</v>
      </c>
      <c r="AN1283" s="664" t="s">
        <v>2797</v>
      </c>
      <c r="AO1283" s="357"/>
      <c r="AP1283" s="360" t="s">
        <v>1762</v>
      </c>
      <c r="AQ1283" s="366" t="s">
        <v>2211</v>
      </c>
      <c r="AR1283" s="359">
        <v>0</v>
      </c>
      <c r="AS1283" s="359">
        <v>0</v>
      </c>
      <c r="AT1283" s="359" t="s">
        <v>1417</v>
      </c>
      <c r="AX1283" s="198"/>
      <c r="AY1283" s="184"/>
      <c r="AZ1283" s="184"/>
      <c r="BA1283" s="184"/>
      <c r="BB1283" s="848"/>
      <c r="BC1283" s="184"/>
      <c r="BD1283" s="184"/>
      <c r="BE1283" s="184"/>
      <c r="BF1283" s="184"/>
      <c r="BG1283" s="848"/>
      <c r="BH1283" s="186"/>
      <c r="BI1283" s="199"/>
      <c r="BJ1283" s="199"/>
      <c r="BK1283" s="199"/>
      <c r="BL1283" s="186"/>
      <c r="BM1283" s="186"/>
      <c r="BN1283" s="186"/>
      <c r="BO1283" s="186"/>
      <c r="BP1283" s="186"/>
      <c r="BQ1283" s="186"/>
      <c r="BR1283" s="186"/>
      <c r="BS1283" s="186"/>
      <c r="BT1283" s="187"/>
      <c r="BU1283" s="188"/>
      <c r="BV1283" s="189"/>
      <c r="BW1283" s="185"/>
    </row>
    <row r="1284" spans="2:75" customFormat="1" ht="18.75">
      <c r="B1284" s="353" t="s">
        <v>1181</v>
      </c>
      <c r="C1284" s="354">
        <v>34507252000123</v>
      </c>
      <c r="D1284" s="355" t="s">
        <v>14</v>
      </c>
      <c r="E1284" s="355" t="s">
        <v>607</v>
      </c>
      <c r="F1284" s="355" t="s">
        <v>1417</v>
      </c>
      <c r="G1284" s="356" t="s">
        <v>1417</v>
      </c>
      <c r="H1284" s="356" t="s">
        <v>34</v>
      </c>
      <c r="I1284" s="356" t="s">
        <v>34</v>
      </c>
      <c r="J1284" s="356" t="s">
        <v>608</v>
      </c>
      <c r="K1284" s="357" t="s">
        <v>48</v>
      </c>
      <c r="L1284" s="358"/>
      <c r="M1284" s="358" t="s">
        <v>1414</v>
      </c>
      <c r="N1284" s="357">
        <v>534374</v>
      </c>
      <c r="O1284" s="357" t="s">
        <v>1320</v>
      </c>
      <c r="P1284" s="361">
        <v>43925</v>
      </c>
      <c r="Q1284" s="362">
        <v>24.639791809999998</v>
      </c>
      <c r="R1284" s="362">
        <v>19.471923813745011</v>
      </c>
      <c r="S1284" s="841">
        <v>60</v>
      </c>
      <c r="T1284" s="359">
        <v>0.20610322929142977</v>
      </c>
      <c r="U1284" s="664">
        <v>2.0607670903950468</v>
      </c>
      <c r="V1284" s="359">
        <v>0.15401204754144193</v>
      </c>
      <c r="W1284" s="664">
        <v>1.3402283628206961</v>
      </c>
      <c r="X1284" s="359">
        <v>0.14181670475342556</v>
      </c>
      <c r="Y1284" s="664">
        <v>0.93269331446018089</v>
      </c>
      <c r="Z1284" s="359"/>
      <c r="AA1284" s="664"/>
      <c r="AB1284" s="359">
        <v>0.25277261228908038</v>
      </c>
      <c r="AC1284" s="363">
        <v>0.15467366946552039</v>
      </c>
      <c r="AD1284" s="865">
        <v>31713596000109</v>
      </c>
      <c r="AE1284" s="360" t="s">
        <v>2027</v>
      </c>
      <c r="AF1284" s="844" t="s">
        <v>1741</v>
      </c>
      <c r="AG1284" s="364" t="s">
        <v>1436</v>
      </c>
      <c r="AH1284" s="364" t="s">
        <v>1742</v>
      </c>
      <c r="AI1284" s="364">
        <v>1000</v>
      </c>
      <c r="AJ1284" s="364">
        <v>1000</v>
      </c>
      <c r="AK1284" s="364">
        <v>1000</v>
      </c>
      <c r="AL1284" s="359">
        <v>0.02</v>
      </c>
      <c r="AM1284" s="359">
        <v>0.2</v>
      </c>
      <c r="AN1284" s="664" t="s">
        <v>34</v>
      </c>
      <c r="AO1284" s="357" t="s">
        <v>1323</v>
      </c>
      <c r="AP1284" s="360" t="s">
        <v>1744</v>
      </c>
      <c r="AQ1284" s="366" t="s">
        <v>659</v>
      </c>
      <c r="AR1284" s="359">
        <v>3.7000000000000002E-3</v>
      </c>
      <c r="AS1284" s="359">
        <v>3.7000000000000002E-3</v>
      </c>
      <c r="AT1284" s="359" t="s">
        <v>1417</v>
      </c>
      <c r="AX1284" s="198"/>
      <c r="AY1284" s="184"/>
      <c r="AZ1284" s="184"/>
      <c r="BA1284" s="184"/>
      <c r="BB1284" s="848"/>
      <c r="BC1284" s="184"/>
      <c r="BD1284" s="184"/>
      <c r="BE1284" s="184"/>
      <c r="BF1284" s="184"/>
      <c r="BG1284" s="848"/>
      <c r="BH1284" s="186"/>
      <c r="BI1284" s="199"/>
      <c r="BJ1284" s="199"/>
      <c r="BK1284" s="199"/>
      <c r="BL1284" s="186"/>
      <c r="BM1284" s="186"/>
      <c r="BN1284" s="186"/>
      <c r="BO1284" s="186"/>
      <c r="BP1284" s="186"/>
      <c r="BQ1284" s="186"/>
      <c r="BR1284" s="186"/>
      <c r="BS1284" s="186"/>
      <c r="BT1284" s="187"/>
      <c r="BU1284" s="188"/>
      <c r="BV1284" s="189"/>
      <c r="BW1284" s="185"/>
    </row>
    <row r="1285" spans="2:75" customFormat="1" ht="18.75">
      <c r="B1285" s="353" t="s">
        <v>1236</v>
      </c>
      <c r="C1285" s="354">
        <v>31188723000190</v>
      </c>
      <c r="D1285" s="355" t="s">
        <v>14</v>
      </c>
      <c r="E1285" s="355" t="s">
        <v>607</v>
      </c>
      <c r="F1285" s="355" t="s">
        <v>1417</v>
      </c>
      <c r="G1285" s="356" t="s">
        <v>1417</v>
      </c>
      <c r="H1285" s="356" t="s">
        <v>34</v>
      </c>
      <c r="I1285" s="356" t="s">
        <v>34</v>
      </c>
      <c r="J1285" s="356" t="s">
        <v>608</v>
      </c>
      <c r="K1285" s="357" t="s">
        <v>48</v>
      </c>
      <c r="L1285" s="358"/>
      <c r="M1285" s="358" t="s">
        <v>1414</v>
      </c>
      <c r="N1285" s="357">
        <v>479667</v>
      </c>
      <c r="O1285" s="357" t="s">
        <v>1320</v>
      </c>
      <c r="P1285" s="361">
        <v>43303</v>
      </c>
      <c r="Q1285" s="362">
        <v>66.659288869999997</v>
      </c>
      <c r="R1285" s="362">
        <v>60.685932950452681</v>
      </c>
      <c r="S1285" s="841">
        <v>60</v>
      </c>
      <c r="T1285" s="359">
        <v>0.12823174517277658</v>
      </c>
      <c r="U1285" s="664">
        <v>1.2821524500342714</v>
      </c>
      <c r="V1285" s="359">
        <v>0.1612945614500676</v>
      </c>
      <c r="W1285" s="664">
        <v>1.4036015329640905</v>
      </c>
      <c r="X1285" s="359">
        <v>-2.4622918614147227E-2</v>
      </c>
      <c r="Y1285" s="664">
        <v>-0.16193883233884357</v>
      </c>
      <c r="Z1285" s="359">
        <v>0.21091441578814685</v>
      </c>
      <c r="AA1285" s="664">
        <v>1.1139696087778717</v>
      </c>
      <c r="AB1285" s="359">
        <v>0.35143109482299928</v>
      </c>
      <c r="AC1285" s="363">
        <v>0.13197404007497548</v>
      </c>
      <c r="AD1285" s="865">
        <v>0</v>
      </c>
      <c r="AE1285" s="360" t="s">
        <v>1893</v>
      </c>
      <c r="AF1285" s="844" t="s">
        <v>1757</v>
      </c>
      <c r="AG1285" s="364" t="s">
        <v>741</v>
      </c>
      <c r="AH1285" s="364" t="s">
        <v>1747</v>
      </c>
      <c r="AI1285" s="364">
        <v>5000</v>
      </c>
      <c r="AJ1285" s="364">
        <v>0</v>
      </c>
      <c r="AK1285" s="364">
        <v>1000</v>
      </c>
      <c r="AL1285" s="359">
        <v>0.02</v>
      </c>
      <c r="AM1285" s="359">
        <v>0.3</v>
      </c>
      <c r="AN1285" s="664" t="s">
        <v>2175</v>
      </c>
      <c r="AO1285" s="357" t="s">
        <v>1323</v>
      </c>
      <c r="AP1285" s="360" t="s">
        <v>1744</v>
      </c>
      <c r="AQ1285" s="366" t="s">
        <v>659</v>
      </c>
      <c r="AR1285" s="359">
        <v>1.9599999999999999E-3</v>
      </c>
      <c r="AS1285" s="359">
        <v>1.9599999999999999E-3</v>
      </c>
      <c r="AT1285" s="359" t="s">
        <v>1417</v>
      </c>
      <c r="AX1285" s="198"/>
      <c r="AY1285" s="184"/>
      <c r="AZ1285" s="184"/>
      <c r="BA1285" s="184"/>
      <c r="BB1285" s="848"/>
      <c r="BC1285" s="184"/>
      <c r="BD1285" s="184"/>
      <c r="BE1285" s="184"/>
      <c r="BF1285" s="184"/>
      <c r="BG1285" s="848"/>
      <c r="BH1285" s="186"/>
      <c r="BI1285" s="199"/>
      <c r="BJ1285" s="199"/>
      <c r="BK1285" s="199"/>
      <c r="BL1285" s="186"/>
      <c r="BM1285" s="186"/>
      <c r="BN1285" s="186"/>
      <c r="BO1285" s="186"/>
      <c r="BP1285" s="186"/>
      <c r="BQ1285" s="186"/>
      <c r="BR1285" s="186"/>
      <c r="BS1285" s="186"/>
      <c r="BT1285" s="187"/>
      <c r="BU1285" s="188"/>
      <c r="BV1285" s="189"/>
      <c r="BW1285" s="185"/>
    </row>
    <row r="1286" spans="2:75" customFormat="1" ht="18.75">
      <c r="B1286" s="353" t="s">
        <v>1302</v>
      </c>
      <c r="C1286" s="354">
        <v>42405028000159</v>
      </c>
      <c r="D1286" s="355" t="s">
        <v>11</v>
      </c>
      <c r="E1286" s="355" t="s">
        <v>620</v>
      </c>
      <c r="F1286" s="355" t="s">
        <v>663</v>
      </c>
      <c r="G1286" s="356" t="s">
        <v>738</v>
      </c>
      <c r="H1286" s="356" t="s">
        <v>34</v>
      </c>
      <c r="I1286" s="356" t="s">
        <v>1303</v>
      </c>
      <c r="J1286" s="356" t="s">
        <v>608</v>
      </c>
      <c r="K1286" s="357" t="s">
        <v>48</v>
      </c>
      <c r="L1286" s="358"/>
      <c r="M1286" s="358" t="s">
        <v>34</v>
      </c>
      <c r="N1286" s="357">
        <v>632260</v>
      </c>
      <c r="O1286" s="357" t="s">
        <v>1320</v>
      </c>
      <c r="P1286" s="361">
        <v>44480</v>
      </c>
      <c r="Q1286" s="362">
        <v>58.82</v>
      </c>
      <c r="R1286" s="362">
        <v>17.411545893719804</v>
      </c>
      <c r="S1286" s="841">
        <v>60</v>
      </c>
      <c r="T1286" s="359">
        <v>0.11999999999999988</v>
      </c>
      <c r="U1286" s="664">
        <v>1.1998455904722127</v>
      </c>
      <c r="V1286" s="359">
        <v>8.3200850776896873E-2</v>
      </c>
      <c r="W1286" s="664">
        <v>0.7240221904848364</v>
      </c>
      <c r="X1286" s="359"/>
      <c r="Y1286" s="664"/>
      <c r="Z1286" s="359"/>
      <c r="AA1286" s="664"/>
      <c r="AB1286" s="359">
        <v>5.10388585513551E-2</v>
      </c>
      <c r="AC1286" s="363">
        <v>-0.62136830998086046</v>
      </c>
      <c r="AD1286" s="865">
        <v>0</v>
      </c>
      <c r="AE1286" s="360" t="s">
        <v>2010</v>
      </c>
      <c r="AF1286" s="844" t="s">
        <v>1741</v>
      </c>
      <c r="AG1286" s="364" t="s">
        <v>1436</v>
      </c>
      <c r="AH1286" s="364" t="s">
        <v>1742</v>
      </c>
      <c r="AI1286" s="364">
        <v>5000</v>
      </c>
      <c r="AJ1286" s="364">
        <v>0</v>
      </c>
      <c r="AK1286" s="364">
        <v>50000</v>
      </c>
      <c r="AL1286" s="359">
        <v>0</v>
      </c>
      <c r="AM1286" s="359">
        <v>0</v>
      </c>
      <c r="AN1286" s="664" t="s">
        <v>64</v>
      </c>
      <c r="AO1286" s="357" t="s">
        <v>1323</v>
      </c>
      <c r="AP1286" s="360" t="s">
        <v>1762</v>
      </c>
      <c r="AQ1286" s="366" t="s">
        <v>686</v>
      </c>
      <c r="AR1286" s="359">
        <v>1.0666666666666701E-4</v>
      </c>
      <c r="AS1286" s="359">
        <v>1.0666666666666701E-4</v>
      </c>
      <c r="AT1286" s="359" t="s">
        <v>1417</v>
      </c>
      <c r="AX1286" s="198"/>
      <c r="AY1286" s="184"/>
      <c r="AZ1286" s="184"/>
      <c r="BA1286" s="184"/>
      <c r="BB1286" s="848"/>
      <c r="BC1286" s="184"/>
      <c r="BD1286" s="184"/>
      <c r="BE1286" s="184"/>
      <c r="BF1286" s="184"/>
      <c r="BG1286" s="848"/>
      <c r="BH1286" s="186"/>
      <c r="BI1286" s="199"/>
      <c r="BJ1286" s="199"/>
      <c r="BK1286" s="199"/>
      <c r="BL1286" s="186"/>
      <c r="BM1286" s="186"/>
      <c r="BN1286" s="186"/>
      <c r="BO1286" s="186"/>
      <c r="BP1286" s="186"/>
      <c r="BQ1286" s="186"/>
      <c r="BR1286" s="186"/>
      <c r="BS1286" s="186"/>
      <c r="BT1286" s="187"/>
      <c r="BU1286" s="188"/>
      <c r="BV1286" s="189"/>
      <c r="BW1286" s="185"/>
    </row>
    <row r="1287" spans="2:75" customFormat="1" ht="18.75">
      <c r="B1287" s="353" t="s">
        <v>1188</v>
      </c>
      <c r="C1287" s="354">
        <v>13054728000148</v>
      </c>
      <c r="D1287" s="355" t="s">
        <v>11</v>
      </c>
      <c r="E1287" s="355" t="s">
        <v>620</v>
      </c>
      <c r="F1287" s="355" t="s">
        <v>685</v>
      </c>
      <c r="G1287" s="356" t="s">
        <v>738</v>
      </c>
      <c r="H1287" s="356" t="s">
        <v>34</v>
      </c>
      <c r="I1287" s="356" t="s">
        <v>1318</v>
      </c>
      <c r="J1287" s="356" t="s">
        <v>608</v>
      </c>
      <c r="K1287" s="357" t="s">
        <v>48</v>
      </c>
      <c r="L1287" s="358"/>
      <c r="M1287" s="358" t="s">
        <v>34</v>
      </c>
      <c r="N1287" s="357">
        <v>301426</v>
      </c>
      <c r="O1287" s="357" t="s">
        <v>1320</v>
      </c>
      <c r="P1287" s="361">
        <v>40975</v>
      </c>
      <c r="Q1287" s="362">
        <v>183.68636699999999</v>
      </c>
      <c r="R1287" s="362">
        <v>89.119829649402305</v>
      </c>
      <c r="S1287" s="841">
        <v>60</v>
      </c>
      <c r="T1287" s="359">
        <v>0.11989565980069972</v>
      </c>
      <c r="U1287" s="664">
        <v>1.1988023227385518</v>
      </c>
      <c r="V1287" s="359">
        <v>0.14034473652302526</v>
      </c>
      <c r="W1287" s="664">
        <v>1.2212940446113043</v>
      </c>
      <c r="X1287" s="359">
        <v>0.20261313220389576</v>
      </c>
      <c r="Y1287" s="664">
        <v>1.3325363479357368</v>
      </c>
      <c r="Z1287" s="359">
        <v>0.25587303754915069</v>
      </c>
      <c r="AA1287" s="664">
        <v>1.3514239245824546</v>
      </c>
      <c r="AB1287" s="359">
        <v>1.2924764139503329E-3</v>
      </c>
      <c r="AC1287" s="363">
        <v>19.675373716876123</v>
      </c>
      <c r="AD1287" s="865">
        <v>13054656000139</v>
      </c>
      <c r="AE1287" s="360" t="s">
        <v>1871</v>
      </c>
      <c r="AF1287" s="844" t="s">
        <v>1760</v>
      </c>
      <c r="AG1287" s="364" t="s">
        <v>1435</v>
      </c>
      <c r="AH1287" s="364" t="s">
        <v>1742</v>
      </c>
      <c r="AI1287" s="364">
        <v>10000</v>
      </c>
      <c r="AJ1287" s="364">
        <v>1000</v>
      </c>
      <c r="AK1287" s="364">
        <v>0</v>
      </c>
      <c r="AL1287" s="359">
        <v>4.0000000000000001E-3</v>
      </c>
      <c r="AM1287" s="359">
        <v>0.2</v>
      </c>
      <c r="AN1287" s="664" t="s">
        <v>64</v>
      </c>
      <c r="AO1287" s="357" t="s">
        <v>1323</v>
      </c>
      <c r="AP1287" s="360" t="s">
        <v>1762</v>
      </c>
      <c r="AQ1287" s="366" t="s">
        <v>671</v>
      </c>
      <c r="AR1287" s="359">
        <v>1.92E-3</v>
      </c>
      <c r="AS1287" s="359">
        <v>1.92E-3</v>
      </c>
      <c r="AT1287" s="359" t="s">
        <v>1417</v>
      </c>
      <c r="AX1287" s="198"/>
      <c r="AY1287" s="184"/>
      <c r="AZ1287" s="184"/>
      <c r="BA1287" s="184"/>
      <c r="BB1287" s="848"/>
      <c r="BC1287" s="184"/>
      <c r="BD1287" s="184"/>
      <c r="BE1287" s="184"/>
      <c r="BF1287" s="184"/>
      <c r="BG1287" s="848"/>
      <c r="BH1287" s="186"/>
      <c r="BI1287" s="199"/>
      <c r="BJ1287" s="199"/>
      <c r="BK1287" s="199"/>
      <c r="BL1287" s="186"/>
      <c r="BM1287" s="186"/>
      <c r="BN1287" s="186"/>
      <c r="BO1287" s="186"/>
      <c r="BP1287" s="186"/>
      <c r="BQ1287" s="186"/>
      <c r="BR1287" s="186"/>
      <c r="BS1287" s="186"/>
      <c r="BT1287" s="187"/>
      <c r="BU1287" s="188"/>
      <c r="BV1287" s="189"/>
      <c r="BW1287" s="185"/>
    </row>
    <row r="1288" spans="2:75" customFormat="1" ht="18.75">
      <c r="B1288" s="353" t="s">
        <v>152</v>
      </c>
      <c r="C1288" s="354">
        <v>34096227000102</v>
      </c>
      <c r="D1288" s="355" t="s">
        <v>13</v>
      </c>
      <c r="E1288" s="355" t="s">
        <v>615</v>
      </c>
      <c r="F1288" s="355" t="s">
        <v>619</v>
      </c>
      <c r="G1288" s="356" t="s">
        <v>34</v>
      </c>
      <c r="H1288" s="356" t="s">
        <v>1336</v>
      </c>
      <c r="I1288" s="356" t="s">
        <v>34</v>
      </c>
      <c r="J1288" s="356" t="s">
        <v>1417</v>
      </c>
      <c r="K1288" s="357" t="s">
        <v>48</v>
      </c>
      <c r="L1288" s="358"/>
      <c r="M1288" s="358" t="s">
        <v>34</v>
      </c>
      <c r="N1288" s="357">
        <v>503606</v>
      </c>
      <c r="O1288" s="357" t="s">
        <v>1320</v>
      </c>
      <c r="P1288" s="361">
        <v>43679</v>
      </c>
      <c r="Q1288" s="362">
        <v>33.658485939999998</v>
      </c>
      <c r="R1288" s="362">
        <v>50.552360099442254</v>
      </c>
      <c r="S1288" s="841">
        <v>60</v>
      </c>
      <c r="T1288" s="359">
        <v>0.17325891165400042</v>
      </c>
      <c r="U1288" s="664">
        <v>1.7323661763172271</v>
      </c>
      <c r="V1288" s="359">
        <v>0.19772506139331103</v>
      </c>
      <c r="W1288" s="664">
        <v>1.7206234158303293</v>
      </c>
      <c r="X1288" s="359">
        <v>0.14786940983831065</v>
      </c>
      <c r="Y1288" s="664">
        <v>0.97250045549400266</v>
      </c>
      <c r="Z1288" s="359">
        <v>0.12340729955103247</v>
      </c>
      <c r="AA1288" s="664">
        <v>0.65179035149157882</v>
      </c>
      <c r="AB1288" s="359">
        <v>3.1172384330460486E-2</v>
      </c>
      <c r="AC1288" s="363">
        <v>2.6565270226726723</v>
      </c>
      <c r="AD1288" s="865">
        <v>33598974000178</v>
      </c>
      <c r="AE1288" s="360" t="s">
        <v>1763</v>
      </c>
      <c r="AF1288" s="844" t="s">
        <v>1760</v>
      </c>
      <c r="AG1288" s="364" t="s">
        <v>1435</v>
      </c>
      <c r="AH1288" s="364" t="s">
        <v>1742</v>
      </c>
      <c r="AI1288" s="364">
        <v>25000</v>
      </c>
      <c r="AJ1288" s="364">
        <v>10000</v>
      </c>
      <c r="AK1288" s="364">
        <v>25000</v>
      </c>
      <c r="AL1288" s="359">
        <v>0.02</v>
      </c>
      <c r="AM1288" s="359">
        <v>0.2</v>
      </c>
      <c r="AN1288" s="664" t="s">
        <v>34</v>
      </c>
      <c r="AO1288" s="357" t="s">
        <v>1323</v>
      </c>
      <c r="AP1288" s="360" t="s">
        <v>1762</v>
      </c>
      <c r="AQ1288" s="366" t="s">
        <v>668</v>
      </c>
      <c r="AR1288" s="359">
        <v>7.0000000000000001E-3</v>
      </c>
      <c r="AS1288" s="359">
        <v>7.0000000000000001E-3</v>
      </c>
      <c r="AT1288" s="359" t="s">
        <v>1417</v>
      </c>
      <c r="AX1288" s="198"/>
      <c r="AY1288" s="184"/>
      <c r="AZ1288" s="184"/>
      <c r="BA1288" s="184"/>
      <c r="BB1288" s="848"/>
      <c r="BC1288" s="184"/>
      <c r="BD1288" s="184"/>
      <c r="BE1288" s="184"/>
      <c r="BF1288" s="184"/>
      <c r="BG1288" s="848"/>
      <c r="BH1288" s="186"/>
      <c r="BI1288" s="199"/>
      <c r="BJ1288" s="199"/>
      <c r="BK1288" s="199"/>
      <c r="BL1288" s="186"/>
      <c r="BM1288" s="186"/>
      <c r="BN1288" s="186"/>
      <c r="BO1288" s="186"/>
      <c r="BP1288" s="186"/>
      <c r="BQ1288" s="186"/>
      <c r="BR1288" s="186"/>
      <c r="BS1288" s="186"/>
      <c r="BT1288" s="187"/>
      <c r="BU1288" s="188"/>
      <c r="BV1288" s="189"/>
      <c r="BW1288" s="185"/>
    </row>
    <row r="1289" spans="2:75" customFormat="1" ht="18.75">
      <c r="B1289" s="353" t="s">
        <v>1578</v>
      </c>
      <c r="C1289" s="354">
        <v>25682084000111</v>
      </c>
      <c r="D1289" s="355" t="s">
        <v>13</v>
      </c>
      <c r="E1289" s="355" t="s">
        <v>615</v>
      </c>
      <c r="F1289" s="355" t="s">
        <v>619</v>
      </c>
      <c r="G1289" s="356" t="s">
        <v>34</v>
      </c>
      <c r="H1289" s="356" t="s">
        <v>1337</v>
      </c>
      <c r="I1289" s="356" t="s">
        <v>34</v>
      </c>
      <c r="J1289" s="356" t="s">
        <v>611</v>
      </c>
      <c r="K1289" s="357" t="s">
        <v>48</v>
      </c>
      <c r="L1289" s="358"/>
      <c r="M1289" s="358" t="s">
        <v>1417</v>
      </c>
      <c r="N1289" s="357">
        <v>433004</v>
      </c>
      <c r="O1289" s="357" t="s">
        <v>1320</v>
      </c>
      <c r="P1289" s="361">
        <v>42726</v>
      </c>
      <c r="Q1289" s="362">
        <v>1250.1816940000001</v>
      </c>
      <c r="R1289" s="362">
        <v>1437.9093659514176</v>
      </c>
      <c r="S1289" s="841">
        <v>60</v>
      </c>
      <c r="T1289" s="359">
        <v>0.13535916675211235</v>
      </c>
      <c r="U1289" s="664">
        <v>1.353417494645959</v>
      </c>
      <c r="V1289" s="359">
        <v>0.15570200376670185</v>
      </c>
      <c r="W1289" s="664">
        <v>1.3549345322481838</v>
      </c>
      <c r="X1289" s="359">
        <v>0.17187333404414074</v>
      </c>
      <c r="Y1289" s="664">
        <v>1.1303683150420918</v>
      </c>
      <c r="Z1289" s="359">
        <v>0.17534320796370761</v>
      </c>
      <c r="AA1289" s="664">
        <v>0.92609603780419025</v>
      </c>
      <c r="AB1289" s="359">
        <v>7.9688477310774733E-2</v>
      </c>
      <c r="AC1289" s="363">
        <v>0.51183339279193885</v>
      </c>
      <c r="AD1289" s="865">
        <v>30756847000161</v>
      </c>
      <c r="AE1289" s="360" t="s">
        <v>1745</v>
      </c>
      <c r="AF1289" s="844" t="s">
        <v>1746</v>
      </c>
      <c r="AG1289" s="364" t="s">
        <v>1557</v>
      </c>
      <c r="AH1289" s="364" t="s">
        <v>1747</v>
      </c>
      <c r="AI1289" s="364">
        <v>200000</v>
      </c>
      <c r="AJ1289" s="364">
        <v>50000</v>
      </c>
      <c r="AK1289" s="364">
        <v>200000</v>
      </c>
      <c r="AL1289" s="359">
        <v>2.5000000000000001E-2</v>
      </c>
      <c r="AM1289" s="359">
        <v>0</v>
      </c>
      <c r="AN1289" s="664" t="s">
        <v>64</v>
      </c>
      <c r="AO1289" s="357" t="s">
        <v>1323</v>
      </c>
      <c r="AP1289" s="360" t="s">
        <v>1762</v>
      </c>
      <c r="AQ1289" s="366" t="s">
        <v>664</v>
      </c>
      <c r="AR1289" s="359">
        <v>0</v>
      </c>
      <c r="AS1289" s="359">
        <v>0</v>
      </c>
      <c r="AT1289" s="359" t="s">
        <v>1417</v>
      </c>
      <c r="AX1289" s="198"/>
      <c r="AY1289" s="184"/>
      <c r="AZ1289" s="184"/>
      <c r="BA1289" s="184"/>
      <c r="BB1289" s="848"/>
      <c r="BC1289" s="184"/>
      <c r="BD1289" s="184"/>
      <c r="BE1289" s="184"/>
      <c r="BF1289" s="184"/>
      <c r="BG1289" s="848"/>
      <c r="BH1289" s="186"/>
      <c r="BI1289" s="199"/>
      <c r="BJ1289" s="199"/>
      <c r="BK1289" s="199"/>
      <c r="BL1289" s="186"/>
      <c r="BM1289" s="186"/>
      <c r="BN1289" s="186"/>
      <c r="BO1289" s="186"/>
      <c r="BP1289" s="186"/>
      <c r="BQ1289" s="186"/>
      <c r="BR1289" s="186"/>
      <c r="BS1289" s="186"/>
      <c r="BT1289" s="187"/>
      <c r="BU1289" s="188"/>
      <c r="BV1289" s="189"/>
      <c r="BW1289" s="185"/>
    </row>
    <row r="1290" spans="2:75" customFormat="1" ht="18.75">
      <c r="B1290" s="353" t="s">
        <v>1687</v>
      </c>
      <c r="C1290" s="354">
        <v>30658954000157</v>
      </c>
      <c r="D1290" s="355" t="s">
        <v>13</v>
      </c>
      <c r="E1290" s="355" t="s">
        <v>615</v>
      </c>
      <c r="F1290" s="355" t="s">
        <v>619</v>
      </c>
      <c r="G1290" s="356" t="s">
        <v>34</v>
      </c>
      <c r="H1290" s="356" t="s">
        <v>1337</v>
      </c>
      <c r="I1290" s="356" t="s">
        <v>34</v>
      </c>
      <c r="J1290" s="356" t="s">
        <v>611</v>
      </c>
      <c r="K1290" s="357" t="s">
        <v>48</v>
      </c>
      <c r="L1290" s="358"/>
      <c r="M1290" s="358" t="s">
        <v>1417</v>
      </c>
      <c r="N1290" s="357">
        <v>477044</v>
      </c>
      <c r="O1290" s="357" t="s">
        <v>1320</v>
      </c>
      <c r="P1290" s="361">
        <v>43377</v>
      </c>
      <c r="Q1290" s="362">
        <v>237.13772158</v>
      </c>
      <c r="R1290" s="362">
        <v>310.48260676354573</v>
      </c>
      <c r="S1290" s="841">
        <v>60</v>
      </c>
      <c r="T1290" s="359">
        <v>0.13315177738462936</v>
      </c>
      <c r="U1290" s="664">
        <v>1.3313464413207114</v>
      </c>
      <c r="V1290" s="359">
        <v>0.1532809257450205</v>
      </c>
      <c r="W1290" s="664">
        <v>1.3338660672478335</v>
      </c>
      <c r="X1290" s="359">
        <v>0.16755825175716588</v>
      </c>
      <c r="Y1290" s="664">
        <v>1.1019890884382544</v>
      </c>
      <c r="Z1290" s="359">
        <v>0.16846673226173681</v>
      </c>
      <c r="AA1290" s="664">
        <v>0.88977711233449053</v>
      </c>
      <c r="AB1290" s="359">
        <v>7.9144079100538445E-2</v>
      </c>
      <c r="AC1290" s="363">
        <v>0.48476330917918165</v>
      </c>
      <c r="AD1290" s="865">
        <v>30658606000180</v>
      </c>
      <c r="AE1290" s="360" t="s">
        <v>1829</v>
      </c>
      <c r="AF1290" s="844" t="s">
        <v>1830</v>
      </c>
      <c r="AG1290" s="364" t="s">
        <v>1439</v>
      </c>
      <c r="AH1290" s="364" t="s">
        <v>1747</v>
      </c>
      <c r="AI1290" s="364">
        <v>50000</v>
      </c>
      <c r="AJ1290" s="364">
        <v>10000</v>
      </c>
      <c r="AK1290" s="364">
        <v>50000</v>
      </c>
      <c r="AL1290" s="359">
        <v>2.7000000000000003E-2</v>
      </c>
      <c r="AM1290" s="359">
        <v>0</v>
      </c>
      <c r="AN1290" s="664" t="s">
        <v>64</v>
      </c>
      <c r="AO1290" s="357" t="s">
        <v>1323</v>
      </c>
      <c r="AP1290" s="360" t="s">
        <v>1762</v>
      </c>
      <c r="AQ1290" s="366" t="s">
        <v>664</v>
      </c>
      <c r="AR1290" s="359">
        <v>0</v>
      </c>
      <c r="AS1290" s="359">
        <v>0</v>
      </c>
      <c r="AT1290" s="359" t="s">
        <v>1417</v>
      </c>
      <c r="AX1290" s="198"/>
      <c r="AY1290" s="184"/>
      <c r="AZ1290" s="184"/>
      <c r="BA1290" s="184"/>
      <c r="BB1290" s="848"/>
      <c r="BC1290" s="184"/>
      <c r="BD1290" s="184"/>
      <c r="BE1290" s="184"/>
      <c r="BF1290" s="184"/>
      <c r="BG1290" s="848"/>
      <c r="BH1290" s="186"/>
      <c r="BI1290" s="199"/>
      <c r="BJ1290" s="199"/>
      <c r="BK1290" s="199"/>
      <c r="BL1290" s="186"/>
      <c r="BM1290" s="186"/>
      <c r="BN1290" s="186"/>
      <c r="BO1290" s="186"/>
      <c r="BP1290" s="186"/>
      <c r="BQ1290" s="186"/>
      <c r="BR1290" s="186"/>
      <c r="BS1290" s="186"/>
      <c r="BT1290" s="187"/>
      <c r="BU1290" s="188"/>
      <c r="BV1290" s="189"/>
      <c r="BW1290" s="185"/>
    </row>
    <row r="1291" spans="2:75" customFormat="1" ht="18.75">
      <c r="B1291" s="353" t="s">
        <v>1688</v>
      </c>
      <c r="C1291" s="354">
        <v>30658606000180</v>
      </c>
      <c r="D1291" s="355" t="s">
        <v>13</v>
      </c>
      <c r="E1291" s="355" t="s">
        <v>615</v>
      </c>
      <c r="F1291" s="355" t="s">
        <v>619</v>
      </c>
      <c r="G1291" s="356" t="s">
        <v>34</v>
      </c>
      <c r="H1291" s="356" t="s">
        <v>1337</v>
      </c>
      <c r="I1291" s="356" t="s">
        <v>34</v>
      </c>
      <c r="J1291" s="356" t="s">
        <v>611</v>
      </c>
      <c r="K1291" s="357" t="s">
        <v>48</v>
      </c>
      <c r="L1291" s="358"/>
      <c r="M1291" s="358" t="s">
        <v>1417</v>
      </c>
      <c r="N1291" s="357">
        <v>476366</v>
      </c>
      <c r="O1291" s="357" t="s">
        <v>1320</v>
      </c>
      <c r="P1291" s="361">
        <v>43370</v>
      </c>
      <c r="Q1291" s="362">
        <v>800.34403813999995</v>
      </c>
      <c r="R1291" s="362">
        <v>1145.7593761865337</v>
      </c>
      <c r="S1291" s="841">
        <v>60</v>
      </c>
      <c r="T1291" s="359">
        <v>0.13563689575392157</v>
      </c>
      <c r="U1291" s="664">
        <v>1.3561944272973512</v>
      </c>
      <c r="V1291" s="359">
        <v>0.15623969666819049</v>
      </c>
      <c r="W1291" s="664">
        <v>1.3596135900788289</v>
      </c>
      <c r="X1291" s="359">
        <v>0.17282224651460854</v>
      </c>
      <c r="Y1291" s="664">
        <v>1.1366090771494333</v>
      </c>
      <c r="Z1291" s="359">
        <v>0.17608811162344207</v>
      </c>
      <c r="AA1291" s="664">
        <v>0.93003033520776413</v>
      </c>
      <c r="AB1291" s="359">
        <v>7.9696088266650561E-2</v>
      </c>
      <c r="AC1291" s="363">
        <v>0.51853130446778328</v>
      </c>
      <c r="AD1291" s="865">
        <v>30592665000100</v>
      </c>
      <c r="AE1291" s="360" t="s">
        <v>1829</v>
      </c>
      <c r="AF1291" s="844" t="s">
        <v>1830</v>
      </c>
      <c r="AG1291" s="364" t="s">
        <v>1439</v>
      </c>
      <c r="AH1291" s="364" t="s">
        <v>1747</v>
      </c>
      <c r="AI1291" s="364">
        <v>50000</v>
      </c>
      <c r="AJ1291" s="364">
        <v>10000</v>
      </c>
      <c r="AK1291" s="364">
        <v>50000</v>
      </c>
      <c r="AL1291" s="359">
        <v>2.5000000000000001E-2</v>
      </c>
      <c r="AM1291" s="359">
        <v>0</v>
      </c>
      <c r="AN1291" s="664" t="s">
        <v>64</v>
      </c>
      <c r="AO1291" s="357" t="s">
        <v>1323</v>
      </c>
      <c r="AP1291" s="360" t="s">
        <v>1762</v>
      </c>
      <c r="AQ1291" s="366" t="s">
        <v>664</v>
      </c>
      <c r="AR1291" s="359">
        <v>0</v>
      </c>
      <c r="AS1291" s="359">
        <v>0</v>
      </c>
      <c r="AT1291" s="359" t="s">
        <v>1417</v>
      </c>
      <c r="AX1291" s="198"/>
      <c r="AY1291" s="184"/>
      <c r="AZ1291" s="184"/>
      <c r="BA1291" s="184"/>
      <c r="BB1291" s="848"/>
      <c r="BC1291" s="184"/>
      <c r="BD1291" s="184"/>
      <c r="BE1291" s="184"/>
      <c r="BF1291" s="184"/>
      <c r="BG1291" s="848"/>
      <c r="BH1291" s="186"/>
      <c r="BI1291" s="199"/>
      <c r="BJ1291" s="199"/>
      <c r="BK1291" s="199"/>
      <c r="BL1291" s="186"/>
      <c r="BM1291" s="186"/>
      <c r="BN1291" s="186"/>
      <c r="BO1291" s="186"/>
      <c r="BP1291" s="186"/>
      <c r="BQ1291" s="186"/>
      <c r="BR1291" s="186"/>
      <c r="BS1291" s="186"/>
      <c r="BT1291" s="187"/>
      <c r="BU1291" s="188"/>
      <c r="BV1291" s="189"/>
      <c r="BW1291" s="185"/>
    </row>
    <row r="1292" spans="2:75" customFormat="1" ht="18.75">
      <c r="B1292" s="353" t="s">
        <v>40</v>
      </c>
      <c r="C1292" s="354">
        <v>40716583000176</v>
      </c>
      <c r="D1292" s="355" t="s">
        <v>13</v>
      </c>
      <c r="E1292" s="355" t="s">
        <v>615</v>
      </c>
      <c r="F1292" s="355" t="s">
        <v>619</v>
      </c>
      <c r="G1292" s="356" t="s">
        <v>34</v>
      </c>
      <c r="H1292" s="356" t="s">
        <v>1337</v>
      </c>
      <c r="I1292" s="356" t="s">
        <v>34</v>
      </c>
      <c r="J1292" s="356" t="s">
        <v>611</v>
      </c>
      <c r="K1292" s="357" t="s">
        <v>48</v>
      </c>
      <c r="L1292" s="358"/>
      <c r="M1292" s="358" t="s">
        <v>1414</v>
      </c>
      <c r="N1292" s="357">
        <v>575879</v>
      </c>
      <c r="O1292" s="357" t="s">
        <v>1320</v>
      </c>
      <c r="P1292" s="361">
        <v>44249</v>
      </c>
      <c r="Q1292" s="362">
        <v>0</v>
      </c>
      <c r="R1292" s="362">
        <v>0</v>
      </c>
      <c r="S1292" s="841">
        <v>60</v>
      </c>
      <c r="T1292" s="359"/>
      <c r="U1292" s="664"/>
      <c r="V1292" s="359"/>
      <c r="W1292" s="664"/>
      <c r="X1292" s="359"/>
      <c r="Y1292" s="664"/>
      <c r="Z1292" s="359"/>
      <c r="AA1292" s="664"/>
      <c r="AB1292" s="359"/>
      <c r="AC1292" s="363"/>
      <c r="AD1292" s="865">
        <v>40697810000163</v>
      </c>
      <c r="AE1292" s="360" t="s">
        <v>1813</v>
      </c>
      <c r="AF1292" s="844" t="s">
        <v>1760</v>
      </c>
      <c r="AG1292" s="364" t="s">
        <v>1435</v>
      </c>
      <c r="AH1292" s="364" t="s">
        <v>1747</v>
      </c>
      <c r="AI1292" s="364">
        <v>50000</v>
      </c>
      <c r="AJ1292" s="364">
        <v>10000</v>
      </c>
      <c r="AK1292" s="364">
        <v>10000</v>
      </c>
      <c r="AL1292" s="359">
        <v>0</v>
      </c>
      <c r="AM1292" s="359">
        <v>0</v>
      </c>
      <c r="AN1292" s="664" t="s">
        <v>64</v>
      </c>
      <c r="AO1292" s="357" t="s">
        <v>1323</v>
      </c>
      <c r="AP1292" s="360" t="s">
        <v>1762</v>
      </c>
      <c r="AQ1292" s="366" t="s">
        <v>664</v>
      </c>
      <c r="AR1292" s="359">
        <v>0</v>
      </c>
      <c r="AS1292" s="359">
        <v>0</v>
      </c>
      <c r="AT1292" s="359" t="s">
        <v>1417</v>
      </c>
      <c r="AX1292" s="198"/>
      <c r="AY1292" s="184"/>
      <c r="AZ1292" s="184"/>
      <c r="BA1292" s="184"/>
      <c r="BB1292" s="848"/>
      <c r="BC1292" s="184"/>
      <c r="BD1292" s="184"/>
      <c r="BE1292" s="184"/>
      <c r="BF1292" s="184"/>
      <c r="BG1292" s="848"/>
      <c r="BH1292" s="186"/>
      <c r="BI1292" s="199"/>
      <c r="BJ1292" s="199"/>
      <c r="BK1292" s="199"/>
      <c r="BL1292" s="186"/>
      <c r="BM1292" s="186"/>
      <c r="BN1292" s="186"/>
      <c r="BO1292" s="186"/>
      <c r="BP1292" s="186"/>
      <c r="BQ1292" s="186"/>
      <c r="BR1292" s="186"/>
      <c r="BS1292" s="186"/>
      <c r="BT1292" s="187"/>
      <c r="BU1292" s="188"/>
      <c r="BV1292" s="189"/>
      <c r="BW1292" s="185"/>
    </row>
    <row r="1293" spans="2:75" customFormat="1" ht="18.75">
      <c r="B1293" s="353" t="s">
        <v>974</v>
      </c>
      <c r="C1293" s="354">
        <v>7317588000150</v>
      </c>
      <c r="D1293" s="355" t="s">
        <v>14</v>
      </c>
      <c r="E1293" s="355" t="s">
        <v>607</v>
      </c>
      <c r="F1293" s="355" t="s">
        <v>1417</v>
      </c>
      <c r="G1293" s="356" t="s">
        <v>1417</v>
      </c>
      <c r="H1293" s="356" t="s">
        <v>34</v>
      </c>
      <c r="I1293" s="356" t="s">
        <v>34</v>
      </c>
      <c r="J1293" s="356" t="s">
        <v>608</v>
      </c>
      <c r="K1293" s="357" t="s">
        <v>48</v>
      </c>
      <c r="L1293" s="358"/>
      <c r="M1293" s="358" t="s">
        <v>34</v>
      </c>
      <c r="N1293" s="357">
        <v>323950</v>
      </c>
      <c r="O1293" s="357" t="s">
        <v>1320</v>
      </c>
      <c r="P1293" s="361">
        <v>41147</v>
      </c>
      <c r="Q1293" s="362">
        <v>296.43197700000002</v>
      </c>
      <c r="R1293" s="362">
        <v>332.65878385657339</v>
      </c>
      <c r="S1293" s="841">
        <v>61</v>
      </c>
      <c r="T1293" s="359">
        <v>-7.5288610714163151E-2</v>
      </c>
      <c r="U1293" s="664">
        <v>-0.7527892298180644</v>
      </c>
      <c r="V1293" s="359">
        <v>-2.5077027963494425E-2</v>
      </c>
      <c r="W1293" s="664">
        <v>-0.21822282521683489</v>
      </c>
      <c r="X1293" s="359">
        <v>-4.7266429618465056E-2</v>
      </c>
      <c r="Y1293" s="664">
        <v>-0.31085959147192899</v>
      </c>
      <c r="Z1293" s="359">
        <v>2.8462801426732298E-2</v>
      </c>
      <c r="AA1293" s="664">
        <v>0.15032967590943161</v>
      </c>
      <c r="AB1293" s="359">
        <v>0.2471055122843466</v>
      </c>
      <c r="AC1293" s="363">
        <v>-0.56652644745823855</v>
      </c>
      <c r="AD1293" s="865">
        <v>28767201000138</v>
      </c>
      <c r="AE1293" s="360" t="s">
        <v>1886</v>
      </c>
      <c r="AF1293" s="844" t="s">
        <v>1741</v>
      </c>
      <c r="AG1293" s="364" t="s">
        <v>1436</v>
      </c>
      <c r="AH1293" s="364" t="s">
        <v>1742</v>
      </c>
      <c r="AI1293" s="364">
        <v>1000</v>
      </c>
      <c r="AJ1293" s="364">
        <v>100</v>
      </c>
      <c r="AK1293" s="364">
        <v>1000</v>
      </c>
      <c r="AL1293" s="359">
        <v>0.02</v>
      </c>
      <c r="AM1293" s="359">
        <v>0.2</v>
      </c>
      <c r="AN1293" s="664" t="s">
        <v>2175</v>
      </c>
      <c r="AO1293" s="357" t="s">
        <v>1323</v>
      </c>
      <c r="AP1293" s="360" t="s">
        <v>1744</v>
      </c>
      <c r="AQ1293" s="366" t="s">
        <v>659</v>
      </c>
      <c r="AR1293" s="359">
        <v>5.8199999999999997E-3</v>
      </c>
      <c r="AS1293" s="359">
        <v>5.8199999999999997E-3</v>
      </c>
      <c r="AT1293" s="359" t="s">
        <v>1417</v>
      </c>
      <c r="AX1293" s="198"/>
      <c r="AY1293" s="184"/>
      <c r="AZ1293" s="184"/>
      <c r="BA1293" s="184"/>
      <c r="BB1293" s="848"/>
      <c r="BC1293" s="184"/>
      <c r="BD1293" s="184"/>
      <c r="BE1293" s="184"/>
      <c r="BF1293" s="184"/>
      <c r="BG1293" s="848"/>
      <c r="BH1293" s="186"/>
      <c r="BI1293" s="199"/>
      <c r="BJ1293" s="199"/>
      <c r="BK1293" s="199"/>
      <c r="BL1293" s="186"/>
      <c r="BM1293" s="186"/>
      <c r="BN1293" s="186"/>
      <c r="BO1293" s="186"/>
      <c r="BP1293" s="186"/>
      <c r="BQ1293" s="186"/>
      <c r="BR1293" s="186"/>
      <c r="BS1293" s="186"/>
      <c r="BT1293" s="187"/>
      <c r="BU1293" s="188"/>
      <c r="BV1293" s="189"/>
      <c r="BW1293" s="185"/>
    </row>
    <row r="1294" spans="2:75" customFormat="1" ht="18.75">
      <c r="B1294" s="353" t="s">
        <v>984</v>
      </c>
      <c r="C1294" s="354">
        <v>37227745000106</v>
      </c>
      <c r="D1294" s="355" t="s">
        <v>11</v>
      </c>
      <c r="E1294" s="355" t="s">
        <v>620</v>
      </c>
      <c r="F1294" s="355" t="s">
        <v>663</v>
      </c>
      <c r="G1294" s="356" t="s">
        <v>738</v>
      </c>
      <c r="H1294" s="356" t="s">
        <v>34</v>
      </c>
      <c r="I1294" s="356" t="s">
        <v>1417</v>
      </c>
      <c r="J1294" s="356" t="s">
        <v>608</v>
      </c>
      <c r="K1294" s="357" t="s">
        <v>48</v>
      </c>
      <c r="L1294" s="358"/>
      <c r="M1294" s="358" t="s">
        <v>34</v>
      </c>
      <c r="N1294" s="357">
        <v>541753</v>
      </c>
      <c r="O1294" s="357" t="s">
        <v>1320</v>
      </c>
      <c r="P1294" s="361">
        <v>44010</v>
      </c>
      <c r="Q1294" s="362">
        <v>22.506773599999999</v>
      </c>
      <c r="R1294" s="362">
        <v>24.410428882270907</v>
      </c>
      <c r="S1294" s="841">
        <v>61</v>
      </c>
      <c r="T1294" s="359">
        <v>0.12118848879033473</v>
      </c>
      <c r="U1294" s="664">
        <v>1.2117289490922869</v>
      </c>
      <c r="V1294" s="359">
        <v>0.13977604235430308</v>
      </c>
      <c r="W1294" s="664">
        <v>1.2163452106281245</v>
      </c>
      <c r="X1294" s="359">
        <v>0.2143075600238642</v>
      </c>
      <c r="Y1294" s="664">
        <v>1.4094477009606579</v>
      </c>
      <c r="Z1294" s="359"/>
      <c r="AA1294" s="664"/>
      <c r="AB1294" s="359">
        <v>4.6815893834158259E-3</v>
      </c>
      <c r="AC1294" s="363">
        <v>5.3104320477288391</v>
      </c>
      <c r="AD1294" s="865">
        <v>0</v>
      </c>
      <c r="AE1294" s="360" t="s">
        <v>1889</v>
      </c>
      <c r="AF1294" s="844" t="s">
        <v>1760</v>
      </c>
      <c r="AG1294" s="364" t="s">
        <v>1435</v>
      </c>
      <c r="AH1294" s="364" t="s">
        <v>1742</v>
      </c>
      <c r="AI1294" s="364">
        <v>1000</v>
      </c>
      <c r="AJ1294" s="364">
        <v>1000</v>
      </c>
      <c r="AK1294" s="364">
        <v>1000</v>
      </c>
      <c r="AL1294" s="359">
        <v>4.0000000000000001E-3</v>
      </c>
      <c r="AM1294" s="359">
        <v>0.15</v>
      </c>
      <c r="AN1294" s="664" t="s">
        <v>34</v>
      </c>
      <c r="AO1294" s="357" t="s">
        <v>1323</v>
      </c>
      <c r="AP1294" s="360" t="s">
        <v>1749</v>
      </c>
      <c r="AQ1294" s="366" t="s">
        <v>675</v>
      </c>
      <c r="AR1294" s="359">
        <v>1.6000000000000001E-3</v>
      </c>
      <c r="AS1294" s="359">
        <v>1.6000000000000001E-3</v>
      </c>
      <c r="AT1294" s="359" t="s">
        <v>1417</v>
      </c>
      <c r="AX1294" s="198"/>
      <c r="AY1294" s="184"/>
      <c r="AZ1294" s="184"/>
      <c r="BA1294" s="184"/>
      <c r="BB1294" s="848"/>
      <c r="BC1294" s="184"/>
      <c r="BD1294" s="184"/>
      <c r="BE1294" s="184"/>
      <c r="BF1294" s="184"/>
      <c r="BG1294" s="848"/>
      <c r="BH1294" s="186"/>
      <c r="BI1294" s="199"/>
      <c r="BJ1294" s="199"/>
      <c r="BK1294" s="199"/>
      <c r="BL1294" s="186"/>
      <c r="BM1294" s="186"/>
      <c r="BN1294" s="186"/>
      <c r="BO1294" s="186"/>
      <c r="BP1294" s="186"/>
      <c r="BQ1294" s="186"/>
      <c r="BR1294" s="186"/>
      <c r="BS1294" s="186"/>
      <c r="BT1294" s="187"/>
      <c r="BU1294" s="188"/>
      <c r="BV1294" s="189"/>
      <c r="BW1294" s="185"/>
    </row>
    <row r="1295" spans="2:75" customFormat="1" ht="18.75">
      <c r="B1295" s="353" t="s">
        <v>1063</v>
      </c>
      <c r="C1295" s="354">
        <v>32228412000170</v>
      </c>
      <c r="D1295" s="355" t="s">
        <v>11</v>
      </c>
      <c r="E1295" s="355" t="s">
        <v>620</v>
      </c>
      <c r="F1295" s="355" t="s">
        <v>663</v>
      </c>
      <c r="G1295" s="356" t="s">
        <v>738</v>
      </c>
      <c r="H1295" s="356" t="s">
        <v>34</v>
      </c>
      <c r="I1295" s="356" t="s">
        <v>1417</v>
      </c>
      <c r="J1295" s="356" t="s">
        <v>608</v>
      </c>
      <c r="K1295" s="357" t="s">
        <v>48</v>
      </c>
      <c r="L1295" s="358"/>
      <c r="M1295" s="358" t="s">
        <v>34</v>
      </c>
      <c r="N1295" s="357">
        <v>496596</v>
      </c>
      <c r="O1295" s="357" t="s">
        <v>1320</v>
      </c>
      <c r="P1295" s="361">
        <v>43608</v>
      </c>
      <c r="Q1295" s="362">
        <v>0</v>
      </c>
      <c r="R1295" s="362">
        <v>0</v>
      </c>
      <c r="S1295" s="841">
        <v>61</v>
      </c>
      <c r="T1295" s="359"/>
      <c r="U1295" s="664"/>
      <c r="V1295" s="359"/>
      <c r="W1295" s="664"/>
      <c r="X1295" s="359"/>
      <c r="Y1295" s="664"/>
      <c r="Z1295" s="359"/>
      <c r="AA1295" s="664"/>
      <c r="AB1295" s="359"/>
      <c r="AC1295" s="363"/>
      <c r="AD1295" s="865">
        <v>32236271000137</v>
      </c>
      <c r="AE1295" s="360" t="s">
        <v>2684</v>
      </c>
      <c r="AF1295" s="844" t="s">
        <v>1741</v>
      </c>
      <c r="AG1295" s="364" t="s">
        <v>1436</v>
      </c>
      <c r="AH1295" s="364" t="s">
        <v>1742</v>
      </c>
      <c r="AI1295" s="364">
        <v>3000</v>
      </c>
      <c r="AJ1295" s="364">
        <v>1000</v>
      </c>
      <c r="AK1295" s="364">
        <v>1000</v>
      </c>
      <c r="AL1295" s="359">
        <v>7.4999999999999997E-3</v>
      </c>
      <c r="AM1295" s="359">
        <v>0.2</v>
      </c>
      <c r="AN1295" s="664" t="s">
        <v>64</v>
      </c>
      <c r="AO1295" s="357" t="s">
        <v>1323</v>
      </c>
      <c r="AP1295" s="360" t="s">
        <v>1749</v>
      </c>
      <c r="AQ1295" s="366" t="s">
        <v>675</v>
      </c>
      <c r="AR1295" s="359">
        <v>2.5000000000000001E-3</v>
      </c>
      <c r="AS1295" s="359">
        <v>2.5000000000000001E-3</v>
      </c>
      <c r="AT1295" s="359" t="s">
        <v>1417</v>
      </c>
      <c r="AX1295" s="198"/>
      <c r="AY1295" s="184"/>
      <c r="AZ1295" s="184"/>
      <c r="BA1295" s="184"/>
      <c r="BB1295" s="848"/>
      <c r="BC1295" s="184"/>
      <c r="BD1295" s="184"/>
      <c r="BE1295" s="184"/>
      <c r="BF1295" s="184"/>
      <c r="BG1295" s="848"/>
      <c r="BH1295" s="186"/>
      <c r="BI1295" s="199"/>
      <c r="BJ1295" s="199"/>
      <c r="BK1295" s="199"/>
      <c r="BL1295" s="186"/>
      <c r="BM1295" s="186"/>
      <c r="BN1295" s="186"/>
      <c r="BO1295" s="186"/>
      <c r="BP1295" s="186"/>
      <c r="BQ1295" s="186"/>
      <c r="BR1295" s="186"/>
      <c r="BS1295" s="186"/>
      <c r="BT1295" s="187"/>
      <c r="BU1295" s="188"/>
      <c r="BV1295" s="189"/>
      <c r="BW1295" s="185"/>
    </row>
    <row r="1296" spans="2:75" customFormat="1" ht="18.75">
      <c r="B1296" s="353" t="s">
        <v>357</v>
      </c>
      <c r="C1296" s="354">
        <v>36015100000139</v>
      </c>
      <c r="D1296" s="355" t="s">
        <v>11</v>
      </c>
      <c r="E1296" s="355" t="s">
        <v>620</v>
      </c>
      <c r="F1296" s="355" t="s">
        <v>663</v>
      </c>
      <c r="G1296" s="356" t="s">
        <v>738</v>
      </c>
      <c r="H1296" s="356" t="s">
        <v>34</v>
      </c>
      <c r="I1296" s="356" t="s">
        <v>1303</v>
      </c>
      <c r="J1296" s="356" t="s">
        <v>608</v>
      </c>
      <c r="K1296" s="357" t="s">
        <v>48</v>
      </c>
      <c r="L1296" s="358"/>
      <c r="M1296" s="358" t="s">
        <v>34</v>
      </c>
      <c r="N1296" s="357">
        <v>526827</v>
      </c>
      <c r="O1296" s="357" t="s">
        <v>1320</v>
      </c>
      <c r="P1296" s="361">
        <v>43874</v>
      </c>
      <c r="Q1296" s="362">
        <v>33.039971209999997</v>
      </c>
      <c r="R1296" s="362">
        <v>26.392774400478064</v>
      </c>
      <c r="S1296" s="841">
        <v>61</v>
      </c>
      <c r="T1296" s="359">
        <v>0.15528096513992384</v>
      </c>
      <c r="U1296" s="664">
        <v>1.5526098442283931</v>
      </c>
      <c r="V1296" s="359">
        <v>0.17794093338834482</v>
      </c>
      <c r="W1296" s="664">
        <v>1.5484599396010028</v>
      </c>
      <c r="X1296" s="359">
        <v>0.23968167463076639</v>
      </c>
      <c r="Y1296" s="664">
        <v>1.5763269631417407</v>
      </c>
      <c r="Z1296" s="359"/>
      <c r="AA1296" s="664"/>
      <c r="AB1296" s="359">
        <v>2.9266799411646512E-2</v>
      </c>
      <c r="AC1296" s="363">
        <v>2.1535034440752496</v>
      </c>
      <c r="AD1296" s="865">
        <v>36247749000185</v>
      </c>
      <c r="AE1296" s="360" t="s">
        <v>2019</v>
      </c>
      <c r="AF1296" s="844" t="s">
        <v>1760</v>
      </c>
      <c r="AG1296" s="364" t="s">
        <v>1435</v>
      </c>
      <c r="AH1296" s="364" t="s">
        <v>1747</v>
      </c>
      <c r="AI1296" s="364">
        <v>500</v>
      </c>
      <c r="AJ1296" s="364">
        <v>100</v>
      </c>
      <c r="AK1296" s="364">
        <v>100</v>
      </c>
      <c r="AL1296" s="359">
        <v>8.0000000000000002E-3</v>
      </c>
      <c r="AM1296" s="359">
        <v>0.2</v>
      </c>
      <c r="AN1296" s="664" t="s">
        <v>34</v>
      </c>
      <c r="AO1296" s="357" t="s">
        <v>1323</v>
      </c>
      <c r="AP1296" s="360" t="s">
        <v>1762</v>
      </c>
      <c r="AQ1296" s="366" t="s">
        <v>664</v>
      </c>
      <c r="AR1296" s="359">
        <v>2.13333333333333E-3</v>
      </c>
      <c r="AS1296" s="359">
        <v>2.13333333333333E-3</v>
      </c>
      <c r="AT1296" s="359" t="s">
        <v>1417</v>
      </c>
      <c r="AX1296" s="198"/>
      <c r="AY1296" s="184"/>
      <c r="AZ1296" s="184"/>
      <c r="BA1296" s="184"/>
      <c r="BB1296" s="848"/>
      <c r="BC1296" s="184"/>
      <c r="BD1296" s="184"/>
      <c r="BE1296" s="184"/>
      <c r="BF1296" s="184"/>
      <c r="BG1296" s="848"/>
      <c r="BH1296" s="186"/>
      <c r="BI1296" s="199"/>
      <c r="BJ1296" s="199"/>
      <c r="BK1296" s="199"/>
      <c r="BL1296" s="186"/>
      <c r="BM1296" s="186"/>
      <c r="BN1296" s="186"/>
      <c r="BO1296" s="186"/>
      <c r="BP1296" s="186"/>
      <c r="BQ1296" s="186"/>
      <c r="BR1296" s="186"/>
      <c r="BS1296" s="186"/>
      <c r="BT1296" s="187"/>
      <c r="BU1296" s="188"/>
      <c r="BV1296" s="189"/>
      <c r="BW1296" s="185"/>
    </row>
    <row r="1297" spans="2:75" customFormat="1" ht="18.75">
      <c r="B1297" s="353" t="s">
        <v>279</v>
      </c>
      <c r="C1297" s="354">
        <v>23711364000185</v>
      </c>
      <c r="D1297" s="355" t="s">
        <v>11</v>
      </c>
      <c r="E1297" s="355" t="s">
        <v>620</v>
      </c>
      <c r="F1297" s="355" t="s">
        <v>685</v>
      </c>
      <c r="G1297" s="356" t="s">
        <v>738</v>
      </c>
      <c r="H1297" s="356" t="s">
        <v>34</v>
      </c>
      <c r="I1297" s="356" t="s">
        <v>1318</v>
      </c>
      <c r="J1297" s="356" t="s">
        <v>608</v>
      </c>
      <c r="K1297" s="357" t="s">
        <v>48</v>
      </c>
      <c r="L1297" s="358"/>
      <c r="M1297" s="358" t="s">
        <v>34</v>
      </c>
      <c r="N1297" s="357">
        <v>421960</v>
      </c>
      <c r="O1297" s="357" t="s">
        <v>1320</v>
      </c>
      <c r="P1297" s="361">
        <v>42593</v>
      </c>
      <c r="Q1297" s="362">
        <v>275.33123899999998</v>
      </c>
      <c r="R1297" s="362">
        <v>228.01764635059766</v>
      </c>
      <c r="S1297" s="841">
        <v>61</v>
      </c>
      <c r="T1297" s="359">
        <v>0.12631895381678326</v>
      </c>
      <c r="U1297" s="664">
        <v>1.2630269977510884</v>
      </c>
      <c r="V1297" s="359">
        <v>0.14740804092639204</v>
      </c>
      <c r="W1297" s="664">
        <v>1.2827596315426204</v>
      </c>
      <c r="X1297" s="359">
        <v>0.2229339920827309</v>
      </c>
      <c r="Y1297" s="664">
        <v>1.4661816063418265</v>
      </c>
      <c r="Z1297" s="359">
        <v>0.28351530429995875</v>
      </c>
      <c r="AA1297" s="664">
        <v>1.4974198488679757</v>
      </c>
      <c r="AB1297" s="359">
        <v>1.1955036131366405E-3</v>
      </c>
      <c r="AC1297" s="363">
        <v>27.179558899730093</v>
      </c>
      <c r="AD1297" s="865">
        <v>0</v>
      </c>
      <c r="AE1297" s="360" t="s">
        <v>1879</v>
      </c>
      <c r="AF1297" s="844" t="s">
        <v>1760</v>
      </c>
      <c r="AG1297" s="364" t="s">
        <v>1435</v>
      </c>
      <c r="AH1297" s="364" t="s">
        <v>1742</v>
      </c>
      <c r="AI1297" s="364">
        <v>100</v>
      </c>
      <c r="AJ1297" s="364">
        <v>100</v>
      </c>
      <c r="AK1297" s="364">
        <v>100</v>
      </c>
      <c r="AL1297" s="359">
        <v>0.01</v>
      </c>
      <c r="AM1297" s="359">
        <v>0</v>
      </c>
      <c r="AN1297" s="664" t="s">
        <v>64</v>
      </c>
      <c r="AO1297" s="357" t="s">
        <v>1323</v>
      </c>
      <c r="AP1297" s="360" t="s">
        <v>1762</v>
      </c>
      <c r="AQ1297" s="366" t="s">
        <v>671</v>
      </c>
      <c r="AR1297" s="359">
        <v>3.0000000000000001E-3</v>
      </c>
      <c r="AS1297" s="359">
        <v>3.0000000000000001E-3</v>
      </c>
      <c r="AT1297" s="359" t="s">
        <v>1417</v>
      </c>
      <c r="AX1297" s="198"/>
      <c r="AY1297" s="184"/>
      <c r="AZ1297" s="184"/>
      <c r="BA1297" s="184"/>
      <c r="BB1297" s="848"/>
      <c r="BC1297" s="184"/>
      <c r="BD1297" s="184"/>
      <c r="BE1297" s="184"/>
      <c r="BF1297" s="184"/>
      <c r="BG1297" s="848"/>
      <c r="BH1297" s="186"/>
      <c r="BI1297" s="199"/>
      <c r="BJ1297" s="199"/>
      <c r="BK1297" s="199"/>
      <c r="BL1297" s="186"/>
      <c r="BM1297" s="186"/>
      <c r="BN1297" s="186"/>
      <c r="BO1297" s="186"/>
      <c r="BP1297" s="186"/>
      <c r="BQ1297" s="186"/>
      <c r="BR1297" s="186"/>
      <c r="BS1297" s="186"/>
      <c r="BT1297" s="187"/>
      <c r="BU1297" s="188"/>
      <c r="BV1297" s="189"/>
      <c r="BW1297" s="185"/>
    </row>
    <row r="1298" spans="2:75" customFormat="1" ht="18.75">
      <c r="B1298" s="353" t="s">
        <v>1501</v>
      </c>
      <c r="C1298" s="354">
        <v>28951272000196</v>
      </c>
      <c r="D1298" s="355" t="s">
        <v>13</v>
      </c>
      <c r="E1298" s="355" t="s">
        <v>615</v>
      </c>
      <c r="F1298" s="355" t="s">
        <v>619</v>
      </c>
      <c r="G1298" s="356" t="s">
        <v>34</v>
      </c>
      <c r="H1298" s="356" t="s">
        <v>1337</v>
      </c>
      <c r="I1298" s="356" t="s">
        <v>34</v>
      </c>
      <c r="J1298" s="356" t="s">
        <v>611</v>
      </c>
      <c r="K1298" s="357" t="s">
        <v>48</v>
      </c>
      <c r="L1298" s="358"/>
      <c r="M1298" s="358" t="s">
        <v>1417</v>
      </c>
      <c r="N1298" s="357">
        <v>459526</v>
      </c>
      <c r="O1298" s="357" t="s">
        <v>1320</v>
      </c>
      <c r="P1298" s="361">
        <v>43160</v>
      </c>
      <c r="Q1298" s="362">
        <v>4.4910152099999996</v>
      </c>
      <c r="R1298" s="362">
        <v>9.2992879545418337</v>
      </c>
      <c r="S1298" s="841">
        <v>61</v>
      </c>
      <c r="T1298" s="359">
        <v>-1.4577836140038269E-2</v>
      </c>
      <c r="U1298" s="664">
        <v>-0.14575960342709496</v>
      </c>
      <c r="V1298" s="359">
        <v>-2.4178387195237461E-2</v>
      </c>
      <c r="W1298" s="664">
        <v>-0.21040276266438501</v>
      </c>
      <c r="X1298" s="359">
        <v>5.403003832333142E-2</v>
      </c>
      <c r="Y1298" s="664">
        <v>0.35534216939969715</v>
      </c>
      <c r="Z1298" s="359">
        <v>7.2942685676330221E-2</v>
      </c>
      <c r="AA1298" s="664">
        <v>0.38525548252560615</v>
      </c>
      <c r="AB1298" s="359">
        <v>0.10237810903870743</v>
      </c>
      <c r="AC1298" s="363">
        <v>-1.3586221562360881</v>
      </c>
      <c r="AD1298" s="865">
        <v>26744792000100</v>
      </c>
      <c r="AE1298" s="360" t="s">
        <v>1944</v>
      </c>
      <c r="AF1298" s="844" t="s">
        <v>1746</v>
      </c>
      <c r="AG1298" s="364" t="s">
        <v>59</v>
      </c>
      <c r="AH1298" s="364" t="s">
        <v>1747</v>
      </c>
      <c r="AI1298" s="364">
        <v>50000</v>
      </c>
      <c r="AJ1298" s="364">
        <v>50000</v>
      </c>
      <c r="AK1298" s="364">
        <v>50000</v>
      </c>
      <c r="AL1298" s="359">
        <v>2.5000000000000001E-2</v>
      </c>
      <c r="AM1298" s="359">
        <v>0.2</v>
      </c>
      <c r="AN1298" s="664" t="s">
        <v>64</v>
      </c>
      <c r="AO1298" s="357" t="s">
        <v>1323</v>
      </c>
      <c r="AP1298" s="360" t="s">
        <v>1762</v>
      </c>
      <c r="AQ1298" s="366" t="s">
        <v>664</v>
      </c>
      <c r="AR1298" s="359">
        <v>0</v>
      </c>
      <c r="AS1298" s="359">
        <v>0</v>
      </c>
      <c r="AT1298" s="359" t="s">
        <v>1417</v>
      </c>
      <c r="AX1298" s="198"/>
      <c r="AY1298" s="184"/>
      <c r="AZ1298" s="184"/>
      <c r="BA1298" s="184"/>
      <c r="BB1298" s="848"/>
      <c r="BC1298" s="184"/>
      <c r="BD1298" s="184"/>
      <c r="BE1298" s="184"/>
      <c r="BF1298" s="184"/>
      <c r="BG1298" s="848"/>
      <c r="BH1298" s="186"/>
      <c r="BI1298" s="199"/>
      <c r="BJ1298" s="199"/>
      <c r="BK1298" s="199"/>
      <c r="BL1298" s="186"/>
      <c r="BM1298" s="186"/>
      <c r="BN1298" s="186"/>
      <c r="BO1298" s="186"/>
      <c r="BP1298" s="186"/>
      <c r="BQ1298" s="186"/>
      <c r="BR1298" s="186"/>
      <c r="BS1298" s="186"/>
      <c r="BT1298" s="187"/>
      <c r="BU1298" s="188"/>
      <c r="BV1298" s="189"/>
      <c r="BW1298" s="185"/>
    </row>
    <row r="1299" spans="2:75" customFormat="1" ht="18.75">
      <c r="B1299" s="353" t="s">
        <v>74</v>
      </c>
      <c r="C1299" s="354">
        <v>29286406000164</v>
      </c>
      <c r="D1299" s="355" t="s">
        <v>13</v>
      </c>
      <c r="E1299" s="355" t="s">
        <v>615</v>
      </c>
      <c r="F1299" s="355" t="s">
        <v>619</v>
      </c>
      <c r="G1299" s="356" t="s">
        <v>34</v>
      </c>
      <c r="H1299" s="356" t="s">
        <v>1337</v>
      </c>
      <c r="I1299" s="356" t="s">
        <v>34</v>
      </c>
      <c r="J1299" s="356" t="s">
        <v>611</v>
      </c>
      <c r="K1299" s="357" t="s">
        <v>48</v>
      </c>
      <c r="L1299" s="358"/>
      <c r="M1299" s="358" t="s">
        <v>34</v>
      </c>
      <c r="N1299" s="357">
        <v>459518</v>
      </c>
      <c r="O1299" s="357" t="s">
        <v>1320</v>
      </c>
      <c r="P1299" s="361">
        <v>43160</v>
      </c>
      <c r="Q1299" s="362">
        <v>53.23065064</v>
      </c>
      <c r="R1299" s="362">
        <v>154.65222450015924</v>
      </c>
      <c r="S1299" s="841">
        <v>61</v>
      </c>
      <c r="T1299" s="359">
        <v>-1.1345832903131625E-2</v>
      </c>
      <c r="U1299" s="664">
        <v>-0.11344372982547531</v>
      </c>
      <c r="V1299" s="359">
        <v>-1.9767068906115126E-2</v>
      </c>
      <c r="W1299" s="664">
        <v>-0.17201502623148965</v>
      </c>
      <c r="X1299" s="359">
        <v>6.1077077375337296E-2</v>
      </c>
      <c r="Y1299" s="664">
        <v>0.40168879846552957</v>
      </c>
      <c r="Z1299" s="359">
        <v>7.7618680350594271E-2</v>
      </c>
      <c r="AA1299" s="664">
        <v>0.40995230535050697</v>
      </c>
      <c r="AB1299" s="359">
        <v>0.10139734496665018</v>
      </c>
      <c r="AC1299" s="363">
        <v>-1.3282581413617573</v>
      </c>
      <c r="AD1299" s="865">
        <v>26744792000100</v>
      </c>
      <c r="AE1299" s="360" t="s">
        <v>1944</v>
      </c>
      <c r="AF1299" s="844" t="s">
        <v>1741</v>
      </c>
      <c r="AG1299" s="364" t="s">
        <v>1436</v>
      </c>
      <c r="AH1299" s="364" t="s">
        <v>1747</v>
      </c>
      <c r="AI1299" s="364">
        <v>5000</v>
      </c>
      <c r="AJ1299" s="364">
        <v>5000</v>
      </c>
      <c r="AK1299" s="364">
        <v>5000</v>
      </c>
      <c r="AL1299" s="359">
        <v>1.9E-2</v>
      </c>
      <c r="AM1299" s="359">
        <v>0.2</v>
      </c>
      <c r="AN1299" s="664" t="s">
        <v>64</v>
      </c>
      <c r="AO1299" s="357" t="s">
        <v>1323</v>
      </c>
      <c r="AP1299" s="360" t="s">
        <v>1762</v>
      </c>
      <c r="AQ1299" s="366" t="s">
        <v>664</v>
      </c>
      <c r="AR1299" s="359">
        <v>3.8E-3</v>
      </c>
      <c r="AS1299" s="359">
        <v>3.8E-3</v>
      </c>
      <c r="AT1299" s="359" t="s">
        <v>1417</v>
      </c>
      <c r="AX1299" s="198"/>
      <c r="AY1299" s="184"/>
      <c r="AZ1299" s="184"/>
      <c r="BA1299" s="184"/>
      <c r="BB1299" s="848"/>
      <c r="BC1299" s="184"/>
      <c r="BD1299" s="184"/>
      <c r="BE1299" s="184"/>
      <c r="BF1299" s="184"/>
      <c r="BG1299" s="848"/>
      <c r="BH1299" s="186"/>
      <c r="BI1299" s="199"/>
      <c r="BJ1299" s="199"/>
      <c r="BK1299" s="199"/>
      <c r="BL1299" s="186"/>
      <c r="BM1299" s="186"/>
      <c r="BN1299" s="186"/>
      <c r="BO1299" s="186"/>
      <c r="BP1299" s="186"/>
      <c r="BQ1299" s="186"/>
      <c r="BR1299" s="186"/>
      <c r="BS1299" s="186"/>
      <c r="BT1299" s="187"/>
      <c r="BU1299" s="188"/>
      <c r="BV1299" s="189"/>
      <c r="BW1299" s="185"/>
    </row>
    <row r="1300" spans="2:75" customFormat="1" ht="18.75">
      <c r="B1300" s="353" t="s">
        <v>835</v>
      </c>
      <c r="C1300" s="354">
        <v>26623189000162</v>
      </c>
      <c r="D1300" s="355" t="s">
        <v>13</v>
      </c>
      <c r="E1300" s="355" t="s">
        <v>615</v>
      </c>
      <c r="F1300" s="355" t="s">
        <v>619</v>
      </c>
      <c r="G1300" s="356" t="s">
        <v>34</v>
      </c>
      <c r="H1300" s="356" t="s">
        <v>1336</v>
      </c>
      <c r="I1300" s="356" t="s">
        <v>34</v>
      </c>
      <c r="J1300" s="356" t="s">
        <v>1417</v>
      </c>
      <c r="K1300" s="357" t="s">
        <v>48</v>
      </c>
      <c r="L1300" s="358"/>
      <c r="M1300" s="358" t="s">
        <v>34</v>
      </c>
      <c r="N1300" s="357">
        <v>433772</v>
      </c>
      <c r="O1300" s="357" t="s">
        <v>1320</v>
      </c>
      <c r="P1300" s="361">
        <v>42763</v>
      </c>
      <c r="Q1300" s="362">
        <v>317.505516</v>
      </c>
      <c r="R1300" s="362">
        <v>326.90677776518191</v>
      </c>
      <c r="S1300" s="841">
        <v>61</v>
      </c>
      <c r="T1300" s="359">
        <v>0.1454793769046967</v>
      </c>
      <c r="U1300" s="664">
        <v>1.4546065740312129</v>
      </c>
      <c r="V1300" s="359">
        <v>0.14581842012401136</v>
      </c>
      <c r="W1300" s="664">
        <v>1.2689265910792948</v>
      </c>
      <c r="X1300" s="359">
        <v>0.18833645652760223</v>
      </c>
      <c r="Y1300" s="664">
        <v>1.238642190832403</v>
      </c>
      <c r="Z1300" s="359">
        <v>0.25285600446000056</v>
      </c>
      <c r="AA1300" s="664">
        <v>1.335489104966491</v>
      </c>
      <c r="AB1300" s="359">
        <v>4.808904624513461E-2</v>
      </c>
      <c r="AC1300" s="363">
        <v>0.64263366564134028</v>
      </c>
      <c r="AD1300" s="865">
        <v>0</v>
      </c>
      <c r="AE1300" s="360" t="s">
        <v>1813</v>
      </c>
      <c r="AF1300" s="844" t="s">
        <v>1760</v>
      </c>
      <c r="AG1300" s="364" t="s">
        <v>1435</v>
      </c>
      <c r="AH1300" s="364" t="s">
        <v>1742</v>
      </c>
      <c r="AI1300" s="364">
        <v>5000</v>
      </c>
      <c r="AJ1300" s="364">
        <v>1000</v>
      </c>
      <c r="AK1300" s="364">
        <v>5000</v>
      </c>
      <c r="AL1300" s="359">
        <v>5.0000000000000001E-3</v>
      </c>
      <c r="AM1300" s="359">
        <v>0.1</v>
      </c>
      <c r="AN1300" s="664" t="s">
        <v>34</v>
      </c>
      <c r="AO1300" s="357" t="s">
        <v>1323</v>
      </c>
      <c r="AP1300" s="360" t="s">
        <v>1762</v>
      </c>
      <c r="AQ1300" s="366" t="s">
        <v>668</v>
      </c>
      <c r="AR1300" s="359">
        <v>4.0000000000000001E-3</v>
      </c>
      <c r="AS1300" s="359">
        <v>4.0000000000000001E-3</v>
      </c>
      <c r="AT1300" s="359" t="s">
        <v>1417</v>
      </c>
      <c r="AX1300" s="198"/>
      <c r="AY1300" s="184"/>
      <c r="AZ1300" s="184"/>
      <c r="BA1300" s="184"/>
      <c r="BB1300" s="848"/>
      <c r="BC1300" s="184"/>
      <c r="BD1300" s="184"/>
      <c r="BE1300" s="184"/>
      <c r="BF1300" s="184"/>
      <c r="BG1300" s="848"/>
      <c r="BH1300" s="186"/>
      <c r="BI1300" s="199"/>
      <c r="BJ1300" s="199"/>
      <c r="BK1300" s="199"/>
      <c r="BL1300" s="186"/>
      <c r="BM1300" s="186"/>
      <c r="BN1300" s="186"/>
      <c r="BO1300" s="186"/>
      <c r="BP1300" s="186"/>
      <c r="BQ1300" s="186"/>
      <c r="BR1300" s="186"/>
      <c r="BS1300" s="186"/>
      <c r="BT1300" s="187"/>
      <c r="BU1300" s="188"/>
      <c r="BV1300" s="189"/>
      <c r="BW1300" s="185"/>
    </row>
    <row r="1301" spans="2:75" customFormat="1" ht="18.75">
      <c r="B1301" s="353" t="s">
        <v>1542</v>
      </c>
      <c r="C1301" s="354">
        <v>17408524000119</v>
      </c>
      <c r="D1301" s="355" t="s">
        <v>13</v>
      </c>
      <c r="E1301" s="355" t="s">
        <v>615</v>
      </c>
      <c r="F1301" s="355" t="s">
        <v>619</v>
      </c>
      <c r="G1301" s="356" t="s">
        <v>34</v>
      </c>
      <c r="H1301" s="356" t="s">
        <v>1337</v>
      </c>
      <c r="I1301" s="356" t="s">
        <v>34</v>
      </c>
      <c r="J1301" s="356" t="s">
        <v>611</v>
      </c>
      <c r="K1301" s="357" t="s">
        <v>48</v>
      </c>
      <c r="L1301" s="358"/>
      <c r="M1301" s="358" t="s">
        <v>1417</v>
      </c>
      <c r="N1301" s="357">
        <v>327840</v>
      </c>
      <c r="O1301" s="357" t="s">
        <v>1320</v>
      </c>
      <c r="P1301" s="361">
        <v>41315</v>
      </c>
      <c r="Q1301" s="362">
        <v>1243.563562</v>
      </c>
      <c r="R1301" s="362">
        <v>64048149.711158715</v>
      </c>
      <c r="S1301" s="841">
        <v>61</v>
      </c>
      <c r="T1301" s="359">
        <v>0.26685258512963306</v>
      </c>
      <c r="U1301" s="664">
        <v>2.6681824797825104</v>
      </c>
      <c r="V1301" s="359">
        <v>0.29047650832391292</v>
      </c>
      <c r="W1301" s="664">
        <v>2.5277558567882492</v>
      </c>
      <c r="X1301" s="359">
        <v>0.42778464993855203</v>
      </c>
      <c r="Y1301" s="664">
        <v>2.8134336058653817</v>
      </c>
      <c r="Z1301" s="359">
        <v>0.52014850336453033</v>
      </c>
      <c r="AA1301" s="664">
        <v>2.7472262748573328</v>
      </c>
      <c r="AB1301" s="359">
        <v>7.6484819368227208E-2</v>
      </c>
      <c r="AC1301" s="363">
        <v>2.2953800468611552</v>
      </c>
      <c r="AD1301" s="865">
        <v>17417026000132</v>
      </c>
      <c r="AE1301" s="360" t="s">
        <v>1813</v>
      </c>
      <c r="AF1301" s="844" t="s">
        <v>1760</v>
      </c>
      <c r="AG1301" s="364" t="s">
        <v>1435</v>
      </c>
      <c r="AH1301" s="364" t="s">
        <v>1742</v>
      </c>
      <c r="AI1301" s="364">
        <v>5000</v>
      </c>
      <c r="AJ1301" s="364">
        <v>5000</v>
      </c>
      <c r="AK1301" s="364">
        <v>5000</v>
      </c>
      <c r="AL1301" s="359">
        <v>0</v>
      </c>
      <c r="AM1301" s="359">
        <v>0</v>
      </c>
      <c r="AN1301" s="664" t="s">
        <v>2161</v>
      </c>
      <c r="AO1301" s="357" t="s">
        <v>1323</v>
      </c>
      <c r="AP1301" s="360" t="s">
        <v>1762</v>
      </c>
      <c r="AQ1301" s="366" t="s">
        <v>664</v>
      </c>
      <c r="AR1301" s="359">
        <v>3.3333333333333301E-3</v>
      </c>
      <c r="AS1301" s="359">
        <v>3.3333333333333301E-3</v>
      </c>
      <c r="AT1301" s="359" t="s">
        <v>1417</v>
      </c>
      <c r="AX1301" s="198"/>
      <c r="AY1301" s="184"/>
      <c r="AZ1301" s="184"/>
      <c r="BA1301" s="184"/>
      <c r="BB1301" s="848"/>
      <c r="BC1301" s="184"/>
      <c r="BD1301" s="184"/>
      <c r="BE1301" s="184"/>
      <c r="BF1301" s="184"/>
      <c r="BG1301" s="848"/>
      <c r="BH1301" s="186"/>
      <c r="BI1301" s="199"/>
      <c r="BJ1301" s="199"/>
      <c r="BK1301" s="199"/>
      <c r="BL1301" s="186"/>
      <c r="BM1301" s="186"/>
      <c r="BN1301" s="186"/>
      <c r="BO1301" s="186"/>
      <c r="BP1301" s="186"/>
      <c r="BQ1301" s="186"/>
      <c r="BR1301" s="186"/>
      <c r="BS1301" s="186"/>
      <c r="BT1301" s="187"/>
      <c r="BU1301" s="188"/>
      <c r="BV1301" s="189"/>
      <c r="BW1301" s="185"/>
    </row>
    <row r="1302" spans="2:75" customFormat="1" ht="18.75">
      <c r="B1302" s="353" t="s">
        <v>1571</v>
      </c>
      <c r="C1302" s="354">
        <v>12469170000107</v>
      </c>
      <c r="D1302" s="355" t="s">
        <v>13</v>
      </c>
      <c r="E1302" s="355" t="s">
        <v>615</v>
      </c>
      <c r="F1302" s="355" t="s">
        <v>619</v>
      </c>
      <c r="G1302" s="356" t="s">
        <v>34</v>
      </c>
      <c r="H1302" s="356" t="s">
        <v>1337</v>
      </c>
      <c r="I1302" s="356" t="s">
        <v>34</v>
      </c>
      <c r="J1302" s="356" t="s">
        <v>611</v>
      </c>
      <c r="K1302" s="357" t="s">
        <v>48</v>
      </c>
      <c r="L1302" s="358"/>
      <c r="M1302" s="358" t="s">
        <v>1417</v>
      </c>
      <c r="N1302" s="357">
        <v>262358</v>
      </c>
      <c r="O1302" s="357" t="s">
        <v>1323</v>
      </c>
      <c r="P1302" s="361">
        <v>40514</v>
      </c>
      <c r="Q1302" s="362">
        <v>48.277430600000002</v>
      </c>
      <c r="R1302" s="362">
        <v>63.005686162799982</v>
      </c>
      <c r="S1302" s="841">
        <v>61</v>
      </c>
      <c r="T1302" s="359">
        <v>0.17423482787417033</v>
      </c>
      <c r="U1302" s="664">
        <v>1.7421240827625704</v>
      </c>
      <c r="V1302" s="359">
        <v>0.19157784371740738</v>
      </c>
      <c r="W1302" s="664">
        <v>1.6671297079471072</v>
      </c>
      <c r="X1302" s="359">
        <v>0.29925851187716357</v>
      </c>
      <c r="Y1302" s="664">
        <v>1.9681490541500619</v>
      </c>
      <c r="Z1302" s="359">
        <v>0.38507486196437912</v>
      </c>
      <c r="AA1302" s="664">
        <v>2.0338187493240065</v>
      </c>
      <c r="AB1302" s="359">
        <v>3.8122558834589364E-2</v>
      </c>
      <c r="AC1302" s="363">
        <v>2.0109632197496898</v>
      </c>
      <c r="AD1302" s="865">
        <v>38452321000108</v>
      </c>
      <c r="AE1302" s="360" t="s">
        <v>1745</v>
      </c>
      <c r="AF1302" s="844" t="s">
        <v>1746</v>
      </c>
      <c r="AG1302" s="364" t="s">
        <v>59</v>
      </c>
      <c r="AH1302" s="364" t="s">
        <v>1747</v>
      </c>
      <c r="AI1302" s="364">
        <v>50000</v>
      </c>
      <c r="AJ1302" s="364">
        <v>50000</v>
      </c>
      <c r="AK1302" s="364">
        <v>50000</v>
      </c>
      <c r="AL1302" s="359">
        <v>2.3E-2</v>
      </c>
      <c r="AM1302" s="359">
        <v>0</v>
      </c>
      <c r="AN1302" s="664" t="s">
        <v>64</v>
      </c>
      <c r="AO1302" s="357" t="s">
        <v>1323</v>
      </c>
      <c r="AP1302" s="360" t="s">
        <v>1762</v>
      </c>
      <c r="AQ1302" s="366" t="s">
        <v>664</v>
      </c>
      <c r="AR1302" s="359">
        <v>0</v>
      </c>
      <c r="AS1302" s="359">
        <v>0</v>
      </c>
      <c r="AT1302" s="359" t="s">
        <v>1417</v>
      </c>
      <c r="AX1302" s="198"/>
      <c r="AY1302" s="184"/>
      <c r="AZ1302" s="184"/>
      <c r="BA1302" s="184"/>
      <c r="BB1302" s="848"/>
      <c r="BC1302" s="184"/>
      <c r="BD1302" s="184"/>
      <c r="BE1302" s="184"/>
      <c r="BF1302" s="184"/>
      <c r="BG1302" s="848"/>
      <c r="BH1302" s="186"/>
      <c r="BI1302" s="199"/>
      <c r="BJ1302" s="199"/>
      <c r="BK1302" s="199"/>
      <c r="BL1302" s="186"/>
      <c r="BM1302" s="186"/>
      <c r="BN1302" s="186"/>
      <c r="BO1302" s="186"/>
      <c r="BP1302" s="186"/>
      <c r="BQ1302" s="186"/>
      <c r="BR1302" s="186"/>
      <c r="BS1302" s="186"/>
      <c r="BT1302" s="187"/>
      <c r="BU1302" s="188"/>
      <c r="BV1302" s="189"/>
      <c r="BW1302" s="185"/>
    </row>
    <row r="1303" spans="2:75" customFormat="1" ht="18.75">
      <c r="B1303" s="353" t="s">
        <v>1031</v>
      </c>
      <c r="C1303" s="354">
        <v>35088117000153</v>
      </c>
      <c r="D1303" s="355" t="s">
        <v>13</v>
      </c>
      <c r="E1303" s="355" t="s">
        <v>615</v>
      </c>
      <c r="F1303" s="355" t="s">
        <v>619</v>
      </c>
      <c r="G1303" s="356" t="s">
        <v>34</v>
      </c>
      <c r="H1303" s="356" t="s">
        <v>865</v>
      </c>
      <c r="I1303" s="356" t="s">
        <v>34</v>
      </c>
      <c r="J1303" s="356" t="s">
        <v>611</v>
      </c>
      <c r="K1303" s="357" t="s">
        <v>48</v>
      </c>
      <c r="L1303" s="358"/>
      <c r="M1303" s="358" t="s">
        <v>1414</v>
      </c>
      <c r="N1303" s="357">
        <v>519650</v>
      </c>
      <c r="O1303" s="357" t="s">
        <v>1323</v>
      </c>
      <c r="P1303" s="361">
        <v>43822</v>
      </c>
      <c r="Q1303" s="362">
        <v>0</v>
      </c>
      <c r="R1303" s="362">
        <v>0</v>
      </c>
      <c r="S1303" s="841">
        <v>61</v>
      </c>
      <c r="T1303" s="359"/>
      <c r="U1303" s="664"/>
      <c r="V1303" s="359"/>
      <c r="W1303" s="664"/>
      <c r="X1303" s="359"/>
      <c r="Y1303" s="664"/>
      <c r="Z1303" s="359"/>
      <c r="AA1303" s="664"/>
      <c r="AB1303" s="359"/>
      <c r="AC1303" s="363"/>
      <c r="AD1303" s="865">
        <v>35002571000140</v>
      </c>
      <c r="AE1303" s="360" t="s">
        <v>1813</v>
      </c>
      <c r="AF1303" s="844" t="s">
        <v>1760</v>
      </c>
      <c r="AG1303" s="364" t="s">
        <v>1435</v>
      </c>
      <c r="AH1303" s="364" t="s">
        <v>1742</v>
      </c>
      <c r="AI1303" s="364">
        <v>10000</v>
      </c>
      <c r="AJ1303" s="364">
        <v>10000</v>
      </c>
      <c r="AK1303" s="364">
        <v>10000</v>
      </c>
      <c r="AL1303" s="359">
        <v>0</v>
      </c>
      <c r="AM1303" s="359">
        <v>0</v>
      </c>
      <c r="AN1303" s="664" t="s">
        <v>34</v>
      </c>
      <c r="AO1303" s="357" t="s">
        <v>1323</v>
      </c>
      <c r="AP1303" s="360" t="s">
        <v>1762</v>
      </c>
      <c r="AQ1303" s="366" t="s">
        <v>664</v>
      </c>
      <c r="AR1303" s="359">
        <v>0</v>
      </c>
      <c r="AS1303" s="359">
        <v>0</v>
      </c>
      <c r="AT1303" s="359" t="s">
        <v>1417</v>
      </c>
      <c r="AX1303" s="198"/>
      <c r="AY1303" s="184"/>
      <c r="AZ1303" s="184"/>
      <c r="BA1303" s="184"/>
      <c r="BB1303" s="848"/>
      <c r="BC1303" s="184"/>
      <c r="BD1303" s="184"/>
      <c r="BE1303" s="184"/>
      <c r="BF1303" s="184"/>
      <c r="BG1303" s="848"/>
      <c r="BH1303" s="186"/>
      <c r="BI1303" s="199"/>
      <c r="BJ1303" s="199"/>
      <c r="BK1303" s="199"/>
      <c r="BL1303" s="186"/>
      <c r="BM1303" s="186"/>
      <c r="BN1303" s="186"/>
      <c r="BO1303" s="186"/>
      <c r="BP1303" s="186"/>
      <c r="BQ1303" s="186"/>
      <c r="BR1303" s="186"/>
      <c r="BS1303" s="186"/>
      <c r="BT1303" s="187"/>
      <c r="BU1303" s="188"/>
      <c r="BV1303" s="189"/>
      <c r="BW1303" s="185"/>
    </row>
    <row r="1304" spans="2:75" customFormat="1" ht="18.75">
      <c r="B1304" s="353" t="s">
        <v>272</v>
      </c>
      <c r="C1304" s="354">
        <v>35711552000192</v>
      </c>
      <c r="D1304" s="355" t="s">
        <v>13</v>
      </c>
      <c r="E1304" s="355" t="s">
        <v>615</v>
      </c>
      <c r="F1304" s="355" t="s">
        <v>619</v>
      </c>
      <c r="G1304" s="356" t="s">
        <v>34</v>
      </c>
      <c r="H1304" s="356" t="s">
        <v>865</v>
      </c>
      <c r="I1304" s="356" t="s">
        <v>34</v>
      </c>
      <c r="J1304" s="356" t="s">
        <v>611</v>
      </c>
      <c r="K1304" s="357" t="s">
        <v>48</v>
      </c>
      <c r="L1304" s="358"/>
      <c r="M1304" s="358" t="s">
        <v>1414</v>
      </c>
      <c r="N1304" s="357">
        <v>524468</v>
      </c>
      <c r="O1304" s="357" t="s">
        <v>1323</v>
      </c>
      <c r="P1304" s="361">
        <v>43872</v>
      </c>
      <c r="Q1304" s="362">
        <v>0</v>
      </c>
      <c r="R1304" s="362">
        <v>0</v>
      </c>
      <c r="S1304" s="841">
        <v>61</v>
      </c>
      <c r="T1304" s="359"/>
      <c r="U1304" s="664"/>
      <c r="V1304" s="359"/>
      <c r="W1304" s="664"/>
      <c r="X1304" s="359"/>
      <c r="Y1304" s="664"/>
      <c r="Z1304" s="359"/>
      <c r="AA1304" s="664"/>
      <c r="AB1304" s="359"/>
      <c r="AC1304" s="363"/>
      <c r="AD1304" s="865">
        <v>29236556000163</v>
      </c>
      <c r="AE1304" s="360" t="s">
        <v>1982</v>
      </c>
      <c r="AF1304" s="844" t="s">
        <v>1741</v>
      </c>
      <c r="AG1304" s="364" t="s">
        <v>1436</v>
      </c>
      <c r="AH1304" s="364" t="s">
        <v>1747</v>
      </c>
      <c r="AI1304" s="364">
        <v>25000</v>
      </c>
      <c r="AJ1304" s="364">
        <v>5000</v>
      </c>
      <c r="AK1304" s="364">
        <v>10000</v>
      </c>
      <c r="AL1304" s="359">
        <v>1.9E-2</v>
      </c>
      <c r="AM1304" s="359">
        <v>0.2</v>
      </c>
      <c r="AN1304" s="664" t="s">
        <v>34</v>
      </c>
      <c r="AO1304" s="357" t="s">
        <v>1323</v>
      </c>
      <c r="AP1304" s="360" t="s">
        <v>1762</v>
      </c>
      <c r="AQ1304" s="366" t="s">
        <v>664</v>
      </c>
      <c r="AR1304" s="359">
        <v>2.5333333333333301E-3</v>
      </c>
      <c r="AS1304" s="359">
        <v>2.5333333333333301E-3</v>
      </c>
      <c r="AT1304" s="359" t="s">
        <v>1417</v>
      </c>
      <c r="AX1304" s="198"/>
      <c r="AY1304" s="184"/>
      <c r="AZ1304" s="184"/>
      <c r="BA1304" s="184"/>
      <c r="BB1304" s="848"/>
      <c r="BC1304" s="184"/>
      <c r="BD1304" s="184"/>
      <c r="BE1304" s="184"/>
      <c r="BF1304" s="184"/>
      <c r="BG1304" s="848"/>
      <c r="BH1304" s="186"/>
      <c r="BI1304" s="199"/>
      <c r="BJ1304" s="199"/>
      <c r="BK1304" s="199"/>
      <c r="BL1304" s="186"/>
      <c r="BM1304" s="186"/>
      <c r="BN1304" s="186"/>
      <c r="BO1304" s="186"/>
      <c r="BP1304" s="186"/>
      <c r="BQ1304" s="186"/>
      <c r="BR1304" s="186"/>
      <c r="BS1304" s="186"/>
      <c r="BT1304" s="187"/>
      <c r="BU1304" s="188"/>
      <c r="BV1304" s="189"/>
      <c r="BW1304" s="185"/>
    </row>
    <row r="1305" spans="2:75" customFormat="1" ht="18.75">
      <c r="B1305" s="353" t="s">
        <v>1627</v>
      </c>
      <c r="C1305" s="354">
        <v>28651580000104</v>
      </c>
      <c r="D1305" s="355" t="s">
        <v>13</v>
      </c>
      <c r="E1305" s="355" t="s">
        <v>615</v>
      </c>
      <c r="F1305" s="355" t="s">
        <v>619</v>
      </c>
      <c r="G1305" s="356" t="s">
        <v>34</v>
      </c>
      <c r="H1305" s="356" t="s">
        <v>1337</v>
      </c>
      <c r="I1305" s="356" t="s">
        <v>34</v>
      </c>
      <c r="J1305" s="356" t="s">
        <v>611</v>
      </c>
      <c r="K1305" s="357" t="s">
        <v>48</v>
      </c>
      <c r="L1305" s="358"/>
      <c r="M1305" s="358" t="s">
        <v>1417</v>
      </c>
      <c r="N1305" s="357">
        <v>460486</v>
      </c>
      <c r="O1305" s="357" t="s">
        <v>1320</v>
      </c>
      <c r="P1305" s="361">
        <v>43169</v>
      </c>
      <c r="Q1305" s="362">
        <v>2.13488882</v>
      </c>
      <c r="R1305" s="362">
        <v>2.4152182957768926</v>
      </c>
      <c r="S1305" s="841">
        <v>61</v>
      </c>
      <c r="T1305" s="359">
        <v>-1.3884847148004864E-2</v>
      </c>
      <c r="U1305" s="664">
        <v>-0.13883060520761942</v>
      </c>
      <c r="V1305" s="359">
        <v>-2.2652697364070939E-2</v>
      </c>
      <c r="W1305" s="664">
        <v>-0.19712605595709784</v>
      </c>
      <c r="X1305" s="359">
        <v>5.4046746452558914E-2</v>
      </c>
      <c r="Y1305" s="664">
        <v>0.35545205462411211</v>
      </c>
      <c r="Z1305" s="359">
        <v>6.5799149274976765E-2</v>
      </c>
      <c r="AA1305" s="664">
        <v>0.34752604416279981</v>
      </c>
      <c r="AB1305" s="359">
        <v>9.8947479127496102E-2</v>
      </c>
      <c r="AC1305" s="363">
        <v>-1.3903080567127604</v>
      </c>
      <c r="AD1305" s="865">
        <v>29286406000164</v>
      </c>
      <c r="AE1305" s="360" t="s">
        <v>1829</v>
      </c>
      <c r="AF1305" s="844" t="s">
        <v>1830</v>
      </c>
      <c r="AG1305" s="364" t="s">
        <v>1439</v>
      </c>
      <c r="AH1305" s="364" t="s">
        <v>1747</v>
      </c>
      <c r="AI1305" s="364">
        <v>1000</v>
      </c>
      <c r="AJ1305" s="364">
        <v>100</v>
      </c>
      <c r="AK1305" s="364">
        <v>1000</v>
      </c>
      <c r="AL1305" s="359">
        <v>2.5000000000000001E-2</v>
      </c>
      <c r="AM1305" s="359">
        <v>0</v>
      </c>
      <c r="AN1305" s="664" t="s">
        <v>64</v>
      </c>
      <c r="AO1305" s="357" t="s">
        <v>1323</v>
      </c>
      <c r="AP1305" s="360" t="s">
        <v>1762</v>
      </c>
      <c r="AQ1305" s="366" t="s">
        <v>664</v>
      </c>
      <c r="AR1305" s="359">
        <v>0</v>
      </c>
      <c r="AS1305" s="359">
        <v>0</v>
      </c>
      <c r="AT1305" s="359" t="s">
        <v>1417</v>
      </c>
      <c r="AX1305" s="198"/>
      <c r="AY1305" s="184"/>
      <c r="AZ1305" s="184"/>
      <c r="BA1305" s="184"/>
      <c r="BB1305" s="848"/>
      <c r="BC1305" s="184"/>
      <c r="BD1305" s="184"/>
      <c r="BE1305" s="184"/>
      <c r="BF1305" s="184"/>
      <c r="BG1305" s="848"/>
      <c r="BH1305" s="186"/>
      <c r="BI1305" s="199"/>
      <c r="BJ1305" s="199"/>
      <c r="BK1305" s="199"/>
      <c r="BL1305" s="186"/>
      <c r="BM1305" s="186"/>
      <c r="BN1305" s="186"/>
      <c r="BO1305" s="186"/>
      <c r="BP1305" s="186"/>
      <c r="BQ1305" s="186"/>
      <c r="BR1305" s="186"/>
      <c r="BS1305" s="186"/>
      <c r="BT1305" s="187"/>
      <c r="BU1305" s="188"/>
      <c r="BV1305" s="189"/>
      <c r="BW1305" s="185"/>
    </row>
    <row r="1306" spans="2:75" customFormat="1" ht="18.75">
      <c r="B1306" s="353" t="s">
        <v>1652</v>
      </c>
      <c r="C1306" s="354">
        <v>27782855000178</v>
      </c>
      <c r="D1306" s="355" t="s">
        <v>13</v>
      </c>
      <c r="E1306" s="355" t="s">
        <v>615</v>
      </c>
      <c r="F1306" s="355" t="s">
        <v>619</v>
      </c>
      <c r="G1306" s="356" t="s">
        <v>34</v>
      </c>
      <c r="H1306" s="356" t="s">
        <v>1337</v>
      </c>
      <c r="I1306" s="356" t="s">
        <v>34</v>
      </c>
      <c r="J1306" s="356" t="s">
        <v>611</v>
      </c>
      <c r="K1306" s="357" t="s">
        <v>48</v>
      </c>
      <c r="L1306" s="358"/>
      <c r="M1306" s="358" t="s">
        <v>1417</v>
      </c>
      <c r="N1306" s="357">
        <v>443298</v>
      </c>
      <c r="O1306" s="357" t="s">
        <v>1320</v>
      </c>
      <c r="P1306" s="361">
        <v>42915</v>
      </c>
      <c r="Q1306" s="362">
        <v>467.98227400000002</v>
      </c>
      <c r="R1306" s="362">
        <v>545.60460104382469</v>
      </c>
      <c r="S1306" s="841">
        <v>61</v>
      </c>
      <c r="T1306" s="359">
        <v>0.16626943895772262</v>
      </c>
      <c r="U1306" s="664">
        <v>1.6624804430309366</v>
      </c>
      <c r="V1306" s="359">
        <v>0.1914626789208258</v>
      </c>
      <c r="W1306" s="664">
        <v>1.666127532278119</v>
      </c>
      <c r="X1306" s="359">
        <v>0.44182315096146474</v>
      </c>
      <c r="Y1306" s="664">
        <v>2.9057613473107833</v>
      </c>
      <c r="Z1306" s="359">
        <v>0.3006671731311148</v>
      </c>
      <c r="AA1306" s="664">
        <v>1.5880094870406647</v>
      </c>
      <c r="AB1306" s="359">
        <v>6.3174194866349578E-2</v>
      </c>
      <c r="AC1306" s="363">
        <v>1.2116956777124721</v>
      </c>
      <c r="AD1306" s="865">
        <v>0</v>
      </c>
      <c r="AE1306" s="360" t="s">
        <v>1829</v>
      </c>
      <c r="AF1306" s="844" t="s">
        <v>1830</v>
      </c>
      <c r="AG1306" s="364" t="s">
        <v>1439</v>
      </c>
      <c r="AH1306" s="364" t="s">
        <v>1742</v>
      </c>
      <c r="AI1306" s="364">
        <v>100000</v>
      </c>
      <c r="AJ1306" s="364">
        <v>50000</v>
      </c>
      <c r="AK1306" s="364">
        <v>100000</v>
      </c>
      <c r="AL1306" s="359">
        <v>2.2000000000000002E-2</v>
      </c>
      <c r="AM1306" s="359">
        <v>0</v>
      </c>
      <c r="AN1306" s="664" t="s">
        <v>64</v>
      </c>
      <c r="AO1306" s="357" t="s">
        <v>1323</v>
      </c>
      <c r="AP1306" s="360" t="s">
        <v>1762</v>
      </c>
      <c r="AQ1306" s="366" t="s">
        <v>668</v>
      </c>
      <c r="AR1306" s="359">
        <v>0</v>
      </c>
      <c r="AS1306" s="359">
        <v>0</v>
      </c>
      <c r="AT1306" s="359" t="s">
        <v>1417</v>
      </c>
      <c r="AX1306" s="198"/>
      <c r="AY1306" s="184"/>
      <c r="AZ1306" s="184"/>
      <c r="BA1306" s="184"/>
      <c r="BB1306" s="848"/>
      <c r="BC1306" s="184"/>
      <c r="BD1306" s="184"/>
      <c r="BE1306" s="184"/>
      <c r="BF1306" s="184"/>
      <c r="BG1306" s="848"/>
      <c r="BH1306" s="186"/>
      <c r="BI1306" s="199"/>
      <c r="BJ1306" s="199"/>
      <c r="BK1306" s="199"/>
      <c r="BL1306" s="186"/>
      <c r="BM1306" s="186"/>
      <c r="BN1306" s="186"/>
      <c r="BO1306" s="186"/>
      <c r="BP1306" s="186"/>
      <c r="BQ1306" s="186"/>
      <c r="BR1306" s="186"/>
      <c r="BS1306" s="186"/>
      <c r="BT1306" s="187"/>
      <c r="BU1306" s="188"/>
      <c r="BV1306" s="189"/>
      <c r="BW1306" s="185"/>
    </row>
    <row r="1307" spans="2:75" customFormat="1" ht="18.75">
      <c r="B1307" s="353" t="s">
        <v>1676</v>
      </c>
      <c r="C1307" s="354">
        <v>12483948000124</v>
      </c>
      <c r="D1307" s="355" t="s">
        <v>13</v>
      </c>
      <c r="E1307" s="355" t="s">
        <v>615</v>
      </c>
      <c r="F1307" s="355" t="s">
        <v>619</v>
      </c>
      <c r="G1307" s="356" t="s">
        <v>34</v>
      </c>
      <c r="H1307" s="356" t="s">
        <v>1337</v>
      </c>
      <c r="I1307" s="356" t="s">
        <v>34</v>
      </c>
      <c r="J1307" s="356" t="s">
        <v>611</v>
      </c>
      <c r="K1307" s="357" t="s">
        <v>48</v>
      </c>
      <c r="L1307" s="358"/>
      <c r="M1307" s="358" t="s">
        <v>1417</v>
      </c>
      <c r="N1307" s="357">
        <v>267805</v>
      </c>
      <c r="O1307" s="357" t="s">
        <v>1323</v>
      </c>
      <c r="P1307" s="361">
        <v>40584</v>
      </c>
      <c r="Q1307" s="362">
        <v>0</v>
      </c>
      <c r="R1307" s="362">
        <v>84.383161113861391</v>
      </c>
      <c r="S1307" s="841">
        <v>61</v>
      </c>
      <c r="T1307" s="359">
        <v>0.13014438740346757</v>
      </c>
      <c r="U1307" s="664">
        <v>1.3012764112563173</v>
      </c>
      <c r="V1307" s="359">
        <v>0.151565653794828</v>
      </c>
      <c r="W1307" s="664">
        <v>1.3189395978300422</v>
      </c>
      <c r="X1307" s="359">
        <v>0.25590481544800991</v>
      </c>
      <c r="Y1307" s="664">
        <v>1.6830225389986011</v>
      </c>
      <c r="Z1307" s="359">
        <v>0.3361268846355665</v>
      </c>
      <c r="AA1307" s="664">
        <v>1.7752941769201231</v>
      </c>
      <c r="AB1307" s="359">
        <v>3.7064648072356682E-2</v>
      </c>
      <c r="AC1307" s="363">
        <v>0.98883641536200495</v>
      </c>
      <c r="AD1307" s="865">
        <v>38452255000168</v>
      </c>
      <c r="AE1307" s="360" t="s">
        <v>1829</v>
      </c>
      <c r="AF1307" s="844" t="s">
        <v>1830</v>
      </c>
      <c r="AG1307" s="364" t="s">
        <v>1439</v>
      </c>
      <c r="AH1307" s="364" t="s">
        <v>1747</v>
      </c>
      <c r="AI1307" s="364">
        <v>5000</v>
      </c>
      <c r="AJ1307" s="364">
        <v>1000</v>
      </c>
      <c r="AK1307" s="364">
        <v>5000</v>
      </c>
      <c r="AL1307" s="359">
        <v>2.3E-2</v>
      </c>
      <c r="AM1307" s="359">
        <v>0</v>
      </c>
      <c r="AN1307" s="664" t="s">
        <v>64</v>
      </c>
      <c r="AO1307" s="357" t="s">
        <v>1323</v>
      </c>
      <c r="AP1307" s="360" t="s">
        <v>1762</v>
      </c>
      <c r="AQ1307" s="366" t="s">
        <v>668</v>
      </c>
      <c r="AR1307" s="359">
        <v>0</v>
      </c>
      <c r="AS1307" s="359">
        <v>0</v>
      </c>
      <c r="AT1307" s="359" t="s">
        <v>1417</v>
      </c>
      <c r="AX1307" s="198"/>
      <c r="AY1307" s="184"/>
      <c r="AZ1307" s="184"/>
      <c r="BA1307" s="184"/>
      <c r="BB1307" s="848"/>
      <c r="BC1307" s="184"/>
      <c r="BD1307" s="184"/>
      <c r="BE1307" s="184"/>
      <c r="BF1307" s="184"/>
      <c r="BG1307" s="848"/>
      <c r="BH1307" s="186"/>
      <c r="BI1307" s="199"/>
      <c r="BJ1307" s="199"/>
      <c r="BK1307" s="199"/>
      <c r="BL1307" s="186"/>
      <c r="BM1307" s="186"/>
      <c r="BN1307" s="186"/>
      <c r="BO1307" s="186"/>
      <c r="BP1307" s="186"/>
      <c r="BQ1307" s="186"/>
      <c r="BR1307" s="186"/>
      <c r="BS1307" s="186"/>
      <c r="BT1307" s="187"/>
      <c r="BU1307" s="188"/>
      <c r="BV1307" s="189"/>
      <c r="BW1307" s="185"/>
    </row>
    <row r="1308" spans="2:75" customFormat="1" ht="18.75">
      <c r="B1308" s="353" t="s">
        <v>1702</v>
      </c>
      <c r="C1308" s="354">
        <v>29127763000180</v>
      </c>
      <c r="D1308" s="355" t="s">
        <v>13</v>
      </c>
      <c r="E1308" s="355" t="s">
        <v>615</v>
      </c>
      <c r="F1308" s="355" t="s">
        <v>619</v>
      </c>
      <c r="G1308" s="356" t="s">
        <v>34</v>
      </c>
      <c r="H1308" s="356" t="s">
        <v>1337</v>
      </c>
      <c r="I1308" s="356" t="s">
        <v>34</v>
      </c>
      <c r="J1308" s="356" t="s">
        <v>611</v>
      </c>
      <c r="K1308" s="357" t="s">
        <v>48</v>
      </c>
      <c r="L1308" s="358"/>
      <c r="M1308" s="358" t="s">
        <v>1417</v>
      </c>
      <c r="N1308" s="357">
        <v>459542</v>
      </c>
      <c r="O1308" s="357" t="s">
        <v>1320</v>
      </c>
      <c r="P1308" s="361">
        <v>43161</v>
      </c>
      <c r="Q1308" s="362">
        <v>1061814070.7</v>
      </c>
      <c r="R1308" s="362">
        <v>25256263.926756442</v>
      </c>
      <c r="S1308" s="841">
        <v>61</v>
      </c>
      <c r="T1308" s="359">
        <v>0.20707434962321747</v>
      </c>
      <c r="U1308" s="664">
        <v>2.0704770441276583</v>
      </c>
      <c r="V1308" s="359">
        <v>0.22977038788222925</v>
      </c>
      <c r="W1308" s="664">
        <v>1.9994850772515957</v>
      </c>
      <c r="X1308" s="359">
        <v>0.36101424738408694</v>
      </c>
      <c r="Y1308" s="664">
        <v>2.3743012189251878</v>
      </c>
      <c r="Z1308" s="359">
        <v>0.44886722461175266</v>
      </c>
      <c r="AA1308" s="664">
        <v>2.3707457108868892</v>
      </c>
      <c r="AB1308" s="359">
        <v>7.5171089846614816E-2</v>
      </c>
      <c r="AC1308" s="363">
        <v>1.5279226103849946</v>
      </c>
      <c r="AD1308" s="865">
        <v>17417026000132</v>
      </c>
      <c r="AE1308" s="360" t="s">
        <v>1813</v>
      </c>
      <c r="AF1308" s="844" t="s">
        <v>1760</v>
      </c>
      <c r="AG1308" s="364" t="s">
        <v>1435</v>
      </c>
      <c r="AH1308" s="364" t="s">
        <v>1742</v>
      </c>
      <c r="AI1308" s="364">
        <v>5000</v>
      </c>
      <c r="AJ1308" s="364">
        <v>5000</v>
      </c>
      <c r="AK1308" s="364">
        <v>5000</v>
      </c>
      <c r="AL1308" s="359">
        <v>0</v>
      </c>
      <c r="AM1308" s="359">
        <v>0</v>
      </c>
      <c r="AN1308" s="664" t="s">
        <v>34</v>
      </c>
      <c r="AO1308" s="357" t="s">
        <v>1323</v>
      </c>
      <c r="AP1308" s="360" t="s">
        <v>1762</v>
      </c>
      <c r="AQ1308" s="366" t="s">
        <v>664</v>
      </c>
      <c r="AR1308" s="359">
        <v>3.3333333333333301E-3</v>
      </c>
      <c r="AS1308" s="359">
        <v>3.3333333333333301E-3</v>
      </c>
      <c r="AT1308" s="359" t="s">
        <v>1417</v>
      </c>
      <c r="AX1308" s="198"/>
      <c r="AY1308" s="184"/>
      <c r="AZ1308" s="184"/>
      <c r="BA1308" s="184"/>
      <c r="BB1308" s="848"/>
      <c r="BC1308" s="184"/>
      <c r="BD1308" s="184"/>
      <c r="BE1308" s="184"/>
      <c r="BF1308" s="184"/>
      <c r="BG1308" s="848"/>
      <c r="BH1308" s="186"/>
      <c r="BI1308" s="199"/>
      <c r="BJ1308" s="199"/>
      <c r="BK1308" s="199"/>
      <c r="BL1308" s="186"/>
      <c r="BM1308" s="186"/>
      <c r="BN1308" s="186"/>
      <c r="BO1308" s="186"/>
      <c r="BP1308" s="186"/>
      <c r="BQ1308" s="186"/>
      <c r="BR1308" s="186"/>
      <c r="BS1308" s="186"/>
      <c r="BT1308" s="187"/>
      <c r="BU1308" s="188"/>
      <c r="BV1308" s="189"/>
      <c r="BW1308" s="185"/>
    </row>
    <row r="1309" spans="2:75" customFormat="1" ht="18.75">
      <c r="B1309" s="353" t="s">
        <v>541</v>
      </c>
      <c r="C1309" s="354">
        <v>43508144000166</v>
      </c>
      <c r="D1309" s="355" t="s">
        <v>13</v>
      </c>
      <c r="E1309" s="355" t="s">
        <v>615</v>
      </c>
      <c r="F1309" s="355" t="s">
        <v>619</v>
      </c>
      <c r="G1309" s="356" t="s">
        <v>34</v>
      </c>
      <c r="H1309" s="356" t="s">
        <v>1337</v>
      </c>
      <c r="I1309" s="356" t="s">
        <v>34</v>
      </c>
      <c r="J1309" s="356" t="s">
        <v>1417</v>
      </c>
      <c r="K1309" s="357" t="s">
        <v>48</v>
      </c>
      <c r="L1309" s="358"/>
      <c r="M1309" s="358" t="s">
        <v>1414</v>
      </c>
      <c r="N1309" s="357">
        <v>617040</v>
      </c>
      <c r="O1309" s="357" t="s">
        <v>1320</v>
      </c>
      <c r="P1309" s="361">
        <v>44476</v>
      </c>
      <c r="Q1309" s="362"/>
      <c r="R1309" s="362"/>
      <c r="S1309" s="841">
        <v>61</v>
      </c>
      <c r="T1309" s="359"/>
      <c r="U1309" s="664"/>
      <c r="V1309" s="359"/>
      <c r="W1309" s="664"/>
      <c r="X1309" s="359"/>
      <c r="Y1309" s="664"/>
      <c r="Z1309" s="359"/>
      <c r="AA1309" s="664"/>
      <c r="AB1309" s="359"/>
      <c r="AC1309" s="363"/>
      <c r="AD1309" s="865">
        <v>0</v>
      </c>
      <c r="AE1309" s="360" t="s">
        <v>1861</v>
      </c>
      <c r="AF1309" s="844" t="s">
        <v>1760</v>
      </c>
      <c r="AG1309" s="364" t="s">
        <v>1435</v>
      </c>
      <c r="AH1309" s="364" t="s">
        <v>1742</v>
      </c>
      <c r="AI1309" s="364">
        <v>0</v>
      </c>
      <c r="AJ1309" s="364">
        <v>0</v>
      </c>
      <c r="AK1309" s="364">
        <v>0</v>
      </c>
      <c r="AL1309" s="359">
        <v>1.4999999999999999E-2</v>
      </c>
      <c r="AM1309" s="359">
        <v>0</v>
      </c>
      <c r="AN1309" s="664" t="s">
        <v>64</v>
      </c>
      <c r="AO1309" s="357" t="s">
        <v>1323</v>
      </c>
      <c r="AP1309" s="360" t="s">
        <v>1762</v>
      </c>
      <c r="AQ1309" s="366" t="s">
        <v>671</v>
      </c>
      <c r="AR1309" s="359">
        <v>0</v>
      </c>
      <c r="AS1309" s="359">
        <v>0</v>
      </c>
      <c r="AT1309" s="359" t="s">
        <v>1417</v>
      </c>
      <c r="AX1309" s="198"/>
      <c r="AY1309" s="184"/>
      <c r="AZ1309" s="184"/>
      <c r="BA1309" s="184"/>
      <c r="BB1309" s="848"/>
      <c r="BC1309" s="184"/>
      <c r="BD1309" s="184"/>
      <c r="BE1309" s="184"/>
      <c r="BF1309" s="184"/>
      <c r="BG1309" s="848"/>
      <c r="BH1309" s="186"/>
      <c r="BI1309" s="199"/>
      <c r="BJ1309" s="199"/>
      <c r="BK1309" s="199"/>
      <c r="BL1309" s="186"/>
      <c r="BM1309" s="186"/>
      <c r="BN1309" s="186"/>
      <c r="BO1309" s="186"/>
      <c r="BP1309" s="186"/>
      <c r="BQ1309" s="186"/>
      <c r="BR1309" s="186"/>
      <c r="BS1309" s="186"/>
      <c r="BT1309" s="187"/>
      <c r="BU1309" s="188"/>
      <c r="BV1309" s="189"/>
      <c r="BW1309" s="185"/>
    </row>
    <row r="1310" spans="2:75" customFormat="1" ht="18.75">
      <c r="B1310" s="353" t="s">
        <v>1262</v>
      </c>
      <c r="C1310" s="354">
        <v>35820605000103</v>
      </c>
      <c r="D1310" s="355" t="s">
        <v>13</v>
      </c>
      <c r="E1310" s="355" t="s">
        <v>615</v>
      </c>
      <c r="F1310" s="355" t="s">
        <v>619</v>
      </c>
      <c r="G1310" s="356" t="s">
        <v>34</v>
      </c>
      <c r="H1310" s="356" t="s">
        <v>865</v>
      </c>
      <c r="I1310" s="356" t="s">
        <v>34</v>
      </c>
      <c r="J1310" s="356" t="s">
        <v>1417</v>
      </c>
      <c r="K1310" s="357" t="s">
        <v>48</v>
      </c>
      <c r="L1310" s="358"/>
      <c r="M1310" s="358" t="s">
        <v>1414</v>
      </c>
      <c r="N1310" s="357">
        <v>537527</v>
      </c>
      <c r="O1310" s="357" t="s">
        <v>1320</v>
      </c>
      <c r="P1310" s="361">
        <v>43943</v>
      </c>
      <c r="Q1310" s="362">
        <v>0</v>
      </c>
      <c r="R1310" s="362">
        <v>0</v>
      </c>
      <c r="S1310" s="841">
        <v>61</v>
      </c>
      <c r="T1310" s="359"/>
      <c r="U1310" s="664"/>
      <c r="V1310" s="359"/>
      <c r="W1310" s="664"/>
      <c r="X1310" s="359"/>
      <c r="Y1310" s="664"/>
      <c r="Z1310" s="359"/>
      <c r="AA1310" s="664"/>
      <c r="AB1310" s="359"/>
      <c r="AC1310" s="363"/>
      <c r="AD1310" s="865">
        <v>0</v>
      </c>
      <c r="AE1310" s="360" t="s">
        <v>2014</v>
      </c>
      <c r="AF1310" s="844" t="s">
        <v>1799</v>
      </c>
      <c r="AG1310" s="364" t="s">
        <v>736</v>
      </c>
      <c r="AH1310" s="364" t="s">
        <v>1747</v>
      </c>
      <c r="AI1310" s="364">
        <v>1000</v>
      </c>
      <c r="AJ1310" s="364">
        <v>100</v>
      </c>
      <c r="AK1310" s="364">
        <v>100</v>
      </c>
      <c r="AL1310" s="359">
        <v>0</v>
      </c>
      <c r="AM1310" s="359">
        <v>0</v>
      </c>
      <c r="AN1310" s="664" t="s">
        <v>64</v>
      </c>
      <c r="AO1310" s="357" t="s">
        <v>1323</v>
      </c>
      <c r="AP1310" s="360" t="s">
        <v>1762</v>
      </c>
      <c r="AQ1310" s="366" t="s">
        <v>668</v>
      </c>
      <c r="AR1310" s="359">
        <v>0</v>
      </c>
      <c r="AS1310" s="359">
        <v>0</v>
      </c>
      <c r="AT1310" s="359" t="s">
        <v>1417</v>
      </c>
      <c r="AX1310" s="198"/>
      <c r="AY1310" s="184"/>
      <c r="AZ1310" s="184"/>
      <c r="BA1310" s="184"/>
      <c r="BB1310" s="848"/>
      <c r="BC1310" s="184"/>
      <c r="BD1310" s="184"/>
      <c r="BE1310" s="184"/>
      <c r="BF1310" s="184"/>
      <c r="BG1310" s="848"/>
      <c r="BH1310" s="186"/>
      <c r="BI1310" s="199"/>
      <c r="BJ1310" s="199"/>
      <c r="BK1310" s="199"/>
      <c r="BL1310" s="186"/>
      <c r="BM1310" s="186"/>
      <c r="BN1310" s="186"/>
      <c r="BO1310" s="186"/>
      <c r="BP1310" s="186"/>
      <c r="BQ1310" s="186"/>
      <c r="BR1310" s="186"/>
      <c r="BS1310" s="186"/>
      <c r="BT1310" s="187"/>
      <c r="BU1310" s="188"/>
      <c r="BV1310" s="189"/>
      <c r="BW1310" s="185"/>
    </row>
    <row r="1311" spans="2:75" customFormat="1" ht="18.75">
      <c r="B1311" s="353" t="s">
        <v>545</v>
      </c>
      <c r="C1311" s="354">
        <v>30509286000104</v>
      </c>
      <c r="D1311" s="355" t="s">
        <v>13</v>
      </c>
      <c r="E1311" s="355" t="s">
        <v>615</v>
      </c>
      <c r="F1311" s="355" t="s">
        <v>619</v>
      </c>
      <c r="G1311" s="356" t="s">
        <v>34</v>
      </c>
      <c r="H1311" s="356" t="s">
        <v>865</v>
      </c>
      <c r="I1311" s="356" t="s">
        <v>34</v>
      </c>
      <c r="J1311" s="356" t="s">
        <v>1417</v>
      </c>
      <c r="K1311" s="357" t="s">
        <v>48</v>
      </c>
      <c r="L1311" s="358"/>
      <c r="M1311" s="358" t="s">
        <v>1414</v>
      </c>
      <c r="N1311" s="357">
        <v>495255</v>
      </c>
      <c r="O1311" s="357" t="s">
        <v>1320</v>
      </c>
      <c r="P1311" s="361">
        <v>43563</v>
      </c>
      <c r="Q1311" s="362">
        <v>0</v>
      </c>
      <c r="R1311" s="362">
        <v>0</v>
      </c>
      <c r="S1311" s="841">
        <v>61</v>
      </c>
      <c r="T1311" s="359"/>
      <c r="U1311" s="664"/>
      <c r="V1311" s="359"/>
      <c r="W1311" s="664"/>
      <c r="X1311" s="359"/>
      <c r="Y1311" s="664"/>
      <c r="Z1311" s="359"/>
      <c r="AA1311" s="664"/>
      <c r="AB1311" s="359"/>
      <c r="AC1311" s="363"/>
      <c r="AD1311" s="865">
        <v>0</v>
      </c>
      <c r="AE1311" s="360" t="s">
        <v>2014</v>
      </c>
      <c r="AF1311" s="844" t="s">
        <v>1799</v>
      </c>
      <c r="AG1311" s="364" t="s">
        <v>736</v>
      </c>
      <c r="AH1311" s="364" t="s">
        <v>1747</v>
      </c>
      <c r="AI1311" s="364">
        <v>1000</v>
      </c>
      <c r="AJ1311" s="364">
        <v>100</v>
      </c>
      <c r="AK1311" s="364">
        <v>100</v>
      </c>
      <c r="AL1311" s="359">
        <v>7.4999999999999997E-3</v>
      </c>
      <c r="AM1311" s="359">
        <v>0.1</v>
      </c>
      <c r="AN1311" s="664" t="s">
        <v>64</v>
      </c>
      <c r="AO1311" s="357" t="s">
        <v>1323</v>
      </c>
      <c r="AP1311" s="360" t="s">
        <v>1762</v>
      </c>
      <c r="AQ1311" s="366" t="s">
        <v>668</v>
      </c>
      <c r="AR1311" s="359">
        <v>2.4997499999999998E-3</v>
      </c>
      <c r="AS1311" s="359">
        <v>2.4997499999999998E-3</v>
      </c>
      <c r="AT1311" s="359" t="s">
        <v>1417</v>
      </c>
      <c r="AX1311" s="198"/>
      <c r="AY1311" s="184"/>
      <c r="AZ1311" s="184"/>
      <c r="BA1311" s="184"/>
      <c r="BB1311" s="848"/>
      <c r="BC1311" s="184"/>
      <c r="BD1311" s="184"/>
      <c r="BE1311" s="184"/>
      <c r="BF1311" s="184"/>
      <c r="BG1311" s="848"/>
      <c r="BH1311" s="186"/>
      <c r="BI1311" s="199"/>
      <c r="BJ1311" s="199"/>
      <c r="BK1311" s="199"/>
      <c r="BL1311" s="186"/>
      <c r="BM1311" s="186"/>
      <c r="BN1311" s="186"/>
      <c r="BO1311" s="186"/>
      <c r="BP1311" s="186"/>
      <c r="BQ1311" s="186"/>
      <c r="BR1311" s="186"/>
      <c r="BS1311" s="186"/>
      <c r="BT1311" s="187"/>
      <c r="BU1311" s="188"/>
      <c r="BV1311" s="189"/>
      <c r="BW1311" s="185"/>
    </row>
    <row r="1312" spans="2:75" customFormat="1" ht="18.75">
      <c r="B1312" s="353" t="s">
        <v>119</v>
      </c>
      <c r="C1312" s="354">
        <v>8892340000186</v>
      </c>
      <c r="D1312" s="355" t="s">
        <v>14</v>
      </c>
      <c r="E1312" s="355" t="s">
        <v>607</v>
      </c>
      <c r="F1312" s="355" t="s">
        <v>1417</v>
      </c>
      <c r="G1312" s="356" t="s">
        <v>1417</v>
      </c>
      <c r="H1312" s="356" t="s">
        <v>34</v>
      </c>
      <c r="I1312" s="356" t="s">
        <v>34</v>
      </c>
      <c r="J1312" s="356" t="s">
        <v>608</v>
      </c>
      <c r="K1312" s="357" t="s">
        <v>48</v>
      </c>
      <c r="L1312" s="358"/>
      <c r="M1312" s="358" t="s">
        <v>34</v>
      </c>
      <c r="N1312" s="357">
        <v>210277</v>
      </c>
      <c r="O1312" s="357" t="s">
        <v>1323</v>
      </c>
      <c r="P1312" s="361">
        <v>39253</v>
      </c>
      <c r="Q1312" s="362">
        <v>110.385167</v>
      </c>
      <c r="R1312" s="362">
        <v>144.02547058964129</v>
      </c>
      <c r="S1312" s="841">
        <v>62</v>
      </c>
      <c r="T1312" s="359">
        <v>3.2771780068514778E-2</v>
      </c>
      <c r="U1312" s="664">
        <v>0.32767563172610531</v>
      </c>
      <c r="V1312" s="359">
        <v>6.4458783507270745E-3</v>
      </c>
      <c r="W1312" s="664">
        <v>5.6092683181890216E-2</v>
      </c>
      <c r="X1312" s="359">
        <v>-8.5109941128387878E-2</v>
      </c>
      <c r="Y1312" s="664">
        <v>-0.55974698624232078</v>
      </c>
      <c r="Z1312" s="359">
        <v>-8.3354743700424061E-2</v>
      </c>
      <c r="AA1312" s="664">
        <v>-0.44024800714906598</v>
      </c>
      <c r="AB1312" s="359">
        <v>0.2460448697304391</v>
      </c>
      <c r="AC1312" s="363">
        <v>-0.44085008489066829</v>
      </c>
      <c r="AD1312" s="865">
        <v>12823607000150</v>
      </c>
      <c r="AE1312" s="360" t="s">
        <v>1814</v>
      </c>
      <c r="AF1312" s="844" t="s">
        <v>1785</v>
      </c>
      <c r="AG1312" s="364" t="s">
        <v>719</v>
      </c>
      <c r="AH1312" s="364" t="s">
        <v>1747</v>
      </c>
      <c r="AI1312" s="364">
        <v>20000</v>
      </c>
      <c r="AJ1312" s="364">
        <v>1000</v>
      </c>
      <c r="AK1312" s="364">
        <v>20000</v>
      </c>
      <c r="AL1312" s="359">
        <v>1.9E-2</v>
      </c>
      <c r="AM1312" s="359">
        <v>0</v>
      </c>
      <c r="AN1312" s="664" t="s">
        <v>2156</v>
      </c>
      <c r="AO1312" s="357" t="s">
        <v>1323</v>
      </c>
      <c r="AP1312" s="360" t="s">
        <v>1744</v>
      </c>
      <c r="AQ1312" s="366" t="s">
        <v>659</v>
      </c>
      <c r="AR1312" s="359">
        <v>3.8E-3</v>
      </c>
      <c r="AS1312" s="359">
        <v>3.8E-3</v>
      </c>
      <c r="AT1312" s="359" t="s">
        <v>1417</v>
      </c>
      <c r="AX1312" s="198"/>
      <c r="AY1312" s="184"/>
      <c r="AZ1312" s="184"/>
      <c r="BA1312" s="184"/>
      <c r="BB1312" s="848"/>
      <c r="BC1312" s="184"/>
      <c r="BD1312" s="184"/>
      <c r="BE1312" s="184"/>
      <c r="BF1312" s="184"/>
      <c r="BG1312" s="848"/>
      <c r="BH1312" s="186"/>
      <c r="BI1312" s="199"/>
      <c r="BJ1312" s="199"/>
      <c r="BK1312" s="199"/>
      <c r="BL1312" s="186"/>
      <c r="BM1312" s="186"/>
      <c r="BN1312" s="186"/>
      <c r="BO1312" s="186"/>
      <c r="BP1312" s="186"/>
      <c r="BQ1312" s="186"/>
      <c r="BR1312" s="186"/>
      <c r="BS1312" s="186"/>
      <c r="BT1312" s="187"/>
      <c r="BU1312" s="188"/>
      <c r="BV1312" s="189"/>
      <c r="BW1312" s="185"/>
    </row>
    <row r="1313" spans="2:75" customFormat="1" ht="18.75">
      <c r="B1313" s="353" t="s">
        <v>2826</v>
      </c>
      <c r="C1313" s="354">
        <v>37320765000119</v>
      </c>
      <c r="D1313" s="355" t="s">
        <v>14</v>
      </c>
      <c r="E1313" s="355" t="s">
        <v>1417</v>
      </c>
      <c r="F1313" s="355" t="s">
        <v>1417</v>
      </c>
      <c r="G1313" s="356" t="s">
        <v>1417</v>
      </c>
      <c r="H1313" s="356" t="s">
        <v>1417</v>
      </c>
      <c r="I1313" s="356" t="s">
        <v>1417</v>
      </c>
      <c r="J1313" s="356" t="s">
        <v>608</v>
      </c>
      <c r="K1313" s="357" t="s">
        <v>48</v>
      </c>
      <c r="L1313" s="358"/>
      <c r="M1313" s="358" t="s">
        <v>1417</v>
      </c>
      <c r="N1313" s="357">
        <v>555509</v>
      </c>
      <c r="O1313" s="357" t="s">
        <v>1320</v>
      </c>
      <c r="P1313" s="361">
        <v>44089</v>
      </c>
      <c r="Q1313" s="362"/>
      <c r="R1313" s="362"/>
      <c r="S1313" s="841">
        <v>62</v>
      </c>
      <c r="T1313" s="359"/>
      <c r="U1313" s="664"/>
      <c r="V1313" s="359"/>
      <c r="W1313" s="664"/>
      <c r="X1313" s="359"/>
      <c r="Y1313" s="664"/>
      <c r="Z1313" s="359"/>
      <c r="AA1313" s="664"/>
      <c r="AB1313" s="359"/>
      <c r="AC1313" s="363"/>
      <c r="AD1313" s="865">
        <v>37805659000125</v>
      </c>
      <c r="AE1313" s="360" t="s">
        <v>1813</v>
      </c>
      <c r="AF1313" s="844" t="s">
        <v>1760</v>
      </c>
      <c r="AG1313" s="364" t="s">
        <v>1435</v>
      </c>
      <c r="AH1313" s="364" t="s">
        <v>2153</v>
      </c>
      <c r="AI1313" s="364">
        <v>1000</v>
      </c>
      <c r="AJ1313" s="364">
        <v>0</v>
      </c>
      <c r="AK1313" s="364">
        <v>1000</v>
      </c>
      <c r="AL1313" s="359">
        <v>5.0000000000000001E-3</v>
      </c>
      <c r="AM1313" s="359">
        <v>0.1</v>
      </c>
      <c r="AN1313" s="664" t="s">
        <v>2797</v>
      </c>
      <c r="AO1313" s="357"/>
      <c r="AP1313" s="360" t="s">
        <v>1744</v>
      </c>
      <c r="AQ1313" s="366" t="s">
        <v>2154</v>
      </c>
      <c r="AR1313" s="359">
        <v>0</v>
      </c>
      <c r="AS1313" s="359">
        <v>0</v>
      </c>
      <c r="AT1313" s="359" t="s">
        <v>1417</v>
      </c>
      <c r="AX1313" s="198"/>
      <c r="AY1313" s="184"/>
      <c r="AZ1313" s="184"/>
      <c r="BA1313" s="184"/>
      <c r="BB1313" s="848"/>
      <c r="BC1313" s="184"/>
      <c r="BD1313" s="184"/>
      <c r="BE1313" s="184"/>
      <c r="BF1313" s="184"/>
      <c r="BG1313" s="848"/>
      <c r="BH1313" s="186"/>
      <c r="BI1313" s="199"/>
      <c r="BJ1313" s="199"/>
      <c r="BK1313" s="199"/>
      <c r="BL1313" s="186"/>
      <c r="BM1313" s="186"/>
      <c r="BN1313" s="186"/>
      <c r="BO1313" s="186"/>
      <c r="BP1313" s="186"/>
      <c r="BQ1313" s="186"/>
      <c r="BR1313" s="186"/>
      <c r="BS1313" s="186"/>
      <c r="BT1313" s="187"/>
      <c r="BU1313" s="188"/>
      <c r="BV1313" s="189"/>
      <c r="BW1313" s="185"/>
    </row>
    <row r="1314" spans="2:75" customFormat="1" ht="18.75">
      <c r="B1314" s="353" t="s">
        <v>1570</v>
      </c>
      <c r="C1314" s="354">
        <v>15626322000118</v>
      </c>
      <c r="D1314" s="355" t="s">
        <v>14</v>
      </c>
      <c r="E1314" s="355" t="s">
        <v>614</v>
      </c>
      <c r="F1314" s="355" t="s">
        <v>1417</v>
      </c>
      <c r="G1314" s="356" t="s">
        <v>1417</v>
      </c>
      <c r="H1314" s="356" t="s">
        <v>865</v>
      </c>
      <c r="I1314" s="356" t="s">
        <v>34</v>
      </c>
      <c r="J1314" s="356" t="s">
        <v>608</v>
      </c>
      <c r="K1314" s="357" t="s">
        <v>48</v>
      </c>
      <c r="L1314" s="358"/>
      <c r="M1314" s="358" t="s">
        <v>1417</v>
      </c>
      <c r="N1314" s="357">
        <v>313114</v>
      </c>
      <c r="O1314" s="357" t="s">
        <v>1323</v>
      </c>
      <c r="P1314" s="361">
        <v>41168</v>
      </c>
      <c r="Q1314" s="362">
        <v>216.95422199999999</v>
      </c>
      <c r="R1314" s="362">
        <v>212.41673530364366</v>
      </c>
      <c r="S1314" s="841">
        <v>62</v>
      </c>
      <c r="T1314" s="359">
        <v>0.22805494756188516</v>
      </c>
      <c r="U1314" s="664">
        <v>2.2802560268124985</v>
      </c>
      <c r="V1314" s="359">
        <v>0.26198986519358081</v>
      </c>
      <c r="W1314" s="664">
        <v>2.2798622166848719</v>
      </c>
      <c r="X1314" s="359">
        <v>0.52206546201554405</v>
      </c>
      <c r="Y1314" s="664">
        <v>3.4334951371143165</v>
      </c>
      <c r="Z1314" s="359">
        <v>0.38004144114952698</v>
      </c>
      <c r="AA1314" s="664">
        <v>2.0072341377649403</v>
      </c>
      <c r="AB1314" s="359">
        <v>0.16375375824827149</v>
      </c>
      <c r="AC1314" s="363">
        <v>0.8981478453293984</v>
      </c>
      <c r="AD1314" s="865">
        <v>16617768000149</v>
      </c>
      <c r="AE1314" s="360" t="s">
        <v>1745</v>
      </c>
      <c r="AF1314" s="844" t="s">
        <v>1746</v>
      </c>
      <c r="AG1314" s="364" t="s">
        <v>1557</v>
      </c>
      <c r="AH1314" s="364" t="s">
        <v>1742</v>
      </c>
      <c r="AI1314" s="364">
        <v>100000</v>
      </c>
      <c r="AJ1314" s="364">
        <v>50000</v>
      </c>
      <c r="AK1314" s="364">
        <v>100000</v>
      </c>
      <c r="AL1314" s="359">
        <v>0</v>
      </c>
      <c r="AM1314" s="359">
        <v>0</v>
      </c>
      <c r="AN1314" s="664" t="s">
        <v>2175</v>
      </c>
      <c r="AO1314" s="357" t="s">
        <v>1323</v>
      </c>
      <c r="AP1314" s="360" t="s">
        <v>1744</v>
      </c>
      <c r="AQ1314" s="366" t="s">
        <v>659</v>
      </c>
      <c r="AR1314" s="359">
        <v>0</v>
      </c>
      <c r="AS1314" s="359">
        <v>0</v>
      </c>
      <c r="AT1314" s="359" t="s">
        <v>1417</v>
      </c>
      <c r="AX1314" s="198"/>
      <c r="AY1314" s="184"/>
      <c r="AZ1314" s="184"/>
      <c r="BA1314" s="184"/>
      <c r="BB1314" s="848"/>
      <c r="BC1314" s="184"/>
      <c r="BD1314" s="184"/>
      <c r="BE1314" s="184"/>
      <c r="BF1314" s="184"/>
      <c r="BG1314" s="848"/>
      <c r="BH1314" s="186"/>
      <c r="BI1314" s="199"/>
      <c r="BJ1314" s="199"/>
      <c r="BK1314" s="199"/>
      <c r="BL1314" s="186"/>
      <c r="BM1314" s="186"/>
      <c r="BN1314" s="186"/>
      <c r="BO1314" s="186"/>
      <c r="BP1314" s="186"/>
      <c r="BQ1314" s="186"/>
      <c r="BR1314" s="186"/>
      <c r="BS1314" s="186"/>
      <c r="BT1314" s="187"/>
      <c r="BU1314" s="188"/>
      <c r="BV1314" s="189"/>
      <c r="BW1314" s="185"/>
    </row>
    <row r="1315" spans="2:75" customFormat="1" ht="18.75">
      <c r="B1315" s="353" t="s">
        <v>1573</v>
      </c>
      <c r="C1315" s="354">
        <v>32672386000174</v>
      </c>
      <c r="D1315" s="355" t="s">
        <v>14</v>
      </c>
      <c r="E1315" s="355" t="s">
        <v>614</v>
      </c>
      <c r="F1315" s="355" t="s">
        <v>1417</v>
      </c>
      <c r="G1315" s="356" t="s">
        <v>1417</v>
      </c>
      <c r="H1315" s="356" t="s">
        <v>1337</v>
      </c>
      <c r="I1315" s="356" t="s">
        <v>34</v>
      </c>
      <c r="J1315" s="356" t="s">
        <v>608</v>
      </c>
      <c r="K1315" s="357" t="s">
        <v>48</v>
      </c>
      <c r="L1315" s="358"/>
      <c r="M1315" s="358" t="s">
        <v>1417</v>
      </c>
      <c r="N1315" s="357">
        <v>514144</v>
      </c>
      <c r="O1315" s="357" t="s">
        <v>1320</v>
      </c>
      <c r="P1315" s="361">
        <v>43790</v>
      </c>
      <c r="Q1315" s="362">
        <v>27.372648940000001</v>
      </c>
      <c r="R1315" s="362">
        <v>40.590594267689227</v>
      </c>
      <c r="S1315" s="841">
        <v>62</v>
      </c>
      <c r="T1315" s="359">
        <v>0.18442631767915763</v>
      </c>
      <c r="U1315" s="664">
        <v>1.8440258669530414</v>
      </c>
      <c r="V1315" s="359">
        <v>0.10863083201855561</v>
      </c>
      <c r="W1315" s="664">
        <v>0.94531645070755332</v>
      </c>
      <c r="X1315" s="359">
        <v>8.0433468362901328E-2</v>
      </c>
      <c r="Y1315" s="664">
        <v>0.52899098404068967</v>
      </c>
      <c r="Z1315" s="359"/>
      <c r="AA1315" s="664"/>
      <c r="AB1315" s="359">
        <v>0.25236078319057625</v>
      </c>
      <c r="AC1315" s="363">
        <v>-2.4900651996326593E-2</v>
      </c>
      <c r="AD1315" s="865">
        <v>34429833000194</v>
      </c>
      <c r="AE1315" s="360" t="s">
        <v>1745</v>
      </c>
      <c r="AF1315" s="844" t="s">
        <v>1746</v>
      </c>
      <c r="AG1315" s="364" t="s">
        <v>1557</v>
      </c>
      <c r="AH1315" s="364" t="s">
        <v>1742</v>
      </c>
      <c r="AI1315" s="364">
        <v>100000</v>
      </c>
      <c r="AJ1315" s="364">
        <v>0</v>
      </c>
      <c r="AK1315" s="364">
        <v>100000</v>
      </c>
      <c r="AL1315" s="359">
        <v>3.5000000000000003E-2</v>
      </c>
      <c r="AM1315" s="359">
        <v>0</v>
      </c>
      <c r="AN1315" s="664" t="s">
        <v>666</v>
      </c>
      <c r="AO1315" s="357" t="s">
        <v>1323</v>
      </c>
      <c r="AP1315" s="360" t="s">
        <v>1744</v>
      </c>
      <c r="AQ1315" s="366" t="s">
        <v>659</v>
      </c>
      <c r="AR1315" s="359">
        <v>0</v>
      </c>
      <c r="AS1315" s="359">
        <v>0</v>
      </c>
      <c r="AT1315" s="359" t="s">
        <v>1417</v>
      </c>
      <c r="AX1315" s="198"/>
      <c r="AY1315" s="184"/>
      <c r="AZ1315" s="184"/>
      <c r="BA1315" s="184"/>
      <c r="BB1315" s="848"/>
      <c r="BC1315" s="184"/>
      <c r="BD1315" s="184"/>
      <c r="BE1315" s="184"/>
      <c r="BF1315" s="184"/>
      <c r="BG1315" s="848"/>
      <c r="BH1315" s="186"/>
      <c r="BI1315" s="199"/>
      <c r="BJ1315" s="199"/>
      <c r="BK1315" s="199"/>
      <c r="BL1315" s="186"/>
      <c r="BM1315" s="186"/>
      <c r="BN1315" s="186"/>
      <c r="BO1315" s="186"/>
      <c r="BP1315" s="186"/>
      <c r="BQ1315" s="186"/>
      <c r="BR1315" s="186"/>
      <c r="BS1315" s="186"/>
      <c r="BT1315" s="187"/>
      <c r="BU1315" s="188"/>
      <c r="BV1315" s="189"/>
      <c r="BW1315" s="185"/>
    </row>
    <row r="1316" spans="2:75" customFormat="1" ht="18.75">
      <c r="B1316" s="353" t="s">
        <v>975</v>
      </c>
      <c r="C1316" s="354">
        <v>22662135000155</v>
      </c>
      <c r="D1316" s="355" t="s">
        <v>14</v>
      </c>
      <c r="E1316" s="355" t="s">
        <v>607</v>
      </c>
      <c r="F1316" s="355" t="s">
        <v>1417</v>
      </c>
      <c r="G1316" s="356" t="s">
        <v>1417</v>
      </c>
      <c r="H1316" s="356" t="s">
        <v>34</v>
      </c>
      <c r="I1316" s="356" t="s">
        <v>34</v>
      </c>
      <c r="J1316" s="356" t="s">
        <v>608</v>
      </c>
      <c r="K1316" s="357" t="s">
        <v>48</v>
      </c>
      <c r="L1316" s="358"/>
      <c r="M1316" s="358" t="s">
        <v>34</v>
      </c>
      <c r="N1316" s="357">
        <v>407496</v>
      </c>
      <c r="O1316" s="357" t="s">
        <v>1320</v>
      </c>
      <c r="P1316" s="361">
        <v>42313</v>
      </c>
      <c r="Q1316" s="362">
        <v>365.949231</v>
      </c>
      <c r="R1316" s="362">
        <v>428.06111217928304</v>
      </c>
      <c r="S1316" s="841">
        <v>62</v>
      </c>
      <c r="T1316" s="359">
        <v>-6.2886862304657454E-2</v>
      </c>
      <c r="U1316" s="664">
        <v>-0.62878770362397107</v>
      </c>
      <c r="V1316" s="359">
        <v>-7.7918355322370569E-3</v>
      </c>
      <c r="W1316" s="664">
        <v>-6.7805338253997399E-2</v>
      </c>
      <c r="X1316" s="359">
        <v>-3.8612676270945445E-2</v>
      </c>
      <c r="Y1316" s="664">
        <v>-0.2539460007475331</v>
      </c>
      <c r="Z1316" s="359">
        <v>4.5758391430133161E-2</v>
      </c>
      <c r="AA1316" s="664">
        <v>0.24167839457180812</v>
      </c>
      <c r="AB1316" s="359">
        <v>0.24462541406980173</v>
      </c>
      <c r="AC1316" s="363">
        <v>-0.50161025197295472</v>
      </c>
      <c r="AD1316" s="865">
        <v>35939458000195</v>
      </c>
      <c r="AE1316" s="360" t="s">
        <v>1886</v>
      </c>
      <c r="AF1316" s="844" t="s">
        <v>1741</v>
      </c>
      <c r="AG1316" s="364" t="s">
        <v>1436</v>
      </c>
      <c r="AH1316" s="364" t="s">
        <v>1747</v>
      </c>
      <c r="AI1316" s="364">
        <v>1000</v>
      </c>
      <c r="AJ1316" s="364">
        <v>100</v>
      </c>
      <c r="AK1316" s="364">
        <v>1000</v>
      </c>
      <c r="AL1316" s="359">
        <v>0.02</v>
      </c>
      <c r="AM1316" s="359">
        <v>0.2</v>
      </c>
      <c r="AN1316" s="664" t="s">
        <v>666</v>
      </c>
      <c r="AO1316" s="357" t="s">
        <v>1323</v>
      </c>
      <c r="AP1316" s="360" t="s">
        <v>1744</v>
      </c>
      <c r="AQ1316" s="366" t="s">
        <v>659</v>
      </c>
      <c r="AR1316" s="359">
        <v>4.0000000000000001E-3</v>
      </c>
      <c r="AS1316" s="359">
        <v>4.0000000000000001E-3</v>
      </c>
      <c r="AT1316" s="359" t="s">
        <v>1417</v>
      </c>
      <c r="AX1316" s="198"/>
      <c r="AY1316" s="184"/>
      <c r="AZ1316" s="184"/>
      <c r="BA1316" s="184"/>
      <c r="BB1316" s="848"/>
      <c r="BC1316" s="184"/>
      <c r="BD1316" s="184"/>
      <c r="BE1316" s="184"/>
      <c r="BF1316" s="184"/>
      <c r="BG1316" s="848"/>
      <c r="BH1316" s="186"/>
      <c r="BI1316" s="199"/>
      <c r="BJ1316" s="199"/>
      <c r="BK1316" s="199"/>
      <c r="BL1316" s="186"/>
      <c r="BM1316" s="186"/>
      <c r="BN1316" s="186"/>
      <c r="BO1316" s="186"/>
      <c r="BP1316" s="186"/>
      <c r="BQ1316" s="186"/>
      <c r="BR1316" s="186"/>
      <c r="BS1316" s="186"/>
      <c r="BT1316" s="187"/>
      <c r="BU1316" s="188"/>
      <c r="BV1316" s="189"/>
      <c r="BW1316" s="185"/>
    </row>
    <row r="1317" spans="2:75" customFormat="1" ht="18.75">
      <c r="B1317" s="353" t="s">
        <v>236</v>
      </c>
      <c r="C1317" s="354">
        <v>39363151000140</v>
      </c>
      <c r="D1317" s="355" t="s">
        <v>14</v>
      </c>
      <c r="E1317" s="355" t="s">
        <v>607</v>
      </c>
      <c r="F1317" s="355" t="s">
        <v>1417</v>
      </c>
      <c r="G1317" s="356" t="s">
        <v>1417</v>
      </c>
      <c r="H1317" s="356" t="s">
        <v>34</v>
      </c>
      <c r="I1317" s="356" t="s">
        <v>34</v>
      </c>
      <c r="J1317" s="356" t="s">
        <v>608</v>
      </c>
      <c r="K1317" s="357" t="s">
        <v>48</v>
      </c>
      <c r="L1317" s="358"/>
      <c r="M1317" s="358" t="s">
        <v>1414</v>
      </c>
      <c r="N1317" s="357">
        <v>559989</v>
      </c>
      <c r="O1317" s="357" t="s">
        <v>1320</v>
      </c>
      <c r="P1317" s="361">
        <v>44143</v>
      </c>
      <c r="Q1317" s="362">
        <v>6.6234172999999998</v>
      </c>
      <c r="R1317" s="362">
        <v>7.1787294632270928</v>
      </c>
      <c r="S1317" s="841">
        <v>62</v>
      </c>
      <c r="T1317" s="359">
        <v>-0.1335701085379245</v>
      </c>
      <c r="U1317" s="664">
        <v>-1.3355292145676976</v>
      </c>
      <c r="V1317" s="359">
        <v>-0.20885515605458849</v>
      </c>
      <c r="W1317" s="664">
        <v>-1.8174786215369438</v>
      </c>
      <c r="X1317" s="359"/>
      <c r="Y1317" s="664"/>
      <c r="Z1317" s="359"/>
      <c r="AA1317" s="664"/>
      <c r="AB1317" s="359">
        <v>0.34259410159968112</v>
      </c>
      <c r="AC1317" s="363">
        <v>-0.94505402924658644</v>
      </c>
      <c r="AD1317" s="865">
        <v>0</v>
      </c>
      <c r="AE1317" s="360" t="s">
        <v>1887</v>
      </c>
      <c r="AF1317" s="844" t="s">
        <v>1760</v>
      </c>
      <c r="AG1317" s="364" t="s">
        <v>1435</v>
      </c>
      <c r="AH1317" s="364" t="s">
        <v>1742</v>
      </c>
      <c r="AI1317" s="364">
        <v>50000</v>
      </c>
      <c r="AJ1317" s="364">
        <v>10000</v>
      </c>
      <c r="AK1317" s="364">
        <v>10000</v>
      </c>
      <c r="AL1317" s="359">
        <v>5.0000000000000001E-3</v>
      </c>
      <c r="AM1317" s="359">
        <v>0.25</v>
      </c>
      <c r="AN1317" s="664" t="s">
        <v>34</v>
      </c>
      <c r="AO1317" s="357" t="s">
        <v>1323</v>
      </c>
      <c r="AP1317" s="360" t="s">
        <v>1744</v>
      </c>
      <c r="AQ1317" s="366" t="s">
        <v>659</v>
      </c>
      <c r="AR1317" s="359">
        <v>0</v>
      </c>
      <c r="AS1317" s="359">
        <v>0</v>
      </c>
      <c r="AT1317" s="359" t="s">
        <v>1417</v>
      </c>
      <c r="AX1317" s="198"/>
      <c r="AY1317" s="184"/>
      <c r="AZ1317" s="184"/>
      <c r="BA1317" s="184"/>
      <c r="BB1317" s="848"/>
      <c r="BC1317" s="184"/>
      <c r="BD1317" s="184"/>
      <c r="BE1317" s="184"/>
      <c r="BF1317" s="184"/>
      <c r="BG1317" s="848"/>
      <c r="BH1317" s="186"/>
      <c r="BI1317" s="199"/>
      <c r="BJ1317" s="199"/>
      <c r="BK1317" s="199"/>
      <c r="BL1317" s="186"/>
      <c r="BM1317" s="186"/>
      <c r="BN1317" s="186"/>
      <c r="BO1317" s="186"/>
      <c r="BP1317" s="186"/>
      <c r="BQ1317" s="186"/>
      <c r="BR1317" s="186"/>
      <c r="BS1317" s="186"/>
      <c r="BT1317" s="187"/>
      <c r="BU1317" s="188"/>
      <c r="BV1317" s="189"/>
      <c r="BW1317" s="185"/>
    </row>
    <row r="1318" spans="2:75" customFormat="1" ht="18.75">
      <c r="B1318" s="353" t="s">
        <v>268</v>
      </c>
      <c r="C1318" s="354">
        <v>36828894000150</v>
      </c>
      <c r="D1318" s="355" t="s">
        <v>14</v>
      </c>
      <c r="E1318" s="355" t="s">
        <v>607</v>
      </c>
      <c r="F1318" s="355" t="s">
        <v>1417</v>
      </c>
      <c r="G1318" s="356" t="s">
        <v>1417</v>
      </c>
      <c r="H1318" s="356" t="s">
        <v>34</v>
      </c>
      <c r="I1318" s="356" t="s">
        <v>34</v>
      </c>
      <c r="J1318" s="356" t="s">
        <v>608</v>
      </c>
      <c r="K1318" s="357" t="s">
        <v>48</v>
      </c>
      <c r="L1318" s="358"/>
      <c r="M1318" s="358" t="s">
        <v>1414</v>
      </c>
      <c r="N1318" s="357">
        <v>542385</v>
      </c>
      <c r="O1318" s="357" t="s">
        <v>1320</v>
      </c>
      <c r="P1318" s="361">
        <v>43987</v>
      </c>
      <c r="Q1318" s="362">
        <v>10.987204159999999</v>
      </c>
      <c r="R1318" s="362">
        <v>10.079999257370515</v>
      </c>
      <c r="S1318" s="841">
        <v>62</v>
      </c>
      <c r="T1318" s="359">
        <v>-0.1016339294509212</v>
      </c>
      <c r="U1318" s="664">
        <v>-1.0162085174504323</v>
      </c>
      <c r="V1318" s="359">
        <v>-8.4364549720518434E-2</v>
      </c>
      <c r="W1318" s="664">
        <v>-0.734148815998379</v>
      </c>
      <c r="X1318" s="359">
        <v>-0.2015728030196956</v>
      </c>
      <c r="Y1318" s="664">
        <v>-1.3256943607620231</v>
      </c>
      <c r="Z1318" s="359"/>
      <c r="AA1318" s="664"/>
      <c r="AB1318" s="359">
        <v>0.25206457850011194</v>
      </c>
      <c r="AC1318" s="363">
        <v>-0.79058839192962815</v>
      </c>
      <c r="AD1318" s="865">
        <v>18324976000185</v>
      </c>
      <c r="AE1318" s="360" t="s">
        <v>2013</v>
      </c>
      <c r="AF1318" s="844" t="s">
        <v>1760</v>
      </c>
      <c r="AG1318" s="364" t="s">
        <v>1435</v>
      </c>
      <c r="AH1318" s="364" t="s">
        <v>1747</v>
      </c>
      <c r="AI1318" s="364">
        <v>5000</v>
      </c>
      <c r="AJ1318" s="364">
        <v>1000</v>
      </c>
      <c r="AK1318" s="364">
        <v>5000</v>
      </c>
      <c r="AL1318" s="359">
        <v>1.8000000000000002E-2</v>
      </c>
      <c r="AM1318" s="359">
        <v>0.2</v>
      </c>
      <c r="AN1318" s="664" t="s">
        <v>34</v>
      </c>
      <c r="AO1318" s="357" t="s">
        <v>1323</v>
      </c>
      <c r="AP1318" s="360" t="s">
        <v>1744</v>
      </c>
      <c r="AQ1318" s="366" t="s">
        <v>659</v>
      </c>
      <c r="AR1318" s="359">
        <v>3.5999999999999999E-3</v>
      </c>
      <c r="AS1318" s="359">
        <v>3.5999999999999999E-3</v>
      </c>
      <c r="AT1318" s="359" t="s">
        <v>1417</v>
      </c>
      <c r="AX1318" s="198"/>
      <c r="AY1318" s="184"/>
      <c r="AZ1318" s="184"/>
      <c r="BA1318" s="184"/>
      <c r="BB1318" s="848"/>
      <c r="BC1318" s="184"/>
      <c r="BD1318" s="184"/>
      <c r="BE1318" s="184"/>
      <c r="BF1318" s="184"/>
      <c r="BG1318" s="848"/>
      <c r="BH1318" s="186"/>
      <c r="BI1318" s="199"/>
      <c r="BJ1318" s="199"/>
      <c r="BK1318" s="199"/>
      <c r="BL1318" s="186"/>
      <c r="BM1318" s="186"/>
      <c r="BN1318" s="186"/>
      <c r="BO1318" s="186"/>
      <c r="BP1318" s="186"/>
      <c r="BQ1318" s="186"/>
      <c r="BR1318" s="186"/>
      <c r="BS1318" s="186"/>
      <c r="BT1318" s="187"/>
      <c r="BU1318" s="188"/>
      <c r="BV1318" s="189"/>
      <c r="BW1318" s="185"/>
    </row>
    <row r="1319" spans="2:75" customFormat="1" ht="18.75">
      <c r="B1319" s="353" t="s">
        <v>1631</v>
      </c>
      <c r="C1319" s="354">
        <v>30129289000104</v>
      </c>
      <c r="D1319" s="355" t="s">
        <v>14</v>
      </c>
      <c r="E1319" s="355" t="s">
        <v>1417</v>
      </c>
      <c r="F1319" s="355" t="s">
        <v>1417</v>
      </c>
      <c r="G1319" s="356" t="s">
        <v>1417</v>
      </c>
      <c r="H1319" s="356" t="s">
        <v>34</v>
      </c>
      <c r="I1319" s="356" t="s">
        <v>1417</v>
      </c>
      <c r="J1319" s="356" t="s">
        <v>1417</v>
      </c>
      <c r="K1319" s="357" t="s">
        <v>1417</v>
      </c>
      <c r="L1319" s="358"/>
      <c r="M1319" s="358" t="s">
        <v>1417</v>
      </c>
      <c r="N1319" s="357">
        <v>471860</v>
      </c>
      <c r="O1319" s="357" t="s">
        <v>1320</v>
      </c>
      <c r="P1319" s="361">
        <v>43310</v>
      </c>
      <c r="Q1319" s="362">
        <v>395.86285736000002</v>
      </c>
      <c r="R1319" s="362">
        <v>508.81181779179292</v>
      </c>
      <c r="S1319" s="841">
        <v>62</v>
      </c>
      <c r="T1319" s="359">
        <v>-9.4188906179106913E-2</v>
      </c>
      <c r="U1319" s="664">
        <v>-0.94176786458668738</v>
      </c>
      <c r="V1319" s="359">
        <v>-0.11625365927510856</v>
      </c>
      <c r="W1319" s="664">
        <v>-1.0116510619097445</v>
      </c>
      <c r="X1319" s="359">
        <v>-4.8328749083869527E-2</v>
      </c>
      <c r="Y1319" s="664">
        <v>-0.31784620327430008</v>
      </c>
      <c r="Z1319" s="359">
        <v>3.0453074820023796E-2</v>
      </c>
      <c r="AA1319" s="664">
        <v>0.16084154189545749</v>
      </c>
      <c r="AB1319" s="359">
        <v>0.25828494816314795</v>
      </c>
      <c r="AC1319" s="363">
        <v>-0.89501320528904205</v>
      </c>
      <c r="AD1319" s="865">
        <v>30566208000133</v>
      </c>
      <c r="AE1319" s="360" t="s">
        <v>1829</v>
      </c>
      <c r="AF1319" s="844" t="s">
        <v>1830</v>
      </c>
      <c r="AG1319" s="364" t="s">
        <v>1439</v>
      </c>
      <c r="AH1319" s="364" t="s">
        <v>1742</v>
      </c>
      <c r="AI1319" s="364">
        <v>100000</v>
      </c>
      <c r="AJ1319" s="364">
        <v>20000</v>
      </c>
      <c r="AK1319" s="364">
        <v>20000</v>
      </c>
      <c r="AL1319" s="359">
        <v>0</v>
      </c>
      <c r="AM1319" s="359">
        <v>0</v>
      </c>
      <c r="AN1319" s="664" t="s">
        <v>2175</v>
      </c>
      <c r="AO1319" s="357" t="s">
        <v>1323</v>
      </c>
      <c r="AP1319" s="360" t="s">
        <v>1744</v>
      </c>
      <c r="AQ1319" s="366" t="s">
        <v>659</v>
      </c>
      <c r="AR1319" s="359">
        <v>0</v>
      </c>
      <c r="AS1319" s="359">
        <v>0</v>
      </c>
      <c r="AT1319" s="359" t="s">
        <v>1417</v>
      </c>
      <c r="AX1319" s="198"/>
      <c r="AY1319" s="184"/>
      <c r="AZ1319" s="184"/>
      <c r="BA1319" s="184"/>
      <c r="BB1319" s="848"/>
      <c r="BC1319" s="184"/>
      <c r="BD1319" s="184"/>
      <c r="BE1319" s="184"/>
      <c r="BF1319" s="184"/>
      <c r="BG1319" s="848"/>
      <c r="BH1319" s="186"/>
      <c r="BI1319" s="199"/>
      <c r="BJ1319" s="199"/>
      <c r="BK1319" s="199"/>
      <c r="BL1319" s="186"/>
      <c r="BM1319" s="186"/>
      <c r="BN1319" s="186"/>
      <c r="BO1319" s="186"/>
      <c r="BP1319" s="186"/>
      <c r="BQ1319" s="186"/>
      <c r="BR1319" s="186"/>
      <c r="BS1319" s="186"/>
      <c r="BT1319" s="187"/>
      <c r="BU1319" s="188"/>
      <c r="BV1319" s="189"/>
      <c r="BW1319" s="185"/>
    </row>
    <row r="1320" spans="2:75" customFormat="1" ht="18.75">
      <c r="B1320" s="353" t="s">
        <v>1637</v>
      </c>
      <c r="C1320" s="354">
        <v>35591357000176</v>
      </c>
      <c r="D1320" s="355" t="s">
        <v>14</v>
      </c>
      <c r="E1320" s="355" t="s">
        <v>1417</v>
      </c>
      <c r="F1320" s="355" t="s">
        <v>1417</v>
      </c>
      <c r="G1320" s="356" t="s">
        <v>1417</v>
      </c>
      <c r="H1320" s="356" t="s">
        <v>34</v>
      </c>
      <c r="I1320" s="356" t="s">
        <v>1417</v>
      </c>
      <c r="J1320" s="356" t="s">
        <v>1417</v>
      </c>
      <c r="K1320" s="357" t="s">
        <v>1417</v>
      </c>
      <c r="L1320" s="358"/>
      <c r="M1320" s="358" t="s">
        <v>1417</v>
      </c>
      <c r="N1320" s="357">
        <v>539406</v>
      </c>
      <c r="O1320" s="357" t="s">
        <v>1320</v>
      </c>
      <c r="P1320" s="361">
        <v>43996</v>
      </c>
      <c r="Q1320" s="362">
        <v>19.841552879999998</v>
      </c>
      <c r="R1320" s="362">
        <v>26.127244045418355</v>
      </c>
      <c r="S1320" s="841">
        <v>62</v>
      </c>
      <c r="T1320" s="359">
        <v>-3.9749785262174764E-2</v>
      </c>
      <c r="U1320" s="664">
        <v>-0.39744670474198152</v>
      </c>
      <c r="V1320" s="359">
        <v>-0.11933039846650173</v>
      </c>
      <c r="W1320" s="664">
        <v>-1.038425156502556</v>
      </c>
      <c r="X1320" s="359">
        <v>-0.21903453086163893</v>
      </c>
      <c r="Y1320" s="664">
        <v>-1.4405358164665589</v>
      </c>
      <c r="Z1320" s="359"/>
      <c r="AA1320" s="664"/>
      <c r="AB1320" s="359">
        <v>0.25829275456530748</v>
      </c>
      <c r="AC1320" s="363">
        <v>-0.906897984494486</v>
      </c>
      <c r="AD1320" s="865">
        <v>35410788000199</v>
      </c>
      <c r="AE1320" s="360" t="s">
        <v>1829</v>
      </c>
      <c r="AF1320" s="844" t="s">
        <v>1830</v>
      </c>
      <c r="AG1320" s="364" t="s">
        <v>1439</v>
      </c>
      <c r="AH1320" s="364" t="s">
        <v>1747</v>
      </c>
      <c r="AI1320" s="364">
        <v>5000</v>
      </c>
      <c r="AJ1320" s="364">
        <v>1000</v>
      </c>
      <c r="AK1320" s="364">
        <v>1000</v>
      </c>
      <c r="AL1320" s="359">
        <v>2.2000000000000002E-2</v>
      </c>
      <c r="AM1320" s="359">
        <v>0</v>
      </c>
      <c r="AN1320" s="664" t="s">
        <v>666</v>
      </c>
      <c r="AO1320" s="357" t="s">
        <v>1323</v>
      </c>
      <c r="AP1320" s="360" t="s">
        <v>1744</v>
      </c>
      <c r="AQ1320" s="366" t="s">
        <v>665</v>
      </c>
      <c r="AR1320" s="359">
        <v>0</v>
      </c>
      <c r="AS1320" s="359">
        <v>0</v>
      </c>
      <c r="AT1320" s="359" t="s">
        <v>1417</v>
      </c>
      <c r="AX1320" s="198"/>
      <c r="AY1320" s="184"/>
      <c r="AZ1320" s="184"/>
      <c r="BA1320" s="184"/>
      <c r="BB1320" s="848"/>
      <c r="BC1320" s="184"/>
      <c r="BD1320" s="184"/>
      <c r="BE1320" s="184"/>
      <c r="BF1320" s="184"/>
      <c r="BG1320" s="848"/>
      <c r="BH1320" s="186"/>
      <c r="BI1320" s="199"/>
      <c r="BJ1320" s="199"/>
      <c r="BK1320" s="199"/>
      <c r="BL1320" s="186"/>
      <c r="BM1320" s="186"/>
      <c r="BN1320" s="186"/>
      <c r="BO1320" s="186"/>
      <c r="BP1320" s="186"/>
      <c r="BQ1320" s="186"/>
      <c r="BR1320" s="186"/>
      <c r="BS1320" s="186"/>
      <c r="BT1320" s="187"/>
      <c r="BU1320" s="188"/>
      <c r="BV1320" s="189"/>
      <c r="BW1320" s="185"/>
    </row>
    <row r="1321" spans="2:75" customFormat="1" ht="18.75">
      <c r="B1321" s="353" t="s">
        <v>1645</v>
      </c>
      <c r="C1321" s="354">
        <v>32666469000150</v>
      </c>
      <c r="D1321" s="355" t="s">
        <v>14</v>
      </c>
      <c r="E1321" s="355" t="s">
        <v>607</v>
      </c>
      <c r="F1321" s="355" t="s">
        <v>1417</v>
      </c>
      <c r="G1321" s="356" t="s">
        <v>1417</v>
      </c>
      <c r="H1321" s="356" t="s">
        <v>34</v>
      </c>
      <c r="I1321" s="356" t="s">
        <v>34</v>
      </c>
      <c r="J1321" s="356" t="s">
        <v>608</v>
      </c>
      <c r="K1321" s="357" t="s">
        <v>48</v>
      </c>
      <c r="L1321" s="358"/>
      <c r="M1321" s="358" t="s">
        <v>1417</v>
      </c>
      <c r="N1321" s="357">
        <v>494275</v>
      </c>
      <c r="O1321" s="357" t="s">
        <v>1320</v>
      </c>
      <c r="P1321" s="361">
        <v>43589</v>
      </c>
      <c r="Q1321" s="362">
        <v>17.9045159</v>
      </c>
      <c r="R1321" s="362">
        <v>24.712108958040012</v>
      </c>
      <c r="S1321" s="841">
        <v>62</v>
      </c>
      <c r="T1321" s="359">
        <v>-7.1840099584453365E-2</v>
      </c>
      <c r="U1321" s="664">
        <v>-0.71830855587909237</v>
      </c>
      <c r="V1321" s="359">
        <v>-2.1683846879662738E-2</v>
      </c>
      <c r="W1321" s="664">
        <v>-0.18869502137724106</v>
      </c>
      <c r="X1321" s="359">
        <v>-4.510293580538427E-2</v>
      </c>
      <c r="Y1321" s="664">
        <v>-0.29663082893760789</v>
      </c>
      <c r="Z1321" s="359">
        <v>2.6540301153906487E-2</v>
      </c>
      <c r="AA1321" s="664">
        <v>0.1401757617315299</v>
      </c>
      <c r="AB1321" s="359">
        <v>0.24313379380155772</v>
      </c>
      <c r="AC1321" s="363">
        <v>-0.56182493104787046</v>
      </c>
      <c r="AD1321" s="865">
        <v>7317588000150</v>
      </c>
      <c r="AE1321" s="360" t="s">
        <v>1829</v>
      </c>
      <c r="AF1321" s="844" t="s">
        <v>1830</v>
      </c>
      <c r="AG1321" s="364" t="s">
        <v>1439</v>
      </c>
      <c r="AH1321" s="364" t="s">
        <v>1742</v>
      </c>
      <c r="AI1321" s="364">
        <v>1000</v>
      </c>
      <c r="AJ1321" s="364">
        <v>1000</v>
      </c>
      <c r="AK1321" s="364">
        <v>1000</v>
      </c>
      <c r="AL1321" s="359">
        <v>0</v>
      </c>
      <c r="AM1321" s="359">
        <v>0</v>
      </c>
      <c r="AN1321" s="664" t="s">
        <v>666</v>
      </c>
      <c r="AO1321" s="357" t="s">
        <v>1323</v>
      </c>
      <c r="AP1321" s="360" t="s">
        <v>1744</v>
      </c>
      <c r="AQ1321" s="366" t="s">
        <v>659</v>
      </c>
      <c r="AR1321" s="359">
        <v>0</v>
      </c>
      <c r="AS1321" s="359">
        <v>0</v>
      </c>
      <c r="AT1321" s="359" t="s">
        <v>1417</v>
      </c>
      <c r="AX1321" s="198"/>
      <c r="AY1321" s="184"/>
      <c r="AZ1321" s="184"/>
      <c r="BA1321" s="184"/>
      <c r="BB1321" s="848"/>
      <c r="BC1321" s="184"/>
      <c r="BD1321" s="184"/>
      <c r="BE1321" s="184"/>
      <c r="BF1321" s="184"/>
      <c r="BG1321" s="848"/>
      <c r="BH1321" s="186"/>
      <c r="BI1321" s="199"/>
      <c r="BJ1321" s="199"/>
      <c r="BK1321" s="199"/>
      <c r="BL1321" s="186"/>
      <c r="BM1321" s="186"/>
      <c r="BN1321" s="186"/>
      <c r="BO1321" s="186"/>
      <c r="BP1321" s="186"/>
      <c r="BQ1321" s="186"/>
      <c r="BR1321" s="186"/>
      <c r="BS1321" s="186"/>
      <c r="BT1321" s="187"/>
      <c r="BU1321" s="188"/>
      <c r="BV1321" s="189"/>
      <c r="BW1321" s="185"/>
    </row>
    <row r="1322" spans="2:75" customFormat="1" ht="18.75">
      <c r="B1322" s="353" t="s">
        <v>1679</v>
      </c>
      <c r="C1322" s="354">
        <v>34887358000108</v>
      </c>
      <c r="D1322" s="355" t="s">
        <v>14</v>
      </c>
      <c r="E1322" s="355" t="s">
        <v>614</v>
      </c>
      <c r="F1322" s="355" t="s">
        <v>1417</v>
      </c>
      <c r="G1322" s="356" t="s">
        <v>1417</v>
      </c>
      <c r="H1322" s="356" t="s">
        <v>1337</v>
      </c>
      <c r="I1322" s="356" t="s">
        <v>34</v>
      </c>
      <c r="J1322" s="356" t="s">
        <v>608</v>
      </c>
      <c r="K1322" s="357" t="s">
        <v>48</v>
      </c>
      <c r="L1322" s="358"/>
      <c r="M1322" s="358" t="s">
        <v>1417</v>
      </c>
      <c r="N1322" s="357">
        <v>516856</v>
      </c>
      <c r="O1322" s="357" t="s">
        <v>1320</v>
      </c>
      <c r="P1322" s="361">
        <v>43806</v>
      </c>
      <c r="Q1322" s="362">
        <v>22.505332809999999</v>
      </c>
      <c r="R1322" s="362">
        <v>71.056744978406371</v>
      </c>
      <c r="S1322" s="841">
        <v>62</v>
      </c>
      <c r="T1322" s="359">
        <v>0.17848817147352314</v>
      </c>
      <c r="U1322" s="664">
        <v>1.7846520457829593</v>
      </c>
      <c r="V1322" s="359">
        <v>0.1051240409795493</v>
      </c>
      <c r="W1322" s="664">
        <v>0.91480000158562957</v>
      </c>
      <c r="X1322" s="359">
        <v>7.7401128959579957E-2</v>
      </c>
      <c r="Y1322" s="664">
        <v>0.5090480394237672</v>
      </c>
      <c r="Z1322" s="359"/>
      <c r="AA1322" s="664"/>
      <c r="AB1322" s="359">
        <v>0.24642714584272188</v>
      </c>
      <c r="AC1322" s="363">
        <v>-3.9730765233973259E-2</v>
      </c>
      <c r="AD1322" s="865">
        <v>34849937000158</v>
      </c>
      <c r="AE1322" s="360" t="s">
        <v>1829</v>
      </c>
      <c r="AF1322" s="844" t="s">
        <v>1830</v>
      </c>
      <c r="AG1322" s="364" t="s">
        <v>1439</v>
      </c>
      <c r="AH1322" s="364" t="s">
        <v>1742</v>
      </c>
      <c r="AI1322" s="364">
        <v>1000</v>
      </c>
      <c r="AJ1322" s="364">
        <v>100</v>
      </c>
      <c r="AK1322" s="364">
        <v>1000</v>
      </c>
      <c r="AL1322" s="359">
        <v>0</v>
      </c>
      <c r="AM1322" s="359">
        <v>0</v>
      </c>
      <c r="AN1322" s="664" t="s">
        <v>666</v>
      </c>
      <c r="AO1322" s="357" t="s">
        <v>1323</v>
      </c>
      <c r="AP1322" s="360" t="s">
        <v>1744</v>
      </c>
      <c r="AQ1322" s="366" t="s">
        <v>659</v>
      </c>
      <c r="AR1322" s="359">
        <v>0</v>
      </c>
      <c r="AS1322" s="359">
        <v>0</v>
      </c>
      <c r="AT1322" s="359" t="s">
        <v>1417</v>
      </c>
      <c r="AX1322" s="198"/>
      <c r="AY1322" s="184"/>
      <c r="AZ1322" s="184"/>
      <c r="BA1322" s="184"/>
      <c r="BB1322" s="848"/>
      <c r="BC1322" s="184"/>
      <c r="BD1322" s="184"/>
      <c r="BE1322" s="184"/>
      <c r="BF1322" s="184"/>
      <c r="BG1322" s="848"/>
      <c r="BH1322" s="186"/>
      <c r="BI1322" s="199"/>
      <c r="BJ1322" s="199"/>
      <c r="BK1322" s="199"/>
      <c r="BL1322" s="186"/>
      <c r="BM1322" s="186"/>
      <c r="BN1322" s="186"/>
      <c r="BO1322" s="186"/>
      <c r="BP1322" s="186"/>
      <c r="BQ1322" s="186"/>
      <c r="BR1322" s="186"/>
      <c r="BS1322" s="186"/>
      <c r="BT1322" s="187"/>
      <c r="BU1322" s="188"/>
      <c r="BV1322" s="189"/>
      <c r="BW1322" s="185"/>
    </row>
    <row r="1323" spans="2:75" customFormat="1" ht="18.75">
      <c r="B1323" s="353" t="s">
        <v>563</v>
      </c>
      <c r="C1323" s="354">
        <v>34633411000136</v>
      </c>
      <c r="D1323" s="355" t="s">
        <v>14</v>
      </c>
      <c r="E1323" s="355" t="s">
        <v>607</v>
      </c>
      <c r="F1323" s="355" t="s">
        <v>1417</v>
      </c>
      <c r="G1323" s="356" t="s">
        <v>1417</v>
      </c>
      <c r="H1323" s="356" t="s">
        <v>34</v>
      </c>
      <c r="I1323" s="356" t="s">
        <v>34</v>
      </c>
      <c r="J1323" s="356" t="s">
        <v>608</v>
      </c>
      <c r="K1323" s="357" t="s">
        <v>48</v>
      </c>
      <c r="L1323" s="358"/>
      <c r="M1323" s="358" t="s">
        <v>1414</v>
      </c>
      <c r="N1323" s="357">
        <v>511676</v>
      </c>
      <c r="O1323" s="357" t="s">
        <v>1320</v>
      </c>
      <c r="P1323" s="361">
        <v>43727</v>
      </c>
      <c r="Q1323" s="362">
        <v>173.47920329999999</v>
      </c>
      <c r="R1323" s="362">
        <v>146.34186137196002</v>
      </c>
      <c r="S1323" s="841">
        <v>62</v>
      </c>
      <c r="T1323" s="359">
        <v>0.23073831111412524</v>
      </c>
      <c r="U1323" s="664">
        <v>2.3070862095274078</v>
      </c>
      <c r="V1323" s="359">
        <v>0.28144547705699785</v>
      </c>
      <c r="W1323" s="664">
        <v>2.4491669123345163</v>
      </c>
      <c r="X1323" s="359">
        <v>0.41336432803907863</v>
      </c>
      <c r="Y1323" s="664">
        <v>2.7185947231583873</v>
      </c>
      <c r="Z1323" s="359">
        <v>0.32824219999999982</v>
      </c>
      <c r="AA1323" s="664">
        <v>1.7336502758809382</v>
      </c>
      <c r="AB1323" s="359">
        <v>0.12324905846700528</v>
      </c>
      <c r="AC1323" s="363">
        <v>1.351172163666263</v>
      </c>
      <c r="AD1323" s="865">
        <v>34546288000116</v>
      </c>
      <c r="AE1323" s="360" t="s">
        <v>1847</v>
      </c>
      <c r="AF1323" s="844" t="s">
        <v>1785</v>
      </c>
      <c r="AG1323" s="364" t="s">
        <v>719</v>
      </c>
      <c r="AH1323" s="364" t="s">
        <v>1742</v>
      </c>
      <c r="AI1323" s="364">
        <v>50000</v>
      </c>
      <c r="AJ1323" s="364">
        <v>10000</v>
      </c>
      <c r="AK1323" s="364">
        <v>10000</v>
      </c>
      <c r="AL1323" s="359">
        <v>0.02</v>
      </c>
      <c r="AM1323" s="359">
        <v>0</v>
      </c>
      <c r="AN1323" s="664" t="s">
        <v>2156</v>
      </c>
      <c r="AO1323" s="357" t="s">
        <v>1323</v>
      </c>
      <c r="AP1323" s="360" t="s">
        <v>1744</v>
      </c>
      <c r="AQ1323" s="366" t="s">
        <v>659</v>
      </c>
      <c r="AR1323" s="359">
        <v>3.3333333333333301E-3</v>
      </c>
      <c r="AS1323" s="359">
        <v>3.3333333333333301E-3</v>
      </c>
      <c r="AT1323" s="359" t="s">
        <v>1417</v>
      </c>
      <c r="AX1323" s="198"/>
      <c r="AY1323" s="184"/>
      <c r="AZ1323" s="184"/>
      <c r="BA1323" s="184"/>
      <c r="BB1323" s="848"/>
      <c r="BC1323" s="184"/>
      <c r="BD1323" s="184"/>
      <c r="BE1323" s="184"/>
      <c r="BF1323" s="184"/>
      <c r="BG1323" s="848"/>
      <c r="BH1323" s="186"/>
      <c r="BI1323" s="199"/>
      <c r="BJ1323" s="199"/>
      <c r="BK1323" s="199"/>
      <c r="BL1323" s="186"/>
      <c r="BM1323" s="186"/>
      <c r="BN1323" s="186"/>
      <c r="BO1323" s="186"/>
      <c r="BP1323" s="186"/>
      <c r="BQ1323" s="186"/>
      <c r="BR1323" s="186"/>
      <c r="BS1323" s="186"/>
      <c r="BT1323" s="187"/>
      <c r="BU1323" s="188"/>
      <c r="BV1323" s="189"/>
      <c r="BW1323" s="185"/>
    </row>
    <row r="1324" spans="2:75" customFormat="1" ht="18.75">
      <c r="B1324" s="353" t="s">
        <v>304</v>
      </c>
      <c r="C1324" s="354">
        <v>26680221000141</v>
      </c>
      <c r="D1324" s="355" t="s">
        <v>14</v>
      </c>
      <c r="E1324" s="355" t="s">
        <v>614</v>
      </c>
      <c r="F1324" s="355" t="s">
        <v>1417</v>
      </c>
      <c r="G1324" s="356" t="s">
        <v>1417</v>
      </c>
      <c r="H1324" s="356" t="s">
        <v>865</v>
      </c>
      <c r="I1324" s="356" t="s">
        <v>34</v>
      </c>
      <c r="J1324" s="356" t="s">
        <v>608</v>
      </c>
      <c r="K1324" s="357" t="s">
        <v>48</v>
      </c>
      <c r="L1324" s="358"/>
      <c r="M1324" s="358" t="s">
        <v>1414</v>
      </c>
      <c r="N1324" s="357">
        <v>431214</v>
      </c>
      <c r="O1324" s="357" t="s">
        <v>1320</v>
      </c>
      <c r="P1324" s="361">
        <v>42722</v>
      </c>
      <c r="Q1324" s="362">
        <v>445.93028700000002</v>
      </c>
      <c r="R1324" s="362">
        <v>493.68956325301167</v>
      </c>
      <c r="S1324" s="841">
        <v>62</v>
      </c>
      <c r="T1324" s="359">
        <v>0.2327191438081555</v>
      </c>
      <c r="U1324" s="664">
        <v>2.3268919876390366</v>
      </c>
      <c r="V1324" s="359">
        <v>0.28386472167723964</v>
      </c>
      <c r="W1324" s="664">
        <v>2.4702194228907244</v>
      </c>
      <c r="X1324" s="359">
        <v>0.41822408110358156</v>
      </c>
      <c r="Y1324" s="664">
        <v>2.7505561144561907</v>
      </c>
      <c r="Z1324" s="359">
        <v>0.34758447966910211</v>
      </c>
      <c r="AA1324" s="664">
        <v>1.8358088297917561</v>
      </c>
      <c r="AB1324" s="359">
        <v>0.12491630043372424</v>
      </c>
      <c r="AC1324" s="363">
        <v>1.3525051657175307</v>
      </c>
      <c r="AD1324" s="865">
        <v>32812459000186</v>
      </c>
      <c r="AE1324" s="360" t="s">
        <v>1847</v>
      </c>
      <c r="AF1324" s="844" t="s">
        <v>1785</v>
      </c>
      <c r="AG1324" s="364" t="s">
        <v>719</v>
      </c>
      <c r="AH1324" s="364" t="s">
        <v>1742</v>
      </c>
      <c r="AI1324" s="364">
        <v>50000</v>
      </c>
      <c r="AJ1324" s="364">
        <v>10000</v>
      </c>
      <c r="AK1324" s="364">
        <v>10000</v>
      </c>
      <c r="AL1324" s="359">
        <v>0.02</v>
      </c>
      <c r="AM1324" s="359">
        <v>0.2</v>
      </c>
      <c r="AN1324" s="664" t="s">
        <v>64</v>
      </c>
      <c r="AO1324" s="357" t="s">
        <v>1323</v>
      </c>
      <c r="AP1324" s="360" t="s">
        <v>1762</v>
      </c>
      <c r="AQ1324" s="366" t="s">
        <v>668</v>
      </c>
      <c r="AR1324" s="359">
        <v>3.3333333333333301E-3</v>
      </c>
      <c r="AS1324" s="359">
        <v>3.3333333333333301E-3</v>
      </c>
      <c r="AT1324" s="359" t="s">
        <v>1417</v>
      </c>
      <c r="AX1324" s="198"/>
      <c r="AY1324" s="184"/>
      <c r="AZ1324" s="184"/>
      <c r="BA1324" s="184"/>
      <c r="BB1324" s="848"/>
      <c r="BC1324" s="184"/>
      <c r="BD1324" s="184"/>
      <c r="BE1324" s="184"/>
      <c r="BF1324" s="184"/>
      <c r="BG1324" s="848"/>
      <c r="BH1324" s="186"/>
      <c r="BI1324" s="199"/>
      <c r="BJ1324" s="199"/>
      <c r="BK1324" s="199"/>
      <c r="BL1324" s="186"/>
      <c r="BM1324" s="186"/>
      <c r="BN1324" s="186"/>
      <c r="BO1324" s="186"/>
      <c r="BP1324" s="186"/>
      <c r="BQ1324" s="186"/>
      <c r="BR1324" s="186"/>
      <c r="BS1324" s="186"/>
      <c r="BT1324" s="187"/>
      <c r="BU1324" s="188"/>
      <c r="BV1324" s="189"/>
      <c r="BW1324" s="185"/>
    </row>
    <row r="1325" spans="2:75" customFormat="1" ht="18.75">
      <c r="B1325" s="353" t="s">
        <v>382</v>
      </c>
      <c r="C1325" s="354">
        <v>16617768000149</v>
      </c>
      <c r="D1325" s="355" t="s">
        <v>14</v>
      </c>
      <c r="E1325" s="355" t="s">
        <v>614</v>
      </c>
      <c r="F1325" s="355" t="s">
        <v>1417</v>
      </c>
      <c r="G1325" s="356" t="s">
        <v>1417</v>
      </c>
      <c r="H1325" s="356" t="s">
        <v>865</v>
      </c>
      <c r="I1325" s="356" t="s">
        <v>34</v>
      </c>
      <c r="J1325" s="356" t="s">
        <v>608</v>
      </c>
      <c r="K1325" s="357" t="s">
        <v>48</v>
      </c>
      <c r="L1325" s="358"/>
      <c r="M1325" s="358" t="s">
        <v>1414</v>
      </c>
      <c r="N1325" s="357">
        <v>313947</v>
      </c>
      <c r="O1325" s="357" t="s">
        <v>1323</v>
      </c>
      <c r="P1325" s="361">
        <v>41171</v>
      </c>
      <c r="Q1325" s="362">
        <v>442.1701587</v>
      </c>
      <c r="R1325" s="362">
        <v>437.77352879641427</v>
      </c>
      <c r="S1325" s="841">
        <v>62</v>
      </c>
      <c r="T1325" s="359">
        <v>0.23099270325964127</v>
      </c>
      <c r="U1325" s="664">
        <v>2.309629803644476</v>
      </c>
      <c r="V1325" s="359">
        <v>0.26542491349322406</v>
      </c>
      <c r="W1325" s="664">
        <v>2.3097543532568641</v>
      </c>
      <c r="X1325" s="359">
        <v>0.52970741134027755</v>
      </c>
      <c r="Y1325" s="664">
        <v>3.483754343580967</v>
      </c>
      <c r="Z1325" s="359">
        <v>0.38695327856340933</v>
      </c>
      <c r="AA1325" s="664">
        <v>2.043739830327997</v>
      </c>
      <c r="AB1325" s="359">
        <v>0.16598503568080941</v>
      </c>
      <c r="AC1325" s="363">
        <v>0.90676929289187069</v>
      </c>
      <c r="AD1325" s="865">
        <v>15831948000166</v>
      </c>
      <c r="AE1325" s="360" t="s">
        <v>1850</v>
      </c>
      <c r="AF1325" s="844" t="s">
        <v>1783</v>
      </c>
      <c r="AG1325" s="364" t="s">
        <v>59</v>
      </c>
      <c r="AH1325" s="364" t="s">
        <v>1742</v>
      </c>
      <c r="AI1325" s="364">
        <v>50000</v>
      </c>
      <c r="AJ1325" s="364">
        <v>10000</v>
      </c>
      <c r="AK1325" s="364">
        <v>50000</v>
      </c>
      <c r="AL1325" s="359">
        <v>0</v>
      </c>
      <c r="AM1325" s="359">
        <v>0</v>
      </c>
      <c r="AN1325" s="664" t="s">
        <v>2175</v>
      </c>
      <c r="AO1325" s="357" t="s">
        <v>1323</v>
      </c>
      <c r="AP1325" s="360" t="s">
        <v>1744</v>
      </c>
      <c r="AQ1325" s="366" t="s">
        <v>659</v>
      </c>
      <c r="AR1325" s="359">
        <v>3.16666E-3</v>
      </c>
      <c r="AS1325" s="359">
        <v>3.16666E-3</v>
      </c>
      <c r="AT1325" s="359" t="s">
        <v>1417</v>
      </c>
      <c r="AX1325" s="198"/>
      <c r="AY1325" s="184"/>
      <c r="AZ1325" s="184"/>
      <c r="BA1325" s="184"/>
      <c r="BB1325" s="848"/>
      <c r="BC1325" s="184"/>
      <c r="BD1325" s="184"/>
      <c r="BE1325" s="184"/>
      <c r="BF1325" s="184"/>
      <c r="BG1325" s="848"/>
      <c r="BH1325" s="186"/>
      <c r="BI1325" s="199"/>
      <c r="BJ1325" s="199"/>
      <c r="BK1325" s="199"/>
      <c r="BL1325" s="186"/>
      <c r="BM1325" s="186"/>
      <c r="BN1325" s="186"/>
      <c r="BO1325" s="186"/>
      <c r="BP1325" s="186"/>
      <c r="BQ1325" s="186"/>
      <c r="BR1325" s="186"/>
      <c r="BS1325" s="186"/>
      <c r="BT1325" s="187"/>
      <c r="BU1325" s="188"/>
      <c r="BV1325" s="189"/>
      <c r="BW1325" s="185"/>
    </row>
    <row r="1326" spans="2:75" customFormat="1" ht="18.75">
      <c r="B1326" s="353" t="s">
        <v>384</v>
      </c>
      <c r="C1326" s="354">
        <v>32300293000119</v>
      </c>
      <c r="D1326" s="355" t="s">
        <v>14</v>
      </c>
      <c r="E1326" s="355" t="s">
        <v>614</v>
      </c>
      <c r="F1326" s="355" t="s">
        <v>1417</v>
      </c>
      <c r="G1326" s="356" t="s">
        <v>1417</v>
      </c>
      <c r="H1326" s="356" t="s">
        <v>1337</v>
      </c>
      <c r="I1326" s="356" t="s">
        <v>34</v>
      </c>
      <c r="J1326" s="356" t="s">
        <v>608</v>
      </c>
      <c r="K1326" s="357" t="s">
        <v>48</v>
      </c>
      <c r="L1326" s="358"/>
      <c r="M1326" s="358" t="s">
        <v>1414</v>
      </c>
      <c r="N1326" s="357">
        <v>496286</v>
      </c>
      <c r="O1326" s="357" t="s">
        <v>1323</v>
      </c>
      <c r="P1326" s="361">
        <v>43491</v>
      </c>
      <c r="Q1326" s="362">
        <v>166.55572126999999</v>
      </c>
      <c r="R1326" s="362">
        <v>157.55192366418325</v>
      </c>
      <c r="S1326" s="841">
        <v>62</v>
      </c>
      <c r="T1326" s="359">
        <v>0.17831067034226988</v>
      </c>
      <c r="U1326" s="664">
        <v>1.7828772628693088</v>
      </c>
      <c r="V1326" s="359">
        <v>0.1252549585033067</v>
      </c>
      <c r="W1326" s="664">
        <v>1.0899812751654383</v>
      </c>
      <c r="X1326" s="359">
        <v>0.23356875647808462</v>
      </c>
      <c r="Y1326" s="664">
        <v>1.5361238156862864</v>
      </c>
      <c r="Z1326" s="359">
        <v>0.29343565737470345</v>
      </c>
      <c r="AA1326" s="664">
        <v>1.5498153752349921</v>
      </c>
      <c r="AB1326" s="359">
        <v>0.21498401928901206</v>
      </c>
      <c r="AC1326" s="363">
        <v>4.8097428260941509E-2</v>
      </c>
      <c r="AD1326" s="865">
        <v>9285146000103</v>
      </c>
      <c r="AE1326" s="360" t="s">
        <v>1813</v>
      </c>
      <c r="AF1326" s="844" t="s">
        <v>1760</v>
      </c>
      <c r="AG1326" s="364" t="s">
        <v>1435</v>
      </c>
      <c r="AH1326" s="364" t="s">
        <v>1742</v>
      </c>
      <c r="AI1326" s="364">
        <v>10000</v>
      </c>
      <c r="AJ1326" s="364">
        <v>10000</v>
      </c>
      <c r="AK1326" s="364">
        <v>10000</v>
      </c>
      <c r="AL1326" s="359">
        <v>0</v>
      </c>
      <c r="AM1326" s="359">
        <v>0</v>
      </c>
      <c r="AN1326" s="664" t="s">
        <v>34</v>
      </c>
      <c r="AO1326" s="357" t="s">
        <v>1323</v>
      </c>
      <c r="AP1326" s="360" t="s">
        <v>1744</v>
      </c>
      <c r="AQ1326" s="366" t="s">
        <v>659</v>
      </c>
      <c r="AR1326" s="359">
        <v>0</v>
      </c>
      <c r="AS1326" s="359">
        <v>0</v>
      </c>
      <c r="AT1326" s="359" t="s">
        <v>1417</v>
      </c>
      <c r="AX1326" s="198"/>
      <c r="AY1326" s="184"/>
      <c r="AZ1326" s="184"/>
      <c r="BA1326" s="184"/>
      <c r="BB1326" s="848"/>
      <c r="BC1326" s="184"/>
      <c r="BD1326" s="184"/>
      <c r="BE1326" s="184"/>
      <c r="BF1326" s="184"/>
      <c r="BG1326" s="848"/>
      <c r="BH1326" s="186"/>
      <c r="BI1326" s="199"/>
      <c r="BJ1326" s="199"/>
      <c r="BK1326" s="199"/>
      <c r="BL1326" s="186"/>
      <c r="BM1326" s="186"/>
      <c r="BN1326" s="186"/>
      <c r="BO1326" s="186"/>
      <c r="BP1326" s="186"/>
      <c r="BQ1326" s="186"/>
      <c r="BR1326" s="186"/>
      <c r="BS1326" s="186"/>
      <c r="BT1326" s="187"/>
      <c r="BU1326" s="188"/>
      <c r="BV1326" s="189"/>
      <c r="BW1326" s="185"/>
    </row>
    <row r="1327" spans="2:75" customFormat="1" ht="18.75">
      <c r="B1327" s="353" t="s">
        <v>1705</v>
      </c>
      <c r="C1327" s="354">
        <v>9285146000103</v>
      </c>
      <c r="D1327" s="355" t="s">
        <v>14</v>
      </c>
      <c r="E1327" s="355" t="s">
        <v>614</v>
      </c>
      <c r="F1327" s="355" t="s">
        <v>1417</v>
      </c>
      <c r="G1327" s="356" t="s">
        <v>1417</v>
      </c>
      <c r="H1327" s="356" t="s">
        <v>1337</v>
      </c>
      <c r="I1327" s="356" t="s">
        <v>34</v>
      </c>
      <c r="J1327" s="356" t="s">
        <v>608</v>
      </c>
      <c r="K1327" s="357" t="s">
        <v>48</v>
      </c>
      <c r="L1327" s="358"/>
      <c r="M1327" s="358" t="s">
        <v>1417</v>
      </c>
      <c r="N1327" s="357">
        <v>206891</v>
      </c>
      <c r="O1327" s="357" t="s">
        <v>1323</v>
      </c>
      <c r="P1327" s="361">
        <v>39540</v>
      </c>
      <c r="Q1327" s="362">
        <v>1093.1666889000001</v>
      </c>
      <c r="R1327" s="362">
        <v>1048.6518633737046</v>
      </c>
      <c r="S1327" s="841">
        <v>62</v>
      </c>
      <c r="T1327" s="359">
        <v>0.17814916926252589</v>
      </c>
      <c r="U1327" s="664">
        <v>1.7812624598827478</v>
      </c>
      <c r="V1327" s="359">
        <v>0.12442680037939757</v>
      </c>
      <c r="W1327" s="664">
        <v>1.0827745596890745</v>
      </c>
      <c r="X1327" s="359">
        <v>0.23451897761726492</v>
      </c>
      <c r="Y1327" s="664">
        <v>1.5423731845833648</v>
      </c>
      <c r="Z1327" s="359">
        <v>0.29634205567025385</v>
      </c>
      <c r="AA1327" s="664">
        <v>1.5651658640109656</v>
      </c>
      <c r="AB1327" s="359">
        <v>0.21542611923354793</v>
      </c>
      <c r="AC1327" s="363">
        <v>4.4154443086730895E-2</v>
      </c>
      <c r="AD1327" s="865">
        <v>9412648000140</v>
      </c>
      <c r="AE1327" s="360" t="s">
        <v>1812</v>
      </c>
      <c r="AF1327" s="844" t="s">
        <v>1760</v>
      </c>
      <c r="AG1327" s="364" t="s">
        <v>1435</v>
      </c>
      <c r="AH1327" s="364" t="s">
        <v>1742</v>
      </c>
      <c r="AI1327" s="364">
        <v>100000</v>
      </c>
      <c r="AJ1327" s="364">
        <v>5000</v>
      </c>
      <c r="AK1327" s="364">
        <v>100000</v>
      </c>
      <c r="AL1327" s="359">
        <v>1.8000000000000002E-2</v>
      </c>
      <c r="AM1327" s="359">
        <v>0.2</v>
      </c>
      <c r="AN1327" s="664" t="s">
        <v>2161</v>
      </c>
      <c r="AO1327" s="357" t="s">
        <v>1323</v>
      </c>
      <c r="AP1327" s="360" t="s">
        <v>1744</v>
      </c>
      <c r="AQ1327" s="366" t="s">
        <v>665</v>
      </c>
      <c r="AR1327" s="359">
        <v>0</v>
      </c>
      <c r="AS1327" s="359">
        <v>0</v>
      </c>
      <c r="AT1327" s="359" t="s">
        <v>1417</v>
      </c>
      <c r="AX1327" s="198"/>
      <c r="AY1327" s="184"/>
      <c r="AZ1327" s="184"/>
      <c r="BA1327" s="184"/>
      <c r="BB1327" s="848"/>
      <c r="BC1327" s="184"/>
      <c r="BD1327" s="184"/>
      <c r="BE1327" s="184"/>
      <c r="BF1327" s="184"/>
      <c r="BG1327" s="848"/>
      <c r="BH1327" s="186"/>
      <c r="BI1327" s="199"/>
      <c r="BJ1327" s="199"/>
      <c r="BK1327" s="199"/>
      <c r="BL1327" s="186"/>
      <c r="BM1327" s="186"/>
      <c r="BN1327" s="186"/>
      <c r="BO1327" s="186"/>
      <c r="BP1327" s="186"/>
      <c r="BQ1327" s="186"/>
      <c r="BR1327" s="186"/>
      <c r="BS1327" s="186"/>
      <c r="BT1327" s="187"/>
      <c r="BU1327" s="188"/>
      <c r="BV1327" s="189"/>
      <c r="BW1327" s="185"/>
    </row>
    <row r="1328" spans="2:75" customFormat="1" ht="18.75">
      <c r="B1328" s="353" t="s">
        <v>1706</v>
      </c>
      <c r="C1328" s="354">
        <v>9412822000154</v>
      </c>
      <c r="D1328" s="355" t="s">
        <v>14</v>
      </c>
      <c r="E1328" s="355" t="s">
        <v>607</v>
      </c>
      <c r="F1328" s="355" t="s">
        <v>1417</v>
      </c>
      <c r="G1328" s="356" t="s">
        <v>1417</v>
      </c>
      <c r="H1328" s="356" t="s">
        <v>34</v>
      </c>
      <c r="I1328" s="356" t="s">
        <v>34</v>
      </c>
      <c r="J1328" s="356" t="s">
        <v>608</v>
      </c>
      <c r="K1328" s="357" t="s">
        <v>48</v>
      </c>
      <c r="L1328" s="358"/>
      <c r="M1328" s="358" t="s">
        <v>1417</v>
      </c>
      <c r="N1328" s="357">
        <v>206881</v>
      </c>
      <c r="O1328" s="357" t="s">
        <v>1320</v>
      </c>
      <c r="P1328" s="361">
        <v>39540</v>
      </c>
      <c r="Q1328" s="362">
        <v>287.88071259999998</v>
      </c>
      <c r="R1328" s="362">
        <v>258.29636947649414</v>
      </c>
      <c r="S1328" s="841">
        <v>62</v>
      </c>
      <c r="T1328" s="359">
        <v>4.1304110482318412E-2</v>
      </c>
      <c r="U1328" s="664">
        <v>0.41298795692155743</v>
      </c>
      <c r="V1328" s="359">
        <v>-2.015089595170716E-2</v>
      </c>
      <c r="W1328" s="664">
        <v>-0.17535512787374394</v>
      </c>
      <c r="X1328" s="359">
        <v>5.0181707259675745E-2</v>
      </c>
      <c r="Y1328" s="664">
        <v>0.33003264989604086</v>
      </c>
      <c r="Z1328" s="359">
        <v>2.2762418218136515E-2</v>
      </c>
      <c r="AA1328" s="664">
        <v>0.12022242302662389</v>
      </c>
      <c r="AB1328" s="359">
        <v>0.24247129144154167</v>
      </c>
      <c r="AC1328" s="363">
        <v>-0.55703780520579793</v>
      </c>
      <c r="AD1328" s="865">
        <v>9288254000121</v>
      </c>
      <c r="AE1328" s="360" t="s">
        <v>1812</v>
      </c>
      <c r="AF1328" s="844" t="s">
        <v>1760</v>
      </c>
      <c r="AG1328" s="364" t="s">
        <v>1435</v>
      </c>
      <c r="AH1328" s="364" t="s">
        <v>1747</v>
      </c>
      <c r="AI1328" s="364">
        <v>100000</v>
      </c>
      <c r="AJ1328" s="364">
        <v>5000</v>
      </c>
      <c r="AK1328" s="364">
        <v>100000</v>
      </c>
      <c r="AL1328" s="359">
        <v>2.7999999999999997E-2</v>
      </c>
      <c r="AM1328" s="359">
        <v>0</v>
      </c>
      <c r="AN1328" s="664" t="s">
        <v>2161</v>
      </c>
      <c r="AO1328" s="357" t="s">
        <v>1323</v>
      </c>
      <c r="AP1328" s="360" t="s">
        <v>1744</v>
      </c>
      <c r="AQ1328" s="366" t="s">
        <v>659</v>
      </c>
      <c r="AR1328" s="359">
        <v>0</v>
      </c>
      <c r="AS1328" s="359">
        <v>0</v>
      </c>
      <c r="AT1328" s="359" t="s">
        <v>1417</v>
      </c>
      <c r="AX1328" s="198"/>
      <c r="AY1328" s="184"/>
      <c r="AZ1328" s="184"/>
      <c r="BA1328" s="184"/>
      <c r="BB1328" s="848"/>
      <c r="BC1328" s="184"/>
      <c r="BD1328" s="184"/>
      <c r="BE1328" s="184"/>
      <c r="BF1328" s="184"/>
      <c r="BG1328" s="848"/>
      <c r="BH1328" s="186"/>
      <c r="BI1328" s="199"/>
      <c r="BJ1328" s="199"/>
      <c r="BK1328" s="199"/>
      <c r="BL1328" s="186"/>
      <c r="BM1328" s="186"/>
      <c r="BN1328" s="186"/>
      <c r="BO1328" s="186"/>
      <c r="BP1328" s="186"/>
      <c r="BQ1328" s="186"/>
      <c r="BR1328" s="186"/>
      <c r="BS1328" s="186"/>
      <c r="BT1328" s="187"/>
      <c r="BU1328" s="188"/>
      <c r="BV1328" s="189"/>
      <c r="BW1328" s="185"/>
    </row>
    <row r="1329" spans="2:75" customFormat="1" ht="18.75">
      <c r="B1329" s="353" t="s">
        <v>1212</v>
      </c>
      <c r="C1329" s="354">
        <v>41269079000138</v>
      </c>
      <c r="D1329" s="355" t="s">
        <v>14</v>
      </c>
      <c r="E1329" s="355" t="s">
        <v>607</v>
      </c>
      <c r="F1329" s="355" t="s">
        <v>1417</v>
      </c>
      <c r="G1329" s="356" t="s">
        <v>1417</v>
      </c>
      <c r="H1329" s="356" t="s">
        <v>34</v>
      </c>
      <c r="I1329" s="356" t="s">
        <v>34</v>
      </c>
      <c r="J1329" s="356" t="s">
        <v>690</v>
      </c>
      <c r="K1329" s="357" t="s">
        <v>1417</v>
      </c>
      <c r="L1329" s="358"/>
      <c r="M1329" s="358" t="s">
        <v>1414</v>
      </c>
      <c r="N1329" s="357">
        <v>624926</v>
      </c>
      <c r="O1329" s="357" t="s">
        <v>1320</v>
      </c>
      <c r="P1329" s="361">
        <v>44232</v>
      </c>
      <c r="Q1329" s="362">
        <v>12.886077240000001</v>
      </c>
      <c r="R1329" s="362">
        <v>14.527213651983462</v>
      </c>
      <c r="S1329" s="841">
        <v>62</v>
      </c>
      <c r="T1329" s="359">
        <v>-0.34599735510992646</v>
      </c>
      <c r="U1329" s="664">
        <v>-3.4595283403641162</v>
      </c>
      <c r="V1329" s="359">
        <v>-0.40325666995139675</v>
      </c>
      <c r="W1329" s="664">
        <v>-3.5091801920239978</v>
      </c>
      <c r="X1329" s="359"/>
      <c r="Y1329" s="664"/>
      <c r="Z1329" s="359"/>
      <c r="AA1329" s="664"/>
      <c r="AB1329" s="359">
        <v>0.35435637286796906</v>
      </c>
      <c r="AC1329" s="363">
        <v>-1.4622890674038158</v>
      </c>
      <c r="AD1329" s="865">
        <v>0</v>
      </c>
      <c r="AE1329" s="360" t="s">
        <v>1935</v>
      </c>
      <c r="AF1329" s="844" t="s">
        <v>1757</v>
      </c>
      <c r="AG1329" s="364" t="s">
        <v>741</v>
      </c>
      <c r="AH1329" s="364" t="s">
        <v>1742</v>
      </c>
      <c r="AI1329" s="364">
        <v>50000</v>
      </c>
      <c r="AJ1329" s="364">
        <v>10000</v>
      </c>
      <c r="AK1329" s="364">
        <v>50000</v>
      </c>
      <c r="AL1329" s="359">
        <v>0</v>
      </c>
      <c r="AM1329" s="359">
        <v>0</v>
      </c>
      <c r="AN1329" s="664" t="s">
        <v>2156</v>
      </c>
      <c r="AO1329" s="357" t="s">
        <v>1323</v>
      </c>
      <c r="AP1329" s="360" t="s">
        <v>1744</v>
      </c>
      <c r="AQ1329" s="366" t="s">
        <v>659</v>
      </c>
      <c r="AR1329" s="359">
        <v>3.4995E-3</v>
      </c>
      <c r="AS1329" s="359">
        <v>3.4995E-3</v>
      </c>
      <c r="AT1329" s="359" t="s">
        <v>1417</v>
      </c>
      <c r="AX1329" s="198"/>
      <c r="AY1329" s="184"/>
      <c r="AZ1329" s="184"/>
      <c r="BA1329" s="184"/>
      <c r="BB1329" s="848"/>
      <c r="BC1329" s="184"/>
      <c r="BD1329" s="184"/>
      <c r="BE1329" s="184"/>
      <c r="BF1329" s="184"/>
      <c r="BG1329" s="848"/>
      <c r="BH1329" s="186"/>
      <c r="BI1329" s="199"/>
      <c r="BJ1329" s="199"/>
      <c r="BK1329" s="199"/>
      <c r="BL1329" s="186"/>
      <c r="BM1329" s="186"/>
      <c r="BN1329" s="186"/>
      <c r="BO1329" s="186"/>
      <c r="BP1329" s="186"/>
      <c r="BQ1329" s="186"/>
      <c r="BR1329" s="186"/>
      <c r="BS1329" s="186"/>
      <c r="BT1329" s="187"/>
      <c r="BU1329" s="188"/>
      <c r="BV1329" s="189"/>
      <c r="BW1329" s="185"/>
    </row>
    <row r="1330" spans="2:75" customFormat="1" ht="18.75">
      <c r="B1330" s="353" t="s">
        <v>401</v>
      </c>
      <c r="C1330" s="354">
        <v>35088081000108</v>
      </c>
      <c r="D1330" s="355" t="s">
        <v>14</v>
      </c>
      <c r="E1330" s="355" t="s">
        <v>614</v>
      </c>
      <c r="F1330" s="355" t="s">
        <v>1417</v>
      </c>
      <c r="G1330" s="356" t="s">
        <v>1417</v>
      </c>
      <c r="H1330" s="356" t="s">
        <v>1337</v>
      </c>
      <c r="I1330" s="356" t="s">
        <v>34</v>
      </c>
      <c r="J1330" s="356" t="s">
        <v>608</v>
      </c>
      <c r="K1330" s="357" t="s">
        <v>48</v>
      </c>
      <c r="L1330" s="358"/>
      <c r="M1330" s="358" t="s">
        <v>34</v>
      </c>
      <c r="N1330" s="357">
        <v>516538</v>
      </c>
      <c r="O1330" s="357" t="s">
        <v>1320</v>
      </c>
      <c r="P1330" s="361">
        <v>43796</v>
      </c>
      <c r="Q1330" s="362">
        <v>48.164906170000002</v>
      </c>
      <c r="R1330" s="362">
        <v>58.787226406135474</v>
      </c>
      <c r="S1330" s="841">
        <v>62</v>
      </c>
      <c r="T1330" s="359">
        <v>0.18613160586264588</v>
      </c>
      <c r="U1330" s="664">
        <v>1.8610765545150643</v>
      </c>
      <c r="V1330" s="359">
        <v>0.11018134732992824</v>
      </c>
      <c r="W1330" s="664">
        <v>0.9588091912461153</v>
      </c>
      <c r="X1330" s="359">
        <v>8.3052166019814688E-2</v>
      </c>
      <c r="Y1330" s="664">
        <v>0.54621350942260616</v>
      </c>
      <c r="Z1330" s="359"/>
      <c r="AA1330" s="664"/>
      <c r="AB1330" s="359">
        <v>0.25066964440182515</v>
      </c>
      <c r="AC1330" s="363">
        <v>-1.8883150928273612E-2</v>
      </c>
      <c r="AD1330" s="865">
        <v>34429833000194</v>
      </c>
      <c r="AE1330" s="360" t="s">
        <v>1813</v>
      </c>
      <c r="AF1330" s="844" t="s">
        <v>1760</v>
      </c>
      <c r="AG1330" s="364" t="s">
        <v>1435</v>
      </c>
      <c r="AH1330" s="364" t="s">
        <v>1742</v>
      </c>
      <c r="AI1330" s="364">
        <v>100</v>
      </c>
      <c r="AJ1330" s="364">
        <v>100</v>
      </c>
      <c r="AK1330" s="364">
        <v>100</v>
      </c>
      <c r="AL1330" s="359">
        <v>0</v>
      </c>
      <c r="AM1330" s="359">
        <v>0</v>
      </c>
      <c r="AN1330" s="664" t="s">
        <v>34</v>
      </c>
      <c r="AO1330" s="357" t="s">
        <v>1323</v>
      </c>
      <c r="AP1330" s="360" t="s">
        <v>1744</v>
      </c>
      <c r="AQ1330" s="366" t="s">
        <v>659</v>
      </c>
      <c r="AR1330" s="359">
        <v>4.0000000000000001E-3</v>
      </c>
      <c r="AS1330" s="359">
        <v>4.0000000000000001E-3</v>
      </c>
      <c r="AT1330" s="359" t="s">
        <v>1417</v>
      </c>
      <c r="AX1330" s="198"/>
      <c r="AY1330" s="184"/>
      <c r="AZ1330" s="184"/>
      <c r="BA1330" s="184"/>
      <c r="BB1330" s="848"/>
      <c r="BC1330" s="184"/>
      <c r="BD1330" s="184"/>
      <c r="BE1330" s="184"/>
      <c r="BF1330" s="184"/>
      <c r="BG1330" s="848"/>
      <c r="BH1330" s="186"/>
      <c r="BI1330" s="199"/>
      <c r="BJ1330" s="199"/>
      <c r="BK1330" s="199"/>
      <c r="BL1330" s="186"/>
      <c r="BM1330" s="186"/>
      <c r="BN1330" s="186"/>
      <c r="BO1330" s="186"/>
      <c r="BP1330" s="186"/>
      <c r="BQ1330" s="186"/>
      <c r="BR1330" s="186"/>
      <c r="BS1330" s="186"/>
      <c r="BT1330" s="187"/>
      <c r="BU1330" s="188"/>
      <c r="BV1330" s="189"/>
      <c r="BW1330" s="185"/>
    </row>
    <row r="1331" spans="2:75" customFormat="1" ht="18.75">
      <c r="B1331" s="353" t="s">
        <v>402</v>
      </c>
      <c r="C1331" s="354">
        <v>34429833000194</v>
      </c>
      <c r="D1331" s="355" t="s">
        <v>14</v>
      </c>
      <c r="E1331" s="355" t="s">
        <v>614</v>
      </c>
      <c r="F1331" s="355" t="s">
        <v>1417</v>
      </c>
      <c r="G1331" s="356" t="s">
        <v>1417</v>
      </c>
      <c r="H1331" s="356" t="s">
        <v>1337</v>
      </c>
      <c r="I1331" s="356" t="s">
        <v>34</v>
      </c>
      <c r="J1331" s="356" t="s">
        <v>608</v>
      </c>
      <c r="K1331" s="357" t="s">
        <v>48</v>
      </c>
      <c r="L1331" s="358"/>
      <c r="M1331" s="358" t="s">
        <v>34</v>
      </c>
      <c r="N1331" s="357">
        <v>515434</v>
      </c>
      <c r="O1331" s="357" t="s">
        <v>1320</v>
      </c>
      <c r="P1331" s="361">
        <v>43701</v>
      </c>
      <c r="Q1331" s="362">
        <v>211.46267813</v>
      </c>
      <c r="R1331" s="362">
        <v>265.2497361073307</v>
      </c>
      <c r="S1331" s="841">
        <v>62</v>
      </c>
      <c r="T1331" s="359">
        <v>0.18778936478424635</v>
      </c>
      <c r="U1331" s="664">
        <v>1.8776520106163002</v>
      </c>
      <c r="V1331" s="359">
        <v>0.11177492387355126</v>
      </c>
      <c r="W1331" s="664">
        <v>0.97267665496848843</v>
      </c>
      <c r="X1331" s="359">
        <v>8.3456927770642508E-2</v>
      </c>
      <c r="Y1331" s="664">
        <v>0.54887552712780319</v>
      </c>
      <c r="Z1331" s="359">
        <v>-5.2669700000020914E-3</v>
      </c>
      <c r="AA1331" s="664">
        <v>-2.7818129398231719E-2</v>
      </c>
      <c r="AB1331" s="359">
        <v>0.25419625961748527</v>
      </c>
      <c r="AC1331" s="363">
        <v>-1.23520943599964E-2</v>
      </c>
      <c r="AD1331" s="865">
        <v>31493903000185</v>
      </c>
      <c r="AE1331" s="360" t="s">
        <v>1985</v>
      </c>
      <c r="AF1331" s="844" t="s">
        <v>1760</v>
      </c>
      <c r="AG1331" s="364" t="s">
        <v>1435</v>
      </c>
      <c r="AH1331" s="364" t="s">
        <v>1742</v>
      </c>
      <c r="AI1331" s="364">
        <v>30000</v>
      </c>
      <c r="AJ1331" s="364">
        <v>0</v>
      </c>
      <c r="AK1331" s="364">
        <v>30000</v>
      </c>
      <c r="AL1331" s="359">
        <v>1.9299999999999998E-2</v>
      </c>
      <c r="AM1331" s="359">
        <v>0.2</v>
      </c>
      <c r="AN1331" s="664" t="s">
        <v>34</v>
      </c>
      <c r="AO1331" s="357" t="s">
        <v>1323</v>
      </c>
      <c r="AP1331" s="360" t="s">
        <v>1744</v>
      </c>
      <c r="AQ1331" s="366" t="s">
        <v>659</v>
      </c>
      <c r="AR1331" s="359">
        <v>4.0000000000000001E-3</v>
      </c>
      <c r="AS1331" s="359">
        <v>4.0000000000000001E-3</v>
      </c>
      <c r="AT1331" s="359" t="s">
        <v>1417</v>
      </c>
      <c r="AX1331" s="198"/>
      <c r="AY1331" s="184"/>
      <c r="AZ1331" s="184"/>
      <c r="BA1331" s="184"/>
      <c r="BB1331" s="848"/>
      <c r="BC1331" s="184"/>
      <c r="BD1331" s="184"/>
      <c r="BE1331" s="184"/>
      <c r="BF1331" s="184"/>
      <c r="BG1331" s="848"/>
      <c r="BH1331" s="186"/>
      <c r="BI1331" s="199"/>
      <c r="BJ1331" s="199"/>
      <c r="BK1331" s="199"/>
      <c r="BL1331" s="186"/>
      <c r="BM1331" s="186"/>
      <c r="BN1331" s="186"/>
      <c r="BO1331" s="186"/>
      <c r="BP1331" s="186"/>
      <c r="BQ1331" s="186"/>
      <c r="BR1331" s="186"/>
      <c r="BS1331" s="186"/>
      <c r="BT1331" s="187"/>
      <c r="BU1331" s="188"/>
      <c r="BV1331" s="189"/>
      <c r="BW1331" s="185"/>
    </row>
    <row r="1332" spans="2:75" customFormat="1" ht="18.75">
      <c r="B1332" s="353" t="s">
        <v>596</v>
      </c>
      <c r="C1332" s="354">
        <v>35957054000124</v>
      </c>
      <c r="D1332" s="355" t="s">
        <v>14</v>
      </c>
      <c r="E1332" s="355" t="s">
        <v>607</v>
      </c>
      <c r="F1332" s="355" t="s">
        <v>1417</v>
      </c>
      <c r="G1332" s="356" t="s">
        <v>1417</v>
      </c>
      <c r="H1332" s="356" t="s">
        <v>34</v>
      </c>
      <c r="I1332" s="356" t="s">
        <v>34</v>
      </c>
      <c r="J1332" s="356" t="s">
        <v>608</v>
      </c>
      <c r="K1332" s="357" t="s">
        <v>48</v>
      </c>
      <c r="L1332" s="358"/>
      <c r="M1332" s="358" t="s">
        <v>34</v>
      </c>
      <c r="N1332" s="357">
        <v>538264</v>
      </c>
      <c r="O1332" s="357" t="s">
        <v>1320</v>
      </c>
      <c r="P1332" s="361">
        <v>43939</v>
      </c>
      <c r="Q1332" s="362">
        <v>9.1346371499999997</v>
      </c>
      <c r="R1332" s="362">
        <v>12.186446713067735</v>
      </c>
      <c r="S1332" s="841">
        <v>62</v>
      </c>
      <c r="T1332" s="359">
        <v>0.16197525264767965</v>
      </c>
      <c r="U1332" s="664">
        <v>1.6195441054578432</v>
      </c>
      <c r="V1332" s="359">
        <v>9.0673268836670706E-2</v>
      </c>
      <c r="W1332" s="664">
        <v>0.78904792569472437</v>
      </c>
      <c r="X1332" s="359">
        <v>3.5144503665942572E-2</v>
      </c>
      <c r="Y1332" s="664">
        <v>0.23113668919496019</v>
      </c>
      <c r="Z1332" s="359"/>
      <c r="AA1332" s="664"/>
      <c r="AB1332" s="359">
        <v>0.26286340514979345</v>
      </c>
      <c r="AC1332" s="363">
        <v>-9.2220943450914278E-2</v>
      </c>
      <c r="AD1332" s="865">
        <v>35957175000176</v>
      </c>
      <c r="AE1332" s="360" t="s">
        <v>1985</v>
      </c>
      <c r="AF1332" s="844" t="s">
        <v>1760</v>
      </c>
      <c r="AG1332" s="364" t="s">
        <v>1435</v>
      </c>
      <c r="AH1332" s="364" t="s">
        <v>1742</v>
      </c>
      <c r="AI1332" s="364">
        <v>30000</v>
      </c>
      <c r="AJ1332" s="364">
        <v>0</v>
      </c>
      <c r="AK1332" s="364">
        <v>30000</v>
      </c>
      <c r="AL1332" s="359">
        <v>1.9299999999999998E-2</v>
      </c>
      <c r="AM1332" s="359">
        <v>0.2</v>
      </c>
      <c r="AN1332" s="664" t="s">
        <v>34</v>
      </c>
      <c r="AO1332" s="357" t="s">
        <v>1323</v>
      </c>
      <c r="AP1332" s="360" t="s">
        <v>1744</v>
      </c>
      <c r="AQ1332" s="366" t="s">
        <v>659</v>
      </c>
      <c r="AR1332" s="359">
        <v>4.0000000000000001E-3</v>
      </c>
      <c r="AS1332" s="359">
        <v>4.0000000000000001E-3</v>
      </c>
      <c r="AT1332" s="359" t="s">
        <v>1417</v>
      </c>
      <c r="AX1332" s="198"/>
      <c r="AY1332" s="184"/>
      <c r="AZ1332" s="184"/>
      <c r="BA1332" s="184"/>
      <c r="BB1332" s="848"/>
      <c r="BC1332" s="184"/>
      <c r="BD1332" s="184"/>
      <c r="BE1332" s="184"/>
      <c r="BF1332" s="184"/>
      <c r="BG1332" s="848"/>
      <c r="BH1332" s="186"/>
      <c r="BI1332" s="199"/>
      <c r="BJ1332" s="199"/>
      <c r="BK1332" s="199"/>
      <c r="BL1332" s="186"/>
      <c r="BM1332" s="186"/>
      <c r="BN1332" s="186"/>
      <c r="BO1332" s="186"/>
      <c r="BP1332" s="186"/>
      <c r="BQ1332" s="186"/>
      <c r="BR1332" s="186"/>
      <c r="BS1332" s="186"/>
      <c r="BT1332" s="187"/>
      <c r="BU1332" s="188"/>
      <c r="BV1332" s="189"/>
      <c r="BW1332" s="185"/>
    </row>
    <row r="1333" spans="2:75" customFormat="1" ht="18.75">
      <c r="B1333" s="353" t="s">
        <v>1721</v>
      </c>
      <c r="C1333" s="354">
        <v>44515852000197</v>
      </c>
      <c r="D1333" s="355" t="s">
        <v>14</v>
      </c>
      <c r="E1333" s="355" t="s">
        <v>607</v>
      </c>
      <c r="F1333" s="355" t="s">
        <v>1417</v>
      </c>
      <c r="G1333" s="356" t="s">
        <v>1417</v>
      </c>
      <c r="H1333" s="356" t="s">
        <v>34</v>
      </c>
      <c r="I1333" s="356" t="s">
        <v>1417</v>
      </c>
      <c r="J1333" s="356" t="s">
        <v>611</v>
      </c>
      <c r="K1333" s="357" t="s">
        <v>48</v>
      </c>
      <c r="L1333" s="358"/>
      <c r="M1333" s="358" t="s">
        <v>1417</v>
      </c>
      <c r="N1333" s="357">
        <v>636932</v>
      </c>
      <c r="O1333" s="357" t="s">
        <v>1320</v>
      </c>
      <c r="P1333" s="361">
        <v>44569</v>
      </c>
      <c r="Q1333" s="362">
        <v>13.474153299999999</v>
      </c>
      <c r="R1333" s="362">
        <v>14.311245871353382</v>
      </c>
      <c r="S1333" s="841">
        <v>62</v>
      </c>
      <c r="T1333" s="359"/>
      <c r="U1333" s="664"/>
      <c r="V1333" s="359"/>
      <c r="W1333" s="664"/>
      <c r="X1333" s="359"/>
      <c r="Y1333" s="664"/>
      <c r="Z1333" s="359"/>
      <c r="AA1333" s="664"/>
      <c r="AB1333" s="359">
        <v>0.2521563863029192</v>
      </c>
      <c r="AC1333" s="363"/>
      <c r="AD1333" s="865">
        <v>0</v>
      </c>
      <c r="AE1333" s="360" t="s">
        <v>2014</v>
      </c>
      <c r="AF1333" s="844" t="s">
        <v>1760</v>
      </c>
      <c r="AG1333" s="364" t="s">
        <v>1435</v>
      </c>
      <c r="AH1333" s="364" t="s">
        <v>1747</v>
      </c>
      <c r="AI1333" s="364">
        <v>1000</v>
      </c>
      <c r="AJ1333" s="364">
        <v>100</v>
      </c>
      <c r="AK1333" s="364">
        <v>100</v>
      </c>
      <c r="AL1333" s="359">
        <v>0</v>
      </c>
      <c r="AM1333" s="359">
        <v>0</v>
      </c>
      <c r="AN1333" s="664" t="s">
        <v>2161</v>
      </c>
      <c r="AO1333" s="357" t="s">
        <v>1323</v>
      </c>
      <c r="AP1333" s="360" t="s">
        <v>1744</v>
      </c>
      <c r="AQ1333" s="366" t="s">
        <v>659</v>
      </c>
      <c r="AR1333" s="359">
        <v>4.9994999999999996E-3</v>
      </c>
      <c r="AS1333" s="359">
        <v>4.9994999999999996E-3</v>
      </c>
      <c r="AT1333" s="359" t="s">
        <v>1417</v>
      </c>
      <c r="AX1333" s="198"/>
      <c r="AY1333" s="184"/>
      <c r="AZ1333" s="184"/>
      <c r="BA1333" s="184"/>
      <c r="BB1333" s="848"/>
      <c r="BC1333" s="184"/>
      <c r="BD1333" s="184"/>
      <c r="BE1333" s="184"/>
      <c r="BF1333" s="184"/>
      <c r="BG1333" s="848"/>
      <c r="BH1333" s="186"/>
      <c r="BI1333" s="199"/>
      <c r="BJ1333" s="199"/>
      <c r="BK1333" s="199"/>
      <c r="BL1333" s="186"/>
      <c r="BM1333" s="186"/>
      <c r="BN1333" s="186"/>
      <c r="BO1333" s="186"/>
      <c r="BP1333" s="186"/>
      <c r="BQ1333" s="186"/>
      <c r="BR1333" s="186"/>
      <c r="BS1333" s="186"/>
      <c r="BT1333" s="187"/>
      <c r="BU1333" s="188"/>
      <c r="BV1333" s="189"/>
      <c r="BW1333" s="185"/>
    </row>
    <row r="1334" spans="2:75" customFormat="1" ht="18.75">
      <c r="B1334" s="353" t="s">
        <v>1267</v>
      </c>
      <c r="C1334" s="354">
        <v>34218763000125</v>
      </c>
      <c r="D1334" s="355" t="s">
        <v>14</v>
      </c>
      <c r="E1334" s="355" t="s">
        <v>607</v>
      </c>
      <c r="F1334" s="355" t="s">
        <v>1417</v>
      </c>
      <c r="G1334" s="356" t="s">
        <v>1417</v>
      </c>
      <c r="H1334" s="356" t="s">
        <v>34</v>
      </c>
      <c r="I1334" s="356" t="s">
        <v>34</v>
      </c>
      <c r="J1334" s="356" t="s">
        <v>608</v>
      </c>
      <c r="K1334" s="357" t="s">
        <v>48</v>
      </c>
      <c r="L1334" s="358"/>
      <c r="M1334" s="358" t="s">
        <v>34</v>
      </c>
      <c r="N1334" s="357">
        <v>519979</v>
      </c>
      <c r="O1334" s="357" t="s">
        <v>1320</v>
      </c>
      <c r="P1334" s="361">
        <v>43645</v>
      </c>
      <c r="Q1334" s="362">
        <v>175.70094798</v>
      </c>
      <c r="R1334" s="362">
        <v>183.83477637661372</v>
      </c>
      <c r="S1334" s="841">
        <v>62</v>
      </c>
      <c r="T1334" s="359">
        <v>-1.4160188980760768E-4</v>
      </c>
      <c r="U1334" s="664">
        <v>-1.4158366924015865E-3</v>
      </c>
      <c r="V1334" s="359">
        <v>2.6013265050120582E-2</v>
      </c>
      <c r="W1334" s="664">
        <v>0.22637005472161345</v>
      </c>
      <c r="X1334" s="359">
        <v>2.4640849777764595E-2</v>
      </c>
      <c r="Y1334" s="664">
        <v>0.16205676115728204</v>
      </c>
      <c r="Z1334" s="359">
        <v>-0.27433562000000045</v>
      </c>
      <c r="AA1334" s="664">
        <v>-1.4489362528552674</v>
      </c>
      <c r="AB1334" s="359">
        <v>0.27042560199822668</v>
      </c>
      <c r="AC1334" s="363">
        <v>-0.3287466658159347</v>
      </c>
      <c r="AD1334" s="865">
        <v>0</v>
      </c>
      <c r="AE1334" s="360" t="s">
        <v>2014</v>
      </c>
      <c r="AF1334" s="844" t="s">
        <v>1760</v>
      </c>
      <c r="AG1334" s="364" t="s">
        <v>1435</v>
      </c>
      <c r="AH1334" s="364" t="s">
        <v>1747</v>
      </c>
      <c r="AI1334" s="364">
        <v>1000</v>
      </c>
      <c r="AJ1334" s="364">
        <v>100</v>
      </c>
      <c r="AK1334" s="364">
        <v>100</v>
      </c>
      <c r="AL1334" s="359">
        <v>1.3999999999999999E-2</v>
      </c>
      <c r="AM1334" s="359">
        <v>0.2</v>
      </c>
      <c r="AN1334" s="664" t="s">
        <v>2161</v>
      </c>
      <c r="AO1334" s="357" t="s">
        <v>1323</v>
      </c>
      <c r="AP1334" s="360" t="s">
        <v>1744</v>
      </c>
      <c r="AQ1334" s="366" t="s">
        <v>659</v>
      </c>
      <c r="AR1334" s="359">
        <v>4.6661999999999997E-3</v>
      </c>
      <c r="AS1334" s="359">
        <v>4.6661999999999997E-3</v>
      </c>
      <c r="AT1334" s="359" t="s">
        <v>1417</v>
      </c>
      <c r="AX1334" s="198"/>
      <c r="AY1334" s="184"/>
      <c r="AZ1334" s="184"/>
      <c r="BA1334" s="184"/>
      <c r="BB1334" s="848"/>
      <c r="BC1334" s="184"/>
      <c r="BD1334" s="184"/>
      <c r="BE1334" s="184"/>
      <c r="BF1334" s="184"/>
      <c r="BG1334" s="848"/>
      <c r="BH1334" s="186"/>
      <c r="BI1334" s="199"/>
      <c r="BJ1334" s="199"/>
      <c r="BK1334" s="199"/>
      <c r="BL1334" s="186"/>
      <c r="BM1334" s="186"/>
      <c r="BN1334" s="186"/>
      <c r="BO1334" s="186"/>
      <c r="BP1334" s="186"/>
      <c r="BQ1334" s="186"/>
      <c r="BR1334" s="186"/>
      <c r="BS1334" s="186"/>
      <c r="BT1334" s="187"/>
      <c r="BU1334" s="188"/>
      <c r="BV1334" s="189"/>
      <c r="BW1334" s="185"/>
    </row>
    <row r="1335" spans="2:75" customFormat="1" ht="18.75">
      <c r="B1335" s="353" t="s">
        <v>1497</v>
      </c>
      <c r="C1335" s="354">
        <v>34581178000195</v>
      </c>
      <c r="D1335" s="355" t="s">
        <v>14</v>
      </c>
      <c r="E1335" s="355" t="s">
        <v>607</v>
      </c>
      <c r="F1335" s="355" t="s">
        <v>1316</v>
      </c>
      <c r="G1335" s="356" t="s">
        <v>1417</v>
      </c>
      <c r="H1335" s="356" t="s">
        <v>34</v>
      </c>
      <c r="I1335" s="356" t="s">
        <v>34</v>
      </c>
      <c r="J1335" s="356" t="s">
        <v>608</v>
      </c>
      <c r="K1335" s="357" t="s">
        <v>48</v>
      </c>
      <c r="L1335" s="358"/>
      <c r="M1335" s="358" t="s">
        <v>1417</v>
      </c>
      <c r="N1335" s="357">
        <v>507083</v>
      </c>
      <c r="O1335" s="357" t="s">
        <v>1320</v>
      </c>
      <c r="P1335" s="361">
        <v>43727</v>
      </c>
      <c r="Q1335" s="362">
        <v>484.77674076</v>
      </c>
      <c r="R1335" s="362">
        <v>534.71517071147434</v>
      </c>
      <c r="S1335" s="841">
        <v>62</v>
      </c>
      <c r="T1335" s="359">
        <v>-1.8687752782438505E-2</v>
      </c>
      <c r="U1335" s="664">
        <v>-0.1868534814320307</v>
      </c>
      <c r="V1335" s="359">
        <v>-8.5038686689568044E-2</v>
      </c>
      <c r="W1335" s="664">
        <v>-0.74001522385912211</v>
      </c>
      <c r="X1335" s="359">
        <v>-0.20609065075413691</v>
      </c>
      <c r="Y1335" s="664">
        <v>-1.3554071254535232</v>
      </c>
      <c r="Z1335" s="359">
        <v>0.15774181665461895</v>
      </c>
      <c r="AA1335" s="664">
        <v>0.83313219312215392</v>
      </c>
      <c r="AB1335" s="359">
        <v>0.26201846428072878</v>
      </c>
      <c r="AC1335" s="363">
        <v>-0.76312738988364115</v>
      </c>
      <c r="AD1335" s="865">
        <v>34172637000187</v>
      </c>
      <c r="AE1335" s="360" t="s">
        <v>2003</v>
      </c>
      <c r="AF1335" s="844" t="s">
        <v>1760</v>
      </c>
      <c r="AG1335" s="364" t="s">
        <v>1435</v>
      </c>
      <c r="AH1335" s="364" t="s">
        <v>1742</v>
      </c>
      <c r="AI1335" s="364">
        <v>200000</v>
      </c>
      <c r="AJ1335" s="364">
        <v>10000</v>
      </c>
      <c r="AK1335" s="364">
        <v>50000</v>
      </c>
      <c r="AL1335" s="359">
        <v>1.8500000000000003E-2</v>
      </c>
      <c r="AM1335" s="359">
        <v>0.2</v>
      </c>
      <c r="AN1335" s="664" t="s">
        <v>34</v>
      </c>
      <c r="AO1335" s="357" t="s">
        <v>1323</v>
      </c>
      <c r="AP1335" s="360" t="s">
        <v>1744</v>
      </c>
      <c r="AQ1335" s="366" t="s">
        <v>659</v>
      </c>
      <c r="AR1335" s="359">
        <v>0</v>
      </c>
      <c r="AS1335" s="359">
        <v>0</v>
      </c>
      <c r="AT1335" s="359" t="s">
        <v>1417</v>
      </c>
      <c r="AX1335" s="198"/>
      <c r="AY1335" s="184"/>
      <c r="AZ1335" s="184"/>
      <c r="BA1335" s="184"/>
      <c r="BB1335" s="848"/>
      <c r="BC1335" s="184"/>
      <c r="BD1335" s="184"/>
      <c r="BE1335" s="184"/>
      <c r="BF1335" s="184"/>
      <c r="BG1335" s="848"/>
      <c r="BH1335" s="186"/>
      <c r="BI1335" s="199"/>
      <c r="BJ1335" s="199"/>
      <c r="BK1335" s="199"/>
      <c r="BL1335" s="186"/>
      <c r="BM1335" s="186"/>
      <c r="BN1335" s="186"/>
      <c r="BO1335" s="186"/>
      <c r="BP1335" s="186"/>
      <c r="BQ1335" s="186"/>
      <c r="BR1335" s="186"/>
      <c r="BS1335" s="186"/>
      <c r="BT1335" s="187"/>
      <c r="BU1335" s="188"/>
      <c r="BV1335" s="189"/>
      <c r="BW1335" s="185"/>
    </row>
    <row r="1336" spans="2:75" customFormat="1" ht="18.75">
      <c r="B1336" s="353" t="s">
        <v>1498</v>
      </c>
      <c r="C1336" s="354">
        <v>38065123000183</v>
      </c>
      <c r="D1336" s="355" t="s">
        <v>14</v>
      </c>
      <c r="E1336" s="355" t="s">
        <v>607</v>
      </c>
      <c r="F1336" s="355" t="s">
        <v>1316</v>
      </c>
      <c r="G1336" s="356" t="s">
        <v>1417</v>
      </c>
      <c r="H1336" s="356" t="s">
        <v>34</v>
      </c>
      <c r="I1336" s="356" t="s">
        <v>34</v>
      </c>
      <c r="J1336" s="356" t="s">
        <v>608</v>
      </c>
      <c r="K1336" s="357" t="s">
        <v>48</v>
      </c>
      <c r="L1336" s="358"/>
      <c r="M1336" s="358" t="s">
        <v>1417</v>
      </c>
      <c r="N1336" s="357">
        <v>555886</v>
      </c>
      <c r="O1336" s="357" t="s">
        <v>1320</v>
      </c>
      <c r="P1336" s="361">
        <v>44086</v>
      </c>
      <c r="Q1336" s="362">
        <v>121.6485735</v>
      </c>
      <c r="R1336" s="362">
        <v>107.99197142446221</v>
      </c>
      <c r="S1336" s="841">
        <v>62</v>
      </c>
      <c r="T1336" s="359">
        <v>-2.4991555688038458E-2</v>
      </c>
      <c r="U1336" s="664">
        <v>-0.24988339909444765</v>
      </c>
      <c r="V1336" s="359">
        <v>-8.7511280544517067E-2</v>
      </c>
      <c r="W1336" s="664">
        <v>-0.76153198483359819</v>
      </c>
      <c r="X1336" s="359">
        <v>-0.19734752259750232</v>
      </c>
      <c r="Y1336" s="664">
        <v>-1.297905738763288</v>
      </c>
      <c r="Z1336" s="359"/>
      <c r="AA1336" s="664"/>
      <c r="AB1336" s="359">
        <v>0.25697216240265863</v>
      </c>
      <c r="AC1336" s="363">
        <v>-0.78773536678122047</v>
      </c>
      <c r="AD1336" s="865">
        <v>38173724000100</v>
      </c>
      <c r="AE1336" s="360" t="s">
        <v>2003</v>
      </c>
      <c r="AF1336" s="844" t="s">
        <v>1760</v>
      </c>
      <c r="AG1336" s="364" t="s">
        <v>1435</v>
      </c>
      <c r="AH1336" s="364" t="s">
        <v>1742</v>
      </c>
      <c r="AI1336" s="364">
        <v>200000</v>
      </c>
      <c r="AJ1336" s="364">
        <v>10000</v>
      </c>
      <c r="AK1336" s="364">
        <v>50000</v>
      </c>
      <c r="AL1336" s="359">
        <v>0.03</v>
      </c>
      <c r="AM1336" s="359">
        <v>0</v>
      </c>
      <c r="AN1336" s="664" t="s">
        <v>34</v>
      </c>
      <c r="AO1336" s="357" t="s">
        <v>1323</v>
      </c>
      <c r="AP1336" s="360" t="s">
        <v>1744</v>
      </c>
      <c r="AQ1336" s="366" t="s">
        <v>659</v>
      </c>
      <c r="AR1336" s="359">
        <v>0</v>
      </c>
      <c r="AS1336" s="359">
        <v>0</v>
      </c>
      <c r="AT1336" s="359" t="s">
        <v>1417</v>
      </c>
      <c r="AX1336" s="198"/>
      <c r="AY1336" s="184"/>
      <c r="AZ1336" s="184"/>
      <c r="BA1336" s="184"/>
      <c r="BB1336" s="848"/>
      <c r="BC1336" s="184"/>
      <c r="BD1336" s="184"/>
      <c r="BE1336" s="184"/>
      <c r="BF1336" s="184"/>
      <c r="BG1336" s="848"/>
      <c r="BH1336" s="186"/>
      <c r="BI1336" s="199"/>
      <c r="BJ1336" s="199"/>
      <c r="BK1336" s="199"/>
      <c r="BL1336" s="186"/>
      <c r="BM1336" s="186"/>
      <c r="BN1336" s="186"/>
      <c r="BO1336" s="186"/>
      <c r="BP1336" s="186"/>
      <c r="BQ1336" s="186"/>
      <c r="BR1336" s="186"/>
      <c r="BS1336" s="186"/>
      <c r="BT1336" s="187"/>
      <c r="BU1336" s="188"/>
      <c r="BV1336" s="189"/>
      <c r="BW1336" s="185"/>
    </row>
    <row r="1337" spans="2:75" customFormat="1" ht="18.75">
      <c r="B1337" s="353" t="s">
        <v>911</v>
      </c>
      <c r="C1337" s="354">
        <v>11977572000141</v>
      </c>
      <c r="D1337" s="355" t="s">
        <v>14</v>
      </c>
      <c r="E1337" s="355" t="s">
        <v>607</v>
      </c>
      <c r="F1337" s="355" t="s">
        <v>1316</v>
      </c>
      <c r="G1337" s="356" t="s">
        <v>1417</v>
      </c>
      <c r="H1337" s="356" t="s">
        <v>34</v>
      </c>
      <c r="I1337" s="356" t="s">
        <v>34</v>
      </c>
      <c r="J1337" s="356" t="s">
        <v>608</v>
      </c>
      <c r="K1337" s="357" t="s">
        <v>48</v>
      </c>
      <c r="L1337" s="358"/>
      <c r="M1337" s="358" t="s">
        <v>34</v>
      </c>
      <c r="N1337" s="357">
        <v>264611</v>
      </c>
      <c r="O1337" s="357" t="s">
        <v>1323</v>
      </c>
      <c r="P1337" s="361">
        <v>40534</v>
      </c>
      <c r="Q1337" s="362">
        <v>23.585646000000001</v>
      </c>
      <c r="R1337" s="362">
        <v>38.763573605577704</v>
      </c>
      <c r="S1337" s="841">
        <v>62</v>
      </c>
      <c r="T1337" s="359">
        <v>-4.2872274869802607E-2</v>
      </c>
      <c r="U1337" s="664">
        <v>-0.42866758296704466</v>
      </c>
      <c r="V1337" s="359">
        <v>-0.12521042863809184</v>
      </c>
      <c r="W1337" s="664">
        <v>-1.0895937717895257</v>
      </c>
      <c r="X1337" s="359">
        <v>-0.24280403830044472</v>
      </c>
      <c r="Y1337" s="664">
        <v>-1.5968619750437993</v>
      </c>
      <c r="Z1337" s="359">
        <v>-0.10856535338979911</v>
      </c>
      <c r="AA1337" s="664">
        <v>-0.57340084503253053</v>
      </c>
      <c r="AB1337" s="359">
        <v>0.26334532847653325</v>
      </c>
      <c r="AC1337" s="363">
        <v>-0.91182634636252535</v>
      </c>
      <c r="AD1337" s="865">
        <v>38386961000159</v>
      </c>
      <c r="AE1337" s="360" t="s">
        <v>1851</v>
      </c>
      <c r="AF1337" s="844" t="s">
        <v>1741</v>
      </c>
      <c r="AG1337" s="364" t="s">
        <v>1436</v>
      </c>
      <c r="AH1337" s="364" t="s">
        <v>1742</v>
      </c>
      <c r="AI1337" s="364">
        <v>50000</v>
      </c>
      <c r="AJ1337" s="364">
        <v>5000</v>
      </c>
      <c r="AK1337" s="364">
        <v>5000</v>
      </c>
      <c r="AL1337" s="359">
        <v>2.2000000000000002E-2</v>
      </c>
      <c r="AM1337" s="359">
        <v>0.2</v>
      </c>
      <c r="AN1337" s="664" t="s">
        <v>2175</v>
      </c>
      <c r="AO1337" s="357" t="s">
        <v>1323</v>
      </c>
      <c r="AP1337" s="360" t="s">
        <v>1744</v>
      </c>
      <c r="AQ1337" s="366" t="s">
        <v>665</v>
      </c>
      <c r="AR1337" s="359">
        <v>5.3333333333333297E-3</v>
      </c>
      <c r="AS1337" s="359">
        <v>5.3333333333333297E-3</v>
      </c>
      <c r="AT1337" s="359" t="s">
        <v>1417</v>
      </c>
      <c r="AX1337" s="198"/>
      <c r="AY1337" s="184"/>
      <c r="AZ1337" s="184"/>
      <c r="BA1337" s="184"/>
      <c r="BB1337" s="848"/>
      <c r="BC1337" s="184"/>
      <c r="BD1337" s="184"/>
      <c r="BE1337" s="184"/>
      <c r="BF1337" s="184"/>
      <c r="BG1337" s="848"/>
      <c r="BH1337" s="186"/>
      <c r="BI1337" s="199"/>
      <c r="BJ1337" s="199"/>
      <c r="BK1337" s="199"/>
      <c r="BL1337" s="186"/>
      <c r="BM1337" s="186"/>
      <c r="BN1337" s="186"/>
      <c r="BO1337" s="186"/>
      <c r="BP1337" s="186"/>
      <c r="BQ1337" s="186"/>
      <c r="BR1337" s="186"/>
      <c r="BS1337" s="186"/>
      <c r="BT1337" s="187"/>
      <c r="BU1337" s="188"/>
      <c r="BV1337" s="189"/>
      <c r="BW1337" s="185"/>
    </row>
    <row r="1338" spans="2:75" customFormat="1" ht="18.75">
      <c r="B1338" s="353" t="s">
        <v>914</v>
      </c>
      <c r="C1338" s="354">
        <v>36352596000136</v>
      </c>
      <c r="D1338" s="355" t="s">
        <v>14</v>
      </c>
      <c r="E1338" s="355" t="s">
        <v>607</v>
      </c>
      <c r="F1338" s="355" t="s">
        <v>1316</v>
      </c>
      <c r="G1338" s="356" t="s">
        <v>1417</v>
      </c>
      <c r="H1338" s="356" t="s">
        <v>34</v>
      </c>
      <c r="I1338" s="356" t="s">
        <v>34</v>
      </c>
      <c r="J1338" s="356" t="s">
        <v>608</v>
      </c>
      <c r="K1338" s="357" t="s">
        <v>48</v>
      </c>
      <c r="L1338" s="358"/>
      <c r="M1338" s="358" t="s">
        <v>1414</v>
      </c>
      <c r="N1338" s="357">
        <v>539082</v>
      </c>
      <c r="O1338" s="357" t="s">
        <v>1320</v>
      </c>
      <c r="P1338" s="361">
        <v>43950</v>
      </c>
      <c r="Q1338" s="362">
        <v>26.071268180000001</v>
      </c>
      <c r="R1338" s="362">
        <v>64.729692607661264</v>
      </c>
      <c r="S1338" s="841">
        <v>62</v>
      </c>
      <c r="T1338" s="359">
        <v>-0.31335622540852892</v>
      </c>
      <c r="U1338" s="664">
        <v>-3.1331590441953376</v>
      </c>
      <c r="V1338" s="359">
        <v>-0.39524686615528315</v>
      </c>
      <c r="W1338" s="664">
        <v>-3.4394780719655542</v>
      </c>
      <c r="X1338" s="359">
        <v>-0.28495972052210572</v>
      </c>
      <c r="Y1338" s="664">
        <v>-1.8741094477094014</v>
      </c>
      <c r="Z1338" s="359"/>
      <c r="AA1338" s="664"/>
      <c r="AB1338" s="359">
        <v>0.33294493372701228</v>
      </c>
      <c r="AC1338" s="363">
        <v>-1.5322703382292002</v>
      </c>
      <c r="AD1338" s="865">
        <v>42870670000109</v>
      </c>
      <c r="AE1338" s="360" t="s">
        <v>1851</v>
      </c>
      <c r="AF1338" s="844" t="s">
        <v>1741</v>
      </c>
      <c r="AG1338" s="364" t="s">
        <v>1436</v>
      </c>
      <c r="AH1338" s="364" t="s">
        <v>1742</v>
      </c>
      <c r="AI1338" s="364">
        <v>5000</v>
      </c>
      <c r="AJ1338" s="364">
        <v>1000</v>
      </c>
      <c r="AK1338" s="364">
        <v>5000</v>
      </c>
      <c r="AL1338" s="359">
        <v>0.02</v>
      </c>
      <c r="AM1338" s="359">
        <v>0.2</v>
      </c>
      <c r="AN1338" s="664" t="s">
        <v>34</v>
      </c>
      <c r="AO1338" s="357" t="s">
        <v>1323</v>
      </c>
      <c r="AP1338" s="360" t="s">
        <v>1744</v>
      </c>
      <c r="AQ1338" s="366" t="s">
        <v>659</v>
      </c>
      <c r="AR1338" s="359">
        <v>2E-3</v>
      </c>
      <c r="AS1338" s="359">
        <v>2E-3</v>
      </c>
      <c r="AT1338" s="359" t="s">
        <v>1417</v>
      </c>
      <c r="AX1338" s="198"/>
      <c r="AY1338" s="184"/>
      <c r="AZ1338" s="184"/>
      <c r="BA1338" s="184"/>
      <c r="BB1338" s="848"/>
      <c r="BC1338" s="184"/>
      <c r="BD1338" s="184"/>
      <c r="BE1338" s="184"/>
      <c r="BF1338" s="184"/>
      <c r="BG1338" s="848"/>
      <c r="BH1338" s="186"/>
      <c r="BI1338" s="199"/>
      <c r="BJ1338" s="199"/>
      <c r="BK1338" s="199"/>
      <c r="BL1338" s="186"/>
      <c r="BM1338" s="186"/>
      <c r="BN1338" s="186"/>
      <c r="BO1338" s="186"/>
      <c r="BP1338" s="186"/>
      <c r="BQ1338" s="186"/>
      <c r="BR1338" s="186"/>
      <c r="BS1338" s="186"/>
      <c r="BT1338" s="187"/>
      <c r="BU1338" s="188"/>
      <c r="BV1338" s="189"/>
      <c r="BW1338" s="185"/>
    </row>
    <row r="1339" spans="2:75" customFormat="1" ht="18.75">
      <c r="B1339" s="353" t="s">
        <v>179</v>
      </c>
      <c r="C1339" s="354">
        <v>16948298000104</v>
      </c>
      <c r="D1339" s="355" t="s">
        <v>14</v>
      </c>
      <c r="E1339" s="355" t="s">
        <v>607</v>
      </c>
      <c r="F1339" s="355" t="s">
        <v>1316</v>
      </c>
      <c r="G1339" s="356" t="s">
        <v>1417</v>
      </c>
      <c r="H1339" s="356" t="s">
        <v>34</v>
      </c>
      <c r="I1339" s="356" t="s">
        <v>34</v>
      </c>
      <c r="J1339" s="356" t="s">
        <v>608</v>
      </c>
      <c r="K1339" s="357" t="s">
        <v>48</v>
      </c>
      <c r="L1339" s="358"/>
      <c r="M1339" s="358" t="s">
        <v>34</v>
      </c>
      <c r="N1339" s="357">
        <v>320757</v>
      </c>
      <c r="O1339" s="357" t="s">
        <v>1320</v>
      </c>
      <c r="P1339" s="361">
        <v>41249</v>
      </c>
      <c r="Q1339" s="362">
        <v>418.436083</v>
      </c>
      <c r="R1339" s="362">
        <v>610.99891345418348</v>
      </c>
      <c r="S1339" s="841">
        <v>62</v>
      </c>
      <c r="T1339" s="359">
        <v>-3.9646835579938644E-2</v>
      </c>
      <c r="U1339" s="664">
        <v>-0.39641734038971882</v>
      </c>
      <c r="V1339" s="359">
        <v>-0.12134248627813904</v>
      </c>
      <c r="W1339" s="664">
        <v>-1.0559345474670292</v>
      </c>
      <c r="X1339" s="359">
        <v>-0.217959885886017</v>
      </c>
      <c r="Y1339" s="664">
        <v>-1.4334681428386635</v>
      </c>
      <c r="Z1339" s="359">
        <v>-0.1004045743201788</v>
      </c>
      <c r="AA1339" s="664">
        <v>-0.53029871835457543</v>
      </c>
      <c r="AB1339" s="359">
        <v>0.26318459750140694</v>
      </c>
      <c r="AC1339" s="363">
        <v>-0.89768652337331645</v>
      </c>
      <c r="AD1339" s="865">
        <v>11225860000140</v>
      </c>
      <c r="AE1339" s="360" t="s">
        <v>1851</v>
      </c>
      <c r="AF1339" s="844" t="s">
        <v>1741</v>
      </c>
      <c r="AG1339" s="364" t="s">
        <v>1436</v>
      </c>
      <c r="AH1339" s="364" t="s">
        <v>1747</v>
      </c>
      <c r="AI1339" s="364">
        <v>50000</v>
      </c>
      <c r="AJ1339" s="364">
        <v>1000</v>
      </c>
      <c r="AK1339" s="364">
        <v>1000</v>
      </c>
      <c r="AL1339" s="359">
        <v>0.02</v>
      </c>
      <c r="AM1339" s="359">
        <v>0.2</v>
      </c>
      <c r="AN1339" s="664" t="s">
        <v>34</v>
      </c>
      <c r="AO1339" s="357" t="s">
        <v>1323</v>
      </c>
      <c r="AP1339" s="360" t="s">
        <v>1744</v>
      </c>
      <c r="AQ1339" s="366" t="s">
        <v>665</v>
      </c>
      <c r="AR1339" s="359">
        <v>5.3333333333333297E-3</v>
      </c>
      <c r="AS1339" s="359">
        <v>5.3333333333333297E-3</v>
      </c>
      <c r="AT1339" s="359" t="s">
        <v>1417</v>
      </c>
      <c r="AX1339" s="198"/>
      <c r="AY1339" s="184"/>
      <c r="AZ1339" s="184"/>
      <c r="BA1339" s="184"/>
      <c r="BB1339" s="848"/>
      <c r="BC1339" s="184"/>
      <c r="BD1339" s="184"/>
      <c r="BE1339" s="184"/>
      <c r="BF1339" s="184"/>
      <c r="BG1339" s="848"/>
      <c r="BH1339" s="186"/>
      <c r="BI1339" s="199"/>
      <c r="BJ1339" s="199"/>
      <c r="BK1339" s="199"/>
      <c r="BL1339" s="186"/>
      <c r="BM1339" s="186"/>
      <c r="BN1339" s="186"/>
      <c r="BO1339" s="186"/>
      <c r="BP1339" s="186"/>
      <c r="BQ1339" s="186"/>
      <c r="BR1339" s="186"/>
      <c r="BS1339" s="186"/>
      <c r="BT1339" s="187"/>
      <c r="BU1339" s="188"/>
      <c r="BV1339" s="189"/>
      <c r="BW1339" s="185"/>
    </row>
    <row r="1340" spans="2:75" customFormat="1" ht="18.75">
      <c r="B1340" s="353" t="s">
        <v>553</v>
      </c>
      <c r="C1340" s="354">
        <v>35343074000105</v>
      </c>
      <c r="D1340" s="355" t="s">
        <v>14</v>
      </c>
      <c r="E1340" s="355" t="s">
        <v>607</v>
      </c>
      <c r="F1340" s="355" t="s">
        <v>1316</v>
      </c>
      <c r="G1340" s="356" t="s">
        <v>1417</v>
      </c>
      <c r="H1340" s="356" t="s">
        <v>34</v>
      </c>
      <c r="I1340" s="356" t="s">
        <v>34</v>
      </c>
      <c r="J1340" s="356" t="s">
        <v>608</v>
      </c>
      <c r="K1340" s="357" t="s">
        <v>48</v>
      </c>
      <c r="L1340" s="358"/>
      <c r="M1340" s="358" t="s">
        <v>1414</v>
      </c>
      <c r="N1340" s="357">
        <v>534757</v>
      </c>
      <c r="O1340" s="357" t="s">
        <v>1320</v>
      </c>
      <c r="P1340" s="361">
        <v>43805</v>
      </c>
      <c r="Q1340" s="362">
        <v>11.99442685</v>
      </c>
      <c r="R1340" s="362">
        <v>27.164138549362544</v>
      </c>
      <c r="S1340" s="841">
        <v>62</v>
      </c>
      <c r="T1340" s="359">
        <v>-4.1756482421963281E-2</v>
      </c>
      <c r="U1340" s="664">
        <v>-0.41751109423019289</v>
      </c>
      <c r="V1340" s="359">
        <v>-0.12415305463088666</v>
      </c>
      <c r="W1340" s="664">
        <v>-1.0803923965907156</v>
      </c>
      <c r="X1340" s="359">
        <v>-0.21584042796132674</v>
      </c>
      <c r="Y1340" s="664">
        <v>-1.4195289934269262</v>
      </c>
      <c r="Z1340" s="359"/>
      <c r="AA1340" s="664"/>
      <c r="AB1340" s="359">
        <v>0.26335662669325649</v>
      </c>
      <c r="AC1340" s="363">
        <v>-0.90777223907733473</v>
      </c>
      <c r="AD1340" s="865">
        <v>38386961000159</v>
      </c>
      <c r="AE1340" s="360" t="s">
        <v>1851</v>
      </c>
      <c r="AF1340" s="844" t="s">
        <v>1760</v>
      </c>
      <c r="AG1340" s="364" t="s">
        <v>1435</v>
      </c>
      <c r="AH1340" s="364" t="s">
        <v>1742</v>
      </c>
      <c r="AI1340" s="364">
        <v>0</v>
      </c>
      <c r="AJ1340" s="364">
        <v>0</v>
      </c>
      <c r="AK1340" s="364">
        <v>0</v>
      </c>
      <c r="AL1340" s="359">
        <v>0.02</v>
      </c>
      <c r="AM1340" s="359">
        <v>0.2</v>
      </c>
      <c r="AN1340" s="664" t="s">
        <v>34</v>
      </c>
      <c r="AO1340" s="357" t="s">
        <v>1323</v>
      </c>
      <c r="AP1340" s="360" t="s">
        <v>1744</v>
      </c>
      <c r="AQ1340" s="366" t="s">
        <v>665</v>
      </c>
      <c r="AR1340" s="359">
        <v>3.3333333333333301E-3</v>
      </c>
      <c r="AS1340" s="359">
        <v>3.3333333333333301E-3</v>
      </c>
      <c r="AT1340" s="359" t="s">
        <v>1417</v>
      </c>
      <c r="AX1340" s="198"/>
      <c r="AY1340" s="184"/>
      <c r="AZ1340" s="184"/>
      <c r="BA1340" s="184"/>
      <c r="BB1340" s="848"/>
      <c r="BC1340" s="184"/>
      <c r="BD1340" s="184"/>
      <c r="BE1340" s="184"/>
      <c r="BF1340" s="184"/>
      <c r="BG1340" s="848"/>
      <c r="BH1340" s="186"/>
      <c r="BI1340" s="199"/>
      <c r="BJ1340" s="199"/>
      <c r="BK1340" s="199"/>
      <c r="BL1340" s="186"/>
      <c r="BM1340" s="186"/>
      <c r="BN1340" s="186"/>
      <c r="BO1340" s="186"/>
      <c r="BP1340" s="186"/>
      <c r="BQ1340" s="186"/>
      <c r="BR1340" s="186"/>
      <c r="BS1340" s="186"/>
      <c r="BT1340" s="187"/>
      <c r="BU1340" s="188"/>
      <c r="BV1340" s="189"/>
      <c r="BW1340" s="185"/>
    </row>
    <row r="1341" spans="2:75" customFormat="1" ht="18.75">
      <c r="B1341" s="353" t="s">
        <v>1623</v>
      </c>
      <c r="C1341" s="354">
        <v>34200563000145</v>
      </c>
      <c r="D1341" s="355" t="s">
        <v>14</v>
      </c>
      <c r="E1341" s="355" t="s">
        <v>607</v>
      </c>
      <c r="F1341" s="355" t="s">
        <v>1316</v>
      </c>
      <c r="G1341" s="356" t="s">
        <v>1417</v>
      </c>
      <c r="H1341" s="356" t="s">
        <v>34</v>
      </c>
      <c r="I1341" s="356" t="s">
        <v>34</v>
      </c>
      <c r="J1341" s="356" t="s">
        <v>608</v>
      </c>
      <c r="K1341" s="357" t="s">
        <v>48</v>
      </c>
      <c r="L1341" s="358"/>
      <c r="M1341" s="358" t="s">
        <v>1417</v>
      </c>
      <c r="N1341" s="357">
        <v>504580</v>
      </c>
      <c r="O1341" s="357" t="s">
        <v>1320</v>
      </c>
      <c r="P1341" s="361">
        <v>43694</v>
      </c>
      <c r="Q1341" s="362">
        <v>12.403038240000001</v>
      </c>
      <c r="R1341" s="362">
        <v>14.199315156653391</v>
      </c>
      <c r="S1341" s="841">
        <v>62</v>
      </c>
      <c r="T1341" s="359">
        <v>-2.0252813294353134E-2</v>
      </c>
      <c r="U1341" s="664">
        <v>-0.20250207271572199</v>
      </c>
      <c r="V1341" s="359">
        <v>-8.5860457581156235E-2</v>
      </c>
      <c r="W1341" s="664">
        <v>-0.74716635699596712</v>
      </c>
      <c r="X1341" s="359">
        <v>-0.20248397497304516</v>
      </c>
      <c r="Y1341" s="664">
        <v>-1.3316869128431785</v>
      </c>
      <c r="Z1341" s="359">
        <v>0.20577623314500082</v>
      </c>
      <c r="AA1341" s="664">
        <v>1.0868316851446009</v>
      </c>
      <c r="AB1341" s="359">
        <v>0.25756226082022626</v>
      </c>
      <c r="AC1341" s="363">
        <v>-0.77952118062668452</v>
      </c>
      <c r="AD1341" s="865">
        <v>34258716000105</v>
      </c>
      <c r="AE1341" s="360" t="s">
        <v>1829</v>
      </c>
      <c r="AF1341" s="844" t="s">
        <v>1830</v>
      </c>
      <c r="AG1341" s="364" t="s">
        <v>1439</v>
      </c>
      <c r="AH1341" s="364" t="s">
        <v>1742</v>
      </c>
      <c r="AI1341" s="364">
        <v>50000</v>
      </c>
      <c r="AJ1341" s="364">
        <v>10000</v>
      </c>
      <c r="AK1341" s="364">
        <v>10000</v>
      </c>
      <c r="AL1341" s="359">
        <v>0</v>
      </c>
      <c r="AM1341" s="359">
        <v>0</v>
      </c>
      <c r="AN1341" s="664" t="s">
        <v>666</v>
      </c>
      <c r="AO1341" s="357" t="s">
        <v>1323</v>
      </c>
      <c r="AP1341" s="360" t="s">
        <v>1744</v>
      </c>
      <c r="AQ1341" s="366" t="s">
        <v>659</v>
      </c>
      <c r="AR1341" s="359">
        <v>0</v>
      </c>
      <c r="AS1341" s="359">
        <v>0</v>
      </c>
      <c r="AT1341" s="359" t="s">
        <v>1417</v>
      </c>
      <c r="AX1341" s="198"/>
      <c r="AY1341" s="184"/>
      <c r="AZ1341" s="184"/>
      <c r="BA1341" s="184"/>
      <c r="BB1341" s="848"/>
      <c r="BC1341" s="184"/>
      <c r="BD1341" s="184"/>
      <c r="BE1341" s="184"/>
      <c r="BF1341" s="184"/>
      <c r="BG1341" s="848"/>
      <c r="BH1341" s="186"/>
      <c r="BI1341" s="199"/>
      <c r="BJ1341" s="199"/>
      <c r="BK1341" s="199"/>
      <c r="BL1341" s="186"/>
      <c r="BM1341" s="186"/>
      <c r="BN1341" s="186"/>
      <c r="BO1341" s="186"/>
      <c r="BP1341" s="186"/>
      <c r="BQ1341" s="186"/>
      <c r="BR1341" s="186"/>
      <c r="BS1341" s="186"/>
      <c r="BT1341" s="187"/>
      <c r="BU1341" s="188"/>
      <c r="BV1341" s="189"/>
      <c r="BW1341" s="185"/>
    </row>
    <row r="1342" spans="2:75" customFormat="1" ht="18.75">
      <c r="B1342" s="353" t="s">
        <v>1624</v>
      </c>
      <c r="C1342" s="354">
        <v>34674552000105</v>
      </c>
      <c r="D1342" s="355" t="s">
        <v>14</v>
      </c>
      <c r="E1342" s="355" t="s">
        <v>607</v>
      </c>
      <c r="F1342" s="355" t="s">
        <v>1316</v>
      </c>
      <c r="G1342" s="356" t="s">
        <v>1417</v>
      </c>
      <c r="H1342" s="356" t="s">
        <v>34</v>
      </c>
      <c r="I1342" s="356" t="s">
        <v>34</v>
      </c>
      <c r="J1342" s="356" t="s">
        <v>608</v>
      </c>
      <c r="K1342" s="357" t="s">
        <v>48</v>
      </c>
      <c r="L1342" s="358"/>
      <c r="M1342" s="358" t="s">
        <v>1417</v>
      </c>
      <c r="N1342" s="357">
        <v>511455</v>
      </c>
      <c r="O1342" s="357" t="s">
        <v>1320</v>
      </c>
      <c r="P1342" s="361">
        <v>43761</v>
      </c>
      <c r="Q1342" s="362">
        <v>99.527322010000006</v>
      </c>
      <c r="R1342" s="362">
        <v>223.55799653768915</v>
      </c>
      <c r="S1342" s="841">
        <v>62</v>
      </c>
      <c r="T1342" s="359">
        <v>-1.3221175299954258E-2</v>
      </c>
      <c r="U1342" s="664">
        <v>-0.13219474070425219</v>
      </c>
      <c r="V1342" s="359">
        <v>-7.9111512197879263E-2</v>
      </c>
      <c r="W1342" s="664">
        <v>-0.68843635394629199</v>
      </c>
      <c r="X1342" s="359">
        <v>-0.20120416818179421</v>
      </c>
      <c r="Y1342" s="664">
        <v>-1.3232699408082134</v>
      </c>
      <c r="Z1342" s="359">
        <v>0.18432119861403518</v>
      </c>
      <c r="AA1342" s="664">
        <v>0.9735143647828568</v>
      </c>
      <c r="AB1342" s="359">
        <v>0.25541755681418155</v>
      </c>
      <c r="AC1342" s="363">
        <v>-0.7596435212844026</v>
      </c>
      <c r="AD1342" s="865">
        <v>34581222000167</v>
      </c>
      <c r="AE1342" s="360" t="s">
        <v>1829</v>
      </c>
      <c r="AF1342" s="844" t="s">
        <v>1830</v>
      </c>
      <c r="AG1342" s="364" t="s">
        <v>1439</v>
      </c>
      <c r="AH1342" s="364" t="s">
        <v>1742</v>
      </c>
      <c r="AI1342" s="364">
        <v>50000</v>
      </c>
      <c r="AJ1342" s="364">
        <v>10000</v>
      </c>
      <c r="AK1342" s="364">
        <v>10000</v>
      </c>
      <c r="AL1342" s="359">
        <v>0</v>
      </c>
      <c r="AM1342" s="359">
        <v>0</v>
      </c>
      <c r="AN1342" s="664" t="s">
        <v>666</v>
      </c>
      <c r="AO1342" s="357" t="s">
        <v>1323</v>
      </c>
      <c r="AP1342" s="360" t="s">
        <v>1744</v>
      </c>
      <c r="AQ1342" s="366" t="s">
        <v>659</v>
      </c>
      <c r="AR1342" s="359">
        <v>0</v>
      </c>
      <c r="AS1342" s="359">
        <v>0</v>
      </c>
      <c r="AT1342" s="359" t="s">
        <v>1417</v>
      </c>
      <c r="AX1342" s="198"/>
      <c r="AY1342" s="184"/>
      <c r="AZ1342" s="184"/>
      <c r="BA1342" s="184"/>
      <c r="BB1342" s="848"/>
      <c r="BC1342" s="184"/>
      <c r="BD1342" s="184"/>
      <c r="BE1342" s="184"/>
      <c r="BF1342" s="184"/>
      <c r="BG1342" s="848"/>
      <c r="BH1342" s="186"/>
      <c r="BI1342" s="199"/>
      <c r="BJ1342" s="199"/>
      <c r="BK1342" s="199"/>
      <c r="BL1342" s="186"/>
      <c r="BM1342" s="186"/>
      <c r="BN1342" s="186"/>
      <c r="BO1342" s="186"/>
      <c r="BP1342" s="186"/>
      <c r="BQ1342" s="186"/>
      <c r="BR1342" s="186"/>
      <c r="BS1342" s="186"/>
      <c r="BT1342" s="187"/>
      <c r="BU1342" s="188"/>
      <c r="BV1342" s="189"/>
      <c r="BW1342" s="185"/>
    </row>
    <row r="1343" spans="2:75" customFormat="1" ht="18.75">
      <c r="B1343" s="353" t="s">
        <v>1224</v>
      </c>
      <c r="C1343" s="354">
        <v>35471498000155</v>
      </c>
      <c r="D1343" s="355" t="s">
        <v>14</v>
      </c>
      <c r="E1343" s="355" t="s">
        <v>607</v>
      </c>
      <c r="F1343" s="355" t="s">
        <v>1316</v>
      </c>
      <c r="G1343" s="356" t="s">
        <v>1417</v>
      </c>
      <c r="H1343" s="356" t="s">
        <v>34</v>
      </c>
      <c r="I1343" s="356" t="s">
        <v>34</v>
      </c>
      <c r="J1343" s="356" t="s">
        <v>608</v>
      </c>
      <c r="K1343" s="357" t="s">
        <v>48</v>
      </c>
      <c r="L1343" s="358"/>
      <c r="M1343" s="358" t="s">
        <v>34</v>
      </c>
      <c r="N1343" s="357">
        <v>529478</v>
      </c>
      <c r="O1343" s="357" t="s">
        <v>1320</v>
      </c>
      <c r="P1343" s="361">
        <v>43898</v>
      </c>
      <c r="Q1343" s="362">
        <v>581.64335065</v>
      </c>
      <c r="R1343" s="362">
        <v>16174469.252905933</v>
      </c>
      <c r="S1343" s="841">
        <v>62</v>
      </c>
      <c r="T1343" s="359">
        <v>9.2909907388251556E-2</v>
      </c>
      <c r="U1343" s="664">
        <v>0.92897952242479487</v>
      </c>
      <c r="V1343" s="359">
        <v>8.2133886464399009E-2</v>
      </c>
      <c r="W1343" s="664">
        <v>0.71473735948262307</v>
      </c>
      <c r="X1343" s="359">
        <v>0.88187026809499924</v>
      </c>
      <c r="Y1343" s="664">
        <v>5.7998421603682448</v>
      </c>
      <c r="Z1343" s="359"/>
      <c r="AA1343" s="664"/>
      <c r="AB1343" s="359">
        <v>0.24397880029660776</v>
      </c>
      <c r="AC1343" s="363">
        <v>-0.13435959826859328</v>
      </c>
      <c r="AD1343" s="865">
        <v>29088425000186</v>
      </c>
      <c r="AE1343" s="360" t="s">
        <v>1976</v>
      </c>
      <c r="AF1343" s="844" t="s">
        <v>1760</v>
      </c>
      <c r="AG1343" s="364" t="s">
        <v>1435</v>
      </c>
      <c r="AH1343" s="364" t="s">
        <v>1747</v>
      </c>
      <c r="AI1343" s="364">
        <v>50</v>
      </c>
      <c r="AJ1343" s="364">
        <v>50</v>
      </c>
      <c r="AK1343" s="364">
        <v>30</v>
      </c>
      <c r="AL1343" s="359">
        <v>0.02</v>
      </c>
      <c r="AM1343" s="359">
        <v>0.2</v>
      </c>
      <c r="AN1343" s="664" t="s">
        <v>2194</v>
      </c>
      <c r="AO1343" s="357" t="s">
        <v>1323</v>
      </c>
      <c r="AP1343" s="360" t="s">
        <v>1744</v>
      </c>
      <c r="AQ1343" s="366" t="s">
        <v>681</v>
      </c>
      <c r="AR1343" s="359">
        <v>5.3333333333333297E-3</v>
      </c>
      <c r="AS1343" s="359">
        <v>5.3333333333333297E-3</v>
      </c>
      <c r="AT1343" s="359" t="s">
        <v>1417</v>
      </c>
      <c r="AX1343" s="198"/>
      <c r="AY1343" s="184"/>
      <c r="AZ1343" s="184"/>
      <c r="BA1343" s="184"/>
      <c r="BB1343" s="848"/>
      <c r="BC1343" s="184"/>
      <c r="BD1343" s="184"/>
      <c r="BE1343" s="184"/>
      <c r="BF1343" s="184"/>
      <c r="BG1343" s="848"/>
      <c r="BH1343" s="186"/>
      <c r="BI1343" s="199"/>
      <c r="BJ1343" s="199"/>
      <c r="BK1343" s="199"/>
      <c r="BL1343" s="186"/>
      <c r="BM1343" s="186"/>
      <c r="BN1343" s="186"/>
      <c r="BO1343" s="186"/>
      <c r="BP1343" s="186"/>
      <c r="BQ1343" s="186"/>
      <c r="BR1343" s="186"/>
      <c r="BS1343" s="186"/>
      <c r="BT1343" s="187"/>
      <c r="BU1343" s="188"/>
      <c r="BV1343" s="189"/>
      <c r="BW1343" s="185"/>
    </row>
    <row r="1344" spans="2:75" customFormat="1" ht="18.75">
      <c r="B1344" s="353" t="s">
        <v>337</v>
      </c>
      <c r="C1344" s="354">
        <v>20142615000160</v>
      </c>
      <c r="D1344" s="355" t="s">
        <v>11</v>
      </c>
      <c r="E1344" s="355" t="s">
        <v>620</v>
      </c>
      <c r="F1344" s="355" t="s">
        <v>685</v>
      </c>
      <c r="G1344" s="356" t="s">
        <v>738</v>
      </c>
      <c r="H1344" s="356" t="s">
        <v>34</v>
      </c>
      <c r="I1344" s="356" t="s">
        <v>1318</v>
      </c>
      <c r="J1344" s="356" t="s">
        <v>608</v>
      </c>
      <c r="K1344" s="357" t="s">
        <v>48</v>
      </c>
      <c r="L1344" s="358"/>
      <c r="M1344" s="358" t="s">
        <v>34</v>
      </c>
      <c r="N1344" s="357">
        <v>370797</v>
      </c>
      <c r="O1344" s="357" t="s">
        <v>1320</v>
      </c>
      <c r="P1344" s="361">
        <v>41796</v>
      </c>
      <c r="Q1344" s="362">
        <v>0</v>
      </c>
      <c r="R1344" s="362">
        <v>0</v>
      </c>
      <c r="S1344" s="841">
        <v>62</v>
      </c>
      <c r="T1344" s="359"/>
      <c r="U1344" s="664"/>
      <c r="V1344" s="359"/>
      <c r="W1344" s="664"/>
      <c r="X1344" s="359"/>
      <c r="Y1344" s="664"/>
      <c r="Z1344" s="359"/>
      <c r="AA1344" s="664"/>
      <c r="AB1344" s="359"/>
      <c r="AC1344" s="363"/>
      <c r="AD1344" s="865">
        <v>0</v>
      </c>
      <c r="AE1344" s="360" t="s">
        <v>2677</v>
      </c>
      <c r="AF1344" s="844" t="s">
        <v>1760</v>
      </c>
      <c r="AG1344" s="364" t="s">
        <v>1435</v>
      </c>
      <c r="AH1344" s="364" t="s">
        <v>1747</v>
      </c>
      <c r="AI1344" s="364">
        <v>20000</v>
      </c>
      <c r="AJ1344" s="364">
        <v>10000</v>
      </c>
      <c r="AK1344" s="364">
        <v>20000</v>
      </c>
      <c r="AL1344" s="359">
        <v>0.02</v>
      </c>
      <c r="AM1344" s="359">
        <v>0.2</v>
      </c>
      <c r="AN1344" s="664" t="s">
        <v>34</v>
      </c>
      <c r="AO1344" s="357" t="s">
        <v>1323</v>
      </c>
      <c r="AP1344" s="360" t="s">
        <v>1762</v>
      </c>
      <c r="AQ1344" s="366" t="s">
        <v>668</v>
      </c>
      <c r="AR1344" s="359">
        <v>5.3333333333333297E-3</v>
      </c>
      <c r="AS1344" s="359">
        <v>5.3333333333333297E-3</v>
      </c>
      <c r="AT1344" s="359" t="s">
        <v>1417</v>
      </c>
      <c r="AX1344" s="198"/>
      <c r="AY1344" s="184"/>
      <c r="AZ1344" s="184"/>
      <c r="BA1344" s="184"/>
      <c r="BB1344" s="848"/>
      <c r="BC1344" s="184"/>
      <c r="BD1344" s="184"/>
      <c r="BE1344" s="184"/>
      <c r="BF1344" s="184"/>
      <c r="BG1344" s="848"/>
      <c r="BH1344" s="186"/>
      <c r="BI1344" s="199"/>
      <c r="BJ1344" s="199"/>
      <c r="BK1344" s="199"/>
      <c r="BL1344" s="186"/>
      <c r="BM1344" s="186"/>
      <c r="BN1344" s="186"/>
      <c r="BO1344" s="186"/>
      <c r="BP1344" s="186"/>
      <c r="BQ1344" s="186"/>
      <c r="BR1344" s="186"/>
      <c r="BS1344" s="186"/>
      <c r="BT1344" s="187"/>
      <c r="BU1344" s="188"/>
      <c r="BV1344" s="189"/>
      <c r="BW1344" s="185"/>
    </row>
    <row r="1345" spans="2:75" customFormat="1" ht="18.75">
      <c r="B1345" s="353" t="s">
        <v>1295</v>
      </c>
      <c r="C1345" s="354">
        <v>42831231000197</v>
      </c>
      <c r="D1345" s="355" t="s">
        <v>13</v>
      </c>
      <c r="E1345" s="355" t="s">
        <v>615</v>
      </c>
      <c r="F1345" s="355" t="s">
        <v>619</v>
      </c>
      <c r="G1345" s="356" t="s">
        <v>34</v>
      </c>
      <c r="H1345" s="356" t="s">
        <v>1337</v>
      </c>
      <c r="I1345" s="356" t="s">
        <v>34</v>
      </c>
      <c r="J1345" s="356" t="s">
        <v>608</v>
      </c>
      <c r="K1345" s="357" t="s">
        <v>48</v>
      </c>
      <c r="L1345" s="358"/>
      <c r="M1345" s="358" t="s">
        <v>1414</v>
      </c>
      <c r="N1345" s="357">
        <v>645605</v>
      </c>
      <c r="O1345" s="357" t="s">
        <v>1323</v>
      </c>
      <c r="P1345" s="361">
        <v>44676</v>
      </c>
      <c r="Q1345" s="362"/>
      <c r="R1345" s="362"/>
      <c r="S1345" s="841">
        <v>62</v>
      </c>
      <c r="T1345" s="359"/>
      <c r="U1345" s="664"/>
      <c r="V1345" s="359"/>
      <c r="W1345" s="664"/>
      <c r="X1345" s="359"/>
      <c r="Y1345" s="664"/>
      <c r="Z1345" s="359"/>
      <c r="AA1345" s="664"/>
      <c r="AB1345" s="359"/>
      <c r="AC1345" s="363"/>
      <c r="AD1345" s="865">
        <v>42831201000180</v>
      </c>
      <c r="AE1345" s="360" t="s">
        <v>1845</v>
      </c>
      <c r="AF1345" s="844" t="s">
        <v>1785</v>
      </c>
      <c r="AG1345" s="364" t="s">
        <v>719</v>
      </c>
      <c r="AH1345" s="364" t="s">
        <v>1742</v>
      </c>
      <c r="AI1345" s="364">
        <v>100000</v>
      </c>
      <c r="AJ1345" s="364">
        <v>50000</v>
      </c>
      <c r="AK1345" s="364">
        <v>100000</v>
      </c>
      <c r="AL1345" s="359">
        <v>0.02</v>
      </c>
      <c r="AM1345" s="359">
        <v>0.2</v>
      </c>
      <c r="AN1345" s="664" t="s">
        <v>64</v>
      </c>
      <c r="AO1345" s="357" t="s">
        <v>1323</v>
      </c>
      <c r="AP1345" s="360" t="s">
        <v>1762</v>
      </c>
      <c r="AQ1345" s="366" t="s">
        <v>668</v>
      </c>
      <c r="AR1345" s="359">
        <v>0</v>
      </c>
      <c r="AS1345" s="359">
        <v>0</v>
      </c>
      <c r="AT1345" s="359" t="s">
        <v>1417</v>
      </c>
      <c r="AX1345" s="198"/>
      <c r="AY1345" s="184"/>
      <c r="AZ1345" s="184"/>
      <c r="BA1345" s="184"/>
      <c r="BB1345" s="848"/>
      <c r="BC1345" s="184"/>
      <c r="BD1345" s="184"/>
      <c r="BE1345" s="184"/>
      <c r="BF1345" s="184"/>
      <c r="BG1345" s="848"/>
      <c r="BH1345" s="186"/>
      <c r="BI1345" s="199"/>
      <c r="BJ1345" s="199"/>
      <c r="BK1345" s="199"/>
      <c r="BL1345" s="186"/>
      <c r="BM1345" s="186"/>
      <c r="BN1345" s="186"/>
      <c r="BO1345" s="186"/>
      <c r="BP1345" s="186"/>
      <c r="BQ1345" s="186"/>
      <c r="BR1345" s="186"/>
      <c r="BS1345" s="186"/>
      <c r="BT1345" s="187"/>
      <c r="BU1345" s="188"/>
      <c r="BV1345" s="189"/>
      <c r="BW1345" s="185"/>
    </row>
    <row r="1346" spans="2:75" customFormat="1" ht="18.75">
      <c r="B1346" s="353" t="s">
        <v>1263</v>
      </c>
      <c r="C1346" s="354">
        <v>33925183000105</v>
      </c>
      <c r="D1346" s="355" t="s">
        <v>13</v>
      </c>
      <c r="E1346" s="355" t="s">
        <v>616</v>
      </c>
      <c r="F1346" s="355" t="s">
        <v>619</v>
      </c>
      <c r="G1346" s="356" t="s">
        <v>34</v>
      </c>
      <c r="H1346" s="356" t="s">
        <v>1337</v>
      </c>
      <c r="I1346" s="356" t="s">
        <v>34</v>
      </c>
      <c r="J1346" s="356" t="s">
        <v>611</v>
      </c>
      <c r="K1346" s="357" t="s">
        <v>48</v>
      </c>
      <c r="L1346" s="358"/>
      <c r="M1346" s="358" t="s">
        <v>1414</v>
      </c>
      <c r="N1346" s="357">
        <v>532444</v>
      </c>
      <c r="O1346" s="357" t="s">
        <v>1320</v>
      </c>
      <c r="P1346" s="361">
        <v>43909</v>
      </c>
      <c r="Q1346" s="362">
        <v>0</v>
      </c>
      <c r="R1346" s="362">
        <v>0</v>
      </c>
      <c r="S1346" s="841">
        <v>62</v>
      </c>
      <c r="T1346" s="359"/>
      <c r="U1346" s="664"/>
      <c r="V1346" s="359"/>
      <c r="W1346" s="664"/>
      <c r="X1346" s="359"/>
      <c r="Y1346" s="664"/>
      <c r="Z1346" s="359"/>
      <c r="AA1346" s="664"/>
      <c r="AB1346" s="359"/>
      <c r="AC1346" s="363"/>
      <c r="AD1346" s="865">
        <v>0</v>
      </c>
      <c r="AE1346" s="360" t="s">
        <v>2014</v>
      </c>
      <c r="AF1346" s="844" t="s">
        <v>1799</v>
      </c>
      <c r="AG1346" s="364" t="s">
        <v>736</v>
      </c>
      <c r="AH1346" s="364" t="s">
        <v>1742</v>
      </c>
      <c r="AI1346" s="364">
        <v>1000</v>
      </c>
      <c r="AJ1346" s="364">
        <v>0</v>
      </c>
      <c r="AK1346" s="364">
        <v>0</v>
      </c>
      <c r="AL1346" s="359">
        <v>7.4999999999999997E-3</v>
      </c>
      <c r="AM1346" s="359">
        <v>0.1</v>
      </c>
      <c r="AN1346" s="664" t="s">
        <v>2156</v>
      </c>
      <c r="AO1346" s="357" t="s">
        <v>1323</v>
      </c>
      <c r="AP1346" s="360" t="s">
        <v>1762</v>
      </c>
      <c r="AQ1346" s="366" t="s">
        <v>679</v>
      </c>
      <c r="AR1346" s="359">
        <v>2.4997499999999998E-3</v>
      </c>
      <c r="AS1346" s="359">
        <v>2.4997499999999998E-3</v>
      </c>
      <c r="AT1346" s="359" t="s">
        <v>1417</v>
      </c>
      <c r="AX1346" s="198"/>
      <c r="AY1346" s="184"/>
      <c r="AZ1346" s="184"/>
      <c r="BA1346" s="184"/>
      <c r="BB1346" s="848"/>
      <c r="BC1346" s="184"/>
      <c r="BD1346" s="184"/>
      <c r="BE1346" s="184"/>
      <c r="BF1346" s="184"/>
      <c r="BG1346" s="848"/>
      <c r="BH1346" s="186"/>
      <c r="BI1346" s="199"/>
      <c r="BJ1346" s="199"/>
      <c r="BK1346" s="199"/>
      <c r="BL1346" s="186"/>
      <c r="BM1346" s="186"/>
      <c r="BN1346" s="186"/>
      <c r="BO1346" s="186"/>
      <c r="BP1346" s="186"/>
      <c r="BQ1346" s="186"/>
      <c r="BR1346" s="186"/>
      <c r="BS1346" s="186"/>
      <c r="BT1346" s="187"/>
      <c r="BU1346" s="188"/>
      <c r="BV1346" s="189"/>
      <c r="BW1346" s="185"/>
    </row>
    <row r="1347" spans="2:75" customFormat="1" ht="18.75">
      <c r="B1347" s="353" t="s">
        <v>1264</v>
      </c>
      <c r="C1347" s="354">
        <v>40190965000109</v>
      </c>
      <c r="D1347" s="355" t="s">
        <v>13</v>
      </c>
      <c r="E1347" s="355" t="s">
        <v>615</v>
      </c>
      <c r="F1347" s="355" t="s">
        <v>619</v>
      </c>
      <c r="G1347" s="356" t="s">
        <v>34</v>
      </c>
      <c r="H1347" s="356" t="s">
        <v>865</v>
      </c>
      <c r="I1347" s="356" t="s">
        <v>34</v>
      </c>
      <c r="J1347" s="356" t="s">
        <v>1417</v>
      </c>
      <c r="K1347" s="357" t="s">
        <v>48</v>
      </c>
      <c r="L1347" s="358"/>
      <c r="M1347" s="358" t="s">
        <v>1414</v>
      </c>
      <c r="N1347" s="357">
        <v>576492</v>
      </c>
      <c r="O1347" s="357" t="s">
        <v>1320</v>
      </c>
      <c r="P1347" s="361">
        <v>44253</v>
      </c>
      <c r="Q1347" s="362">
        <v>0</v>
      </c>
      <c r="R1347" s="362">
        <v>0</v>
      </c>
      <c r="S1347" s="841">
        <v>62</v>
      </c>
      <c r="T1347" s="359"/>
      <c r="U1347" s="664"/>
      <c r="V1347" s="359"/>
      <c r="W1347" s="664"/>
      <c r="X1347" s="359"/>
      <c r="Y1347" s="664"/>
      <c r="Z1347" s="359"/>
      <c r="AA1347" s="664"/>
      <c r="AB1347" s="359"/>
      <c r="AC1347" s="363"/>
      <c r="AD1347" s="865">
        <v>0</v>
      </c>
      <c r="AE1347" s="360" t="s">
        <v>2014</v>
      </c>
      <c r="AF1347" s="844" t="s">
        <v>1760</v>
      </c>
      <c r="AG1347" s="364" t="s">
        <v>1435</v>
      </c>
      <c r="AH1347" s="364" t="s">
        <v>1747</v>
      </c>
      <c r="AI1347" s="364">
        <v>0</v>
      </c>
      <c r="AJ1347" s="364">
        <v>0</v>
      </c>
      <c r="AK1347" s="364">
        <v>0</v>
      </c>
      <c r="AL1347" s="359">
        <v>7.4999999999999997E-3</v>
      </c>
      <c r="AM1347" s="359">
        <v>0.1</v>
      </c>
      <c r="AN1347" s="664" t="s">
        <v>34</v>
      </c>
      <c r="AO1347" s="357" t="s">
        <v>1323</v>
      </c>
      <c r="AP1347" s="360" t="s">
        <v>1762</v>
      </c>
      <c r="AQ1347" s="366" t="s">
        <v>668</v>
      </c>
      <c r="AR1347" s="359">
        <v>2.4997499999999998E-3</v>
      </c>
      <c r="AS1347" s="359">
        <v>2.4997499999999998E-3</v>
      </c>
      <c r="AT1347" s="359" t="s">
        <v>1417</v>
      </c>
      <c r="AX1347" s="198"/>
      <c r="AY1347" s="184"/>
      <c r="AZ1347" s="184"/>
      <c r="BA1347" s="184"/>
      <c r="BB1347" s="848"/>
      <c r="BC1347" s="184"/>
      <c r="BD1347" s="184"/>
      <c r="BE1347" s="184"/>
      <c r="BF1347" s="184"/>
      <c r="BG1347" s="848"/>
      <c r="BH1347" s="186"/>
      <c r="BI1347" s="199"/>
      <c r="BJ1347" s="199"/>
      <c r="BK1347" s="199"/>
      <c r="BL1347" s="186"/>
      <c r="BM1347" s="186"/>
      <c r="BN1347" s="186"/>
      <c r="BO1347" s="186"/>
      <c r="BP1347" s="186"/>
      <c r="BQ1347" s="186"/>
      <c r="BR1347" s="186"/>
      <c r="BS1347" s="186"/>
      <c r="BT1347" s="187"/>
      <c r="BU1347" s="188"/>
      <c r="BV1347" s="189"/>
      <c r="BW1347" s="185"/>
    </row>
    <row r="1348" spans="2:75" customFormat="1" ht="18.75">
      <c r="B1348" s="353" t="s">
        <v>1675</v>
      </c>
      <c r="C1348" s="354">
        <v>19436830000194</v>
      </c>
      <c r="D1348" s="355" t="s">
        <v>14</v>
      </c>
      <c r="E1348" s="355" t="s">
        <v>614</v>
      </c>
      <c r="F1348" s="355" t="s">
        <v>1417</v>
      </c>
      <c r="G1348" s="356" t="s">
        <v>1417</v>
      </c>
      <c r="H1348" s="356" t="s">
        <v>865</v>
      </c>
      <c r="I1348" s="356" t="s">
        <v>34</v>
      </c>
      <c r="J1348" s="356" t="s">
        <v>608</v>
      </c>
      <c r="K1348" s="357" t="s">
        <v>48</v>
      </c>
      <c r="L1348" s="358"/>
      <c r="M1348" s="358" t="s">
        <v>1417</v>
      </c>
      <c r="N1348" s="357">
        <v>365981</v>
      </c>
      <c r="O1348" s="357" t="s">
        <v>1320</v>
      </c>
      <c r="P1348" s="361">
        <v>41759</v>
      </c>
      <c r="Q1348" s="362">
        <v>273.17258099999998</v>
      </c>
      <c r="R1348" s="362">
        <v>275.80039310887111</v>
      </c>
      <c r="S1348" s="841">
        <v>63</v>
      </c>
      <c r="T1348" s="359">
        <v>0.21869701237400796</v>
      </c>
      <c r="U1348" s="664">
        <v>2.1866887162200053</v>
      </c>
      <c r="V1348" s="359">
        <v>0.25249501919660444</v>
      </c>
      <c r="W1348" s="664">
        <v>2.1972371096955103</v>
      </c>
      <c r="X1348" s="359">
        <v>0.50057668613970807</v>
      </c>
      <c r="Y1348" s="664">
        <v>3.2921687846922034</v>
      </c>
      <c r="Z1348" s="359">
        <v>0.35862226497294647</v>
      </c>
      <c r="AA1348" s="664">
        <v>1.894106207572932</v>
      </c>
      <c r="AB1348" s="359">
        <v>0.16144825609562199</v>
      </c>
      <c r="AC1348" s="363">
        <v>0.85216305499648337</v>
      </c>
      <c r="AD1348" s="865">
        <v>26218464000162</v>
      </c>
      <c r="AE1348" s="360" t="s">
        <v>1829</v>
      </c>
      <c r="AF1348" s="844" t="s">
        <v>1830</v>
      </c>
      <c r="AG1348" s="364" t="s">
        <v>1439</v>
      </c>
      <c r="AH1348" s="364" t="s">
        <v>1742</v>
      </c>
      <c r="AI1348" s="364">
        <v>10000</v>
      </c>
      <c r="AJ1348" s="364">
        <v>10000</v>
      </c>
      <c r="AK1348" s="364">
        <v>10000</v>
      </c>
      <c r="AL1348" s="359">
        <v>2.2000000000000002E-2</v>
      </c>
      <c r="AM1348" s="359">
        <v>0</v>
      </c>
      <c r="AN1348" s="664" t="s">
        <v>2156</v>
      </c>
      <c r="AO1348" s="357" t="s">
        <v>1323</v>
      </c>
      <c r="AP1348" s="360" t="s">
        <v>1744</v>
      </c>
      <c r="AQ1348" s="366" t="s">
        <v>659</v>
      </c>
      <c r="AR1348" s="359">
        <v>0</v>
      </c>
      <c r="AS1348" s="359">
        <v>0</v>
      </c>
      <c r="AT1348" s="359" t="s">
        <v>1417</v>
      </c>
      <c r="AX1348" s="198"/>
      <c r="AY1348" s="184"/>
      <c r="AZ1348" s="184"/>
      <c r="BA1348" s="184"/>
      <c r="BB1348" s="848"/>
      <c r="BC1348" s="184"/>
      <c r="BD1348" s="184"/>
      <c r="BE1348" s="184"/>
      <c r="BF1348" s="184"/>
      <c r="BG1348" s="848"/>
      <c r="BH1348" s="186"/>
      <c r="BI1348" s="199"/>
      <c r="BJ1348" s="199"/>
      <c r="BK1348" s="199"/>
      <c r="BL1348" s="186"/>
      <c r="BM1348" s="186"/>
      <c r="BN1348" s="186"/>
      <c r="BO1348" s="186"/>
      <c r="BP1348" s="186"/>
      <c r="BQ1348" s="186"/>
      <c r="BR1348" s="186"/>
      <c r="BS1348" s="186"/>
      <c r="BT1348" s="187"/>
      <c r="BU1348" s="188"/>
      <c r="BV1348" s="189"/>
      <c r="BW1348" s="185"/>
    </row>
    <row r="1349" spans="2:75" customFormat="1" ht="18.75">
      <c r="B1349" s="353" t="s">
        <v>307</v>
      </c>
      <c r="C1349" s="354">
        <v>29994491000115</v>
      </c>
      <c r="D1349" s="355" t="s">
        <v>14</v>
      </c>
      <c r="E1349" s="355" t="s">
        <v>607</v>
      </c>
      <c r="F1349" s="355" t="s">
        <v>1417</v>
      </c>
      <c r="G1349" s="356" t="s">
        <v>1417</v>
      </c>
      <c r="H1349" s="356" t="s">
        <v>34</v>
      </c>
      <c r="I1349" s="356" t="s">
        <v>34</v>
      </c>
      <c r="J1349" s="356" t="s">
        <v>608</v>
      </c>
      <c r="K1349" s="357" t="s">
        <v>48</v>
      </c>
      <c r="L1349" s="358"/>
      <c r="M1349" s="358" t="s">
        <v>34</v>
      </c>
      <c r="N1349" s="357">
        <v>483729</v>
      </c>
      <c r="O1349" s="357" t="s">
        <v>1323</v>
      </c>
      <c r="P1349" s="361">
        <v>43453</v>
      </c>
      <c r="Q1349" s="362">
        <v>0</v>
      </c>
      <c r="R1349" s="362">
        <v>0</v>
      </c>
      <c r="S1349" s="841">
        <v>63</v>
      </c>
      <c r="T1349" s="359"/>
      <c r="U1349" s="664"/>
      <c r="V1349" s="359"/>
      <c r="W1349" s="664"/>
      <c r="X1349" s="359"/>
      <c r="Y1349" s="664"/>
      <c r="Z1349" s="359"/>
      <c r="AA1349" s="664"/>
      <c r="AB1349" s="359"/>
      <c r="AC1349" s="363"/>
      <c r="AD1349" s="865">
        <v>29994412000176</v>
      </c>
      <c r="AE1349" s="360" t="s">
        <v>1882</v>
      </c>
      <c r="AF1349" s="844" t="s">
        <v>1783</v>
      </c>
      <c r="AG1349" s="364" t="s">
        <v>59</v>
      </c>
      <c r="AH1349" s="364" t="s">
        <v>1747</v>
      </c>
      <c r="AI1349" s="364">
        <v>25000</v>
      </c>
      <c r="AJ1349" s="364">
        <v>1000</v>
      </c>
      <c r="AK1349" s="364">
        <v>1000</v>
      </c>
      <c r="AL1349" s="359">
        <v>0.02</v>
      </c>
      <c r="AM1349" s="359">
        <v>0.2</v>
      </c>
      <c r="AN1349" s="664" t="s">
        <v>666</v>
      </c>
      <c r="AO1349" s="357" t="s">
        <v>1323</v>
      </c>
      <c r="AP1349" s="360" t="s">
        <v>1744</v>
      </c>
      <c r="AQ1349" s="366" t="s">
        <v>659</v>
      </c>
      <c r="AR1349" s="359">
        <v>5.3333333333333297E-3</v>
      </c>
      <c r="AS1349" s="359">
        <v>5.3333333333333297E-3</v>
      </c>
      <c r="AT1349" s="359" t="s">
        <v>1417</v>
      </c>
      <c r="AX1349" s="198"/>
      <c r="AY1349" s="184"/>
      <c r="AZ1349" s="184"/>
      <c r="BA1349" s="184"/>
      <c r="BB1349" s="848"/>
      <c r="BC1349" s="184"/>
      <c r="BD1349" s="184"/>
      <c r="BE1349" s="184"/>
      <c r="BF1349" s="184"/>
      <c r="BG1349" s="848"/>
      <c r="BH1349" s="186"/>
      <c r="BI1349" s="199"/>
      <c r="BJ1349" s="199"/>
      <c r="BK1349" s="199"/>
      <c r="BL1349" s="186"/>
      <c r="BM1349" s="186"/>
      <c r="BN1349" s="186"/>
      <c r="BO1349" s="186"/>
      <c r="BP1349" s="186"/>
      <c r="BQ1349" s="186"/>
      <c r="BR1349" s="186"/>
      <c r="BS1349" s="186"/>
      <c r="BT1349" s="187"/>
      <c r="BU1349" s="188"/>
      <c r="BV1349" s="189"/>
      <c r="BW1349" s="185"/>
    </row>
    <row r="1350" spans="2:75" customFormat="1" ht="18.75">
      <c r="B1350" s="353" t="s">
        <v>878</v>
      </c>
      <c r="C1350" s="354">
        <v>37953241000165</v>
      </c>
      <c r="D1350" s="355" t="s">
        <v>13</v>
      </c>
      <c r="E1350" s="355" t="s">
        <v>615</v>
      </c>
      <c r="F1350" s="355" t="s">
        <v>619</v>
      </c>
      <c r="G1350" s="356" t="s">
        <v>34</v>
      </c>
      <c r="H1350" s="356" t="s">
        <v>1336</v>
      </c>
      <c r="I1350" s="356" t="s">
        <v>34</v>
      </c>
      <c r="J1350" s="356" t="s">
        <v>690</v>
      </c>
      <c r="K1350" s="357" t="s">
        <v>48</v>
      </c>
      <c r="L1350" s="358"/>
      <c r="M1350" s="358" t="s">
        <v>1414</v>
      </c>
      <c r="N1350" s="357">
        <v>552275</v>
      </c>
      <c r="O1350" s="357" t="s">
        <v>1323</v>
      </c>
      <c r="P1350" s="361">
        <v>44091</v>
      </c>
      <c r="Q1350" s="362">
        <v>22.248384250000001</v>
      </c>
      <c r="R1350" s="362">
        <v>34.374077507131474</v>
      </c>
      <c r="S1350" s="841">
        <v>63</v>
      </c>
      <c r="T1350" s="359">
        <v>9.2813655492021363E-2</v>
      </c>
      <c r="U1350" s="664">
        <v>0.92801712731424169</v>
      </c>
      <c r="V1350" s="359">
        <v>0.10867439750637131</v>
      </c>
      <c r="W1350" s="664">
        <v>0.94569556197412497</v>
      </c>
      <c r="X1350" s="359">
        <v>0.15180695985024695</v>
      </c>
      <c r="Y1350" s="664">
        <v>0.9983967459054246</v>
      </c>
      <c r="Z1350" s="359"/>
      <c r="AA1350" s="664"/>
      <c r="AB1350" s="359">
        <v>1.7349916379913639E-2</v>
      </c>
      <c r="AC1350" s="363">
        <v>-0.35967796128158214</v>
      </c>
      <c r="AD1350" s="865">
        <v>0</v>
      </c>
      <c r="AE1350" s="360" t="s">
        <v>1763</v>
      </c>
      <c r="AF1350" s="844" t="s">
        <v>1760</v>
      </c>
      <c r="AG1350" s="364" t="s">
        <v>1435</v>
      </c>
      <c r="AH1350" s="364" t="s">
        <v>1817</v>
      </c>
      <c r="AI1350" s="364">
        <v>50000</v>
      </c>
      <c r="AJ1350" s="364">
        <v>5000</v>
      </c>
      <c r="AK1350" s="364">
        <v>5000</v>
      </c>
      <c r="AL1350" s="359">
        <v>0</v>
      </c>
      <c r="AM1350" s="359">
        <v>0</v>
      </c>
      <c r="AN1350" s="664" t="s">
        <v>34</v>
      </c>
      <c r="AO1350" s="357" t="s">
        <v>1323</v>
      </c>
      <c r="AP1350" s="360" t="s">
        <v>1762</v>
      </c>
      <c r="AQ1350" s="366" t="s">
        <v>679</v>
      </c>
      <c r="AR1350" s="359">
        <v>0</v>
      </c>
      <c r="AS1350" s="359">
        <v>0</v>
      </c>
      <c r="AT1350" s="359" t="s">
        <v>1417</v>
      </c>
      <c r="AX1350" s="198"/>
      <c r="AY1350" s="184"/>
      <c r="AZ1350" s="184"/>
      <c r="BA1350" s="184"/>
      <c r="BB1350" s="848"/>
      <c r="BC1350" s="184"/>
      <c r="BD1350" s="184"/>
      <c r="BE1350" s="184"/>
      <c r="BF1350" s="184"/>
      <c r="BG1350" s="848"/>
      <c r="BH1350" s="186"/>
      <c r="BI1350" s="199"/>
      <c r="BJ1350" s="199"/>
      <c r="BK1350" s="199"/>
      <c r="BL1350" s="186"/>
      <c r="BM1350" s="186"/>
      <c r="BN1350" s="186"/>
      <c r="BO1350" s="186"/>
      <c r="BP1350" s="186"/>
      <c r="BQ1350" s="186"/>
      <c r="BR1350" s="186"/>
      <c r="BS1350" s="186"/>
      <c r="BT1350" s="187"/>
      <c r="BU1350" s="188"/>
      <c r="BV1350" s="189"/>
      <c r="BW1350" s="185"/>
    </row>
    <row r="1351" spans="2:75" customFormat="1" ht="18.75">
      <c r="B1351" s="353" t="s">
        <v>1013</v>
      </c>
      <c r="C1351" s="354">
        <v>18628905000176</v>
      </c>
      <c r="D1351" s="355" t="s">
        <v>14</v>
      </c>
      <c r="E1351" s="355" t="s">
        <v>607</v>
      </c>
      <c r="F1351" s="355" t="s">
        <v>860</v>
      </c>
      <c r="G1351" s="356" t="s">
        <v>1417</v>
      </c>
      <c r="H1351" s="356" t="s">
        <v>34</v>
      </c>
      <c r="I1351" s="356" t="s">
        <v>34</v>
      </c>
      <c r="J1351" s="356" t="s">
        <v>611</v>
      </c>
      <c r="K1351" s="357" t="s">
        <v>1417</v>
      </c>
      <c r="L1351" s="358"/>
      <c r="M1351" s="358" t="s">
        <v>1414</v>
      </c>
      <c r="N1351" s="357">
        <v>416703</v>
      </c>
      <c r="O1351" s="357" t="s">
        <v>1320</v>
      </c>
      <c r="P1351" s="361">
        <v>42459</v>
      </c>
      <c r="Q1351" s="362">
        <v>27.488182999999999</v>
      </c>
      <c r="R1351" s="362">
        <v>29.17844903984065</v>
      </c>
      <c r="S1351" s="841">
        <v>65</v>
      </c>
      <c r="T1351" s="359">
        <v>-0.16931761436995552</v>
      </c>
      <c r="U1351" s="664">
        <v>-1.692958274925549</v>
      </c>
      <c r="V1351" s="359">
        <v>-0.18931565650188253</v>
      </c>
      <c r="W1351" s="664">
        <v>-1.647443926758847</v>
      </c>
      <c r="X1351" s="359">
        <v>-6.5250877440128807E-2</v>
      </c>
      <c r="Y1351" s="664">
        <v>-0.42913884691428594</v>
      </c>
      <c r="Z1351" s="359">
        <v>0.61936551165514198</v>
      </c>
      <c r="AA1351" s="664">
        <v>3.2712527217770169</v>
      </c>
      <c r="AB1351" s="359">
        <v>0.25599430560445846</v>
      </c>
      <c r="AC1351" s="363">
        <v>-1.1884265778562246</v>
      </c>
      <c r="AD1351" s="865">
        <v>23668075000140</v>
      </c>
      <c r="AE1351" s="360" t="s">
        <v>1772</v>
      </c>
      <c r="AF1351" s="844" t="s">
        <v>1741</v>
      </c>
      <c r="AG1351" s="364" t="s">
        <v>1436</v>
      </c>
      <c r="AH1351" s="364" t="s">
        <v>1817</v>
      </c>
      <c r="AI1351" s="364">
        <v>100000</v>
      </c>
      <c r="AJ1351" s="364">
        <v>50000</v>
      </c>
      <c r="AK1351" s="364">
        <v>100000</v>
      </c>
      <c r="AL1351" s="359">
        <v>1.7500000000000002E-2</v>
      </c>
      <c r="AM1351" s="359">
        <v>0</v>
      </c>
      <c r="AN1351" s="664" t="s">
        <v>2161</v>
      </c>
      <c r="AO1351" s="357" t="s">
        <v>1323</v>
      </c>
      <c r="AP1351" s="360" t="s">
        <v>1744</v>
      </c>
      <c r="AQ1351" s="366" t="s">
        <v>687</v>
      </c>
      <c r="AR1351" s="359">
        <v>3.5000000000000001E-3</v>
      </c>
      <c r="AS1351" s="359">
        <v>3.5000000000000001E-3</v>
      </c>
      <c r="AT1351" s="359" t="s">
        <v>1417</v>
      </c>
      <c r="AX1351" s="198"/>
      <c r="AY1351" s="184"/>
      <c r="AZ1351" s="184"/>
      <c r="BA1351" s="184"/>
      <c r="BB1351" s="848"/>
      <c r="BC1351" s="184"/>
      <c r="BD1351" s="184"/>
      <c r="BE1351" s="184"/>
      <c r="BF1351" s="184"/>
      <c r="BG1351" s="848"/>
      <c r="BH1351" s="186"/>
      <c r="BI1351" s="199"/>
      <c r="BJ1351" s="199"/>
      <c r="BK1351" s="199"/>
      <c r="BL1351" s="186"/>
      <c r="BM1351" s="186"/>
      <c r="BN1351" s="186"/>
      <c r="BO1351" s="186"/>
      <c r="BP1351" s="186"/>
      <c r="BQ1351" s="186"/>
      <c r="BR1351" s="186"/>
      <c r="BS1351" s="186"/>
      <c r="BT1351" s="187"/>
      <c r="BU1351" s="188"/>
      <c r="BV1351" s="189"/>
      <c r="BW1351" s="185"/>
    </row>
    <row r="1352" spans="2:75" customFormat="1" ht="18.75">
      <c r="B1352" s="353" t="s">
        <v>1115</v>
      </c>
      <c r="C1352" s="354">
        <v>14171578000115</v>
      </c>
      <c r="D1352" s="355" t="s">
        <v>11</v>
      </c>
      <c r="E1352" s="355" t="s">
        <v>620</v>
      </c>
      <c r="F1352" s="355" t="s">
        <v>685</v>
      </c>
      <c r="G1352" s="356" t="s">
        <v>738</v>
      </c>
      <c r="H1352" s="356" t="s">
        <v>34</v>
      </c>
      <c r="I1352" s="356" t="s">
        <v>1318</v>
      </c>
      <c r="J1352" s="356" t="s">
        <v>608</v>
      </c>
      <c r="K1352" s="357" t="s">
        <v>48</v>
      </c>
      <c r="L1352" s="358"/>
      <c r="M1352" s="358" t="s">
        <v>34</v>
      </c>
      <c r="N1352" s="357">
        <v>308110</v>
      </c>
      <c r="O1352" s="357" t="s">
        <v>1320</v>
      </c>
      <c r="P1352" s="361">
        <v>41085</v>
      </c>
      <c r="Q1352" s="362">
        <v>325.180364</v>
      </c>
      <c r="R1352" s="362">
        <v>219.39296518145153</v>
      </c>
      <c r="S1352" s="841">
        <v>71</v>
      </c>
      <c r="T1352" s="359">
        <v>0.12402003388959915</v>
      </c>
      <c r="U1352" s="664">
        <v>1.240040756605417</v>
      </c>
      <c r="V1352" s="359">
        <v>0.14644151732836308</v>
      </c>
      <c r="W1352" s="664">
        <v>1.2743488457625964</v>
      </c>
      <c r="X1352" s="359">
        <v>0.22995450229481751</v>
      </c>
      <c r="Y1352" s="664">
        <v>1.5123537618033249</v>
      </c>
      <c r="Z1352" s="359">
        <v>0.29371529671997476</v>
      </c>
      <c r="AA1352" s="664">
        <v>1.551292323744589</v>
      </c>
      <c r="AB1352" s="359">
        <v>1.6647348667493175E-3</v>
      </c>
      <c r="AC1352" s="363">
        <v>18.937993010034027</v>
      </c>
      <c r="AD1352" s="865">
        <v>0</v>
      </c>
      <c r="AE1352" s="360" t="s">
        <v>1877</v>
      </c>
      <c r="AF1352" s="844" t="s">
        <v>1878</v>
      </c>
      <c r="AG1352" s="364" t="s">
        <v>761</v>
      </c>
      <c r="AH1352" s="364" t="s">
        <v>1742</v>
      </c>
      <c r="AI1352" s="364">
        <v>1000</v>
      </c>
      <c r="AJ1352" s="364">
        <v>1000</v>
      </c>
      <c r="AK1352" s="364">
        <v>1000</v>
      </c>
      <c r="AL1352" s="359">
        <v>0.02</v>
      </c>
      <c r="AM1352" s="359">
        <v>0.2</v>
      </c>
      <c r="AN1352" s="664" t="s">
        <v>64</v>
      </c>
      <c r="AO1352" s="357" t="s">
        <v>1323</v>
      </c>
      <c r="AP1352" s="360" t="s">
        <v>1762</v>
      </c>
      <c r="AQ1352" s="366" t="s">
        <v>668</v>
      </c>
      <c r="AR1352" s="359">
        <v>4.6666666666666697E-3</v>
      </c>
      <c r="AS1352" s="359">
        <v>4.6666666666666697E-3</v>
      </c>
      <c r="AT1352" s="359" t="s">
        <v>1417</v>
      </c>
      <c r="AX1352" s="198"/>
      <c r="AY1352" s="184"/>
      <c r="AZ1352" s="184"/>
      <c r="BA1352" s="184"/>
      <c r="BB1352" s="848"/>
      <c r="BC1352" s="184"/>
      <c r="BD1352" s="184"/>
      <c r="BE1352" s="184"/>
      <c r="BF1352" s="184"/>
      <c r="BG1352" s="848"/>
      <c r="BH1352" s="186"/>
      <c r="BI1352" s="199"/>
      <c r="BJ1352" s="199"/>
      <c r="BK1352" s="199"/>
      <c r="BL1352" s="186"/>
      <c r="BM1352" s="186"/>
      <c r="BN1352" s="186"/>
      <c r="BO1352" s="186"/>
      <c r="BP1352" s="186"/>
      <c r="BQ1352" s="186"/>
      <c r="BR1352" s="186"/>
      <c r="BS1352" s="186"/>
      <c r="BT1352" s="187"/>
      <c r="BU1352" s="188"/>
      <c r="BV1352" s="189"/>
      <c r="BW1352" s="185"/>
    </row>
    <row r="1353" spans="2:75" customFormat="1" ht="18.75">
      <c r="B1353" s="353" t="s">
        <v>1187</v>
      </c>
      <c r="C1353" s="354">
        <v>30934725000118</v>
      </c>
      <c r="D1353" s="355" t="s">
        <v>13</v>
      </c>
      <c r="E1353" s="355" t="s">
        <v>616</v>
      </c>
      <c r="F1353" s="355" t="s">
        <v>617</v>
      </c>
      <c r="G1353" s="356" t="s">
        <v>34</v>
      </c>
      <c r="H1353" s="356" t="s">
        <v>1337</v>
      </c>
      <c r="I1353" s="356" t="s">
        <v>34</v>
      </c>
      <c r="J1353" s="356" t="s">
        <v>608</v>
      </c>
      <c r="K1353" s="357" t="s">
        <v>48</v>
      </c>
      <c r="L1353" s="358"/>
      <c r="M1353" s="358" t="s">
        <v>34</v>
      </c>
      <c r="N1353" s="357">
        <v>476072</v>
      </c>
      <c r="O1353" s="357" t="s">
        <v>1320</v>
      </c>
      <c r="P1353" s="361">
        <v>43365</v>
      </c>
      <c r="Q1353" s="362">
        <v>10.887280410000001</v>
      </c>
      <c r="R1353" s="362">
        <v>13.715450554621507</v>
      </c>
      <c r="S1353" s="841">
        <v>77</v>
      </c>
      <c r="T1353" s="359">
        <v>0.16557274663007227</v>
      </c>
      <c r="U1353" s="664">
        <v>1.6555144162205442</v>
      </c>
      <c r="V1353" s="359">
        <v>0.2183598334136585</v>
      </c>
      <c r="W1353" s="664">
        <v>1.9001892820302904</v>
      </c>
      <c r="X1353" s="359">
        <v>0.33715755884796783</v>
      </c>
      <c r="Y1353" s="664">
        <v>2.2174016918808626</v>
      </c>
      <c r="Z1353" s="359">
        <v>0.43418373600462012</v>
      </c>
      <c r="AA1353" s="664">
        <v>2.2931931168735358</v>
      </c>
      <c r="AB1353" s="359">
        <v>9.4529312637278193E-2</v>
      </c>
      <c r="AC1353" s="363">
        <v>1.0943172066879048</v>
      </c>
      <c r="AD1353" s="865">
        <v>0</v>
      </c>
      <c r="AE1353" s="360" t="s">
        <v>1813</v>
      </c>
      <c r="AF1353" s="844" t="s">
        <v>1760</v>
      </c>
      <c r="AG1353" s="364" t="s">
        <v>1435</v>
      </c>
      <c r="AH1353" s="364" t="s">
        <v>1742</v>
      </c>
      <c r="AI1353" s="364">
        <v>5000</v>
      </c>
      <c r="AJ1353" s="364">
        <v>5000</v>
      </c>
      <c r="AK1353" s="364">
        <v>5000</v>
      </c>
      <c r="AL1353" s="359">
        <v>6.5000000000000006E-3</v>
      </c>
      <c r="AM1353" s="359">
        <v>0</v>
      </c>
      <c r="AN1353" s="664" t="s">
        <v>34</v>
      </c>
      <c r="AO1353" s="357" t="s">
        <v>1323</v>
      </c>
      <c r="AP1353" s="360" t="s">
        <v>1762</v>
      </c>
      <c r="AQ1353" s="366" t="s">
        <v>668</v>
      </c>
      <c r="AR1353" s="359">
        <v>4.3333333333333297E-3</v>
      </c>
      <c r="AS1353" s="359">
        <v>4.3333333333333297E-3</v>
      </c>
      <c r="AT1353" s="359" t="s">
        <v>1417</v>
      </c>
      <c r="AX1353" s="198"/>
      <c r="AY1353" s="184"/>
      <c r="AZ1353" s="184"/>
      <c r="BA1353" s="184"/>
      <c r="BB1353" s="848"/>
      <c r="BC1353" s="184"/>
      <c r="BD1353" s="184"/>
      <c r="BE1353" s="184"/>
      <c r="BF1353" s="184"/>
      <c r="BG1353" s="848"/>
      <c r="BH1353" s="186"/>
      <c r="BI1353" s="199"/>
      <c r="BJ1353" s="199"/>
      <c r="BK1353" s="199"/>
      <c r="BL1353" s="186"/>
      <c r="BM1353" s="186"/>
      <c r="BN1353" s="186"/>
      <c r="BO1353" s="186"/>
      <c r="BP1353" s="186"/>
      <c r="BQ1353" s="186"/>
      <c r="BR1353" s="186"/>
      <c r="BS1353" s="186"/>
      <c r="BT1353" s="187"/>
      <c r="BU1353" s="188"/>
      <c r="BV1353" s="189"/>
      <c r="BW1353" s="185"/>
    </row>
    <row r="1354" spans="2:75" customFormat="1" ht="18.75">
      <c r="B1354" s="353" t="s">
        <v>769</v>
      </c>
      <c r="C1354" s="354">
        <v>18302338000163</v>
      </c>
      <c r="D1354" s="355" t="s">
        <v>14</v>
      </c>
      <c r="E1354" s="355" t="s">
        <v>607</v>
      </c>
      <c r="F1354" s="355" t="s">
        <v>1417</v>
      </c>
      <c r="G1354" s="356" t="s">
        <v>1417</v>
      </c>
      <c r="H1354" s="356" t="s">
        <v>34</v>
      </c>
      <c r="I1354" s="356" t="s">
        <v>34</v>
      </c>
      <c r="J1354" s="356" t="s">
        <v>608</v>
      </c>
      <c r="K1354" s="357" t="s">
        <v>48</v>
      </c>
      <c r="L1354" s="358"/>
      <c r="M1354" s="358" t="s">
        <v>1414</v>
      </c>
      <c r="N1354" s="357">
        <v>514594</v>
      </c>
      <c r="O1354" s="357" t="s">
        <v>1320</v>
      </c>
      <c r="P1354" s="361">
        <v>43737</v>
      </c>
      <c r="Q1354" s="362">
        <v>209.06763613999999</v>
      </c>
      <c r="R1354" s="362">
        <v>166.7963484611553</v>
      </c>
      <c r="S1354" s="841">
        <v>90</v>
      </c>
      <c r="T1354" s="359">
        <v>-5.8641001789295655E-2</v>
      </c>
      <c r="U1354" s="664">
        <v>-0.58633456181466326</v>
      </c>
      <c r="V1354" s="359">
        <v>-4.6400990095368577E-2</v>
      </c>
      <c r="W1354" s="664">
        <v>-0.40378609324079984</v>
      </c>
      <c r="X1354" s="359">
        <v>0.31184750150661378</v>
      </c>
      <c r="Y1354" s="664">
        <v>2.0509437184571464</v>
      </c>
      <c r="Z1354" s="359">
        <v>0.52083709672752443</v>
      </c>
      <c r="AA1354" s="664">
        <v>2.7508631627216125</v>
      </c>
      <c r="AB1354" s="359">
        <v>0.1888948286664214</v>
      </c>
      <c r="AC1354" s="363">
        <v>-0.85399781080586668</v>
      </c>
      <c r="AD1354" s="865">
        <v>0</v>
      </c>
      <c r="AE1354" s="360" t="s">
        <v>2011</v>
      </c>
      <c r="AF1354" s="844" t="s">
        <v>1760</v>
      </c>
      <c r="AG1354" s="364" t="s">
        <v>1435</v>
      </c>
      <c r="AH1354" s="364" t="s">
        <v>1742</v>
      </c>
      <c r="AI1354" s="364">
        <v>20000</v>
      </c>
      <c r="AJ1354" s="364">
        <v>1000</v>
      </c>
      <c r="AK1354" s="364">
        <v>10000</v>
      </c>
      <c r="AL1354" s="359">
        <v>0.02</v>
      </c>
      <c r="AM1354" s="359">
        <v>0.2</v>
      </c>
      <c r="AN1354" s="664" t="s">
        <v>34</v>
      </c>
      <c r="AO1354" s="357" t="s">
        <v>1323</v>
      </c>
      <c r="AP1354" s="360" t="s">
        <v>1744</v>
      </c>
      <c r="AQ1354" s="366" t="s">
        <v>659</v>
      </c>
      <c r="AR1354" s="359">
        <v>0</v>
      </c>
      <c r="AS1354" s="359">
        <v>0</v>
      </c>
      <c r="AT1354" s="359" t="s">
        <v>1417</v>
      </c>
      <c r="AX1354" s="198"/>
      <c r="AY1354" s="184"/>
      <c r="AZ1354" s="184"/>
      <c r="BA1354" s="184"/>
      <c r="BB1354" s="848"/>
      <c r="BC1354" s="184"/>
      <c r="BD1354" s="184"/>
      <c r="BE1354" s="184"/>
      <c r="BF1354" s="184"/>
      <c r="BG1354" s="848"/>
      <c r="BH1354" s="186"/>
      <c r="BI1354" s="199"/>
      <c r="BJ1354" s="199"/>
      <c r="BK1354" s="199"/>
      <c r="BL1354" s="186"/>
      <c r="BM1354" s="186"/>
      <c r="BN1354" s="186"/>
      <c r="BO1354" s="186"/>
      <c r="BP1354" s="186"/>
      <c r="BQ1354" s="186"/>
      <c r="BR1354" s="186"/>
      <c r="BS1354" s="186"/>
      <c r="BT1354" s="187"/>
      <c r="BU1354" s="188"/>
      <c r="BV1354" s="189"/>
      <c r="BW1354" s="185"/>
    </row>
    <row r="1355" spans="2:75" customFormat="1" ht="18.75">
      <c r="B1355" s="353" t="s">
        <v>1686</v>
      </c>
      <c r="C1355" s="354">
        <v>34674530000137</v>
      </c>
      <c r="D1355" s="355" t="s">
        <v>14</v>
      </c>
      <c r="E1355" s="355" t="s">
        <v>607</v>
      </c>
      <c r="F1355" s="355" t="s">
        <v>1417</v>
      </c>
      <c r="G1355" s="356" t="s">
        <v>1417</v>
      </c>
      <c r="H1355" s="356" t="s">
        <v>34</v>
      </c>
      <c r="I1355" s="356" t="s">
        <v>34</v>
      </c>
      <c r="J1355" s="356" t="s">
        <v>608</v>
      </c>
      <c r="K1355" s="357" t="s">
        <v>48</v>
      </c>
      <c r="L1355" s="358"/>
      <c r="M1355" s="358" t="s">
        <v>1417</v>
      </c>
      <c r="N1355" s="357">
        <v>513474</v>
      </c>
      <c r="O1355" s="357" t="s">
        <v>1320</v>
      </c>
      <c r="P1355" s="361">
        <v>43777</v>
      </c>
      <c r="Q1355" s="362">
        <v>128.88498706999999</v>
      </c>
      <c r="R1355" s="362">
        <v>280.16756904180005</v>
      </c>
      <c r="S1355" s="841">
        <v>90</v>
      </c>
      <c r="T1355" s="359">
        <v>-9.4386577149660034E-2</v>
      </c>
      <c r="U1355" s="664">
        <v>-0.94374431993987506</v>
      </c>
      <c r="V1355" s="359">
        <v>-0.15666240988122959</v>
      </c>
      <c r="W1355" s="664">
        <v>-1.3632920830701101</v>
      </c>
      <c r="X1355" s="359">
        <v>-0.22848003275832207</v>
      </c>
      <c r="Y1355" s="664">
        <v>-1.5026565411447601</v>
      </c>
      <c r="Z1355" s="359"/>
      <c r="AA1355" s="664"/>
      <c r="AB1355" s="359">
        <v>0.25105294195290478</v>
      </c>
      <c r="AC1355" s="363">
        <v>-1.0817526686880234</v>
      </c>
      <c r="AD1355" s="865">
        <v>0</v>
      </c>
      <c r="AE1355" s="360" t="s">
        <v>1829</v>
      </c>
      <c r="AF1355" s="844" t="s">
        <v>1830</v>
      </c>
      <c r="AG1355" s="364" t="s">
        <v>1439</v>
      </c>
      <c r="AH1355" s="364" t="s">
        <v>1742</v>
      </c>
      <c r="AI1355" s="364">
        <v>0</v>
      </c>
      <c r="AJ1355" s="364">
        <v>0</v>
      </c>
      <c r="AK1355" s="364">
        <v>0</v>
      </c>
      <c r="AL1355" s="359">
        <v>0</v>
      </c>
      <c r="AM1355" s="359">
        <v>0</v>
      </c>
      <c r="AN1355" s="664" t="s">
        <v>666</v>
      </c>
      <c r="AO1355" s="357" t="s">
        <v>1323</v>
      </c>
      <c r="AP1355" s="360" t="s">
        <v>1744</v>
      </c>
      <c r="AQ1355" s="366" t="s">
        <v>659</v>
      </c>
      <c r="AR1355" s="359">
        <v>0</v>
      </c>
      <c r="AS1355" s="359">
        <v>0</v>
      </c>
      <c r="AT1355" s="359" t="s">
        <v>1417</v>
      </c>
      <c r="AX1355" s="198"/>
      <c r="AY1355" s="184"/>
      <c r="AZ1355" s="184"/>
      <c r="BA1355" s="184"/>
      <c r="BB1355" s="848"/>
      <c r="BC1355" s="184"/>
      <c r="BD1355" s="184"/>
      <c r="BE1355" s="184"/>
      <c r="BF1355" s="184"/>
      <c r="BG1355" s="848"/>
      <c r="BH1355" s="186"/>
      <c r="BI1355" s="199"/>
      <c r="BJ1355" s="199"/>
      <c r="BK1355" s="199"/>
      <c r="BL1355" s="186"/>
      <c r="BM1355" s="186"/>
      <c r="BN1355" s="186"/>
      <c r="BO1355" s="186"/>
      <c r="BP1355" s="186"/>
      <c r="BQ1355" s="186"/>
      <c r="BR1355" s="186"/>
      <c r="BS1355" s="186"/>
      <c r="BT1355" s="187"/>
      <c r="BU1355" s="188"/>
      <c r="BV1355" s="189"/>
      <c r="BW1355" s="185"/>
    </row>
    <row r="1356" spans="2:75" customFormat="1" ht="18.75">
      <c r="B1356" s="353" t="s">
        <v>1244</v>
      </c>
      <c r="C1356" s="354">
        <v>36436851000129</v>
      </c>
      <c r="D1356" s="355" t="s">
        <v>14</v>
      </c>
      <c r="E1356" s="355" t="s">
        <v>607</v>
      </c>
      <c r="F1356" s="355" t="s">
        <v>1417</v>
      </c>
      <c r="G1356" s="356" t="s">
        <v>1417</v>
      </c>
      <c r="H1356" s="356" t="s">
        <v>34</v>
      </c>
      <c r="I1356" s="356" t="s">
        <v>34</v>
      </c>
      <c r="J1356" s="356" t="s">
        <v>608</v>
      </c>
      <c r="K1356" s="357" t="s">
        <v>48</v>
      </c>
      <c r="L1356" s="358"/>
      <c r="M1356" s="358" t="s">
        <v>1414</v>
      </c>
      <c r="N1356" s="357">
        <v>533610</v>
      </c>
      <c r="O1356" s="357" t="s">
        <v>1320</v>
      </c>
      <c r="P1356" s="361">
        <v>43911</v>
      </c>
      <c r="Q1356" s="362">
        <v>203.42670534000001</v>
      </c>
      <c r="R1356" s="362">
        <v>241.74873524498008</v>
      </c>
      <c r="S1356" s="841">
        <v>90</v>
      </c>
      <c r="T1356" s="359">
        <v>-9.1508492627615179E-2</v>
      </c>
      <c r="U1356" s="664">
        <v>-0.91496717808335959</v>
      </c>
      <c r="V1356" s="359">
        <v>-0.15215145613990122</v>
      </c>
      <c r="W1356" s="664">
        <v>-1.324037308888411</v>
      </c>
      <c r="X1356" s="359">
        <v>-0.22309382059445149</v>
      </c>
      <c r="Y1356" s="664">
        <v>-1.4672327588460472</v>
      </c>
      <c r="Z1356" s="359"/>
      <c r="AA1356" s="664"/>
      <c r="AB1356" s="359">
        <v>0.2507654598260492</v>
      </c>
      <c r="AC1356" s="363">
        <v>-1.0650040734615689</v>
      </c>
      <c r="AD1356" s="865">
        <v>0</v>
      </c>
      <c r="AE1356" s="360" t="s">
        <v>1813</v>
      </c>
      <c r="AF1356" s="844" t="s">
        <v>1760</v>
      </c>
      <c r="AG1356" s="364" t="s">
        <v>1435</v>
      </c>
      <c r="AH1356" s="364" t="s">
        <v>1742</v>
      </c>
      <c r="AI1356" s="364">
        <v>0</v>
      </c>
      <c r="AJ1356" s="364">
        <v>0</v>
      </c>
      <c r="AK1356" s="364">
        <v>0</v>
      </c>
      <c r="AL1356" s="359">
        <v>0</v>
      </c>
      <c r="AM1356" s="359">
        <v>0</v>
      </c>
      <c r="AN1356" s="664" t="s">
        <v>34</v>
      </c>
      <c r="AO1356" s="357" t="s">
        <v>1323</v>
      </c>
      <c r="AP1356" s="360" t="s">
        <v>1744</v>
      </c>
      <c r="AQ1356" s="366" t="s">
        <v>659</v>
      </c>
      <c r="AR1356" s="359">
        <v>0</v>
      </c>
      <c r="AS1356" s="359">
        <v>0</v>
      </c>
      <c r="AT1356" s="359" t="s">
        <v>1417</v>
      </c>
      <c r="AX1356" s="198"/>
      <c r="AY1356" s="184"/>
      <c r="AZ1356" s="184"/>
      <c r="BA1356" s="184"/>
      <c r="BB1356" s="848"/>
      <c r="BC1356" s="184"/>
      <c r="BD1356" s="184"/>
      <c r="BE1356" s="184"/>
      <c r="BF1356" s="184"/>
      <c r="BG1356" s="848"/>
      <c r="BH1356" s="186"/>
      <c r="BI1356" s="199"/>
      <c r="BJ1356" s="199"/>
      <c r="BK1356" s="199"/>
      <c r="BL1356" s="186"/>
      <c r="BM1356" s="186"/>
      <c r="BN1356" s="186"/>
      <c r="BO1356" s="186"/>
      <c r="BP1356" s="186"/>
      <c r="BQ1356" s="186"/>
      <c r="BR1356" s="186"/>
      <c r="BS1356" s="186"/>
      <c r="BT1356" s="187"/>
      <c r="BU1356" s="188"/>
      <c r="BV1356" s="189"/>
      <c r="BW1356" s="185"/>
    </row>
    <row r="1357" spans="2:75" customFormat="1" ht="18.75">
      <c r="B1357" s="353" t="s">
        <v>111</v>
      </c>
      <c r="C1357" s="354">
        <v>36352498000107</v>
      </c>
      <c r="D1357" s="355" t="s">
        <v>11</v>
      </c>
      <c r="E1357" s="355" t="s">
        <v>620</v>
      </c>
      <c r="F1357" s="355" t="s">
        <v>663</v>
      </c>
      <c r="G1357" s="356" t="s">
        <v>738</v>
      </c>
      <c r="H1357" s="356" t="s">
        <v>34</v>
      </c>
      <c r="I1357" s="356" t="s">
        <v>1417</v>
      </c>
      <c r="J1357" s="356" t="s">
        <v>608</v>
      </c>
      <c r="K1357" s="357" t="s">
        <v>48</v>
      </c>
      <c r="L1357" s="358"/>
      <c r="M1357" s="358" t="s">
        <v>34</v>
      </c>
      <c r="N1357" s="357">
        <v>539643</v>
      </c>
      <c r="O1357" s="357" t="s">
        <v>1320</v>
      </c>
      <c r="P1357" s="361">
        <v>43999</v>
      </c>
      <c r="Q1357" s="362">
        <v>244.72666959</v>
      </c>
      <c r="R1357" s="362">
        <v>168.53021065407992</v>
      </c>
      <c r="S1357" s="841">
        <v>90</v>
      </c>
      <c r="T1357" s="359">
        <v>0.10882289529818534</v>
      </c>
      <c r="U1357" s="664">
        <v>1.0880889255495592</v>
      </c>
      <c r="V1357" s="359">
        <v>0.12174294923931273</v>
      </c>
      <c r="W1357" s="664">
        <v>1.059419416523651</v>
      </c>
      <c r="X1357" s="359">
        <v>0.2180155045955452</v>
      </c>
      <c r="Y1357" s="664">
        <v>1.4338339333047869</v>
      </c>
      <c r="Z1357" s="359"/>
      <c r="AA1357" s="664"/>
      <c r="AB1357" s="359">
        <v>1.2461791101084505E-2</v>
      </c>
      <c r="AC1357" s="363">
        <v>0.54792839372936664</v>
      </c>
      <c r="AD1357" s="865">
        <v>36352509000140</v>
      </c>
      <c r="AE1357" s="360" t="s">
        <v>1788</v>
      </c>
      <c r="AF1357" s="844" t="s">
        <v>1741</v>
      </c>
      <c r="AG1357" s="364" t="s">
        <v>1436</v>
      </c>
      <c r="AH1357" s="364" t="s">
        <v>1742</v>
      </c>
      <c r="AI1357" s="364">
        <v>10000</v>
      </c>
      <c r="AJ1357" s="364">
        <v>5000</v>
      </c>
      <c r="AK1357" s="364">
        <v>10000</v>
      </c>
      <c r="AL1357" s="359">
        <v>1.2E-2</v>
      </c>
      <c r="AM1357" s="359">
        <v>0.2</v>
      </c>
      <c r="AN1357" s="664" t="s">
        <v>34</v>
      </c>
      <c r="AO1357" s="357" t="s">
        <v>1323</v>
      </c>
      <c r="AP1357" s="360" t="s">
        <v>1762</v>
      </c>
      <c r="AQ1357" s="366" t="s">
        <v>668</v>
      </c>
      <c r="AR1357" s="359">
        <v>3.2000000000000002E-3</v>
      </c>
      <c r="AS1357" s="359">
        <v>3.2000000000000002E-3</v>
      </c>
      <c r="AT1357" s="359" t="s">
        <v>1417</v>
      </c>
      <c r="AX1357" s="198"/>
      <c r="AY1357" s="184"/>
      <c r="AZ1357" s="184"/>
      <c r="BA1357" s="184"/>
      <c r="BB1357" s="848"/>
      <c r="BC1357" s="184"/>
      <c r="BD1357" s="184"/>
      <c r="BE1357" s="184"/>
      <c r="BF1357" s="184"/>
      <c r="BG1357" s="848"/>
      <c r="BH1357" s="186"/>
      <c r="BI1357" s="199"/>
      <c r="BJ1357" s="199"/>
      <c r="BK1357" s="199"/>
      <c r="BL1357" s="186"/>
      <c r="BM1357" s="186"/>
      <c r="BN1357" s="186"/>
      <c r="BO1357" s="186"/>
      <c r="BP1357" s="186"/>
      <c r="BQ1357" s="186"/>
      <c r="BR1357" s="186"/>
      <c r="BS1357" s="186"/>
      <c r="BT1357" s="187"/>
      <c r="BU1357" s="188"/>
      <c r="BV1357" s="189"/>
      <c r="BW1357" s="185"/>
    </row>
    <row r="1358" spans="2:75" customFormat="1" ht="18.75">
      <c r="B1358" s="353" t="s">
        <v>897</v>
      </c>
      <c r="C1358" s="354">
        <v>23272391000107</v>
      </c>
      <c r="D1358" s="355" t="s">
        <v>11</v>
      </c>
      <c r="E1358" s="355" t="s">
        <v>620</v>
      </c>
      <c r="F1358" s="355" t="s">
        <v>663</v>
      </c>
      <c r="G1358" s="356" t="s">
        <v>738</v>
      </c>
      <c r="H1358" s="356" t="s">
        <v>34</v>
      </c>
      <c r="I1358" s="356" t="s">
        <v>1303</v>
      </c>
      <c r="J1358" s="356" t="s">
        <v>608</v>
      </c>
      <c r="K1358" s="357" t="s">
        <v>48</v>
      </c>
      <c r="L1358" s="358"/>
      <c r="M1358" s="358" t="s">
        <v>34</v>
      </c>
      <c r="N1358" s="357">
        <v>410942</v>
      </c>
      <c r="O1358" s="357" t="s">
        <v>1320</v>
      </c>
      <c r="P1358" s="361">
        <v>42342</v>
      </c>
      <c r="Q1358" s="362">
        <v>767.303226</v>
      </c>
      <c r="R1358" s="362">
        <v>494.47893216666682</v>
      </c>
      <c r="S1358" s="841">
        <v>90</v>
      </c>
      <c r="T1358" s="359">
        <v>0.44403447441934363</v>
      </c>
      <c r="U1358" s="664">
        <v>4.4397733845808034</v>
      </c>
      <c r="V1358" s="359">
        <v>0.44403447441934363</v>
      </c>
      <c r="W1358" s="664">
        <v>3.8640327570922803</v>
      </c>
      <c r="X1358" s="359">
        <v>0.44403447441934363</v>
      </c>
      <c r="Y1358" s="664">
        <v>2.9203046735632063</v>
      </c>
      <c r="Z1358" s="359">
        <v>0.44403447441934363</v>
      </c>
      <c r="AA1358" s="664">
        <v>2.3452209651219218</v>
      </c>
      <c r="AB1358" s="359">
        <v>0.6474542507499691</v>
      </c>
      <c r="AC1358" s="363">
        <v>0.50832888034916457</v>
      </c>
      <c r="AD1358" s="865">
        <v>0</v>
      </c>
      <c r="AE1358" s="360" t="s">
        <v>1863</v>
      </c>
      <c r="AF1358" s="844" t="s">
        <v>1741</v>
      </c>
      <c r="AG1358" s="364" t="s">
        <v>1436</v>
      </c>
      <c r="AH1358" s="364" t="s">
        <v>1742</v>
      </c>
      <c r="AI1358" s="364">
        <v>20000</v>
      </c>
      <c r="AJ1358" s="364">
        <v>1000</v>
      </c>
      <c r="AK1358" s="364">
        <v>10000</v>
      </c>
      <c r="AL1358" s="359">
        <v>7.4999999999999997E-3</v>
      </c>
      <c r="AM1358" s="359">
        <v>0.2</v>
      </c>
      <c r="AN1358" s="664" t="s">
        <v>64</v>
      </c>
      <c r="AO1358" s="357" t="s">
        <v>1323</v>
      </c>
      <c r="AP1358" s="360" t="s">
        <v>1762</v>
      </c>
      <c r="AQ1358" s="366" t="s">
        <v>668</v>
      </c>
      <c r="AR1358" s="359">
        <v>1.75E-3</v>
      </c>
      <c r="AS1358" s="359">
        <v>1.75E-3</v>
      </c>
      <c r="AT1358" s="359" t="s">
        <v>1417</v>
      </c>
      <c r="AX1358" s="198"/>
      <c r="AY1358" s="184"/>
      <c r="AZ1358" s="184"/>
      <c r="BA1358" s="184"/>
      <c r="BB1358" s="848"/>
      <c r="BC1358" s="184"/>
      <c r="BD1358" s="184"/>
      <c r="BE1358" s="184"/>
      <c r="BF1358" s="184"/>
      <c r="BG1358" s="848"/>
      <c r="BH1358" s="186"/>
      <c r="BI1358" s="199"/>
      <c r="BJ1358" s="199"/>
      <c r="BK1358" s="199"/>
      <c r="BL1358" s="186"/>
      <c r="BM1358" s="186"/>
      <c r="BN1358" s="186"/>
      <c r="BO1358" s="186"/>
      <c r="BP1358" s="186"/>
      <c r="BQ1358" s="186"/>
      <c r="BR1358" s="186"/>
      <c r="BS1358" s="186"/>
      <c r="BT1358" s="187"/>
      <c r="BU1358" s="188"/>
      <c r="BV1358" s="189"/>
      <c r="BW1358" s="185"/>
    </row>
    <row r="1359" spans="2:75" customFormat="1" ht="18.75">
      <c r="B1359" s="353" t="s">
        <v>898</v>
      </c>
      <c r="C1359" s="354">
        <v>38377094000195</v>
      </c>
      <c r="D1359" s="355" t="s">
        <v>11</v>
      </c>
      <c r="E1359" s="355" t="s">
        <v>620</v>
      </c>
      <c r="F1359" s="355" t="s">
        <v>663</v>
      </c>
      <c r="G1359" s="356" t="s">
        <v>738</v>
      </c>
      <c r="H1359" s="356" t="s">
        <v>34</v>
      </c>
      <c r="I1359" s="356" t="s">
        <v>1417</v>
      </c>
      <c r="J1359" s="356" t="s">
        <v>608</v>
      </c>
      <c r="K1359" s="357" t="s">
        <v>48</v>
      </c>
      <c r="L1359" s="358"/>
      <c r="M1359" s="358" t="s">
        <v>34</v>
      </c>
      <c r="N1359" s="357">
        <v>579076</v>
      </c>
      <c r="O1359" s="357" t="s">
        <v>1320</v>
      </c>
      <c r="P1359" s="361">
        <v>44158</v>
      </c>
      <c r="Q1359" s="362">
        <v>104.23712238</v>
      </c>
      <c r="R1359" s="362">
        <v>101.52372727379993</v>
      </c>
      <c r="S1359" s="841">
        <v>90</v>
      </c>
      <c r="T1359" s="359">
        <v>0.12181850972218022</v>
      </c>
      <c r="U1359" s="664">
        <v>1.218028347733787</v>
      </c>
      <c r="V1359" s="359">
        <v>0.13936481791804978</v>
      </c>
      <c r="W1359" s="664">
        <v>1.2127666941305542</v>
      </c>
      <c r="X1359" s="359"/>
      <c r="Y1359" s="664"/>
      <c r="Z1359" s="359"/>
      <c r="AA1359" s="664"/>
      <c r="AB1359" s="359">
        <v>7.5967301798653721E-3</v>
      </c>
      <c r="AC1359" s="363">
        <v>3.2184949683415636</v>
      </c>
      <c r="AD1359" s="865">
        <v>0</v>
      </c>
      <c r="AE1359" s="360" t="s">
        <v>1863</v>
      </c>
      <c r="AF1359" s="844" t="s">
        <v>1741</v>
      </c>
      <c r="AG1359" s="364" t="s">
        <v>1436</v>
      </c>
      <c r="AH1359" s="364" t="s">
        <v>1817</v>
      </c>
      <c r="AI1359" s="364">
        <v>1000000</v>
      </c>
      <c r="AJ1359" s="364">
        <v>0</v>
      </c>
      <c r="AK1359" s="364">
        <v>1000000</v>
      </c>
      <c r="AL1359" s="359">
        <v>6.5000000000000006E-3</v>
      </c>
      <c r="AM1359" s="359">
        <v>0</v>
      </c>
      <c r="AN1359" s="664" t="s">
        <v>64</v>
      </c>
      <c r="AO1359" s="357" t="s">
        <v>1323</v>
      </c>
      <c r="AP1359" s="360" t="s">
        <v>1749</v>
      </c>
      <c r="AQ1359" s="366" t="s">
        <v>675</v>
      </c>
      <c r="AR1359" s="359">
        <v>1.5166666666666701E-3</v>
      </c>
      <c r="AS1359" s="359">
        <v>1.5166666666666701E-3</v>
      </c>
      <c r="AT1359" s="359" t="s">
        <v>1417</v>
      </c>
      <c r="AX1359" s="198"/>
      <c r="AY1359" s="184"/>
      <c r="AZ1359" s="184"/>
      <c r="BA1359" s="184"/>
      <c r="BB1359" s="848"/>
      <c r="BC1359" s="184"/>
      <c r="BD1359" s="184"/>
      <c r="BE1359" s="184"/>
      <c r="BF1359" s="184"/>
      <c r="BG1359" s="848"/>
      <c r="BH1359" s="186"/>
      <c r="BI1359" s="199"/>
      <c r="BJ1359" s="199"/>
      <c r="BK1359" s="199"/>
      <c r="BL1359" s="186"/>
      <c r="BM1359" s="186"/>
      <c r="BN1359" s="186"/>
      <c r="BO1359" s="186"/>
      <c r="BP1359" s="186"/>
      <c r="BQ1359" s="186"/>
      <c r="BR1359" s="186"/>
      <c r="BS1359" s="186"/>
      <c r="BT1359" s="187"/>
      <c r="BU1359" s="188"/>
      <c r="BV1359" s="189"/>
      <c r="BW1359" s="185"/>
    </row>
    <row r="1360" spans="2:75" customFormat="1" ht="18.75">
      <c r="B1360" s="353" t="s">
        <v>899</v>
      </c>
      <c r="C1360" s="354">
        <v>26605199000175</v>
      </c>
      <c r="D1360" s="355" t="s">
        <v>11</v>
      </c>
      <c r="E1360" s="355" t="s">
        <v>620</v>
      </c>
      <c r="F1360" s="355" t="s">
        <v>663</v>
      </c>
      <c r="G1360" s="356" t="s">
        <v>738</v>
      </c>
      <c r="H1360" s="356" t="s">
        <v>34</v>
      </c>
      <c r="I1360" s="356" t="s">
        <v>1417</v>
      </c>
      <c r="J1360" s="356" t="s">
        <v>1417</v>
      </c>
      <c r="K1360" s="357" t="s">
        <v>48</v>
      </c>
      <c r="L1360" s="358"/>
      <c r="M1360" s="358" t="s">
        <v>34</v>
      </c>
      <c r="N1360" s="357">
        <v>484504</v>
      </c>
      <c r="O1360" s="357" t="s">
        <v>1320</v>
      </c>
      <c r="P1360" s="361">
        <v>43425</v>
      </c>
      <c r="Q1360" s="362">
        <v>68.556824109999994</v>
      </c>
      <c r="R1360" s="362">
        <v>67.041906954462135</v>
      </c>
      <c r="S1360" s="841">
        <v>90</v>
      </c>
      <c r="T1360" s="359">
        <v>7.1773843312225027E-2</v>
      </c>
      <c r="U1360" s="664">
        <v>0.71764607841180661</v>
      </c>
      <c r="V1360" s="359">
        <v>0.12438343180450939</v>
      </c>
      <c r="W1360" s="664">
        <v>1.0823971619786479</v>
      </c>
      <c r="X1360" s="359">
        <v>0.18673728108729337</v>
      </c>
      <c r="Y1360" s="664">
        <v>1.2281248103558342</v>
      </c>
      <c r="Z1360" s="359">
        <v>0.26199265574745034</v>
      </c>
      <c r="AA1360" s="664">
        <v>1.3837454169980192</v>
      </c>
      <c r="AB1360" s="359">
        <v>5.4944388777659822E-2</v>
      </c>
      <c r="AC1360" s="363">
        <v>0.17233155117114948</v>
      </c>
      <c r="AD1360" s="865">
        <v>27923072000167</v>
      </c>
      <c r="AE1360" s="360" t="s">
        <v>1863</v>
      </c>
      <c r="AF1360" s="844" t="s">
        <v>1741</v>
      </c>
      <c r="AG1360" s="364" t="s">
        <v>1436</v>
      </c>
      <c r="AH1360" s="364" t="s">
        <v>1747</v>
      </c>
      <c r="AI1360" s="364">
        <v>1000</v>
      </c>
      <c r="AJ1360" s="364">
        <v>1000</v>
      </c>
      <c r="AK1360" s="364">
        <v>1000</v>
      </c>
      <c r="AL1360" s="359">
        <v>1.2500000000000001E-2</v>
      </c>
      <c r="AM1360" s="359">
        <v>0</v>
      </c>
      <c r="AN1360" s="664" t="s">
        <v>2161</v>
      </c>
      <c r="AO1360" s="357" t="s">
        <v>1323</v>
      </c>
      <c r="AP1360" s="360" t="s">
        <v>1749</v>
      </c>
      <c r="AQ1360" s="366" t="s">
        <v>2234</v>
      </c>
      <c r="AR1360" s="359">
        <v>2.0999999999999999E-3</v>
      </c>
      <c r="AS1360" s="359">
        <v>2.0999999999999999E-3</v>
      </c>
      <c r="AT1360" s="359" t="s">
        <v>1417</v>
      </c>
      <c r="AX1360" s="198"/>
      <c r="AY1360" s="184"/>
      <c r="AZ1360" s="184"/>
      <c r="BA1360" s="184"/>
      <c r="BB1360" s="848"/>
      <c r="BC1360" s="184"/>
      <c r="BD1360" s="184"/>
      <c r="BE1360" s="184"/>
      <c r="BF1360" s="184"/>
      <c r="BG1360" s="848"/>
      <c r="BH1360" s="186"/>
      <c r="BI1360" s="199"/>
      <c r="BJ1360" s="199"/>
      <c r="BK1360" s="199"/>
      <c r="BL1360" s="186"/>
      <c r="BM1360" s="186"/>
      <c r="BN1360" s="186"/>
      <c r="BO1360" s="186"/>
      <c r="BP1360" s="186"/>
      <c r="BQ1360" s="186"/>
      <c r="BR1360" s="186"/>
      <c r="BS1360" s="186"/>
      <c r="BT1360" s="187"/>
      <c r="BU1360" s="188"/>
      <c r="BV1360" s="189"/>
      <c r="BW1360" s="185"/>
    </row>
    <row r="1361" spans="2:75" customFormat="1" ht="18.75">
      <c r="B1361" s="353" t="s">
        <v>900</v>
      </c>
      <c r="C1361" s="354">
        <v>31120037000187</v>
      </c>
      <c r="D1361" s="355" t="s">
        <v>14</v>
      </c>
      <c r="E1361" s="355" t="s">
        <v>15</v>
      </c>
      <c r="F1361" s="355" t="s">
        <v>16</v>
      </c>
      <c r="G1361" s="356" t="s">
        <v>1417</v>
      </c>
      <c r="H1361" s="356" t="s">
        <v>34</v>
      </c>
      <c r="I1361" s="356" t="s">
        <v>34</v>
      </c>
      <c r="J1361" s="356" t="s">
        <v>690</v>
      </c>
      <c r="K1361" s="357" t="s">
        <v>48</v>
      </c>
      <c r="L1361" s="358"/>
      <c r="M1361" s="358" t="s">
        <v>1414</v>
      </c>
      <c r="N1361" s="357">
        <v>481467</v>
      </c>
      <c r="O1361" s="357" t="s">
        <v>1320</v>
      </c>
      <c r="P1361" s="361">
        <v>43441</v>
      </c>
      <c r="Q1361" s="362">
        <v>15.07970529</v>
      </c>
      <c r="R1361" s="362">
        <v>23.54917017601592</v>
      </c>
      <c r="S1361" s="841">
        <v>90</v>
      </c>
      <c r="T1361" s="359">
        <v>6.8338130933707664E-2</v>
      </c>
      <c r="U1361" s="664">
        <v>0.6832933755160161</v>
      </c>
      <c r="V1361" s="359">
        <v>8.540330928617279E-2</v>
      </c>
      <c r="W1361" s="664">
        <v>0.74318820645039319</v>
      </c>
      <c r="X1361" s="359">
        <v>0.11283755892193681</v>
      </c>
      <c r="Y1361" s="664">
        <v>0.74210465550924509</v>
      </c>
      <c r="Z1361" s="359">
        <v>0.19009099929279039</v>
      </c>
      <c r="AA1361" s="664">
        <v>1.0039882543025529</v>
      </c>
      <c r="AB1361" s="359">
        <v>4.6705836505839794E-2</v>
      </c>
      <c r="AC1361" s="363">
        <v>-0.63185830679730715</v>
      </c>
      <c r="AD1361" s="865">
        <v>37121949000150</v>
      </c>
      <c r="AE1361" s="360" t="s">
        <v>1863</v>
      </c>
      <c r="AF1361" s="844" t="s">
        <v>1741</v>
      </c>
      <c r="AG1361" s="364" t="s">
        <v>1436</v>
      </c>
      <c r="AH1361" s="364" t="s">
        <v>1742</v>
      </c>
      <c r="AI1361" s="364">
        <v>5000</v>
      </c>
      <c r="AJ1361" s="364">
        <v>5000</v>
      </c>
      <c r="AK1361" s="364">
        <v>5000</v>
      </c>
      <c r="AL1361" s="359">
        <v>0.01</v>
      </c>
      <c r="AM1361" s="359">
        <v>0.15</v>
      </c>
      <c r="AN1361" s="664" t="s">
        <v>2156</v>
      </c>
      <c r="AO1361" s="357" t="s">
        <v>1323</v>
      </c>
      <c r="AP1361" s="360" t="s">
        <v>1762</v>
      </c>
      <c r="AQ1361" s="366" t="s">
        <v>671</v>
      </c>
      <c r="AR1361" s="359">
        <v>2.5000000000000001E-3</v>
      </c>
      <c r="AS1361" s="359">
        <v>2.5000000000000001E-3</v>
      </c>
      <c r="AT1361" s="359" t="s">
        <v>1417</v>
      </c>
      <c r="AX1361" s="198"/>
      <c r="AY1361" s="184"/>
      <c r="AZ1361" s="184"/>
      <c r="BA1361" s="184"/>
      <c r="BB1361" s="848"/>
      <c r="BC1361" s="184"/>
      <c r="BD1361" s="184"/>
      <c r="BE1361" s="184"/>
      <c r="BF1361" s="184"/>
      <c r="BG1361" s="848"/>
      <c r="BH1361" s="186"/>
      <c r="BI1361" s="199"/>
      <c r="BJ1361" s="199"/>
      <c r="BK1361" s="199"/>
      <c r="BL1361" s="186"/>
      <c r="BM1361" s="186"/>
      <c r="BN1361" s="186"/>
      <c r="BO1361" s="186"/>
      <c r="BP1361" s="186"/>
      <c r="BQ1361" s="186"/>
      <c r="BR1361" s="186"/>
      <c r="BS1361" s="186"/>
      <c r="BT1361" s="187"/>
      <c r="BU1361" s="188"/>
      <c r="BV1361" s="189"/>
      <c r="BW1361" s="185"/>
    </row>
    <row r="1362" spans="2:75" customFormat="1" ht="18.75">
      <c r="B1362" s="353" t="s">
        <v>82</v>
      </c>
      <c r="C1362" s="354">
        <v>37227754000199</v>
      </c>
      <c r="D1362" s="355" t="s">
        <v>11</v>
      </c>
      <c r="E1362" s="355" t="s">
        <v>620</v>
      </c>
      <c r="F1362" s="355" t="s">
        <v>663</v>
      </c>
      <c r="G1362" s="356" t="s">
        <v>738</v>
      </c>
      <c r="H1362" s="356" t="s">
        <v>34</v>
      </c>
      <c r="I1362" s="356" t="s">
        <v>1417</v>
      </c>
      <c r="J1362" s="356" t="s">
        <v>608</v>
      </c>
      <c r="K1362" s="357" t="s">
        <v>48</v>
      </c>
      <c r="L1362" s="358"/>
      <c r="M1362" s="358" t="s">
        <v>34</v>
      </c>
      <c r="N1362" s="357">
        <v>541079</v>
      </c>
      <c r="O1362" s="357" t="s">
        <v>1320</v>
      </c>
      <c r="P1362" s="361">
        <v>44007</v>
      </c>
      <c r="Q1362" s="362">
        <v>22.626198039999998</v>
      </c>
      <c r="R1362" s="362">
        <v>21.600981127799997</v>
      </c>
      <c r="S1362" s="841">
        <v>91</v>
      </c>
      <c r="T1362" s="359">
        <v>0.11429308488167211</v>
      </c>
      <c r="U1362" s="664">
        <v>1.142783782639506</v>
      </c>
      <c r="V1362" s="359">
        <v>0.13233973093041884</v>
      </c>
      <c r="W1362" s="664">
        <v>1.1516336790034609</v>
      </c>
      <c r="X1362" s="359">
        <v>0.20470609975382215</v>
      </c>
      <c r="Y1362" s="664">
        <v>1.3463012767189331</v>
      </c>
      <c r="Z1362" s="359"/>
      <c r="AA1362" s="664"/>
      <c r="AB1362" s="359">
        <v>3.1346740859700254E-3</v>
      </c>
      <c r="AC1362" s="363">
        <v>5.5587759346669401</v>
      </c>
      <c r="AD1362" s="865">
        <v>0</v>
      </c>
      <c r="AE1362" s="360" t="s">
        <v>1818</v>
      </c>
      <c r="AF1362" s="844" t="s">
        <v>1760</v>
      </c>
      <c r="AG1362" s="364" t="s">
        <v>1435</v>
      </c>
      <c r="AH1362" s="364" t="s">
        <v>1742</v>
      </c>
      <c r="AI1362" s="364">
        <v>5000</v>
      </c>
      <c r="AJ1362" s="364">
        <v>5000</v>
      </c>
      <c r="AK1362" s="364">
        <v>5000</v>
      </c>
      <c r="AL1362" s="359">
        <v>1.4999999999999999E-2</v>
      </c>
      <c r="AM1362" s="359">
        <v>0.2</v>
      </c>
      <c r="AN1362" s="664" t="s">
        <v>34</v>
      </c>
      <c r="AO1362" s="357" t="s">
        <v>1323</v>
      </c>
      <c r="AP1362" s="360" t="s">
        <v>1762</v>
      </c>
      <c r="AQ1362" s="366" t="s">
        <v>668</v>
      </c>
      <c r="AR1362" s="359">
        <v>3.0000000000000001E-3</v>
      </c>
      <c r="AS1362" s="359">
        <v>3.0000000000000001E-3</v>
      </c>
      <c r="AT1362" s="359" t="s">
        <v>1417</v>
      </c>
      <c r="AX1362" s="198"/>
      <c r="AY1362" s="184"/>
      <c r="AZ1362" s="184"/>
      <c r="BA1362" s="184"/>
      <c r="BB1362" s="848"/>
      <c r="BC1362" s="184"/>
      <c r="BD1362" s="184"/>
      <c r="BE1362" s="184"/>
      <c r="BF1362" s="184"/>
      <c r="BG1362" s="848"/>
      <c r="BH1362" s="186"/>
      <c r="BI1362" s="199"/>
      <c r="BJ1362" s="199"/>
      <c r="BK1362" s="199"/>
      <c r="BL1362" s="186"/>
      <c r="BM1362" s="186"/>
      <c r="BN1362" s="186"/>
      <c r="BO1362" s="186"/>
      <c r="BP1362" s="186"/>
      <c r="BQ1362" s="186"/>
      <c r="BR1362" s="186"/>
      <c r="BS1362" s="186"/>
      <c r="BT1362" s="187"/>
      <c r="BU1362" s="188"/>
      <c r="BV1362" s="189"/>
      <c r="BW1362" s="185"/>
    </row>
    <row r="1363" spans="2:75" customFormat="1" ht="18.75">
      <c r="B1363" s="353" t="s">
        <v>891</v>
      </c>
      <c r="C1363" s="354">
        <v>18623754000163</v>
      </c>
      <c r="D1363" s="355" t="s">
        <v>11</v>
      </c>
      <c r="E1363" s="355" t="s">
        <v>620</v>
      </c>
      <c r="F1363" s="355" t="s">
        <v>663</v>
      </c>
      <c r="G1363" s="356" t="s">
        <v>738</v>
      </c>
      <c r="H1363" s="356" t="s">
        <v>34</v>
      </c>
      <c r="I1363" s="356" t="s">
        <v>1417</v>
      </c>
      <c r="J1363" s="356" t="s">
        <v>608</v>
      </c>
      <c r="K1363" s="357" t="s">
        <v>48</v>
      </c>
      <c r="L1363" s="358"/>
      <c r="M1363" s="358" t="s">
        <v>34</v>
      </c>
      <c r="N1363" s="357">
        <v>450944</v>
      </c>
      <c r="O1363" s="357" t="s">
        <v>1320</v>
      </c>
      <c r="P1363" s="361">
        <v>43010</v>
      </c>
      <c r="Q1363" s="362">
        <v>0</v>
      </c>
      <c r="R1363" s="362">
        <v>0</v>
      </c>
      <c r="S1363" s="841">
        <v>91</v>
      </c>
      <c r="T1363" s="359"/>
      <c r="U1363" s="664"/>
      <c r="V1363" s="359"/>
      <c r="W1363" s="664"/>
      <c r="X1363" s="359"/>
      <c r="Y1363" s="664"/>
      <c r="Z1363" s="359"/>
      <c r="AA1363" s="664"/>
      <c r="AB1363" s="359"/>
      <c r="AC1363" s="363"/>
      <c r="AD1363" s="865">
        <v>18652141000154</v>
      </c>
      <c r="AE1363" s="360" t="s">
        <v>1862</v>
      </c>
      <c r="AF1363" s="844" t="s">
        <v>1862</v>
      </c>
      <c r="AG1363" s="364" t="s">
        <v>719</v>
      </c>
      <c r="AH1363" s="364" t="s">
        <v>1742</v>
      </c>
      <c r="AI1363" s="364">
        <v>1000</v>
      </c>
      <c r="AJ1363" s="364">
        <v>1000</v>
      </c>
      <c r="AK1363" s="364">
        <v>1000</v>
      </c>
      <c r="AL1363" s="359">
        <v>8.0000000000000002E-3</v>
      </c>
      <c r="AM1363" s="359">
        <v>0.2</v>
      </c>
      <c r="AN1363" s="664" t="s">
        <v>64</v>
      </c>
      <c r="AO1363" s="357" t="s">
        <v>1323</v>
      </c>
      <c r="AP1363" s="360" t="s">
        <v>1762</v>
      </c>
      <c r="AQ1363" s="366" t="s">
        <v>686</v>
      </c>
      <c r="AR1363" s="359">
        <v>1.8666666666666699E-3</v>
      </c>
      <c r="AS1363" s="359">
        <v>1.8666666666666699E-3</v>
      </c>
      <c r="AT1363" s="359" t="s">
        <v>1417</v>
      </c>
      <c r="AX1363" s="198"/>
      <c r="AY1363" s="184"/>
      <c r="AZ1363" s="184"/>
      <c r="BA1363" s="184"/>
      <c r="BB1363" s="848"/>
      <c r="BC1363" s="184"/>
      <c r="BD1363" s="184"/>
      <c r="BE1363" s="184"/>
      <c r="BF1363" s="184"/>
      <c r="BG1363" s="848"/>
      <c r="BH1363" s="186"/>
      <c r="BI1363" s="199"/>
      <c r="BJ1363" s="199"/>
      <c r="BK1363" s="199"/>
      <c r="BL1363" s="186"/>
      <c r="BM1363" s="186"/>
      <c r="BN1363" s="186"/>
      <c r="BO1363" s="186"/>
      <c r="BP1363" s="186"/>
      <c r="BQ1363" s="186"/>
      <c r="BR1363" s="186"/>
      <c r="BS1363" s="186"/>
      <c r="BT1363" s="187"/>
      <c r="BU1363" s="188"/>
      <c r="BV1363" s="189"/>
      <c r="BW1363" s="185"/>
    </row>
    <row r="1364" spans="2:75" customFormat="1" ht="18.75">
      <c r="B1364" s="353" t="s">
        <v>922</v>
      </c>
      <c r="C1364" s="354">
        <v>17251743000137</v>
      </c>
      <c r="D1364" s="355" t="s">
        <v>11</v>
      </c>
      <c r="E1364" s="355" t="s">
        <v>620</v>
      </c>
      <c r="F1364" s="355" t="s">
        <v>663</v>
      </c>
      <c r="G1364" s="356" t="s">
        <v>738</v>
      </c>
      <c r="H1364" s="356" t="s">
        <v>34</v>
      </c>
      <c r="I1364" s="356" t="s">
        <v>1417</v>
      </c>
      <c r="J1364" s="356" t="s">
        <v>608</v>
      </c>
      <c r="K1364" s="357" t="s">
        <v>48</v>
      </c>
      <c r="L1364" s="358"/>
      <c r="M1364" s="358" t="s">
        <v>34</v>
      </c>
      <c r="N1364" s="357">
        <v>352349</v>
      </c>
      <c r="O1364" s="357" t="s">
        <v>1320</v>
      </c>
      <c r="P1364" s="361">
        <v>41580</v>
      </c>
      <c r="Q1364" s="362">
        <v>765.43269999999995</v>
      </c>
      <c r="R1364" s="362">
        <v>588.3258916425699</v>
      </c>
      <c r="S1364" s="841">
        <v>91</v>
      </c>
      <c r="T1364" s="359">
        <v>0.11578601792291621</v>
      </c>
      <c r="U1364" s="664">
        <v>1.1577111920262311</v>
      </c>
      <c r="V1364" s="359">
        <v>0.13569452283313477</v>
      </c>
      <c r="W1364" s="664">
        <v>1.1808274163191812</v>
      </c>
      <c r="X1364" s="359">
        <v>0.19857126865773678</v>
      </c>
      <c r="Y1364" s="664">
        <v>1.305954013266367</v>
      </c>
      <c r="Z1364" s="359">
        <v>0.25893876216641099</v>
      </c>
      <c r="AA1364" s="664">
        <v>1.3676159143037285</v>
      </c>
      <c r="AB1364" s="359">
        <v>2.9276068342818612E-3</v>
      </c>
      <c r="AC1364" s="363">
        <v>7.0978597711626943</v>
      </c>
      <c r="AD1364" s="865">
        <v>0</v>
      </c>
      <c r="AE1364" s="360" t="s">
        <v>1901</v>
      </c>
      <c r="AF1364" s="844" t="s">
        <v>1760</v>
      </c>
      <c r="AG1364" s="364" t="s">
        <v>1435</v>
      </c>
      <c r="AH1364" s="364" t="s">
        <v>1742</v>
      </c>
      <c r="AI1364" s="364">
        <v>1000</v>
      </c>
      <c r="AJ1364" s="364">
        <v>100</v>
      </c>
      <c r="AK1364" s="364">
        <v>1000</v>
      </c>
      <c r="AL1364" s="359">
        <v>8.0000000000000002E-3</v>
      </c>
      <c r="AM1364" s="359">
        <v>0.2</v>
      </c>
      <c r="AN1364" s="664" t="s">
        <v>64</v>
      </c>
      <c r="AO1364" s="357" t="s">
        <v>1323</v>
      </c>
      <c r="AP1364" s="360" t="s">
        <v>1762</v>
      </c>
      <c r="AQ1364" s="366" t="s">
        <v>671</v>
      </c>
      <c r="AR1364" s="359">
        <v>2.3466666666666701E-3</v>
      </c>
      <c r="AS1364" s="359">
        <v>2.3466666666666701E-3</v>
      </c>
      <c r="AT1364" s="359" t="s">
        <v>1417</v>
      </c>
      <c r="AX1364" s="198"/>
      <c r="AY1364" s="184"/>
      <c r="AZ1364" s="184"/>
      <c r="BA1364" s="184"/>
      <c r="BB1364" s="848"/>
      <c r="BC1364" s="184"/>
      <c r="BD1364" s="184"/>
      <c r="BE1364" s="184"/>
      <c r="BF1364" s="184"/>
      <c r="BG1364" s="848"/>
      <c r="BH1364" s="186"/>
      <c r="BI1364" s="199"/>
      <c r="BJ1364" s="199"/>
      <c r="BK1364" s="199"/>
      <c r="BL1364" s="186"/>
      <c r="BM1364" s="186"/>
      <c r="BN1364" s="186"/>
      <c r="BO1364" s="186"/>
      <c r="BP1364" s="186"/>
      <c r="BQ1364" s="186"/>
      <c r="BR1364" s="186"/>
      <c r="BS1364" s="186"/>
      <c r="BT1364" s="187"/>
      <c r="BU1364" s="188"/>
      <c r="BV1364" s="189"/>
      <c r="BW1364" s="185"/>
    </row>
    <row r="1365" spans="2:75" customFormat="1" ht="18.75">
      <c r="B1365" s="353" t="s">
        <v>260</v>
      </c>
      <c r="C1365" s="354">
        <v>32990051000102</v>
      </c>
      <c r="D1365" s="355" t="s">
        <v>11</v>
      </c>
      <c r="E1365" s="355" t="s">
        <v>620</v>
      </c>
      <c r="F1365" s="355" t="s">
        <v>663</v>
      </c>
      <c r="G1365" s="356" t="s">
        <v>738</v>
      </c>
      <c r="H1365" s="356" t="s">
        <v>34</v>
      </c>
      <c r="I1365" s="356" t="s">
        <v>1417</v>
      </c>
      <c r="J1365" s="356" t="s">
        <v>608</v>
      </c>
      <c r="K1365" s="357" t="s">
        <v>48</v>
      </c>
      <c r="L1365" s="358"/>
      <c r="M1365" s="358" t="s">
        <v>34</v>
      </c>
      <c r="N1365" s="357">
        <v>534536</v>
      </c>
      <c r="O1365" s="357" t="s">
        <v>1320</v>
      </c>
      <c r="P1365" s="361">
        <v>43678</v>
      </c>
      <c r="Q1365" s="362">
        <v>104.57853759</v>
      </c>
      <c r="R1365" s="362">
        <v>101.67479761035851</v>
      </c>
      <c r="S1365" s="841">
        <v>91</v>
      </c>
      <c r="T1365" s="359">
        <v>0.11230870743986388</v>
      </c>
      <c r="U1365" s="664">
        <v>1.1229425616112882</v>
      </c>
      <c r="V1365" s="359">
        <v>0.12999412903141949</v>
      </c>
      <c r="W1365" s="664">
        <v>1.1312220148310259</v>
      </c>
      <c r="X1365" s="359">
        <v>0.2002444730637194</v>
      </c>
      <c r="Y1365" s="664">
        <v>1.3169582639003008</v>
      </c>
      <c r="Z1365" s="359">
        <v>0.31015350000000708</v>
      </c>
      <c r="AA1365" s="664">
        <v>1.6381126523050695</v>
      </c>
      <c r="AB1365" s="359">
        <v>3.6783575474506288E-3</v>
      </c>
      <c r="AC1365" s="363">
        <v>4.0994788512514253</v>
      </c>
      <c r="AD1365" s="865">
        <v>0</v>
      </c>
      <c r="AE1365" s="360" t="s">
        <v>1933</v>
      </c>
      <c r="AF1365" s="844" t="s">
        <v>1783</v>
      </c>
      <c r="AG1365" s="364" t="s">
        <v>59</v>
      </c>
      <c r="AH1365" s="364" t="s">
        <v>1742</v>
      </c>
      <c r="AI1365" s="364">
        <v>100</v>
      </c>
      <c r="AJ1365" s="364">
        <v>0</v>
      </c>
      <c r="AK1365" s="364">
        <v>0</v>
      </c>
      <c r="AL1365" s="359">
        <v>8.0000000000000002E-3</v>
      </c>
      <c r="AM1365" s="359">
        <v>0</v>
      </c>
      <c r="AN1365" s="664" t="s">
        <v>64</v>
      </c>
      <c r="AO1365" s="357" t="s">
        <v>1323</v>
      </c>
      <c r="AP1365" s="360" t="s">
        <v>1749</v>
      </c>
      <c r="AQ1365" s="366" t="s">
        <v>675</v>
      </c>
      <c r="AR1365" s="359">
        <v>1.92E-3</v>
      </c>
      <c r="AS1365" s="359">
        <v>1.92E-3</v>
      </c>
      <c r="AT1365" s="359" t="s">
        <v>1417</v>
      </c>
      <c r="AX1365" s="198"/>
      <c r="AY1365" s="184"/>
      <c r="AZ1365" s="184"/>
      <c r="BA1365" s="184"/>
      <c r="BB1365" s="848"/>
      <c r="BC1365" s="184"/>
      <c r="BD1365" s="184"/>
      <c r="BE1365" s="184"/>
      <c r="BF1365" s="184"/>
      <c r="BG1365" s="848"/>
      <c r="BH1365" s="186"/>
      <c r="BI1365" s="199"/>
      <c r="BJ1365" s="199"/>
      <c r="BK1365" s="199"/>
      <c r="BL1365" s="186"/>
      <c r="BM1365" s="186"/>
      <c r="BN1365" s="186"/>
      <c r="BO1365" s="186"/>
      <c r="BP1365" s="186"/>
      <c r="BQ1365" s="186"/>
      <c r="BR1365" s="186"/>
      <c r="BS1365" s="186"/>
      <c r="BT1365" s="187"/>
      <c r="BU1365" s="188"/>
      <c r="BV1365" s="189"/>
      <c r="BW1365" s="185"/>
    </row>
    <row r="1366" spans="2:75" customFormat="1" ht="18.75">
      <c r="B1366" s="353" t="s">
        <v>287</v>
      </c>
      <c r="C1366" s="354">
        <v>37970369000137</v>
      </c>
      <c r="D1366" s="355" t="s">
        <v>11</v>
      </c>
      <c r="E1366" s="355" t="s">
        <v>620</v>
      </c>
      <c r="F1366" s="355" t="s">
        <v>663</v>
      </c>
      <c r="G1366" s="356" t="s">
        <v>738</v>
      </c>
      <c r="H1366" s="356" t="s">
        <v>34</v>
      </c>
      <c r="I1366" s="356" t="s">
        <v>1303</v>
      </c>
      <c r="J1366" s="356" t="s">
        <v>608</v>
      </c>
      <c r="K1366" s="357" t="s">
        <v>48</v>
      </c>
      <c r="L1366" s="358"/>
      <c r="M1366" s="358" t="s">
        <v>34</v>
      </c>
      <c r="N1366" s="357">
        <v>550779</v>
      </c>
      <c r="O1366" s="357" t="s">
        <v>1320</v>
      </c>
      <c r="P1366" s="361">
        <v>44064</v>
      </c>
      <c r="Q1366" s="362">
        <v>97.750356429999997</v>
      </c>
      <c r="R1366" s="362">
        <v>78.962302157370544</v>
      </c>
      <c r="S1366" s="841">
        <v>91</v>
      </c>
      <c r="T1366" s="359">
        <v>0.13071191525898151</v>
      </c>
      <c r="U1366" s="664">
        <v>1.306950959547222</v>
      </c>
      <c r="V1366" s="359">
        <v>0.1525803583233285</v>
      </c>
      <c r="W1366" s="664">
        <v>1.3277696589238865</v>
      </c>
      <c r="X1366" s="359">
        <v>0.24307216135983722</v>
      </c>
      <c r="Y1366" s="664">
        <v>1.5986253539446333</v>
      </c>
      <c r="Z1366" s="359"/>
      <c r="AA1366" s="664"/>
      <c r="AB1366" s="359">
        <v>1.1766251402334886E-3</v>
      </c>
      <c r="AC1366" s="363">
        <v>32.011536195418699</v>
      </c>
      <c r="AD1366" s="865">
        <v>0</v>
      </c>
      <c r="AE1366" s="360" t="s">
        <v>1879</v>
      </c>
      <c r="AF1366" s="844" t="s">
        <v>1760</v>
      </c>
      <c r="AG1366" s="364" t="s">
        <v>1435</v>
      </c>
      <c r="AH1366" s="364" t="s">
        <v>1742</v>
      </c>
      <c r="AI1366" s="364">
        <v>100</v>
      </c>
      <c r="AJ1366" s="364">
        <v>0</v>
      </c>
      <c r="AK1366" s="364">
        <v>0</v>
      </c>
      <c r="AL1366" s="359">
        <v>5.0000000000000001E-3</v>
      </c>
      <c r="AM1366" s="359">
        <v>0.2</v>
      </c>
      <c r="AN1366" s="664" t="s">
        <v>34</v>
      </c>
      <c r="AO1366" s="357" t="s">
        <v>1323</v>
      </c>
      <c r="AP1366" s="360" t="s">
        <v>1762</v>
      </c>
      <c r="AQ1366" s="366" t="s">
        <v>668</v>
      </c>
      <c r="AR1366" s="359">
        <v>3.3335000000000001E-3</v>
      </c>
      <c r="AS1366" s="359">
        <v>3.3335000000000001E-3</v>
      </c>
      <c r="AT1366" s="359" t="s">
        <v>1417</v>
      </c>
      <c r="AX1366" s="198"/>
      <c r="AY1366" s="184"/>
      <c r="AZ1366" s="184"/>
      <c r="BA1366" s="184"/>
      <c r="BB1366" s="848"/>
      <c r="BC1366" s="184"/>
      <c r="BD1366" s="184"/>
      <c r="BE1366" s="184"/>
      <c r="BF1366" s="184"/>
      <c r="BG1366" s="848"/>
      <c r="BH1366" s="186"/>
      <c r="BI1366" s="199"/>
      <c r="BJ1366" s="199"/>
      <c r="BK1366" s="199"/>
      <c r="BL1366" s="186"/>
      <c r="BM1366" s="186"/>
      <c r="BN1366" s="186"/>
      <c r="BO1366" s="186"/>
      <c r="BP1366" s="186"/>
      <c r="BQ1366" s="186"/>
      <c r="BR1366" s="186"/>
      <c r="BS1366" s="186"/>
      <c r="BT1366" s="187"/>
      <c r="BU1366" s="188"/>
      <c r="BV1366" s="189"/>
      <c r="BW1366" s="185"/>
    </row>
    <row r="1367" spans="2:75" customFormat="1" ht="18.75">
      <c r="B1367" s="353" t="s">
        <v>768</v>
      </c>
      <c r="C1367" s="354">
        <v>20441301000168</v>
      </c>
      <c r="D1367" s="355" t="s">
        <v>11</v>
      </c>
      <c r="E1367" s="355" t="s">
        <v>620</v>
      </c>
      <c r="F1367" s="355" t="s">
        <v>685</v>
      </c>
      <c r="G1367" s="356" t="s">
        <v>738</v>
      </c>
      <c r="H1367" s="356" t="s">
        <v>34</v>
      </c>
      <c r="I1367" s="356" t="s">
        <v>1318</v>
      </c>
      <c r="J1367" s="356" t="s">
        <v>608</v>
      </c>
      <c r="K1367" s="357" t="s">
        <v>48</v>
      </c>
      <c r="L1367" s="358"/>
      <c r="M1367" s="358" t="s">
        <v>34</v>
      </c>
      <c r="N1367" s="357">
        <v>371688</v>
      </c>
      <c r="O1367" s="357" t="s">
        <v>1320</v>
      </c>
      <c r="P1367" s="361">
        <v>41840</v>
      </c>
      <c r="Q1367" s="362">
        <v>671.28160400000002</v>
      </c>
      <c r="R1367" s="362">
        <v>532.03658345019892</v>
      </c>
      <c r="S1367" s="841">
        <v>91</v>
      </c>
      <c r="T1367" s="359">
        <v>0.12155450074121554</v>
      </c>
      <c r="U1367" s="664">
        <v>1.2153885976366576</v>
      </c>
      <c r="V1367" s="359">
        <v>0.142827243915566</v>
      </c>
      <c r="W1367" s="664">
        <v>1.2428970741892333</v>
      </c>
      <c r="X1367" s="359">
        <v>0.22804876458821566</v>
      </c>
      <c r="Y1367" s="664">
        <v>1.4998201972902256</v>
      </c>
      <c r="Z1367" s="359">
        <v>0.30371447256743855</v>
      </c>
      <c r="AA1367" s="664">
        <v>1.6041041619742182</v>
      </c>
      <c r="AB1367" s="359">
        <v>1.0984146868451906E-3</v>
      </c>
      <c r="AC1367" s="363">
        <v>25.411590168582098</v>
      </c>
      <c r="AD1367" s="865">
        <v>30576260000170</v>
      </c>
      <c r="AE1367" s="360" t="s">
        <v>1827</v>
      </c>
      <c r="AF1367" s="844" t="s">
        <v>1878</v>
      </c>
      <c r="AG1367" s="364" t="s">
        <v>1437</v>
      </c>
      <c r="AH1367" s="364" t="s">
        <v>1742</v>
      </c>
      <c r="AI1367" s="364">
        <v>25000</v>
      </c>
      <c r="AJ1367" s="364">
        <v>5000</v>
      </c>
      <c r="AK1367" s="364">
        <v>5000</v>
      </c>
      <c r="AL1367" s="359">
        <v>0.02</v>
      </c>
      <c r="AM1367" s="359">
        <v>0.2</v>
      </c>
      <c r="AN1367" s="664" t="s">
        <v>64</v>
      </c>
      <c r="AO1367" s="357" t="s">
        <v>1323</v>
      </c>
      <c r="AP1367" s="360" t="s">
        <v>1762</v>
      </c>
      <c r="AQ1367" s="366" t="s">
        <v>668</v>
      </c>
      <c r="AR1367" s="359">
        <v>6.6666666666666697E-3</v>
      </c>
      <c r="AS1367" s="359">
        <v>6.6666666666666697E-3</v>
      </c>
      <c r="AT1367" s="359" t="s">
        <v>1417</v>
      </c>
      <c r="AX1367" s="198"/>
      <c r="AY1367" s="184"/>
      <c r="AZ1367" s="184"/>
      <c r="BA1367" s="184"/>
      <c r="BB1367" s="848"/>
      <c r="BC1367" s="184"/>
      <c r="BD1367" s="184"/>
      <c r="BE1367" s="184"/>
      <c r="BF1367" s="184"/>
      <c r="BG1367" s="848"/>
      <c r="BH1367" s="186"/>
      <c r="BI1367" s="199"/>
      <c r="BJ1367" s="199"/>
      <c r="BK1367" s="199"/>
      <c r="BL1367" s="186"/>
      <c r="BM1367" s="186"/>
      <c r="BN1367" s="186"/>
      <c r="BO1367" s="186"/>
      <c r="BP1367" s="186"/>
      <c r="BQ1367" s="186"/>
      <c r="BR1367" s="186"/>
      <c r="BS1367" s="186"/>
      <c r="BT1367" s="187"/>
      <c r="BU1367" s="188"/>
      <c r="BV1367" s="189"/>
      <c r="BW1367" s="185"/>
    </row>
    <row r="1368" spans="2:75" customFormat="1" ht="18.75">
      <c r="B1368" s="353" t="s">
        <v>139</v>
      </c>
      <c r="C1368" s="354">
        <v>35726300000137</v>
      </c>
      <c r="D1368" s="355" t="s">
        <v>11</v>
      </c>
      <c r="E1368" s="355" t="s">
        <v>620</v>
      </c>
      <c r="F1368" s="355" t="s">
        <v>685</v>
      </c>
      <c r="G1368" s="356" t="s">
        <v>738</v>
      </c>
      <c r="H1368" s="356" t="s">
        <v>34</v>
      </c>
      <c r="I1368" s="356" t="s">
        <v>1318</v>
      </c>
      <c r="J1368" s="356" t="s">
        <v>608</v>
      </c>
      <c r="K1368" s="357" t="s">
        <v>48</v>
      </c>
      <c r="L1368" s="358"/>
      <c r="M1368" s="358" t="s">
        <v>34</v>
      </c>
      <c r="N1368" s="357">
        <v>534331</v>
      </c>
      <c r="O1368" s="357" t="s">
        <v>1320</v>
      </c>
      <c r="P1368" s="361">
        <v>43861</v>
      </c>
      <c r="Q1368" s="362">
        <v>469.86997531999998</v>
      </c>
      <c r="R1368" s="362">
        <v>272.22871774119517</v>
      </c>
      <c r="S1368" s="841">
        <v>91</v>
      </c>
      <c r="T1368" s="359">
        <v>0.12572489327208958</v>
      </c>
      <c r="U1368" s="664">
        <v>1.2570871567092199</v>
      </c>
      <c r="V1368" s="359">
        <v>0.14741073158599516</v>
      </c>
      <c r="W1368" s="664">
        <v>1.2827830459337175</v>
      </c>
      <c r="X1368" s="359">
        <v>0.22458155606849095</v>
      </c>
      <c r="Y1368" s="664">
        <v>1.4770172262875554</v>
      </c>
      <c r="Z1368" s="359"/>
      <c r="AA1368" s="664"/>
      <c r="AB1368" s="359">
        <v>1.0251623065474619E-3</v>
      </c>
      <c r="AC1368" s="363">
        <v>31.698347978799898</v>
      </c>
      <c r="AD1368" s="865">
        <v>0</v>
      </c>
      <c r="AE1368" s="360" t="s">
        <v>2021</v>
      </c>
      <c r="AF1368" s="844" t="s">
        <v>1760</v>
      </c>
      <c r="AG1368" s="364" t="s">
        <v>1435</v>
      </c>
      <c r="AH1368" s="364" t="s">
        <v>1742</v>
      </c>
      <c r="AI1368" s="364">
        <v>1000</v>
      </c>
      <c r="AJ1368" s="364">
        <v>1000</v>
      </c>
      <c r="AK1368" s="364">
        <v>1000</v>
      </c>
      <c r="AL1368" s="359">
        <v>9.0000000000000011E-3</v>
      </c>
      <c r="AM1368" s="359">
        <v>0</v>
      </c>
      <c r="AN1368" s="664" t="s">
        <v>64</v>
      </c>
      <c r="AO1368" s="357" t="s">
        <v>1323</v>
      </c>
      <c r="AP1368" s="360" t="s">
        <v>1762</v>
      </c>
      <c r="AQ1368" s="366" t="s">
        <v>686</v>
      </c>
      <c r="AR1368" s="359">
        <v>1.5E-3</v>
      </c>
      <c r="AS1368" s="359">
        <v>1.5E-3</v>
      </c>
      <c r="AT1368" s="359" t="s">
        <v>1417</v>
      </c>
      <c r="AX1368" s="198"/>
      <c r="AY1368" s="184"/>
      <c r="AZ1368" s="184"/>
      <c r="BA1368" s="184"/>
      <c r="BB1368" s="848"/>
      <c r="BC1368" s="184"/>
      <c r="BD1368" s="184"/>
      <c r="BE1368" s="184"/>
      <c r="BF1368" s="184"/>
      <c r="BG1368" s="848"/>
      <c r="BH1368" s="186"/>
      <c r="BI1368" s="199"/>
      <c r="BJ1368" s="199"/>
      <c r="BK1368" s="199"/>
      <c r="BL1368" s="186"/>
      <c r="BM1368" s="186"/>
      <c r="BN1368" s="186"/>
      <c r="BO1368" s="186"/>
      <c r="BP1368" s="186"/>
      <c r="BQ1368" s="186"/>
      <c r="BR1368" s="186"/>
      <c r="BS1368" s="186"/>
      <c r="BT1368" s="187"/>
      <c r="BU1368" s="188"/>
      <c r="BV1368" s="189"/>
      <c r="BW1368" s="185"/>
    </row>
    <row r="1369" spans="2:75" customFormat="1" ht="18.75">
      <c r="B1369" s="353" t="s">
        <v>846</v>
      </c>
      <c r="C1369" s="354">
        <v>37287717000176</v>
      </c>
      <c r="D1369" s="355" t="s">
        <v>11</v>
      </c>
      <c r="E1369" s="355" t="s">
        <v>620</v>
      </c>
      <c r="F1369" s="355" t="s">
        <v>685</v>
      </c>
      <c r="G1369" s="356" t="s">
        <v>738</v>
      </c>
      <c r="H1369" s="356" t="s">
        <v>34</v>
      </c>
      <c r="I1369" s="356" t="s">
        <v>1318</v>
      </c>
      <c r="J1369" s="356" t="s">
        <v>608</v>
      </c>
      <c r="K1369" s="357" t="s">
        <v>48</v>
      </c>
      <c r="L1369" s="358"/>
      <c r="M1369" s="358" t="s">
        <v>34</v>
      </c>
      <c r="N1369" s="357">
        <v>543128</v>
      </c>
      <c r="O1369" s="357" t="s">
        <v>1320</v>
      </c>
      <c r="P1369" s="361">
        <v>44017</v>
      </c>
      <c r="Q1369" s="362">
        <v>53.836504920000003</v>
      </c>
      <c r="R1369" s="362">
        <v>38.338779243227087</v>
      </c>
      <c r="S1369" s="841">
        <v>91</v>
      </c>
      <c r="T1369" s="359">
        <v>0.1183453988609624</v>
      </c>
      <c r="U1369" s="664">
        <v>1.1833017081333423</v>
      </c>
      <c r="V1369" s="359">
        <v>0.14135056060291373</v>
      </c>
      <c r="W1369" s="664">
        <v>1.2300468271461371</v>
      </c>
      <c r="X1369" s="359">
        <v>0.20539231903540922</v>
      </c>
      <c r="Y1369" s="664">
        <v>1.3508143708378715</v>
      </c>
      <c r="Z1369" s="359"/>
      <c r="AA1369" s="664"/>
      <c r="AB1369" s="359">
        <v>4.2468875017769728E-3</v>
      </c>
      <c r="AC1369" s="363">
        <v>6.2247423633303116</v>
      </c>
      <c r="AD1369" s="865">
        <v>0</v>
      </c>
      <c r="AE1369" s="360" t="s">
        <v>1763</v>
      </c>
      <c r="AF1369" s="844" t="s">
        <v>1760</v>
      </c>
      <c r="AG1369" s="364" t="s">
        <v>1435</v>
      </c>
      <c r="AH1369" s="364" t="s">
        <v>1742</v>
      </c>
      <c r="AI1369" s="364">
        <v>5000</v>
      </c>
      <c r="AJ1369" s="364">
        <v>1000</v>
      </c>
      <c r="AK1369" s="364">
        <v>1000</v>
      </c>
      <c r="AL1369" s="359">
        <v>0.01</v>
      </c>
      <c r="AM1369" s="359">
        <v>0.2</v>
      </c>
      <c r="AN1369" s="664" t="s">
        <v>64</v>
      </c>
      <c r="AO1369" s="357" t="s">
        <v>1323</v>
      </c>
      <c r="AP1369" s="360" t="s">
        <v>1762</v>
      </c>
      <c r="AQ1369" s="366" t="s">
        <v>671</v>
      </c>
      <c r="AR1369" s="359">
        <v>3.5000000000000001E-3</v>
      </c>
      <c r="AS1369" s="359">
        <v>3.5000000000000001E-3</v>
      </c>
      <c r="AT1369" s="359" t="s">
        <v>1417</v>
      </c>
      <c r="AX1369" s="198"/>
      <c r="AY1369" s="184"/>
      <c r="AZ1369" s="184"/>
      <c r="BA1369" s="184"/>
      <c r="BB1369" s="848"/>
      <c r="BC1369" s="184"/>
      <c r="BD1369" s="184"/>
      <c r="BE1369" s="184"/>
      <c r="BF1369" s="184"/>
      <c r="BG1369" s="848"/>
      <c r="BH1369" s="186"/>
      <c r="BI1369" s="199"/>
      <c r="BJ1369" s="199"/>
      <c r="BK1369" s="199"/>
      <c r="BL1369" s="186"/>
      <c r="BM1369" s="186"/>
      <c r="BN1369" s="186"/>
      <c r="BO1369" s="186"/>
      <c r="BP1369" s="186"/>
      <c r="BQ1369" s="186"/>
      <c r="BR1369" s="186"/>
      <c r="BS1369" s="186"/>
      <c r="BT1369" s="187"/>
      <c r="BU1369" s="188"/>
      <c r="BV1369" s="189"/>
      <c r="BW1369" s="185"/>
    </row>
    <row r="1370" spans="2:75" customFormat="1" ht="18.75">
      <c r="B1370" s="353" t="s">
        <v>198</v>
      </c>
      <c r="C1370" s="354">
        <v>38065069000176</v>
      </c>
      <c r="D1370" s="355" t="s">
        <v>11</v>
      </c>
      <c r="E1370" s="355" t="s">
        <v>620</v>
      </c>
      <c r="F1370" s="355" t="s">
        <v>685</v>
      </c>
      <c r="G1370" s="356" t="s">
        <v>738</v>
      </c>
      <c r="H1370" s="356" t="s">
        <v>34</v>
      </c>
      <c r="I1370" s="356" t="s">
        <v>1318</v>
      </c>
      <c r="J1370" s="356" t="s">
        <v>608</v>
      </c>
      <c r="K1370" s="357" t="s">
        <v>48</v>
      </c>
      <c r="L1370" s="358"/>
      <c r="M1370" s="358" t="s">
        <v>34</v>
      </c>
      <c r="N1370" s="357">
        <v>560081</v>
      </c>
      <c r="O1370" s="357" t="s">
        <v>1320</v>
      </c>
      <c r="P1370" s="361">
        <v>44067</v>
      </c>
      <c r="Q1370" s="362">
        <v>25.333813020000001</v>
      </c>
      <c r="R1370" s="362">
        <v>11.7741441546</v>
      </c>
      <c r="S1370" s="841">
        <v>91</v>
      </c>
      <c r="T1370" s="359">
        <v>0.12739967962895737</v>
      </c>
      <c r="U1370" s="664">
        <v>1.2738328652531437</v>
      </c>
      <c r="V1370" s="359">
        <v>0.14748702291281357</v>
      </c>
      <c r="W1370" s="664">
        <v>1.283446940750204</v>
      </c>
      <c r="X1370" s="359">
        <v>0.22160080000000382</v>
      </c>
      <c r="Y1370" s="664">
        <v>1.4574135324776594</v>
      </c>
      <c r="Z1370" s="359"/>
      <c r="AA1370" s="664"/>
      <c r="AB1370" s="359">
        <v>4.0194627900738506E-3</v>
      </c>
      <c r="AC1370" s="363">
        <v>8.1036308968817536</v>
      </c>
      <c r="AD1370" s="865">
        <v>0</v>
      </c>
      <c r="AE1370" s="360" t="s">
        <v>2049</v>
      </c>
      <c r="AF1370" s="844" t="s">
        <v>1760</v>
      </c>
      <c r="AG1370" s="364" t="s">
        <v>1435</v>
      </c>
      <c r="AH1370" s="364" t="s">
        <v>1742</v>
      </c>
      <c r="AI1370" s="364">
        <v>5000</v>
      </c>
      <c r="AJ1370" s="364">
        <v>1000</v>
      </c>
      <c r="AK1370" s="364">
        <v>1000</v>
      </c>
      <c r="AL1370" s="359">
        <v>0.01</v>
      </c>
      <c r="AM1370" s="359">
        <v>0</v>
      </c>
      <c r="AN1370" s="664" t="s">
        <v>34</v>
      </c>
      <c r="AO1370" s="357" t="s">
        <v>1323</v>
      </c>
      <c r="AP1370" s="360" t="s">
        <v>1762</v>
      </c>
      <c r="AQ1370" s="366" t="s">
        <v>668</v>
      </c>
      <c r="AR1370" s="359">
        <v>3.3333333333333301E-3</v>
      </c>
      <c r="AS1370" s="359">
        <v>3.3333333333333301E-3</v>
      </c>
      <c r="AT1370" s="359" t="s">
        <v>1417</v>
      </c>
      <c r="AX1370" s="198"/>
      <c r="AY1370" s="184"/>
      <c r="AZ1370" s="184"/>
      <c r="BA1370" s="184"/>
      <c r="BB1370" s="848"/>
      <c r="BC1370" s="184"/>
      <c r="BD1370" s="184"/>
      <c r="BE1370" s="184"/>
      <c r="BF1370" s="184"/>
      <c r="BG1370" s="848"/>
      <c r="BH1370" s="186"/>
      <c r="BI1370" s="199"/>
      <c r="BJ1370" s="199"/>
      <c r="BK1370" s="199"/>
      <c r="BL1370" s="186"/>
      <c r="BM1370" s="186"/>
      <c r="BN1370" s="186"/>
      <c r="BO1370" s="186"/>
      <c r="BP1370" s="186"/>
      <c r="BQ1370" s="186"/>
      <c r="BR1370" s="186"/>
      <c r="BS1370" s="186"/>
      <c r="BT1370" s="187"/>
      <c r="BU1370" s="188"/>
      <c r="BV1370" s="189"/>
      <c r="BW1370" s="185"/>
    </row>
    <row r="1371" spans="2:75" customFormat="1" ht="18.75">
      <c r="B1371" s="353" t="s">
        <v>948</v>
      </c>
      <c r="C1371" s="354">
        <v>36729755000179</v>
      </c>
      <c r="D1371" s="355" t="s">
        <v>11</v>
      </c>
      <c r="E1371" s="355" t="s">
        <v>620</v>
      </c>
      <c r="F1371" s="355" t="s">
        <v>685</v>
      </c>
      <c r="G1371" s="356" t="s">
        <v>738</v>
      </c>
      <c r="H1371" s="356" t="s">
        <v>34</v>
      </c>
      <c r="I1371" s="356" t="s">
        <v>1318</v>
      </c>
      <c r="J1371" s="356" t="s">
        <v>608</v>
      </c>
      <c r="K1371" s="357" t="s">
        <v>48</v>
      </c>
      <c r="L1371" s="358"/>
      <c r="M1371" s="358" t="s">
        <v>34</v>
      </c>
      <c r="N1371" s="357">
        <v>555061</v>
      </c>
      <c r="O1371" s="357" t="s">
        <v>1320</v>
      </c>
      <c r="P1371" s="361">
        <v>44107</v>
      </c>
      <c r="Q1371" s="362">
        <v>156.05662163</v>
      </c>
      <c r="R1371" s="362">
        <v>74.751252448170689</v>
      </c>
      <c r="S1371" s="841">
        <v>91</v>
      </c>
      <c r="T1371" s="359">
        <v>0.13590964379055848</v>
      </c>
      <c r="U1371" s="664">
        <v>1.3589215567062574</v>
      </c>
      <c r="V1371" s="359">
        <v>0.16499602278366088</v>
      </c>
      <c r="W1371" s="664">
        <v>1.4358120226131614</v>
      </c>
      <c r="X1371" s="359">
        <v>0.23881430945728477</v>
      </c>
      <c r="Y1371" s="664">
        <v>1.5706225173932058</v>
      </c>
      <c r="Z1371" s="359"/>
      <c r="AA1371" s="664"/>
      <c r="AB1371" s="359">
        <v>6.6129608403892618E-3</v>
      </c>
      <c r="AC1371" s="363">
        <v>7.5731951139768654</v>
      </c>
      <c r="AD1371" s="865">
        <v>0</v>
      </c>
      <c r="AE1371" s="360" t="s">
        <v>2004</v>
      </c>
      <c r="AF1371" s="844" t="s">
        <v>1760</v>
      </c>
      <c r="AG1371" s="364" t="s">
        <v>1435</v>
      </c>
      <c r="AH1371" s="364" t="s">
        <v>1742</v>
      </c>
      <c r="AI1371" s="364">
        <v>1000</v>
      </c>
      <c r="AJ1371" s="364">
        <v>1000</v>
      </c>
      <c r="AK1371" s="364">
        <v>1000</v>
      </c>
      <c r="AL1371" s="359">
        <v>9.0000000000000011E-3</v>
      </c>
      <c r="AM1371" s="359">
        <v>0.2</v>
      </c>
      <c r="AN1371" s="664" t="s">
        <v>34</v>
      </c>
      <c r="AO1371" s="357" t="s">
        <v>1323</v>
      </c>
      <c r="AP1371" s="360" t="s">
        <v>1762</v>
      </c>
      <c r="AQ1371" s="366" t="s">
        <v>668</v>
      </c>
      <c r="AR1371" s="359">
        <v>4.0000000000000001E-3</v>
      </c>
      <c r="AS1371" s="359">
        <v>4.0000000000000001E-3</v>
      </c>
      <c r="AT1371" s="359" t="s">
        <v>1417</v>
      </c>
      <c r="AX1371" s="198"/>
      <c r="AY1371" s="184"/>
      <c r="AZ1371" s="184"/>
      <c r="BA1371" s="184"/>
      <c r="BB1371" s="848"/>
      <c r="BC1371" s="184"/>
      <c r="BD1371" s="184"/>
      <c r="BE1371" s="184"/>
      <c r="BF1371" s="184"/>
      <c r="BG1371" s="848"/>
      <c r="BH1371" s="186"/>
      <c r="BI1371" s="199"/>
      <c r="BJ1371" s="199"/>
      <c r="BK1371" s="199"/>
      <c r="BL1371" s="186"/>
      <c r="BM1371" s="186"/>
      <c r="BN1371" s="186"/>
      <c r="BO1371" s="186"/>
      <c r="BP1371" s="186"/>
      <c r="BQ1371" s="186"/>
      <c r="BR1371" s="186"/>
      <c r="BS1371" s="186"/>
      <c r="BT1371" s="187"/>
      <c r="BU1371" s="188"/>
      <c r="BV1371" s="189"/>
      <c r="BW1371" s="185"/>
    </row>
    <row r="1372" spans="2:75" customFormat="1" ht="18.75">
      <c r="B1372" s="353" t="s">
        <v>1037</v>
      </c>
      <c r="C1372" s="354">
        <v>28903657000188</v>
      </c>
      <c r="D1372" s="355" t="s">
        <v>11</v>
      </c>
      <c r="E1372" s="355" t="s">
        <v>620</v>
      </c>
      <c r="F1372" s="355" t="s">
        <v>685</v>
      </c>
      <c r="G1372" s="356" t="s">
        <v>738</v>
      </c>
      <c r="H1372" s="356" t="s">
        <v>34</v>
      </c>
      <c r="I1372" s="356" t="s">
        <v>1318</v>
      </c>
      <c r="J1372" s="356" t="s">
        <v>608</v>
      </c>
      <c r="K1372" s="357" t="s">
        <v>48</v>
      </c>
      <c r="L1372" s="358"/>
      <c r="M1372" s="358" t="s">
        <v>34</v>
      </c>
      <c r="N1372" s="357">
        <v>452599</v>
      </c>
      <c r="O1372" s="357" t="s">
        <v>1320</v>
      </c>
      <c r="P1372" s="361">
        <v>43038</v>
      </c>
      <c r="Q1372" s="362">
        <v>188.09626557000001</v>
      </c>
      <c r="R1372" s="362">
        <v>163.16149295551998</v>
      </c>
      <c r="S1372" s="841">
        <v>91</v>
      </c>
      <c r="T1372" s="359">
        <v>0.12318990064009694</v>
      </c>
      <c r="U1372" s="664">
        <v>1.2317404922810871</v>
      </c>
      <c r="V1372" s="359">
        <v>0.14444551232550173</v>
      </c>
      <c r="W1372" s="664">
        <v>1.256979409021312</v>
      </c>
      <c r="X1372" s="359">
        <v>0.22418183341351616</v>
      </c>
      <c r="Y1372" s="664">
        <v>1.4743883494667218</v>
      </c>
      <c r="Z1372" s="359">
        <v>0.3001617505874159</v>
      </c>
      <c r="AA1372" s="664">
        <v>1.5853400376757749</v>
      </c>
      <c r="AB1372" s="359">
        <v>1.1709915392268048E-3</v>
      </c>
      <c r="AC1372" s="363">
        <v>25.2185701415879</v>
      </c>
      <c r="AD1372" s="865">
        <v>0</v>
      </c>
      <c r="AE1372" s="360" t="s">
        <v>1974</v>
      </c>
      <c r="AF1372" s="844" t="s">
        <v>1878</v>
      </c>
      <c r="AG1372" s="364" t="s">
        <v>719</v>
      </c>
      <c r="AH1372" s="364" t="s">
        <v>1742</v>
      </c>
      <c r="AI1372" s="364">
        <v>10000</v>
      </c>
      <c r="AJ1372" s="364">
        <v>0</v>
      </c>
      <c r="AK1372" s="364">
        <v>0</v>
      </c>
      <c r="AL1372" s="359">
        <v>0.02</v>
      </c>
      <c r="AM1372" s="359">
        <v>0.2</v>
      </c>
      <c r="AN1372" s="664" t="s">
        <v>64</v>
      </c>
      <c r="AO1372" s="357" t="s">
        <v>1323</v>
      </c>
      <c r="AP1372" s="360" t="s">
        <v>1762</v>
      </c>
      <c r="AQ1372" s="366" t="s">
        <v>668</v>
      </c>
      <c r="AR1372" s="359">
        <v>6.6666666666666697E-3</v>
      </c>
      <c r="AS1372" s="359">
        <v>6.6666666666666697E-3</v>
      </c>
      <c r="AT1372" s="359" t="s">
        <v>1417</v>
      </c>
      <c r="AX1372" s="198"/>
      <c r="AY1372" s="184"/>
      <c r="AZ1372" s="184"/>
      <c r="BA1372" s="184"/>
      <c r="BB1372" s="848"/>
      <c r="BC1372" s="184"/>
      <c r="BD1372" s="184"/>
      <c r="BE1372" s="184"/>
      <c r="BF1372" s="184"/>
      <c r="BG1372" s="848"/>
      <c r="BH1372" s="186"/>
      <c r="BI1372" s="199"/>
      <c r="BJ1372" s="199"/>
      <c r="BK1372" s="199"/>
      <c r="BL1372" s="186"/>
      <c r="BM1372" s="186"/>
      <c r="BN1372" s="186"/>
      <c r="BO1372" s="186"/>
      <c r="BP1372" s="186"/>
      <c r="BQ1372" s="186"/>
      <c r="BR1372" s="186"/>
      <c r="BS1372" s="186"/>
      <c r="BT1372" s="187"/>
      <c r="BU1372" s="188"/>
      <c r="BV1372" s="189"/>
      <c r="BW1372" s="185"/>
    </row>
    <row r="1373" spans="2:75" customFormat="1" ht="18.75">
      <c r="B1373" s="353" t="s">
        <v>280</v>
      </c>
      <c r="C1373" s="354">
        <v>26841302000186</v>
      </c>
      <c r="D1373" s="355" t="s">
        <v>11</v>
      </c>
      <c r="E1373" s="355" t="s">
        <v>620</v>
      </c>
      <c r="F1373" s="355" t="s">
        <v>685</v>
      </c>
      <c r="G1373" s="356" t="s">
        <v>738</v>
      </c>
      <c r="H1373" s="356" t="s">
        <v>34</v>
      </c>
      <c r="I1373" s="356" t="s">
        <v>1318</v>
      </c>
      <c r="J1373" s="356" t="s">
        <v>608</v>
      </c>
      <c r="K1373" s="357" t="s">
        <v>48</v>
      </c>
      <c r="L1373" s="358"/>
      <c r="M1373" s="358" t="s">
        <v>34</v>
      </c>
      <c r="N1373" s="357">
        <v>446701</v>
      </c>
      <c r="O1373" s="357" t="s">
        <v>1320</v>
      </c>
      <c r="P1373" s="361">
        <v>42929</v>
      </c>
      <c r="Q1373" s="362">
        <v>298.37250899999998</v>
      </c>
      <c r="R1373" s="362">
        <v>163.39268378884469</v>
      </c>
      <c r="S1373" s="841">
        <v>91</v>
      </c>
      <c r="T1373" s="359">
        <v>0.13081881693752839</v>
      </c>
      <c r="U1373" s="664">
        <v>1.3080198387773767</v>
      </c>
      <c r="V1373" s="359">
        <v>0.15292492764069521</v>
      </c>
      <c r="W1373" s="664">
        <v>1.3307681358577663</v>
      </c>
      <c r="X1373" s="359">
        <v>0.22858317377724968</v>
      </c>
      <c r="Y1373" s="664">
        <v>1.503334874060249</v>
      </c>
      <c r="Z1373" s="359">
        <v>0.28821796244234843</v>
      </c>
      <c r="AA1373" s="664">
        <v>1.5222574979756396</v>
      </c>
      <c r="AB1373" s="359">
        <v>1.1719759912963471E-3</v>
      </c>
      <c r="AC1373" s="363">
        <v>32.432530926121458</v>
      </c>
      <c r="AD1373" s="865">
        <v>0</v>
      </c>
      <c r="AE1373" s="360" t="s">
        <v>1968</v>
      </c>
      <c r="AF1373" s="844" t="s">
        <v>1760</v>
      </c>
      <c r="AG1373" s="364" t="s">
        <v>1435</v>
      </c>
      <c r="AH1373" s="364" t="s">
        <v>1742</v>
      </c>
      <c r="AI1373" s="364">
        <v>10000</v>
      </c>
      <c r="AJ1373" s="364">
        <v>1000</v>
      </c>
      <c r="AK1373" s="364">
        <v>10000</v>
      </c>
      <c r="AL1373" s="359">
        <v>9.7000000000000003E-3</v>
      </c>
      <c r="AM1373" s="359">
        <v>0</v>
      </c>
      <c r="AN1373" s="664" t="s">
        <v>2161</v>
      </c>
      <c r="AO1373" s="357" t="s">
        <v>1323</v>
      </c>
      <c r="AP1373" s="360" t="s">
        <v>1762</v>
      </c>
      <c r="AQ1373" s="366" t="s">
        <v>668</v>
      </c>
      <c r="AR1373" s="359">
        <v>3.2333333333333298E-3</v>
      </c>
      <c r="AS1373" s="359">
        <v>3.2333333333333298E-3</v>
      </c>
      <c r="AT1373" s="359" t="s">
        <v>1417</v>
      </c>
      <c r="AX1373" s="198"/>
      <c r="AY1373" s="184"/>
      <c r="AZ1373" s="184"/>
      <c r="BA1373" s="184"/>
      <c r="BB1373" s="848"/>
      <c r="BC1373" s="184"/>
      <c r="BD1373" s="184"/>
      <c r="BE1373" s="184"/>
      <c r="BF1373" s="184"/>
      <c r="BG1373" s="848"/>
      <c r="BH1373" s="186"/>
      <c r="BI1373" s="199"/>
      <c r="BJ1373" s="199"/>
      <c r="BK1373" s="199"/>
      <c r="BL1373" s="186"/>
      <c r="BM1373" s="186"/>
      <c r="BN1373" s="186"/>
      <c r="BO1373" s="186"/>
      <c r="BP1373" s="186"/>
      <c r="BQ1373" s="186"/>
      <c r="BR1373" s="186"/>
      <c r="BS1373" s="186"/>
      <c r="BT1373" s="187"/>
      <c r="BU1373" s="188"/>
      <c r="BV1373" s="189"/>
      <c r="BW1373" s="185"/>
    </row>
    <row r="1374" spans="2:75" customFormat="1" ht="18.75">
      <c r="B1374" s="353" t="s">
        <v>521</v>
      </c>
      <c r="C1374" s="354">
        <v>39806561000118</v>
      </c>
      <c r="D1374" s="355" t="s">
        <v>11</v>
      </c>
      <c r="E1374" s="355" t="s">
        <v>620</v>
      </c>
      <c r="F1374" s="355" t="s">
        <v>685</v>
      </c>
      <c r="G1374" s="356" t="s">
        <v>738</v>
      </c>
      <c r="H1374" s="356" t="s">
        <v>34</v>
      </c>
      <c r="I1374" s="356" t="s">
        <v>1318</v>
      </c>
      <c r="J1374" s="356" t="s">
        <v>608</v>
      </c>
      <c r="K1374" s="357" t="s">
        <v>48</v>
      </c>
      <c r="L1374" s="358"/>
      <c r="M1374" s="358" t="s">
        <v>34</v>
      </c>
      <c r="N1374" s="357">
        <v>581674</v>
      </c>
      <c r="O1374" s="357" t="s">
        <v>1320</v>
      </c>
      <c r="P1374" s="361">
        <v>44132</v>
      </c>
      <c r="Q1374" s="362">
        <v>74.901481270000005</v>
      </c>
      <c r="R1374" s="362">
        <v>47.512939619199997</v>
      </c>
      <c r="S1374" s="841">
        <v>91</v>
      </c>
      <c r="T1374" s="359">
        <v>0.12290154837223977</v>
      </c>
      <c r="U1374" s="664">
        <v>1.2288573406386614</v>
      </c>
      <c r="V1374" s="359">
        <v>0.14310126918076604</v>
      </c>
      <c r="W1374" s="664">
        <v>1.2452816696699973</v>
      </c>
      <c r="X1374" s="359">
        <v>0.18756799999999973</v>
      </c>
      <c r="Y1374" s="664">
        <v>1.2335882427309131</v>
      </c>
      <c r="Z1374" s="359"/>
      <c r="AA1374" s="664"/>
      <c r="AB1374" s="359">
        <v>1.5217162825683027E-3</v>
      </c>
      <c r="AC1374" s="363">
        <v>18.522828102285423</v>
      </c>
      <c r="AD1374" s="865">
        <v>0</v>
      </c>
      <c r="AE1374" s="360" t="s">
        <v>1963</v>
      </c>
      <c r="AF1374" s="844" t="s">
        <v>1757</v>
      </c>
      <c r="AG1374" s="364" t="s">
        <v>741</v>
      </c>
      <c r="AH1374" s="364" t="s">
        <v>1742</v>
      </c>
      <c r="AI1374" s="364">
        <v>1000</v>
      </c>
      <c r="AJ1374" s="364">
        <v>500</v>
      </c>
      <c r="AK1374" s="364">
        <v>500</v>
      </c>
      <c r="AL1374" s="359">
        <v>0</v>
      </c>
      <c r="AM1374" s="359">
        <v>0</v>
      </c>
      <c r="AN1374" s="664" t="s">
        <v>64</v>
      </c>
      <c r="AO1374" s="357" t="s">
        <v>1323</v>
      </c>
      <c r="AP1374" s="360" t="s">
        <v>1762</v>
      </c>
      <c r="AQ1374" s="366" t="s">
        <v>668</v>
      </c>
      <c r="AR1374" s="359">
        <v>1.7836900000000001E-3</v>
      </c>
      <c r="AS1374" s="359">
        <v>1.7836900000000001E-3</v>
      </c>
      <c r="AT1374" s="359" t="s">
        <v>1417</v>
      </c>
      <c r="AX1374" s="198"/>
      <c r="AY1374" s="184"/>
      <c r="AZ1374" s="184"/>
      <c r="BA1374" s="184"/>
      <c r="BB1374" s="848"/>
      <c r="BC1374" s="184"/>
      <c r="BD1374" s="184"/>
      <c r="BE1374" s="184"/>
      <c r="BF1374" s="184"/>
      <c r="BG1374" s="848"/>
      <c r="BH1374" s="186"/>
      <c r="BI1374" s="199"/>
      <c r="BJ1374" s="199"/>
      <c r="BK1374" s="199"/>
      <c r="BL1374" s="186"/>
      <c r="BM1374" s="186"/>
      <c r="BN1374" s="186"/>
      <c r="BO1374" s="186"/>
      <c r="BP1374" s="186"/>
      <c r="BQ1374" s="186"/>
      <c r="BR1374" s="186"/>
      <c r="BS1374" s="186"/>
      <c r="BT1374" s="187"/>
      <c r="BU1374" s="188"/>
      <c r="BV1374" s="189"/>
      <c r="BW1374" s="185"/>
    </row>
    <row r="1375" spans="2:75" customFormat="1" ht="18.75">
      <c r="B1375" s="353" t="s">
        <v>418</v>
      </c>
      <c r="C1375" s="354">
        <v>11701985000107</v>
      </c>
      <c r="D1375" s="355" t="s">
        <v>11</v>
      </c>
      <c r="E1375" s="355" t="s">
        <v>620</v>
      </c>
      <c r="F1375" s="355" t="s">
        <v>685</v>
      </c>
      <c r="G1375" s="356" t="s">
        <v>738</v>
      </c>
      <c r="H1375" s="356" t="s">
        <v>34</v>
      </c>
      <c r="I1375" s="356" t="s">
        <v>1318</v>
      </c>
      <c r="J1375" s="356" t="s">
        <v>608</v>
      </c>
      <c r="K1375" s="357" t="s">
        <v>48</v>
      </c>
      <c r="L1375" s="358"/>
      <c r="M1375" s="358" t="s">
        <v>34</v>
      </c>
      <c r="N1375" s="357">
        <v>248738</v>
      </c>
      <c r="O1375" s="357" t="s">
        <v>1320</v>
      </c>
      <c r="P1375" s="361">
        <v>40321</v>
      </c>
      <c r="Q1375" s="362">
        <v>223.35028700000001</v>
      </c>
      <c r="R1375" s="362">
        <v>135.20964882258062</v>
      </c>
      <c r="S1375" s="841">
        <v>91</v>
      </c>
      <c r="T1375" s="359">
        <v>0.12513903351981348</v>
      </c>
      <c r="U1375" s="664">
        <v>1.2512293130391896</v>
      </c>
      <c r="V1375" s="359">
        <v>0.14759332979598261</v>
      </c>
      <c r="W1375" s="664">
        <v>1.2843720339637585</v>
      </c>
      <c r="X1375" s="359">
        <v>0.21682171243068149</v>
      </c>
      <c r="Y1375" s="664">
        <v>1.4259826581467634</v>
      </c>
      <c r="Z1375" s="359">
        <v>0.27039443769553939</v>
      </c>
      <c r="AA1375" s="664">
        <v>1.4281204290842044</v>
      </c>
      <c r="AB1375" s="359">
        <v>2.1722150297712019E-3</v>
      </c>
      <c r="AC1375" s="363">
        <v>15.043883450672949</v>
      </c>
      <c r="AD1375" s="865">
        <v>22128298000152</v>
      </c>
      <c r="AE1375" s="360" t="s">
        <v>1832</v>
      </c>
      <c r="AF1375" s="844" t="s">
        <v>1741</v>
      </c>
      <c r="AG1375" s="364" t="s">
        <v>1436</v>
      </c>
      <c r="AH1375" s="364" t="s">
        <v>1742</v>
      </c>
      <c r="AI1375" s="364">
        <v>1000</v>
      </c>
      <c r="AJ1375" s="364">
        <v>0</v>
      </c>
      <c r="AK1375" s="364">
        <v>0</v>
      </c>
      <c r="AL1375" s="359">
        <v>5.0000000000000001E-3</v>
      </c>
      <c r="AM1375" s="359">
        <v>0.2</v>
      </c>
      <c r="AN1375" s="664" t="s">
        <v>64</v>
      </c>
      <c r="AO1375" s="357" t="s">
        <v>1323</v>
      </c>
      <c r="AP1375" s="360" t="s">
        <v>1762</v>
      </c>
      <c r="AQ1375" s="366" t="s">
        <v>686</v>
      </c>
      <c r="AR1375" s="359">
        <v>8.0000000000000004E-4</v>
      </c>
      <c r="AS1375" s="359">
        <v>8.0000000000000004E-4</v>
      </c>
      <c r="AT1375" s="359" t="s">
        <v>1417</v>
      </c>
      <c r="AX1375" s="198"/>
      <c r="AY1375" s="184"/>
      <c r="AZ1375" s="184"/>
      <c r="BA1375" s="184"/>
      <c r="BB1375" s="848"/>
      <c r="BC1375" s="184"/>
      <c r="BD1375" s="184"/>
      <c r="BE1375" s="184"/>
      <c r="BF1375" s="184"/>
      <c r="BG1375" s="848"/>
      <c r="BH1375" s="186"/>
      <c r="BI1375" s="199"/>
      <c r="BJ1375" s="199"/>
      <c r="BK1375" s="199"/>
      <c r="BL1375" s="186"/>
      <c r="BM1375" s="186"/>
      <c r="BN1375" s="186"/>
      <c r="BO1375" s="186"/>
      <c r="BP1375" s="186"/>
      <c r="BQ1375" s="186"/>
      <c r="BR1375" s="186"/>
      <c r="BS1375" s="186"/>
      <c r="BT1375" s="187"/>
      <c r="BU1375" s="188"/>
      <c r="BV1375" s="189"/>
      <c r="BW1375" s="185"/>
    </row>
    <row r="1376" spans="2:75" customFormat="1" ht="18.75">
      <c r="B1376" s="353" t="s">
        <v>419</v>
      </c>
      <c r="C1376" s="354">
        <v>23729525000168</v>
      </c>
      <c r="D1376" s="355" t="s">
        <v>11</v>
      </c>
      <c r="E1376" s="355" t="s">
        <v>620</v>
      </c>
      <c r="F1376" s="355" t="s">
        <v>685</v>
      </c>
      <c r="G1376" s="356" t="s">
        <v>738</v>
      </c>
      <c r="H1376" s="356" t="s">
        <v>34</v>
      </c>
      <c r="I1376" s="356" t="s">
        <v>1318</v>
      </c>
      <c r="J1376" s="356" t="s">
        <v>608</v>
      </c>
      <c r="K1376" s="357" t="s">
        <v>48</v>
      </c>
      <c r="L1376" s="358"/>
      <c r="M1376" s="358" t="s">
        <v>34</v>
      </c>
      <c r="N1376" s="357">
        <v>424854</v>
      </c>
      <c r="O1376" s="357" t="s">
        <v>1320</v>
      </c>
      <c r="P1376" s="361">
        <v>42554</v>
      </c>
      <c r="Q1376" s="362">
        <v>117.340862</v>
      </c>
      <c r="R1376" s="362">
        <v>45.945380044534417</v>
      </c>
      <c r="S1376" s="841">
        <v>91</v>
      </c>
      <c r="T1376" s="359">
        <v>0.1220291146282908</v>
      </c>
      <c r="U1376" s="664">
        <v>1.2201341257998586</v>
      </c>
      <c r="V1376" s="359">
        <v>0.14361972647240751</v>
      </c>
      <c r="W1376" s="664">
        <v>1.2497933372847152</v>
      </c>
      <c r="X1376" s="359">
        <v>0.20844182084043017</v>
      </c>
      <c r="Y1376" s="664">
        <v>1.3708701883166554</v>
      </c>
      <c r="Z1376" s="359">
        <v>0.25779078590785498</v>
      </c>
      <c r="AA1376" s="664">
        <v>1.361552740959928</v>
      </c>
      <c r="AB1376" s="359">
        <v>2.6500247290973497E-3</v>
      </c>
      <c r="AC1376" s="363">
        <v>10.831954169680671</v>
      </c>
      <c r="AD1376" s="865">
        <v>22128298000152</v>
      </c>
      <c r="AE1376" s="360" t="s">
        <v>1832</v>
      </c>
      <c r="AF1376" s="844" t="s">
        <v>1741</v>
      </c>
      <c r="AG1376" s="364" t="s">
        <v>1436</v>
      </c>
      <c r="AH1376" s="364" t="s">
        <v>1742</v>
      </c>
      <c r="AI1376" s="364">
        <v>1000</v>
      </c>
      <c r="AJ1376" s="364">
        <v>1000</v>
      </c>
      <c r="AK1376" s="364">
        <v>1000</v>
      </c>
      <c r="AL1376" s="359">
        <v>8.0000000000000002E-3</v>
      </c>
      <c r="AM1376" s="359">
        <v>0.2</v>
      </c>
      <c r="AN1376" s="664" t="s">
        <v>64</v>
      </c>
      <c r="AO1376" s="357" t="s">
        <v>1323</v>
      </c>
      <c r="AP1376" s="360" t="s">
        <v>1762</v>
      </c>
      <c r="AQ1376" s="366" t="s">
        <v>686</v>
      </c>
      <c r="AR1376" s="359">
        <v>2.3999999999999998E-3</v>
      </c>
      <c r="AS1376" s="359">
        <v>2.3999999999999998E-3</v>
      </c>
      <c r="AT1376" s="359" t="s">
        <v>1417</v>
      </c>
      <c r="AX1376" s="198"/>
      <c r="AY1376" s="184"/>
      <c r="AZ1376" s="184"/>
      <c r="BA1376" s="184"/>
      <c r="BB1376" s="848"/>
      <c r="BC1376" s="184"/>
      <c r="BD1376" s="184"/>
      <c r="BE1376" s="184"/>
      <c r="BF1376" s="184"/>
      <c r="BG1376" s="848"/>
      <c r="BH1376" s="186"/>
      <c r="BI1376" s="199"/>
      <c r="BJ1376" s="199"/>
      <c r="BK1376" s="199"/>
      <c r="BL1376" s="186"/>
      <c r="BM1376" s="186"/>
      <c r="BN1376" s="186"/>
      <c r="BO1376" s="186"/>
      <c r="BP1376" s="186"/>
      <c r="BQ1376" s="186"/>
      <c r="BR1376" s="186"/>
      <c r="BS1376" s="186"/>
      <c r="BT1376" s="187"/>
      <c r="BU1376" s="188"/>
      <c r="BV1376" s="189"/>
      <c r="BW1376" s="185"/>
    </row>
    <row r="1377" spans="2:75" customFormat="1" ht="18.75">
      <c r="B1377" s="353" t="s">
        <v>1672</v>
      </c>
      <c r="C1377" s="354">
        <v>21940710000171</v>
      </c>
      <c r="D1377" s="355" t="s">
        <v>13</v>
      </c>
      <c r="E1377" s="355" t="s">
        <v>616</v>
      </c>
      <c r="F1377" s="355" t="s">
        <v>617</v>
      </c>
      <c r="G1377" s="356" t="s">
        <v>34</v>
      </c>
      <c r="H1377" s="356" t="s">
        <v>1336</v>
      </c>
      <c r="I1377" s="356" t="s">
        <v>34</v>
      </c>
      <c r="J1377" s="356" t="s">
        <v>608</v>
      </c>
      <c r="K1377" s="357" t="s">
        <v>48</v>
      </c>
      <c r="L1377" s="358"/>
      <c r="M1377" s="358" t="s">
        <v>1417</v>
      </c>
      <c r="N1377" s="357">
        <v>397520</v>
      </c>
      <c r="O1377" s="357" t="s">
        <v>1320</v>
      </c>
      <c r="P1377" s="361">
        <v>42165</v>
      </c>
      <c r="Q1377" s="362">
        <v>358.708528</v>
      </c>
      <c r="R1377" s="362">
        <v>331.18331672874507</v>
      </c>
      <c r="S1377" s="841">
        <v>91</v>
      </c>
      <c r="T1377" s="359">
        <v>0.13004889418435761</v>
      </c>
      <c r="U1377" s="664">
        <v>1.3003216019407418</v>
      </c>
      <c r="V1377" s="359">
        <v>0.13975292259831296</v>
      </c>
      <c r="W1377" s="664">
        <v>1.2161440201809219</v>
      </c>
      <c r="X1377" s="359">
        <v>0.21170627484325522</v>
      </c>
      <c r="Y1377" s="664">
        <v>1.3923396931192915</v>
      </c>
      <c r="Z1377" s="359">
        <v>0.45000419208456766</v>
      </c>
      <c r="AA1377" s="664">
        <v>2.3767507400175538</v>
      </c>
      <c r="AB1377" s="359">
        <v>2.8840762201471051E-2</v>
      </c>
      <c r="AC1377" s="363">
        <v>0.86121657834484988</v>
      </c>
      <c r="AD1377" s="865">
        <v>19366052000104</v>
      </c>
      <c r="AE1377" s="360" t="s">
        <v>1829</v>
      </c>
      <c r="AF1377" s="844" t="s">
        <v>1830</v>
      </c>
      <c r="AG1377" s="364" t="s">
        <v>1439</v>
      </c>
      <c r="AH1377" s="364" t="s">
        <v>1747</v>
      </c>
      <c r="AI1377" s="364">
        <v>50000</v>
      </c>
      <c r="AJ1377" s="364">
        <v>5000</v>
      </c>
      <c r="AK1377" s="364">
        <v>5000</v>
      </c>
      <c r="AL1377" s="359">
        <v>0</v>
      </c>
      <c r="AM1377" s="359">
        <v>0</v>
      </c>
      <c r="AN1377" s="664" t="s">
        <v>64</v>
      </c>
      <c r="AO1377" s="357" t="s">
        <v>1323</v>
      </c>
      <c r="AP1377" s="360" t="s">
        <v>1762</v>
      </c>
      <c r="AQ1377" s="366" t="s">
        <v>668</v>
      </c>
      <c r="AR1377" s="359">
        <v>0</v>
      </c>
      <c r="AS1377" s="359">
        <v>0</v>
      </c>
      <c r="AT1377" s="359" t="s">
        <v>1417</v>
      </c>
      <c r="AX1377" s="198"/>
      <c r="AY1377" s="184"/>
      <c r="AZ1377" s="184"/>
      <c r="BA1377" s="184"/>
      <c r="BB1377" s="848"/>
      <c r="BC1377" s="184"/>
      <c r="BD1377" s="184"/>
      <c r="BE1377" s="184"/>
      <c r="BF1377" s="184"/>
      <c r="BG1377" s="848"/>
      <c r="BH1377" s="186"/>
      <c r="BI1377" s="199"/>
      <c r="BJ1377" s="199"/>
      <c r="BK1377" s="199"/>
      <c r="BL1377" s="186"/>
      <c r="BM1377" s="186"/>
      <c r="BN1377" s="186"/>
      <c r="BO1377" s="186"/>
      <c r="BP1377" s="186"/>
      <c r="BQ1377" s="186"/>
      <c r="BR1377" s="186"/>
      <c r="BS1377" s="186"/>
      <c r="BT1377" s="187"/>
      <c r="BU1377" s="188"/>
      <c r="BV1377" s="189"/>
      <c r="BW1377" s="185"/>
    </row>
    <row r="1378" spans="2:75" customFormat="1" ht="18.75">
      <c r="B1378" s="353" t="s">
        <v>73</v>
      </c>
      <c r="C1378" s="354">
        <v>36498353000100</v>
      </c>
      <c r="D1378" s="355" t="s">
        <v>13</v>
      </c>
      <c r="E1378" s="355" t="s">
        <v>615</v>
      </c>
      <c r="F1378" s="355" t="s">
        <v>619</v>
      </c>
      <c r="G1378" s="356" t="s">
        <v>34</v>
      </c>
      <c r="H1378" s="356" t="s">
        <v>1337</v>
      </c>
      <c r="I1378" s="356" t="s">
        <v>34</v>
      </c>
      <c r="J1378" s="356" t="s">
        <v>611</v>
      </c>
      <c r="K1378" s="357" t="s">
        <v>48</v>
      </c>
      <c r="L1378" s="358"/>
      <c r="M1378" s="358" t="s">
        <v>1414</v>
      </c>
      <c r="N1378" s="357">
        <v>533432</v>
      </c>
      <c r="O1378" s="357" t="s">
        <v>1320</v>
      </c>
      <c r="P1378" s="361">
        <v>43929</v>
      </c>
      <c r="Q1378" s="362">
        <v>13.03680686</v>
      </c>
      <c r="R1378" s="362">
        <v>24.003645017800018</v>
      </c>
      <c r="S1378" s="841">
        <v>91</v>
      </c>
      <c r="T1378" s="359">
        <v>-9.8210972650019546E-2</v>
      </c>
      <c r="U1378" s="664">
        <v>-0.98198335391760949</v>
      </c>
      <c r="V1378" s="359">
        <v>-0.1260966796590639</v>
      </c>
      <c r="W1378" s="664">
        <v>-1.0973060175121594</v>
      </c>
      <c r="X1378" s="359">
        <v>-4.3461768597802708E-2</v>
      </c>
      <c r="Y1378" s="664">
        <v>-0.28583727901636258</v>
      </c>
      <c r="Z1378" s="359"/>
      <c r="AA1378" s="664"/>
      <c r="AB1378" s="359">
        <v>0.20514336429832067</v>
      </c>
      <c r="AC1378" s="363">
        <v>-1.1748440440261485</v>
      </c>
      <c r="AD1378" s="865">
        <v>36498324000149</v>
      </c>
      <c r="AE1378" s="360" t="s">
        <v>1813</v>
      </c>
      <c r="AF1378" s="844" t="s">
        <v>1760</v>
      </c>
      <c r="AG1378" s="364" t="s">
        <v>1435</v>
      </c>
      <c r="AH1378" s="364" t="s">
        <v>1817</v>
      </c>
      <c r="AI1378" s="364">
        <v>10000</v>
      </c>
      <c r="AJ1378" s="364">
        <v>10000</v>
      </c>
      <c r="AK1378" s="364">
        <v>10000</v>
      </c>
      <c r="AL1378" s="359">
        <v>0</v>
      </c>
      <c r="AM1378" s="359">
        <v>0</v>
      </c>
      <c r="AN1378" s="664" t="s">
        <v>64</v>
      </c>
      <c r="AO1378" s="357" t="s">
        <v>1323</v>
      </c>
      <c r="AP1378" s="360" t="s">
        <v>1762</v>
      </c>
      <c r="AQ1378" s="366" t="s">
        <v>679</v>
      </c>
      <c r="AR1378" s="359">
        <v>0</v>
      </c>
      <c r="AS1378" s="359">
        <v>0</v>
      </c>
      <c r="AT1378" s="359" t="s">
        <v>1417</v>
      </c>
      <c r="AX1378" s="198"/>
      <c r="AY1378" s="184"/>
      <c r="AZ1378" s="184"/>
      <c r="BA1378" s="184"/>
      <c r="BB1378" s="848"/>
      <c r="BC1378" s="184"/>
      <c r="BD1378" s="184"/>
      <c r="BE1378" s="184"/>
      <c r="BF1378" s="184"/>
      <c r="BG1378" s="848"/>
      <c r="BH1378" s="186"/>
      <c r="BI1378" s="199"/>
      <c r="BJ1378" s="199"/>
      <c r="BK1378" s="199"/>
      <c r="BL1378" s="186"/>
      <c r="BM1378" s="186"/>
      <c r="BN1378" s="186"/>
      <c r="BO1378" s="186"/>
      <c r="BP1378" s="186"/>
      <c r="BQ1378" s="186"/>
      <c r="BR1378" s="186"/>
      <c r="BS1378" s="186"/>
      <c r="BT1378" s="187"/>
      <c r="BU1378" s="188"/>
      <c r="BV1378" s="189"/>
      <c r="BW1378" s="185"/>
    </row>
    <row r="1379" spans="2:75" customFormat="1" ht="18.75">
      <c r="B1379" s="353" t="s">
        <v>732</v>
      </c>
      <c r="C1379" s="354">
        <v>24018977000102</v>
      </c>
      <c r="D1379" s="355" t="s">
        <v>13</v>
      </c>
      <c r="E1379" s="355" t="s">
        <v>615</v>
      </c>
      <c r="F1379" s="355" t="s">
        <v>619</v>
      </c>
      <c r="G1379" s="356" t="s">
        <v>34</v>
      </c>
      <c r="H1379" s="356" t="s">
        <v>1337</v>
      </c>
      <c r="I1379" s="356" t="s">
        <v>34</v>
      </c>
      <c r="J1379" s="356" t="s">
        <v>611</v>
      </c>
      <c r="K1379" s="357" t="s">
        <v>48</v>
      </c>
      <c r="L1379" s="358"/>
      <c r="M1379" s="358" t="s">
        <v>1414</v>
      </c>
      <c r="N1379" s="357">
        <v>416762</v>
      </c>
      <c r="O1379" s="357" t="s">
        <v>1320</v>
      </c>
      <c r="P1379" s="361">
        <v>42491</v>
      </c>
      <c r="Q1379" s="362">
        <v>63.504745999999997</v>
      </c>
      <c r="R1379" s="362">
        <v>160.46747419200008</v>
      </c>
      <c r="S1379" s="841">
        <v>91</v>
      </c>
      <c r="T1379" s="359">
        <v>-0.10645503446455962</v>
      </c>
      <c r="U1379" s="664">
        <v>-1.0644133640489117</v>
      </c>
      <c r="V1379" s="359">
        <v>-0.1357431347864696</v>
      </c>
      <c r="W1379" s="664">
        <v>-1.1812504424374071</v>
      </c>
      <c r="X1379" s="359">
        <v>-5.2160350668763011E-2</v>
      </c>
      <c r="Y1379" s="664">
        <v>-0.3430456971429437</v>
      </c>
      <c r="Z1379" s="359">
        <v>-3.1720389287880679E-2</v>
      </c>
      <c r="AA1379" s="664">
        <v>-0.1675350142059282</v>
      </c>
      <c r="AB1379" s="359">
        <v>0.21134108551815919</v>
      </c>
      <c r="AC1379" s="363">
        <v>-1.1860349549649527</v>
      </c>
      <c r="AD1379" s="865">
        <v>23884625000169</v>
      </c>
      <c r="AE1379" s="360" t="s">
        <v>1944</v>
      </c>
      <c r="AF1379" s="844" t="s">
        <v>1741</v>
      </c>
      <c r="AG1379" s="364" t="s">
        <v>1436</v>
      </c>
      <c r="AH1379" s="364" t="s">
        <v>1817</v>
      </c>
      <c r="AI1379" s="364">
        <v>500000</v>
      </c>
      <c r="AJ1379" s="364">
        <v>50000</v>
      </c>
      <c r="AK1379" s="364">
        <v>50000</v>
      </c>
      <c r="AL1379" s="359">
        <v>1.9E-2</v>
      </c>
      <c r="AM1379" s="359">
        <v>0.2</v>
      </c>
      <c r="AN1379" s="664" t="s">
        <v>64</v>
      </c>
      <c r="AO1379" s="357" t="s">
        <v>1323</v>
      </c>
      <c r="AP1379" s="360" t="s">
        <v>1762</v>
      </c>
      <c r="AQ1379" s="366" t="s">
        <v>679</v>
      </c>
      <c r="AR1379" s="359">
        <v>0</v>
      </c>
      <c r="AS1379" s="359">
        <v>0</v>
      </c>
      <c r="AT1379" s="359" t="s">
        <v>1417</v>
      </c>
      <c r="AX1379" s="198"/>
      <c r="AY1379" s="184"/>
      <c r="AZ1379" s="184"/>
      <c r="BA1379" s="184"/>
      <c r="BB1379" s="848"/>
      <c r="BC1379" s="184"/>
      <c r="BD1379" s="184"/>
      <c r="BE1379" s="184"/>
      <c r="BF1379" s="184"/>
      <c r="BG1379" s="848"/>
      <c r="BH1379" s="186"/>
      <c r="BI1379" s="199"/>
      <c r="BJ1379" s="199"/>
      <c r="BK1379" s="199"/>
      <c r="BL1379" s="186"/>
      <c r="BM1379" s="186"/>
      <c r="BN1379" s="186"/>
      <c r="BO1379" s="186"/>
      <c r="BP1379" s="186"/>
      <c r="BQ1379" s="186"/>
      <c r="BR1379" s="186"/>
      <c r="BS1379" s="186"/>
      <c r="BT1379" s="187"/>
      <c r="BU1379" s="188"/>
      <c r="BV1379" s="189"/>
      <c r="BW1379" s="185"/>
    </row>
    <row r="1380" spans="2:75" customFormat="1" ht="18.75">
      <c r="B1380" s="353" t="s">
        <v>836</v>
      </c>
      <c r="C1380" s="354">
        <v>35726720000113</v>
      </c>
      <c r="D1380" s="355" t="s">
        <v>13</v>
      </c>
      <c r="E1380" s="355" t="s">
        <v>615</v>
      </c>
      <c r="F1380" s="355" t="s">
        <v>619</v>
      </c>
      <c r="G1380" s="356" t="s">
        <v>34</v>
      </c>
      <c r="H1380" s="356" t="s">
        <v>865</v>
      </c>
      <c r="I1380" s="356" t="s">
        <v>34</v>
      </c>
      <c r="J1380" s="356" t="s">
        <v>1417</v>
      </c>
      <c r="K1380" s="357" t="s">
        <v>48</v>
      </c>
      <c r="L1380" s="358"/>
      <c r="M1380" s="358" t="s">
        <v>34</v>
      </c>
      <c r="N1380" s="357">
        <v>520111</v>
      </c>
      <c r="O1380" s="357" t="s">
        <v>1320</v>
      </c>
      <c r="P1380" s="361">
        <v>43831</v>
      </c>
      <c r="Q1380" s="362">
        <v>22.085559799999999</v>
      </c>
      <c r="R1380" s="362">
        <v>33.631625134880011</v>
      </c>
      <c r="S1380" s="841">
        <v>91</v>
      </c>
      <c r="T1380" s="359">
        <v>0.17958463580743556</v>
      </c>
      <c r="U1380" s="664">
        <v>1.7956152782509165</v>
      </c>
      <c r="V1380" s="359">
        <v>0.17445861964819875</v>
      </c>
      <c r="W1380" s="664">
        <v>1.5181564944011838</v>
      </c>
      <c r="X1380" s="359">
        <v>0.25326723934962647</v>
      </c>
      <c r="Y1380" s="664">
        <v>1.6656758547866146</v>
      </c>
      <c r="Z1380" s="359"/>
      <c r="AA1380" s="664"/>
      <c r="AB1380" s="359">
        <v>6.6884706446298042E-2</v>
      </c>
      <c r="AC1380" s="363">
        <v>0.89024595835973541</v>
      </c>
      <c r="AD1380" s="865">
        <v>35343618000139</v>
      </c>
      <c r="AE1380" s="360" t="s">
        <v>1813</v>
      </c>
      <c r="AF1380" s="844" t="s">
        <v>1760</v>
      </c>
      <c r="AG1380" s="364" t="s">
        <v>1435</v>
      </c>
      <c r="AH1380" s="364" t="s">
        <v>1817</v>
      </c>
      <c r="AI1380" s="364">
        <v>100000</v>
      </c>
      <c r="AJ1380" s="364">
        <v>10000</v>
      </c>
      <c r="AK1380" s="364">
        <v>100000</v>
      </c>
      <c r="AL1380" s="359">
        <v>0.01</v>
      </c>
      <c r="AM1380" s="359">
        <v>0.1</v>
      </c>
      <c r="AN1380" s="664" t="s">
        <v>34</v>
      </c>
      <c r="AO1380" s="357" t="s">
        <v>1323</v>
      </c>
      <c r="AP1380" s="360" t="s">
        <v>1762</v>
      </c>
      <c r="AQ1380" s="366" t="s">
        <v>679</v>
      </c>
      <c r="AR1380" s="359">
        <v>8.0000000000000002E-3</v>
      </c>
      <c r="AS1380" s="359">
        <v>8.0000000000000002E-3</v>
      </c>
      <c r="AT1380" s="359" t="s">
        <v>1417</v>
      </c>
      <c r="AX1380" s="198"/>
      <c r="AY1380" s="184"/>
      <c r="AZ1380" s="184"/>
      <c r="BA1380" s="184"/>
      <c r="BB1380" s="848"/>
      <c r="BC1380" s="184"/>
      <c r="BD1380" s="184"/>
      <c r="BE1380" s="184"/>
      <c r="BF1380" s="184"/>
      <c r="BG1380" s="848"/>
      <c r="BH1380" s="186"/>
      <c r="BI1380" s="199"/>
      <c r="BJ1380" s="199"/>
      <c r="BK1380" s="199"/>
      <c r="BL1380" s="186"/>
      <c r="BM1380" s="186"/>
      <c r="BN1380" s="186"/>
      <c r="BO1380" s="186"/>
      <c r="BP1380" s="186"/>
      <c r="BQ1380" s="186"/>
      <c r="BR1380" s="186"/>
      <c r="BS1380" s="186"/>
      <c r="BT1380" s="187"/>
      <c r="BU1380" s="188"/>
      <c r="BV1380" s="189"/>
      <c r="BW1380" s="185"/>
    </row>
    <row r="1381" spans="2:75" customFormat="1" ht="18.75">
      <c r="B1381" s="353" t="s">
        <v>960</v>
      </c>
      <c r="C1381" s="354">
        <v>23686321000197</v>
      </c>
      <c r="D1381" s="355" t="s">
        <v>13</v>
      </c>
      <c r="E1381" s="355" t="s">
        <v>615</v>
      </c>
      <c r="F1381" s="355" t="s">
        <v>619</v>
      </c>
      <c r="G1381" s="356" t="s">
        <v>34</v>
      </c>
      <c r="H1381" s="356" t="s">
        <v>1336</v>
      </c>
      <c r="I1381" s="356" t="s">
        <v>34</v>
      </c>
      <c r="J1381" s="356" t="s">
        <v>1417</v>
      </c>
      <c r="K1381" s="357" t="s">
        <v>48</v>
      </c>
      <c r="L1381" s="358"/>
      <c r="M1381" s="358" t="s">
        <v>34</v>
      </c>
      <c r="N1381" s="357">
        <v>415391</v>
      </c>
      <c r="O1381" s="357" t="s">
        <v>1320</v>
      </c>
      <c r="P1381" s="361">
        <v>42428</v>
      </c>
      <c r="Q1381" s="362">
        <v>0.65245699999999995</v>
      </c>
      <c r="R1381" s="362">
        <v>40.783361087136917</v>
      </c>
      <c r="S1381" s="841">
        <v>91</v>
      </c>
      <c r="T1381" s="359">
        <v>9.9556587124922657E-3</v>
      </c>
      <c r="U1381" s="664">
        <v>9.9543776720251012E-2</v>
      </c>
      <c r="V1381" s="359">
        <v>-2.3187974313807147E-2</v>
      </c>
      <c r="W1381" s="664">
        <v>-0.2017840899320541</v>
      </c>
      <c r="X1381" s="359">
        <v>-3.1996523810205457E-2</v>
      </c>
      <c r="Y1381" s="664">
        <v>-0.21043320598678467</v>
      </c>
      <c r="Z1381" s="359">
        <v>1.0691088794219761E-2</v>
      </c>
      <c r="AA1381" s="664">
        <v>5.646625887093952E-2</v>
      </c>
      <c r="AB1381" s="359">
        <v>4.7286462563198552E-2</v>
      </c>
      <c r="AC1381" s="363">
        <v>-2.9205558395817159</v>
      </c>
      <c r="AD1381" s="865">
        <v>0</v>
      </c>
      <c r="AE1381" s="360" t="s">
        <v>1763</v>
      </c>
      <c r="AF1381" s="844" t="s">
        <v>1760</v>
      </c>
      <c r="AG1381" s="364" t="s">
        <v>1435</v>
      </c>
      <c r="AH1381" s="364" t="s">
        <v>1817</v>
      </c>
      <c r="AI1381" s="364">
        <v>100000</v>
      </c>
      <c r="AJ1381" s="364">
        <v>1000</v>
      </c>
      <c r="AK1381" s="364">
        <v>100000</v>
      </c>
      <c r="AL1381" s="359">
        <v>0.02</v>
      </c>
      <c r="AM1381" s="359">
        <v>0.2</v>
      </c>
      <c r="AN1381" s="664" t="s">
        <v>34</v>
      </c>
      <c r="AO1381" s="357" t="s">
        <v>1323</v>
      </c>
      <c r="AP1381" s="360" t="s">
        <v>1762</v>
      </c>
      <c r="AQ1381" s="366" t="s">
        <v>679</v>
      </c>
      <c r="AR1381" s="359">
        <v>7.0000000000000001E-3</v>
      </c>
      <c r="AS1381" s="359">
        <v>7.0000000000000001E-3</v>
      </c>
      <c r="AT1381" s="359" t="s">
        <v>1417</v>
      </c>
      <c r="AX1381" s="198"/>
      <c r="AY1381" s="184"/>
      <c r="AZ1381" s="184"/>
      <c r="BA1381" s="184"/>
      <c r="BB1381" s="848"/>
      <c r="BC1381" s="184"/>
      <c r="BD1381" s="184"/>
      <c r="BE1381" s="184"/>
      <c r="BF1381" s="184"/>
      <c r="BG1381" s="848"/>
      <c r="BH1381" s="186"/>
      <c r="BI1381" s="199"/>
      <c r="BJ1381" s="199"/>
      <c r="BK1381" s="199"/>
      <c r="BL1381" s="186"/>
      <c r="BM1381" s="186"/>
      <c r="BN1381" s="186"/>
      <c r="BO1381" s="186"/>
      <c r="BP1381" s="186"/>
      <c r="BQ1381" s="186"/>
      <c r="BR1381" s="186"/>
      <c r="BS1381" s="186"/>
      <c r="BT1381" s="187"/>
      <c r="BU1381" s="188"/>
      <c r="BV1381" s="189"/>
      <c r="BW1381" s="185"/>
    </row>
    <row r="1382" spans="2:75" customFormat="1" ht="18.75">
      <c r="B1382" s="353" t="s">
        <v>1499</v>
      </c>
      <c r="C1382" s="354">
        <v>45295229000139</v>
      </c>
      <c r="D1382" s="355" t="s">
        <v>14</v>
      </c>
      <c r="E1382" s="355" t="s">
        <v>607</v>
      </c>
      <c r="F1382" s="355" t="s">
        <v>1417</v>
      </c>
      <c r="G1382" s="356" t="s">
        <v>1417</v>
      </c>
      <c r="H1382" s="356" t="s">
        <v>34</v>
      </c>
      <c r="I1382" s="356" t="s">
        <v>34</v>
      </c>
      <c r="J1382" s="356" t="s">
        <v>612</v>
      </c>
      <c r="K1382" s="357" t="s">
        <v>48</v>
      </c>
      <c r="L1382" s="358"/>
      <c r="M1382" s="358" t="s">
        <v>1417</v>
      </c>
      <c r="N1382" s="357">
        <v>639605</v>
      </c>
      <c r="O1382" s="357" t="s">
        <v>1320</v>
      </c>
      <c r="P1382" s="361">
        <v>44611</v>
      </c>
      <c r="Q1382" s="362">
        <v>8.1758143600000004</v>
      </c>
      <c r="R1382" s="362">
        <v>8.6005252487037094</v>
      </c>
      <c r="S1382" s="841">
        <v>92</v>
      </c>
      <c r="T1382" s="359"/>
      <c r="U1382" s="664"/>
      <c r="V1382" s="359"/>
      <c r="W1382" s="664"/>
      <c r="X1382" s="359"/>
      <c r="Y1382" s="664"/>
      <c r="Z1382" s="359"/>
      <c r="AA1382" s="664"/>
      <c r="AB1382" s="359">
        <v>0.24388587171512058</v>
      </c>
      <c r="AC1382" s="363"/>
      <c r="AD1382" s="865">
        <v>0</v>
      </c>
      <c r="AE1382" s="360" t="s">
        <v>1813</v>
      </c>
      <c r="AF1382" s="844" t="s">
        <v>1760</v>
      </c>
      <c r="AG1382" s="364" t="s">
        <v>1435</v>
      </c>
      <c r="AH1382" s="364" t="s">
        <v>1817</v>
      </c>
      <c r="AI1382" s="364">
        <v>0</v>
      </c>
      <c r="AJ1382" s="364">
        <v>0</v>
      </c>
      <c r="AK1382" s="364">
        <v>0</v>
      </c>
      <c r="AL1382" s="359">
        <v>0</v>
      </c>
      <c r="AM1382" s="359">
        <v>0</v>
      </c>
      <c r="AN1382" s="664" t="s">
        <v>2161</v>
      </c>
      <c r="AO1382" s="357" t="s">
        <v>1323</v>
      </c>
      <c r="AP1382" s="360" t="s">
        <v>1744</v>
      </c>
      <c r="AQ1382" s="366" t="s">
        <v>687</v>
      </c>
      <c r="AR1382" s="359">
        <v>5.0000000000000001E-3</v>
      </c>
      <c r="AS1382" s="359">
        <v>5.0000000000000001E-3</v>
      </c>
      <c r="AT1382" s="359" t="s">
        <v>1417</v>
      </c>
      <c r="AX1382" s="198"/>
      <c r="AY1382" s="184"/>
      <c r="AZ1382" s="184"/>
      <c r="BA1382" s="184"/>
      <c r="BB1382" s="848"/>
      <c r="BC1382" s="184"/>
      <c r="BD1382" s="184"/>
      <c r="BE1382" s="184"/>
      <c r="BF1382" s="184"/>
      <c r="BG1382" s="848"/>
      <c r="BH1382" s="186"/>
      <c r="BI1382" s="199"/>
      <c r="BJ1382" s="199"/>
      <c r="BK1382" s="199"/>
      <c r="BL1382" s="186"/>
      <c r="BM1382" s="186"/>
      <c r="BN1382" s="186"/>
      <c r="BO1382" s="186"/>
      <c r="BP1382" s="186"/>
      <c r="BQ1382" s="186"/>
      <c r="BR1382" s="186"/>
      <c r="BS1382" s="186"/>
      <c r="BT1382" s="187"/>
      <c r="BU1382" s="188"/>
      <c r="BV1382" s="189"/>
      <c r="BW1382" s="185"/>
    </row>
    <row r="1383" spans="2:75" customFormat="1" ht="18.75">
      <c r="B1383" s="353" t="s">
        <v>1520</v>
      </c>
      <c r="C1383" s="354">
        <v>40779790000170</v>
      </c>
      <c r="D1383" s="355" t="s">
        <v>14</v>
      </c>
      <c r="E1383" s="355" t="s">
        <v>607</v>
      </c>
      <c r="F1383" s="355" t="s">
        <v>1417</v>
      </c>
      <c r="G1383" s="356" t="s">
        <v>1417</v>
      </c>
      <c r="H1383" s="356" t="s">
        <v>34</v>
      </c>
      <c r="I1383" s="356" t="s">
        <v>34</v>
      </c>
      <c r="J1383" s="356" t="s">
        <v>608</v>
      </c>
      <c r="K1383" s="357" t="s">
        <v>48</v>
      </c>
      <c r="L1383" s="358"/>
      <c r="M1383" s="358" t="s">
        <v>1417</v>
      </c>
      <c r="N1383" s="357">
        <v>593397</v>
      </c>
      <c r="O1383" s="357" t="s">
        <v>1320</v>
      </c>
      <c r="P1383" s="361">
        <v>44266</v>
      </c>
      <c r="Q1383" s="362">
        <v>119.01763783</v>
      </c>
      <c r="R1383" s="362">
        <v>96.99877390235055</v>
      </c>
      <c r="S1383" s="841">
        <v>92</v>
      </c>
      <c r="T1383" s="359">
        <v>1.1020818653797892E-2</v>
      </c>
      <c r="U1383" s="664">
        <v>0.11019400554294434</v>
      </c>
      <c r="V1383" s="359">
        <v>3.0773302579905071E-3</v>
      </c>
      <c r="W1383" s="664">
        <v>2.6779238113923683E-2</v>
      </c>
      <c r="X1383" s="359"/>
      <c r="Y1383" s="664"/>
      <c r="Z1383" s="359"/>
      <c r="AA1383" s="664"/>
      <c r="AB1383" s="359">
        <v>0.2274367595268407</v>
      </c>
      <c r="AC1383" s="363">
        <v>-0.49172987705672838</v>
      </c>
      <c r="AD1383" s="865">
        <v>11176045000138</v>
      </c>
      <c r="AE1383" s="360" t="s">
        <v>1826</v>
      </c>
      <c r="AF1383" s="844" t="s">
        <v>1741</v>
      </c>
      <c r="AG1383" s="364" t="s">
        <v>1436</v>
      </c>
      <c r="AH1383" s="364" t="s">
        <v>1742</v>
      </c>
      <c r="AI1383" s="364">
        <v>0</v>
      </c>
      <c r="AJ1383" s="364">
        <v>0</v>
      </c>
      <c r="AK1383" s="364">
        <v>0</v>
      </c>
      <c r="AL1383" s="359">
        <v>11.54</v>
      </c>
      <c r="AM1383" s="359">
        <v>0</v>
      </c>
      <c r="AN1383" s="664" t="s">
        <v>34</v>
      </c>
      <c r="AO1383" s="357" t="s">
        <v>1323</v>
      </c>
      <c r="AP1383" s="360" t="s">
        <v>1744</v>
      </c>
      <c r="AQ1383" s="366" t="s">
        <v>659</v>
      </c>
      <c r="AR1383" s="359">
        <v>0</v>
      </c>
      <c r="AS1383" s="359">
        <v>0</v>
      </c>
      <c r="AT1383" s="359" t="s">
        <v>1417</v>
      </c>
      <c r="AX1383" s="198"/>
      <c r="AY1383" s="184"/>
      <c r="AZ1383" s="184"/>
      <c r="BA1383" s="184"/>
      <c r="BB1383" s="848"/>
      <c r="BC1383" s="184"/>
      <c r="BD1383" s="184"/>
      <c r="BE1383" s="184"/>
      <c r="BF1383" s="184"/>
      <c r="BG1383" s="848"/>
      <c r="BH1383" s="186"/>
      <c r="BI1383" s="199"/>
      <c r="BJ1383" s="199"/>
      <c r="BK1383" s="199"/>
      <c r="BL1383" s="186"/>
      <c r="BM1383" s="186"/>
      <c r="BN1383" s="186"/>
      <c r="BO1383" s="186"/>
      <c r="BP1383" s="186"/>
      <c r="BQ1383" s="186"/>
      <c r="BR1383" s="186"/>
      <c r="BS1383" s="186"/>
      <c r="BT1383" s="187"/>
      <c r="BU1383" s="188"/>
      <c r="BV1383" s="189"/>
      <c r="BW1383" s="185"/>
    </row>
    <row r="1384" spans="2:75" customFormat="1" ht="18.75">
      <c r="B1384" s="353" t="s">
        <v>1569</v>
      </c>
      <c r="C1384" s="354">
        <v>31608483000135</v>
      </c>
      <c r="D1384" s="355" t="s">
        <v>14</v>
      </c>
      <c r="E1384" s="355" t="s">
        <v>614</v>
      </c>
      <c r="F1384" s="355" t="s">
        <v>1417</v>
      </c>
      <c r="G1384" s="356" t="s">
        <v>1417</v>
      </c>
      <c r="H1384" s="356" t="s">
        <v>865</v>
      </c>
      <c r="I1384" s="356" t="s">
        <v>34</v>
      </c>
      <c r="J1384" s="356" t="s">
        <v>608</v>
      </c>
      <c r="K1384" s="357" t="s">
        <v>48</v>
      </c>
      <c r="L1384" s="358"/>
      <c r="M1384" s="358" t="s">
        <v>1417</v>
      </c>
      <c r="N1384" s="357">
        <v>487600</v>
      </c>
      <c r="O1384" s="357" t="s">
        <v>1320</v>
      </c>
      <c r="P1384" s="361">
        <v>43525</v>
      </c>
      <c r="Q1384" s="362">
        <v>364.39429374999997</v>
      </c>
      <c r="R1384" s="362">
        <v>380.06622459442212</v>
      </c>
      <c r="S1384" s="841">
        <v>92</v>
      </c>
      <c r="T1384" s="359">
        <v>0.14755855215764213</v>
      </c>
      <c r="U1384" s="664">
        <v>1.4753956511900923</v>
      </c>
      <c r="V1384" s="359">
        <v>0.12388953425598825</v>
      </c>
      <c r="W1384" s="664">
        <v>1.078099215724297</v>
      </c>
      <c r="X1384" s="359">
        <v>0.17201022482310724</v>
      </c>
      <c r="Y1384" s="664">
        <v>1.1312686117636614</v>
      </c>
      <c r="Z1384" s="359">
        <v>0.59064121225517519</v>
      </c>
      <c r="AA1384" s="664">
        <v>3.1195419131752002</v>
      </c>
      <c r="AB1384" s="359">
        <v>0.1616488969954703</v>
      </c>
      <c r="AC1384" s="363">
        <v>5.5520046003995717E-2</v>
      </c>
      <c r="AD1384" s="865">
        <v>32068007000131</v>
      </c>
      <c r="AE1384" s="360" t="s">
        <v>1745</v>
      </c>
      <c r="AF1384" s="844" t="s">
        <v>1746</v>
      </c>
      <c r="AG1384" s="364" t="s">
        <v>1557</v>
      </c>
      <c r="AH1384" s="364" t="s">
        <v>1742</v>
      </c>
      <c r="AI1384" s="364">
        <v>100000</v>
      </c>
      <c r="AJ1384" s="364">
        <v>50000</v>
      </c>
      <c r="AK1384" s="364">
        <v>100000</v>
      </c>
      <c r="AL1384" s="359">
        <v>0</v>
      </c>
      <c r="AM1384" s="359">
        <v>0</v>
      </c>
      <c r="AN1384" s="664" t="s">
        <v>64</v>
      </c>
      <c r="AO1384" s="357" t="s">
        <v>1323</v>
      </c>
      <c r="AP1384" s="360" t="s">
        <v>1744</v>
      </c>
      <c r="AQ1384" s="366" t="s">
        <v>659</v>
      </c>
      <c r="AR1384" s="359">
        <v>0</v>
      </c>
      <c r="AS1384" s="359">
        <v>0</v>
      </c>
      <c r="AT1384" s="359" t="s">
        <v>1417</v>
      </c>
      <c r="AX1384" s="198"/>
      <c r="AY1384" s="184"/>
      <c r="AZ1384" s="184"/>
      <c r="BA1384" s="184"/>
      <c r="BB1384" s="848"/>
      <c r="BC1384" s="184"/>
      <c r="BD1384" s="184"/>
      <c r="BE1384" s="184"/>
      <c r="BF1384" s="184"/>
      <c r="BG1384" s="848"/>
      <c r="BH1384" s="186"/>
      <c r="BI1384" s="199"/>
      <c r="BJ1384" s="199"/>
      <c r="BK1384" s="199"/>
      <c r="BL1384" s="186"/>
      <c r="BM1384" s="186"/>
      <c r="BN1384" s="186"/>
      <c r="BO1384" s="186"/>
      <c r="BP1384" s="186"/>
      <c r="BQ1384" s="186"/>
      <c r="BR1384" s="186"/>
      <c r="BS1384" s="186"/>
      <c r="BT1384" s="187"/>
      <c r="BU1384" s="188"/>
      <c r="BV1384" s="189"/>
      <c r="BW1384" s="185"/>
    </row>
    <row r="1385" spans="2:75" customFormat="1" ht="18.75">
      <c r="B1385" s="353" t="s">
        <v>237</v>
      </c>
      <c r="C1385" s="354">
        <v>40982906000173</v>
      </c>
      <c r="D1385" s="355" t="s">
        <v>14</v>
      </c>
      <c r="E1385" s="355" t="s">
        <v>607</v>
      </c>
      <c r="F1385" s="355" t="s">
        <v>1417</v>
      </c>
      <c r="G1385" s="356" t="s">
        <v>1417</v>
      </c>
      <c r="H1385" s="356" t="s">
        <v>34</v>
      </c>
      <c r="I1385" s="356" t="s">
        <v>34</v>
      </c>
      <c r="J1385" s="356" t="s">
        <v>608</v>
      </c>
      <c r="K1385" s="357" t="s">
        <v>48</v>
      </c>
      <c r="L1385" s="358"/>
      <c r="M1385" s="358" t="s">
        <v>1414</v>
      </c>
      <c r="N1385" s="357">
        <v>633860</v>
      </c>
      <c r="O1385" s="357" t="s">
        <v>1323</v>
      </c>
      <c r="P1385" s="361">
        <v>44297</v>
      </c>
      <c r="Q1385" s="362">
        <v>2.4630911700000002</v>
      </c>
      <c r="R1385" s="362">
        <v>3.6618104227822585</v>
      </c>
      <c r="S1385" s="841">
        <v>92</v>
      </c>
      <c r="T1385" s="359">
        <v>-0.59751839178367372</v>
      </c>
      <c r="U1385" s="664">
        <v>-5.9744150633974131</v>
      </c>
      <c r="V1385" s="359">
        <v>-0.60605347110057195</v>
      </c>
      <c r="W1385" s="664">
        <v>-5.2739383984642982</v>
      </c>
      <c r="X1385" s="359"/>
      <c r="Y1385" s="664"/>
      <c r="Z1385" s="359"/>
      <c r="AA1385" s="664"/>
      <c r="AB1385" s="359">
        <v>0.9831246687484978</v>
      </c>
      <c r="AC1385" s="363">
        <v>-0.7333436684857656</v>
      </c>
      <c r="AD1385" s="865">
        <v>0</v>
      </c>
      <c r="AE1385" s="360" t="s">
        <v>1887</v>
      </c>
      <c r="AF1385" s="844" t="s">
        <v>1760</v>
      </c>
      <c r="AG1385" s="364" t="s">
        <v>1435</v>
      </c>
      <c r="AH1385" s="364" t="s">
        <v>1742</v>
      </c>
      <c r="AI1385" s="364">
        <v>50000</v>
      </c>
      <c r="AJ1385" s="364">
        <v>10000</v>
      </c>
      <c r="AK1385" s="364">
        <v>10000</v>
      </c>
      <c r="AL1385" s="359">
        <v>5.0000000000000001E-3</v>
      </c>
      <c r="AM1385" s="359">
        <v>0.2</v>
      </c>
      <c r="AN1385" s="664" t="s">
        <v>2175</v>
      </c>
      <c r="AO1385" s="357" t="s">
        <v>1323</v>
      </c>
      <c r="AP1385" s="360" t="s">
        <v>1744</v>
      </c>
      <c r="AQ1385" s="366" t="s">
        <v>659</v>
      </c>
      <c r="AR1385" s="359">
        <v>0</v>
      </c>
      <c r="AS1385" s="359">
        <v>0</v>
      </c>
      <c r="AT1385" s="359" t="s">
        <v>1417</v>
      </c>
      <c r="AX1385" s="198"/>
      <c r="AY1385" s="184"/>
      <c r="AZ1385" s="184"/>
      <c r="BA1385" s="184"/>
      <c r="BB1385" s="848"/>
      <c r="BC1385" s="184"/>
      <c r="BD1385" s="184"/>
      <c r="BE1385" s="184"/>
      <c r="BF1385" s="184"/>
      <c r="BG1385" s="848"/>
      <c r="BH1385" s="186"/>
      <c r="BI1385" s="199"/>
      <c r="BJ1385" s="199"/>
      <c r="BK1385" s="199"/>
      <c r="BL1385" s="186"/>
      <c r="BM1385" s="186"/>
      <c r="BN1385" s="186"/>
      <c r="BO1385" s="186"/>
      <c r="BP1385" s="186"/>
      <c r="BQ1385" s="186"/>
      <c r="BR1385" s="186"/>
      <c r="BS1385" s="186"/>
      <c r="BT1385" s="187"/>
      <c r="BU1385" s="188"/>
      <c r="BV1385" s="189"/>
      <c r="BW1385" s="185"/>
    </row>
    <row r="1386" spans="2:75" customFormat="1" ht="18.75">
      <c r="B1386" s="353" t="s">
        <v>238</v>
      </c>
      <c r="C1386" s="354">
        <v>41673186000127</v>
      </c>
      <c r="D1386" s="355" t="s">
        <v>14</v>
      </c>
      <c r="E1386" s="355" t="s">
        <v>607</v>
      </c>
      <c r="F1386" s="355" t="s">
        <v>1417</v>
      </c>
      <c r="G1386" s="356" t="s">
        <v>1417</v>
      </c>
      <c r="H1386" s="356" t="s">
        <v>34</v>
      </c>
      <c r="I1386" s="356" t="s">
        <v>34</v>
      </c>
      <c r="J1386" s="356" t="s">
        <v>608</v>
      </c>
      <c r="K1386" s="357" t="s">
        <v>48</v>
      </c>
      <c r="L1386" s="358"/>
      <c r="M1386" s="358" t="s">
        <v>1414</v>
      </c>
      <c r="N1386" s="357">
        <v>589438</v>
      </c>
      <c r="O1386" s="357" t="s">
        <v>1320</v>
      </c>
      <c r="P1386" s="361">
        <v>44332</v>
      </c>
      <c r="Q1386" s="362">
        <v>4.0414679600000003</v>
      </c>
      <c r="R1386" s="362">
        <v>5.4760978435059755</v>
      </c>
      <c r="S1386" s="841">
        <v>92</v>
      </c>
      <c r="T1386" s="359">
        <v>-0.45997815332361569</v>
      </c>
      <c r="U1386" s="664">
        <v>-4.5991896581574343</v>
      </c>
      <c r="V1386" s="359">
        <v>-0.63348621224977575</v>
      </c>
      <c r="W1386" s="664">
        <v>-5.5126608772897825</v>
      </c>
      <c r="X1386" s="359"/>
      <c r="Y1386" s="664"/>
      <c r="Z1386" s="359"/>
      <c r="AA1386" s="664"/>
      <c r="AB1386" s="359">
        <v>0.73391770877912188</v>
      </c>
      <c r="AC1386" s="363">
        <v>-1.0197342063772401</v>
      </c>
      <c r="AD1386" s="865">
        <v>0</v>
      </c>
      <c r="AE1386" s="360" t="s">
        <v>1887</v>
      </c>
      <c r="AF1386" s="844" t="s">
        <v>1760</v>
      </c>
      <c r="AG1386" s="364" t="s">
        <v>1435</v>
      </c>
      <c r="AH1386" s="364" t="s">
        <v>1742</v>
      </c>
      <c r="AI1386" s="364">
        <v>50000</v>
      </c>
      <c r="AJ1386" s="364">
        <v>10000</v>
      </c>
      <c r="AK1386" s="364">
        <v>10000</v>
      </c>
      <c r="AL1386" s="359">
        <v>5.0000000000000001E-3</v>
      </c>
      <c r="AM1386" s="359">
        <v>0.2</v>
      </c>
      <c r="AN1386" s="664" t="s">
        <v>2175</v>
      </c>
      <c r="AO1386" s="357" t="s">
        <v>1323</v>
      </c>
      <c r="AP1386" s="360" t="s">
        <v>1744</v>
      </c>
      <c r="AQ1386" s="366" t="s">
        <v>659</v>
      </c>
      <c r="AR1386" s="359">
        <v>0</v>
      </c>
      <c r="AS1386" s="359">
        <v>0</v>
      </c>
      <c r="AT1386" s="359" t="s">
        <v>1417</v>
      </c>
      <c r="AX1386" s="198"/>
      <c r="AY1386" s="184"/>
      <c r="AZ1386" s="184"/>
      <c r="BA1386" s="184"/>
      <c r="BB1386" s="848"/>
      <c r="BC1386" s="184"/>
      <c r="BD1386" s="184"/>
      <c r="BE1386" s="184"/>
      <c r="BF1386" s="184"/>
      <c r="BG1386" s="848"/>
      <c r="BH1386" s="186"/>
      <c r="BI1386" s="199"/>
      <c r="BJ1386" s="199"/>
      <c r="BK1386" s="199"/>
      <c r="BL1386" s="186"/>
      <c r="BM1386" s="186"/>
      <c r="BN1386" s="186"/>
      <c r="BO1386" s="186"/>
      <c r="BP1386" s="186"/>
      <c r="BQ1386" s="186"/>
      <c r="BR1386" s="186"/>
      <c r="BS1386" s="186"/>
      <c r="BT1386" s="187"/>
      <c r="BU1386" s="188"/>
      <c r="BV1386" s="189"/>
      <c r="BW1386" s="185"/>
    </row>
    <row r="1387" spans="2:75" customFormat="1" ht="18.75">
      <c r="B1387" s="353" t="s">
        <v>1662</v>
      </c>
      <c r="C1387" s="354">
        <v>33019398000167</v>
      </c>
      <c r="D1387" s="355" t="s">
        <v>14</v>
      </c>
      <c r="E1387" s="355" t="s">
        <v>607</v>
      </c>
      <c r="F1387" s="355" t="s">
        <v>1417</v>
      </c>
      <c r="G1387" s="356" t="s">
        <v>1417</v>
      </c>
      <c r="H1387" s="356" t="s">
        <v>34</v>
      </c>
      <c r="I1387" s="356" t="s">
        <v>34</v>
      </c>
      <c r="J1387" s="356" t="s">
        <v>608</v>
      </c>
      <c r="K1387" s="357" t="s">
        <v>48</v>
      </c>
      <c r="L1387" s="358"/>
      <c r="M1387" s="358" t="s">
        <v>1417</v>
      </c>
      <c r="N1387" s="357">
        <v>498262</v>
      </c>
      <c r="O1387" s="357" t="s">
        <v>1320</v>
      </c>
      <c r="P1387" s="361">
        <v>43622</v>
      </c>
      <c r="Q1387" s="362">
        <v>108.09451298</v>
      </c>
      <c r="R1387" s="362">
        <v>228.01741816956005</v>
      </c>
      <c r="S1387" s="841">
        <v>92</v>
      </c>
      <c r="T1387" s="359">
        <v>1.4720193638309453E-2</v>
      </c>
      <c r="U1387" s="664">
        <v>0.1471829952318561</v>
      </c>
      <c r="V1387" s="359">
        <v>3.0391808587968416E-2</v>
      </c>
      <c r="W1387" s="664">
        <v>0.26447258196507406</v>
      </c>
      <c r="X1387" s="359">
        <v>1.7568533193922597E-2</v>
      </c>
      <c r="Y1387" s="664">
        <v>0.11554388803021157</v>
      </c>
      <c r="Z1387" s="359">
        <v>0.18793027662760808</v>
      </c>
      <c r="AA1387" s="664">
        <v>0.99257614018500351</v>
      </c>
      <c r="AB1387" s="359">
        <v>0.25188468848975787</v>
      </c>
      <c r="AC1387" s="363">
        <v>-0.33556216527934379</v>
      </c>
      <c r="AD1387" s="865">
        <v>0</v>
      </c>
      <c r="AE1387" s="360" t="s">
        <v>1829</v>
      </c>
      <c r="AF1387" s="844" t="s">
        <v>1830</v>
      </c>
      <c r="AG1387" s="364" t="s">
        <v>1439</v>
      </c>
      <c r="AH1387" s="364" t="s">
        <v>1817</v>
      </c>
      <c r="AI1387" s="364">
        <v>500000</v>
      </c>
      <c r="AJ1387" s="364">
        <v>10000</v>
      </c>
      <c r="AK1387" s="364">
        <v>500000</v>
      </c>
      <c r="AL1387" s="359">
        <v>1.7500000000000002E-2</v>
      </c>
      <c r="AM1387" s="359">
        <v>0</v>
      </c>
      <c r="AN1387" s="664" t="s">
        <v>666</v>
      </c>
      <c r="AO1387" s="357" t="s">
        <v>1323</v>
      </c>
      <c r="AP1387" s="360" t="s">
        <v>1744</v>
      </c>
      <c r="AQ1387" s="366" t="s">
        <v>659</v>
      </c>
      <c r="AR1387" s="359">
        <v>0</v>
      </c>
      <c r="AS1387" s="359">
        <v>0</v>
      </c>
      <c r="AT1387" s="359" t="s">
        <v>1417</v>
      </c>
      <c r="AX1387" s="198"/>
      <c r="AY1387" s="184"/>
      <c r="AZ1387" s="184"/>
      <c r="BA1387" s="184"/>
      <c r="BB1387" s="848"/>
      <c r="BC1387" s="184"/>
      <c r="BD1387" s="184"/>
      <c r="BE1387" s="184"/>
      <c r="BF1387" s="184"/>
      <c r="BG1387" s="848"/>
      <c r="BH1387" s="186"/>
      <c r="BI1387" s="199"/>
      <c r="BJ1387" s="199"/>
      <c r="BK1387" s="199"/>
      <c r="BL1387" s="186"/>
      <c r="BM1387" s="186"/>
      <c r="BN1387" s="186"/>
      <c r="BO1387" s="186"/>
      <c r="BP1387" s="186"/>
      <c r="BQ1387" s="186"/>
      <c r="BR1387" s="186"/>
      <c r="BS1387" s="186"/>
      <c r="BT1387" s="187"/>
      <c r="BU1387" s="188"/>
      <c r="BV1387" s="189"/>
      <c r="BW1387" s="185"/>
    </row>
    <row r="1388" spans="2:75" customFormat="1" ht="18.75">
      <c r="B1388" s="353" t="s">
        <v>371</v>
      </c>
      <c r="C1388" s="354">
        <v>40265128000100</v>
      </c>
      <c r="D1388" s="355" t="s">
        <v>14</v>
      </c>
      <c r="E1388" s="355" t="s">
        <v>614</v>
      </c>
      <c r="F1388" s="355" t="s">
        <v>1417</v>
      </c>
      <c r="G1388" s="356" t="s">
        <v>1417</v>
      </c>
      <c r="H1388" s="356" t="s">
        <v>865</v>
      </c>
      <c r="I1388" s="356" t="s">
        <v>34</v>
      </c>
      <c r="J1388" s="356" t="s">
        <v>608</v>
      </c>
      <c r="K1388" s="357" t="s">
        <v>48</v>
      </c>
      <c r="L1388" s="358"/>
      <c r="M1388" s="358" t="s">
        <v>1414</v>
      </c>
      <c r="N1388" s="357">
        <v>576190</v>
      </c>
      <c r="O1388" s="357" t="s">
        <v>1320</v>
      </c>
      <c r="P1388" s="361">
        <v>44220</v>
      </c>
      <c r="Q1388" s="362">
        <v>116.84362959000001</v>
      </c>
      <c r="R1388" s="362">
        <v>88.184235473665325</v>
      </c>
      <c r="S1388" s="841">
        <v>92</v>
      </c>
      <c r="T1388" s="359">
        <v>0.14011787837490774</v>
      </c>
      <c r="U1388" s="664">
        <v>1.4009984876204584</v>
      </c>
      <c r="V1388" s="359">
        <v>0.11675932480791773</v>
      </c>
      <c r="W1388" s="664">
        <v>1.0160514143496362</v>
      </c>
      <c r="X1388" s="359"/>
      <c r="Y1388" s="664"/>
      <c r="Z1388" s="359"/>
      <c r="AA1388" s="664"/>
      <c r="AB1388" s="359">
        <v>0.15563461637515902</v>
      </c>
      <c r="AC1388" s="363">
        <v>1.1851764039221561E-2</v>
      </c>
      <c r="AD1388" s="865">
        <v>39959914000110</v>
      </c>
      <c r="AE1388" s="360" t="s">
        <v>1813</v>
      </c>
      <c r="AF1388" s="844" t="s">
        <v>1760</v>
      </c>
      <c r="AG1388" s="364" t="s">
        <v>1435</v>
      </c>
      <c r="AH1388" s="364" t="s">
        <v>1742</v>
      </c>
      <c r="AI1388" s="364">
        <v>5000</v>
      </c>
      <c r="AJ1388" s="364">
        <v>5000</v>
      </c>
      <c r="AK1388" s="364">
        <v>5000</v>
      </c>
      <c r="AL1388" s="359">
        <v>0</v>
      </c>
      <c r="AM1388" s="359">
        <v>0</v>
      </c>
      <c r="AN1388" s="664" t="s">
        <v>34</v>
      </c>
      <c r="AO1388" s="357" t="s">
        <v>1323</v>
      </c>
      <c r="AP1388" s="360" t="s">
        <v>1744</v>
      </c>
      <c r="AQ1388" s="366" t="s">
        <v>659</v>
      </c>
      <c r="AR1388" s="359">
        <v>3.2506499999999999E-3</v>
      </c>
      <c r="AS1388" s="359">
        <v>3.2506499999999999E-3</v>
      </c>
      <c r="AT1388" s="359" t="s">
        <v>1417</v>
      </c>
      <c r="AX1388" s="198"/>
      <c r="AY1388" s="184"/>
      <c r="AZ1388" s="184"/>
      <c r="BA1388" s="184"/>
      <c r="BB1388" s="848"/>
      <c r="BC1388" s="184"/>
      <c r="BD1388" s="184"/>
      <c r="BE1388" s="184"/>
      <c r="BF1388" s="184"/>
      <c r="BG1388" s="848"/>
      <c r="BH1388" s="186"/>
      <c r="BI1388" s="199"/>
      <c r="BJ1388" s="199"/>
      <c r="BK1388" s="199"/>
      <c r="BL1388" s="186"/>
      <c r="BM1388" s="186"/>
      <c r="BN1388" s="186"/>
      <c r="BO1388" s="186"/>
      <c r="BP1388" s="186"/>
      <c r="BQ1388" s="186"/>
      <c r="BR1388" s="186"/>
      <c r="BS1388" s="186"/>
      <c r="BT1388" s="187"/>
      <c r="BU1388" s="188"/>
      <c r="BV1388" s="189"/>
      <c r="BW1388" s="185"/>
    </row>
    <row r="1389" spans="2:75" customFormat="1" ht="18.75">
      <c r="B1389" s="353" t="s">
        <v>1209</v>
      </c>
      <c r="C1389" s="354">
        <v>42922205000174</v>
      </c>
      <c r="D1389" s="355" t="s">
        <v>14</v>
      </c>
      <c r="E1389" s="355" t="s">
        <v>607</v>
      </c>
      <c r="F1389" s="355" t="s">
        <v>1417</v>
      </c>
      <c r="G1389" s="356" t="s">
        <v>1417</v>
      </c>
      <c r="H1389" s="356" t="s">
        <v>34</v>
      </c>
      <c r="I1389" s="356" t="s">
        <v>34</v>
      </c>
      <c r="J1389" s="356" t="s">
        <v>608</v>
      </c>
      <c r="K1389" s="357" t="s">
        <v>48</v>
      </c>
      <c r="L1389" s="358"/>
      <c r="M1389" s="358" t="s">
        <v>1414</v>
      </c>
      <c r="N1389" s="357">
        <v>646581</v>
      </c>
      <c r="O1389" s="357" t="s">
        <v>1320</v>
      </c>
      <c r="P1389" s="361">
        <v>44400</v>
      </c>
      <c r="Q1389" s="362">
        <v>48.619243230000002</v>
      </c>
      <c r="R1389" s="362">
        <v>29.257578642040816</v>
      </c>
      <c r="S1389" s="841">
        <v>92</v>
      </c>
      <c r="T1389" s="359">
        <v>0.13846361577349531</v>
      </c>
      <c r="U1389" s="664">
        <v>1.3844579902222267</v>
      </c>
      <c r="V1389" s="359">
        <v>0.13846361577349531</v>
      </c>
      <c r="W1389" s="664">
        <v>1.2049243422233651</v>
      </c>
      <c r="X1389" s="359"/>
      <c r="Y1389" s="664"/>
      <c r="Z1389" s="359"/>
      <c r="AA1389" s="664"/>
      <c r="AB1389" s="359">
        <v>0.23530158833934789</v>
      </c>
      <c r="AC1389" s="363">
        <v>0.10007937422517101</v>
      </c>
      <c r="AD1389" s="865">
        <v>27389566000103</v>
      </c>
      <c r="AE1389" s="360" t="s">
        <v>1935</v>
      </c>
      <c r="AF1389" s="844" t="s">
        <v>1757</v>
      </c>
      <c r="AG1389" s="364" t="s">
        <v>741</v>
      </c>
      <c r="AH1389" s="364" t="s">
        <v>1747</v>
      </c>
      <c r="AI1389" s="364">
        <v>1000</v>
      </c>
      <c r="AJ1389" s="364">
        <v>1000</v>
      </c>
      <c r="AK1389" s="364">
        <v>0</v>
      </c>
      <c r="AL1389" s="359">
        <v>0</v>
      </c>
      <c r="AM1389" s="359">
        <v>0</v>
      </c>
      <c r="AN1389" s="664" t="s">
        <v>2156</v>
      </c>
      <c r="AO1389" s="357" t="s">
        <v>1323</v>
      </c>
      <c r="AP1389" s="360" t="s">
        <v>1744</v>
      </c>
      <c r="AQ1389" s="366" t="s">
        <v>659</v>
      </c>
      <c r="AR1389" s="359">
        <v>2.333E-3</v>
      </c>
      <c r="AS1389" s="359">
        <v>2.333E-3</v>
      </c>
      <c r="AT1389" s="359" t="s">
        <v>1417</v>
      </c>
      <c r="AX1389" s="198"/>
      <c r="AY1389" s="184"/>
      <c r="AZ1389" s="184"/>
      <c r="BA1389" s="184"/>
      <c r="BB1389" s="848"/>
      <c r="BC1389" s="184"/>
      <c r="BD1389" s="184"/>
      <c r="BE1389" s="184"/>
      <c r="BF1389" s="184"/>
      <c r="BG1389" s="848"/>
      <c r="BH1389" s="186"/>
      <c r="BI1389" s="199"/>
      <c r="BJ1389" s="199"/>
      <c r="BK1389" s="199"/>
      <c r="BL1389" s="186"/>
      <c r="BM1389" s="186"/>
      <c r="BN1389" s="186"/>
      <c r="BO1389" s="186"/>
      <c r="BP1389" s="186"/>
      <c r="BQ1389" s="186"/>
      <c r="BR1389" s="186"/>
      <c r="BS1389" s="186"/>
      <c r="BT1389" s="187"/>
      <c r="BU1389" s="188"/>
      <c r="BV1389" s="189"/>
      <c r="BW1389" s="185"/>
    </row>
    <row r="1390" spans="2:75" customFormat="1" ht="18.75">
      <c r="B1390" s="353" t="s">
        <v>1210</v>
      </c>
      <c r="C1390" s="354">
        <v>39346123000114</v>
      </c>
      <c r="D1390" s="355" t="s">
        <v>14</v>
      </c>
      <c r="E1390" s="355" t="s">
        <v>607</v>
      </c>
      <c r="F1390" s="355" t="s">
        <v>1417</v>
      </c>
      <c r="G1390" s="356" t="s">
        <v>1417</v>
      </c>
      <c r="H1390" s="356" t="s">
        <v>34</v>
      </c>
      <c r="I1390" s="356" t="s">
        <v>34</v>
      </c>
      <c r="J1390" s="356" t="s">
        <v>608</v>
      </c>
      <c r="K1390" s="357" t="s">
        <v>48</v>
      </c>
      <c r="L1390" s="358"/>
      <c r="M1390" s="358" t="s">
        <v>1414</v>
      </c>
      <c r="N1390" s="357">
        <v>560162</v>
      </c>
      <c r="O1390" s="357" t="s">
        <v>1320</v>
      </c>
      <c r="P1390" s="361">
        <v>44148</v>
      </c>
      <c r="Q1390" s="362">
        <v>212.50151811000001</v>
      </c>
      <c r="R1390" s="362">
        <v>149.80683124923999</v>
      </c>
      <c r="S1390" s="841">
        <v>92</v>
      </c>
      <c r="T1390" s="359">
        <v>0.30465850870427325</v>
      </c>
      <c r="U1390" s="664">
        <v>3.0461930689055237</v>
      </c>
      <c r="V1390" s="359">
        <v>0.32863402266933184</v>
      </c>
      <c r="W1390" s="664">
        <v>2.8598063930731281</v>
      </c>
      <c r="X1390" s="359"/>
      <c r="Y1390" s="664"/>
      <c r="Z1390" s="359"/>
      <c r="AA1390" s="664"/>
      <c r="AB1390" s="359">
        <v>0.19482467892927299</v>
      </c>
      <c r="AC1390" s="363">
        <v>1.0969823935324619</v>
      </c>
      <c r="AD1390" s="865">
        <v>39344744000169</v>
      </c>
      <c r="AE1390" s="360" t="s">
        <v>1935</v>
      </c>
      <c r="AF1390" s="844" t="s">
        <v>1757</v>
      </c>
      <c r="AG1390" s="364" t="s">
        <v>741</v>
      </c>
      <c r="AH1390" s="364" t="s">
        <v>1742</v>
      </c>
      <c r="AI1390" s="364">
        <v>1000</v>
      </c>
      <c r="AJ1390" s="364">
        <v>1000</v>
      </c>
      <c r="AK1390" s="364">
        <v>1000</v>
      </c>
      <c r="AL1390" s="359">
        <v>0.02</v>
      </c>
      <c r="AM1390" s="359">
        <v>0.2</v>
      </c>
      <c r="AN1390" s="664" t="s">
        <v>666</v>
      </c>
      <c r="AO1390" s="357" t="s">
        <v>1323</v>
      </c>
      <c r="AP1390" s="360" t="s">
        <v>1744</v>
      </c>
      <c r="AQ1390" s="366" t="s">
        <v>659</v>
      </c>
      <c r="AR1390" s="359">
        <v>0</v>
      </c>
      <c r="AS1390" s="359">
        <v>0</v>
      </c>
      <c r="AT1390" s="359" t="s">
        <v>1417</v>
      </c>
      <c r="AX1390" s="198"/>
      <c r="AY1390" s="184"/>
      <c r="AZ1390" s="184"/>
      <c r="BA1390" s="184"/>
      <c r="BB1390" s="848"/>
      <c r="BC1390" s="184"/>
      <c r="BD1390" s="184"/>
      <c r="BE1390" s="184"/>
      <c r="BF1390" s="184"/>
      <c r="BG1390" s="848"/>
      <c r="BH1390" s="186"/>
      <c r="BI1390" s="199"/>
      <c r="BJ1390" s="199"/>
      <c r="BK1390" s="199"/>
      <c r="BL1390" s="186"/>
      <c r="BM1390" s="186"/>
      <c r="BN1390" s="186"/>
      <c r="BO1390" s="186"/>
      <c r="BP1390" s="186"/>
      <c r="BQ1390" s="186"/>
      <c r="BR1390" s="186"/>
      <c r="BS1390" s="186"/>
      <c r="BT1390" s="187"/>
      <c r="BU1390" s="188"/>
      <c r="BV1390" s="189"/>
      <c r="BW1390" s="185"/>
    </row>
    <row r="1391" spans="2:75" customFormat="1" ht="18.75">
      <c r="B1391" s="353" t="s">
        <v>597</v>
      </c>
      <c r="C1391" s="354">
        <v>41574875000184</v>
      </c>
      <c r="D1391" s="355" t="s">
        <v>14</v>
      </c>
      <c r="E1391" s="355" t="s">
        <v>607</v>
      </c>
      <c r="F1391" s="355" t="s">
        <v>1417</v>
      </c>
      <c r="G1391" s="356" t="s">
        <v>1417</v>
      </c>
      <c r="H1391" s="356" t="s">
        <v>34</v>
      </c>
      <c r="I1391" s="356" t="s">
        <v>34</v>
      </c>
      <c r="J1391" s="356" t="s">
        <v>608</v>
      </c>
      <c r="K1391" s="357" t="s">
        <v>48</v>
      </c>
      <c r="L1391" s="358"/>
      <c r="M1391" s="358" t="s">
        <v>34</v>
      </c>
      <c r="N1391" s="357">
        <v>624438</v>
      </c>
      <c r="O1391" s="357" t="s">
        <v>1320</v>
      </c>
      <c r="P1391" s="361">
        <v>44336</v>
      </c>
      <c r="Q1391" s="362">
        <v>1.3345753899999999</v>
      </c>
      <c r="R1391" s="362">
        <v>1.2392237034999998</v>
      </c>
      <c r="S1391" s="841">
        <v>92</v>
      </c>
      <c r="T1391" s="359">
        <v>-8.6893361593551766E-2</v>
      </c>
      <c r="U1391" s="664">
        <v>-0.86882180624442251</v>
      </c>
      <c r="V1391" s="359">
        <v>-8.6893361593551766E-2</v>
      </c>
      <c r="W1391" s="664">
        <v>-0.75615479183325662</v>
      </c>
      <c r="X1391" s="359"/>
      <c r="Y1391" s="664"/>
      <c r="Z1391" s="359"/>
      <c r="AA1391" s="664"/>
      <c r="AB1391" s="359">
        <v>0.32031800113269882</v>
      </c>
      <c r="AC1391" s="363">
        <v>-0.63002435373044441</v>
      </c>
      <c r="AD1391" s="865">
        <v>29088425000186</v>
      </c>
      <c r="AE1391" s="360" t="s">
        <v>1976</v>
      </c>
      <c r="AF1391" s="844" t="s">
        <v>1760</v>
      </c>
      <c r="AG1391" s="364" t="s">
        <v>1435</v>
      </c>
      <c r="AH1391" s="364" t="s">
        <v>1747</v>
      </c>
      <c r="AI1391" s="364">
        <v>50</v>
      </c>
      <c r="AJ1391" s="364">
        <v>50</v>
      </c>
      <c r="AK1391" s="364">
        <v>30</v>
      </c>
      <c r="AL1391" s="359">
        <v>0.02</v>
      </c>
      <c r="AM1391" s="359">
        <v>0.2</v>
      </c>
      <c r="AN1391" s="664" t="s">
        <v>34</v>
      </c>
      <c r="AO1391" s="357" t="s">
        <v>1323</v>
      </c>
      <c r="AP1391" s="360" t="s">
        <v>1744</v>
      </c>
      <c r="AQ1391" s="366" t="s">
        <v>681</v>
      </c>
      <c r="AR1391" s="359">
        <v>5.3333333333333297E-3</v>
      </c>
      <c r="AS1391" s="359">
        <v>5.3333333333333297E-3</v>
      </c>
      <c r="AT1391" s="359" t="s">
        <v>1417</v>
      </c>
      <c r="AX1391" s="198"/>
      <c r="AY1391" s="184"/>
      <c r="AZ1391" s="184"/>
      <c r="BA1391" s="184"/>
      <c r="BB1391" s="848"/>
      <c r="BC1391" s="184"/>
      <c r="BD1391" s="184"/>
      <c r="BE1391" s="184"/>
      <c r="BF1391" s="184"/>
      <c r="BG1391" s="848"/>
      <c r="BH1391" s="186"/>
      <c r="BI1391" s="199"/>
      <c r="BJ1391" s="199"/>
      <c r="BK1391" s="199"/>
      <c r="BL1391" s="186"/>
      <c r="BM1391" s="186"/>
      <c r="BN1391" s="186"/>
      <c r="BO1391" s="186"/>
      <c r="BP1391" s="186"/>
      <c r="BQ1391" s="186"/>
      <c r="BR1391" s="186"/>
      <c r="BS1391" s="186"/>
      <c r="BT1391" s="187"/>
      <c r="BU1391" s="188"/>
      <c r="BV1391" s="189"/>
      <c r="BW1391" s="185"/>
    </row>
    <row r="1392" spans="2:75" customFormat="1" ht="18.75">
      <c r="B1392" s="353" t="s">
        <v>599</v>
      </c>
      <c r="C1392" s="354">
        <v>14163402000111</v>
      </c>
      <c r="D1392" s="355" t="s">
        <v>14</v>
      </c>
      <c r="E1392" s="355" t="s">
        <v>607</v>
      </c>
      <c r="F1392" s="355" t="s">
        <v>1417</v>
      </c>
      <c r="G1392" s="356" t="s">
        <v>1417</v>
      </c>
      <c r="H1392" s="356" t="s">
        <v>34</v>
      </c>
      <c r="I1392" s="356" t="s">
        <v>34</v>
      </c>
      <c r="J1392" s="356" t="s">
        <v>608</v>
      </c>
      <c r="K1392" s="357" t="s">
        <v>48</v>
      </c>
      <c r="L1392" s="358"/>
      <c r="M1392" s="358" t="s">
        <v>1414</v>
      </c>
      <c r="N1392" s="357">
        <v>297593</v>
      </c>
      <c r="O1392" s="357" t="s">
        <v>1320</v>
      </c>
      <c r="P1392" s="361">
        <v>40947</v>
      </c>
      <c r="Q1392" s="362">
        <v>0</v>
      </c>
      <c r="R1392" s="362">
        <v>0</v>
      </c>
      <c r="S1392" s="841">
        <v>92</v>
      </c>
      <c r="T1392" s="359"/>
      <c r="U1392" s="664"/>
      <c r="V1392" s="359"/>
      <c r="W1392" s="664"/>
      <c r="X1392" s="359"/>
      <c r="Y1392" s="664"/>
      <c r="Z1392" s="359"/>
      <c r="AA1392" s="664"/>
      <c r="AB1392" s="359"/>
      <c r="AC1392" s="363"/>
      <c r="AD1392" s="865">
        <v>0</v>
      </c>
      <c r="AE1392" s="360" t="s">
        <v>1921</v>
      </c>
      <c r="AF1392" s="844" t="s">
        <v>1760</v>
      </c>
      <c r="AG1392" s="364" t="s">
        <v>1435</v>
      </c>
      <c r="AH1392" s="364" t="s">
        <v>2165</v>
      </c>
      <c r="AI1392" s="364">
        <v>25000</v>
      </c>
      <c r="AJ1392" s="364">
        <v>25000</v>
      </c>
      <c r="AK1392" s="364">
        <v>5000</v>
      </c>
      <c r="AL1392" s="359">
        <v>8.0000000000000004E-4</v>
      </c>
      <c r="AM1392" s="359">
        <v>0</v>
      </c>
      <c r="AN1392" s="664" t="s">
        <v>2161</v>
      </c>
      <c r="AO1392" s="357" t="s">
        <v>1323</v>
      </c>
      <c r="AP1392" s="360" t="s">
        <v>1744</v>
      </c>
      <c r="AQ1392" s="366" t="s">
        <v>659</v>
      </c>
      <c r="AR1392" s="359">
        <v>1.3333333333333299E-4</v>
      </c>
      <c r="AS1392" s="359">
        <v>1.3333333333333299E-4</v>
      </c>
      <c r="AT1392" s="359" t="s">
        <v>1417</v>
      </c>
      <c r="AX1392" s="198"/>
      <c r="AY1392" s="184"/>
      <c r="AZ1392" s="184"/>
      <c r="BA1392" s="184"/>
      <c r="BB1392" s="848"/>
      <c r="BC1392" s="184"/>
      <c r="BD1392" s="184"/>
      <c r="BE1392" s="184"/>
      <c r="BF1392" s="184"/>
      <c r="BG1392" s="848"/>
      <c r="BH1392" s="186"/>
      <c r="BI1392" s="199"/>
      <c r="BJ1392" s="199"/>
      <c r="BK1392" s="199"/>
      <c r="BL1392" s="186"/>
      <c r="BM1392" s="186"/>
      <c r="BN1392" s="186"/>
      <c r="BO1392" s="186"/>
      <c r="BP1392" s="186"/>
      <c r="BQ1392" s="186"/>
      <c r="BR1392" s="186"/>
      <c r="BS1392" s="186"/>
      <c r="BT1392" s="187"/>
      <c r="BU1392" s="188"/>
      <c r="BV1392" s="189"/>
      <c r="BW1392" s="185"/>
    </row>
    <row r="1393" spans="2:107" ht="18.75">
      <c r="B1393" s="353" t="s">
        <v>935</v>
      </c>
      <c r="C1393" s="354">
        <v>14115121000193</v>
      </c>
      <c r="D1393" s="355" t="s">
        <v>11</v>
      </c>
      <c r="E1393" s="355" t="s">
        <v>620</v>
      </c>
      <c r="F1393" s="355" t="s">
        <v>663</v>
      </c>
      <c r="G1393" s="356" t="s">
        <v>738</v>
      </c>
      <c r="H1393" s="356" t="s">
        <v>34</v>
      </c>
      <c r="I1393" s="356" t="s">
        <v>1303</v>
      </c>
      <c r="J1393" s="356" t="s">
        <v>608</v>
      </c>
      <c r="K1393" s="357" t="s">
        <v>48</v>
      </c>
      <c r="L1393" s="358"/>
      <c r="M1393" s="358" t="s">
        <v>34</v>
      </c>
      <c r="N1393" s="357">
        <v>295183</v>
      </c>
      <c r="O1393" s="357" t="s">
        <v>1320</v>
      </c>
      <c r="P1393" s="361">
        <v>40926</v>
      </c>
      <c r="Q1393" s="362">
        <v>280.02085299999999</v>
      </c>
      <c r="R1393" s="362">
        <v>254.654151641129</v>
      </c>
      <c r="S1393" s="841">
        <v>92</v>
      </c>
      <c r="T1393" s="359">
        <v>0.12300367746576213</v>
      </c>
      <c r="U1393" s="664">
        <v>1.2298785001596759</v>
      </c>
      <c r="V1393" s="359">
        <v>0.14640349852713919</v>
      </c>
      <c r="W1393" s="664">
        <v>1.2740180023218781</v>
      </c>
      <c r="X1393" s="359">
        <v>0.21957004912123312</v>
      </c>
      <c r="Y1393" s="664">
        <v>1.4440577873187463</v>
      </c>
      <c r="Z1393" s="359">
        <v>0.27423482157856527</v>
      </c>
      <c r="AA1393" s="664">
        <v>1.4484038739864642</v>
      </c>
      <c r="AB1393" s="359">
        <v>2.0928997094782041E-3</v>
      </c>
      <c r="AC1393" s="363">
        <v>15.045498036160216</v>
      </c>
      <c r="AD1393" s="865">
        <v>0</v>
      </c>
      <c r="AE1393" s="360" t="s">
        <v>1869</v>
      </c>
      <c r="AF1393" s="844" t="s">
        <v>1760</v>
      </c>
      <c r="AG1393" s="364" t="s">
        <v>1435</v>
      </c>
      <c r="AH1393" s="364" t="s">
        <v>1742</v>
      </c>
      <c r="AI1393" s="364">
        <v>0</v>
      </c>
      <c r="AJ1393" s="364">
        <v>0</v>
      </c>
      <c r="AK1393" s="364">
        <v>0</v>
      </c>
      <c r="AL1393" s="359">
        <v>1.1000000000000001E-2</v>
      </c>
      <c r="AM1393" s="359">
        <v>0.15</v>
      </c>
      <c r="AN1393" s="664" t="s">
        <v>64</v>
      </c>
      <c r="AO1393" s="357" t="s">
        <v>1323</v>
      </c>
      <c r="AP1393" s="360" t="s">
        <v>1762</v>
      </c>
      <c r="AQ1393" s="366" t="s">
        <v>686</v>
      </c>
      <c r="AR1393" s="359">
        <v>3.6666666666666701E-3</v>
      </c>
      <c r="AS1393" s="359">
        <v>3.6666666666666701E-3</v>
      </c>
      <c r="AT1393" s="359" t="s">
        <v>1417</v>
      </c>
      <c r="AW1393"/>
      <c r="AX1393" s="198"/>
      <c r="AY1393" s="184"/>
      <c r="AZ1393" s="184"/>
      <c r="BA1393" s="184"/>
      <c r="BB1393" s="848"/>
      <c r="BC1393" s="184"/>
      <c r="BD1393" s="184"/>
      <c r="BE1393" s="184"/>
      <c r="BF1393" s="184"/>
      <c r="BG1393" s="848"/>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53" t="s">
        <v>717</v>
      </c>
      <c r="C1394" s="354">
        <v>36498567000187</v>
      </c>
      <c r="D1394" s="355" t="s">
        <v>13</v>
      </c>
      <c r="E1394" s="355" t="s">
        <v>615</v>
      </c>
      <c r="F1394" s="355" t="s">
        <v>619</v>
      </c>
      <c r="G1394" s="356" t="s">
        <v>34</v>
      </c>
      <c r="H1394" s="356" t="s">
        <v>865</v>
      </c>
      <c r="I1394" s="356" t="s">
        <v>34</v>
      </c>
      <c r="J1394" s="356" t="s">
        <v>1417</v>
      </c>
      <c r="K1394" s="357" t="s">
        <v>48</v>
      </c>
      <c r="L1394" s="358"/>
      <c r="M1394" s="358" t="s">
        <v>1414</v>
      </c>
      <c r="N1394" s="357">
        <v>542407</v>
      </c>
      <c r="O1394" s="357" t="s">
        <v>1320</v>
      </c>
      <c r="P1394" s="361">
        <v>44000</v>
      </c>
      <c r="Q1394" s="362">
        <v>2.7667025600000001</v>
      </c>
      <c r="R1394" s="362">
        <v>2.8583479725999981</v>
      </c>
      <c r="S1394" s="841">
        <v>93</v>
      </c>
      <c r="T1394" s="359">
        <v>8.2818175511620629E-2</v>
      </c>
      <c r="U1394" s="664">
        <v>0.82807518915476575</v>
      </c>
      <c r="V1394" s="359">
        <v>9.8107529500115476E-2</v>
      </c>
      <c r="W1394" s="664">
        <v>0.85374161139531779</v>
      </c>
      <c r="X1394" s="359">
        <v>0.1573255900284265</v>
      </c>
      <c r="Y1394" s="664">
        <v>1.0346914086612373</v>
      </c>
      <c r="Z1394" s="359"/>
      <c r="AA1394" s="664"/>
      <c r="AB1394" s="359">
        <v>4.7174785662957776E-2</v>
      </c>
      <c r="AC1394" s="363">
        <v>-0.35627614035746141</v>
      </c>
      <c r="AD1394" s="865">
        <v>36016411000112</v>
      </c>
      <c r="AE1394" s="360" t="s">
        <v>2037</v>
      </c>
      <c r="AF1394" s="844" t="s">
        <v>1760</v>
      </c>
      <c r="AG1394" s="364" t="s">
        <v>1435</v>
      </c>
      <c r="AH1394" s="364" t="s">
        <v>1742</v>
      </c>
      <c r="AI1394" s="364">
        <v>100</v>
      </c>
      <c r="AJ1394" s="364">
        <v>100</v>
      </c>
      <c r="AK1394" s="364">
        <v>100</v>
      </c>
      <c r="AL1394" s="359">
        <v>6.9999999999999993E-3</v>
      </c>
      <c r="AM1394" s="359">
        <v>0.1</v>
      </c>
      <c r="AN1394" s="664" t="s">
        <v>34</v>
      </c>
      <c r="AO1394" s="357" t="s">
        <v>1323</v>
      </c>
      <c r="AP1394" s="360" t="s">
        <v>1762</v>
      </c>
      <c r="AQ1394" s="366" t="s">
        <v>668</v>
      </c>
      <c r="AR1394" s="359">
        <v>2.3E-3</v>
      </c>
      <c r="AS1394" s="359">
        <v>2.3E-3</v>
      </c>
      <c r="AT1394" s="359" t="s">
        <v>1417</v>
      </c>
      <c r="AW1394"/>
      <c r="AX1394" s="198"/>
      <c r="AY1394" s="184"/>
      <c r="AZ1394" s="184"/>
      <c r="BA1394" s="184"/>
      <c r="BB1394" s="848"/>
      <c r="BC1394" s="184"/>
      <c r="BD1394" s="184"/>
      <c r="BE1394" s="184"/>
      <c r="BF1394" s="184"/>
      <c r="BG1394" s="848"/>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53" t="s">
        <v>840</v>
      </c>
      <c r="C1395" s="354">
        <v>15912241000184</v>
      </c>
      <c r="D1395" s="355" t="s">
        <v>14</v>
      </c>
      <c r="E1395" s="355" t="s">
        <v>607</v>
      </c>
      <c r="F1395" s="355" t="s">
        <v>1417</v>
      </c>
      <c r="G1395" s="356" t="s">
        <v>1417</v>
      </c>
      <c r="H1395" s="356" t="s">
        <v>34</v>
      </c>
      <c r="I1395" s="356" t="s">
        <v>34</v>
      </c>
      <c r="J1395" s="356" t="s">
        <v>1417</v>
      </c>
      <c r="K1395" s="357" t="s">
        <v>48</v>
      </c>
      <c r="L1395" s="358"/>
      <c r="M1395" s="358" t="s">
        <v>34</v>
      </c>
      <c r="N1395" s="357">
        <v>314153</v>
      </c>
      <c r="O1395" s="357" t="s">
        <v>1320</v>
      </c>
      <c r="P1395" s="361">
        <v>41157</v>
      </c>
      <c r="Q1395" s="362">
        <v>45.029899999999998</v>
      </c>
      <c r="R1395" s="362">
        <v>76.271416532258073</v>
      </c>
      <c r="S1395" s="841">
        <v>94</v>
      </c>
      <c r="T1395" s="359">
        <v>-0.17848329711612876</v>
      </c>
      <c r="U1395" s="664">
        <v>-1.7846033084810757</v>
      </c>
      <c r="V1395" s="359">
        <v>-0.25321414222579364</v>
      </c>
      <c r="W1395" s="664">
        <v>-2.2034949907863881</v>
      </c>
      <c r="X1395" s="359">
        <v>-0.33088345582720835</v>
      </c>
      <c r="Y1395" s="664">
        <v>-2.1761384715016328</v>
      </c>
      <c r="Z1395" s="359">
        <v>-0.18873208700079935</v>
      </c>
      <c r="AA1395" s="664">
        <v>-0.99681099717379784</v>
      </c>
      <c r="AB1395" s="359">
        <v>0.19921529074015501</v>
      </c>
      <c r="AC1395" s="363">
        <v>-1.8478949126664401</v>
      </c>
      <c r="AD1395" s="865">
        <v>16565058000112</v>
      </c>
      <c r="AE1395" s="360" t="s">
        <v>1813</v>
      </c>
      <c r="AF1395" s="844" t="s">
        <v>1760</v>
      </c>
      <c r="AG1395" s="364" t="s">
        <v>1435</v>
      </c>
      <c r="AH1395" s="364" t="s">
        <v>1747</v>
      </c>
      <c r="AI1395" s="364">
        <v>5000</v>
      </c>
      <c r="AJ1395" s="364">
        <v>5000</v>
      </c>
      <c r="AK1395" s="364">
        <v>5000</v>
      </c>
      <c r="AL1395" s="359">
        <v>7.4999999999999997E-3</v>
      </c>
      <c r="AM1395" s="359">
        <v>0.1</v>
      </c>
      <c r="AN1395" s="664" t="s">
        <v>2161</v>
      </c>
      <c r="AO1395" s="357" t="s">
        <v>1323</v>
      </c>
      <c r="AP1395" s="360" t="s">
        <v>1744</v>
      </c>
      <c r="AQ1395" s="366" t="s">
        <v>659</v>
      </c>
      <c r="AR1395" s="359">
        <v>6.0000000000000001E-3</v>
      </c>
      <c r="AS1395" s="359">
        <v>6.0000000000000001E-3</v>
      </c>
      <c r="AT1395" s="359" t="s">
        <v>1417</v>
      </c>
      <c r="AW1395"/>
      <c r="AX1395" s="198"/>
      <c r="AY1395" s="184"/>
      <c r="AZ1395" s="184"/>
      <c r="BA1395" s="184"/>
      <c r="BB1395" s="848"/>
      <c r="BC1395" s="184"/>
      <c r="BD1395" s="184"/>
      <c r="BE1395" s="184"/>
      <c r="BF1395" s="184"/>
      <c r="BG1395" s="848"/>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53" t="s">
        <v>267</v>
      </c>
      <c r="C1396" s="354">
        <v>37008385000143</v>
      </c>
      <c r="D1396" s="355" t="s">
        <v>13</v>
      </c>
      <c r="E1396" s="355" t="s">
        <v>616</v>
      </c>
      <c r="F1396" s="355" t="s">
        <v>619</v>
      </c>
      <c r="G1396" s="356" t="s">
        <v>34</v>
      </c>
      <c r="H1396" s="356" t="s">
        <v>1337</v>
      </c>
      <c r="I1396" s="356" t="s">
        <v>34</v>
      </c>
      <c r="J1396" s="356" t="s">
        <v>611</v>
      </c>
      <c r="K1396" s="357" t="s">
        <v>48</v>
      </c>
      <c r="L1396" s="358"/>
      <c r="M1396" s="358" t="s">
        <v>34</v>
      </c>
      <c r="N1396" s="357">
        <v>537764</v>
      </c>
      <c r="O1396" s="357" t="s">
        <v>1320</v>
      </c>
      <c r="P1396" s="361">
        <v>43965</v>
      </c>
      <c r="Q1396" s="362">
        <v>25.997509040000001</v>
      </c>
      <c r="R1396" s="362">
        <v>32.178737039000012</v>
      </c>
      <c r="S1396" s="841">
        <v>95</v>
      </c>
      <c r="T1396" s="359">
        <v>-4.0397274556329132E-2</v>
      </c>
      <c r="U1396" s="664">
        <v>-0.40392076452922387</v>
      </c>
      <c r="V1396" s="359">
        <v>-7.2693178860802732E-2</v>
      </c>
      <c r="W1396" s="664">
        <v>-0.63258337024985145</v>
      </c>
      <c r="X1396" s="359">
        <v>0.23732684208545596</v>
      </c>
      <c r="Y1396" s="664">
        <v>1.5608398131934815</v>
      </c>
      <c r="Z1396" s="359"/>
      <c r="AA1396" s="664"/>
      <c r="AB1396" s="359">
        <v>0.22011739008343312</v>
      </c>
      <c r="AC1396" s="363">
        <v>-0.85230866515360981</v>
      </c>
      <c r="AD1396" s="865">
        <v>0</v>
      </c>
      <c r="AE1396" s="360" t="s">
        <v>2032</v>
      </c>
      <c r="AF1396" s="844" t="s">
        <v>1760</v>
      </c>
      <c r="AG1396" s="364" t="s">
        <v>1435</v>
      </c>
      <c r="AH1396" s="364" t="s">
        <v>1747</v>
      </c>
      <c r="AI1396" s="364">
        <v>10000</v>
      </c>
      <c r="AJ1396" s="364">
        <v>1000</v>
      </c>
      <c r="AK1396" s="364">
        <v>5000</v>
      </c>
      <c r="AL1396" s="359">
        <v>1.4999999999999999E-2</v>
      </c>
      <c r="AM1396" s="359">
        <v>0.2</v>
      </c>
      <c r="AN1396" s="664" t="s">
        <v>64</v>
      </c>
      <c r="AO1396" s="357" t="s">
        <v>1323</v>
      </c>
      <c r="AP1396" s="360" t="s">
        <v>1762</v>
      </c>
      <c r="AQ1396" s="366" t="s">
        <v>668</v>
      </c>
      <c r="AR1396" s="359">
        <v>4.0000000000000001E-3</v>
      </c>
      <c r="AS1396" s="359">
        <v>4.0000000000000001E-3</v>
      </c>
      <c r="AT1396" s="359" t="s">
        <v>1417</v>
      </c>
      <c r="AW1396"/>
      <c r="AX1396" s="198"/>
      <c r="AY1396" s="184"/>
      <c r="AZ1396" s="184"/>
      <c r="BA1396" s="184"/>
      <c r="BB1396" s="848"/>
      <c r="BC1396" s="184"/>
      <c r="BD1396" s="184"/>
      <c r="BE1396" s="184"/>
      <c r="BF1396" s="184"/>
      <c r="BG1396" s="848"/>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53" t="s">
        <v>1615</v>
      </c>
      <c r="C1397" s="354">
        <v>35343303000191</v>
      </c>
      <c r="D1397" s="355" t="s">
        <v>14</v>
      </c>
      <c r="E1397" s="355" t="s">
        <v>607</v>
      </c>
      <c r="F1397" s="355" t="s">
        <v>1417</v>
      </c>
      <c r="G1397" s="356" t="s">
        <v>1417</v>
      </c>
      <c r="H1397" s="356" t="s">
        <v>34</v>
      </c>
      <c r="I1397" s="356" t="s">
        <v>34</v>
      </c>
      <c r="J1397" s="356" t="s">
        <v>611</v>
      </c>
      <c r="K1397" s="357" t="s">
        <v>48</v>
      </c>
      <c r="L1397" s="358"/>
      <c r="M1397" s="358" t="s">
        <v>1417</v>
      </c>
      <c r="N1397" s="357">
        <v>519618</v>
      </c>
      <c r="O1397" s="357" t="s">
        <v>1320</v>
      </c>
      <c r="P1397" s="361">
        <v>43814</v>
      </c>
      <c r="Q1397" s="362">
        <v>0</v>
      </c>
      <c r="R1397" s="362">
        <v>3.644555655801105</v>
      </c>
      <c r="S1397" s="841">
        <v>102</v>
      </c>
      <c r="T1397" s="359">
        <v>-0.15904833869210844</v>
      </c>
      <c r="U1397" s="664">
        <v>-1.5902787320971459</v>
      </c>
      <c r="V1397" s="359">
        <v>-0.14328493804224596</v>
      </c>
      <c r="W1397" s="664">
        <v>-1.2468799746172525</v>
      </c>
      <c r="X1397" s="359">
        <v>-0.24580066359051977</v>
      </c>
      <c r="Y1397" s="664">
        <v>-1.6165700367905083</v>
      </c>
      <c r="Z1397" s="359"/>
      <c r="AA1397" s="664"/>
      <c r="AB1397" s="359">
        <v>0.26046861803955318</v>
      </c>
      <c r="AC1397" s="363">
        <v>-0.9912891619878057</v>
      </c>
      <c r="AD1397" s="865">
        <v>35726390000166</v>
      </c>
      <c r="AE1397" s="360" t="s">
        <v>2013</v>
      </c>
      <c r="AF1397" s="844" t="s">
        <v>1760</v>
      </c>
      <c r="AG1397" s="364" t="s">
        <v>1435</v>
      </c>
      <c r="AH1397" s="364" t="s">
        <v>1817</v>
      </c>
      <c r="AI1397" s="364">
        <v>100000</v>
      </c>
      <c r="AJ1397" s="364">
        <v>10000</v>
      </c>
      <c r="AK1397" s="364">
        <v>100000</v>
      </c>
      <c r="AL1397" s="359">
        <v>1.6E-2</v>
      </c>
      <c r="AM1397" s="359">
        <v>0.2</v>
      </c>
      <c r="AN1397" s="664" t="s">
        <v>34</v>
      </c>
      <c r="AO1397" s="357" t="s">
        <v>1323</v>
      </c>
      <c r="AP1397" s="360" t="s">
        <v>1744</v>
      </c>
      <c r="AQ1397" s="366" t="s">
        <v>687</v>
      </c>
      <c r="AR1397" s="359">
        <v>3.2000000000000002E-3</v>
      </c>
      <c r="AS1397" s="359">
        <v>3.2000000000000002E-3</v>
      </c>
      <c r="AT1397" s="359" t="s">
        <v>1417</v>
      </c>
      <c r="AW1397"/>
      <c r="AX1397" s="198"/>
      <c r="AY1397" s="184"/>
      <c r="AZ1397" s="184"/>
      <c r="BA1397" s="184"/>
      <c r="BB1397" s="848"/>
      <c r="BC1397" s="184"/>
      <c r="BD1397" s="184"/>
      <c r="BE1397" s="184"/>
      <c r="BF1397" s="184"/>
      <c r="BG1397" s="848"/>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53" t="s">
        <v>1618</v>
      </c>
      <c r="C1398" s="354">
        <v>44669531000147</v>
      </c>
      <c r="D1398" s="355" t="s">
        <v>11</v>
      </c>
      <c r="E1398" s="355" t="s">
        <v>620</v>
      </c>
      <c r="F1398" s="355" t="s">
        <v>685</v>
      </c>
      <c r="G1398" s="356" t="s">
        <v>738</v>
      </c>
      <c r="H1398" s="356" t="s">
        <v>34</v>
      </c>
      <c r="I1398" s="356" t="s">
        <v>1318</v>
      </c>
      <c r="J1398" s="356" t="s">
        <v>608</v>
      </c>
      <c r="K1398" s="357" t="s">
        <v>48</v>
      </c>
      <c r="L1398" s="358"/>
      <c r="M1398" s="358" t="s">
        <v>1417</v>
      </c>
      <c r="N1398" s="357">
        <v>640824</v>
      </c>
      <c r="O1398" s="357" t="s">
        <v>1320</v>
      </c>
      <c r="P1398" s="361">
        <v>44612</v>
      </c>
      <c r="Q1398" s="362">
        <v>1.1282379199999999</v>
      </c>
      <c r="R1398" s="362">
        <v>2.4370541124691347</v>
      </c>
      <c r="S1398" s="841">
        <v>102</v>
      </c>
      <c r="T1398" s="359"/>
      <c r="U1398" s="664"/>
      <c r="V1398" s="359"/>
      <c r="W1398" s="664"/>
      <c r="X1398" s="359"/>
      <c r="Y1398" s="664"/>
      <c r="Z1398" s="359"/>
      <c r="AA1398" s="664"/>
      <c r="AB1398" s="359">
        <v>0.14592231042203463</v>
      </c>
      <c r="AC1398" s="363"/>
      <c r="AD1398" s="865">
        <v>42592476000109</v>
      </c>
      <c r="AE1398" s="360" t="s">
        <v>1936</v>
      </c>
      <c r="AF1398" s="844" t="s">
        <v>1954</v>
      </c>
      <c r="AG1398" s="364" t="s">
        <v>973</v>
      </c>
      <c r="AH1398" s="364" t="s">
        <v>1817</v>
      </c>
      <c r="AI1398" s="364">
        <v>100000</v>
      </c>
      <c r="AJ1398" s="364">
        <v>100000</v>
      </c>
      <c r="AK1398" s="364">
        <v>100000</v>
      </c>
      <c r="AL1398" s="359">
        <v>0</v>
      </c>
      <c r="AM1398" s="359">
        <v>0</v>
      </c>
      <c r="AN1398" s="664" t="s">
        <v>2156</v>
      </c>
      <c r="AO1398" s="357" t="s">
        <v>1323</v>
      </c>
      <c r="AP1398" s="360" t="s">
        <v>1762</v>
      </c>
      <c r="AQ1398" s="366" t="s">
        <v>671</v>
      </c>
      <c r="AR1398" s="359">
        <v>0</v>
      </c>
      <c r="AS1398" s="359">
        <v>0</v>
      </c>
      <c r="AT1398" s="359" t="s">
        <v>1417</v>
      </c>
      <c r="AW1398"/>
      <c r="AX1398" s="198"/>
      <c r="AY1398" s="184"/>
      <c r="AZ1398" s="184"/>
      <c r="BA1398" s="184"/>
      <c r="BB1398" s="848"/>
      <c r="BC1398" s="184"/>
      <c r="BD1398" s="184"/>
      <c r="BE1398" s="184"/>
      <c r="BF1398" s="184"/>
      <c r="BG1398" s="848"/>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53" t="s">
        <v>483</v>
      </c>
      <c r="C1399" s="354">
        <v>31353316000190</v>
      </c>
      <c r="D1399" s="355" t="s">
        <v>11</v>
      </c>
      <c r="E1399" s="355" t="s">
        <v>620</v>
      </c>
      <c r="F1399" s="355" t="s">
        <v>663</v>
      </c>
      <c r="G1399" s="356" t="s">
        <v>738</v>
      </c>
      <c r="H1399" s="356" t="s">
        <v>34</v>
      </c>
      <c r="I1399" s="356" t="s">
        <v>1417</v>
      </c>
      <c r="J1399" s="356" t="s">
        <v>608</v>
      </c>
      <c r="K1399" s="357" t="s">
        <v>48</v>
      </c>
      <c r="L1399" s="358"/>
      <c r="M1399" s="358" t="s">
        <v>34</v>
      </c>
      <c r="N1399" s="357">
        <v>488569</v>
      </c>
      <c r="O1399" s="357" t="s">
        <v>1320</v>
      </c>
      <c r="P1399" s="361">
        <v>43526</v>
      </c>
      <c r="Q1399" s="362">
        <v>11.54451869</v>
      </c>
      <c r="R1399" s="362">
        <v>10.577217604023904</v>
      </c>
      <c r="S1399" s="841">
        <v>121</v>
      </c>
      <c r="T1399" s="359">
        <v>0.11548920528500717</v>
      </c>
      <c r="U1399" s="664">
        <v>1.1547434475696345</v>
      </c>
      <c r="V1399" s="359">
        <v>0.13487449246087313</v>
      </c>
      <c r="W1399" s="664">
        <v>1.1736914293569682</v>
      </c>
      <c r="X1399" s="359">
        <v>0.19742387551025753</v>
      </c>
      <c r="Y1399" s="664">
        <v>1.2984078929445613</v>
      </c>
      <c r="Z1399" s="359">
        <v>0.24155365527120987</v>
      </c>
      <c r="AA1399" s="664">
        <v>1.2757944015150466</v>
      </c>
      <c r="AB1399" s="359">
        <v>1.0897873523371159E-3</v>
      </c>
      <c r="AC1399" s="363">
        <v>18.315235866670431</v>
      </c>
      <c r="AD1399" s="865">
        <v>0</v>
      </c>
      <c r="AE1399" s="360" t="s">
        <v>1901</v>
      </c>
      <c r="AF1399" s="844" t="s">
        <v>1760</v>
      </c>
      <c r="AG1399" s="364" t="s">
        <v>1435</v>
      </c>
      <c r="AH1399" s="364" t="s">
        <v>1742</v>
      </c>
      <c r="AI1399" s="364">
        <v>5000</v>
      </c>
      <c r="AJ1399" s="364">
        <v>1000</v>
      </c>
      <c r="AK1399" s="364">
        <v>1000</v>
      </c>
      <c r="AL1399" s="359">
        <v>9.1999999999999998E-3</v>
      </c>
      <c r="AM1399" s="359">
        <v>0.2</v>
      </c>
      <c r="AN1399" s="664" t="s">
        <v>64</v>
      </c>
      <c r="AO1399" s="357" t="s">
        <v>1323</v>
      </c>
      <c r="AP1399" s="360" t="s">
        <v>1762</v>
      </c>
      <c r="AQ1399" s="366" t="s">
        <v>671</v>
      </c>
      <c r="AR1399" s="359">
        <v>1.34933333333333E-3</v>
      </c>
      <c r="AS1399" s="359">
        <v>1.34933333333333E-3</v>
      </c>
      <c r="AT1399" s="359" t="s">
        <v>1417</v>
      </c>
      <c r="AW1399"/>
      <c r="AX1399" s="198"/>
      <c r="AY1399" s="184"/>
      <c r="AZ1399" s="184"/>
      <c r="BA1399" s="184"/>
      <c r="BB1399" s="848"/>
      <c r="BC1399" s="184"/>
      <c r="BD1399" s="184"/>
      <c r="BE1399" s="184"/>
      <c r="BF1399" s="184"/>
      <c r="BG1399" s="848"/>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53" t="s">
        <v>486</v>
      </c>
      <c r="C1400" s="354">
        <v>41574684000112</v>
      </c>
      <c r="D1400" s="355" t="s">
        <v>11</v>
      </c>
      <c r="E1400" s="355" t="s">
        <v>620</v>
      </c>
      <c r="F1400" s="355" t="s">
        <v>663</v>
      </c>
      <c r="G1400" s="356" t="s">
        <v>738</v>
      </c>
      <c r="H1400" s="356" t="s">
        <v>34</v>
      </c>
      <c r="I1400" s="356" t="s">
        <v>1303</v>
      </c>
      <c r="J1400" s="356" t="s">
        <v>690</v>
      </c>
      <c r="K1400" s="357" t="s">
        <v>48</v>
      </c>
      <c r="L1400" s="358"/>
      <c r="M1400" s="358" t="s">
        <v>34</v>
      </c>
      <c r="N1400" s="357">
        <v>592528</v>
      </c>
      <c r="O1400" s="357" t="s">
        <v>1320</v>
      </c>
      <c r="P1400" s="361">
        <v>44343</v>
      </c>
      <c r="Q1400" s="362">
        <v>139.37529273000001</v>
      </c>
      <c r="R1400" s="362">
        <v>122.09717193715998</v>
      </c>
      <c r="S1400" s="841">
        <v>121</v>
      </c>
      <c r="T1400" s="359">
        <v>0.13484795473299549</v>
      </c>
      <c r="U1400" s="664">
        <v>1.3483060322548444</v>
      </c>
      <c r="V1400" s="359">
        <v>0.15841700915295975</v>
      </c>
      <c r="W1400" s="664">
        <v>1.3785607828042949</v>
      </c>
      <c r="X1400" s="359"/>
      <c r="Y1400" s="664"/>
      <c r="Z1400" s="359"/>
      <c r="AA1400" s="664"/>
      <c r="AB1400" s="359">
        <v>1.3537467132613966E-3</v>
      </c>
      <c r="AC1400" s="363">
        <v>32.134688615310623</v>
      </c>
      <c r="AD1400" s="865">
        <v>0</v>
      </c>
      <c r="AE1400" s="360" t="s">
        <v>1901</v>
      </c>
      <c r="AF1400" s="844" t="s">
        <v>1760</v>
      </c>
      <c r="AG1400" s="364" t="s">
        <v>1435</v>
      </c>
      <c r="AH1400" s="364" t="s">
        <v>1742</v>
      </c>
      <c r="AI1400" s="364">
        <v>1000</v>
      </c>
      <c r="AJ1400" s="364">
        <v>100</v>
      </c>
      <c r="AK1400" s="364">
        <v>1000</v>
      </c>
      <c r="AL1400" s="359">
        <v>0.01</v>
      </c>
      <c r="AM1400" s="359">
        <v>0.15</v>
      </c>
      <c r="AN1400" s="664" t="s">
        <v>34</v>
      </c>
      <c r="AO1400" s="357" t="s">
        <v>1323</v>
      </c>
      <c r="AP1400" s="360" t="s">
        <v>1762</v>
      </c>
      <c r="AQ1400" s="366" t="s">
        <v>671</v>
      </c>
      <c r="AR1400" s="359">
        <v>2.13333333333333E-3</v>
      </c>
      <c r="AS1400" s="359">
        <v>2.13333333333333E-3</v>
      </c>
      <c r="AT1400" s="359" t="s">
        <v>1417</v>
      </c>
      <c r="AW1400" s="646"/>
      <c r="AX1400" s="647"/>
      <c r="AY1400" s="647"/>
      <c r="AZ1400" s="647"/>
      <c r="BA1400" s="647"/>
      <c r="BB1400" s="847"/>
      <c r="BC1400" s="647"/>
      <c r="BD1400" s="647"/>
      <c r="BE1400" s="647"/>
      <c r="BF1400" s="647"/>
      <c r="BG1400" s="850"/>
      <c r="BH1400" s="648"/>
      <c r="BI1400" s="649"/>
      <c r="BJ1400" s="649"/>
      <c r="BK1400" s="649"/>
      <c r="BL1400" s="218"/>
      <c r="BM1400" s="648"/>
      <c r="BN1400" s="648"/>
      <c r="BO1400" s="648"/>
      <c r="BP1400" s="648"/>
      <c r="BQ1400" s="648"/>
      <c r="BR1400" s="648"/>
      <c r="BS1400" s="648"/>
      <c r="BT1400" s="648"/>
      <c r="BU1400" s="648"/>
      <c r="BV1400" s="650"/>
      <c r="BW1400" s="647"/>
      <c r="BX1400"/>
      <c r="BZ1400"/>
    </row>
    <row r="1401" spans="2:107" ht="18.75">
      <c r="B1401" s="353" t="s">
        <v>1715</v>
      </c>
      <c r="C1401" s="354">
        <v>32397281000154</v>
      </c>
      <c r="D1401" s="355" t="s">
        <v>11</v>
      </c>
      <c r="E1401" s="355" t="s">
        <v>620</v>
      </c>
      <c r="F1401" s="355" t="s">
        <v>663</v>
      </c>
      <c r="G1401" s="356" t="s">
        <v>738</v>
      </c>
      <c r="H1401" s="356" t="s">
        <v>34</v>
      </c>
      <c r="I1401" s="356" t="s">
        <v>1318</v>
      </c>
      <c r="J1401" s="356" t="s">
        <v>608</v>
      </c>
      <c r="K1401" s="357" t="s">
        <v>48</v>
      </c>
      <c r="L1401" s="358"/>
      <c r="M1401" s="358" t="s">
        <v>1417</v>
      </c>
      <c r="N1401" s="357">
        <v>495174</v>
      </c>
      <c r="O1401" s="357" t="s">
        <v>1320</v>
      </c>
      <c r="P1401" s="361">
        <v>43502</v>
      </c>
      <c r="Q1401" s="362">
        <v>39.271107069999999</v>
      </c>
      <c r="R1401" s="362">
        <v>35.660810486254988</v>
      </c>
      <c r="S1401" s="841">
        <v>121</v>
      </c>
      <c r="T1401" s="359">
        <v>0.12423520081885875</v>
      </c>
      <c r="U1401" s="664">
        <v>1.2421921490328136</v>
      </c>
      <c r="V1401" s="359">
        <v>0.14559471482061226</v>
      </c>
      <c r="W1401" s="664">
        <v>1.2669798849786036</v>
      </c>
      <c r="X1401" s="359">
        <v>0.21830457614403631</v>
      </c>
      <c r="Y1401" s="664">
        <v>1.4357350852258324</v>
      </c>
      <c r="Z1401" s="359">
        <v>0.28751558171418745</v>
      </c>
      <c r="AA1401" s="664">
        <v>1.5185477905000324</v>
      </c>
      <c r="AB1401" s="359">
        <v>3.2365607036383207E-3</v>
      </c>
      <c r="AC1401" s="363">
        <v>9.4791779211245419</v>
      </c>
      <c r="AD1401" s="865">
        <v>0</v>
      </c>
      <c r="AE1401" s="360" t="s">
        <v>1832</v>
      </c>
      <c r="AF1401" s="844" t="s">
        <v>1760</v>
      </c>
      <c r="AG1401" s="364" t="s">
        <v>1435</v>
      </c>
      <c r="AH1401" s="364" t="s">
        <v>1742</v>
      </c>
      <c r="AI1401" s="364">
        <v>0</v>
      </c>
      <c r="AJ1401" s="364">
        <v>0</v>
      </c>
      <c r="AK1401" s="364">
        <v>0</v>
      </c>
      <c r="AL1401" s="359">
        <v>9.0000000000000011E-3</v>
      </c>
      <c r="AM1401" s="359">
        <v>0.2</v>
      </c>
      <c r="AN1401" s="664" t="s">
        <v>34</v>
      </c>
      <c r="AO1401" s="357" t="s">
        <v>1323</v>
      </c>
      <c r="AP1401" s="360" t="s">
        <v>1762</v>
      </c>
      <c r="AQ1401" s="366" t="s">
        <v>668</v>
      </c>
      <c r="AR1401" s="359">
        <v>0</v>
      </c>
      <c r="AS1401" s="359">
        <v>0</v>
      </c>
      <c r="AT1401" s="359" t="s">
        <v>1417</v>
      </c>
      <c r="AW1401"/>
      <c r="AX1401" s="198"/>
      <c r="AY1401" s="184"/>
      <c r="AZ1401" s="184"/>
      <c r="BA1401" s="184"/>
      <c r="BB1401" s="848"/>
      <c r="BC1401" s="184"/>
      <c r="BD1401" s="184"/>
      <c r="BE1401" s="184"/>
      <c r="BF1401" s="184"/>
      <c r="BG1401" s="848"/>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53" t="s">
        <v>223</v>
      </c>
      <c r="C1402" s="354">
        <v>29720571000182</v>
      </c>
      <c r="D1402" s="355" t="s">
        <v>14</v>
      </c>
      <c r="E1402" s="355" t="s">
        <v>15</v>
      </c>
      <c r="F1402" s="355" t="s">
        <v>16</v>
      </c>
      <c r="G1402" s="356" t="s">
        <v>1417</v>
      </c>
      <c r="H1402" s="356" t="s">
        <v>34</v>
      </c>
      <c r="I1402" s="356" t="s">
        <v>34</v>
      </c>
      <c r="J1402" s="356" t="s">
        <v>690</v>
      </c>
      <c r="K1402" s="357" t="s">
        <v>48</v>
      </c>
      <c r="L1402" s="358"/>
      <c r="M1402" s="358" t="s">
        <v>1414</v>
      </c>
      <c r="N1402" s="357">
        <v>484768</v>
      </c>
      <c r="O1402" s="357" t="s">
        <v>1320</v>
      </c>
      <c r="P1402" s="361">
        <v>43187</v>
      </c>
      <c r="Q1402" s="362">
        <v>234.98462469</v>
      </c>
      <c r="R1402" s="362">
        <v>198.97305964128091</v>
      </c>
      <c r="S1402" s="841">
        <v>121</v>
      </c>
      <c r="T1402" s="359">
        <v>0.15347799146974261</v>
      </c>
      <c r="U1402" s="664">
        <v>1.5345824274958559</v>
      </c>
      <c r="V1402" s="359">
        <v>0.19262794229637836</v>
      </c>
      <c r="W1402" s="664">
        <v>1.676267771636027</v>
      </c>
      <c r="X1402" s="359">
        <v>0.3851670024868814</v>
      </c>
      <c r="Y1402" s="664">
        <v>2.5331479023912711</v>
      </c>
      <c r="Z1402" s="359">
        <v>0.57891981823504257</v>
      </c>
      <c r="AA1402" s="664">
        <v>3.0576339745350376</v>
      </c>
      <c r="AB1402" s="359">
        <v>1.0318356162664922E-2</v>
      </c>
      <c r="AC1402" s="363">
        <v>7.5315448520050703</v>
      </c>
      <c r="AD1402" s="865">
        <v>0</v>
      </c>
      <c r="AE1402" s="360" t="s">
        <v>1991</v>
      </c>
      <c r="AF1402" s="844" t="s">
        <v>1954</v>
      </c>
      <c r="AG1402" s="364" t="s">
        <v>973</v>
      </c>
      <c r="AH1402" s="364" t="s">
        <v>1817</v>
      </c>
      <c r="AI1402" s="364">
        <v>10000</v>
      </c>
      <c r="AJ1402" s="364">
        <v>1000</v>
      </c>
      <c r="AK1402" s="364">
        <v>10000</v>
      </c>
      <c r="AL1402" s="359">
        <v>1.6E-2</v>
      </c>
      <c r="AM1402" s="359">
        <v>0.2</v>
      </c>
      <c r="AN1402" s="664" t="s">
        <v>2156</v>
      </c>
      <c r="AO1402" s="357" t="s">
        <v>1323</v>
      </c>
      <c r="AP1402" s="360" t="s">
        <v>1762</v>
      </c>
      <c r="AQ1402" s="366" t="s">
        <v>668</v>
      </c>
      <c r="AR1402" s="359">
        <v>3.2000000000000002E-3</v>
      </c>
      <c r="AS1402" s="359">
        <v>3.2000000000000002E-3</v>
      </c>
      <c r="AT1402" s="359" t="s">
        <v>1417</v>
      </c>
      <c r="AW1402"/>
      <c r="AX1402" s="198"/>
      <c r="AY1402" s="184"/>
      <c r="AZ1402" s="184"/>
      <c r="BA1402" s="184"/>
      <c r="BB1402" s="848"/>
      <c r="BC1402" s="184"/>
      <c r="BD1402" s="184"/>
      <c r="BE1402" s="184"/>
      <c r="BF1402" s="184"/>
      <c r="BG1402" s="848"/>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8.75">
      <c r="B1403" s="353" t="s">
        <v>89</v>
      </c>
      <c r="C1403" s="354">
        <v>31848209000133</v>
      </c>
      <c r="D1403" s="355" t="s">
        <v>13</v>
      </c>
      <c r="E1403" s="355" t="s">
        <v>615</v>
      </c>
      <c r="F1403" s="355" t="s">
        <v>619</v>
      </c>
      <c r="G1403" s="356" t="s">
        <v>34</v>
      </c>
      <c r="H1403" s="356" t="s">
        <v>1336</v>
      </c>
      <c r="I1403" s="356" t="s">
        <v>34</v>
      </c>
      <c r="J1403" s="356" t="s">
        <v>1417</v>
      </c>
      <c r="K1403" s="357" t="s">
        <v>48</v>
      </c>
      <c r="L1403" s="358"/>
      <c r="M1403" s="358" t="s">
        <v>34</v>
      </c>
      <c r="N1403" s="357">
        <v>494747</v>
      </c>
      <c r="O1403" s="357" t="s">
        <v>1320</v>
      </c>
      <c r="P1403" s="361">
        <v>43349</v>
      </c>
      <c r="Q1403" s="362">
        <v>29.424609010000001</v>
      </c>
      <c r="R1403" s="362">
        <v>45.018074805537886</v>
      </c>
      <c r="S1403" s="841">
        <v>121</v>
      </c>
      <c r="T1403" s="359">
        <v>9.2396672794180068E-2</v>
      </c>
      <c r="U1403" s="664">
        <v>0.92384783688667427</v>
      </c>
      <c r="V1403" s="359">
        <v>0.12350529685110834</v>
      </c>
      <c r="W1403" s="664">
        <v>1.0747555430941536</v>
      </c>
      <c r="X1403" s="359">
        <v>0.23166127196574049</v>
      </c>
      <c r="Y1403" s="664">
        <v>1.5235787628648083</v>
      </c>
      <c r="Z1403" s="359">
        <v>0.37111278006934922</v>
      </c>
      <c r="AA1403" s="664">
        <v>1.960076350786613</v>
      </c>
      <c r="AB1403" s="359">
        <v>3.3178041990975959E-2</v>
      </c>
      <c r="AC1403" s="363">
        <v>0.25892175298169434</v>
      </c>
      <c r="AD1403" s="865">
        <v>0</v>
      </c>
      <c r="AE1403" s="360" t="s">
        <v>1827</v>
      </c>
      <c r="AF1403" s="844" t="s">
        <v>1878</v>
      </c>
      <c r="AG1403" s="364" t="s">
        <v>1437</v>
      </c>
      <c r="AH1403" s="364" t="s">
        <v>1742</v>
      </c>
      <c r="AI1403" s="364">
        <v>0</v>
      </c>
      <c r="AJ1403" s="364">
        <v>0</v>
      </c>
      <c r="AK1403" s="364">
        <v>0</v>
      </c>
      <c r="AL1403" s="359">
        <v>0</v>
      </c>
      <c r="AM1403" s="359">
        <v>0</v>
      </c>
      <c r="AN1403" s="664" t="s">
        <v>64</v>
      </c>
      <c r="AO1403" s="357" t="s">
        <v>1323</v>
      </c>
      <c r="AP1403" s="360" t="s">
        <v>1762</v>
      </c>
      <c r="AQ1403" s="366" t="s">
        <v>698</v>
      </c>
      <c r="AR1403" s="359">
        <v>6.6666666666666697E-3</v>
      </c>
      <c r="AS1403" s="359">
        <v>6.6666666666666697E-3</v>
      </c>
      <c r="AT1403" s="359" t="s">
        <v>1417</v>
      </c>
      <c r="AW1403"/>
      <c r="AX1403" s="198"/>
      <c r="AY1403" s="184"/>
      <c r="AZ1403" s="184"/>
      <c r="BA1403" s="184"/>
      <c r="BB1403" s="848"/>
      <c r="BC1403" s="184"/>
      <c r="BD1403" s="184"/>
      <c r="BE1403" s="184"/>
      <c r="BF1403" s="184"/>
      <c r="BG1403" s="848"/>
      <c r="BH1403" s="186"/>
      <c r="BI1403" s="199"/>
      <c r="BJ1403" s="199"/>
      <c r="BK1403" s="199"/>
      <c r="BL1403" s="186"/>
      <c r="BM1403" s="186"/>
      <c r="BN1403" s="186"/>
      <c r="BO1403" s="186"/>
      <c r="BP1403" s="186"/>
      <c r="BQ1403" s="186"/>
      <c r="BR1403" s="186"/>
      <c r="BS1403" s="186"/>
      <c r="BT1403" s="187"/>
      <c r="BU1403" s="188"/>
      <c r="BV1403" s="189"/>
      <c r="BW1403" s="185"/>
      <c r="BX1403"/>
      <c r="BZ1403"/>
    </row>
    <row r="1404" spans="2:107" ht="18.75">
      <c r="B1404" s="353" t="s">
        <v>875</v>
      </c>
      <c r="C1404" s="354">
        <v>39281097000193</v>
      </c>
      <c r="D1404" s="355" t="s">
        <v>13</v>
      </c>
      <c r="E1404" s="355" t="s">
        <v>615</v>
      </c>
      <c r="F1404" s="355" t="s">
        <v>619</v>
      </c>
      <c r="G1404" s="356" t="s">
        <v>34</v>
      </c>
      <c r="H1404" s="356" t="s">
        <v>1336</v>
      </c>
      <c r="I1404" s="356" t="s">
        <v>34</v>
      </c>
      <c r="J1404" s="356" t="s">
        <v>611</v>
      </c>
      <c r="K1404" s="357" t="s">
        <v>48</v>
      </c>
      <c r="L1404" s="358"/>
      <c r="M1404" s="358" t="s">
        <v>1414</v>
      </c>
      <c r="N1404" s="357">
        <v>558885</v>
      </c>
      <c r="O1404" s="357" t="s">
        <v>1320</v>
      </c>
      <c r="P1404" s="361">
        <v>44136</v>
      </c>
      <c r="Q1404" s="362">
        <v>8.4096136099999992</v>
      </c>
      <c r="R1404" s="362">
        <v>9.1494412483266956</v>
      </c>
      <c r="S1404" s="841">
        <v>121</v>
      </c>
      <c r="T1404" s="359">
        <v>3.4408899801569026E-2</v>
      </c>
      <c r="U1404" s="664">
        <v>0.34404472249927359</v>
      </c>
      <c r="V1404" s="359">
        <v>4.8280972832759561E-2</v>
      </c>
      <c r="W1404" s="664">
        <v>0.42014589253238904</v>
      </c>
      <c r="X1404" s="359"/>
      <c r="Y1404" s="664"/>
      <c r="Z1404" s="359"/>
      <c r="AA1404" s="664"/>
      <c r="AB1404" s="359">
        <v>2.827334408783656E-2</v>
      </c>
      <c r="AC1404" s="363">
        <v>-2.3567713468394231</v>
      </c>
      <c r="AD1404" s="865">
        <v>39363097000132</v>
      </c>
      <c r="AE1404" s="360" t="s">
        <v>1813</v>
      </c>
      <c r="AF1404" s="844" t="s">
        <v>1760</v>
      </c>
      <c r="AG1404" s="364" t="s">
        <v>1435</v>
      </c>
      <c r="AH1404" s="364" t="s">
        <v>1817</v>
      </c>
      <c r="AI1404" s="364">
        <v>50000</v>
      </c>
      <c r="AJ1404" s="364">
        <v>50000</v>
      </c>
      <c r="AK1404" s="364">
        <v>50000</v>
      </c>
      <c r="AL1404" s="359">
        <v>5.0000000000000001E-3</v>
      </c>
      <c r="AM1404" s="359">
        <v>0</v>
      </c>
      <c r="AN1404" s="664" t="s">
        <v>34</v>
      </c>
      <c r="AO1404" s="357" t="s">
        <v>1323</v>
      </c>
      <c r="AP1404" s="360" t="s">
        <v>1762</v>
      </c>
      <c r="AQ1404" s="366" t="s">
        <v>679</v>
      </c>
      <c r="AR1404" s="359">
        <v>3.3333333333333301E-3</v>
      </c>
      <c r="AS1404" s="359">
        <v>3.3333333333333301E-3</v>
      </c>
      <c r="AT1404" s="359" t="s">
        <v>1417</v>
      </c>
      <c r="AW1404"/>
      <c r="AX1404" s="198"/>
      <c r="AY1404" s="184"/>
      <c r="AZ1404" s="184"/>
      <c r="BA1404" s="184"/>
      <c r="BB1404" s="848"/>
      <c r="BC1404" s="184"/>
      <c r="BD1404" s="184"/>
      <c r="BE1404" s="184"/>
      <c r="BF1404" s="184"/>
      <c r="BG1404" s="848"/>
      <c r="BH1404" s="186"/>
      <c r="BI1404" s="199"/>
      <c r="BJ1404" s="199"/>
      <c r="BK1404" s="199"/>
      <c r="BL1404" s="186"/>
      <c r="BM1404" s="186"/>
      <c r="BN1404" s="186"/>
      <c r="BO1404" s="186"/>
      <c r="BP1404" s="186"/>
      <c r="BQ1404" s="186"/>
      <c r="BR1404" s="186"/>
      <c r="BS1404" s="186"/>
      <c r="BT1404" s="187"/>
      <c r="BU1404" s="188"/>
      <c r="BV1404" s="189"/>
      <c r="BW1404" s="185"/>
      <c r="BX1404"/>
      <c r="BZ1404"/>
      <c r="CD1404" s="198"/>
      <c r="CE1404" s="184"/>
      <c r="CF1404" s="184"/>
      <c r="CG1404" s="184"/>
      <c r="CH1404" s="186"/>
      <c r="CI1404" s="184"/>
      <c r="CJ1404" s="184"/>
      <c r="CK1404" s="184"/>
      <c r="CL1404" s="184"/>
      <c r="CM1404" s="186"/>
      <c r="CN1404" s="186"/>
      <c r="CO1404" s="199"/>
      <c r="CP1404" s="199"/>
      <c r="CQ1404" s="199"/>
      <c r="CR1404" s="186"/>
      <c r="CS1404" s="186"/>
      <c r="CT1404" s="186"/>
      <c r="CU1404" s="186"/>
      <c r="CV1404" s="186"/>
      <c r="CW1404" s="186"/>
      <c r="CX1404" s="186"/>
      <c r="CY1404" s="186"/>
      <c r="CZ1404" s="187"/>
      <c r="DA1404" s="188"/>
      <c r="DB1404" s="189"/>
      <c r="DC1404" s="185"/>
    </row>
    <row r="1405" spans="2:107" ht="18.75">
      <c r="B1405" s="353" t="s">
        <v>1543</v>
      </c>
      <c r="C1405" s="354">
        <v>39363097000132</v>
      </c>
      <c r="D1405" s="355" t="s">
        <v>13</v>
      </c>
      <c r="E1405" s="355" t="s">
        <v>615</v>
      </c>
      <c r="F1405" s="355" t="s">
        <v>619</v>
      </c>
      <c r="G1405" s="356" t="s">
        <v>34</v>
      </c>
      <c r="H1405" s="356" t="s">
        <v>1336</v>
      </c>
      <c r="I1405" s="356" t="s">
        <v>34</v>
      </c>
      <c r="J1405" s="356" t="s">
        <v>611</v>
      </c>
      <c r="K1405" s="357" t="s">
        <v>48</v>
      </c>
      <c r="L1405" s="358"/>
      <c r="M1405" s="358" t="s">
        <v>1417</v>
      </c>
      <c r="N1405" s="357">
        <v>558877</v>
      </c>
      <c r="O1405" s="357" t="s">
        <v>1320</v>
      </c>
      <c r="P1405" s="361">
        <v>44136</v>
      </c>
      <c r="Q1405" s="362">
        <v>221.96695224000001</v>
      </c>
      <c r="R1405" s="362">
        <v>224.12381298454176</v>
      </c>
      <c r="S1405" s="841">
        <v>121</v>
      </c>
      <c r="T1405" s="359">
        <v>3.8982256656885594E-2</v>
      </c>
      <c r="U1405" s="664">
        <v>0.38977240630350235</v>
      </c>
      <c r="V1405" s="359">
        <v>5.3931700363505142E-2</v>
      </c>
      <c r="W1405" s="664">
        <v>0.46931909312398012</v>
      </c>
      <c r="X1405" s="359"/>
      <c r="Y1405" s="664"/>
      <c r="Z1405" s="359"/>
      <c r="AA1405" s="664"/>
      <c r="AB1405" s="359">
        <v>2.8507189270239576E-2</v>
      </c>
      <c r="AC1405" s="363">
        <v>-2.1392175537440115</v>
      </c>
      <c r="AD1405" s="865">
        <v>0</v>
      </c>
      <c r="AE1405" s="360" t="s">
        <v>1813</v>
      </c>
      <c r="AF1405" s="844" t="s">
        <v>1760</v>
      </c>
      <c r="AG1405" s="364" t="s">
        <v>1435</v>
      </c>
      <c r="AH1405" s="364" t="s">
        <v>1817</v>
      </c>
      <c r="AI1405" s="364">
        <v>100000</v>
      </c>
      <c r="AJ1405" s="364">
        <v>100000</v>
      </c>
      <c r="AK1405" s="364">
        <v>100000</v>
      </c>
      <c r="AL1405" s="359">
        <v>5.0000000000000001E-3</v>
      </c>
      <c r="AM1405" s="359">
        <v>0.1</v>
      </c>
      <c r="AN1405" s="664" t="s">
        <v>34</v>
      </c>
      <c r="AO1405" s="357" t="s">
        <v>1323</v>
      </c>
      <c r="AP1405" s="360" t="s">
        <v>1762</v>
      </c>
      <c r="AQ1405" s="366" t="s">
        <v>679</v>
      </c>
      <c r="AR1405" s="359">
        <v>0</v>
      </c>
      <c r="AS1405" s="359">
        <v>0</v>
      </c>
      <c r="AT1405" s="359" t="s">
        <v>1417</v>
      </c>
      <c r="AW1405"/>
      <c r="AX1405" s="198"/>
      <c r="AY1405" s="184"/>
      <c r="AZ1405" s="184"/>
      <c r="BA1405" s="184"/>
      <c r="BB1405" s="848"/>
      <c r="BC1405" s="184"/>
      <c r="BD1405" s="184"/>
      <c r="BE1405" s="184"/>
      <c r="BF1405" s="184"/>
      <c r="BG1405" s="848"/>
      <c r="BH1405" s="186"/>
      <c r="BI1405" s="199"/>
      <c r="BJ1405" s="199"/>
      <c r="BK1405" s="199"/>
      <c r="BL1405" s="186"/>
      <c r="BM1405" s="186"/>
      <c r="BN1405" s="186"/>
      <c r="BO1405" s="186"/>
      <c r="BP1405" s="186"/>
      <c r="BQ1405" s="186"/>
      <c r="BR1405" s="186"/>
      <c r="BS1405" s="186"/>
      <c r="BT1405" s="187"/>
      <c r="BU1405" s="188"/>
      <c r="BV1405" s="189"/>
      <c r="BW1405" s="185"/>
      <c r="BX1405"/>
      <c r="BZ1405"/>
    </row>
    <row r="1406" spans="2:107" ht="18.75">
      <c r="B1406" s="353" t="s">
        <v>1572</v>
      </c>
      <c r="C1406" s="354">
        <v>19009392000188</v>
      </c>
      <c r="D1406" s="355" t="s">
        <v>13</v>
      </c>
      <c r="E1406" s="355" t="s">
        <v>615</v>
      </c>
      <c r="F1406" s="355" t="s">
        <v>619</v>
      </c>
      <c r="G1406" s="356" t="s">
        <v>34</v>
      </c>
      <c r="H1406" s="356" t="s">
        <v>1337</v>
      </c>
      <c r="I1406" s="356" t="s">
        <v>34</v>
      </c>
      <c r="J1406" s="356" t="s">
        <v>611</v>
      </c>
      <c r="K1406" s="357" t="s">
        <v>48</v>
      </c>
      <c r="L1406" s="358"/>
      <c r="M1406" s="358" t="s">
        <v>1417</v>
      </c>
      <c r="N1406" s="357">
        <v>357898</v>
      </c>
      <c r="O1406" s="357" t="s">
        <v>1320</v>
      </c>
      <c r="P1406" s="361">
        <v>41637</v>
      </c>
      <c r="Q1406" s="362">
        <v>2697.2221039999999</v>
      </c>
      <c r="R1406" s="362">
        <v>2120.8053170655871</v>
      </c>
      <c r="S1406" s="841">
        <v>121</v>
      </c>
      <c r="T1406" s="359">
        <v>0.53249358784053347</v>
      </c>
      <c r="U1406" s="664">
        <v>5.3242506943766044</v>
      </c>
      <c r="V1406" s="359">
        <v>0.57219804717175293</v>
      </c>
      <c r="W1406" s="664">
        <v>4.9793250866549581</v>
      </c>
      <c r="X1406" s="359">
        <v>0.92034853397586813</v>
      </c>
      <c r="Y1406" s="664">
        <v>6.0529041772971128</v>
      </c>
      <c r="Z1406" s="359">
        <v>1.1216347333070118</v>
      </c>
      <c r="AA1406" s="664">
        <v>5.9240474406866168</v>
      </c>
      <c r="AB1406" s="359">
        <v>0.20712839146477793</v>
      </c>
      <c r="AC1406" s="363">
        <v>2.2077285681582146</v>
      </c>
      <c r="AD1406" s="865">
        <v>18764148000168</v>
      </c>
      <c r="AE1406" s="360" t="s">
        <v>1745</v>
      </c>
      <c r="AF1406" s="844" t="s">
        <v>1746</v>
      </c>
      <c r="AG1406" s="364" t="s">
        <v>1557</v>
      </c>
      <c r="AH1406" s="364" t="s">
        <v>1817</v>
      </c>
      <c r="AI1406" s="364">
        <v>1000000</v>
      </c>
      <c r="AJ1406" s="364">
        <v>200000</v>
      </c>
      <c r="AK1406" s="364">
        <v>1000000</v>
      </c>
      <c r="AL1406" s="359">
        <v>0</v>
      </c>
      <c r="AM1406" s="359">
        <v>0</v>
      </c>
      <c r="AN1406" s="664" t="s">
        <v>64</v>
      </c>
      <c r="AO1406" s="357" t="s">
        <v>1323</v>
      </c>
      <c r="AP1406" s="360" t="s">
        <v>1762</v>
      </c>
      <c r="AQ1406" s="366" t="s">
        <v>679</v>
      </c>
      <c r="AR1406" s="359">
        <v>0</v>
      </c>
      <c r="AS1406" s="359">
        <v>0</v>
      </c>
      <c r="AT1406" s="359" t="s">
        <v>1417</v>
      </c>
      <c r="AW1406"/>
      <c r="AX1406" s="198"/>
      <c r="AY1406" s="184"/>
      <c r="AZ1406" s="184"/>
      <c r="BA1406" s="184"/>
      <c r="BB1406" s="848"/>
      <c r="BC1406" s="184"/>
      <c r="BD1406" s="184"/>
      <c r="BE1406" s="184"/>
      <c r="BF1406" s="184"/>
      <c r="BG1406" s="848"/>
      <c r="BH1406" s="186"/>
      <c r="BI1406" s="199"/>
      <c r="BJ1406" s="199"/>
      <c r="BK1406" s="199"/>
      <c r="BL1406" s="186"/>
      <c r="BM1406" s="186"/>
      <c r="BN1406" s="186"/>
      <c r="BO1406" s="186"/>
      <c r="BP1406" s="186"/>
      <c r="BQ1406" s="186"/>
      <c r="BR1406" s="186"/>
      <c r="BS1406" s="186"/>
      <c r="BT1406" s="187"/>
      <c r="BU1406" s="188"/>
      <c r="BV1406" s="189"/>
      <c r="BW1406" s="185"/>
      <c r="BX1406"/>
      <c r="BZ1406"/>
    </row>
    <row r="1407" spans="2:107" ht="18.75">
      <c r="B1407" s="353" t="s">
        <v>1430</v>
      </c>
      <c r="C1407" s="660">
        <v>12809201000113</v>
      </c>
      <c r="D1407" s="662" t="s">
        <v>13</v>
      </c>
      <c r="E1407" s="662" t="s">
        <v>615</v>
      </c>
      <c r="F1407" s="662" t="s">
        <v>619</v>
      </c>
      <c r="G1407" s="10" t="s">
        <v>34</v>
      </c>
      <c r="H1407" s="10" t="s">
        <v>1337</v>
      </c>
      <c r="I1407" s="10" t="s">
        <v>34</v>
      </c>
      <c r="J1407" s="10" t="s">
        <v>611</v>
      </c>
      <c r="K1407" s="357" t="s">
        <v>48</v>
      </c>
      <c r="L1407" s="358"/>
      <c r="M1407" s="358" t="s">
        <v>1414</v>
      </c>
      <c r="N1407" s="357">
        <v>263486</v>
      </c>
      <c r="O1407" s="357" t="s">
        <v>1323</v>
      </c>
      <c r="P1407" s="361">
        <v>40515</v>
      </c>
      <c r="Q1407" s="362">
        <v>3192.6179063</v>
      </c>
      <c r="R1407" s="362">
        <v>2681.9968985561718</v>
      </c>
      <c r="S1407" s="841">
        <v>121</v>
      </c>
      <c r="T1407" s="359">
        <v>0.53746839668714941</v>
      </c>
      <c r="U1407" s="664">
        <v>5.3739923815270565</v>
      </c>
      <c r="V1407" s="359">
        <v>0.5771696083458473</v>
      </c>
      <c r="W1407" s="664">
        <v>5.0225881131479122</v>
      </c>
      <c r="X1407" s="359">
        <v>0.93099863975330921</v>
      </c>
      <c r="Y1407" s="664">
        <v>6.1229472831088287</v>
      </c>
      <c r="Z1407" s="359">
        <v>1.1387998754054016</v>
      </c>
      <c r="AA1407" s="664">
        <v>6.0147071832011658</v>
      </c>
      <c r="AB1407" s="359">
        <v>0.20711674715200096</v>
      </c>
      <c r="AC1407" s="363">
        <v>2.2318563546592318</v>
      </c>
      <c r="AD1407" s="865">
        <v>12808980000132</v>
      </c>
      <c r="AE1407" s="360" t="s">
        <v>1850</v>
      </c>
      <c r="AF1407" s="844" t="s">
        <v>1783</v>
      </c>
      <c r="AG1407" s="364" t="s">
        <v>59</v>
      </c>
      <c r="AH1407" s="364" t="s">
        <v>1817</v>
      </c>
      <c r="AI1407" s="364">
        <v>1000000</v>
      </c>
      <c r="AJ1407" s="364">
        <v>0</v>
      </c>
      <c r="AK1407" s="364">
        <v>0</v>
      </c>
      <c r="AL1407" s="359">
        <v>0</v>
      </c>
      <c r="AM1407" s="359">
        <v>0.2</v>
      </c>
      <c r="AN1407" s="664" t="s">
        <v>64</v>
      </c>
      <c r="AO1407" s="357" t="s">
        <v>1323</v>
      </c>
      <c r="AP1407" s="360" t="s">
        <v>1762</v>
      </c>
      <c r="AQ1407" s="366" t="s">
        <v>679</v>
      </c>
      <c r="AR1407" s="359">
        <v>0</v>
      </c>
      <c r="AS1407" s="359">
        <v>0</v>
      </c>
      <c r="AT1407" s="359" t="s">
        <v>1417</v>
      </c>
    </row>
    <row r="1408" spans="2:107" ht="18.75">
      <c r="B1408" s="353" t="s">
        <v>923</v>
      </c>
      <c r="C1408" s="660">
        <v>22652091000182</v>
      </c>
      <c r="D1408" s="662" t="s">
        <v>11</v>
      </c>
      <c r="E1408" s="662" t="s">
        <v>620</v>
      </c>
      <c r="F1408" s="662" t="s">
        <v>672</v>
      </c>
      <c r="G1408" s="10" t="s">
        <v>738</v>
      </c>
      <c r="H1408" s="10" t="s">
        <v>34</v>
      </c>
      <c r="I1408" s="10" t="s">
        <v>1303</v>
      </c>
      <c r="J1408" s="10" t="s">
        <v>608</v>
      </c>
      <c r="K1408" s="357" t="s">
        <v>48</v>
      </c>
      <c r="L1408" s="358"/>
      <c r="M1408" s="358" t="s">
        <v>34</v>
      </c>
      <c r="N1408" s="357">
        <v>412112</v>
      </c>
      <c r="O1408" s="357" t="s">
        <v>1320</v>
      </c>
      <c r="P1408" s="361">
        <v>42356</v>
      </c>
      <c r="Q1408" s="362">
        <v>1575.0591489999999</v>
      </c>
      <c r="R1408" s="362">
        <v>1350.9799201129035</v>
      </c>
      <c r="S1408" s="841">
        <v>121</v>
      </c>
      <c r="T1408" s="359">
        <v>0.11871916161260621</v>
      </c>
      <c r="U1408" s="664">
        <v>1.1870388547120305</v>
      </c>
      <c r="V1408" s="359">
        <v>0.14858735917667576</v>
      </c>
      <c r="W1408" s="664">
        <v>1.2930221778372342</v>
      </c>
      <c r="X1408" s="359">
        <v>0.28728280751867175</v>
      </c>
      <c r="Y1408" s="664">
        <v>1.8893878150524712</v>
      </c>
      <c r="Z1408" s="359">
        <v>0.40075806775081491</v>
      </c>
      <c r="AA1408" s="664">
        <v>2.116651468695105</v>
      </c>
      <c r="AB1408" s="359">
        <v>4.1705660584250188E-3</v>
      </c>
      <c r="AC1408" s="363">
        <v>8.0738630312182043</v>
      </c>
      <c r="AD1408" s="865">
        <v>0</v>
      </c>
      <c r="AE1408" s="360" t="s">
        <v>1901</v>
      </c>
      <c r="AF1408" s="844" t="s">
        <v>1760</v>
      </c>
      <c r="AG1408" s="364" t="s">
        <v>1435</v>
      </c>
      <c r="AH1408" s="364" t="s">
        <v>1742</v>
      </c>
      <c r="AI1408" s="364">
        <v>1000</v>
      </c>
      <c r="AJ1408" s="364">
        <v>100</v>
      </c>
      <c r="AK1408" s="364">
        <v>1000</v>
      </c>
      <c r="AL1408" s="359">
        <v>0.01</v>
      </c>
      <c r="AM1408" s="359">
        <v>0</v>
      </c>
      <c r="AN1408" s="664" t="s">
        <v>2175</v>
      </c>
      <c r="AO1408" s="357" t="s">
        <v>1323</v>
      </c>
      <c r="AP1408" s="360" t="s">
        <v>1762</v>
      </c>
      <c r="AQ1408" s="366" t="s">
        <v>671</v>
      </c>
      <c r="AR1408" s="359">
        <v>3.0000000000000001E-3</v>
      </c>
      <c r="AS1408" s="359">
        <v>3.0000000000000001E-3</v>
      </c>
      <c r="AT1408" s="359" t="s">
        <v>1417</v>
      </c>
    </row>
    <row r="1409" spans="2:46" ht="18.75">
      <c r="B1409" s="353" t="s">
        <v>387</v>
      </c>
      <c r="C1409" s="660">
        <v>19727078000130</v>
      </c>
      <c r="D1409" s="662" t="s">
        <v>14</v>
      </c>
      <c r="E1409" s="662" t="s">
        <v>607</v>
      </c>
      <c r="F1409" s="662" t="s">
        <v>1417</v>
      </c>
      <c r="G1409" s="10" t="s">
        <v>1417</v>
      </c>
      <c r="H1409" s="10" t="s">
        <v>34</v>
      </c>
      <c r="I1409" s="10" t="s">
        <v>34</v>
      </c>
      <c r="J1409" s="10" t="s">
        <v>608</v>
      </c>
      <c r="K1409" s="357" t="s">
        <v>48</v>
      </c>
      <c r="L1409" s="358"/>
      <c r="M1409" s="358" t="s">
        <v>1414</v>
      </c>
      <c r="N1409" s="357">
        <v>569666</v>
      </c>
      <c r="O1409" s="357" t="s">
        <v>1320</v>
      </c>
      <c r="P1409" s="361">
        <v>44214</v>
      </c>
      <c r="Q1409" s="362">
        <v>0</v>
      </c>
      <c r="R1409" s="362">
        <v>0</v>
      </c>
      <c r="S1409" s="841">
        <v>122</v>
      </c>
      <c r="T1409" s="359"/>
      <c r="U1409" s="664"/>
      <c r="V1409" s="359"/>
      <c r="W1409" s="664"/>
      <c r="X1409" s="359"/>
      <c r="Y1409" s="664"/>
      <c r="Z1409" s="359"/>
      <c r="AA1409" s="664"/>
      <c r="AB1409" s="359"/>
      <c r="AC1409" s="363"/>
      <c r="AD1409" s="865">
        <v>0</v>
      </c>
      <c r="AE1409" s="360" t="s">
        <v>2691</v>
      </c>
      <c r="AF1409" s="844" t="s">
        <v>1760</v>
      </c>
      <c r="AG1409" s="364" t="s">
        <v>1435</v>
      </c>
      <c r="AH1409" s="364" t="s">
        <v>1747</v>
      </c>
      <c r="AI1409" s="364">
        <v>5000</v>
      </c>
      <c r="AJ1409" s="364">
        <v>100</v>
      </c>
      <c r="AK1409" s="364">
        <v>5000</v>
      </c>
      <c r="AL1409" s="359">
        <v>0.02</v>
      </c>
      <c r="AM1409" s="359">
        <v>0.2</v>
      </c>
      <c r="AN1409" s="664" t="s">
        <v>34</v>
      </c>
      <c r="AO1409" s="357" t="s">
        <v>1323</v>
      </c>
      <c r="AP1409" s="360" t="s">
        <v>1744</v>
      </c>
      <c r="AQ1409" s="366" t="s">
        <v>659</v>
      </c>
      <c r="AR1409" s="359">
        <v>2E-3</v>
      </c>
      <c r="AS1409" s="359">
        <v>2E-3</v>
      </c>
      <c r="AT1409" s="359" t="s">
        <v>1417</v>
      </c>
    </row>
    <row r="1410" spans="2:46" ht="18.75">
      <c r="B1410" s="353" t="s">
        <v>1285</v>
      </c>
      <c r="C1410" s="660">
        <v>46329524000121</v>
      </c>
      <c r="D1410" s="662" t="s">
        <v>14</v>
      </c>
      <c r="E1410" s="662" t="s">
        <v>607</v>
      </c>
      <c r="F1410" s="662" t="s">
        <v>1316</v>
      </c>
      <c r="G1410" s="10" t="s">
        <v>1417</v>
      </c>
      <c r="H1410" s="10" t="s">
        <v>34</v>
      </c>
      <c r="I1410" s="10" t="s">
        <v>34</v>
      </c>
      <c r="J1410" s="10" t="s">
        <v>608</v>
      </c>
      <c r="K1410" s="357" t="s">
        <v>48</v>
      </c>
      <c r="L1410" s="358"/>
      <c r="M1410" s="358" t="s">
        <v>1414</v>
      </c>
      <c r="N1410" s="357">
        <v>659622</v>
      </c>
      <c r="O1410" s="357" t="s">
        <v>1320</v>
      </c>
      <c r="P1410" s="361">
        <v>44711</v>
      </c>
      <c r="Q1410" s="362"/>
      <c r="R1410" s="362"/>
      <c r="S1410" s="841">
        <v>122</v>
      </c>
      <c r="T1410" s="359"/>
      <c r="U1410" s="664"/>
      <c r="V1410" s="359"/>
      <c r="W1410" s="664"/>
      <c r="X1410" s="359"/>
      <c r="Y1410" s="664"/>
      <c r="Z1410" s="359"/>
      <c r="AA1410" s="664"/>
      <c r="AB1410" s="359"/>
      <c r="AC1410" s="363"/>
      <c r="AD1410" s="865">
        <v>46465003000100</v>
      </c>
      <c r="AE1410" s="360" t="s">
        <v>1813</v>
      </c>
      <c r="AF1410" s="844" t="s">
        <v>1760</v>
      </c>
      <c r="AG1410" s="364" t="s">
        <v>1435</v>
      </c>
      <c r="AH1410" s="364" t="s">
        <v>1742</v>
      </c>
      <c r="AI1410" s="364">
        <v>0</v>
      </c>
      <c r="AJ1410" s="364">
        <v>0</v>
      </c>
      <c r="AK1410" s="364">
        <v>0</v>
      </c>
      <c r="AL1410" s="359">
        <v>0</v>
      </c>
      <c r="AM1410" s="359">
        <v>0</v>
      </c>
      <c r="AN1410" s="664" t="s">
        <v>2161</v>
      </c>
      <c r="AO1410" s="357" t="s">
        <v>1323</v>
      </c>
      <c r="AP1410" s="360" t="s">
        <v>1744</v>
      </c>
      <c r="AQ1410" s="366" t="s">
        <v>659</v>
      </c>
      <c r="AR1410" s="359">
        <v>0</v>
      </c>
      <c r="AS1410" s="359">
        <v>0</v>
      </c>
      <c r="AT1410" s="359" t="s">
        <v>1417</v>
      </c>
    </row>
    <row r="1411" spans="2:46" ht="18.75">
      <c r="B1411" s="353" t="s">
        <v>912</v>
      </c>
      <c r="C1411" s="660">
        <v>38948507000144</v>
      </c>
      <c r="D1411" s="662" t="s">
        <v>14</v>
      </c>
      <c r="E1411" s="662" t="s">
        <v>607</v>
      </c>
      <c r="F1411" s="662" t="s">
        <v>1316</v>
      </c>
      <c r="G1411" s="10" t="s">
        <v>1417</v>
      </c>
      <c r="H1411" s="10" t="s">
        <v>34</v>
      </c>
      <c r="I1411" s="10" t="s">
        <v>34</v>
      </c>
      <c r="J1411" s="10" t="s">
        <v>608</v>
      </c>
      <c r="K1411" s="357" t="s">
        <v>48</v>
      </c>
      <c r="L1411" s="358"/>
      <c r="M1411" s="358" t="s">
        <v>1414</v>
      </c>
      <c r="N1411" s="357">
        <v>558907</v>
      </c>
      <c r="O1411" s="357" t="s">
        <v>1320</v>
      </c>
      <c r="P1411" s="361">
        <v>44106</v>
      </c>
      <c r="Q1411" s="362">
        <v>8.6032472099999993</v>
      </c>
      <c r="R1411" s="362">
        <v>10.891412672629478</v>
      </c>
      <c r="S1411" s="841">
        <v>122</v>
      </c>
      <c r="T1411" s="359">
        <v>-5.4250126656893327E-2</v>
      </c>
      <c r="U1411" s="664">
        <v>-0.54243146043193802</v>
      </c>
      <c r="V1411" s="359">
        <v>-0.13929296123615853</v>
      </c>
      <c r="W1411" s="664">
        <v>-1.2121413900412561</v>
      </c>
      <c r="X1411" s="359">
        <v>-0.2452706999999994</v>
      </c>
      <c r="Y1411" s="664">
        <v>-1.6130845976199599</v>
      </c>
      <c r="Z1411" s="359"/>
      <c r="AA1411" s="664"/>
      <c r="AB1411" s="359">
        <v>0.2739390374091587</v>
      </c>
      <c r="AC1411" s="363">
        <v>-0.92797194477534539</v>
      </c>
      <c r="AD1411" s="865">
        <v>18872811000148</v>
      </c>
      <c r="AE1411" s="360" t="s">
        <v>1813</v>
      </c>
      <c r="AF1411" s="844" t="s">
        <v>1760</v>
      </c>
      <c r="AG1411" s="364" t="s">
        <v>1435</v>
      </c>
      <c r="AH1411" s="364" t="s">
        <v>1742</v>
      </c>
      <c r="AI1411" s="364">
        <v>0</v>
      </c>
      <c r="AJ1411" s="364">
        <v>0</v>
      </c>
      <c r="AK1411" s="364">
        <v>0</v>
      </c>
      <c r="AL1411" s="359">
        <v>5.0000000000000001E-3</v>
      </c>
      <c r="AM1411" s="359">
        <v>0.05</v>
      </c>
      <c r="AN1411" s="664" t="s">
        <v>34</v>
      </c>
      <c r="AO1411" s="357" t="s">
        <v>1323</v>
      </c>
      <c r="AP1411" s="360" t="s">
        <v>1744</v>
      </c>
      <c r="AQ1411" s="366" t="s">
        <v>659</v>
      </c>
      <c r="AR1411" s="359">
        <v>3.3333333333333301E-3</v>
      </c>
      <c r="AS1411" s="359">
        <v>3.3333333333333301E-3</v>
      </c>
      <c r="AT1411" s="359" t="s">
        <v>1417</v>
      </c>
    </row>
    <row r="1412" spans="2:46" ht="18.75">
      <c r="B1412" s="353" t="s">
        <v>36</v>
      </c>
      <c r="C1412" s="660">
        <v>23957096000186</v>
      </c>
      <c r="D1412" s="662" t="s">
        <v>11</v>
      </c>
      <c r="E1412" s="662" t="s">
        <v>620</v>
      </c>
      <c r="F1412" s="662" t="s">
        <v>685</v>
      </c>
      <c r="G1412" s="10" t="s">
        <v>738</v>
      </c>
      <c r="H1412" s="10" t="s">
        <v>34</v>
      </c>
      <c r="I1412" s="10" t="s">
        <v>1318</v>
      </c>
      <c r="J1412" s="10" t="s">
        <v>608</v>
      </c>
      <c r="K1412" s="357" t="s">
        <v>48</v>
      </c>
      <c r="L1412" s="358"/>
      <c r="M1412" s="358" t="s">
        <v>34</v>
      </c>
      <c r="N1412" s="357">
        <v>425559</v>
      </c>
      <c r="O1412" s="357" t="s">
        <v>1320</v>
      </c>
      <c r="P1412" s="361">
        <v>42641</v>
      </c>
      <c r="Q1412" s="362">
        <v>293.633871</v>
      </c>
      <c r="R1412" s="362">
        <v>272.09846532258081</v>
      </c>
      <c r="S1412" s="841">
        <v>180</v>
      </c>
      <c r="T1412" s="359">
        <v>8.2811465709193177E-2</v>
      </c>
      <c r="U1412" s="664">
        <v>0.82800809976430312</v>
      </c>
      <c r="V1412" s="359">
        <v>9.8983387933548883E-2</v>
      </c>
      <c r="W1412" s="664">
        <v>0.86136341977357</v>
      </c>
      <c r="X1412" s="359">
        <v>0.16233807066494754</v>
      </c>
      <c r="Y1412" s="664">
        <v>1.0676572513429781</v>
      </c>
      <c r="Z1412" s="359">
        <v>0.23501780471551048</v>
      </c>
      <c r="AA1412" s="664">
        <v>1.24127452832688</v>
      </c>
      <c r="AB1412" s="359">
        <v>9.1367056897562436E-3</v>
      </c>
      <c r="AC1412" s="363">
        <v>-1.7436691807439324</v>
      </c>
      <c r="AD1412" s="865">
        <v>0</v>
      </c>
      <c r="AE1412" s="360" t="s">
        <v>1952</v>
      </c>
      <c r="AF1412" s="844" t="s">
        <v>1799</v>
      </c>
      <c r="AG1412" s="364" t="s">
        <v>736</v>
      </c>
      <c r="AH1412" s="364" t="s">
        <v>1742</v>
      </c>
      <c r="AI1412" s="364">
        <v>5000</v>
      </c>
      <c r="AJ1412" s="364">
        <v>5000</v>
      </c>
      <c r="AK1412" s="364">
        <v>5000</v>
      </c>
      <c r="AL1412" s="359">
        <v>0.02</v>
      </c>
      <c r="AM1412" s="359">
        <v>0.2</v>
      </c>
      <c r="AN1412" s="664" t="s">
        <v>2156</v>
      </c>
      <c r="AO1412" s="357" t="s">
        <v>1323</v>
      </c>
      <c r="AP1412" s="360" t="s">
        <v>1762</v>
      </c>
      <c r="AQ1412" s="366" t="s">
        <v>686</v>
      </c>
      <c r="AR1412" s="359">
        <v>3.3333333333333301E-3</v>
      </c>
      <c r="AS1412" s="359">
        <v>3.3333333333333301E-3</v>
      </c>
      <c r="AT1412" s="359" t="s">
        <v>1417</v>
      </c>
    </row>
    <row r="1413" spans="2:46" ht="18.75">
      <c r="B1413" s="353" t="s">
        <v>549</v>
      </c>
      <c r="C1413" s="660">
        <v>21732670000172</v>
      </c>
      <c r="D1413" s="662" t="s">
        <v>14</v>
      </c>
      <c r="E1413" s="662" t="s">
        <v>15</v>
      </c>
      <c r="F1413" s="662" t="s">
        <v>16</v>
      </c>
      <c r="G1413" s="10" t="s">
        <v>1417</v>
      </c>
      <c r="H1413" s="10" t="s">
        <v>34</v>
      </c>
      <c r="I1413" s="10" t="s">
        <v>34</v>
      </c>
      <c r="J1413" s="10" t="s">
        <v>608</v>
      </c>
      <c r="K1413" s="357" t="s">
        <v>48</v>
      </c>
      <c r="L1413" s="358"/>
      <c r="M1413" s="358" t="s">
        <v>1414</v>
      </c>
      <c r="N1413" s="357">
        <v>403806</v>
      </c>
      <c r="O1413" s="357" t="s">
        <v>1320</v>
      </c>
      <c r="P1413" s="361">
        <v>42204</v>
      </c>
      <c r="Q1413" s="362">
        <v>340.06290000000001</v>
      </c>
      <c r="R1413" s="362">
        <v>323.46021852191251</v>
      </c>
      <c r="S1413" s="841">
        <v>180</v>
      </c>
      <c r="T1413" s="359">
        <v>8.9356024238716136E-2</v>
      </c>
      <c r="U1413" s="664">
        <v>0.89344526387459844</v>
      </c>
      <c r="V1413" s="359">
        <v>0.10858652074127639</v>
      </c>
      <c r="W1413" s="664">
        <v>0.94493084950589123</v>
      </c>
      <c r="X1413" s="359">
        <v>0.14367926787244656</v>
      </c>
      <c r="Y1413" s="664">
        <v>0.94494293041262767</v>
      </c>
      <c r="Z1413" s="359">
        <v>0.18573188352655157</v>
      </c>
      <c r="AA1413" s="664">
        <v>0.98096506517349868</v>
      </c>
      <c r="AB1413" s="359">
        <v>6.5144699022097713E-2</v>
      </c>
      <c r="AC1413" s="363">
        <v>-9.7141584994990579E-2</v>
      </c>
      <c r="AD1413" s="865">
        <v>18447898000106</v>
      </c>
      <c r="AE1413" s="360" t="s">
        <v>1863</v>
      </c>
      <c r="AF1413" s="844" t="s">
        <v>1741</v>
      </c>
      <c r="AG1413" s="364" t="s">
        <v>1436</v>
      </c>
      <c r="AH1413" s="364" t="s">
        <v>1742</v>
      </c>
      <c r="AI1413" s="364">
        <v>25000</v>
      </c>
      <c r="AJ1413" s="364">
        <v>5000</v>
      </c>
      <c r="AK1413" s="364">
        <v>5000</v>
      </c>
      <c r="AL1413" s="359">
        <v>5.5000000000000005E-3</v>
      </c>
      <c r="AM1413" s="359">
        <v>0.2</v>
      </c>
      <c r="AN1413" s="664" t="s">
        <v>2156</v>
      </c>
      <c r="AO1413" s="357" t="s">
        <v>1323</v>
      </c>
      <c r="AP1413" s="360" t="s">
        <v>1762</v>
      </c>
      <c r="AQ1413" s="366" t="s">
        <v>671</v>
      </c>
      <c r="AR1413" s="359">
        <v>1.2833333333333299E-3</v>
      </c>
      <c r="AS1413" s="359">
        <v>1.2833333333333299E-3</v>
      </c>
      <c r="AT1413" s="359" t="s">
        <v>1417</v>
      </c>
    </row>
    <row r="1414" spans="2:46" ht="18.75">
      <c r="B1414" s="353" t="s">
        <v>751</v>
      </c>
      <c r="C1414" s="660">
        <v>30910036000173</v>
      </c>
      <c r="D1414" s="662" t="s">
        <v>11</v>
      </c>
      <c r="E1414" s="662" t="s">
        <v>620</v>
      </c>
      <c r="F1414" s="662" t="s">
        <v>663</v>
      </c>
      <c r="G1414" s="10" t="s">
        <v>738</v>
      </c>
      <c r="H1414" s="10" t="s">
        <v>34</v>
      </c>
      <c r="I1414" s="10" t="s">
        <v>1303</v>
      </c>
      <c r="J1414" s="10" t="s">
        <v>608</v>
      </c>
      <c r="K1414" s="357" t="s">
        <v>48</v>
      </c>
      <c r="L1414" s="358"/>
      <c r="M1414" s="358" t="s">
        <v>1414</v>
      </c>
      <c r="N1414" s="357">
        <v>476250</v>
      </c>
      <c r="O1414" s="357" t="s">
        <v>1320</v>
      </c>
      <c r="P1414" s="361">
        <v>43355</v>
      </c>
      <c r="Q1414" s="362">
        <v>550.80994822000002</v>
      </c>
      <c r="R1414" s="362">
        <v>638.48034196513936</v>
      </c>
      <c r="S1414" s="841">
        <v>181</v>
      </c>
      <c r="T1414" s="359">
        <v>0.10312293243582005</v>
      </c>
      <c r="U1414" s="664">
        <v>1.0310966313306893</v>
      </c>
      <c r="V1414" s="359">
        <v>0.11934073126115097</v>
      </c>
      <c r="W1414" s="664">
        <v>1.0385150735231863</v>
      </c>
      <c r="X1414" s="359">
        <v>0.19218554788009379</v>
      </c>
      <c r="Y1414" s="664">
        <v>1.2639567105672769</v>
      </c>
      <c r="Z1414" s="359">
        <v>0.29518427209175258</v>
      </c>
      <c r="AA1414" s="664">
        <v>1.5590508921387349</v>
      </c>
      <c r="AB1414" s="359">
        <v>4.1351718757221441E-3</v>
      </c>
      <c r="AC1414" s="363">
        <v>1.070318558904753</v>
      </c>
      <c r="AD1414" s="865">
        <v>0</v>
      </c>
      <c r="AE1414" s="360" t="s">
        <v>1818</v>
      </c>
      <c r="AF1414" s="844" t="s">
        <v>1760</v>
      </c>
      <c r="AG1414" s="364" t="s">
        <v>1435</v>
      </c>
      <c r="AH1414" s="364" t="s">
        <v>1742</v>
      </c>
      <c r="AI1414" s="364">
        <v>25000</v>
      </c>
      <c r="AJ1414" s="364">
        <v>5000</v>
      </c>
      <c r="AK1414" s="364">
        <v>10000</v>
      </c>
      <c r="AL1414" s="359">
        <v>1.6E-2</v>
      </c>
      <c r="AM1414" s="359">
        <v>0.2</v>
      </c>
      <c r="AN1414" s="664" t="s">
        <v>64</v>
      </c>
      <c r="AO1414" s="357" t="s">
        <v>1323</v>
      </c>
      <c r="AP1414" s="360" t="s">
        <v>1749</v>
      </c>
      <c r="AQ1414" s="366" t="s">
        <v>675</v>
      </c>
      <c r="AR1414" s="359">
        <v>0</v>
      </c>
      <c r="AS1414" s="359">
        <v>0</v>
      </c>
      <c r="AT1414" s="359" t="s">
        <v>1417</v>
      </c>
    </row>
    <row r="1415" spans="2:46" ht="18.75">
      <c r="B1415" s="353" t="s">
        <v>514</v>
      </c>
      <c r="C1415" s="660">
        <v>37284388000100</v>
      </c>
      <c r="D1415" s="662" t="s">
        <v>11</v>
      </c>
      <c r="E1415" s="662" t="s">
        <v>620</v>
      </c>
      <c r="F1415" s="662" t="s">
        <v>663</v>
      </c>
      <c r="G1415" s="10" t="s">
        <v>738</v>
      </c>
      <c r="H1415" s="10" t="s">
        <v>34</v>
      </c>
      <c r="I1415" s="10" t="s">
        <v>1417</v>
      </c>
      <c r="J1415" s="10" t="s">
        <v>608</v>
      </c>
      <c r="K1415" s="357" t="s">
        <v>48</v>
      </c>
      <c r="L1415" s="358"/>
      <c r="M1415" s="358" t="s">
        <v>34</v>
      </c>
      <c r="N1415" s="357">
        <v>616826</v>
      </c>
      <c r="O1415" s="357" t="s">
        <v>1320</v>
      </c>
      <c r="P1415" s="361">
        <v>44138</v>
      </c>
      <c r="Q1415" s="362"/>
      <c r="R1415" s="362"/>
      <c r="S1415" s="841">
        <v>181</v>
      </c>
      <c r="T1415" s="359"/>
      <c r="U1415" s="664"/>
      <c r="V1415" s="359"/>
      <c r="W1415" s="664"/>
      <c r="X1415" s="359"/>
      <c r="Y1415" s="664"/>
      <c r="Z1415" s="359"/>
      <c r="AA1415" s="664"/>
      <c r="AB1415" s="359"/>
      <c r="AC1415" s="363"/>
      <c r="AD1415" s="865">
        <v>0</v>
      </c>
      <c r="AE1415" s="360" t="s">
        <v>2071</v>
      </c>
      <c r="AF1415" s="844" t="s">
        <v>1760</v>
      </c>
      <c r="AG1415" s="364" t="s">
        <v>1435</v>
      </c>
      <c r="AH1415" s="364" t="s">
        <v>1742</v>
      </c>
      <c r="AI1415" s="364">
        <v>25000</v>
      </c>
      <c r="AJ1415" s="364">
        <v>0</v>
      </c>
      <c r="AK1415" s="364">
        <v>25000</v>
      </c>
      <c r="AL1415" s="359">
        <v>1.2500000000000001E-2</v>
      </c>
      <c r="AM1415" s="359">
        <v>0.2</v>
      </c>
      <c r="AN1415" s="664" t="s">
        <v>2161</v>
      </c>
      <c r="AO1415" s="357" t="s">
        <v>1323</v>
      </c>
      <c r="AP1415" s="360" t="s">
        <v>1762</v>
      </c>
      <c r="AQ1415" s="366" t="s">
        <v>668</v>
      </c>
      <c r="AR1415" s="359">
        <v>4.1662499999999998E-3</v>
      </c>
      <c r="AS1415" s="359">
        <v>4.1662499999999998E-3</v>
      </c>
      <c r="AT1415" s="359" t="s">
        <v>1417</v>
      </c>
    </row>
    <row r="1416" spans="2:46" ht="18.75">
      <c r="B1416" s="353" t="s">
        <v>1008</v>
      </c>
      <c r="C1416" s="660">
        <v>38281372000106</v>
      </c>
      <c r="D1416" s="662" t="s">
        <v>11</v>
      </c>
      <c r="E1416" s="662" t="s">
        <v>620</v>
      </c>
      <c r="F1416" s="662" t="s">
        <v>663</v>
      </c>
      <c r="G1416" s="10" t="s">
        <v>738</v>
      </c>
      <c r="H1416" s="10" t="s">
        <v>34</v>
      </c>
      <c r="I1416" s="10" t="s">
        <v>1417</v>
      </c>
      <c r="J1416" s="10" t="s">
        <v>608</v>
      </c>
      <c r="K1416" s="357" t="s">
        <v>48</v>
      </c>
      <c r="L1416" s="358"/>
      <c r="M1416" s="358" t="s">
        <v>34</v>
      </c>
      <c r="N1416" s="357">
        <v>559806</v>
      </c>
      <c r="O1416" s="357" t="s">
        <v>1320</v>
      </c>
      <c r="P1416" s="361">
        <v>44123</v>
      </c>
      <c r="Q1416" s="362">
        <v>74.108859390000006</v>
      </c>
      <c r="R1416" s="362">
        <v>66.008799469359943</v>
      </c>
      <c r="S1416" s="841">
        <v>181</v>
      </c>
      <c r="T1416" s="359">
        <v>0.12309672676391803</v>
      </c>
      <c r="U1416" s="664">
        <v>1.2308088734104166</v>
      </c>
      <c r="V1416" s="359">
        <v>0.13941443149862387</v>
      </c>
      <c r="W1416" s="664">
        <v>1.2131984365099846</v>
      </c>
      <c r="X1416" s="359">
        <v>0.22053645300000158</v>
      </c>
      <c r="Y1416" s="664">
        <v>1.4504135860828122</v>
      </c>
      <c r="Z1416" s="359"/>
      <c r="AA1416" s="664"/>
      <c r="AB1416" s="359">
        <v>5.233196214643924E-3</v>
      </c>
      <c r="AC1416" s="363">
        <v>4.6815847209708137</v>
      </c>
      <c r="AD1416" s="865">
        <v>38230040000100</v>
      </c>
      <c r="AE1416" s="360" t="s">
        <v>1927</v>
      </c>
      <c r="AF1416" s="844" t="s">
        <v>1741</v>
      </c>
      <c r="AG1416" s="364" t="s">
        <v>1436</v>
      </c>
      <c r="AH1416" s="364" t="s">
        <v>1742</v>
      </c>
      <c r="AI1416" s="364">
        <v>100000</v>
      </c>
      <c r="AJ1416" s="364">
        <v>0</v>
      </c>
      <c r="AK1416" s="364">
        <v>100000</v>
      </c>
      <c r="AL1416" s="359">
        <v>6.0000000000000001E-3</v>
      </c>
      <c r="AM1416" s="359">
        <v>0.2</v>
      </c>
      <c r="AN1416" s="664" t="s">
        <v>34</v>
      </c>
      <c r="AO1416" s="357" t="s">
        <v>1323</v>
      </c>
      <c r="AP1416" s="360" t="s">
        <v>1762</v>
      </c>
      <c r="AQ1416" s="366" t="s">
        <v>671</v>
      </c>
      <c r="AR1416" s="359">
        <v>5.9999999999999995E-4</v>
      </c>
      <c r="AS1416" s="359">
        <v>5.9999999999999995E-4</v>
      </c>
      <c r="AT1416" s="359" t="s">
        <v>1417</v>
      </c>
    </row>
    <row r="1417" spans="2:46" ht="18.75">
      <c r="B1417" s="353" t="s">
        <v>830</v>
      </c>
      <c r="C1417" s="660">
        <v>36015243000140</v>
      </c>
      <c r="D1417" s="662" t="s">
        <v>11</v>
      </c>
      <c r="E1417" s="662" t="s">
        <v>620</v>
      </c>
      <c r="F1417" s="662" t="s">
        <v>685</v>
      </c>
      <c r="G1417" s="10" t="s">
        <v>738</v>
      </c>
      <c r="H1417" s="10" t="s">
        <v>34</v>
      </c>
      <c r="I1417" s="10" t="s">
        <v>1318</v>
      </c>
      <c r="J1417" s="10" t="s">
        <v>608</v>
      </c>
      <c r="K1417" s="357" t="s">
        <v>48</v>
      </c>
      <c r="L1417" s="358"/>
      <c r="M1417" s="358" t="s">
        <v>1414</v>
      </c>
      <c r="N1417" s="357">
        <v>528889</v>
      </c>
      <c r="O1417" s="357" t="s">
        <v>1320</v>
      </c>
      <c r="P1417" s="361">
        <v>43861</v>
      </c>
      <c r="Q1417" s="362">
        <v>137.12363013999999</v>
      </c>
      <c r="R1417" s="362">
        <v>108.70933361560006</v>
      </c>
      <c r="S1417" s="841">
        <v>181</v>
      </c>
      <c r="T1417" s="359">
        <v>0.13862402366101234</v>
      </c>
      <c r="U1417" s="664">
        <v>1.3860618626931791</v>
      </c>
      <c r="V1417" s="359">
        <v>0.16173442428540596</v>
      </c>
      <c r="W1417" s="664">
        <v>1.40742926369738</v>
      </c>
      <c r="X1417" s="359">
        <v>0.26047229983295805</v>
      </c>
      <c r="Y1417" s="664">
        <v>1.7130617516368394</v>
      </c>
      <c r="Z1417" s="359"/>
      <c r="AA1417" s="664"/>
      <c r="AB1417" s="359">
        <v>2.6638092615093012E-3</v>
      </c>
      <c r="AC1417" s="363">
        <v>17.576199956814328</v>
      </c>
      <c r="AD1417" s="865">
        <v>0</v>
      </c>
      <c r="AE1417" s="360" t="s">
        <v>2021</v>
      </c>
      <c r="AF1417" s="844" t="s">
        <v>1760</v>
      </c>
      <c r="AG1417" s="364" t="s">
        <v>1435</v>
      </c>
      <c r="AH1417" s="364" t="s">
        <v>1817</v>
      </c>
      <c r="AI1417" s="364">
        <v>1000</v>
      </c>
      <c r="AJ1417" s="364">
        <v>1000</v>
      </c>
      <c r="AK1417" s="364">
        <v>1000</v>
      </c>
      <c r="AL1417" s="359">
        <v>6.0000000000000001E-3</v>
      </c>
      <c r="AM1417" s="359">
        <v>0.2</v>
      </c>
      <c r="AN1417" s="664" t="s">
        <v>64</v>
      </c>
      <c r="AO1417" s="357" t="s">
        <v>1323</v>
      </c>
      <c r="AP1417" s="360" t="s">
        <v>1762</v>
      </c>
      <c r="AQ1417" s="366" t="s">
        <v>679</v>
      </c>
      <c r="AR1417" s="359">
        <v>0</v>
      </c>
      <c r="AS1417" s="359">
        <v>0</v>
      </c>
      <c r="AT1417" s="359" t="s">
        <v>1417</v>
      </c>
    </row>
    <row r="1418" spans="2:46" ht="18.75">
      <c r="B1418" s="353" t="s">
        <v>482</v>
      </c>
      <c r="C1418" s="660">
        <v>40905548000103</v>
      </c>
      <c r="D1418" s="662" t="s">
        <v>11</v>
      </c>
      <c r="E1418" s="662" t="s">
        <v>620</v>
      </c>
      <c r="F1418" s="662" t="s">
        <v>685</v>
      </c>
      <c r="G1418" s="10" t="s">
        <v>738</v>
      </c>
      <c r="H1418" s="10" t="s">
        <v>34</v>
      </c>
      <c r="I1418" s="10" t="s">
        <v>1318</v>
      </c>
      <c r="J1418" s="10" t="s">
        <v>608</v>
      </c>
      <c r="K1418" s="357" t="s">
        <v>48</v>
      </c>
      <c r="L1418" s="358"/>
      <c r="M1418" s="358" t="s">
        <v>34</v>
      </c>
      <c r="N1418" s="357">
        <v>581259</v>
      </c>
      <c r="O1418" s="357" t="s">
        <v>1320</v>
      </c>
      <c r="P1418" s="361">
        <v>44282</v>
      </c>
      <c r="Q1418" s="362">
        <v>44.492088559999999</v>
      </c>
      <c r="R1418" s="362">
        <v>35.124962270360008</v>
      </c>
      <c r="S1418" s="841">
        <v>181</v>
      </c>
      <c r="T1418" s="359">
        <v>0.13097535261478188</v>
      </c>
      <c r="U1418" s="664">
        <v>1.3095849941282447</v>
      </c>
      <c r="V1418" s="359">
        <v>0.16013949773972547</v>
      </c>
      <c r="W1418" s="664">
        <v>1.3935500521210162</v>
      </c>
      <c r="X1418" s="359"/>
      <c r="Y1418" s="664"/>
      <c r="Z1418" s="359"/>
      <c r="AA1418" s="664"/>
      <c r="AB1418" s="359">
        <v>4.1300738172069511E-3</v>
      </c>
      <c r="AC1418" s="363">
        <v>10.950099122442575</v>
      </c>
      <c r="AD1418" s="865">
        <v>0</v>
      </c>
      <c r="AE1418" s="360" t="s">
        <v>1901</v>
      </c>
      <c r="AF1418" s="844" t="s">
        <v>1760</v>
      </c>
      <c r="AG1418" s="364" t="s">
        <v>1435</v>
      </c>
      <c r="AH1418" s="364" t="s">
        <v>1742</v>
      </c>
      <c r="AI1418" s="364">
        <v>1000</v>
      </c>
      <c r="AJ1418" s="364">
        <v>100</v>
      </c>
      <c r="AK1418" s="364">
        <v>1000</v>
      </c>
      <c r="AL1418" s="359">
        <v>0.01</v>
      </c>
      <c r="AM1418" s="359">
        <v>0.15</v>
      </c>
      <c r="AN1418" s="664" t="s">
        <v>34</v>
      </c>
      <c r="AO1418" s="357" t="s">
        <v>1323</v>
      </c>
      <c r="AP1418" s="360" t="s">
        <v>1762</v>
      </c>
      <c r="AQ1418" s="366" t="s">
        <v>671</v>
      </c>
      <c r="AR1418" s="359">
        <v>2.13333333333333E-3</v>
      </c>
      <c r="AS1418" s="359">
        <v>2.13333333333333E-3</v>
      </c>
      <c r="AT1418" s="359" t="s">
        <v>1417</v>
      </c>
    </row>
    <row r="1419" spans="2:46" ht="18.75">
      <c r="B1419" s="353" t="s">
        <v>1602</v>
      </c>
      <c r="C1419" s="660">
        <v>36440431000116</v>
      </c>
      <c r="D1419" s="662" t="s">
        <v>11</v>
      </c>
      <c r="E1419" s="662" t="s">
        <v>620</v>
      </c>
      <c r="F1419" s="662" t="s">
        <v>685</v>
      </c>
      <c r="G1419" s="10" t="s">
        <v>738</v>
      </c>
      <c r="H1419" s="10" t="s">
        <v>34</v>
      </c>
      <c r="I1419" s="10" t="s">
        <v>1318</v>
      </c>
      <c r="J1419" s="10" t="s">
        <v>608</v>
      </c>
      <c r="K1419" s="357" t="s">
        <v>48</v>
      </c>
      <c r="L1419" s="358"/>
      <c r="M1419" s="358" t="s">
        <v>1417</v>
      </c>
      <c r="N1419" s="357">
        <v>536547</v>
      </c>
      <c r="O1419" s="357" t="s">
        <v>1320</v>
      </c>
      <c r="P1419" s="361">
        <v>43960</v>
      </c>
      <c r="Q1419" s="362">
        <v>66.395104939999996</v>
      </c>
      <c r="R1419" s="362">
        <v>68.086464694308944</v>
      </c>
      <c r="S1419" s="841">
        <v>181</v>
      </c>
      <c r="T1419" s="359">
        <v>0.13215081638184811</v>
      </c>
      <c r="U1419" s="664">
        <v>1.3213381192755305</v>
      </c>
      <c r="V1419" s="359">
        <v>0.16811246276817515</v>
      </c>
      <c r="W1419" s="664">
        <v>1.4629315975097332</v>
      </c>
      <c r="X1419" s="359">
        <v>0.2451938911080711</v>
      </c>
      <c r="Y1419" s="664">
        <v>1.6125794445766908</v>
      </c>
      <c r="Z1419" s="359"/>
      <c r="AA1419" s="664"/>
      <c r="AB1419" s="359">
        <v>1.6291208972183894E-2</v>
      </c>
      <c r="AC1419" s="363">
        <v>3.2654226460848865</v>
      </c>
      <c r="AD1419" s="865">
        <v>0</v>
      </c>
      <c r="AE1419" s="360" t="s">
        <v>2004</v>
      </c>
      <c r="AF1419" s="844" t="s">
        <v>1760</v>
      </c>
      <c r="AG1419" s="364" t="s">
        <v>1435</v>
      </c>
      <c r="AH1419" s="364" t="s">
        <v>1742</v>
      </c>
      <c r="AI1419" s="364">
        <v>100000</v>
      </c>
      <c r="AJ1419" s="364">
        <v>50000</v>
      </c>
      <c r="AK1419" s="364">
        <v>50000</v>
      </c>
      <c r="AL1419" s="359">
        <v>0.02</v>
      </c>
      <c r="AM1419" s="359">
        <v>0.2</v>
      </c>
      <c r="AN1419" s="664" t="s">
        <v>34</v>
      </c>
      <c r="AO1419" s="357" t="s">
        <v>1323</v>
      </c>
      <c r="AP1419" s="360" t="s">
        <v>1762</v>
      </c>
      <c r="AQ1419" s="366" t="s">
        <v>668</v>
      </c>
      <c r="AR1419" s="359">
        <v>4.0000000000000001E-3</v>
      </c>
      <c r="AS1419" s="359">
        <v>4.0000000000000001E-3</v>
      </c>
      <c r="AT1419" s="359" t="s">
        <v>1417</v>
      </c>
    </row>
    <row r="1420" spans="2:46" ht="18.75">
      <c r="B1420" s="353" t="s">
        <v>299</v>
      </c>
      <c r="C1420" s="660">
        <v>15585932000110</v>
      </c>
      <c r="D1420" s="662" t="s">
        <v>11</v>
      </c>
      <c r="E1420" s="662" t="s">
        <v>620</v>
      </c>
      <c r="F1420" s="662" t="s">
        <v>685</v>
      </c>
      <c r="G1420" s="10" t="s">
        <v>738</v>
      </c>
      <c r="H1420" s="10" t="s">
        <v>34</v>
      </c>
      <c r="I1420" s="10" t="s">
        <v>1318</v>
      </c>
      <c r="J1420" s="10" t="s">
        <v>608</v>
      </c>
      <c r="K1420" s="357" t="s">
        <v>48</v>
      </c>
      <c r="L1420" s="358"/>
      <c r="M1420" s="358" t="s">
        <v>34</v>
      </c>
      <c r="N1420" s="357">
        <v>308560</v>
      </c>
      <c r="O1420" s="357" t="s">
        <v>1320</v>
      </c>
      <c r="P1420" s="361">
        <v>41094</v>
      </c>
      <c r="Q1420" s="362">
        <v>140.09475399999999</v>
      </c>
      <c r="R1420" s="362">
        <v>89.519637563999979</v>
      </c>
      <c r="S1420" s="841">
        <v>181</v>
      </c>
      <c r="T1420" s="359">
        <v>0.13685934390080901</v>
      </c>
      <c r="U1420" s="664">
        <v>1.3684173357858829</v>
      </c>
      <c r="V1420" s="359">
        <v>0.15891537633912711</v>
      </c>
      <c r="W1420" s="664">
        <v>1.3828976242960032</v>
      </c>
      <c r="X1420" s="359">
        <v>0.24400672007012325</v>
      </c>
      <c r="Y1420" s="664">
        <v>1.6047717149291862</v>
      </c>
      <c r="Z1420" s="359">
        <v>0.30657186610685283</v>
      </c>
      <c r="AA1420" s="664">
        <v>1.6191958262937542</v>
      </c>
      <c r="AB1420" s="359">
        <v>2.0496098536722713E-3</v>
      </c>
      <c r="AC1420" s="363">
        <v>21.467791151563301</v>
      </c>
      <c r="AD1420" s="865">
        <v>0</v>
      </c>
      <c r="AE1420" s="360" t="s">
        <v>1879</v>
      </c>
      <c r="AF1420" s="844" t="s">
        <v>1760</v>
      </c>
      <c r="AG1420" s="364" t="s">
        <v>1435</v>
      </c>
      <c r="AH1420" s="364" t="s">
        <v>1742</v>
      </c>
      <c r="AI1420" s="364">
        <v>100</v>
      </c>
      <c r="AJ1420" s="364">
        <v>100</v>
      </c>
      <c r="AK1420" s="364">
        <v>100</v>
      </c>
      <c r="AL1420" s="359">
        <v>1.2E-2</v>
      </c>
      <c r="AM1420" s="359">
        <v>0.2</v>
      </c>
      <c r="AN1420" s="664" t="s">
        <v>2161</v>
      </c>
      <c r="AO1420" s="357" t="s">
        <v>1323</v>
      </c>
      <c r="AP1420" s="360" t="s">
        <v>1762</v>
      </c>
      <c r="AQ1420" s="366" t="s">
        <v>671</v>
      </c>
      <c r="AR1420" s="359">
        <v>4.0000000000000001E-3</v>
      </c>
      <c r="AS1420" s="359">
        <v>4.0000000000000001E-3</v>
      </c>
      <c r="AT1420" s="359" t="s">
        <v>1417</v>
      </c>
    </row>
    <row r="1421" spans="2:46" ht="18.75">
      <c r="B1421" s="353" t="s">
        <v>1160</v>
      </c>
      <c r="C1421" s="660">
        <v>40265199000102</v>
      </c>
      <c r="D1421" s="662" t="s">
        <v>11</v>
      </c>
      <c r="E1421" s="662" t="s">
        <v>620</v>
      </c>
      <c r="F1421" s="662" t="s">
        <v>685</v>
      </c>
      <c r="G1421" s="10" t="s">
        <v>738</v>
      </c>
      <c r="H1421" s="10" t="s">
        <v>34</v>
      </c>
      <c r="I1421" s="10" t="s">
        <v>1318</v>
      </c>
      <c r="J1421" s="10" t="s">
        <v>608</v>
      </c>
      <c r="K1421" s="357" t="s">
        <v>48</v>
      </c>
      <c r="L1421" s="358"/>
      <c r="M1421" s="358" t="s">
        <v>34</v>
      </c>
      <c r="N1421" s="357">
        <v>573825</v>
      </c>
      <c r="O1421" s="357" t="s">
        <v>1320</v>
      </c>
      <c r="P1421" s="361">
        <v>44225</v>
      </c>
      <c r="Q1421" s="362">
        <v>92.746143040000007</v>
      </c>
      <c r="R1421" s="362">
        <v>73.485899953067701</v>
      </c>
      <c r="S1421" s="841">
        <v>181</v>
      </c>
      <c r="T1421" s="359">
        <v>0.14428193923964172</v>
      </c>
      <c r="U1421" s="664">
        <v>1.4426337381788665</v>
      </c>
      <c r="V1421" s="359">
        <v>0.17361011913541935</v>
      </c>
      <c r="W1421" s="664">
        <v>1.5107727574062657</v>
      </c>
      <c r="X1421" s="359"/>
      <c r="Y1421" s="664"/>
      <c r="Z1421" s="359"/>
      <c r="AA1421" s="664"/>
      <c r="AB1421" s="359">
        <v>3.5941296196903907E-2</v>
      </c>
      <c r="AC1421" s="363">
        <v>1.6330891005030299</v>
      </c>
      <c r="AD1421" s="865">
        <v>36498197000188</v>
      </c>
      <c r="AE1421" s="360" t="s">
        <v>2019</v>
      </c>
      <c r="AF1421" s="844" t="s">
        <v>1760</v>
      </c>
      <c r="AG1421" s="364" t="s">
        <v>1435</v>
      </c>
      <c r="AH1421" s="364" t="s">
        <v>1742</v>
      </c>
      <c r="AI1421" s="364">
        <v>5000</v>
      </c>
      <c r="AJ1421" s="364">
        <v>1000</v>
      </c>
      <c r="AK1421" s="364">
        <v>1000</v>
      </c>
      <c r="AL1421" s="359">
        <v>1.18E-2</v>
      </c>
      <c r="AM1421" s="359">
        <v>0.1</v>
      </c>
      <c r="AN1421" s="664" t="s">
        <v>34</v>
      </c>
      <c r="AO1421" s="357" t="s">
        <v>1323</v>
      </c>
      <c r="AP1421" s="360" t="s">
        <v>1762</v>
      </c>
      <c r="AQ1421" s="366" t="s">
        <v>686</v>
      </c>
      <c r="AR1421" s="359">
        <v>5.5066666666666701E-3</v>
      </c>
      <c r="AS1421" s="359">
        <v>5.5066666666666701E-3</v>
      </c>
      <c r="AT1421" s="359" t="s">
        <v>1417</v>
      </c>
    </row>
    <row r="1422" spans="2:46" ht="18.75">
      <c r="B1422" s="353" t="s">
        <v>1241</v>
      </c>
      <c r="C1422" s="660">
        <v>17313316000136</v>
      </c>
      <c r="D1422" s="662" t="s">
        <v>11</v>
      </c>
      <c r="E1422" s="662" t="s">
        <v>620</v>
      </c>
      <c r="F1422" s="662" t="s">
        <v>685</v>
      </c>
      <c r="G1422" s="10" t="s">
        <v>738</v>
      </c>
      <c r="H1422" s="10" t="s">
        <v>34</v>
      </c>
      <c r="I1422" s="10" t="s">
        <v>1318</v>
      </c>
      <c r="J1422" s="10" t="s">
        <v>608</v>
      </c>
      <c r="K1422" s="357" t="s">
        <v>48</v>
      </c>
      <c r="L1422" s="358"/>
      <c r="M1422" s="358" t="s">
        <v>34</v>
      </c>
      <c r="N1422" s="357">
        <v>333468</v>
      </c>
      <c r="O1422" s="357" t="s">
        <v>1320</v>
      </c>
      <c r="P1422" s="361">
        <v>41361</v>
      </c>
      <c r="Q1422" s="362">
        <v>683.25399200000004</v>
      </c>
      <c r="R1422" s="362">
        <v>300.64389869758082</v>
      </c>
      <c r="S1422" s="841">
        <v>181</v>
      </c>
      <c r="T1422" s="359">
        <v>0.12780440122632952</v>
      </c>
      <c r="U1422" s="664">
        <v>1.2778795604529423</v>
      </c>
      <c r="V1422" s="359">
        <v>0.15043142549496036</v>
      </c>
      <c r="W1422" s="664">
        <v>1.3090694288292213</v>
      </c>
      <c r="X1422" s="359">
        <v>0.23495878686236615</v>
      </c>
      <c r="Y1422" s="664">
        <v>1.5452657009710282</v>
      </c>
      <c r="Z1422" s="359">
        <v>0.30775110254532345</v>
      </c>
      <c r="AA1422" s="664">
        <v>1.6254241040011406</v>
      </c>
      <c r="AB1422" s="359">
        <v>3.4389947445745404E-3</v>
      </c>
      <c r="AC1422" s="363">
        <v>10.327624225854921</v>
      </c>
      <c r="AD1422" s="865">
        <v>0</v>
      </c>
      <c r="AE1422" s="360" t="s">
        <v>1832</v>
      </c>
      <c r="AF1422" s="844" t="s">
        <v>1760</v>
      </c>
      <c r="AG1422" s="364" t="s">
        <v>1435</v>
      </c>
      <c r="AH1422" s="364" t="s">
        <v>1817</v>
      </c>
      <c r="AI1422" s="364">
        <v>0</v>
      </c>
      <c r="AJ1422" s="364">
        <v>0</v>
      </c>
      <c r="AK1422" s="364">
        <v>0</v>
      </c>
      <c r="AL1422" s="359">
        <v>0</v>
      </c>
      <c r="AM1422" s="359">
        <v>0.2</v>
      </c>
      <c r="AN1422" s="664" t="s">
        <v>64</v>
      </c>
      <c r="AO1422" s="357" t="s">
        <v>1323</v>
      </c>
      <c r="AP1422" s="360" t="s">
        <v>1762</v>
      </c>
      <c r="AQ1422" s="366" t="s">
        <v>668</v>
      </c>
      <c r="AR1422" s="359">
        <v>3.0666666666666698E-3</v>
      </c>
      <c r="AS1422" s="359">
        <v>3.0666666666666698E-3</v>
      </c>
      <c r="AT1422" s="359" t="s">
        <v>1417</v>
      </c>
    </row>
    <row r="1423" spans="2:46" ht="18.75">
      <c r="B1423" s="353" t="s">
        <v>1677</v>
      </c>
      <c r="C1423" s="660">
        <v>36400100000152</v>
      </c>
      <c r="D1423" s="662" t="s">
        <v>13</v>
      </c>
      <c r="E1423" s="662" t="s">
        <v>615</v>
      </c>
      <c r="F1423" s="662" t="s">
        <v>619</v>
      </c>
      <c r="G1423" s="10" t="s">
        <v>34</v>
      </c>
      <c r="H1423" s="10" t="s">
        <v>1337</v>
      </c>
      <c r="I1423" s="10" t="s">
        <v>34</v>
      </c>
      <c r="J1423" s="10" t="s">
        <v>611</v>
      </c>
      <c r="K1423" s="357" t="s">
        <v>48</v>
      </c>
      <c r="L1423" s="358"/>
      <c r="M1423" s="358" t="s">
        <v>1417</v>
      </c>
      <c r="N1423" s="357">
        <v>541893</v>
      </c>
      <c r="O1423" s="357" t="s">
        <v>1320</v>
      </c>
      <c r="P1423" s="361">
        <v>44013</v>
      </c>
      <c r="Q1423" s="362">
        <v>265.92858252000002</v>
      </c>
      <c r="R1423" s="362">
        <v>219.99151731848025</v>
      </c>
      <c r="S1423" s="841">
        <v>181</v>
      </c>
      <c r="T1423" s="359">
        <v>0.53042061492055637</v>
      </c>
      <c r="U1423" s="664">
        <v>5.3035236325665807</v>
      </c>
      <c r="V1423" s="359">
        <v>0.56944001341322448</v>
      </c>
      <c r="W1423" s="664">
        <v>4.9553243988658933</v>
      </c>
      <c r="X1423" s="359">
        <v>0.91466097939185897</v>
      </c>
      <c r="Y1423" s="664">
        <v>6.0154985405961616</v>
      </c>
      <c r="Z1423" s="359"/>
      <c r="AA1423" s="664"/>
      <c r="AB1423" s="359">
        <v>0.20488868779958025</v>
      </c>
      <c r="AC1423" s="363">
        <v>2.2184008216184745</v>
      </c>
      <c r="AD1423" s="865">
        <v>36181763000123</v>
      </c>
      <c r="AE1423" s="360" t="s">
        <v>1829</v>
      </c>
      <c r="AF1423" s="844" t="s">
        <v>1830</v>
      </c>
      <c r="AG1423" s="364" t="s">
        <v>1439</v>
      </c>
      <c r="AH1423" s="364" t="s">
        <v>1817</v>
      </c>
      <c r="AI1423" s="364">
        <v>0</v>
      </c>
      <c r="AJ1423" s="364">
        <v>0</v>
      </c>
      <c r="AK1423" s="364">
        <v>0</v>
      </c>
      <c r="AL1423" s="359">
        <v>0</v>
      </c>
      <c r="AM1423" s="359">
        <v>0</v>
      </c>
      <c r="AN1423" s="664" t="s">
        <v>64</v>
      </c>
      <c r="AO1423" s="357" t="s">
        <v>1323</v>
      </c>
      <c r="AP1423" s="360" t="s">
        <v>1762</v>
      </c>
      <c r="AQ1423" s="366" t="s">
        <v>679</v>
      </c>
      <c r="AR1423" s="359">
        <v>0</v>
      </c>
      <c r="AS1423" s="359">
        <v>0</v>
      </c>
      <c r="AT1423" s="359" t="s">
        <v>1417</v>
      </c>
    </row>
    <row r="1424" spans="2:46" ht="18.75">
      <c r="B1424" s="353" t="s">
        <v>1507</v>
      </c>
      <c r="C1424" s="660">
        <v>45124029000113</v>
      </c>
      <c r="D1424" s="662" t="s">
        <v>14</v>
      </c>
      <c r="E1424" s="662" t="s">
        <v>607</v>
      </c>
      <c r="F1424" s="662" t="s">
        <v>1417</v>
      </c>
      <c r="G1424" s="10" t="s">
        <v>1417</v>
      </c>
      <c r="H1424" s="10" t="s">
        <v>34</v>
      </c>
      <c r="I1424" s="10" t="s">
        <v>34</v>
      </c>
      <c r="J1424" s="10" t="s">
        <v>608</v>
      </c>
      <c r="K1424" s="357" t="s">
        <v>48</v>
      </c>
      <c r="L1424" s="358"/>
      <c r="M1424" s="358" t="s">
        <v>1417</v>
      </c>
      <c r="N1424" s="357">
        <v>655521</v>
      </c>
      <c r="O1424" s="357" t="s">
        <v>1323</v>
      </c>
      <c r="P1424" s="361">
        <v>44699</v>
      </c>
      <c r="Q1424" s="362">
        <v>0</v>
      </c>
      <c r="R1424" s="362">
        <v>138724363.26843408</v>
      </c>
      <c r="S1424" s="841">
        <v>182</v>
      </c>
      <c r="T1424" s="359"/>
      <c r="U1424" s="664"/>
      <c r="V1424" s="359"/>
      <c r="W1424" s="664"/>
      <c r="X1424" s="359"/>
      <c r="Y1424" s="664"/>
      <c r="Z1424" s="359"/>
      <c r="AA1424" s="664"/>
      <c r="AB1424" s="359">
        <v>0.20437376822629041</v>
      </c>
      <c r="AC1424" s="363"/>
      <c r="AD1424" s="865">
        <v>11188572000162</v>
      </c>
      <c r="AE1424" s="360" t="s">
        <v>2088</v>
      </c>
      <c r="AF1424" s="844" t="s">
        <v>1760</v>
      </c>
      <c r="AG1424" s="364" t="s">
        <v>1435</v>
      </c>
      <c r="AH1424" s="364" t="s">
        <v>1742</v>
      </c>
      <c r="AI1424" s="364">
        <v>500000</v>
      </c>
      <c r="AJ1424" s="364">
        <v>50000</v>
      </c>
      <c r="AK1424" s="364">
        <v>50000</v>
      </c>
      <c r="AL1424" s="359">
        <v>1.3500000000000002E-2</v>
      </c>
      <c r="AM1424" s="359">
        <v>0.2</v>
      </c>
      <c r="AN1424" s="664" t="s">
        <v>2161</v>
      </c>
      <c r="AO1424" s="357" t="s">
        <v>1323</v>
      </c>
      <c r="AP1424" s="360" t="s">
        <v>1744</v>
      </c>
      <c r="AQ1424" s="366" t="s">
        <v>659</v>
      </c>
      <c r="AR1424" s="359">
        <v>0</v>
      </c>
      <c r="AS1424" s="359">
        <v>0</v>
      </c>
      <c r="AT1424" s="359" t="s">
        <v>1417</v>
      </c>
    </row>
    <row r="1425" spans="2:46" ht="18.75">
      <c r="B1425" s="353" t="s">
        <v>123</v>
      </c>
      <c r="C1425" s="660">
        <v>39974143000130</v>
      </c>
      <c r="D1425" s="662" t="s">
        <v>14</v>
      </c>
      <c r="E1425" s="662" t="s">
        <v>607</v>
      </c>
      <c r="F1425" s="662" t="s">
        <v>1417</v>
      </c>
      <c r="G1425" s="10" t="s">
        <v>1417</v>
      </c>
      <c r="H1425" s="10" t="s">
        <v>34</v>
      </c>
      <c r="I1425" s="10" t="s">
        <v>34</v>
      </c>
      <c r="J1425" s="10" t="s">
        <v>608</v>
      </c>
      <c r="K1425" s="357" t="s">
        <v>48</v>
      </c>
      <c r="L1425" s="358"/>
      <c r="M1425" s="358" t="s">
        <v>1414</v>
      </c>
      <c r="N1425" s="357">
        <v>582670</v>
      </c>
      <c r="O1425" s="357" t="s">
        <v>1320</v>
      </c>
      <c r="P1425" s="361">
        <v>44231</v>
      </c>
      <c r="Q1425" s="362">
        <v>21.35410396</v>
      </c>
      <c r="R1425" s="362">
        <v>18.23917059775999</v>
      </c>
      <c r="S1425" s="841">
        <v>182</v>
      </c>
      <c r="T1425" s="359">
        <v>-0.11048626933663963</v>
      </c>
      <c r="U1425" s="664">
        <v>-1.1047205255941035</v>
      </c>
      <c r="V1425" s="359">
        <v>0.14699202161428659</v>
      </c>
      <c r="W1425" s="664">
        <v>1.2791393895520395</v>
      </c>
      <c r="X1425" s="359"/>
      <c r="Y1425" s="664"/>
      <c r="Z1425" s="359"/>
      <c r="AA1425" s="664"/>
      <c r="AB1425" s="359">
        <v>0.48470108665886563</v>
      </c>
      <c r="AC1425" s="363">
        <v>6.6179429836017878E-2</v>
      </c>
      <c r="AD1425" s="865">
        <v>0</v>
      </c>
      <c r="AE1425" s="360" t="s">
        <v>2020</v>
      </c>
      <c r="AF1425" s="844" t="s">
        <v>1741</v>
      </c>
      <c r="AG1425" s="364" t="s">
        <v>1436</v>
      </c>
      <c r="AH1425" s="364" t="s">
        <v>1817</v>
      </c>
      <c r="AI1425" s="364">
        <v>5000</v>
      </c>
      <c r="AJ1425" s="364">
        <v>0</v>
      </c>
      <c r="AK1425" s="364">
        <v>1000</v>
      </c>
      <c r="AL1425" s="359">
        <v>5.0000000000000001E-3</v>
      </c>
      <c r="AM1425" s="359">
        <v>0.25</v>
      </c>
      <c r="AN1425" s="664" t="s">
        <v>34</v>
      </c>
      <c r="AO1425" s="357" t="s">
        <v>1323</v>
      </c>
      <c r="AP1425" s="360" t="s">
        <v>1744</v>
      </c>
      <c r="AQ1425" s="366" t="s">
        <v>659</v>
      </c>
      <c r="AR1425" s="359">
        <v>0</v>
      </c>
      <c r="AS1425" s="359">
        <v>0</v>
      </c>
      <c r="AT1425" s="359" t="s">
        <v>1417</v>
      </c>
    </row>
    <row r="1426" spans="2:46" ht="18.75">
      <c r="B1426" s="353" t="s">
        <v>750</v>
      </c>
      <c r="C1426" s="660">
        <v>32238591000126</v>
      </c>
      <c r="D1426" s="662" t="s">
        <v>11</v>
      </c>
      <c r="E1426" s="662" t="s">
        <v>620</v>
      </c>
      <c r="F1426" s="662" t="s">
        <v>685</v>
      </c>
      <c r="G1426" s="10" t="s">
        <v>738</v>
      </c>
      <c r="H1426" s="10" t="s">
        <v>34</v>
      </c>
      <c r="I1426" s="10" t="s">
        <v>1318</v>
      </c>
      <c r="J1426" s="10" t="s">
        <v>608</v>
      </c>
      <c r="K1426" s="357" t="s">
        <v>48</v>
      </c>
      <c r="L1426" s="358"/>
      <c r="M1426" s="358" t="s">
        <v>34</v>
      </c>
      <c r="N1426" s="357">
        <v>491391</v>
      </c>
      <c r="O1426" s="357" t="s">
        <v>1320</v>
      </c>
      <c r="P1426" s="361">
        <v>43559</v>
      </c>
      <c r="Q1426" s="362">
        <v>40.154731519999999</v>
      </c>
      <c r="R1426" s="362">
        <v>53.88417635533866</v>
      </c>
      <c r="S1426" s="841">
        <v>182</v>
      </c>
      <c r="T1426" s="359">
        <v>9.7762984141255505E-2</v>
      </c>
      <c r="U1426" s="664">
        <v>0.97750404527741985</v>
      </c>
      <c r="V1426" s="359">
        <v>0.11281715706327367</v>
      </c>
      <c r="W1426" s="664">
        <v>0.98174627324730002</v>
      </c>
      <c r="X1426" s="359">
        <v>0.17794875951803424</v>
      </c>
      <c r="Y1426" s="664">
        <v>1.1703248824426236</v>
      </c>
      <c r="Z1426" s="359">
        <v>0.27026513803401619</v>
      </c>
      <c r="AA1426" s="664">
        <v>1.427437517521124</v>
      </c>
      <c r="AB1426" s="359">
        <v>4.1065704204714566E-3</v>
      </c>
      <c r="AC1426" s="363">
        <v>-0.51079679154511948</v>
      </c>
      <c r="AD1426" s="865">
        <v>30910036000173</v>
      </c>
      <c r="AE1426" s="360" t="s">
        <v>1818</v>
      </c>
      <c r="AF1426" s="844" t="s">
        <v>1760</v>
      </c>
      <c r="AG1426" s="364" t="s">
        <v>1435</v>
      </c>
      <c r="AH1426" s="364" t="s">
        <v>1742</v>
      </c>
      <c r="AI1426" s="364">
        <v>25000</v>
      </c>
      <c r="AJ1426" s="364">
        <v>5000</v>
      </c>
      <c r="AK1426" s="364">
        <v>10000</v>
      </c>
      <c r="AL1426" s="359">
        <v>5.0000000000000001E-3</v>
      </c>
      <c r="AM1426" s="359">
        <v>0</v>
      </c>
      <c r="AN1426" s="664" t="s">
        <v>64</v>
      </c>
      <c r="AO1426" s="357" t="s">
        <v>1323</v>
      </c>
      <c r="AP1426" s="360" t="s">
        <v>1749</v>
      </c>
      <c r="AQ1426" s="366" t="s">
        <v>675</v>
      </c>
      <c r="AR1426" s="359">
        <v>3.3333333333333301E-3</v>
      </c>
      <c r="AS1426" s="359">
        <v>3.3333333333333301E-3</v>
      </c>
      <c r="AT1426" s="359" t="s">
        <v>1417</v>
      </c>
    </row>
    <row r="1427" spans="2:46" ht="18.75">
      <c r="B1427" s="353" t="s">
        <v>1291</v>
      </c>
      <c r="C1427" s="660">
        <v>46420448000165</v>
      </c>
      <c r="D1427" s="662" t="s">
        <v>13</v>
      </c>
      <c r="E1427" s="662" t="s">
        <v>616</v>
      </c>
      <c r="F1427" s="662" t="s">
        <v>619</v>
      </c>
      <c r="G1427" s="10" t="s">
        <v>34</v>
      </c>
      <c r="H1427" s="10" t="s">
        <v>1337</v>
      </c>
      <c r="I1427" s="10" t="s">
        <v>34</v>
      </c>
      <c r="J1427" s="10" t="s">
        <v>611</v>
      </c>
      <c r="K1427" s="357" t="s">
        <v>48</v>
      </c>
      <c r="L1427" s="358"/>
      <c r="M1427" s="358" t="s">
        <v>34</v>
      </c>
      <c r="N1427" s="357">
        <v>654957</v>
      </c>
      <c r="O1427" s="357" t="s">
        <v>1320</v>
      </c>
      <c r="P1427" s="361">
        <v>44722</v>
      </c>
      <c r="Q1427" s="362"/>
      <c r="R1427" s="362"/>
      <c r="S1427" s="841">
        <v>182</v>
      </c>
      <c r="T1427" s="359"/>
      <c r="U1427" s="664"/>
      <c r="V1427" s="359"/>
      <c r="W1427" s="664"/>
      <c r="X1427" s="359"/>
      <c r="Y1427" s="664"/>
      <c r="Z1427" s="359"/>
      <c r="AA1427" s="664"/>
      <c r="AB1427" s="359"/>
      <c r="AC1427" s="363"/>
      <c r="AD1427" s="865">
        <v>0</v>
      </c>
      <c r="AE1427" s="360" t="s">
        <v>2014</v>
      </c>
      <c r="AF1427" s="844" t="s">
        <v>1760</v>
      </c>
      <c r="AG1427" s="364" t="s">
        <v>1435</v>
      </c>
      <c r="AH1427" s="364" t="s">
        <v>1817</v>
      </c>
      <c r="AI1427" s="364">
        <v>100000</v>
      </c>
      <c r="AJ1427" s="364">
        <v>100000</v>
      </c>
      <c r="AK1427" s="364">
        <v>50000</v>
      </c>
      <c r="AL1427" s="359">
        <v>0.02</v>
      </c>
      <c r="AM1427" s="359">
        <v>0.2</v>
      </c>
      <c r="AN1427" s="664" t="s">
        <v>2161</v>
      </c>
      <c r="AO1427" s="357" t="s">
        <v>1323</v>
      </c>
      <c r="AP1427" s="360" t="s">
        <v>1762</v>
      </c>
      <c r="AQ1427" s="366" t="s">
        <v>679</v>
      </c>
      <c r="AR1427" s="359">
        <v>6.6660000000000001E-3</v>
      </c>
      <c r="AS1427" s="359">
        <v>6.6660000000000001E-3</v>
      </c>
      <c r="AT1427" s="359" t="s">
        <v>1417</v>
      </c>
    </row>
    <row r="1428" spans="2:46" ht="18.75">
      <c r="B1428" s="353" t="s">
        <v>1088</v>
      </c>
      <c r="C1428" s="660">
        <v>16816153000141</v>
      </c>
      <c r="D1428" s="662" t="s">
        <v>14</v>
      </c>
      <c r="E1428" s="662" t="s">
        <v>607</v>
      </c>
      <c r="F1428" s="662" t="s">
        <v>1417</v>
      </c>
      <c r="G1428" s="10" t="s">
        <v>1417</v>
      </c>
      <c r="H1428" s="10" t="s">
        <v>34</v>
      </c>
      <c r="I1428" s="10" t="s">
        <v>34</v>
      </c>
      <c r="J1428" s="10" t="s">
        <v>608</v>
      </c>
      <c r="K1428" s="357" t="s">
        <v>48</v>
      </c>
      <c r="L1428" s="358"/>
      <c r="M1428" s="358" t="s">
        <v>1414</v>
      </c>
      <c r="N1428" s="357">
        <v>318221</v>
      </c>
      <c r="O1428" s="357" t="s">
        <v>1320</v>
      </c>
      <c r="P1428" s="361">
        <v>41215</v>
      </c>
      <c r="Q1428" s="362">
        <v>405.33999599999999</v>
      </c>
      <c r="R1428" s="362">
        <v>464.62467111952174</v>
      </c>
      <c r="S1428" s="841">
        <v>184</v>
      </c>
      <c r="T1428" s="359">
        <v>-0.27206048852514142</v>
      </c>
      <c r="U1428" s="664">
        <v>-2.7202548124883936</v>
      </c>
      <c r="V1428" s="359">
        <v>-0.2868657289188915</v>
      </c>
      <c r="W1428" s="664">
        <v>-2.4963344904227616</v>
      </c>
      <c r="X1428" s="359">
        <v>-0.2483900475199442</v>
      </c>
      <c r="Y1428" s="664">
        <v>-1.6335997730528469</v>
      </c>
      <c r="Z1428" s="359">
        <v>-9.179423790381025E-2</v>
      </c>
      <c r="AA1428" s="664">
        <v>-0.48482220100347001</v>
      </c>
      <c r="AB1428" s="359">
        <v>0.32757320282284852</v>
      </c>
      <c r="AC1428" s="363">
        <v>-1.2265365588969708</v>
      </c>
      <c r="AD1428" s="865">
        <v>29994412000176</v>
      </c>
      <c r="AE1428" s="360" t="s">
        <v>1882</v>
      </c>
      <c r="AF1428" s="844" t="s">
        <v>1783</v>
      </c>
      <c r="AG1428" s="364" t="s">
        <v>59</v>
      </c>
      <c r="AH1428" s="364" t="s">
        <v>1742</v>
      </c>
      <c r="AI1428" s="364">
        <v>25000</v>
      </c>
      <c r="AJ1428" s="364">
        <v>1000</v>
      </c>
      <c r="AK1428" s="364">
        <v>1000</v>
      </c>
      <c r="AL1428" s="359">
        <v>0</v>
      </c>
      <c r="AM1428" s="359">
        <v>0.3</v>
      </c>
      <c r="AN1428" s="664" t="s">
        <v>1428</v>
      </c>
      <c r="AO1428" s="357" t="s">
        <v>1323</v>
      </c>
      <c r="AP1428" s="360" t="s">
        <v>1744</v>
      </c>
      <c r="AQ1428" s="366" t="s">
        <v>659</v>
      </c>
      <c r="AR1428" s="359">
        <v>0</v>
      </c>
      <c r="AS1428" s="359">
        <v>0</v>
      </c>
      <c r="AT1428" s="359" t="s">
        <v>1417</v>
      </c>
    </row>
    <row r="1429" spans="2:46" ht="18.75">
      <c r="B1429" s="353" t="s">
        <v>1500</v>
      </c>
      <c r="C1429" s="660">
        <v>38064885000165</v>
      </c>
      <c r="D1429" s="662" t="s">
        <v>14</v>
      </c>
      <c r="E1429" s="662" t="s">
        <v>607</v>
      </c>
      <c r="F1429" s="662" t="s">
        <v>1417</v>
      </c>
      <c r="G1429" s="10" t="s">
        <v>1417</v>
      </c>
      <c r="H1429" s="10" t="s">
        <v>34</v>
      </c>
      <c r="I1429" s="10" t="s">
        <v>34</v>
      </c>
      <c r="J1429" s="10" t="s">
        <v>612</v>
      </c>
      <c r="K1429" s="357" t="s">
        <v>48</v>
      </c>
      <c r="L1429" s="358"/>
      <c r="M1429" s="358" t="s">
        <v>1417</v>
      </c>
      <c r="N1429" s="357">
        <v>550681</v>
      </c>
      <c r="O1429" s="357" t="s">
        <v>1320</v>
      </c>
      <c r="P1429" s="361">
        <v>44073</v>
      </c>
      <c r="Q1429" s="362">
        <v>233.50149354000001</v>
      </c>
      <c r="R1429" s="362">
        <v>282.40680361167995</v>
      </c>
      <c r="S1429" s="841">
        <v>212</v>
      </c>
      <c r="T1429" s="359">
        <v>-0.1445386737318145</v>
      </c>
      <c r="U1429" s="664">
        <v>-1.4452007527484969</v>
      </c>
      <c r="V1429" s="359">
        <v>-7.800583441256892E-2</v>
      </c>
      <c r="W1429" s="664">
        <v>-0.67881463440117029</v>
      </c>
      <c r="X1429" s="359">
        <v>0.10322871761280927</v>
      </c>
      <c r="Y1429" s="664">
        <v>0.67890968800302409</v>
      </c>
      <c r="Z1429" s="359"/>
      <c r="AA1429" s="664"/>
      <c r="AB1429" s="359">
        <v>0.1700263254562864</v>
      </c>
      <c r="AC1429" s="363">
        <v>-1.1346514367886706</v>
      </c>
      <c r="AD1429" s="865">
        <v>0</v>
      </c>
      <c r="AE1429" s="360" t="s">
        <v>1813</v>
      </c>
      <c r="AF1429" s="844" t="s">
        <v>1760</v>
      </c>
      <c r="AG1429" s="364" t="s">
        <v>1435</v>
      </c>
      <c r="AH1429" s="364" t="s">
        <v>1817</v>
      </c>
      <c r="AI1429" s="364">
        <v>25000</v>
      </c>
      <c r="AJ1429" s="364">
        <v>25000</v>
      </c>
      <c r="AK1429" s="364">
        <v>25000</v>
      </c>
      <c r="AL1429" s="359">
        <v>7.4999999999999997E-3</v>
      </c>
      <c r="AM1429" s="359">
        <v>0</v>
      </c>
      <c r="AN1429" s="664" t="s">
        <v>34</v>
      </c>
      <c r="AO1429" s="357" t="s">
        <v>1323</v>
      </c>
      <c r="AP1429" s="360" t="s">
        <v>1762</v>
      </c>
      <c r="AQ1429" s="366" t="s">
        <v>679</v>
      </c>
      <c r="AR1429" s="359">
        <v>5.2500000000000003E-3</v>
      </c>
      <c r="AS1429" s="359">
        <v>5.2500000000000003E-3</v>
      </c>
      <c r="AT1429" s="359" t="s">
        <v>1417</v>
      </c>
    </row>
    <row r="1430" spans="2:46" ht="18.75">
      <c r="B1430" s="353" t="s">
        <v>518</v>
      </c>
      <c r="C1430" s="660">
        <v>27500576000174</v>
      </c>
      <c r="D1430" s="662" t="s">
        <v>11</v>
      </c>
      <c r="E1430" s="662" t="s">
        <v>620</v>
      </c>
      <c r="F1430" s="662" t="s">
        <v>685</v>
      </c>
      <c r="G1430" s="10" t="s">
        <v>738</v>
      </c>
      <c r="H1430" s="10" t="s">
        <v>34</v>
      </c>
      <c r="I1430" s="10" t="s">
        <v>1318</v>
      </c>
      <c r="J1430" s="10" t="s">
        <v>608</v>
      </c>
      <c r="K1430" s="357" t="s">
        <v>48</v>
      </c>
      <c r="L1430" s="358"/>
      <c r="M1430" s="358" t="s">
        <v>34</v>
      </c>
      <c r="N1430" s="357">
        <v>458406</v>
      </c>
      <c r="O1430" s="357" t="s">
        <v>1320</v>
      </c>
      <c r="P1430" s="361">
        <v>42822</v>
      </c>
      <c r="Q1430" s="362">
        <v>324.01053734999999</v>
      </c>
      <c r="R1430" s="362">
        <v>304.86357211250993</v>
      </c>
      <c r="S1430" s="841">
        <v>270</v>
      </c>
      <c r="T1430" s="359">
        <v>0.13125349794441998</v>
      </c>
      <c r="U1430" s="664">
        <v>1.3123660895222173</v>
      </c>
      <c r="V1430" s="359">
        <v>0.16489915143107092</v>
      </c>
      <c r="W1430" s="664">
        <v>1.4349690383378506</v>
      </c>
      <c r="X1430" s="359">
        <v>0.22685648194406416</v>
      </c>
      <c r="Y1430" s="664">
        <v>1.4919788498757549</v>
      </c>
      <c r="Z1430" s="359">
        <v>0.28792681936401632</v>
      </c>
      <c r="AA1430" s="664">
        <v>1.5207197911296848</v>
      </c>
      <c r="AB1430" s="359">
        <v>1.3112945095848785E-2</v>
      </c>
      <c r="AC1430" s="363">
        <v>3.8118341080059954</v>
      </c>
      <c r="AD1430" s="865">
        <v>0</v>
      </c>
      <c r="AE1430" s="360" t="s">
        <v>1969</v>
      </c>
      <c r="AF1430" s="844" t="s">
        <v>1960</v>
      </c>
      <c r="AG1430" s="364" t="s">
        <v>1437</v>
      </c>
      <c r="AH1430" s="364" t="s">
        <v>1742</v>
      </c>
      <c r="AI1430" s="364">
        <v>1000</v>
      </c>
      <c r="AJ1430" s="364">
        <v>1000</v>
      </c>
      <c r="AK1430" s="364">
        <v>1000</v>
      </c>
      <c r="AL1430" s="359">
        <v>1.2999999999999999E-3</v>
      </c>
      <c r="AM1430" s="359">
        <v>0.1</v>
      </c>
      <c r="AN1430" s="664" t="s">
        <v>64</v>
      </c>
      <c r="AO1430" s="357" t="s">
        <v>1323</v>
      </c>
      <c r="AP1430" s="360" t="s">
        <v>1762</v>
      </c>
      <c r="AQ1430" s="366" t="s">
        <v>668</v>
      </c>
      <c r="AR1430" s="359">
        <v>3.8800000000000002E-3</v>
      </c>
      <c r="AS1430" s="359">
        <v>3.8800000000000002E-3</v>
      </c>
      <c r="AT1430" s="359" t="s">
        <v>1417</v>
      </c>
    </row>
    <row r="1431" spans="2:46" ht="18.75">
      <c r="B1431" s="353" t="s">
        <v>645</v>
      </c>
      <c r="C1431" s="660">
        <v>22672424000135</v>
      </c>
      <c r="D1431" s="662" t="s">
        <v>11</v>
      </c>
      <c r="E1431" s="662" t="s">
        <v>620</v>
      </c>
      <c r="F1431" s="662" t="s">
        <v>685</v>
      </c>
      <c r="G1431" s="10" t="s">
        <v>738</v>
      </c>
      <c r="H1431" s="10" t="s">
        <v>34</v>
      </c>
      <c r="I1431" s="10" t="s">
        <v>1318</v>
      </c>
      <c r="J1431" s="10" t="s">
        <v>608</v>
      </c>
      <c r="K1431" s="357" t="s">
        <v>48</v>
      </c>
      <c r="L1431" s="358"/>
      <c r="M1431" s="358" t="s">
        <v>34</v>
      </c>
      <c r="N1431" s="357">
        <v>407410</v>
      </c>
      <c r="O1431" s="357" t="s">
        <v>1320</v>
      </c>
      <c r="P1431" s="361">
        <v>42278</v>
      </c>
      <c r="Q1431" s="362">
        <v>192.158119</v>
      </c>
      <c r="R1431" s="362">
        <v>167.9788532916599</v>
      </c>
      <c r="S1431" s="841">
        <v>271</v>
      </c>
      <c r="T1431" s="359">
        <v>0.11008893823063892</v>
      </c>
      <c r="U1431" s="664">
        <v>1.1007477257983336</v>
      </c>
      <c r="V1431" s="359">
        <v>0.13486941277903153</v>
      </c>
      <c r="W1431" s="664">
        <v>1.1736472254535275</v>
      </c>
      <c r="X1431" s="359">
        <v>0.24365622783416629</v>
      </c>
      <c r="Y1431" s="664">
        <v>1.602466614371282</v>
      </c>
      <c r="Z1431" s="359">
        <v>0.3118019331484847</v>
      </c>
      <c r="AA1431" s="664">
        <v>1.6468190483218814</v>
      </c>
      <c r="AB1431" s="359">
        <v>1.7472554305421353</v>
      </c>
      <c r="AC1431" s="363">
        <v>1.1420558420891822E-2</v>
      </c>
      <c r="AD1431" s="865">
        <v>0</v>
      </c>
      <c r="AE1431" s="360" t="s">
        <v>1936</v>
      </c>
      <c r="AF1431" s="844" t="s">
        <v>1760</v>
      </c>
      <c r="AG1431" s="364" t="s">
        <v>1435</v>
      </c>
      <c r="AH1431" s="364" t="s">
        <v>1817</v>
      </c>
      <c r="AI1431" s="364">
        <v>50000</v>
      </c>
      <c r="AJ1431" s="364">
        <v>10000</v>
      </c>
      <c r="AK1431" s="364">
        <v>30000</v>
      </c>
      <c r="AL1431" s="359">
        <v>0.02</v>
      </c>
      <c r="AM1431" s="359">
        <v>0.2</v>
      </c>
      <c r="AN1431" s="664" t="s">
        <v>34</v>
      </c>
      <c r="AO1431" s="357" t="s">
        <v>1323</v>
      </c>
      <c r="AP1431" s="360" t="s">
        <v>1762</v>
      </c>
      <c r="AQ1431" s="366" t="s">
        <v>679</v>
      </c>
      <c r="AR1431" s="359">
        <v>6.6666666666666697E-3</v>
      </c>
      <c r="AS1431" s="359">
        <v>6.6666666666666697E-3</v>
      </c>
      <c r="AT1431" s="359" t="s">
        <v>1417</v>
      </c>
    </row>
    <row r="1432" spans="2:46" ht="18.75">
      <c r="B1432" s="353" t="s">
        <v>877</v>
      </c>
      <c r="C1432" s="660">
        <v>39835826000106</v>
      </c>
      <c r="D1432" s="662" t="s">
        <v>13</v>
      </c>
      <c r="E1432" s="662" t="s">
        <v>615</v>
      </c>
      <c r="F1432" s="662" t="s">
        <v>619</v>
      </c>
      <c r="G1432" s="10" t="s">
        <v>34</v>
      </c>
      <c r="H1432" s="10" t="s">
        <v>1337</v>
      </c>
      <c r="I1432" s="10" t="s">
        <v>34</v>
      </c>
      <c r="J1432" s="10" t="s">
        <v>1417</v>
      </c>
      <c r="K1432" s="357" t="s">
        <v>48</v>
      </c>
      <c r="L1432" s="358"/>
      <c r="M1432" s="358" t="s">
        <v>1414</v>
      </c>
      <c r="N1432" s="357">
        <v>563471</v>
      </c>
      <c r="O1432" s="357" t="s">
        <v>1320</v>
      </c>
      <c r="P1432" s="361">
        <v>44162</v>
      </c>
      <c r="Q1432" s="362">
        <v>293.04406490999997</v>
      </c>
      <c r="R1432" s="362">
        <v>226.92438333840633</v>
      </c>
      <c r="S1432" s="841">
        <v>271</v>
      </c>
      <c r="T1432" s="359">
        <v>0.52855860890103301</v>
      </c>
      <c r="U1432" s="664">
        <v>5.2849059683002659</v>
      </c>
      <c r="V1432" s="359">
        <v>0.5673587511730509</v>
      </c>
      <c r="W1432" s="664">
        <v>4.9372130450512</v>
      </c>
      <c r="X1432" s="359"/>
      <c r="Y1432" s="664"/>
      <c r="Z1432" s="359"/>
      <c r="AA1432" s="664"/>
      <c r="AB1432" s="359">
        <v>0.20359575396392171</v>
      </c>
      <c r="AC1432" s="363">
        <v>2.2222662423250825</v>
      </c>
      <c r="AD1432" s="865">
        <v>32990098000168</v>
      </c>
      <c r="AE1432" s="360" t="s">
        <v>1813</v>
      </c>
      <c r="AF1432" s="844" t="s">
        <v>1760</v>
      </c>
      <c r="AG1432" s="364" t="s">
        <v>1435</v>
      </c>
      <c r="AH1432" s="364" t="s">
        <v>1817</v>
      </c>
      <c r="AI1432" s="364">
        <v>500000</v>
      </c>
      <c r="AJ1432" s="364">
        <v>100000</v>
      </c>
      <c r="AK1432" s="364">
        <v>500000</v>
      </c>
      <c r="AL1432" s="359">
        <v>0</v>
      </c>
      <c r="AM1432" s="359">
        <v>0</v>
      </c>
      <c r="AN1432" s="664" t="s">
        <v>34</v>
      </c>
      <c r="AO1432" s="357" t="s">
        <v>1323</v>
      </c>
      <c r="AP1432" s="360" t="s">
        <v>1762</v>
      </c>
      <c r="AQ1432" s="366" t="s">
        <v>679</v>
      </c>
      <c r="AR1432" s="359">
        <v>0</v>
      </c>
      <c r="AS1432" s="359">
        <v>0</v>
      </c>
      <c r="AT1432" s="359" t="s">
        <v>1417</v>
      </c>
    </row>
    <row r="1433" spans="2:46" ht="18.75">
      <c r="B1433" s="353" t="s">
        <v>224</v>
      </c>
      <c r="C1433" s="660">
        <v>22922145000182</v>
      </c>
      <c r="D1433" s="662" t="s">
        <v>11</v>
      </c>
      <c r="E1433" s="662" t="s">
        <v>620</v>
      </c>
      <c r="F1433" s="662" t="s">
        <v>663</v>
      </c>
      <c r="G1433" s="10" t="s">
        <v>738</v>
      </c>
      <c r="H1433" s="10" t="s">
        <v>34</v>
      </c>
      <c r="I1433" s="10" t="s">
        <v>1303</v>
      </c>
      <c r="J1433" s="10" t="s">
        <v>1417</v>
      </c>
      <c r="K1433" s="357" t="s">
        <v>48</v>
      </c>
      <c r="L1433" s="358"/>
      <c r="M1433" s="358" t="s">
        <v>34</v>
      </c>
      <c r="N1433" s="357">
        <v>417122</v>
      </c>
      <c r="O1433" s="357" t="s">
        <v>1320</v>
      </c>
      <c r="P1433" s="361">
        <v>42230</v>
      </c>
      <c r="Q1433" s="362">
        <v>0</v>
      </c>
      <c r="R1433" s="362">
        <v>0</v>
      </c>
      <c r="S1433" s="841">
        <v>361</v>
      </c>
      <c r="T1433" s="359"/>
      <c r="U1433" s="664"/>
      <c r="V1433" s="359"/>
      <c r="W1433" s="664"/>
      <c r="X1433" s="359"/>
      <c r="Y1433" s="664"/>
      <c r="Z1433" s="359"/>
      <c r="AA1433" s="664"/>
      <c r="AB1433" s="359"/>
      <c r="AC1433" s="363"/>
      <c r="AD1433" s="865">
        <v>0</v>
      </c>
      <c r="AE1433" s="360" t="s">
        <v>2678</v>
      </c>
      <c r="AF1433" s="844" t="s">
        <v>2679</v>
      </c>
      <c r="AG1433" s="364" t="s">
        <v>973</v>
      </c>
      <c r="AH1433" s="364" t="s">
        <v>1742</v>
      </c>
      <c r="AI1433" s="364">
        <v>1000</v>
      </c>
      <c r="AJ1433" s="364">
        <v>1000</v>
      </c>
      <c r="AK1433" s="364">
        <v>1000</v>
      </c>
      <c r="AL1433" s="359">
        <v>5.0000000000000001E-3</v>
      </c>
      <c r="AM1433" s="359">
        <v>0.35</v>
      </c>
      <c r="AN1433" s="664" t="s">
        <v>64</v>
      </c>
      <c r="AO1433" s="357" t="s">
        <v>1323</v>
      </c>
      <c r="AP1433" s="360" t="s">
        <v>1762</v>
      </c>
      <c r="AQ1433" s="366" t="s">
        <v>698</v>
      </c>
      <c r="AR1433" s="359">
        <v>1.66666666666667E-3</v>
      </c>
      <c r="AS1433" s="359">
        <v>1.66666666666667E-3</v>
      </c>
      <c r="AT1433" s="359" t="s">
        <v>1417</v>
      </c>
    </row>
    <row r="1434" spans="2:46" ht="18.75">
      <c r="B1434" s="353" t="s">
        <v>163</v>
      </c>
      <c r="C1434" s="660">
        <v>34431415000131</v>
      </c>
      <c r="D1434" s="662" t="s">
        <v>11</v>
      </c>
      <c r="E1434" s="662" t="s">
        <v>620</v>
      </c>
      <c r="F1434" s="662" t="s">
        <v>685</v>
      </c>
      <c r="G1434" s="10" t="s">
        <v>738</v>
      </c>
      <c r="H1434" s="10" t="s">
        <v>34</v>
      </c>
      <c r="I1434" s="10" t="s">
        <v>1318</v>
      </c>
      <c r="J1434" s="10" t="s">
        <v>608</v>
      </c>
      <c r="K1434" s="357" t="s">
        <v>48</v>
      </c>
      <c r="L1434" s="358"/>
      <c r="M1434" s="358" t="s">
        <v>34</v>
      </c>
      <c r="N1434" s="357">
        <v>512869</v>
      </c>
      <c r="O1434" s="357" t="s">
        <v>1320</v>
      </c>
      <c r="P1434" s="361">
        <v>43770</v>
      </c>
      <c r="Q1434" s="362">
        <v>203.89412770000001</v>
      </c>
      <c r="R1434" s="362">
        <v>168.20920398470125</v>
      </c>
      <c r="S1434" s="841">
        <v>361</v>
      </c>
      <c r="T1434" s="359">
        <v>0.12227397476790802</v>
      </c>
      <c r="U1434" s="664">
        <v>1.2225824121232098</v>
      </c>
      <c r="V1434" s="359">
        <v>0.14905954485457862</v>
      </c>
      <c r="W1434" s="664">
        <v>1.2971311852048095</v>
      </c>
      <c r="X1434" s="359">
        <v>0.22752574146327231</v>
      </c>
      <c r="Y1434" s="664">
        <v>1.496380403841415</v>
      </c>
      <c r="Z1434" s="359"/>
      <c r="AA1434" s="664"/>
      <c r="AB1434" s="359">
        <v>7.1928301269540279E-3</v>
      </c>
      <c r="AC1434" s="363">
        <v>4.7470556364624503</v>
      </c>
      <c r="AD1434" s="865">
        <v>34431868000168</v>
      </c>
      <c r="AE1434" s="360" t="s">
        <v>2010</v>
      </c>
      <c r="AF1434" s="844" t="s">
        <v>1741</v>
      </c>
      <c r="AG1434" s="364" t="s">
        <v>1436</v>
      </c>
      <c r="AH1434" s="364" t="s">
        <v>1742</v>
      </c>
      <c r="AI1434" s="364">
        <v>50000</v>
      </c>
      <c r="AJ1434" s="364">
        <v>5000</v>
      </c>
      <c r="AK1434" s="364">
        <v>50000</v>
      </c>
      <c r="AL1434" s="359">
        <v>0.03</v>
      </c>
      <c r="AM1434" s="359">
        <v>0.2</v>
      </c>
      <c r="AN1434" s="664" t="s">
        <v>64</v>
      </c>
      <c r="AO1434" s="357" t="s">
        <v>1323</v>
      </c>
      <c r="AP1434" s="360" t="s">
        <v>1762</v>
      </c>
      <c r="AQ1434" s="366" t="s">
        <v>664</v>
      </c>
      <c r="AR1434" s="359">
        <v>2.4166666666666698E-3</v>
      </c>
      <c r="AS1434" s="359">
        <v>2.4166666666666698E-3</v>
      </c>
      <c r="AT1434" s="359" t="s">
        <v>1417</v>
      </c>
    </row>
    <row r="1435" spans="2:46" ht="18.75">
      <c r="B1435" s="353" t="s">
        <v>281</v>
      </c>
      <c r="C1435" s="660">
        <v>32300395000134</v>
      </c>
      <c r="D1435" s="662" t="s">
        <v>11</v>
      </c>
      <c r="E1435" s="662" t="s">
        <v>620</v>
      </c>
      <c r="F1435" s="662" t="s">
        <v>685</v>
      </c>
      <c r="G1435" s="10" t="s">
        <v>738</v>
      </c>
      <c r="H1435" s="10" t="s">
        <v>34</v>
      </c>
      <c r="I1435" s="10" t="s">
        <v>1318</v>
      </c>
      <c r="J1435" s="10" t="s">
        <v>608</v>
      </c>
      <c r="K1435" s="357" t="s">
        <v>48</v>
      </c>
      <c r="L1435" s="358"/>
      <c r="M1435" s="358" t="s">
        <v>34</v>
      </c>
      <c r="N1435" s="357">
        <v>490350</v>
      </c>
      <c r="O1435" s="357" t="s">
        <v>1320</v>
      </c>
      <c r="P1435" s="361">
        <v>43544</v>
      </c>
      <c r="Q1435" s="362">
        <v>87.047556569999998</v>
      </c>
      <c r="R1435" s="362">
        <v>67.941471038047837</v>
      </c>
      <c r="S1435" s="841">
        <v>361</v>
      </c>
      <c r="T1435" s="359">
        <v>0.12662139926687876</v>
      </c>
      <c r="U1435" s="664">
        <v>1.2660510630815507</v>
      </c>
      <c r="V1435" s="359">
        <v>0.15665292757809968</v>
      </c>
      <c r="W1435" s="664">
        <v>1.3632095671124143</v>
      </c>
      <c r="X1435" s="359">
        <v>0.29710377524711795</v>
      </c>
      <c r="Y1435" s="664">
        <v>1.9539778854378833</v>
      </c>
      <c r="Z1435" s="359">
        <v>0.4506449289495742</v>
      </c>
      <c r="AA1435" s="664">
        <v>2.3801348680875751</v>
      </c>
      <c r="AB1435" s="359">
        <v>7.086745557213836E-3</v>
      </c>
      <c r="AC1435" s="363">
        <v>5.8896071804508967</v>
      </c>
      <c r="AD1435" s="865">
        <v>0</v>
      </c>
      <c r="AE1435" s="360" t="s">
        <v>1968</v>
      </c>
      <c r="AF1435" s="844" t="s">
        <v>1760</v>
      </c>
      <c r="AG1435" s="364" t="s">
        <v>1435</v>
      </c>
      <c r="AH1435" s="364" t="s">
        <v>1817</v>
      </c>
      <c r="AI1435" s="364">
        <v>50000</v>
      </c>
      <c r="AJ1435" s="364">
        <v>10000</v>
      </c>
      <c r="AK1435" s="364">
        <v>50000</v>
      </c>
      <c r="AL1435" s="359">
        <v>0.02</v>
      </c>
      <c r="AM1435" s="359">
        <v>0.2</v>
      </c>
      <c r="AN1435" s="664" t="s">
        <v>2161</v>
      </c>
      <c r="AO1435" s="357" t="s">
        <v>1323</v>
      </c>
      <c r="AP1435" s="360" t="s">
        <v>1762</v>
      </c>
      <c r="AQ1435" s="366" t="s">
        <v>668</v>
      </c>
      <c r="AR1435" s="359">
        <v>5.3340000000000002E-3</v>
      </c>
      <c r="AS1435" s="359">
        <v>5.3340000000000002E-3</v>
      </c>
      <c r="AT1435" s="359" t="s">
        <v>1417</v>
      </c>
    </row>
    <row r="1436" spans="2:46" ht="18.75">
      <c r="B1436" s="353" t="s">
        <v>1146</v>
      </c>
      <c r="C1436" s="660">
        <v>43985450000193</v>
      </c>
      <c r="D1436" s="662" t="s">
        <v>11</v>
      </c>
      <c r="E1436" s="662" t="s">
        <v>620</v>
      </c>
      <c r="F1436" s="662" t="s">
        <v>685</v>
      </c>
      <c r="G1436" s="10" t="s">
        <v>738</v>
      </c>
      <c r="H1436" s="10" t="s">
        <v>34</v>
      </c>
      <c r="I1436" s="10" t="s">
        <v>1318</v>
      </c>
      <c r="J1436" s="10" t="s">
        <v>608</v>
      </c>
      <c r="K1436" s="357" t="s">
        <v>48</v>
      </c>
      <c r="L1436" s="358"/>
      <c r="M1436" s="358" t="s">
        <v>1414</v>
      </c>
      <c r="N1436" s="357">
        <v>623156</v>
      </c>
      <c r="O1436" s="357" t="s">
        <v>1320</v>
      </c>
      <c r="P1436" s="361">
        <v>44505</v>
      </c>
      <c r="Q1436" s="362">
        <v>53.821120669999999</v>
      </c>
      <c r="R1436" s="362"/>
      <c r="S1436" s="841">
        <v>362</v>
      </c>
      <c r="T1436" s="359"/>
      <c r="U1436" s="664"/>
      <c r="V1436" s="359"/>
      <c r="W1436" s="664"/>
      <c r="X1436" s="359"/>
      <c r="Y1436" s="664"/>
      <c r="Z1436" s="359"/>
      <c r="AA1436" s="664"/>
      <c r="AB1436" s="359"/>
      <c r="AC1436" s="363"/>
      <c r="AD1436" s="865">
        <v>0</v>
      </c>
      <c r="AE1436" s="360" t="s">
        <v>1898</v>
      </c>
      <c r="AF1436" s="844" t="s">
        <v>1760</v>
      </c>
      <c r="AG1436" s="364" t="s">
        <v>1435</v>
      </c>
      <c r="AH1436" s="364" t="s">
        <v>1742</v>
      </c>
      <c r="AI1436" s="364">
        <v>25000</v>
      </c>
      <c r="AJ1436" s="364">
        <v>1000</v>
      </c>
      <c r="AK1436" s="364">
        <v>1000</v>
      </c>
      <c r="AL1436" s="359">
        <v>0</v>
      </c>
      <c r="AM1436" s="359">
        <v>0</v>
      </c>
      <c r="AN1436" s="664" t="s">
        <v>2161</v>
      </c>
      <c r="AO1436" s="357" t="s">
        <v>1323</v>
      </c>
      <c r="AP1436" s="360" t="s">
        <v>1762</v>
      </c>
      <c r="AQ1436" s="366" t="s">
        <v>668</v>
      </c>
      <c r="AR1436" s="359">
        <v>0</v>
      </c>
      <c r="AS1436" s="359">
        <v>0</v>
      </c>
      <c r="AT1436" s="359" t="s">
        <v>1417</v>
      </c>
    </row>
    <row r="1437" spans="2:46" ht="18.75">
      <c r="B1437" s="353" t="s">
        <v>291</v>
      </c>
      <c r="C1437" s="660">
        <v>32862291000113</v>
      </c>
      <c r="D1437" s="662" t="s">
        <v>14</v>
      </c>
      <c r="E1437" s="662" t="s">
        <v>607</v>
      </c>
      <c r="F1437" s="662" t="s">
        <v>1417</v>
      </c>
      <c r="G1437" s="10" t="s">
        <v>1417</v>
      </c>
      <c r="H1437" s="10" t="s">
        <v>34</v>
      </c>
      <c r="I1437" s="10" t="s">
        <v>34</v>
      </c>
      <c r="J1437" s="10" t="s">
        <v>608</v>
      </c>
      <c r="K1437" s="357" t="s">
        <v>48</v>
      </c>
      <c r="L1437" s="358"/>
      <c r="M1437" s="358" t="s">
        <v>1414</v>
      </c>
      <c r="N1437" s="357">
        <v>518761</v>
      </c>
      <c r="O1437" s="357" t="s">
        <v>1320</v>
      </c>
      <c r="P1437" s="361">
        <v>43602</v>
      </c>
      <c r="Q1437" s="362">
        <v>1.83248232</v>
      </c>
      <c r="R1437" s="362">
        <v>1.9113236073966926</v>
      </c>
      <c r="S1437" s="841">
        <v>366</v>
      </c>
      <c r="T1437" s="359">
        <v>-0.12916933236150852</v>
      </c>
      <c r="U1437" s="664">
        <v>-1.2915271154849652</v>
      </c>
      <c r="V1437" s="359">
        <v>-0.10067161392407176</v>
      </c>
      <c r="W1437" s="664">
        <v>-0.87605453252396048</v>
      </c>
      <c r="X1437" s="359">
        <v>-0.18974773720854532</v>
      </c>
      <c r="Y1437" s="664">
        <v>-1.2479238340508874</v>
      </c>
      <c r="Z1437" s="359">
        <v>-0.24146945996330915</v>
      </c>
      <c r="AA1437" s="664">
        <v>-1.275349713967955</v>
      </c>
      <c r="AB1437" s="359">
        <v>0.18346615991318702</v>
      </c>
      <c r="AC1437" s="363">
        <v>-1.1750744338050574</v>
      </c>
      <c r="AD1437" s="865">
        <v>0</v>
      </c>
      <c r="AE1437" s="360" t="s">
        <v>2012</v>
      </c>
      <c r="AF1437" s="844" t="s">
        <v>1785</v>
      </c>
      <c r="AG1437" s="364" t="s">
        <v>719</v>
      </c>
      <c r="AH1437" s="364" t="s">
        <v>1747</v>
      </c>
      <c r="AI1437" s="364">
        <v>100000</v>
      </c>
      <c r="AJ1437" s="364">
        <v>10000</v>
      </c>
      <c r="AK1437" s="364">
        <v>10000</v>
      </c>
      <c r="AL1437" s="359">
        <v>5.9999999999999995E-4</v>
      </c>
      <c r="AM1437" s="359">
        <v>0.3</v>
      </c>
      <c r="AN1437" s="664" t="s">
        <v>2156</v>
      </c>
      <c r="AO1437" s="357" t="s">
        <v>1323</v>
      </c>
      <c r="AP1437" s="360" t="s">
        <v>1744</v>
      </c>
      <c r="AQ1437" s="366" t="s">
        <v>659</v>
      </c>
      <c r="AR1437" s="359">
        <v>0</v>
      </c>
      <c r="AS1437" s="359">
        <v>0</v>
      </c>
      <c r="AT1437" s="359" t="s">
        <v>1417</v>
      </c>
    </row>
    <row r="1438" spans="2:46" ht="18.75">
      <c r="B1438" s="353" t="s">
        <v>853</v>
      </c>
      <c r="C1438" s="660">
        <v>44967234000188</v>
      </c>
      <c r="D1438" s="662" t="s">
        <v>14</v>
      </c>
      <c r="E1438" s="662" t="s">
        <v>607</v>
      </c>
      <c r="F1438" s="662" t="s">
        <v>1417</v>
      </c>
      <c r="G1438" s="10" t="s">
        <v>1417</v>
      </c>
      <c r="H1438" s="10" t="s">
        <v>34</v>
      </c>
      <c r="I1438" s="10" t="s">
        <v>34</v>
      </c>
      <c r="J1438" s="10" t="s">
        <v>608</v>
      </c>
      <c r="K1438" s="357" t="s">
        <v>48</v>
      </c>
      <c r="L1438" s="358"/>
      <c r="M1438" s="358" t="s">
        <v>1414</v>
      </c>
      <c r="N1438" s="357">
        <v>640492</v>
      </c>
      <c r="O1438" s="357" t="s">
        <v>1323</v>
      </c>
      <c r="P1438" s="361">
        <v>44603</v>
      </c>
      <c r="Q1438" s="362">
        <v>38.206988940000002</v>
      </c>
      <c r="R1438" s="362">
        <v>34.620710856019421</v>
      </c>
      <c r="S1438" s="841">
        <v>367</v>
      </c>
      <c r="T1438" s="359"/>
      <c r="U1438" s="664"/>
      <c r="V1438" s="359"/>
      <c r="W1438" s="664"/>
      <c r="X1438" s="359"/>
      <c r="Y1438" s="664"/>
      <c r="Z1438" s="359"/>
      <c r="AA1438" s="664"/>
      <c r="AB1438" s="359">
        <v>0.16029804035637749</v>
      </c>
      <c r="AC1438" s="363"/>
      <c r="AD1438" s="865">
        <v>0</v>
      </c>
      <c r="AE1438" s="360" t="s">
        <v>2087</v>
      </c>
      <c r="AF1438" s="844" t="s">
        <v>1760</v>
      </c>
      <c r="AG1438" s="364" t="s">
        <v>1435</v>
      </c>
      <c r="AH1438" s="364" t="s">
        <v>1747</v>
      </c>
      <c r="AI1438" s="364">
        <v>25000</v>
      </c>
      <c r="AJ1438" s="364">
        <v>10000</v>
      </c>
      <c r="AK1438" s="364">
        <v>10000</v>
      </c>
      <c r="AL1438" s="359">
        <v>0</v>
      </c>
      <c r="AM1438" s="359">
        <v>0</v>
      </c>
      <c r="AN1438" s="664" t="s">
        <v>2161</v>
      </c>
      <c r="AO1438" s="357" t="s">
        <v>1323</v>
      </c>
      <c r="AP1438" s="360" t="s">
        <v>1744</v>
      </c>
      <c r="AQ1438" s="366" t="s">
        <v>659</v>
      </c>
      <c r="AR1438" s="359">
        <v>0</v>
      </c>
      <c r="AS1438" s="359">
        <v>0</v>
      </c>
      <c r="AT1438" s="359" t="s">
        <v>1417</v>
      </c>
    </row>
    <row r="1439" spans="2:46" ht="18.75">
      <c r="B1439" s="353" t="s">
        <v>929</v>
      </c>
      <c r="C1439" s="660">
        <v>37979878000120</v>
      </c>
      <c r="D1439" s="662" t="s">
        <v>11</v>
      </c>
      <c r="E1439" s="662" t="s">
        <v>620</v>
      </c>
      <c r="F1439" s="662" t="s">
        <v>685</v>
      </c>
      <c r="G1439" s="10" t="s">
        <v>738</v>
      </c>
      <c r="H1439" s="10" t="s">
        <v>34</v>
      </c>
      <c r="I1439" s="10" t="s">
        <v>1318</v>
      </c>
      <c r="J1439" s="10" t="s">
        <v>608</v>
      </c>
      <c r="K1439" s="357" t="s">
        <v>48</v>
      </c>
      <c r="L1439" s="358"/>
      <c r="M1439" s="358" t="s">
        <v>34</v>
      </c>
      <c r="N1439" s="357">
        <v>550175</v>
      </c>
      <c r="O1439" s="357" t="s">
        <v>1320</v>
      </c>
      <c r="P1439" s="361">
        <v>44029</v>
      </c>
      <c r="Q1439" s="362">
        <v>90.620407999999998</v>
      </c>
      <c r="R1439" s="362">
        <v>85.255280783293131</v>
      </c>
      <c r="S1439" s="841">
        <v>367</v>
      </c>
      <c r="T1439" s="359">
        <v>6.9798112303412818E-2</v>
      </c>
      <c r="U1439" s="664">
        <v>0.69789131058778531</v>
      </c>
      <c r="V1439" s="359">
        <v>9.0953097610651179E-2</v>
      </c>
      <c r="W1439" s="664">
        <v>0.791483023893916</v>
      </c>
      <c r="X1439" s="359">
        <v>0.22829060714979454</v>
      </c>
      <c r="Y1439" s="664">
        <v>1.501410735871197</v>
      </c>
      <c r="Z1439" s="359"/>
      <c r="AA1439" s="664"/>
      <c r="AB1439" s="359">
        <v>1.6139403207662141E-2</v>
      </c>
      <c r="AC1439" s="363">
        <v>-1.4846696708263445</v>
      </c>
      <c r="AD1439" s="865">
        <v>0</v>
      </c>
      <c r="AE1439" s="360" t="s">
        <v>2044</v>
      </c>
      <c r="AF1439" s="844" t="s">
        <v>2045</v>
      </c>
      <c r="AG1439" s="364" t="s">
        <v>928</v>
      </c>
      <c r="AH1439" s="364" t="s">
        <v>1742</v>
      </c>
      <c r="AI1439" s="364">
        <v>50000</v>
      </c>
      <c r="AJ1439" s="364">
        <v>25000</v>
      </c>
      <c r="AK1439" s="364">
        <v>25000</v>
      </c>
      <c r="AL1439" s="359">
        <v>0</v>
      </c>
      <c r="AM1439" s="359">
        <v>0</v>
      </c>
      <c r="AN1439" s="664" t="s">
        <v>34</v>
      </c>
      <c r="AO1439" s="357" t="s">
        <v>1323</v>
      </c>
      <c r="AP1439" s="360" t="s">
        <v>1762</v>
      </c>
      <c r="AQ1439" s="366" t="s">
        <v>668</v>
      </c>
      <c r="AR1439" s="359">
        <v>6.4999999999999997E-3</v>
      </c>
      <c r="AS1439" s="359">
        <v>6.4999999999999997E-3</v>
      </c>
      <c r="AT1439" s="359" t="s">
        <v>1417</v>
      </c>
    </row>
    <row r="1440" spans="2:46" ht="18.75">
      <c r="B1440" s="353" t="s">
        <v>1122</v>
      </c>
      <c r="C1440" s="660">
        <v>32320734000144</v>
      </c>
      <c r="D1440" s="662" t="s">
        <v>14</v>
      </c>
      <c r="E1440" s="662" t="s">
        <v>607</v>
      </c>
      <c r="F1440" s="662" t="s">
        <v>1417</v>
      </c>
      <c r="G1440" s="10" t="s">
        <v>1417</v>
      </c>
      <c r="H1440" s="10" t="s">
        <v>34</v>
      </c>
      <c r="I1440" s="10" t="s">
        <v>34</v>
      </c>
      <c r="J1440" s="10" t="s">
        <v>608</v>
      </c>
      <c r="K1440" s="357" t="s">
        <v>48</v>
      </c>
      <c r="L1440" s="358"/>
      <c r="M1440" s="358" t="s">
        <v>34</v>
      </c>
      <c r="N1440" s="357">
        <v>512338</v>
      </c>
      <c r="O1440" s="357" t="s">
        <v>1320</v>
      </c>
      <c r="P1440" s="361">
        <v>43642</v>
      </c>
      <c r="Q1440" s="362">
        <v>38.513129329999998</v>
      </c>
      <c r="R1440" s="362">
        <v>42.381474291235058</v>
      </c>
      <c r="S1440" s="841">
        <v>422</v>
      </c>
      <c r="T1440" s="359">
        <v>-0.22652355719488337</v>
      </c>
      <c r="U1440" s="664">
        <v>-2.2649440936530096</v>
      </c>
      <c r="V1440" s="359">
        <v>-0.20102826929084905</v>
      </c>
      <c r="W1440" s="664">
        <v>-1.7493682639330892</v>
      </c>
      <c r="X1440" s="359">
        <v>-0.39374511373796395</v>
      </c>
      <c r="Y1440" s="664">
        <v>-2.589564013797125</v>
      </c>
      <c r="Z1440" s="359">
        <v>-0.29134244472963455</v>
      </c>
      <c r="AA1440" s="664">
        <v>-1.5387598233297188</v>
      </c>
      <c r="AB1440" s="359">
        <v>0.36772792181767772</v>
      </c>
      <c r="AC1440" s="363">
        <v>-0.85917612072384475</v>
      </c>
      <c r="AD1440" s="865">
        <v>20030712000160</v>
      </c>
      <c r="AE1440" s="360" t="s">
        <v>2009</v>
      </c>
      <c r="AF1440" s="844" t="s">
        <v>1783</v>
      </c>
      <c r="AG1440" s="364" t="s">
        <v>59</v>
      </c>
      <c r="AH1440" s="364" t="s">
        <v>1742</v>
      </c>
      <c r="AI1440" s="364">
        <v>100000</v>
      </c>
      <c r="AJ1440" s="364">
        <v>0</v>
      </c>
      <c r="AK1440" s="364">
        <v>0</v>
      </c>
      <c r="AL1440" s="359">
        <v>0</v>
      </c>
      <c r="AM1440" s="359">
        <v>0</v>
      </c>
      <c r="AN1440" s="664" t="s">
        <v>2175</v>
      </c>
      <c r="AO1440" s="357" t="s">
        <v>1323</v>
      </c>
      <c r="AP1440" s="360" t="s">
        <v>1744</v>
      </c>
      <c r="AQ1440" s="366" t="s">
        <v>659</v>
      </c>
      <c r="AR1440" s="359">
        <v>5.3333333333333297E-3</v>
      </c>
      <c r="AS1440" s="359">
        <v>5.3333333333333297E-3</v>
      </c>
      <c r="AT1440" s="359" t="s">
        <v>1417</v>
      </c>
    </row>
    <row r="1441" spans="2:46" ht="18.75">
      <c r="B1441" s="839" t="s">
        <v>103</v>
      </c>
      <c r="C1441" s="660">
        <v>30353549000120</v>
      </c>
      <c r="D1441" s="662" t="s">
        <v>11</v>
      </c>
      <c r="E1441" s="662" t="s">
        <v>620</v>
      </c>
      <c r="F1441" s="662" t="s">
        <v>685</v>
      </c>
      <c r="G1441" s="10" t="s">
        <v>738</v>
      </c>
      <c r="H1441" s="10" t="s">
        <v>34</v>
      </c>
      <c r="I1441" s="10" t="s">
        <v>1318</v>
      </c>
      <c r="J1441" s="10" t="s">
        <v>608</v>
      </c>
      <c r="K1441" s="800" t="s">
        <v>48</v>
      </c>
      <c r="L1441" s="802"/>
      <c r="M1441" s="802" t="s">
        <v>34</v>
      </c>
      <c r="N1441" s="800">
        <v>492221</v>
      </c>
      <c r="O1441" s="800" t="s">
        <v>1320</v>
      </c>
      <c r="P1441" s="840">
        <v>43525</v>
      </c>
      <c r="Q1441" s="804">
        <v>0</v>
      </c>
      <c r="R1441" s="804">
        <v>0</v>
      </c>
      <c r="S1441" s="842">
        <v>721</v>
      </c>
      <c r="T1441" s="806"/>
      <c r="U1441" s="808"/>
      <c r="V1441" s="806"/>
      <c r="W1441" s="808"/>
      <c r="X1441" s="806"/>
      <c r="Y1441" s="808"/>
      <c r="Z1441" s="806"/>
      <c r="AA1441" s="808"/>
      <c r="AB1441" s="806"/>
      <c r="AC1441" s="810"/>
      <c r="AD1441" s="884">
        <v>0</v>
      </c>
      <c r="AE1441" s="843" t="s">
        <v>1890</v>
      </c>
      <c r="AF1441" s="845" t="s">
        <v>1799</v>
      </c>
      <c r="AG1441" s="846" t="s">
        <v>736</v>
      </c>
      <c r="AH1441" s="846" t="s">
        <v>1817</v>
      </c>
      <c r="AI1441" s="846">
        <v>10000</v>
      </c>
      <c r="AJ1441" s="846">
        <v>0</v>
      </c>
      <c r="AK1441" s="846">
        <v>5000</v>
      </c>
      <c r="AL1441" s="806">
        <v>1.55E-2</v>
      </c>
      <c r="AM1441" s="806">
        <v>0.2</v>
      </c>
      <c r="AN1441" s="808" t="s">
        <v>64</v>
      </c>
      <c r="AO1441" s="800" t="s">
        <v>1323</v>
      </c>
      <c r="AP1441" s="843" t="s">
        <v>1762</v>
      </c>
      <c r="AQ1441" s="812" t="s">
        <v>668</v>
      </c>
      <c r="AR1441" s="806">
        <v>2.5833333333333298E-3</v>
      </c>
      <c r="AS1441" s="806">
        <v>2.5833333333333298E-3</v>
      </c>
      <c r="AT1441" s="806" t="s">
        <v>1417</v>
      </c>
    </row>
  </sheetData>
  <sortState xmlns:xlrd2="http://schemas.microsoft.com/office/spreadsheetml/2017/richdata2" ref="B6:AT1441">
    <sortCondition ref="L4"/>
    <sortCondition ref="S4"/>
    <sortCondition ref="F4"/>
    <sortCondition ref="B4"/>
  </sortState>
  <mergeCells count="1">
    <mergeCell ref="D3:E3"/>
  </mergeCells>
  <phoneticPr fontId="136"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399 CH1404 CD1404 BB1144:BB1399 BB1401:BB1406 AX1401:AX1406">
    <cfRule type="expression" dxfId="629" priority="8212">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399 AY1401:BC1405">
    <cfRule type="expression" dxfId="628" priority="8211">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399 BD1401:BD1406">
    <cfRule type="expression" dxfId="627" priority="8210">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399 BE1401:BE1406">
    <cfRule type="expression" dxfId="626" priority="8209">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625" priority="8208">
      <formula>AND(AW150&lt;&gt;"",#REF!="",OR(COLUMN(AW150)=COLUMN(#REF!),COLUMN(AW150)=COLUMN(#REF!)))</formula>
    </cfRule>
  </conditionalFormatting>
  <conditionalFormatting sqref="AX1002:BE1002">
    <cfRule type="expression" dxfId="624" priority="8156">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149 AX149:BE149">
    <cfRule type="expression" dxfId="623" priority="8155">
      <formula>AND(AW3&lt;&gt;"",#REF!="",OR(COLUMN(AW3)=COLUMN(#REF!),COLUMN(AW3)=COLUMN(#REF!)))</formula>
    </cfRule>
  </conditionalFormatting>
  <conditionalFormatting sqref="AW1065">
    <cfRule type="expression" dxfId="622" priority="8147">
      <formula>AND(AW1065&lt;&gt;"",#REF!="",OR(COLUMN(AW1065)=COLUMN(#REF!),COLUMN(AW1065)=COLUMN(#REF!)))</formula>
    </cfRule>
  </conditionalFormatting>
  <conditionalFormatting sqref="AW186">
    <cfRule type="expression" dxfId="621" priority="6864">
      <formula>AND(AW186&lt;&gt;"",#REF!="",OR(COLUMN(AW186)=COLUMN(#REF!),COLUMN(AW186)=COLUMN(#REF!)))</formula>
    </cfRule>
  </conditionalFormatting>
  <conditionalFormatting sqref="AW189">
    <cfRule type="expression" dxfId="620" priority="6862">
      <formula>AND(AW189&lt;&gt;"",#REF!="",OR(COLUMN(AW189)=COLUMN(#REF!),COLUMN(AW189)=COLUMN(#REF!)))</formula>
    </cfRule>
  </conditionalFormatting>
  <conditionalFormatting sqref="AW235">
    <cfRule type="expression" dxfId="619" priority="6860">
      <formula>AND(AW235&lt;&gt;"",#REF!="",OR(COLUMN(AW235)=COLUMN(#REF!),COLUMN(AW235)=COLUMN(#REF!)))</formula>
    </cfRule>
  </conditionalFormatting>
  <conditionalFormatting sqref="AW323">
    <cfRule type="expression" dxfId="618" priority="6854">
      <formula>AND(AW323&lt;&gt;"",#REF!="",OR(COLUMN(AW323)=COLUMN(#REF!),COLUMN(AW323)=COLUMN(#REF!)))</formula>
    </cfRule>
  </conditionalFormatting>
  <conditionalFormatting sqref="AW401">
    <cfRule type="expression" dxfId="617" priority="6852">
      <formula>AND(AW401&lt;&gt;"",#REF!="",OR(COLUMN(AW401)=COLUMN(#REF!),COLUMN(AW401)=COLUMN(#REF!)))</formula>
    </cfRule>
  </conditionalFormatting>
  <conditionalFormatting sqref="AW419">
    <cfRule type="expression" dxfId="616" priority="6850">
      <formula>AND(AW419&lt;&gt;"",#REF!="",OR(COLUMN(AW419)=COLUMN(#REF!),COLUMN(AW419)=COLUMN(#REF!)))</formula>
    </cfRule>
  </conditionalFormatting>
  <conditionalFormatting sqref="AW469">
    <cfRule type="expression" dxfId="615" priority="6846">
      <formula>AND(AW469&lt;&gt;"",#REF!="",OR(COLUMN(AW469)=COLUMN(#REF!),COLUMN(AW469)=COLUMN(#REF!)))</formula>
    </cfRule>
  </conditionalFormatting>
  <conditionalFormatting sqref="AW486">
    <cfRule type="expression" dxfId="614" priority="6844">
      <formula>AND(AW486&lt;&gt;"",#REF!="",OR(COLUMN(AW486)=COLUMN(#REF!),COLUMN(AW486)=COLUMN(#REF!)))</formula>
    </cfRule>
  </conditionalFormatting>
  <conditionalFormatting sqref="AW552">
    <cfRule type="expression" dxfId="613" priority="6842">
      <formula>AND(AW552&lt;&gt;"",#REF!="",OR(COLUMN(AW552)=COLUMN(#REF!),COLUMN(AW552)=COLUMN(#REF!)))</formula>
    </cfRule>
  </conditionalFormatting>
  <conditionalFormatting sqref="AW554">
    <cfRule type="expression" dxfId="612" priority="6840">
      <formula>AND(AW554&lt;&gt;"",#REF!="",OR(COLUMN(AW554)=COLUMN(#REF!),COLUMN(AW554)=COLUMN(#REF!)))</formula>
    </cfRule>
  </conditionalFormatting>
  <conditionalFormatting sqref="AW570">
    <cfRule type="expression" dxfId="611" priority="6838">
      <formula>AND(AW570&lt;&gt;"",#REF!="",OR(COLUMN(AW570)=COLUMN(#REF!),COLUMN(AW570)=COLUMN(#REF!)))</formula>
    </cfRule>
  </conditionalFormatting>
  <conditionalFormatting sqref="AW675">
    <cfRule type="expression" dxfId="610" priority="6836">
      <formula>AND(AW675&lt;&gt;"",#REF!="",OR(COLUMN(AW675)=COLUMN(#REF!),COLUMN(AW675)=COLUMN(#REF!)))</formula>
    </cfRule>
  </conditionalFormatting>
  <conditionalFormatting sqref="AW818">
    <cfRule type="expression" dxfId="609" priority="6834">
      <formula>AND(AW818&lt;&gt;"",#REF!="",OR(COLUMN(AW818)=COLUMN(#REF!),COLUMN(AW818)=COLUMN(#REF!)))</formula>
    </cfRule>
  </conditionalFormatting>
  <conditionalFormatting sqref="AW874">
    <cfRule type="expression" dxfId="608" priority="6832">
      <formula>AND(AW874&lt;&gt;"",#REF!="",OR(COLUMN(AW874)=COLUMN(#REF!),COLUMN(AW874)=COLUMN(#REF!)))</formula>
    </cfRule>
  </conditionalFormatting>
  <conditionalFormatting sqref="AW879">
    <cfRule type="expression" dxfId="607" priority="6830">
      <formula>AND(AW879&lt;&gt;"",#REF!="",OR(COLUMN(AW879)=COLUMN(#REF!),COLUMN(AW879)=COLUMN(#REF!)))</formula>
    </cfRule>
  </conditionalFormatting>
  <conditionalFormatting sqref="AW968">
    <cfRule type="expression" dxfId="606" priority="6828">
      <formula>AND(AW968&lt;&gt;"",#REF!="",OR(COLUMN(AW968)=COLUMN(#REF!),COLUMN(AW968)=COLUMN(#REF!)))</formula>
    </cfRule>
  </conditionalFormatting>
  <conditionalFormatting sqref="AW218">
    <cfRule type="expression" dxfId="605" priority="6794">
      <formula>AND(AW218&lt;&gt;"",#REF!="",OR(COLUMN(AW218)=COLUMN(#REF!),COLUMN(AW218)=COLUMN(#REF!)))</formula>
    </cfRule>
  </conditionalFormatting>
  <conditionalFormatting sqref="AW240">
    <cfRule type="expression" dxfId="604" priority="6792">
      <formula>AND(AW240&lt;&gt;"",#REF!="",OR(COLUMN(AW240)=COLUMN(#REF!),COLUMN(AW240)=COLUMN(#REF!)))</formula>
    </cfRule>
  </conditionalFormatting>
  <conditionalFormatting sqref="AW276">
    <cfRule type="expression" dxfId="603" priority="6790">
      <formula>AND(AW276&lt;&gt;"",#REF!="",OR(COLUMN(AW276)=COLUMN(#REF!),COLUMN(AW276)=COLUMN(#REF!)))</formula>
    </cfRule>
  </conditionalFormatting>
  <conditionalFormatting sqref="AW288">
    <cfRule type="expression" dxfId="602" priority="6788">
      <formula>AND(AW288&lt;&gt;"",#REF!="",OR(COLUMN(AW288)=COLUMN(#REF!),COLUMN(AW288)=COLUMN(#REF!)))</formula>
    </cfRule>
  </conditionalFormatting>
  <conditionalFormatting sqref="AW310">
    <cfRule type="expression" dxfId="601" priority="6778">
      <formula>AND(AW310&lt;&gt;"",#REF!="",OR(COLUMN(AW310)=COLUMN(#REF!),COLUMN(AW310)=COLUMN(#REF!)))</formula>
    </cfRule>
  </conditionalFormatting>
  <conditionalFormatting sqref="AW333">
    <cfRule type="expression" dxfId="600" priority="6628">
      <formula>AND(AW333&lt;&gt;"",#REF!="",OR(COLUMN(AW333)=COLUMN(#REF!),COLUMN(AW333)=COLUMN(#REF!)))</formula>
    </cfRule>
  </conditionalFormatting>
  <conditionalFormatting sqref="AW468">
    <cfRule type="expression" dxfId="599" priority="6616">
      <formula>AND(AW468&lt;&gt;"",#REF!="",OR(COLUMN(AW468)=COLUMN(#REF!),COLUMN(AW468)=COLUMN(#REF!)))</formula>
    </cfRule>
  </conditionalFormatting>
  <conditionalFormatting sqref="AW470">
    <cfRule type="expression" dxfId="598" priority="6614">
      <formula>AND(AW470&lt;&gt;"",#REF!="",OR(COLUMN(AW470)=COLUMN(#REF!),COLUMN(AW470)=COLUMN(#REF!)))</formula>
    </cfRule>
  </conditionalFormatting>
  <conditionalFormatting sqref="AW482">
    <cfRule type="expression" dxfId="597" priority="6608">
      <formula>AND(AW482&lt;&gt;"",#REF!="",OR(COLUMN(AW482)=COLUMN(#REF!),COLUMN(AW482)=COLUMN(#REF!)))</formula>
    </cfRule>
  </conditionalFormatting>
  <conditionalFormatting sqref="AW524">
    <cfRule type="expression" dxfId="596" priority="6600">
      <formula>AND(AW524&lt;&gt;"",#REF!="",OR(COLUMN(AW524)=COLUMN(#REF!),COLUMN(AW524)=COLUMN(#REF!)))</formula>
    </cfRule>
  </conditionalFormatting>
  <conditionalFormatting sqref="AW549">
    <cfRule type="expression" dxfId="595" priority="6598">
      <formula>AND(AW549&lt;&gt;"",#REF!="",OR(COLUMN(AW549)=COLUMN(#REF!),COLUMN(AW549)=COLUMN(#REF!)))</formula>
    </cfRule>
  </conditionalFormatting>
  <conditionalFormatting sqref="AW593">
    <cfRule type="expression" dxfId="594" priority="6594">
      <formula>AND(AW593&lt;&gt;"",#REF!="",OR(COLUMN(AW593)=COLUMN(#REF!),COLUMN(AW593)=COLUMN(#REF!)))</formula>
    </cfRule>
  </conditionalFormatting>
  <conditionalFormatting sqref="AW603">
    <cfRule type="expression" dxfId="593" priority="6592">
      <formula>AND(AW603&lt;&gt;"",#REF!="",OR(COLUMN(AW603)=COLUMN(#REF!),COLUMN(AW603)=COLUMN(#REF!)))</formula>
    </cfRule>
  </conditionalFormatting>
  <conditionalFormatting sqref="AW649">
    <cfRule type="expression" dxfId="592" priority="6586">
      <formula>AND(AW649&lt;&gt;"",#REF!="",OR(COLUMN(AW649)=COLUMN(#REF!),COLUMN(AW649)=COLUMN(#REF!)))</formula>
    </cfRule>
  </conditionalFormatting>
  <conditionalFormatting sqref="AW650">
    <cfRule type="expression" dxfId="591" priority="6584">
      <formula>AND(AW650&lt;&gt;"",#REF!="",OR(COLUMN(AW650)=COLUMN(#REF!),COLUMN(AW650)=COLUMN(#REF!)))</formula>
    </cfRule>
  </conditionalFormatting>
  <conditionalFormatting sqref="AW660">
    <cfRule type="expression" dxfId="590" priority="6582">
      <formula>AND(AW660&lt;&gt;"",#REF!="",OR(COLUMN(AW660)=COLUMN(#REF!),COLUMN(AW660)=COLUMN(#REF!)))</formula>
    </cfRule>
  </conditionalFormatting>
  <conditionalFormatting sqref="AW661">
    <cfRule type="expression" dxfId="589" priority="6580">
      <formula>AND(AW661&lt;&gt;"",#REF!="",OR(COLUMN(AW661)=COLUMN(#REF!),COLUMN(AW661)=COLUMN(#REF!)))</formula>
    </cfRule>
  </conditionalFormatting>
  <conditionalFormatting sqref="AW662">
    <cfRule type="expression" dxfId="588" priority="6578">
      <formula>AND(AW662&lt;&gt;"",#REF!="",OR(COLUMN(AW662)=COLUMN(#REF!),COLUMN(AW662)=COLUMN(#REF!)))</formula>
    </cfRule>
  </conditionalFormatting>
  <conditionalFormatting sqref="AW663">
    <cfRule type="expression" dxfId="587" priority="6576">
      <formula>AND(AW663&lt;&gt;"",#REF!="",OR(COLUMN(AW663)=COLUMN(#REF!),COLUMN(AW663)=COLUMN(#REF!)))</formula>
    </cfRule>
  </conditionalFormatting>
  <conditionalFormatting sqref="AW700">
    <cfRule type="expression" dxfId="586" priority="6574">
      <formula>AND(AW700&lt;&gt;"",#REF!="",OR(COLUMN(AW700)=COLUMN(#REF!),COLUMN(AW700)=COLUMN(#REF!)))</formula>
    </cfRule>
  </conditionalFormatting>
  <conditionalFormatting sqref="AW716">
    <cfRule type="expression" dxfId="585" priority="6572">
      <formula>AND(AW716&lt;&gt;"",#REF!="",OR(COLUMN(AW716)=COLUMN(#REF!),COLUMN(AW716)=COLUMN(#REF!)))</formula>
    </cfRule>
  </conditionalFormatting>
  <conditionalFormatting sqref="AW777">
    <cfRule type="expression" dxfId="584" priority="6570">
      <formula>AND(AW777&lt;&gt;"",#REF!="",OR(COLUMN(AW777)=COLUMN(#REF!),COLUMN(AW777)=COLUMN(#REF!)))</formula>
    </cfRule>
  </conditionalFormatting>
  <conditionalFormatting sqref="AW781">
    <cfRule type="expression" dxfId="583" priority="6568">
      <formula>AND(AW781&lt;&gt;"",#REF!="",OR(COLUMN(AW781)=COLUMN(#REF!),COLUMN(AW781)=COLUMN(#REF!)))</formula>
    </cfRule>
  </conditionalFormatting>
  <conditionalFormatting sqref="AW789">
    <cfRule type="expression" dxfId="582" priority="6566">
      <formula>AND(AW789&lt;&gt;"",#REF!="",OR(COLUMN(AW789)=COLUMN(#REF!),COLUMN(AW789)=COLUMN(#REF!)))</formula>
    </cfRule>
  </conditionalFormatting>
  <conditionalFormatting sqref="AW944">
    <cfRule type="expression" dxfId="581" priority="6564">
      <formula>AND(AW944&lt;&gt;"",#REF!="",OR(COLUMN(AW944)=COLUMN(#REF!),COLUMN(AW944)=COLUMN(#REF!)))</formula>
    </cfRule>
  </conditionalFormatting>
  <conditionalFormatting sqref="AW951">
    <cfRule type="expression" dxfId="580" priority="6562">
      <formula>AND(AW951&lt;&gt;"",#REF!="",OR(COLUMN(AW951)=COLUMN(#REF!),COLUMN(AW951)=COLUMN(#REF!)))</formula>
    </cfRule>
  </conditionalFormatting>
  <conditionalFormatting sqref="AW953">
    <cfRule type="expression" dxfId="579" priority="6558">
      <formula>AND(AW953&lt;&gt;"",#REF!="",OR(COLUMN(AW953)=COLUMN(#REF!),COLUMN(AW953)=COLUMN(#REF!)))</formula>
    </cfRule>
  </conditionalFormatting>
  <conditionalFormatting sqref="AW960">
    <cfRule type="expression" dxfId="578" priority="6556">
      <formula>AND(AW960&lt;&gt;"",#REF!="",OR(COLUMN(AW960)=COLUMN(#REF!),COLUMN(AW960)=COLUMN(#REF!)))</formula>
    </cfRule>
  </conditionalFormatting>
  <conditionalFormatting sqref="AW961">
    <cfRule type="expression" dxfId="577" priority="6554">
      <formula>AND(AW961&lt;&gt;"",#REF!="",OR(COLUMN(AW961)=COLUMN(#REF!),COLUMN(AW961)=COLUMN(#REF!)))</formula>
    </cfRule>
  </conditionalFormatting>
  <conditionalFormatting sqref="AW962">
    <cfRule type="expression" dxfId="576" priority="6552">
      <formula>AND(AW962&lt;&gt;"",#REF!="",OR(COLUMN(AW962)=COLUMN(#REF!),COLUMN(AW962)=COLUMN(#REF!)))</formula>
    </cfRule>
  </conditionalFormatting>
  <conditionalFormatting sqref="AW978">
    <cfRule type="expression" dxfId="575" priority="6550">
      <formula>AND(AW978&lt;&gt;"",#REF!="",OR(COLUMN(AW978)=COLUMN(#REF!),COLUMN(AW978)=COLUMN(#REF!)))</formula>
    </cfRule>
  </conditionalFormatting>
  <conditionalFormatting sqref="AW985">
    <cfRule type="expression" dxfId="574" priority="6544">
      <formula>AND(AW985&lt;&gt;"",#REF!="",OR(COLUMN(AW985)=COLUMN(#REF!),COLUMN(AW985)=COLUMN(#REF!)))</formula>
    </cfRule>
  </conditionalFormatting>
  <conditionalFormatting sqref="AW986">
    <cfRule type="expression" dxfId="573" priority="6542">
      <formula>AND(AW986&lt;&gt;"",#REF!="",OR(COLUMN(AW986)=COLUMN(#REF!),COLUMN(AW986)=COLUMN(#REF!)))</formula>
    </cfRule>
  </conditionalFormatting>
  <conditionalFormatting sqref="AW987">
    <cfRule type="expression" dxfId="572" priority="6540">
      <formula>AND(AW987&lt;&gt;"",#REF!="",OR(COLUMN(AW987)=COLUMN(#REF!),COLUMN(AW987)=COLUMN(#REF!)))</formula>
    </cfRule>
  </conditionalFormatting>
  <conditionalFormatting sqref="AW1035">
    <cfRule type="expression" dxfId="571" priority="6536">
      <formula>AND(AW1035&lt;&gt;"",#REF!="",OR(COLUMN(AW1035)=COLUMN(#REF!),COLUMN(AW1035)=COLUMN(#REF!)))</formula>
    </cfRule>
  </conditionalFormatting>
  <conditionalFormatting sqref="AW1036">
    <cfRule type="expression" dxfId="570" priority="6534">
      <formula>AND(AW1036&lt;&gt;"",#REF!="",OR(COLUMN(AW1036)=COLUMN(#REF!),COLUMN(AW1036)=COLUMN(#REF!)))</formula>
    </cfRule>
  </conditionalFormatting>
  <conditionalFormatting sqref="AW1037">
    <cfRule type="expression" dxfId="569" priority="6532">
      <formula>AND(AW1037&lt;&gt;"",#REF!="",OR(COLUMN(AW1037)=COLUMN(#REF!),COLUMN(AW1037)=COLUMN(#REF!)))</formula>
    </cfRule>
  </conditionalFormatting>
  <conditionalFormatting sqref="AW1058">
    <cfRule type="expression" dxfId="568" priority="6524">
      <formula>AND(AW1058&lt;&gt;"",#REF!="",OR(COLUMN(AW1058)=COLUMN(#REF!),COLUMN(AW1058)=COLUMN(#REF!)))</formula>
    </cfRule>
  </conditionalFormatting>
  <conditionalFormatting sqref="AW1071">
    <cfRule type="expression" dxfId="567" priority="6520">
      <formula>AND(AW1071&lt;&gt;"",#REF!="",OR(COLUMN(AW1071)=COLUMN(#REF!),COLUMN(AW1071)=COLUMN(#REF!)))</formula>
    </cfRule>
  </conditionalFormatting>
  <conditionalFormatting sqref="AW1130">
    <cfRule type="expression" dxfId="566" priority="6510">
      <formula>AND(AW1130&lt;&gt;"",#REF!="",OR(COLUMN(AW1130)=COLUMN(#REF!),COLUMN(AW1130)=COLUMN(#REF!)))</formula>
    </cfRule>
  </conditionalFormatting>
  <conditionalFormatting sqref="AW1143">
    <cfRule type="expression" dxfId="565" priority="6508">
      <formula>AND(AW1143&lt;&gt;"",#REF!="",OR(COLUMN(AW1143)=COLUMN(#REF!),COLUMN(AW1143)=COLUMN(#REF!)))</formula>
    </cfRule>
  </conditionalFormatting>
  <conditionalFormatting sqref="AW474">
    <cfRule type="expression" dxfId="564" priority="6256">
      <formula>AND(AW474&lt;&gt;"",#REF!="",OR(COLUMN(AW474)=COLUMN(#REF!),COLUMN(AW474)=COLUMN(#REF!)))</formula>
    </cfRule>
  </conditionalFormatting>
  <conditionalFormatting sqref="AW475">
    <cfRule type="expression" dxfId="563" priority="6254">
      <formula>AND(AW475&lt;&gt;"",#REF!="",OR(COLUMN(AW475)=COLUMN(#REF!),COLUMN(AW475)=COLUMN(#REF!)))</formula>
    </cfRule>
  </conditionalFormatting>
  <conditionalFormatting sqref="AW483">
    <cfRule type="expression" dxfId="562" priority="6252">
      <formula>AND(AW483&lt;&gt;"",#REF!="",OR(COLUMN(AW483)=COLUMN(#REF!),COLUMN(AW483)=COLUMN(#REF!)))</formula>
    </cfRule>
  </conditionalFormatting>
  <conditionalFormatting sqref="AW522">
    <cfRule type="expression" dxfId="561" priority="6250">
      <formula>AND(AW522&lt;&gt;"",#REF!="",OR(COLUMN(AW522)=COLUMN(#REF!),COLUMN(AW522)=COLUMN(#REF!)))</formula>
    </cfRule>
  </conditionalFormatting>
  <conditionalFormatting sqref="AW523">
    <cfRule type="expression" dxfId="560" priority="6248">
      <formula>AND(AW523&lt;&gt;"",#REF!="",OR(COLUMN(AW523)=COLUMN(#REF!),COLUMN(AW523)=COLUMN(#REF!)))</formula>
    </cfRule>
  </conditionalFormatting>
  <conditionalFormatting sqref="AW568">
    <cfRule type="expression" dxfId="559" priority="6246">
      <formula>AND(AW568&lt;&gt;"",#REF!="",OR(COLUMN(AW568)=COLUMN(#REF!),COLUMN(AW568)=COLUMN(#REF!)))</formula>
    </cfRule>
  </conditionalFormatting>
  <conditionalFormatting sqref="AW952">
    <cfRule type="expression" dxfId="558" priority="6244">
      <formula>AND(AW952&lt;&gt;"",#REF!="",OR(COLUMN(AW952)=COLUMN(#REF!),COLUMN(AW952)=COLUMN(#REF!)))</formula>
    </cfRule>
  </conditionalFormatting>
  <conditionalFormatting sqref="AW982">
    <cfRule type="expression" dxfId="557" priority="6242">
      <formula>AND(AW982&lt;&gt;"",#REF!="",OR(COLUMN(AW982)=COLUMN(#REF!),COLUMN(AW982)=COLUMN(#REF!)))</formula>
    </cfRule>
  </conditionalFormatting>
  <conditionalFormatting sqref="AW983">
    <cfRule type="expression" dxfId="556" priority="6240">
      <formula>AND(AW983&lt;&gt;"",#REF!="",OR(COLUMN(AW983)=COLUMN(#REF!),COLUMN(AW983)=COLUMN(#REF!)))</formula>
    </cfRule>
  </conditionalFormatting>
  <conditionalFormatting sqref="AW1003">
    <cfRule type="expression" dxfId="555" priority="6238">
      <formula>AND(AW1003&lt;&gt;"",#REF!="",OR(COLUMN(AW1003)=COLUMN(#REF!),COLUMN(AW1003)=COLUMN(#REF!)))</formula>
    </cfRule>
  </conditionalFormatting>
  <conditionalFormatting sqref="AW1038">
    <cfRule type="expression" dxfId="554" priority="6236">
      <formula>AND(AW1038&lt;&gt;"",#REF!="",OR(COLUMN(AW1038)=COLUMN(#REF!),COLUMN(AW1038)=COLUMN(#REF!)))</formula>
    </cfRule>
  </conditionalFormatting>
  <conditionalFormatting sqref="AW1051">
    <cfRule type="expression" dxfId="553" priority="6234">
      <formula>AND(AW1051&lt;&gt;"",#REF!="",OR(COLUMN(AW1051)=COLUMN(#REF!),COLUMN(AW1051)=COLUMN(#REF!)))</formula>
    </cfRule>
  </conditionalFormatting>
  <conditionalFormatting sqref="AW1052">
    <cfRule type="expression" dxfId="552" priority="6232">
      <formula>AND(AW1052&lt;&gt;"",#REF!="",OR(COLUMN(AW1052)=COLUMN(#REF!),COLUMN(AW1052)=COLUMN(#REF!)))</formula>
    </cfRule>
  </conditionalFormatting>
  <conditionalFormatting sqref="AW1068">
    <cfRule type="expression" dxfId="551" priority="6230">
      <formula>AND(AW1068&lt;&gt;"",#REF!="",OR(COLUMN(AW1068)=COLUMN(#REF!),COLUMN(AW1068)=COLUMN(#REF!)))</formula>
    </cfRule>
  </conditionalFormatting>
  <conditionalFormatting sqref="AW1125">
    <cfRule type="expression" dxfId="550" priority="6228">
      <formula>AND(AW1125&lt;&gt;"",#REF!="",OR(COLUMN(AW1125)=COLUMN(#REF!),COLUMN(AW1125)=COLUMN(#REF!)))</formula>
    </cfRule>
  </conditionalFormatting>
  <conditionalFormatting sqref="AW1126">
    <cfRule type="expression" dxfId="549" priority="6226">
      <formula>AND(AW1126&lt;&gt;"",#REF!="",OR(COLUMN(AW1126)=COLUMN(#REF!),COLUMN(AW1126)=COLUMN(#REF!)))</formula>
    </cfRule>
  </conditionalFormatting>
  <conditionalFormatting sqref="AW1128">
    <cfRule type="expression" dxfId="548" priority="6224">
      <formula>AND(AW1128&lt;&gt;"",#REF!="",OR(COLUMN(AW1128)=COLUMN(#REF!),COLUMN(AW1128)=COLUMN(#REF!)))</formula>
    </cfRule>
  </conditionalFormatting>
  <conditionalFormatting sqref="AW1129">
    <cfRule type="expression" dxfId="547" priority="6222">
      <formula>AND(AW1129&lt;&gt;"",#REF!="",OR(COLUMN(AW1129)=COLUMN(#REF!),COLUMN(AW1129)=COLUMN(#REF!)))</formula>
    </cfRule>
  </conditionalFormatting>
  <conditionalFormatting sqref="AW230">
    <cfRule type="expression" dxfId="546" priority="5025">
      <formula>AND(AW230&lt;&gt;"",#REF!="",OR(COLUMN(AW230)=COLUMN(#REF!),COLUMN(AW230)=COLUMN(#REF!)))</formula>
    </cfRule>
  </conditionalFormatting>
  <conditionalFormatting sqref="AW413">
    <cfRule type="expression" dxfId="545" priority="5021">
      <formula>AND(AW413&lt;&gt;"",#REF!="",OR(COLUMN(AW413)=COLUMN(#REF!),COLUMN(AW413)=COLUMN(#REF!)))</formula>
    </cfRule>
  </conditionalFormatting>
  <conditionalFormatting sqref="AW415">
    <cfRule type="expression" dxfId="544" priority="5019">
      <formula>AND(AW415&lt;&gt;"",#REF!="",OR(COLUMN(AW415)=COLUMN(#REF!),COLUMN(AW415)=COLUMN(#REF!)))</formula>
    </cfRule>
  </conditionalFormatting>
  <conditionalFormatting sqref="AW802">
    <cfRule type="expression" dxfId="543" priority="5017">
      <formula>AND(AW802&lt;&gt;"",#REF!="",OR(COLUMN(AW802)=COLUMN(#REF!),COLUMN(AW802)=COLUMN(#REF!)))</formula>
    </cfRule>
  </conditionalFormatting>
  <conditionalFormatting sqref="AW809">
    <cfRule type="expression" dxfId="542" priority="5015">
      <formula>AND(AW809&lt;&gt;"",#REF!="",OR(COLUMN(AW809)=COLUMN(#REF!),COLUMN(AW809)=COLUMN(#REF!)))</formula>
    </cfRule>
  </conditionalFormatting>
  <conditionalFormatting sqref="AW204">
    <cfRule type="expression" dxfId="541" priority="3701">
      <formula>AND(AW204&lt;&gt;"",#REF!="",OR(COLUMN(AW204)=COLUMN(#REF!),COLUMN(AW204)=COLUMN(#REF!)))</formula>
    </cfRule>
  </conditionalFormatting>
  <conditionalFormatting sqref="AW205">
    <cfRule type="expression" dxfId="540" priority="3699">
      <formula>AND(AW205&lt;&gt;"",#REF!="",OR(COLUMN(AW205)=COLUMN(#REF!),COLUMN(AW205)=COLUMN(#REF!)))</formula>
    </cfRule>
  </conditionalFormatting>
  <conditionalFormatting sqref="AW206">
    <cfRule type="expression" dxfId="539" priority="3697">
      <formula>AND(AW206&lt;&gt;"",#REF!="",OR(COLUMN(AW206)=COLUMN(#REF!),COLUMN(AW206)=COLUMN(#REF!)))</formula>
    </cfRule>
  </conditionalFormatting>
  <conditionalFormatting sqref="AW207">
    <cfRule type="expression" dxfId="538" priority="3695">
      <formula>AND(AW207&lt;&gt;"",#REF!="",OR(COLUMN(AW207)=COLUMN(#REF!),COLUMN(AW207)=COLUMN(#REF!)))</formula>
    </cfRule>
  </conditionalFormatting>
  <conditionalFormatting sqref="AW208">
    <cfRule type="expression" dxfId="537" priority="3693">
      <formula>AND(AW208&lt;&gt;"",#REF!="",OR(COLUMN(AW208)=COLUMN(#REF!),COLUMN(AW208)=COLUMN(#REF!)))</formula>
    </cfRule>
  </conditionalFormatting>
  <conditionalFormatting sqref="AW209">
    <cfRule type="expression" dxfId="536" priority="3691">
      <formula>AND(AW209&lt;&gt;"",#REF!="",OR(COLUMN(AW209)=COLUMN(#REF!),COLUMN(AW209)=COLUMN(#REF!)))</formula>
    </cfRule>
  </conditionalFormatting>
  <conditionalFormatting sqref="AW259">
    <cfRule type="expression" dxfId="535" priority="3689">
      <formula>AND(AW259&lt;&gt;"",#REF!="",OR(COLUMN(AW259)=COLUMN(#REF!),COLUMN(AW259)=COLUMN(#REF!)))</formula>
    </cfRule>
  </conditionalFormatting>
  <conditionalFormatting sqref="AW289">
    <cfRule type="expression" dxfId="534" priority="3687">
      <formula>AND(AW289&lt;&gt;"",#REF!="",OR(COLUMN(AW289)=COLUMN(#REF!),COLUMN(AW289)=COLUMN(#REF!)))</formula>
    </cfRule>
  </conditionalFormatting>
  <conditionalFormatting sqref="AW290">
    <cfRule type="expression" dxfId="533" priority="3685">
      <formula>AND(AW290&lt;&gt;"",#REF!="",OR(COLUMN(AW290)=COLUMN(#REF!),COLUMN(AW290)=COLUMN(#REF!)))</formula>
    </cfRule>
  </conditionalFormatting>
  <conditionalFormatting sqref="AW291">
    <cfRule type="expression" dxfId="532" priority="3683">
      <formula>AND(AW291&lt;&gt;"",#REF!="",OR(COLUMN(AW291)=COLUMN(#REF!),COLUMN(AW291)=COLUMN(#REF!)))</formula>
    </cfRule>
  </conditionalFormatting>
  <conditionalFormatting sqref="AW292">
    <cfRule type="expression" dxfId="531" priority="3681">
      <formula>AND(AW292&lt;&gt;"",#REF!="",OR(COLUMN(AW292)=COLUMN(#REF!),COLUMN(AW292)=COLUMN(#REF!)))</formula>
    </cfRule>
  </conditionalFormatting>
  <conditionalFormatting sqref="AW293">
    <cfRule type="expression" dxfId="530" priority="3679">
      <formula>AND(AW293&lt;&gt;"",#REF!="",OR(COLUMN(AW293)=COLUMN(#REF!),COLUMN(AW293)=COLUMN(#REF!)))</formula>
    </cfRule>
  </conditionalFormatting>
  <conditionalFormatting sqref="AW294">
    <cfRule type="expression" dxfId="529" priority="3677">
      <formula>AND(AW294&lt;&gt;"",#REF!="",OR(COLUMN(AW294)=COLUMN(#REF!),COLUMN(AW294)=COLUMN(#REF!)))</formula>
    </cfRule>
  </conditionalFormatting>
  <conditionalFormatting sqref="AW295">
    <cfRule type="expression" dxfId="528" priority="3675">
      <formula>AND(AW295&lt;&gt;"",#REF!="",OR(COLUMN(AW295)=COLUMN(#REF!),COLUMN(AW295)=COLUMN(#REF!)))</formula>
    </cfRule>
  </conditionalFormatting>
  <conditionalFormatting sqref="AW296">
    <cfRule type="expression" dxfId="527" priority="3673">
      <formula>AND(AW296&lt;&gt;"",#REF!="",OR(COLUMN(AW296)=COLUMN(#REF!),COLUMN(AW296)=COLUMN(#REF!)))</formula>
    </cfRule>
  </conditionalFormatting>
  <conditionalFormatting sqref="AW345">
    <cfRule type="expression" dxfId="526" priority="3671">
      <formula>AND(AW345&lt;&gt;"",#REF!="",OR(COLUMN(AW345)=COLUMN(#REF!),COLUMN(AW345)=COLUMN(#REF!)))</formula>
    </cfRule>
  </conditionalFormatting>
  <conditionalFormatting sqref="AW346">
    <cfRule type="expression" dxfId="525" priority="3669">
      <formula>AND(AW346&lt;&gt;"",#REF!="",OR(COLUMN(AW346)=COLUMN(#REF!),COLUMN(AW346)=COLUMN(#REF!)))</formula>
    </cfRule>
  </conditionalFormatting>
  <conditionalFormatting sqref="AW347">
    <cfRule type="expression" dxfId="524" priority="3667">
      <formula>AND(AW347&lt;&gt;"",#REF!="",OR(COLUMN(AW347)=COLUMN(#REF!),COLUMN(AW347)=COLUMN(#REF!)))</formula>
    </cfRule>
  </conditionalFormatting>
  <conditionalFormatting sqref="AW348">
    <cfRule type="expression" dxfId="523" priority="3665">
      <formula>AND(AW348&lt;&gt;"",#REF!="",OR(COLUMN(AW348)=COLUMN(#REF!),COLUMN(AW348)=COLUMN(#REF!)))</formula>
    </cfRule>
  </conditionalFormatting>
  <conditionalFormatting sqref="AW349">
    <cfRule type="expression" dxfId="522" priority="3663">
      <formula>AND(AW349&lt;&gt;"",#REF!="",OR(COLUMN(AW349)=COLUMN(#REF!),COLUMN(AW349)=COLUMN(#REF!)))</formula>
    </cfRule>
  </conditionalFormatting>
  <conditionalFormatting sqref="AW350">
    <cfRule type="expression" dxfId="521" priority="3661">
      <formula>AND(AW350&lt;&gt;"",#REF!="",OR(COLUMN(AW350)=COLUMN(#REF!),COLUMN(AW350)=COLUMN(#REF!)))</formula>
    </cfRule>
  </conditionalFormatting>
  <conditionalFormatting sqref="AW351">
    <cfRule type="expression" dxfId="520" priority="3659">
      <formula>AND(AW351&lt;&gt;"",#REF!="",OR(COLUMN(AW351)=COLUMN(#REF!),COLUMN(AW351)=COLUMN(#REF!)))</formula>
    </cfRule>
  </conditionalFormatting>
  <conditionalFormatting sqref="AW352">
    <cfRule type="expression" dxfId="519" priority="3657">
      <formula>AND(AW352&lt;&gt;"",#REF!="",OR(COLUMN(AW352)=COLUMN(#REF!),COLUMN(AW352)=COLUMN(#REF!)))</formula>
    </cfRule>
  </conditionalFormatting>
  <conditionalFormatting sqref="AW353">
    <cfRule type="expression" dxfId="518" priority="3655">
      <formula>AND(AW353&lt;&gt;"",#REF!="",OR(COLUMN(AW353)=COLUMN(#REF!),COLUMN(AW353)=COLUMN(#REF!)))</formula>
    </cfRule>
  </conditionalFormatting>
  <conditionalFormatting sqref="AW354">
    <cfRule type="expression" dxfId="517" priority="3653">
      <formula>AND(AW354&lt;&gt;"",#REF!="",OR(COLUMN(AW354)=COLUMN(#REF!),COLUMN(AW354)=COLUMN(#REF!)))</formula>
    </cfRule>
  </conditionalFormatting>
  <conditionalFormatting sqref="AW355">
    <cfRule type="expression" dxfId="516" priority="3651">
      <formula>AND(AW355&lt;&gt;"",#REF!="",OR(COLUMN(AW355)=COLUMN(#REF!),COLUMN(AW355)=COLUMN(#REF!)))</formula>
    </cfRule>
  </conditionalFormatting>
  <conditionalFormatting sqref="AW356">
    <cfRule type="expression" dxfId="515" priority="3649">
      <formula>AND(AW356&lt;&gt;"",#REF!="",OR(COLUMN(AW356)=COLUMN(#REF!),COLUMN(AW356)=COLUMN(#REF!)))</formula>
    </cfRule>
  </conditionalFormatting>
  <conditionalFormatting sqref="AW357">
    <cfRule type="expression" dxfId="514" priority="3647">
      <formula>AND(AW357&lt;&gt;"",#REF!="",OR(COLUMN(AW357)=COLUMN(#REF!),COLUMN(AW357)=COLUMN(#REF!)))</formula>
    </cfRule>
  </conditionalFormatting>
  <conditionalFormatting sqref="AW358">
    <cfRule type="expression" dxfId="513" priority="3645">
      <formula>AND(AW358&lt;&gt;"",#REF!="",OR(COLUMN(AW358)=COLUMN(#REF!),COLUMN(AW358)=COLUMN(#REF!)))</formula>
    </cfRule>
  </conditionalFormatting>
  <conditionalFormatting sqref="AW359">
    <cfRule type="expression" dxfId="512" priority="3643">
      <formula>AND(AW359&lt;&gt;"",#REF!="",OR(COLUMN(AW359)=COLUMN(#REF!),COLUMN(AW359)=COLUMN(#REF!)))</formula>
    </cfRule>
  </conditionalFormatting>
  <conditionalFormatting sqref="AW360">
    <cfRule type="expression" dxfId="511" priority="3641">
      <formula>AND(AW360&lt;&gt;"",#REF!="",OR(COLUMN(AW360)=COLUMN(#REF!),COLUMN(AW360)=COLUMN(#REF!)))</formula>
    </cfRule>
  </conditionalFormatting>
  <conditionalFormatting sqref="AW361">
    <cfRule type="expression" dxfId="510" priority="3639">
      <formula>AND(AW361&lt;&gt;"",#REF!="",OR(COLUMN(AW361)=COLUMN(#REF!),COLUMN(AW361)=COLUMN(#REF!)))</formula>
    </cfRule>
  </conditionalFormatting>
  <conditionalFormatting sqref="AW362">
    <cfRule type="expression" dxfId="509" priority="3637">
      <formula>AND(AW362&lt;&gt;"",#REF!="",OR(COLUMN(AW362)=COLUMN(#REF!),COLUMN(AW362)=COLUMN(#REF!)))</formula>
    </cfRule>
  </conditionalFormatting>
  <conditionalFormatting sqref="AW363">
    <cfRule type="expression" dxfId="508" priority="3635">
      <formula>AND(AW363&lt;&gt;"",#REF!="",OR(COLUMN(AW363)=COLUMN(#REF!),COLUMN(AW363)=COLUMN(#REF!)))</formula>
    </cfRule>
  </conditionalFormatting>
  <conditionalFormatting sqref="AW364">
    <cfRule type="expression" dxfId="507" priority="3633">
      <formula>AND(AW364&lt;&gt;"",#REF!="",OR(COLUMN(AW364)=COLUMN(#REF!),COLUMN(AW364)=COLUMN(#REF!)))</formula>
    </cfRule>
  </conditionalFormatting>
  <conditionalFormatting sqref="AW365">
    <cfRule type="expression" dxfId="506" priority="3631">
      <formula>AND(AW365&lt;&gt;"",#REF!="",OR(COLUMN(AW365)=COLUMN(#REF!),COLUMN(AW365)=COLUMN(#REF!)))</formula>
    </cfRule>
  </conditionalFormatting>
  <conditionalFormatting sqref="AW613">
    <cfRule type="expression" dxfId="505" priority="3623">
      <formula>AND(AW613&lt;&gt;"",#REF!="",OR(COLUMN(AW613)=COLUMN(#REF!),COLUMN(AW613)=COLUMN(#REF!)))</formula>
    </cfRule>
  </conditionalFormatting>
  <conditionalFormatting sqref="AW614">
    <cfRule type="expression" dxfId="504" priority="3621">
      <formula>AND(AW614&lt;&gt;"",#REF!="",OR(COLUMN(AW614)=COLUMN(#REF!),COLUMN(AW614)=COLUMN(#REF!)))</formula>
    </cfRule>
  </conditionalFormatting>
  <conditionalFormatting sqref="AW615">
    <cfRule type="expression" dxfId="503" priority="3619">
      <formula>AND(AW615&lt;&gt;"",#REF!="",OR(COLUMN(AW615)=COLUMN(#REF!),COLUMN(AW615)=COLUMN(#REF!)))</formula>
    </cfRule>
  </conditionalFormatting>
  <conditionalFormatting sqref="AW616">
    <cfRule type="expression" dxfId="502" priority="3617">
      <formula>AND(AW616&lt;&gt;"",#REF!="",OR(COLUMN(AW616)=COLUMN(#REF!),COLUMN(AW616)=COLUMN(#REF!)))</formula>
    </cfRule>
  </conditionalFormatting>
  <conditionalFormatting sqref="AW636">
    <cfRule type="expression" dxfId="501" priority="3615">
      <formula>AND(AW636&lt;&gt;"",#REF!="",OR(COLUMN(AW636)=COLUMN(#REF!),COLUMN(AW636)=COLUMN(#REF!)))</formula>
    </cfRule>
  </conditionalFormatting>
  <conditionalFormatting sqref="AW637">
    <cfRule type="expression" dxfId="500" priority="3613">
      <formula>AND(AW637&lt;&gt;"",#REF!="",OR(COLUMN(AW637)=COLUMN(#REF!),COLUMN(AW637)=COLUMN(#REF!)))</formula>
    </cfRule>
  </conditionalFormatting>
  <conditionalFormatting sqref="AW638">
    <cfRule type="expression" dxfId="499" priority="3611">
      <formula>AND(AW638&lt;&gt;"",#REF!="",OR(COLUMN(AW638)=COLUMN(#REF!),COLUMN(AW638)=COLUMN(#REF!)))</formula>
    </cfRule>
  </conditionalFormatting>
  <conditionalFormatting sqref="AW639">
    <cfRule type="expression" dxfId="498" priority="3609">
      <formula>AND(AW639&lt;&gt;"",#REF!="",OR(COLUMN(AW639)=COLUMN(#REF!),COLUMN(AW639)=COLUMN(#REF!)))</formula>
    </cfRule>
  </conditionalFormatting>
  <conditionalFormatting sqref="AW640">
    <cfRule type="expression" dxfId="497" priority="3607">
      <formula>AND(AW640&lt;&gt;"",#REF!="",OR(COLUMN(AW640)=COLUMN(#REF!),COLUMN(AW640)=COLUMN(#REF!)))</formula>
    </cfRule>
  </conditionalFormatting>
  <conditionalFormatting sqref="AW693">
    <cfRule type="expression" dxfId="496" priority="3605">
      <formula>AND(AW693&lt;&gt;"",#REF!="",OR(COLUMN(AW693)=COLUMN(#REF!),COLUMN(AW693)=COLUMN(#REF!)))</formula>
    </cfRule>
  </conditionalFormatting>
  <conditionalFormatting sqref="AW694">
    <cfRule type="expression" dxfId="495" priority="3603">
      <formula>AND(AW694&lt;&gt;"",#REF!="",OR(COLUMN(AW694)=COLUMN(#REF!),COLUMN(AW694)=COLUMN(#REF!)))</formula>
    </cfRule>
  </conditionalFormatting>
  <conditionalFormatting sqref="AW695">
    <cfRule type="expression" dxfId="494" priority="3601">
      <formula>AND(AW695&lt;&gt;"",#REF!="",OR(COLUMN(AW695)=COLUMN(#REF!),COLUMN(AW695)=COLUMN(#REF!)))</formula>
    </cfRule>
  </conditionalFormatting>
  <conditionalFormatting sqref="AW696">
    <cfRule type="expression" dxfId="493" priority="3599">
      <formula>AND(AW696&lt;&gt;"",#REF!="",OR(COLUMN(AW696)=COLUMN(#REF!),COLUMN(AW696)=COLUMN(#REF!)))</formula>
    </cfRule>
  </conditionalFormatting>
  <conditionalFormatting sqref="AW697">
    <cfRule type="expression" dxfId="492" priority="3597">
      <formula>AND(AW697&lt;&gt;"",#REF!="",OR(COLUMN(AW697)=COLUMN(#REF!),COLUMN(AW697)=COLUMN(#REF!)))</formula>
    </cfRule>
  </conditionalFormatting>
  <conditionalFormatting sqref="AW698">
    <cfRule type="expression" dxfId="491" priority="3595">
      <formula>AND(AW698&lt;&gt;"",#REF!="",OR(COLUMN(AW698)=COLUMN(#REF!),COLUMN(AW698)=COLUMN(#REF!)))</formula>
    </cfRule>
  </conditionalFormatting>
  <conditionalFormatting sqref="AW710">
    <cfRule type="expression" dxfId="490" priority="3593">
      <formula>AND(AW710&lt;&gt;"",#REF!="",OR(COLUMN(AW710)=COLUMN(#REF!),COLUMN(AW710)=COLUMN(#REF!)))</formula>
    </cfRule>
  </conditionalFormatting>
  <conditionalFormatting sqref="AW711">
    <cfRule type="expression" dxfId="489" priority="3591">
      <formula>AND(AW711&lt;&gt;"",#REF!="",OR(COLUMN(AW711)=COLUMN(#REF!),COLUMN(AW711)=COLUMN(#REF!)))</formula>
    </cfRule>
  </conditionalFormatting>
  <conditionalFormatting sqref="AW712">
    <cfRule type="expression" dxfId="488" priority="3589">
      <formula>AND(AW712&lt;&gt;"",#REF!="",OR(COLUMN(AW712)=COLUMN(#REF!),COLUMN(AW712)=COLUMN(#REF!)))</formula>
    </cfRule>
  </conditionalFormatting>
  <conditionalFormatting sqref="AW713">
    <cfRule type="expression" dxfId="487" priority="3587">
      <formula>AND(AW713&lt;&gt;"",#REF!="",OR(COLUMN(AW713)=COLUMN(#REF!),COLUMN(AW713)=COLUMN(#REF!)))</formula>
    </cfRule>
  </conditionalFormatting>
  <conditionalFormatting sqref="CC3">
    <cfRule type="expression" dxfId="486" priority="3584">
      <formula>AND(CC3&lt;&gt;"",#REF!="",OR(COLUMN(CC3)=COLUMN(#REF!),COLUMN(CC3)=COLUMN(#REF!)))</formula>
    </cfRule>
  </conditionalFormatting>
  <conditionalFormatting sqref="AW165">
    <cfRule type="expression" dxfId="485" priority="3085">
      <formula>AND(AW165&lt;&gt;"",#REF!="",OR(COLUMN(AW165)=COLUMN(#REF!),COLUMN(AW165)=COLUMN(#REF!)))</formula>
    </cfRule>
  </conditionalFormatting>
  <conditionalFormatting sqref="AW175">
    <cfRule type="expression" dxfId="484" priority="3084">
      <formula>AND(AW175&lt;&gt;"",#REF!="",OR(COLUMN(AW175)=COLUMN(#REF!),COLUMN(AW175)=COLUMN(#REF!)))</formula>
    </cfRule>
  </conditionalFormatting>
  <conditionalFormatting sqref="AW199">
    <cfRule type="expression" dxfId="483" priority="3083">
      <formula>AND(AW199&lt;&gt;"",#REF!="",OR(COLUMN(AW199)=COLUMN(#REF!),COLUMN(AW199)=COLUMN(#REF!)))</formula>
    </cfRule>
  </conditionalFormatting>
  <conditionalFormatting sqref="AW200">
    <cfRule type="expression" dxfId="482" priority="3082">
      <formula>AND(AW200&lt;&gt;"",#REF!="",OR(COLUMN(AW200)=COLUMN(#REF!),COLUMN(AW200)=COLUMN(#REF!)))</formula>
    </cfRule>
  </conditionalFormatting>
  <conditionalFormatting sqref="AW251">
    <cfRule type="expression" dxfId="481" priority="3080">
      <formula>AND(AW251&lt;&gt;"",#REF!="",OR(COLUMN(AW251)=COLUMN(#REF!),COLUMN(AW251)=COLUMN(#REF!)))</formula>
    </cfRule>
  </conditionalFormatting>
  <conditionalFormatting sqref="AW252">
    <cfRule type="expression" dxfId="480" priority="3079">
      <formula>AND(AW252&lt;&gt;"",#REF!="",OR(COLUMN(AW252)=COLUMN(#REF!),COLUMN(AW252)=COLUMN(#REF!)))</formula>
    </cfRule>
  </conditionalFormatting>
  <conditionalFormatting sqref="AW257">
    <cfRule type="expression" dxfId="479" priority="3078">
      <formula>AND(AW257&lt;&gt;"",#REF!="",OR(COLUMN(AW257)=COLUMN(#REF!),COLUMN(AW257)=COLUMN(#REF!)))</formula>
    </cfRule>
  </conditionalFormatting>
  <conditionalFormatting sqref="AW263">
    <cfRule type="expression" dxfId="478" priority="3077">
      <formula>AND(AW263&lt;&gt;"",#REF!="",OR(COLUMN(AW263)=COLUMN(#REF!),COLUMN(AW263)=COLUMN(#REF!)))</formula>
    </cfRule>
  </conditionalFormatting>
  <conditionalFormatting sqref="AW285">
    <cfRule type="expression" dxfId="477" priority="3076">
      <formula>AND(AW285&lt;&gt;"",#REF!="",OR(COLUMN(AW285)=COLUMN(#REF!),COLUMN(AW285)=COLUMN(#REF!)))</formula>
    </cfRule>
  </conditionalFormatting>
  <conditionalFormatting sqref="AW311">
    <cfRule type="expression" dxfId="476" priority="3075">
      <formula>AND(AW311&lt;&gt;"",#REF!="",OR(COLUMN(AW311)=COLUMN(#REF!),COLUMN(AW311)=COLUMN(#REF!)))</formula>
    </cfRule>
  </conditionalFormatting>
  <conditionalFormatting sqref="AW312">
    <cfRule type="expression" dxfId="475" priority="3074">
      <formula>AND(AW312&lt;&gt;"",#REF!="",OR(COLUMN(AW312)=COLUMN(#REF!),COLUMN(AW312)=COLUMN(#REF!)))</formula>
    </cfRule>
  </conditionalFormatting>
  <conditionalFormatting sqref="AW313">
    <cfRule type="expression" dxfId="474" priority="3073">
      <formula>AND(AW313&lt;&gt;"",#REF!="",OR(COLUMN(AW313)=COLUMN(#REF!),COLUMN(AW313)=COLUMN(#REF!)))</formula>
    </cfRule>
  </conditionalFormatting>
  <conditionalFormatting sqref="AW314">
    <cfRule type="expression" dxfId="473" priority="3072">
      <formula>AND(AW314&lt;&gt;"",#REF!="",OR(COLUMN(AW314)=COLUMN(#REF!),COLUMN(AW314)=COLUMN(#REF!)))</formula>
    </cfRule>
  </conditionalFormatting>
  <conditionalFormatting sqref="AW315">
    <cfRule type="expression" dxfId="472" priority="3071">
      <formula>AND(AW315&lt;&gt;"",#REF!="",OR(COLUMN(AW315)=COLUMN(#REF!),COLUMN(AW315)=COLUMN(#REF!)))</formula>
    </cfRule>
  </conditionalFormatting>
  <conditionalFormatting sqref="AW316">
    <cfRule type="expression" dxfId="471" priority="3070">
      <formula>AND(AW316&lt;&gt;"",#REF!="",OR(COLUMN(AW316)=COLUMN(#REF!),COLUMN(AW316)=COLUMN(#REF!)))</formula>
    </cfRule>
  </conditionalFormatting>
  <conditionalFormatting sqref="AW317">
    <cfRule type="expression" dxfId="470" priority="3069">
      <formula>AND(AW317&lt;&gt;"",#REF!="",OR(COLUMN(AW317)=COLUMN(#REF!),COLUMN(AW317)=COLUMN(#REF!)))</formula>
    </cfRule>
  </conditionalFormatting>
  <conditionalFormatting sqref="AW318">
    <cfRule type="expression" dxfId="469" priority="3068">
      <formula>AND(AW318&lt;&gt;"",#REF!="",OR(COLUMN(AW318)=COLUMN(#REF!),COLUMN(AW318)=COLUMN(#REF!)))</formula>
    </cfRule>
  </conditionalFormatting>
  <conditionalFormatting sqref="AW366">
    <cfRule type="expression" dxfId="468" priority="3067">
      <formula>AND(AW366&lt;&gt;"",#REF!="",OR(COLUMN(AW366)=COLUMN(#REF!),COLUMN(AW366)=COLUMN(#REF!)))</formula>
    </cfRule>
  </conditionalFormatting>
  <conditionalFormatting sqref="AW367">
    <cfRule type="expression" dxfId="467" priority="3066">
      <formula>AND(AW367&lt;&gt;"",#REF!="",OR(COLUMN(AW367)=COLUMN(#REF!),COLUMN(AW367)=COLUMN(#REF!)))</formula>
    </cfRule>
  </conditionalFormatting>
  <conditionalFormatting sqref="AW368">
    <cfRule type="expression" dxfId="466" priority="3065">
      <formula>AND(AW368&lt;&gt;"",#REF!="",OR(COLUMN(AW368)=COLUMN(#REF!),COLUMN(AW368)=COLUMN(#REF!)))</formula>
    </cfRule>
  </conditionalFormatting>
  <conditionalFormatting sqref="AW369">
    <cfRule type="expression" dxfId="465" priority="3064">
      <formula>AND(AW369&lt;&gt;"",#REF!="",OR(COLUMN(AW369)=COLUMN(#REF!),COLUMN(AW369)=COLUMN(#REF!)))</formula>
    </cfRule>
  </conditionalFormatting>
  <conditionalFormatting sqref="AW370">
    <cfRule type="expression" dxfId="464" priority="3063">
      <formula>AND(AW370&lt;&gt;"",#REF!="",OR(COLUMN(AW370)=COLUMN(#REF!),COLUMN(AW370)=COLUMN(#REF!)))</formula>
    </cfRule>
  </conditionalFormatting>
  <conditionalFormatting sqref="AW371">
    <cfRule type="expression" dxfId="463" priority="3062">
      <formula>AND(AW371&lt;&gt;"",#REF!="",OR(COLUMN(AW371)=COLUMN(#REF!),COLUMN(AW371)=COLUMN(#REF!)))</formula>
    </cfRule>
  </conditionalFormatting>
  <conditionalFormatting sqref="AW372">
    <cfRule type="expression" dxfId="462" priority="3061">
      <formula>AND(AW372&lt;&gt;"",#REF!="",OR(COLUMN(AW372)=COLUMN(#REF!),COLUMN(AW372)=COLUMN(#REF!)))</formula>
    </cfRule>
  </conditionalFormatting>
  <conditionalFormatting sqref="AW373">
    <cfRule type="expression" dxfId="461" priority="3060">
      <formula>AND(AW373&lt;&gt;"",#REF!="",OR(COLUMN(AW373)=COLUMN(#REF!),COLUMN(AW373)=COLUMN(#REF!)))</formula>
    </cfRule>
  </conditionalFormatting>
  <conditionalFormatting sqref="AW374">
    <cfRule type="expression" dxfId="460" priority="3059">
      <formula>AND(AW374&lt;&gt;"",#REF!="",OR(COLUMN(AW374)=COLUMN(#REF!),COLUMN(AW374)=COLUMN(#REF!)))</formula>
    </cfRule>
  </conditionalFormatting>
  <conditionalFormatting sqref="AW375">
    <cfRule type="expression" dxfId="459" priority="3058">
      <formula>AND(AW375&lt;&gt;"",#REF!="",OR(COLUMN(AW375)=COLUMN(#REF!),COLUMN(AW375)=COLUMN(#REF!)))</formula>
    </cfRule>
  </conditionalFormatting>
  <conditionalFormatting sqref="AW376">
    <cfRule type="expression" dxfId="458" priority="3057">
      <formula>AND(AW376&lt;&gt;"",#REF!="",OR(COLUMN(AW376)=COLUMN(#REF!),COLUMN(AW376)=COLUMN(#REF!)))</formula>
    </cfRule>
  </conditionalFormatting>
  <conditionalFormatting sqref="AW377">
    <cfRule type="expression" dxfId="457" priority="3056">
      <formula>AND(AW377&lt;&gt;"",#REF!="",OR(COLUMN(AW377)=COLUMN(#REF!),COLUMN(AW377)=COLUMN(#REF!)))</formula>
    </cfRule>
  </conditionalFormatting>
  <conditionalFormatting sqref="AW378">
    <cfRule type="expression" dxfId="456" priority="3055">
      <formula>AND(AW378&lt;&gt;"",#REF!="",OR(COLUMN(AW378)=COLUMN(#REF!),COLUMN(AW378)=COLUMN(#REF!)))</formula>
    </cfRule>
  </conditionalFormatting>
  <conditionalFormatting sqref="AW379">
    <cfRule type="expression" dxfId="455" priority="3054">
      <formula>AND(AW379&lt;&gt;"",#REF!="",OR(COLUMN(AW379)=COLUMN(#REF!),COLUMN(AW379)=COLUMN(#REF!)))</formula>
    </cfRule>
  </conditionalFormatting>
  <conditionalFormatting sqref="AW380">
    <cfRule type="expression" dxfId="454" priority="3053">
      <formula>AND(AW380&lt;&gt;"",#REF!="",OR(COLUMN(AW380)=COLUMN(#REF!),COLUMN(AW380)=COLUMN(#REF!)))</formula>
    </cfRule>
  </conditionalFormatting>
  <conditionalFormatting sqref="AW381">
    <cfRule type="expression" dxfId="453" priority="3052">
      <formula>AND(AW381&lt;&gt;"",#REF!="",OR(COLUMN(AW381)=COLUMN(#REF!),COLUMN(AW381)=COLUMN(#REF!)))</formula>
    </cfRule>
  </conditionalFormatting>
  <conditionalFormatting sqref="AW382">
    <cfRule type="expression" dxfId="452" priority="3051">
      <formula>AND(AW382&lt;&gt;"",#REF!="",OR(COLUMN(AW382)=COLUMN(#REF!),COLUMN(AW382)=COLUMN(#REF!)))</formula>
    </cfRule>
  </conditionalFormatting>
  <conditionalFormatting sqref="AW383">
    <cfRule type="expression" dxfId="451" priority="3050">
      <formula>AND(AW383&lt;&gt;"",#REF!="",OR(COLUMN(AW383)=COLUMN(#REF!),COLUMN(AW383)=COLUMN(#REF!)))</formula>
    </cfRule>
  </conditionalFormatting>
  <conditionalFormatting sqref="AW384">
    <cfRule type="expression" dxfId="450" priority="3049">
      <formula>AND(AW384&lt;&gt;"",#REF!="",OR(COLUMN(AW384)=COLUMN(#REF!),COLUMN(AW384)=COLUMN(#REF!)))</formula>
    </cfRule>
  </conditionalFormatting>
  <conditionalFormatting sqref="AW385">
    <cfRule type="expression" dxfId="449" priority="3048">
      <formula>AND(AW385&lt;&gt;"",#REF!="",OR(COLUMN(AW385)=COLUMN(#REF!),COLUMN(AW385)=COLUMN(#REF!)))</formula>
    </cfRule>
  </conditionalFormatting>
  <conditionalFormatting sqref="AW386">
    <cfRule type="expression" dxfId="448" priority="3047">
      <formula>AND(AW386&lt;&gt;"",#REF!="",OR(COLUMN(AW386)=COLUMN(#REF!),COLUMN(AW386)=COLUMN(#REF!)))</formula>
    </cfRule>
  </conditionalFormatting>
  <conditionalFormatting sqref="AW387">
    <cfRule type="expression" dxfId="447" priority="3046">
      <formula>AND(AW387&lt;&gt;"",#REF!="",OR(COLUMN(AW387)=COLUMN(#REF!),COLUMN(AW387)=COLUMN(#REF!)))</formula>
    </cfRule>
  </conditionalFormatting>
  <conditionalFormatting sqref="AW388">
    <cfRule type="expression" dxfId="446" priority="3045">
      <formula>AND(AW388&lt;&gt;"",#REF!="",OR(COLUMN(AW388)=COLUMN(#REF!),COLUMN(AW388)=COLUMN(#REF!)))</formula>
    </cfRule>
  </conditionalFormatting>
  <conditionalFormatting sqref="AW389">
    <cfRule type="expression" dxfId="445" priority="3044">
      <formula>AND(AW389&lt;&gt;"",#REF!="",OR(COLUMN(AW389)=COLUMN(#REF!),COLUMN(AW389)=COLUMN(#REF!)))</formula>
    </cfRule>
  </conditionalFormatting>
  <conditionalFormatting sqref="AW390">
    <cfRule type="expression" dxfId="444" priority="3043">
      <formula>AND(AW390&lt;&gt;"",#REF!="",OR(COLUMN(AW390)=COLUMN(#REF!),COLUMN(AW390)=COLUMN(#REF!)))</formula>
    </cfRule>
  </conditionalFormatting>
  <conditionalFormatting sqref="AW391">
    <cfRule type="expression" dxfId="443" priority="3042">
      <formula>AND(AW391&lt;&gt;"",#REF!="",OR(COLUMN(AW391)=COLUMN(#REF!),COLUMN(AW391)=COLUMN(#REF!)))</formula>
    </cfRule>
  </conditionalFormatting>
  <conditionalFormatting sqref="AW456">
    <cfRule type="expression" dxfId="442" priority="3041">
      <formula>AND(AW456&lt;&gt;"",#REF!="",OR(COLUMN(AW456)=COLUMN(#REF!),COLUMN(AW456)=COLUMN(#REF!)))</formula>
    </cfRule>
  </conditionalFormatting>
  <conditionalFormatting sqref="AW462">
    <cfRule type="expression" dxfId="441" priority="3040">
      <formula>AND(AW462&lt;&gt;"",#REF!="",OR(COLUMN(AW462)=COLUMN(#REF!),COLUMN(AW462)=COLUMN(#REF!)))</formula>
    </cfRule>
  </conditionalFormatting>
  <conditionalFormatting sqref="AW492">
    <cfRule type="expression" dxfId="440" priority="3039">
      <formula>AND(AW492&lt;&gt;"",#REF!="",OR(COLUMN(AW492)=COLUMN(#REF!),COLUMN(AW492)=COLUMN(#REF!)))</formula>
    </cfRule>
  </conditionalFormatting>
  <conditionalFormatting sqref="AW493">
    <cfRule type="expression" dxfId="439" priority="3038">
      <formula>AND(AW493&lt;&gt;"",#REF!="",OR(COLUMN(AW493)=COLUMN(#REF!),COLUMN(AW493)=COLUMN(#REF!)))</formula>
    </cfRule>
  </conditionalFormatting>
  <conditionalFormatting sqref="AW494">
    <cfRule type="expression" dxfId="438" priority="3037">
      <formula>AND(AW494&lt;&gt;"",#REF!="",OR(COLUMN(AW494)=COLUMN(#REF!),COLUMN(AW494)=COLUMN(#REF!)))</formula>
    </cfRule>
  </conditionalFormatting>
  <conditionalFormatting sqref="AW505">
    <cfRule type="expression" dxfId="437" priority="3036">
      <formula>AND(AW505&lt;&gt;"",#REF!="",OR(COLUMN(AW505)=COLUMN(#REF!),COLUMN(AW505)=COLUMN(#REF!)))</formula>
    </cfRule>
  </conditionalFormatting>
  <conditionalFormatting sqref="AW619">
    <cfRule type="expression" dxfId="436" priority="3035">
      <formula>AND(AW619&lt;&gt;"",#REF!="",OR(COLUMN(AW619)=COLUMN(#REF!),COLUMN(AW619)=COLUMN(#REF!)))</formula>
    </cfRule>
  </conditionalFormatting>
  <conditionalFormatting sqref="AW620">
    <cfRule type="expression" dxfId="435" priority="3034">
      <formula>AND(AW620&lt;&gt;"",#REF!="",OR(COLUMN(AW620)=COLUMN(#REF!),COLUMN(AW620)=COLUMN(#REF!)))</formula>
    </cfRule>
  </conditionalFormatting>
  <conditionalFormatting sqref="AW621">
    <cfRule type="expression" dxfId="434" priority="3033">
      <formula>AND(AW621&lt;&gt;"",#REF!="",OR(COLUMN(AW621)=COLUMN(#REF!),COLUMN(AW621)=COLUMN(#REF!)))</formula>
    </cfRule>
  </conditionalFormatting>
  <conditionalFormatting sqref="AW622">
    <cfRule type="expression" dxfId="433" priority="3032">
      <formula>AND(AW622&lt;&gt;"",#REF!="",OR(COLUMN(AW622)=COLUMN(#REF!),COLUMN(AW622)=COLUMN(#REF!)))</formula>
    </cfRule>
  </conditionalFormatting>
  <conditionalFormatting sqref="AW643">
    <cfRule type="expression" dxfId="432" priority="3031">
      <formula>AND(AW643&lt;&gt;"",#REF!="",OR(COLUMN(AW643)=COLUMN(#REF!),COLUMN(AW643)=COLUMN(#REF!)))</formula>
    </cfRule>
  </conditionalFormatting>
  <conditionalFormatting sqref="AW644">
    <cfRule type="expression" dxfId="431" priority="3030">
      <formula>AND(AW644&lt;&gt;"",#REF!="",OR(COLUMN(AW644)=COLUMN(#REF!),COLUMN(AW644)=COLUMN(#REF!)))</formula>
    </cfRule>
  </conditionalFormatting>
  <conditionalFormatting sqref="AW645">
    <cfRule type="expression" dxfId="430" priority="3029">
      <formula>AND(AW645&lt;&gt;"",#REF!="",OR(COLUMN(AW645)=COLUMN(#REF!),COLUMN(AW645)=COLUMN(#REF!)))</formula>
    </cfRule>
  </conditionalFormatting>
  <conditionalFormatting sqref="AW668">
    <cfRule type="expression" dxfId="429" priority="3028">
      <formula>AND(AW668&lt;&gt;"",#REF!="",OR(COLUMN(AW668)=COLUMN(#REF!),COLUMN(AW668)=COLUMN(#REF!)))</formula>
    </cfRule>
  </conditionalFormatting>
  <conditionalFormatting sqref="AW669">
    <cfRule type="expression" dxfId="428" priority="3027">
      <formula>AND(AW669&lt;&gt;"",#REF!="",OR(COLUMN(AW669)=COLUMN(#REF!),COLUMN(AW669)=COLUMN(#REF!)))</formula>
    </cfRule>
  </conditionalFormatting>
  <conditionalFormatting sqref="AW670">
    <cfRule type="expression" dxfId="427" priority="3026">
      <formula>AND(AW670&lt;&gt;"",#REF!="",OR(COLUMN(AW670)=COLUMN(#REF!),COLUMN(AW670)=COLUMN(#REF!)))</formula>
    </cfRule>
  </conditionalFormatting>
  <conditionalFormatting sqref="AW671">
    <cfRule type="expression" dxfId="426" priority="3025">
      <formula>AND(AW671&lt;&gt;"",#REF!="",OR(COLUMN(AW671)=COLUMN(#REF!),COLUMN(AW671)=COLUMN(#REF!)))</formula>
    </cfRule>
  </conditionalFormatting>
  <conditionalFormatting sqref="AW672">
    <cfRule type="expression" dxfId="425" priority="3024">
      <formula>AND(AW672&lt;&gt;"",#REF!="",OR(COLUMN(AW672)=COLUMN(#REF!),COLUMN(AW672)=COLUMN(#REF!)))</formula>
    </cfRule>
  </conditionalFormatting>
  <conditionalFormatting sqref="AW673">
    <cfRule type="expression" dxfId="424" priority="3023">
      <formula>AND(AW673&lt;&gt;"",#REF!="",OR(COLUMN(AW673)=COLUMN(#REF!),COLUMN(AW673)=COLUMN(#REF!)))</formula>
    </cfRule>
  </conditionalFormatting>
  <conditionalFormatting sqref="AW685">
    <cfRule type="expression" dxfId="423" priority="3022">
      <formula>AND(AW685&lt;&gt;"",#REF!="",OR(COLUMN(AW685)=COLUMN(#REF!),COLUMN(AW685)=COLUMN(#REF!)))</formula>
    </cfRule>
  </conditionalFormatting>
  <conditionalFormatting sqref="AW686">
    <cfRule type="expression" dxfId="422" priority="3021">
      <formula>AND(AW686&lt;&gt;"",#REF!="",OR(COLUMN(AW686)=COLUMN(#REF!),COLUMN(AW686)=COLUMN(#REF!)))</formula>
    </cfRule>
  </conditionalFormatting>
  <conditionalFormatting sqref="AW687">
    <cfRule type="expression" dxfId="421" priority="3020">
      <formula>AND(AW687&lt;&gt;"",#REF!="",OR(COLUMN(AW687)=COLUMN(#REF!),COLUMN(AW687)=COLUMN(#REF!)))</formula>
    </cfRule>
  </conditionalFormatting>
  <conditionalFormatting sqref="AW688">
    <cfRule type="expression" dxfId="420" priority="3019">
      <formula>AND(AW688&lt;&gt;"",#REF!="",OR(COLUMN(AW688)=COLUMN(#REF!),COLUMN(AW688)=COLUMN(#REF!)))</formula>
    </cfRule>
  </conditionalFormatting>
  <conditionalFormatting sqref="AW149">
    <cfRule type="expression" dxfId="419" priority="1416">
      <formula>AND(AW149&lt;&gt;"",#REF!="",OR(COLUMN(AW149)=COLUMN(#REF!),COLUMN(AW149)=COLUMN(#REF!)))</formula>
    </cfRule>
  </conditionalFormatting>
  <conditionalFormatting sqref="BW3 AX3:BE3">
    <cfRule type="expression" dxfId="418" priority="1145">
      <formula>AND(AX3&lt;&gt;"",#REF!="",OR(COLUMN(AX3)=COLUMN(#REF!),COLUMN(AX3)=COLUMN(#REF!)))</formula>
    </cfRule>
  </conditionalFormatting>
  <conditionalFormatting sqref="AW3">
    <cfRule type="expression" dxfId="417" priority="1144">
      <formula>AND(AW3&lt;&gt;"",#REF!="",OR(COLUMN(AW3)=COLUMN(#REF!),COLUMN(AW3)=COLUMN(#REF!)))</formula>
    </cfRule>
  </conditionalFormatting>
  <conditionalFormatting sqref="BW1400 AX1400:BE1400">
    <cfRule type="expression" dxfId="416" priority="1143">
      <formula>AND(AX1400&lt;&gt;"",#REF!="",OR(COLUMN(AX1400)=COLUMN(#REF!),COLUMN(AX1400)=COLUMN(#REF!)))</formula>
    </cfRule>
  </conditionalFormatting>
  <conditionalFormatting sqref="AW1400">
    <cfRule type="expression" dxfId="415" priority="1142">
      <formula>AND(AW1400&lt;&gt;"",#REF!="",OR(COLUMN(AW1400)=COLUMN(#REF!),COLUMN(AW1400)=COLUMN(#REF!)))</formula>
    </cfRule>
  </conditionalFormatting>
  <conditionalFormatting sqref="AY1406:BC1406">
    <cfRule type="expression" dxfId="414" priority="857">
      <formula>AND(AY1406&lt;&gt;"",#REF!="",OR(COLUMN(AY1406)=COLUMN(#REF!),COLUMN(AY1406)=COLUMN(#REF!)))</formula>
    </cfRule>
  </conditionalFormatting>
  <conditionalFormatting sqref="BW6 AX6:BE6">
    <cfRule type="expression" dxfId="413" priority="286">
      <formula>AND(AX6&lt;&gt;"",#REF!="",OR(COLUMN(AX6)=COLUMN(#REF!),COLUMN(AX6)=COLUMN(#REF!)))</formula>
    </cfRule>
  </conditionalFormatting>
  <conditionalFormatting sqref="AW6">
    <cfRule type="expression" dxfId="412" priority="285">
      <formula>AND(AW6&lt;&gt;"",#REF!="",OR(COLUMN(AW6)=COLUMN(#REF!),COLUMN(AW6)=COLUMN(#REF!)))</formula>
    </cfRule>
  </conditionalFormatting>
  <conditionalFormatting sqref="BW7 AX7:BE7">
    <cfRule type="expression" dxfId="411" priority="284">
      <formula>AND(AX7&lt;&gt;"",#REF!="",OR(COLUMN(AX7)=COLUMN(#REF!),COLUMN(AX7)=COLUMN(#REF!)))</formula>
    </cfRule>
  </conditionalFormatting>
  <conditionalFormatting sqref="AW7">
    <cfRule type="expression" dxfId="410" priority="283">
      <formula>AND(AW7&lt;&gt;"",#REF!="",OR(COLUMN(AW7)=COLUMN(#REF!),COLUMN(AW7)=COLUMN(#REF!)))</formula>
    </cfRule>
  </conditionalFormatting>
  <conditionalFormatting sqref="BW8 AX8:BE8">
    <cfRule type="expression" dxfId="409" priority="282">
      <formula>AND(AX8&lt;&gt;"",#REF!="",OR(COLUMN(AX8)=COLUMN(#REF!),COLUMN(AX8)=COLUMN(#REF!)))</formula>
    </cfRule>
  </conditionalFormatting>
  <conditionalFormatting sqref="AW8">
    <cfRule type="expression" dxfId="408" priority="281">
      <formula>AND(AW8&lt;&gt;"",#REF!="",OR(COLUMN(AW8)=COLUMN(#REF!),COLUMN(AW8)=COLUMN(#REF!)))</formula>
    </cfRule>
  </conditionalFormatting>
  <conditionalFormatting sqref="BW9 AX9:BE9">
    <cfRule type="expression" dxfId="407" priority="280">
      <formula>AND(AX9&lt;&gt;"",#REF!="",OR(COLUMN(AX9)=COLUMN(#REF!),COLUMN(AX9)=COLUMN(#REF!)))</formula>
    </cfRule>
  </conditionalFormatting>
  <conditionalFormatting sqref="AW9">
    <cfRule type="expression" dxfId="406" priority="279">
      <formula>AND(AW9&lt;&gt;"",#REF!="",OR(COLUMN(AW9)=COLUMN(#REF!),COLUMN(AW9)=COLUMN(#REF!)))</formula>
    </cfRule>
  </conditionalFormatting>
  <conditionalFormatting sqref="BW10 AX10:BE10">
    <cfRule type="expression" dxfId="405" priority="278">
      <formula>AND(AX10&lt;&gt;"",#REF!="",OR(COLUMN(AX10)=COLUMN(#REF!),COLUMN(AX10)=COLUMN(#REF!)))</formula>
    </cfRule>
  </conditionalFormatting>
  <conditionalFormatting sqref="AW10">
    <cfRule type="expression" dxfId="404" priority="277">
      <formula>AND(AW10&lt;&gt;"",#REF!="",OR(COLUMN(AW10)=COLUMN(#REF!),COLUMN(AW10)=COLUMN(#REF!)))</formula>
    </cfRule>
  </conditionalFormatting>
  <conditionalFormatting sqref="BW11 AX11:BE11">
    <cfRule type="expression" dxfId="403" priority="276">
      <formula>AND(AX11&lt;&gt;"",#REF!="",OR(COLUMN(AX11)=COLUMN(#REF!),COLUMN(AX11)=COLUMN(#REF!)))</formula>
    </cfRule>
  </conditionalFormatting>
  <conditionalFormatting sqref="AW11">
    <cfRule type="expression" dxfId="402" priority="275">
      <formula>AND(AW11&lt;&gt;"",#REF!="",OR(COLUMN(AW11)=COLUMN(#REF!),COLUMN(AW11)=COLUMN(#REF!)))</formula>
    </cfRule>
  </conditionalFormatting>
  <conditionalFormatting sqref="BW12 AX12:BE12">
    <cfRule type="expression" dxfId="401" priority="274">
      <formula>AND(AX12&lt;&gt;"",#REF!="",OR(COLUMN(AX12)=COLUMN(#REF!),COLUMN(AX12)=COLUMN(#REF!)))</formula>
    </cfRule>
  </conditionalFormatting>
  <conditionalFormatting sqref="AW12">
    <cfRule type="expression" dxfId="400" priority="273">
      <formula>AND(AW12&lt;&gt;"",#REF!="",OR(COLUMN(AW12)=COLUMN(#REF!),COLUMN(AW12)=COLUMN(#REF!)))</formula>
    </cfRule>
  </conditionalFormatting>
  <conditionalFormatting sqref="BW13 AX13:BE13">
    <cfRule type="expression" dxfId="399" priority="272">
      <formula>AND(AX13&lt;&gt;"",#REF!="",OR(COLUMN(AX13)=COLUMN(#REF!),COLUMN(AX13)=COLUMN(#REF!)))</formula>
    </cfRule>
  </conditionalFormatting>
  <conditionalFormatting sqref="AW13">
    <cfRule type="expression" dxfId="398" priority="271">
      <formula>AND(AW13&lt;&gt;"",#REF!="",OR(COLUMN(AW13)=COLUMN(#REF!),COLUMN(AW13)=COLUMN(#REF!)))</formula>
    </cfRule>
  </conditionalFormatting>
  <conditionalFormatting sqref="BW14 AX14:BE14">
    <cfRule type="expression" dxfId="397" priority="270">
      <formula>AND(AX14&lt;&gt;"",#REF!="",OR(COLUMN(AX14)=COLUMN(#REF!),COLUMN(AX14)=COLUMN(#REF!)))</formula>
    </cfRule>
  </conditionalFormatting>
  <conditionalFormatting sqref="AW14">
    <cfRule type="expression" dxfId="396" priority="269">
      <formula>AND(AW14&lt;&gt;"",#REF!="",OR(COLUMN(AW14)=COLUMN(#REF!),COLUMN(AW14)=COLUMN(#REF!)))</formula>
    </cfRule>
  </conditionalFormatting>
  <conditionalFormatting sqref="BW15 AX15:BE15">
    <cfRule type="expression" dxfId="395" priority="268">
      <formula>AND(AX15&lt;&gt;"",#REF!="",OR(COLUMN(AX15)=COLUMN(#REF!),COLUMN(AX15)=COLUMN(#REF!)))</formula>
    </cfRule>
  </conditionalFormatting>
  <conditionalFormatting sqref="AW15">
    <cfRule type="expression" dxfId="394" priority="267">
      <formula>AND(AW15&lt;&gt;"",#REF!="",OR(COLUMN(AW15)=COLUMN(#REF!),COLUMN(AW15)=COLUMN(#REF!)))</formula>
    </cfRule>
  </conditionalFormatting>
  <conditionalFormatting sqref="BW16 AX16:BE16">
    <cfRule type="expression" dxfId="393" priority="266">
      <formula>AND(AX16&lt;&gt;"",#REF!="",OR(COLUMN(AX16)=COLUMN(#REF!),COLUMN(AX16)=COLUMN(#REF!)))</formula>
    </cfRule>
  </conditionalFormatting>
  <conditionalFormatting sqref="AW16">
    <cfRule type="expression" dxfId="392" priority="265">
      <formula>AND(AW16&lt;&gt;"",#REF!="",OR(COLUMN(AW16)=COLUMN(#REF!),COLUMN(AW16)=COLUMN(#REF!)))</formula>
    </cfRule>
  </conditionalFormatting>
  <conditionalFormatting sqref="BW17 AX17:BE17">
    <cfRule type="expression" dxfId="391" priority="264">
      <formula>AND(AX17&lt;&gt;"",#REF!="",OR(COLUMN(AX17)=COLUMN(#REF!),COLUMN(AX17)=COLUMN(#REF!)))</formula>
    </cfRule>
  </conditionalFormatting>
  <conditionalFormatting sqref="AW17">
    <cfRule type="expression" dxfId="390" priority="263">
      <formula>AND(AW17&lt;&gt;"",#REF!="",OR(COLUMN(AW17)=COLUMN(#REF!),COLUMN(AW17)=COLUMN(#REF!)))</formula>
    </cfRule>
  </conditionalFormatting>
  <conditionalFormatting sqref="BW18 AX18:BE18">
    <cfRule type="expression" dxfId="389" priority="262">
      <formula>AND(AX18&lt;&gt;"",#REF!="",OR(COLUMN(AX18)=COLUMN(#REF!),COLUMN(AX18)=COLUMN(#REF!)))</formula>
    </cfRule>
  </conditionalFormatting>
  <conditionalFormatting sqref="AW18">
    <cfRule type="expression" dxfId="388" priority="261">
      <formula>AND(AW18&lt;&gt;"",#REF!="",OR(COLUMN(AW18)=COLUMN(#REF!),COLUMN(AW18)=COLUMN(#REF!)))</formula>
    </cfRule>
  </conditionalFormatting>
  <conditionalFormatting sqref="BW19 AX19:BE19">
    <cfRule type="expression" dxfId="387" priority="260">
      <formula>AND(AX19&lt;&gt;"",#REF!="",OR(COLUMN(AX19)=COLUMN(#REF!),COLUMN(AX19)=COLUMN(#REF!)))</formula>
    </cfRule>
  </conditionalFormatting>
  <conditionalFormatting sqref="AW19">
    <cfRule type="expression" dxfId="386" priority="259">
      <formula>AND(AW19&lt;&gt;"",#REF!="",OR(COLUMN(AW19)=COLUMN(#REF!),COLUMN(AW19)=COLUMN(#REF!)))</formula>
    </cfRule>
  </conditionalFormatting>
  <conditionalFormatting sqref="BW20 AX20:BE20">
    <cfRule type="expression" dxfId="385" priority="258">
      <formula>AND(AX20&lt;&gt;"",#REF!="",OR(COLUMN(AX20)=COLUMN(#REF!),COLUMN(AX20)=COLUMN(#REF!)))</formula>
    </cfRule>
  </conditionalFormatting>
  <conditionalFormatting sqref="AW20">
    <cfRule type="expression" dxfId="384" priority="257">
      <formula>AND(AW20&lt;&gt;"",#REF!="",OR(COLUMN(AW20)=COLUMN(#REF!),COLUMN(AW20)=COLUMN(#REF!)))</formula>
    </cfRule>
  </conditionalFormatting>
  <conditionalFormatting sqref="BW21 AX21:BE21">
    <cfRule type="expression" dxfId="383" priority="256">
      <formula>AND(AX21&lt;&gt;"",#REF!="",OR(COLUMN(AX21)=COLUMN(#REF!),COLUMN(AX21)=COLUMN(#REF!)))</formula>
    </cfRule>
  </conditionalFormatting>
  <conditionalFormatting sqref="AW21">
    <cfRule type="expression" dxfId="382" priority="255">
      <formula>AND(AW21&lt;&gt;"",#REF!="",OR(COLUMN(AW21)=COLUMN(#REF!),COLUMN(AW21)=COLUMN(#REF!)))</formula>
    </cfRule>
  </conditionalFormatting>
  <conditionalFormatting sqref="BW22 AX22:BE22">
    <cfRule type="expression" dxfId="381" priority="254">
      <formula>AND(AX22&lt;&gt;"",#REF!="",OR(COLUMN(AX22)=COLUMN(#REF!),COLUMN(AX22)=COLUMN(#REF!)))</formula>
    </cfRule>
  </conditionalFormatting>
  <conditionalFormatting sqref="AW22">
    <cfRule type="expression" dxfId="380" priority="253">
      <formula>AND(AW22&lt;&gt;"",#REF!="",OR(COLUMN(AW22)=COLUMN(#REF!),COLUMN(AW22)=COLUMN(#REF!)))</formula>
    </cfRule>
  </conditionalFormatting>
  <conditionalFormatting sqref="BW23 AX23:BE23">
    <cfRule type="expression" dxfId="379" priority="252">
      <formula>AND(AX23&lt;&gt;"",#REF!="",OR(COLUMN(AX23)=COLUMN(#REF!),COLUMN(AX23)=COLUMN(#REF!)))</formula>
    </cfRule>
  </conditionalFormatting>
  <conditionalFormatting sqref="AW23">
    <cfRule type="expression" dxfId="378" priority="251">
      <formula>AND(AW23&lt;&gt;"",#REF!="",OR(COLUMN(AW23)=COLUMN(#REF!),COLUMN(AW23)=COLUMN(#REF!)))</formula>
    </cfRule>
  </conditionalFormatting>
  <conditionalFormatting sqref="BW24 AX24:BE24">
    <cfRule type="expression" dxfId="377" priority="250">
      <formula>AND(AX24&lt;&gt;"",#REF!="",OR(COLUMN(AX24)=COLUMN(#REF!),COLUMN(AX24)=COLUMN(#REF!)))</formula>
    </cfRule>
  </conditionalFormatting>
  <conditionalFormatting sqref="AW24">
    <cfRule type="expression" dxfId="376" priority="249">
      <formula>AND(AW24&lt;&gt;"",#REF!="",OR(COLUMN(AW24)=COLUMN(#REF!),COLUMN(AW24)=COLUMN(#REF!)))</formula>
    </cfRule>
  </conditionalFormatting>
  <conditionalFormatting sqref="BW25 AX25:BE25">
    <cfRule type="expression" dxfId="375" priority="248">
      <formula>AND(AX25&lt;&gt;"",#REF!="",OR(COLUMN(AX25)=COLUMN(#REF!),COLUMN(AX25)=COLUMN(#REF!)))</formula>
    </cfRule>
  </conditionalFormatting>
  <conditionalFormatting sqref="AW25">
    <cfRule type="expression" dxfId="374" priority="247">
      <formula>AND(AW25&lt;&gt;"",#REF!="",OR(COLUMN(AW25)=COLUMN(#REF!),COLUMN(AW25)=COLUMN(#REF!)))</formula>
    </cfRule>
  </conditionalFormatting>
  <conditionalFormatting sqref="BW26 AX26:BE26">
    <cfRule type="expression" dxfId="373" priority="246">
      <formula>AND(AX26&lt;&gt;"",#REF!="",OR(COLUMN(AX26)=COLUMN(#REF!),COLUMN(AX26)=COLUMN(#REF!)))</formula>
    </cfRule>
  </conditionalFormatting>
  <conditionalFormatting sqref="AW26">
    <cfRule type="expression" dxfId="372" priority="245">
      <formula>AND(AW26&lt;&gt;"",#REF!="",OR(COLUMN(AW26)=COLUMN(#REF!),COLUMN(AW26)=COLUMN(#REF!)))</formula>
    </cfRule>
  </conditionalFormatting>
  <conditionalFormatting sqref="BW27 AX27:BE27">
    <cfRule type="expression" dxfId="371" priority="244">
      <formula>AND(AX27&lt;&gt;"",#REF!="",OR(COLUMN(AX27)=COLUMN(#REF!),COLUMN(AX27)=COLUMN(#REF!)))</formula>
    </cfRule>
  </conditionalFormatting>
  <conditionalFormatting sqref="AW27">
    <cfRule type="expression" dxfId="370" priority="243">
      <formula>AND(AW27&lt;&gt;"",#REF!="",OR(COLUMN(AW27)=COLUMN(#REF!),COLUMN(AW27)=COLUMN(#REF!)))</formula>
    </cfRule>
  </conditionalFormatting>
  <conditionalFormatting sqref="BW28 AX28:BE28">
    <cfRule type="expression" dxfId="369" priority="242">
      <formula>AND(AX28&lt;&gt;"",#REF!="",OR(COLUMN(AX28)=COLUMN(#REF!),COLUMN(AX28)=COLUMN(#REF!)))</formula>
    </cfRule>
  </conditionalFormatting>
  <conditionalFormatting sqref="AW28">
    <cfRule type="expression" dxfId="368" priority="241">
      <formula>AND(AW28&lt;&gt;"",#REF!="",OR(COLUMN(AW28)=COLUMN(#REF!),COLUMN(AW28)=COLUMN(#REF!)))</formula>
    </cfRule>
  </conditionalFormatting>
  <conditionalFormatting sqref="BW29 AX29:BE29">
    <cfRule type="expression" dxfId="367" priority="240">
      <formula>AND(AX29&lt;&gt;"",#REF!="",OR(COLUMN(AX29)=COLUMN(#REF!),COLUMN(AX29)=COLUMN(#REF!)))</formula>
    </cfRule>
  </conditionalFormatting>
  <conditionalFormatting sqref="AW29">
    <cfRule type="expression" dxfId="366" priority="239">
      <formula>AND(AW29&lt;&gt;"",#REF!="",OR(COLUMN(AW29)=COLUMN(#REF!),COLUMN(AW29)=COLUMN(#REF!)))</formula>
    </cfRule>
  </conditionalFormatting>
  <conditionalFormatting sqref="BW30 AX30:BE30">
    <cfRule type="expression" dxfId="365" priority="238">
      <formula>AND(AX30&lt;&gt;"",#REF!="",OR(COLUMN(AX30)=COLUMN(#REF!),COLUMN(AX30)=COLUMN(#REF!)))</formula>
    </cfRule>
  </conditionalFormatting>
  <conditionalFormatting sqref="AW30">
    <cfRule type="expression" dxfId="364" priority="237">
      <formula>AND(AW30&lt;&gt;"",#REF!="",OR(COLUMN(AW30)=COLUMN(#REF!),COLUMN(AW30)=COLUMN(#REF!)))</formula>
    </cfRule>
  </conditionalFormatting>
  <conditionalFormatting sqref="BW31 AX31:BE31">
    <cfRule type="expression" dxfId="363" priority="236">
      <formula>AND(AX31&lt;&gt;"",#REF!="",OR(COLUMN(AX31)=COLUMN(#REF!),COLUMN(AX31)=COLUMN(#REF!)))</formula>
    </cfRule>
  </conditionalFormatting>
  <conditionalFormatting sqref="AW31">
    <cfRule type="expression" dxfId="362" priority="235">
      <formula>AND(AW31&lt;&gt;"",#REF!="",OR(COLUMN(AW31)=COLUMN(#REF!),COLUMN(AW31)=COLUMN(#REF!)))</formula>
    </cfRule>
  </conditionalFormatting>
  <conditionalFormatting sqref="BW32 AX32:BE32">
    <cfRule type="expression" dxfId="361" priority="234">
      <formula>AND(AX32&lt;&gt;"",#REF!="",OR(COLUMN(AX32)=COLUMN(#REF!),COLUMN(AX32)=COLUMN(#REF!)))</formula>
    </cfRule>
  </conditionalFormatting>
  <conditionalFormatting sqref="AW32">
    <cfRule type="expression" dxfId="360" priority="233">
      <formula>AND(AW32&lt;&gt;"",#REF!="",OR(COLUMN(AW32)=COLUMN(#REF!),COLUMN(AW32)=COLUMN(#REF!)))</formula>
    </cfRule>
  </conditionalFormatting>
  <conditionalFormatting sqref="BW33 AX33:BE33">
    <cfRule type="expression" dxfId="359" priority="232">
      <formula>AND(AX33&lt;&gt;"",#REF!="",OR(COLUMN(AX33)=COLUMN(#REF!),COLUMN(AX33)=COLUMN(#REF!)))</formula>
    </cfRule>
  </conditionalFormatting>
  <conditionalFormatting sqref="AW33">
    <cfRule type="expression" dxfId="358" priority="231">
      <formula>AND(AW33&lt;&gt;"",#REF!="",OR(COLUMN(AW33)=COLUMN(#REF!),COLUMN(AW33)=COLUMN(#REF!)))</formula>
    </cfRule>
  </conditionalFormatting>
  <conditionalFormatting sqref="BW34 AX34:BE34">
    <cfRule type="expression" dxfId="357" priority="230">
      <formula>AND(AX34&lt;&gt;"",#REF!="",OR(COLUMN(AX34)=COLUMN(#REF!),COLUMN(AX34)=COLUMN(#REF!)))</formula>
    </cfRule>
  </conditionalFormatting>
  <conditionalFormatting sqref="AW34">
    <cfRule type="expression" dxfId="356" priority="229">
      <formula>AND(AW34&lt;&gt;"",#REF!="",OR(COLUMN(AW34)=COLUMN(#REF!),COLUMN(AW34)=COLUMN(#REF!)))</formula>
    </cfRule>
  </conditionalFormatting>
  <conditionalFormatting sqref="BW35 AX35:BE35">
    <cfRule type="expression" dxfId="355" priority="228">
      <formula>AND(AX35&lt;&gt;"",#REF!="",OR(COLUMN(AX35)=COLUMN(#REF!),COLUMN(AX35)=COLUMN(#REF!)))</formula>
    </cfRule>
  </conditionalFormatting>
  <conditionalFormatting sqref="AW35">
    <cfRule type="expression" dxfId="354" priority="227">
      <formula>AND(AW35&lt;&gt;"",#REF!="",OR(COLUMN(AW35)=COLUMN(#REF!),COLUMN(AW35)=COLUMN(#REF!)))</formula>
    </cfRule>
  </conditionalFormatting>
  <conditionalFormatting sqref="BW36 AX36:BE36">
    <cfRule type="expression" dxfId="353" priority="226">
      <formula>AND(AX36&lt;&gt;"",#REF!="",OR(COLUMN(AX36)=COLUMN(#REF!),COLUMN(AX36)=COLUMN(#REF!)))</formula>
    </cfRule>
  </conditionalFormatting>
  <conditionalFormatting sqref="AW36">
    <cfRule type="expression" dxfId="352" priority="225">
      <formula>AND(AW36&lt;&gt;"",#REF!="",OR(COLUMN(AW36)=COLUMN(#REF!),COLUMN(AW36)=COLUMN(#REF!)))</formula>
    </cfRule>
  </conditionalFormatting>
  <conditionalFormatting sqref="BW37 AX37:BE37">
    <cfRule type="expression" dxfId="351" priority="224">
      <formula>AND(AX37&lt;&gt;"",#REF!="",OR(COLUMN(AX37)=COLUMN(#REF!),COLUMN(AX37)=COLUMN(#REF!)))</formula>
    </cfRule>
  </conditionalFormatting>
  <conditionalFormatting sqref="AW37">
    <cfRule type="expression" dxfId="350" priority="223">
      <formula>AND(AW37&lt;&gt;"",#REF!="",OR(COLUMN(AW37)=COLUMN(#REF!),COLUMN(AW37)=COLUMN(#REF!)))</formula>
    </cfRule>
  </conditionalFormatting>
  <conditionalFormatting sqref="BW38 AX38:BE38">
    <cfRule type="expression" dxfId="349" priority="222">
      <formula>AND(AX38&lt;&gt;"",#REF!="",OR(COLUMN(AX38)=COLUMN(#REF!),COLUMN(AX38)=COLUMN(#REF!)))</formula>
    </cfRule>
  </conditionalFormatting>
  <conditionalFormatting sqref="AW38">
    <cfRule type="expression" dxfId="348" priority="221">
      <formula>AND(AW38&lt;&gt;"",#REF!="",OR(COLUMN(AW38)=COLUMN(#REF!),COLUMN(AW38)=COLUMN(#REF!)))</formula>
    </cfRule>
  </conditionalFormatting>
  <conditionalFormatting sqref="BW39 AX39:BE39">
    <cfRule type="expression" dxfId="347" priority="220">
      <formula>AND(AX39&lt;&gt;"",#REF!="",OR(COLUMN(AX39)=COLUMN(#REF!),COLUMN(AX39)=COLUMN(#REF!)))</formula>
    </cfRule>
  </conditionalFormatting>
  <conditionalFormatting sqref="AW39">
    <cfRule type="expression" dxfId="346" priority="219">
      <formula>AND(AW39&lt;&gt;"",#REF!="",OR(COLUMN(AW39)=COLUMN(#REF!),COLUMN(AW39)=COLUMN(#REF!)))</formula>
    </cfRule>
  </conditionalFormatting>
  <conditionalFormatting sqref="BW40 AX40:BE40">
    <cfRule type="expression" dxfId="345" priority="218">
      <formula>AND(AX40&lt;&gt;"",#REF!="",OR(COLUMN(AX40)=COLUMN(#REF!),COLUMN(AX40)=COLUMN(#REF!)))</formula>
    </cfRule>
  </conditionalFormatting>
  <conditionalFormatting sqref="AW40">
    <cfRule type="expression" dxfId="344" priority="217">
      <formula>AND(AW40&lt;&gt;"",#REF!="",OR(COLUMN(AW40)=COLUMN(#REF!),COLUMN(AW40)=COLUMN(#REF!)))</formula>
    </cfRule>
  </conditionalFormatting>
  <conditionalFormatting sqref="BW41 AX41:BE41">
    <cfRule type="expression" dxfId="343" priority="216">
      <formula>AND(AX41&lt;&gt;"",#REF!="",OR(COLUMN(AX41)=COLUMN(#REF!),COLUMN(AX41)=COLUMN(#REF!)))</formula>
    </cfRule>
  </conditionalFormatting>
  <conditionalFormatting sqref="AW41">
    <cfRule type="expression" dxfId="342" priority="215">
      <formula>AND(AW41&lt;&gt;"",#REF!="",OR(COLUMN(AW41)=COLUMN(#REF!),COLUMN(AW41)=COLUMN(#REF!)))</formula>
    </cfRule>
  </conditionalFormatting>
  <conditionalFormatting sqref="BW42 AX42:BE42">
    <cfRule type="expression" dxfId="341" priority="214">
      <formula>AND(AX42&lt;&gt;"",#REF!="",OR(COLUMN(AX42)=COLUMN(#REF!),COLUMN(AX42)=COLUMN(#REF!)))</formula>
    </cfRule>
  </conditionalFormatting>
  <conditionalFormatting sqref="AW42">
    <cfRule type="expression" dxfId="340" priority="213">
      <formula>AND(AW42&lt;&gt;"",#REF!="",OR(COLUMN(AW42)=COLUMN(#REF!),COLUMN(AW42)=COLUMN(#REF!)))</formula>
    </cfRule>
  </conditionalFormatting>
  <conditionalFormatting sqref="BW43 AX43:BE43">
    <cfRule type="expression" dxfId="339" priority="212">
      <formula>AND(AX43&lt;&gt;"",#REF!="",OR(COLUMN(AX43)=COLUMN(#REF!),COLUMN(AX43)=COLUMN(#REF!)))</formula>
    </cfRule>
  </conditionalFormatting>
  <conditionalFormatting sqref="AW43">
    <cfRule type="expression" dxfId="338" priority="211">
      <formula>AND(AW43&lt;&gt;"",#REF!="",OR(COLUMN(AW43)=COLUMN(#REF!),COLUMN(AW43)=COLUMN(#REF!)))</formula>
    </cfRule>
  </conditionalFormatting>
  <conditionalFormatting sqref="BW44 AX44:BE44">
    <cfRule type="expression" dxfId="337" priority="210">
      <formula>AND(AX44&lt;&gt;"",#REF!="",OR(COLUMN(AX44)=COLUMN(#REF!),COLUMN(AX44)=COLUMN(#REF!)))</formula>
    </cfRule>
  </conditionalFormatting>
  <conditionalFormatting sqref="AW44">
    <cfRule type="expression" dxfId="336" priority="209">
      <formula>AND(AW44&lt;&gt;"",#REF!="",OR(COLUMN(AW44)=COLUMN(#REF!),COLUMN(AW44)=COLUMN(#REF!)))</formula>
    </cfRule>
  </conditionalFormatting>
  <conditionalFormatting sqref="BW45 AX45:BE45">
    <cfRule type="expression" dxfId="335" priority="208">
      <formula>AND(AX45&lt;&gt;"",#REF!="",OR(COLUMN(AX45)=COLUMN(#REF!),COLUMN(AX45)=COLUMN(#REF!)))</formula>
    </cfRule>
  </conditionalFormatting>
  <conditionalFormatting sqref="AW45">
    <cfRule type="expression" dxfId="334" priority="207">
      <formula>AND(AW45&lt;&gt;"",#REF!="",OR(COLUMN(AW45)=COLUMN(#REF!),COLUMN(AW45)=COLUMN(#REF!)))</formula>
    </cfRule>
  </conditionalFormatting>
  <conditionalFormatting sqref="BW46 AX46:BE46">
    <cfRule type="expression" dxfId="333" priority="206">
      <formula>AND(AX46&lt;&gt;"",#REF!="",OR(COLUMN(AX46)=COLUMN(#REF!),COLUMN(AX46)=COLUMN(#REF!)))</formula>
    </cfRule>
  </conditionalFormatting>
  <conditionalFormatting sqref="AW46">
    <cfRule type="expression" dxfId="332" priority="205">
      <formula>AND(AW46&lt;&gt;"",#REF!="",OR(COLUMN(AW46)=COLUMN(#REF!),COLUMN(AW46)=COLUMN(#REF!)))</formula>
    </cfRule>
  </conditionalFormatting>
  <conditionalFormatting sqref="BW47 AX47:BE47">
    <cfRule type="expression" dxfId="331" priority="204">
      <formula>AND(AX47&lt;&gt;"",#REF!="",OR(COLUMN(AX47)=COLUMN(#REF!),COLUMN(AX47)=COLUMN(#REF!)))</formula>
    </cfRule>
  </conditionalFormatting>
  <conditionalFormatting sqref="AW47">
    <cfRule type="expression" dxfId="330" priority="203">
      <formula>AND(AW47&lt;&gt;"",#REF!="",OR(COLUMN(AW47)=COLUMN(#REF!),COLUMN(AW47)=COLUMN(#REF!)))</formula>
    </cfRule>
  </conditionalFormatting>
  <conditionalFormatting sqref="BW48 AX48:BE48">
    <cfRule type="expression" dxfId="329" priority="202">
      <formula>AND(AX48&lt;&gt;"",#REF!="",OR(COLUMN(AX48)=COLUMN(#REF!),COLUMN(AX48)=COLUMN(#REF!)))</formula>
    </cfRule>
  </conditionalFormatting>
  <conditionalFormatting sqref="AW48">
    <cfRule type="expression" dxfId="328" priority="201">
      <formula>AND(AW48&lt;&gt;"",#REF!="",OR(COLUMN(AW48)=COLUMN(#REF!),COLUMN(AW48)=COLUMN(#REF!)))</formula>
    </cfRule>
  </conditionalFormatting>
  <conditionalFormatting sqref="BW49 AX49:BE49">
    <cfRule type="expression" dxfId="327" priority="200">
      <formula>AND(AX49&lt;&gt;"",#REF!="",OR(COLUMN(AX49)=COLUMN(#REF!),COLUMN(AX49)=COLUMN(#REF!)))</formula>
    </cfRule>
  </conditionalFormatting>
  <conditionalFormatting sqref="AW49">
    <cfRule type="expression" dxfId="326" priority="199">
      <formula>AND(AW49&lt;&gt;"",#REF!="",OR(COLUMN(AW49)=COLUMN(#REF!),COLUMN(AW49)=COLUMN(#REF!)))</formula>
    </cfRule>
  </conditionalFormatting>
  <conditionalFormatting sqref="BW50 AX50:BE50">
    <cfRule type="expression" dxfId="325" priority="198">
      <formula>AND(AX50&lt;&gt;"",#REF!="",OR(COLUMN(AX50)=COLUMN(#REF!),COLUMN(AX50)=COLUMN(#REF!)))</formula>
    </cfRule>
  </conditionalFormatting>
  <conditionalFormatting sqref="AW50">
    <cfRule type="expression" dxfId="324" priority="197">
      <formula>AND(AW50&lt;&gt;"",#REF!="",OR(COLUMN(AW50)=COLUMN(#REF!),COLUMN(AW50)=COLUMN(#REF!)))</formula>
    </cfRule>
  </conditionalFormatting>
  <conditionalFormatting sqref="BW51 AX51:BE51">
    <cfRule type="expression" dxfId="323" priority="196">
      <formula>AND(AX51&lt;&gt;"",#REF!="",OR(COLUMN(AX51)=COLUMN(#REF!),COLUMN(AX51)=COLUMN(#REF!)))</formula>
    </cfRule>
  </conditionalFormatting>
  <conditionalFormatting sqref="AW51">
    <cfRule type="expression" dxfId="322" priority="195">
      <formula>AND(AW51&lt;&gt;"",#REF!="",OR(COLUMN(AW51)=COLUMN(#REF!),COLUMN(AW51)=COLUMN(#REF!)))</formula>
    </cfRule>
  </conditionalFormatting>
  <conditionalFormatting sqref="BW52 AX52:BE52">
    <cfRule type="expression" dxfId="321" priority="194">
      <formula>AND(AX52&lt;&gt;"",#REF!="",OR(COLUMN(AX52)=COLUMN(#REF!),COLUMN(AX52)=COLUMN(#REF!)))</formula>
    </cfRule>
  </conditionalFormatting>
  <conditionalFormatting sqref="AW52">
    <cfRule type="expression" dxfId="320" priority="193">
      <formula>AND(AW52&lt;&gt;"",#REF!="",OR(COLUMN(AW52)=COLUMN(#REF!),COLUMN(AW52)=COLUMN(#REF!)))</formula>
    </cfRule>
  </conditionalFormatting>
  <conditionalFormatting sqref="BW53 AX53:BE53">
    <cfRule type="expression" dxfId="319" priority="192">
      <formula>AND(AX53&lt;&gt;"",#REF!="",OR(COLUMN(AX53)=COLUMN(#REF!),COLUMN(AX53)=COLUMN(#REF!)))</formula>
    </cfRule>
  </conditionalFormatting>
  <conditionalFormatting sqref="AW53">
    <cfRule type="expression" dxfId="318" priority="191">
      <formula>AND(AW53&lt;&gt;"",#REF!="",OR(COLUMN(AW53)=COLUMN(#REF!),COLUMN(AW53)=COLUMN(#REF!)))</formula>
    </cfRule>
  </conditionalFormatting>
  <conditionalFormatting sqref="BW54 AX54:BE54">
    <cfRule type="expression" dxfId="317" priority="190">
      <formula>AND(AX54&lt;&gt;"",#REF!="",OR(COLUMN(AX54)=COLUMN(#REF!),COLUMN(AX54)=COLUMN(#REF!)))</formula>
    </cfRule>
  </conditionalFormatting>
  <conditionalFormatting sqref="AW54">
    <cfRule type="expression" dxfId="316" priority="189">
      <formula>AND(AW54&lt;&gt;"",#REF!="",OR(COLUMN(AW54)=COLUMN(#REF!),COLUMN(AW54)=COLUMN(#REF!)))</formula>
    </cfRule>
  </conditionalFormatting>
  <conditionalFormatting sqref="BW55 AX55:BE55">
    <cfRule type="expression" dxfId="315" priority="188">
      <formula>AND(AX55&lt;&gt;"",#REF!="",OR(COLUMN(AX55)=COLUMN(#REF!),COLUMN(AX55)=COLUMN(#REF!)))</formula>
    </cfRule>
  </conditionalFormatting>
  <conditionalFormatting sqref="AW55">
    <cfRule type="expression" dxfId="314" priority="187">
      <formula>AND(AW55&lt;&gt;"",#REF!="",OR(COLUMN(AW55)=COLUMN(#REF!),COLUMN(AW55)=COLUMN(#REF!)))</formula>
    </cfRule>
  </conditionalFormatting>
  <conditionalFormatting sqref="BW56 AX56:BE56">
    <cfRule type="expression" dxfId="313" priority="186">
      <formula>AND(AX56&lt;&gt;"",#REF!="",OR(COLUMN(AX56)=COLUMN(#REF!),COLUMN(AX56)=COLUMN(#REF!)))</formula>
    </cfRule>
  </conditionalFormatting>
  <conditionalFormatting sqref="AW56">
    <cfRule type="expression" dxfId="312" priority="185">
      <formula>AND(AW56&lt;&gt;"",#REF!="",OR(COLUMN(AW56)=COLUMN(#REF!),COLUMN(AW56)=COLUMN(#REF!)))</formula>
    </cfRule>
  </conditionalFormatting>
  <conditionalFormatting sqref="BW57 AX57:BE57">
    <cfRule type="expression" dxfId="311" priority="184">
      <formula>AND(AX57&lt;&gt;"",#REF!="",OR(COLUMN(AX57)=COLUMN(#REF!),COLUMN(AX57)=COLUMN(#REF!)))</formula>
    </cfRule>
  </conditionalFormatting>
  <conditionalFormatting sqref="AW57">
    <cfRule type="expression" dxfId="310" priority="183">
      <formula>AND(AW57&lt;&gt;"",#REF!="",OR(COLUMN(AW57)=COLUMN(#REF!),COLUMN(AW57)=COLUMN(#REF!)))</formula>
    </cfRule>
  </conditionalFormatting>
  <conditionalFormatting sqref="BW58 AX58:BE58">
    <cfRule type="expression" dxfId="309" priority="182">
      <formula>AND(AX58&lt;&gt;"",#REF!="",OR(COLUMN(AX58)=COLUMN(#REF!),COLUMN(AX58)=COLUMN(#REF!)))</formula>
    </cfRule>
  </conditionalFormatting>
  <conditionalFormatting sqref="AW58">
    <cfRule type="expression" dxfId="308" priority="181">
      <formula>AND(AW58&lt;&gt;"",#REF!="",OR(COLUMN(AW58)=COLUMN(#REF!),COLUMN(AW58)=COLUMN(#REF!)))</formula>
    </cfRule>
  </conditionalFormatting>
  <conditionalFormatting sqref="BW59 AX59:BE59">
    <cfRule type="expression" dxfId="307" priority="180">
      <formula>AND(AX59&lt;&gt;"",#REF!="",OR(COLUMN(AX59)=COLUMN(#REF!),COLUMN(AX59)=COLUMN(#REF!)))</formula>
    </cfRule>
  </conditionalFormatting>
  <conditionalFormatting sqref="AW59">
    <cfRule type="expression" dxfId="306" priority="179">
      <formula>AND(AW59&lt;&gt;"",#REF!="",OR(COLUMN(AW59)=COLUMN(#REF!),COLUMN(AW59)=COLUMN(#REF!)))</formula>
    </cfRule>
  </conditionalFormatting>
  <conditionalFormatting sqref="BW60 AX60:BE60">
    <cfRule type="expression" dxfId="305" priority="178">
      <formula>AND(AX60&lt;&gt;"",#REF!="",OR(COLUMN(AX60)=COLUMN(#REF!),COLUMN(AX60)=COLUMN(#REF!)))</formula>
    </cfRule>
  </conditionalFormatting>
  <conditionalFormatting sqref="AW60">
    <cfRule type="expression" dxfId="304" priority="177">
      <formula>AND(AW60&lt;&gt;"",#REF!="",OR(COLUMN(AW60)=COLUMN(#REF!),COLUMN(AW60)=COLUMN(#REF!)))</formula>
    </cfRule>
  </conditionalFormatting>
  <conditionalFormatting sqref="BW61 AX61:BE61">
    <cfRule type="expression" dxfId="303" priority="176">
      <formula>AND(AX61&lt;&gt;"",#REF!="",OR(COLUMN(AX61)=COLUMN(#REF!),COLUMN(AX61)=COLUMN(#REF!)))</formula>
    </cfRule>
  </conditionalFormatting>
  <conditionalFormatting sqref="AW61">
    <cfRule type="expression" dxfId="302" priority="175">
      <formula>AND(AW61&lt;&gt;"",#REF!="",OR(COLUMN(AW61)=COLUMN(#REF!),COLUMN(AW61)=COLUMN(#REF!)))</formula>
    </cfRule>
  </conditionalFormatting>
  <conditionalFormatting sqref="BW62 AX62:BE62">
    <cfRule type="expression" dxfId="301" priority="174">
      <formula>AND(AX62&lt;&gt;"",#REF!="",OR(COLUMN(AX62)=COLUMN(#REF!),COLUMN(AX62)=COLUMN(#REF!)))</formula>
    </cfRule>
  </conditionalFormatting>
  <conditionalFormatting sqref="AW62">
    <cfRule type="expression" dxfId="300" priority="173">
      <formula>AND(AW62&lt;&gt;"",#REF!="",OR(COLUMN(AW62)=COLUMN(#REF!),COLUMN(AW62)=COLUMN(#REF!)))</formula>
    </cfRule>
  </conditionalFormatting>
  <conditionalFormatting sqref="BW63 AX63:BE63">
    <cfRule type="expression" dxfId="299" priority="172">
      <formula>AND(AX63&lt;&gt;"",#REF!="",OR(COLUMN(AX63)=COLUMN(#REF!),COLUMN(AX63)=COLUMN(#REF!)))</formula>
    </cfRule>
  </conditionalFormatting>
  <conditionalFormatting sqref="AW63">
    <cfRule type="expression" dxfId="298" priority="171">
      <formula>AND(AW63&lt;&gt;"",#REF!="",OR(COLUMN(AW63)=COLUMN(#REF!),COLUMN(AW63)=COLUMN(#REF!)))</formula>
    </cfRule>
  </conditionalFormatting>
  <conditionalFormatting sqref="BW64 AX64:BE64">
    <cfRule type="expression" dxfId="297" priority="170">
      <formula>AND(AX64&lt;&gt;"",#REF!="",OR(COLUMN(AX64)=COLUMN(#REF!),COLUMN(AX64)=COLUMN(#REF!)))</formula>
    </cfRule>
  </conditionalFormatting>
  <conditionalFormatting sqref="AW64">
    <cfRule type="expression" dxfId="296" priority="169">
      <formula>AND(AW64&lt;&gt;"",#REF!="",OR(COLUMN(AW64)=COLUMN(#REF!),COLUMN(AW64)=COLUMN(#REF!)))</formula>
    </cfRule>
  </conditionalFormatting>
  <conditionalFormatting sqref="BW65 AX65:BE65">
    <cfRule type="expression" dxfId="295" priority="168">
      <formula>AND(AX65&lt;&gt;"",#REF!="",OR(COLUMN(AX65)=COLUMN(#REF!),COLUMN(AX65)=COLUMN(#REF!)))</formula>
    </cfRule>
  </conditionalFormatting>
  <conditionalFormatting sqref="AW65">
    <cfRule type="expression" dxfId="294" priority="167">
      <formula>AND(AW65&lt;&gt;"",#REF!="",OR(COLUMN(AW65)=COLUMN(#REF!),COLUMN(AW65)=COLUMN(#REF!)))</formula>
    </cfRule>
  </conditionalFormatting>
  <conditionalFormatting sqref="BW66 AX66:BE66">
    <cfRule type="expression" dxfId="293" priority="166">
      <formula>AND(AX66&lt;&gt;"",#REF!="",OR(COLUMN(AX66)=COLUMN(#REF!),COLUMN(AX66)=COLUMN(#REF!)))</formula>
    </cfRule>
  </conditionalFormatting>
  <conditionalFormatting sqref="AW66">
    <cfRule type="expression" dxfId="292" priority="165">
      <formula>AND(AW66&lt;&gt;"",#REF!="",OR(COLUMN(AW66)=COLUMN(#REF!),COLUMN(AW66)=COLUMN(#REF!)))</formula>
    </cfRule>
  </conditionalFormatting>
  <conditionalFormatting sqref="BW67 AX67:BE67">
    <cfRule type="expression" dxfId="291" priority="164">
      <formula>AND(AX67&lt;&gt;"",#REF!="",OR(COLUMN(AX67)=COLUMN(#REF!),COLUMN(AX67)=COLUMN(#REF!)))</formula>
    </cfRule>
  </conditionalFormatting>
  <conditionalFormatting sqref="AW67">
    <cfRule type="expression" dxfId="290" priority="163">
      <formula>AND(AW67&lt;&gt;"",#REF!="",OR(COLUMN(AW67)=COLUMN(#REF!),COLUMN(AW67)=COLUMN(#REF!)))</formula>
    </cfRule>
  </conditionalFormatting>
  <conditionalFormatting sqref="BW68 AX68:BE68">
    <cfRule type="expression" dxfId="289" priority="162">
      <formula>AND(AX68&lt;&gt;"",#REF!="",OR(COLUMN(AX68)=COLUMN(#REF!),COLUMN(AX68)=COLUMN(#REF!)))</formula>
    </cfRule>
  </conditionalFormatting>
  <conditionalFormatting sqref="AW68">
    <cfRule type="expression" dxfId="288" priority="161">
      <formula>AND(AW68&lt;&gt;"",#REF!="",OR(COLUMN(AW68)=COLUMN(#REF!),COLUMN(AW68)=COLUMN(#REF!)))</formula>
    </cfRule>
  </conditionalFormatting>
  <conditionalFormatting sqref="BW69 AX69:BE69">
    <cfRule type="expression" dxfId="287" priority="160">
      <formula>AND(AX69&lt;&gt;"",#REF!="",OR(COLUMN(AX69)=COLUMN(#REF!),COLUMN(AX69)=COLUMN(#REF!)))</formula>
    </cfRule>
  </conditionalFormatting>
  <conditionalFormatting sqref="AW69">
    <cfRule type="expression" dxfId="286" priority="159">
      <formula>AND(AW69&lt;&gt;"",#REF!="",OR(COLUMN(AW69)=COLUMN(#REF!),COLUMN(AW69)=COLUMN(#REF!)))</formula>
    </cfRule>
  </conditionalFormatting>
  <conditionalFormatting sqref="BW70 AX70:BE70">
    <cfRule type="expression" dxfId="285" priority="158">
      <formula>AND(AX70&lt;&gt;"",#REF!="",OR(COLUMN(AX70)=COLUMN(#REF!),COLUMN(AX70)=COLUMN(#REF!)))</formula>
    </cfRule>
  </conditionalFormatting>
  <conditionalFormatting sqref="AW70">
    <cfRule type="expression" dxfId="284" priority="157">
      <formula>AND(AW70&lt;&gt;"",#REF!="",OR(COLUMN(AW70)=COLUMN(#REF!),COLUMN(AW70)=COLUMN(#REF!)))</formula>
    </cfRule>
  </conditionalFormatting>
  <conditionalFormatting sqref="BW71 AX71:BE71">
    <cfRule type="expression" dxfId="283" priority="156">
      <formula>AND(AX71&lt;&gt;"",#REF!="",OR(COLUMN(AX71)=COLUMN(#REF!),COLUMN(AX71)=COLUMN(#REF!)))</formula>
    </cfRule>
  </conditionalFormatting>
  <conditionalFormatting sqref="AW71">
    <cfRule type="expression" dxfId="282" priority="155">
      <formula>AND(AW71&lt;&gt;"",#REF!="",OR(COLUMN(AW71)=COLUMN(#REF!),COLUMN(AW71)=COLUMN(#REF!)))</formula>
    </cfRule>
  </conditionalFormatting>
  <conditionalFormatting sqref="BW72 AX72:BE72">
    <cfRule type="expression" dxfId="281" priority="154">
      <formula>AND(AX72&lt;&gt;"",#REF!="",OR(COLUMN(AX72)=COLUMN(#REF!),COLUMN(AX72)=COLUMN(#REF!)))</formula>
    </cfRule>
  </conditionalFormatting>
  <conditionalFormatting sqref="AW72">
    <cfRule type="expression" dxfId="280" priority="153">
      <formula>AND(AW72&lt;&gt;"",#REF!="",OR(COLUMN(AW72)=COLUMN(#REF!),COLUMN(AW72)=COLUMN(#REF!)))</formula>
    </cfRule>
  </conditionalFormatting>
  <conditionalFormatting sqref="BW73 AX73:BE73">
    <cfRule type="expression" dxfId="279" priority="152">
      <formula>AND(AX73&lt;&gt;"",#REF!="",OR(COLUMN(AX73)=COLUMN(#REF!),COLUMN(AX73)=COLUMN(#REF!)))</formula>
    </cfRule>
  </conditionalFormatting>
  <conditionalFormatting sqref="AW73">
    <cfRule type="expression" dxfId="278" priority="151">
      <formula>AND(AW73&lt;&gt;"",#REF!="",OR(COLUMN(AW73)=COLUMN(#REF!),COLUMN(AW73)=COLUMN(#REF!)))</formula>
    </cfRule>
  </conditionalFormatting>
  <conditionalFormatting sqref="BW74 AX74:BE74">
    <cfRule type="expression" dxfId="277" priority="150">
      <formula>AND(AX74&lt;&gt;"",#REF!="",OR(COLUMN(AX74)=COLUMN(#REF!),COLUMN(AX74)=COLUMN(#REF!)))</formula>
    </cfRule>
  </conditionalFormatting>
  <conditionalFormatting sqref="AW74">
    <cfRule type="expression" dxfId="276" priority="149">
      <formula>AND(AW74&lt;&gt;"",#REF!="",OR(COLUMN(AW74)=COLUMN(#REF!),COLUMN(AW74)=COLUMN(#REF!)))</formula>
    </cfRule>
  </conditionalFormatting>
  <conditionalFormatting sqref="BW75 AX75:BE75">
    <cfRule type="expression" dxfId="275" priority="148">
      <formula>AND(AX75&lt;&gt;"",#REF!="",OR(COLUMN(AX75)=COLUMN(#REF!),COLUMN(AX75)=COLUMN(#REF!)))</formula>
    </cfRule>
  </conditionalFormatting>
  <conditionalFormatting sqref="AW75">
    <cfRule type="expression" dxfId="274" priority="147">
      <formula>AND(AW75&lt;&gt;"",#REF!="",OR(COLUMN(AW75)=COLUMN(#REF!),COLUMN(AW75)=COLUMN(#REF!)))</formula>
    </cfRule>
  </conditionalFormatting>
  <conditionalFormatting sqref="BW76 AX76:BE76">
    <cfRule type="expression" dxfId="273" priority="146">
      <formula>AND(AX76&lt;&gt;"",#REF!="",OR(COLUMN(AX76)=COLUMN(#REF!),COLUMN(AX76)=COLUMN(#REF!)))</formula>
    </cfRule>
  </conditionalFormatting>
  <conditionalFormatting sqref="AW76">
    <cfRule type="expression" dxfId="272" priority="145">
      <formula>AND(AW76&lt;&gt;"",#REF!="",OR(COLUMN(AW76)=COLUMN(#REF!),COLUMN(AW76)=COLUMN(#REF!)))</formula>
    </cfRule>
  </conditionalFormatting>
  <conditionalFormatting sqref="BW77 AX77:BE77">
    <cfRule type="expression" dxfId="271" priority="144">
      <formula>AND(AX77&lt;&gt;"",#REF!="",OR(COLUMN(AX77)=COLUMN(#REF!),COLUMN(AX77)=COLUMN(#REF!)))</formula>
    </cfRule>
  </conditionalFormatting>
  <conditionalFormatting sqref="AW77">
    <cfRule type="expression" dxfId="270" priority="143">
      <formula>AND(AW77&lt;&gt;"",#REF!="",OR(COLUMN(AW77)=COLUMN(#REF!),COLUMN(AW77)=COLUMN(#REF!)))</formula>
    </cfRule>
  </conditionalFormatting>
  <conditionalFormatting sqref="BW78 AX78:BE78">
    <cfRule type="expression" dxfId="269" priority="142">
      <formula>AND(AX78&lt;&gt;"",#REF!="",OR(COLUMN(AX78)=COLUMN(#REF!),COLUMN(AX78)=COLUMN(#REF!)))</formula>
    </cfRule>
  </conditionalFormatting>
  <conditionalFormatting sqref="AW78">
    <cfRule type="expression" dxfId="268" priority="141">
      <formula>AND(AW78&lt;&gt;"",#REF!="",OR(COLUMN(AW78)=COLUMN(#REF!),COLUMN(AW78)=COLUMN(#REF!)))</formula>
    </cfRule>
  </conditionalFormatting>
  <conditionalFormatting sqref="BW79 AX79:BE79">
    <cfRule type="expression" dxfId="267" priority="140">
      <formula>AND(AX79&lt;&gt;"",#REF!="",OR(COLUMN(AX79)=COLUMN(#REF!),COLUMN(AX79)=COLUMN(#REF!)))</formula>
    </cfRule>
  </conditionalFormatting>
  <conditionalFormatting sqref="AW79">
    <cfRule type="expression" dxfId="266" priority="139">
      <formula>AND(AW79&lt;&gt;"",#REF!="",OR(COLUMN(AW79)=COLUMN(#REF!),COLUMN(AW79)=COLUMN(#REF!)))</formula>
    </cfRule>
  </conditionalFormatting>
  <conditionalFormatting sqref="BW80 AX80:BE80">
    <cfRule type="expression" dxfId="265" priority="138">
      <formula>AND(AX80&lt;&gt;"",#REF!="",OR(COLUMN(AX80)=COLUMN(#REF!),COLUMN(AX80)=COLUMN(#REF!)))</formula>
    </cfRule>
  </conditionalFormatting>
  <conditionalFormatting sqref="AW80">
    <cfRule type="expression" dxfId="264" priority="137">
      <formula>AND(AW80&lt;&gt;"",#REF!="",OR(COLUMN(AW80)=COLUMN(#REF!),COLUMN(AW80)=COLUMN(#REF!)))</formula>
    </cfRule>
  </conditionalFormatting>
  <conditionalFormatting sqref="BW81 AX81:BE81">
    <cfRule type="expression" dxfId="263" priority="136">
      <formula>AND(AX81&lt;&gt;"",#REF!="",OR(COLUMN(AX81)=COLUMN(#REF!),COLUMN(AX81)=COLUMN(#REF!)))</formula>
    </cfRule>
  </conditionalFormatting>
  <conditionalFormatting sqref="AW81">
    <cfRule type="expression" dxfId="262" priority="135">
      <formula>AND(AW81&lt;&gt;"",#REF!="",OR(COLUMN(AW81)=COLUMN(#REF!),COLUMN(AW81)=COLUMN(#REF!)))</formula>
    </cfRule>
  </conditionalFormatting>
  <conditionalFormatting sqref="BW82 AX82:BE82">
    <cfRule type="expression" dxfId="261" priority="134">
      <formula>AND(AX82&lt;&gt;"",#REF!="",OR(COLUMN(AX82)=COLUMN(#REF!),COLUMN(AX82)=COLUMN(#REF!)))</formula>
    </cfRule>
  </conditionalFormatting>
  <conditionalFormatting sqref="AW82">
    <cfRule type="expression" dxfId="260" priority="133">
      <formula>AND(AW82&lt;&gt;"",#REF!="",OR(COLUMN(AW82)=COLUMN(#REF!),COLUMN(AW82)=COLUMN(#REF!)))</formula>
    </cfRule>
  </conditionalFormatting>
  <conditionalFormatting sqref="BW83 AX83:BE83">
    <cfRule type="expression" dxfId="259" priority="132">
      <formula>AND(AX83&lt;&gt;"",#REF!="",OR(COLUMN(AX83)=COLUMN(#REF!),COLUMN(AX83)=COLUMN(#REF!)))</formula>
    </cfRule>
  </conditionalFormatting>
  <conditionalFormatting sqref="AW83">
    <cfRule type="expression" dxfId="258" priority="131">
      <formula>AND(AW83&lt;&gt;"",#REF!="",OR(COLUMN(AW83)=COLUMN(#REF!),COLUMN(AW83)=COLUMN(#REF!)))</formula>
    </cfRule>
  </conditionalFormatting>
  <conditionalFormatting sqref="BW84 AX84:BE84">
    <cfRule type="expression" dxfId="257" priority="130">
      <formula>AND(AX84&lt;&gt;"",#REF!="",OR(COLUMN(AX84)=COLUMN(#REF!),COLUMN(AX84)=COLUMN(#REF!)))</formula>
    </cfRule>
  </conditionalFormatting>
  <conditionalFormatting sqref="AW84">
    <cfRule type="expression" dxfId="256" priority="129">
      <formula>AND(AW84&lt;&gt;"",#REF!="",OR(COLUMN(AW84)=COLUMN(#REF!),COLUMN(AW84)=COLUMN(#REF!)))</formula>
    </cfRule>
  </conditionalFormatting>
  <conditionalFormatting sqref="BW85 AX85:BE85">
    <cfRule type="expression" dxfId="255" priority="128">
      <formula>AND(AX85&lt;&gt;"",#REF!="",OR(COLUMN(AX85)=COLUMN(#REF!),COLUMN(AX85)=COLUMN(#REF!)))</formula>
    </cfRule>
  </conditionalFormatting>
  <conditionalFormatting sqref="AW85">
    <cfRule type="expression" dxfId="254" priority="127">
      <formula>AND(AW85&lt;&gt;"",#REF!="",OR(COLUMN(AW85)=COLUMN(#REF!),COLUMN(AW85)=COLUMN(#REF!)))</formula>
    </cfRule>
  </conditionalFormatting>
  <conditionalFormatting sqref="BW86 AX86:BE86">
    <cfRule type="expression" dxfId="253" priority="126">
      <formula>AND(AX86&lt;&gt;"",#REF!="",OR(COLUMN(AX86)=COLUMN(#REF!),COLUMN(AX86)=COLUMN(#REF!)))</formula>
    </cfRule>
  </conditionalFormatting>
  <conditionalFormatting sqref="AW86">
    <cfRule type="expression" dxfId="252" priority="125">
      <formula>AND(AW86&lt;&gt;"",#REF!="",OR(COLUMN(AW86)=COLUMN(#REF!),COLUMN(AW86)=COLUMN(#REF!)))</formula>
    </cfRule>
  </conditionalFormatting>
  <conditionalFormatting sqref="BW87 AX87:BE87">
    <cfRule type="expression" dxfId="251" priority="124">
      <formula>AND(AX87&lt;&gt;"",#REF!="",OR(COLUMN(AX87)=COLUMN(#REF!),COLUMN(AX87)=COLUMN(#REF!)))</formula>
    </cfRule>
  </conditionalFormatting>
  <conditionalFormatting sqref="AW87">
    <cfRule type="expression" dxfId="250" priority="123">
      <formula>AND(AW87&lt;&gt;"",#REF!="",OR(COLUMN(AW87)=COLUMN(#REF!),COLUMN(AW87)=COLUMN(#REF!)))</formula>
    </cfRule>
  </conditionalFormatting>
  <conditionalFormatting sqref="BW88 AX88:BE88">
    <cfRule type="expression" dxfId="249" priority="122">
      <formula>AND(AX88&lt;&gt;"",#REF!="",OR(COLUMN(AX88)=COLUMN(#REF!),COLUMN(AX88)=COLUMN(#REF!)))</formula>
    </cfRule>
  </conditionalFormatting>
  <conditionalFormatting sqref="AW88">
    <cfRule type="expression" dxfId="248" priority="121">
      <formula>AND(AW88&lt;&gt;"",#REF!="",OR(COLUMN(AW88)=COLUMN(#REF!),COLUMN(AW88)=COLUMN(#REF!)))</formula>
    </cfRule>
  </conditionalFormatting>
  <conditionalFormatting sqref="BW89 AX89:BE89">
    <cfRule type="expression" dxfId="247" priority="120">
      <formula>AND(AX89&lt;&gt;"",#REF!="",OR(COLUMN(AX89)=COLUMN(#REF!),COLUMN(AX89)=COLUMN(#REF!)))</formula>
    </cfRule>
  </conditionalFormatting>
  <conditionalFormatting sqref="AW89">
    <cfRule type="expression" dxfId="246" priority="119">
      <formula>AND(AW89&lt;&gt;"",#REF!="",OR(COLUMN(AW89)=COLUMN(#REF!),COLUMN(AW89)=COLUMN(#REF!)))</formula>
    </cfRule>
  </conditionalFormatting>
  <conditionalFormatting sqref="BW90 AX90:BE90">
    <cfRule type="expression" dxfId="245" priority="118">
      <formula>AND(AX90&lt;&gt;"",#REF!="",OR(COLUMN(AX90)=COLUMN(#REF!),COLUMN(AX90)=COLUMN(#REF!)))</formula>
    </cfRule>
  </conditionalFormatting>
  <conditionalFormatting sqref="AW90">
    <cfRule type="expression" dxfId="244" priority="117">
      <formula>AND(AW90&lt;&gt;"",#REF!="",OR(COLUMN(AW90)=COLUMN(#REF!),COLUMN(AW90)=COLUMN(#REF!)))</formula>
    </cfRule>
  </conditionalFormatting>
  <conditionalFormatting sqref="BW91 AX91:BE91">
    <cfRule type="expression" dxfId="243" priority="116">
      <formula>AND(AX91&lt;&gt;"",#REF!="",OR(COLUMN(AX91)=COLUMN(#REF!),COLUMN(AX91)=COLUMN(#REF!)))</formula>
    </cfRule>
  </conditionalFormatting>
  <conditionalFormatting sqref="AW91">
    <cfRule type="expression" dxfId="242" priority="115">
      <formula>AND(AW91&lt;&gt;"",#REF!="",OR(COLUMN(AW91)=COLUMN(#REF!),COLUMN(AW91)=COLUMN(#REF!)))</formula>
    </cfRule>
  </conditionalFormatting>
  <conditionalFormatting sqref="BW92 AX92:BE92">
    <cfRule type="expression" dxfId="241" priority="114">
      <formula>AND(AX92&lt;&gt;"",#REF!="",OR(COLUMN(AX92)=COLUMN(#REF!),COLUMN(AX92)=COLUMN(#REF!)))</formula>
    </cfRule>
  </conditionalFormatting>
  <conditionalFormatting sqref="AW92">
    <cfRule type="expression" dxfId="240" priority="113">
      <formula>AND(AW92&lt;&gt;"",#REF!="",OR(COLUMN(AW92)=COLUMN(#REF!),COLUMN(AW92)=COLUMN(#REF!)))</formula>
    </cfRule>
  </conditionalFormatting>
  <conditionalFormatting sqref="BW93 AX93:BE93">
    <cfRule type="expression" dxfId="239" priority="112">
      <formula>AND(AX93&lt;&gt;"",#REF!="",OR(COLUMN(AX93)=COLUMN(#REF!),COLUMN(AX93)=COLUMN(#REF!)))</formula>
    </cfRule>
  </conditionalFormatting>
  <conditionalFormatting sqref="AW93">
    <cfRule type="expression" dxfId="238" priority="111">
      <formula>AND(AW93&lt;&gt;"",#REF!="",OR(COLUMN(AW93)=COLUMN(#REF!),COLUMN(AW93)=COLUMN(#REF!)))</formula>
    </cfRule>
  </conditionalFormatting>
  <conditionalFormatting sqref="BW94 AX94:BE94">
    <cfRule type="expression" dxfId="237" priority="110">
      <formula>AND(AX94&lt;&gt;"",#REF!="",OR(COLUMN(AX94)=COLUMN(#REF!),COLUMN(AX94)=COLUMN(#REF!)))</formula>
    </cfRule>
  </conditionalFormatting>
  <conditionalFormatting sqref="AW94">
    <cfRule type="expression" dxfId="236" priority="109">
      <formula>AND(AW94&lt;&gt;"",#REF!="",OR(COLUMN(AW94)=COLUMN(#REF!),COLUMN(AW94)=COLUMN(#REF!)))</formula>
    </cfRule>
  </conditionalFormatting>
  <conditionalFormatting sqref="BW95 AX95:BE95">
    <cfRule type="expression" dxfId="235" priority="108">
      <formula>AND(AX95&lt;&gt;"",#REF!="",OR(COLUMN(AX95)=COLUMN(#REF!),COLUMN(AX95)=COLUMN(#REF!)))</formula>
    </cfRule>
  </conditionalFormatting>
  <conditionalFormatting sqref="AW95">
    <cfRule type="expression" dxfId="234" priority="107">
      <formula>AND(AW95&lt;&gt;"",#REF!="",OR(COLUMN(AW95)=COLUMN(#REF!),COLUMN(AW95)=COLUMN(#REF!)))</formula>
    </cfRule>
  </conditionalFormatting>
  <conditionalFormatting sqref="BW96 AX96:BE96">
    <cfRule type="expression" dxfId="233" priority="106">
      <formula>AND(AX96&lt;&gt;"",#REF!="",OR(COLUMN(AX96)=COLUMN(#REF!),COLUMN(AX96)=COLUMN(#REF!)))</formula>
    </cfRule>
  </conditionalFormatting>
  <conditionalFormatting sqref="AW96">
    <cfRule type="expression" dxfId="232" priority="105">
      <formula>AND(AW96&lt;&gt;"",#REF!="",OR(COLUMN(AW96)=COLUMN(#REF!),COLUMN(AW96)=COLUMN(#REF!)))</formula>
    </cfRule>
  </conditionalFormatting>
  <conditionalFormatting sqref="BW97 AX97:BE97">
    <cfRule type="expression" dxfId="231" priority="104">
      <formula>AND(AX97&lt;&gt;"",#REF!="",OR(COLUMN(AX97)=COLUMN(#REF!),COLUMN(AX97)=COLUMN(#REF!)))</formula>
    </cfRule>
  </conditionalFormatting>
  <conditionalFormatting sqref="AW97">
    <cfRule type="expression" dxfId="230" priority="103">
      <formula>AND(AW97&lt;&gt;"",#REF!="",OR(COLUMN(AW97)=COLUMN(#REF!),COLUMN(AW97)=COLUMN(#REF!)))</formula>
    </cfRule>
  </conditionalFormatting>
  <conditionalFormatting sqref="BW98 AX98:BE98">
    <cfRule type="expression" dxfId="229" priority="102">
      <formula>AND(AX98&lt;&gt;"",#REF!="",OR(COLUMN(AX98)=COLUMN(#REF!),COLUMN(AX98)=COLUMN(#REF!)))</formula>
    </cfRule>
  </conditionalFormatting>
  <conditionalFormatting sqref="AW98">
    <cfRule type="expression" dxfId="228" priority="101">
      <formula>AND(AW98&lt;&gt;"",#REF!="",OR(COLUMN(AW98)=COLUMN(#REF!),COLUMN(AW98)=COLUMN(#REF!)))</formula>
    </cfRule>
  </conditionalFormatting>
  <conditionalFormatting sqref="BW99 AX99:BE99">
    <cfRule type="expression" dxfId="227" priority="100">
      <formula>AND(AX99&lt;&gt;"",#REF!="",OR(COLUMN(AX99)=COLUMN(#REF!),COLUMN(AX99)=COLUMN(#REF!)))</formula>
    </cfRule>
  </conditionalFormatting>
  <conditionalFormatting sqref="AW99">
    <cfRule type="expression" dxfId="226" priority="99">
      <formula>AND(AW99&lt;&gt;"",#REF!="",OR(COLUMN(AW99)=COLUMN(#REF!),COLUMN(AW99)=COLUMN(#REF!)))</formula>
    </cfRule>
  </conditionalFormatting>
  <conditionalFormatting sqref="BW100 AX100:BE100">
    <cfRule type="expression" dxfId="225" priority="98">
      <formula>AND(AX100&lt;&gt;"",#REF!="",OR(COLUMN(AX100)=COLUMN(#REF!),COLUMN(AX100)=COLUMN(#REF!)))</formula>
    </cfRule>
  </conditionalFormatting>
  <conditionalFormatting sqref="AW100">
    <cfRule type="expression" dxfId="224" priority="97">
      <formula>AND(AW100&lt;&gt;"",#REF!="",OR(COLUMN(AW100)=COLUMN(#REF!),COLUMN(AW100)=COLUMN(#REF!)))</formula>
    </cfRule>
  </conditionalFormatting>
  <conditionalFormatting sqref="BW101 AX101:BE101">
    <cfRule type="expression" dxfId="223" priority="96">
      <formula>AND(AX101&lt;&gt;"",#REF!="",OR(COLUMN(AX101)=COLUMN(#REF!),COLUMN(AX101)=COLUMN(#REF!)))</formula>
    </cfRule>
  </conditionalFormatting>
  <conditionalFormatting sqref="AW101">
    <cfRule type="expression" dxfId="222" priority="95">
      <formula>AND(AW101&lt;&gt;"",#REF!="",OR(COLUMN(AW101)=COLUMN(#REF!),COLUMN(AW101)=COLUMN(#REF!)))</formula>
    </cfRule>
  </conditionalFormatting>
  <conditionalFormatting sqref="BW102 AX102:BE102">
    <cfRule type="expression" dxfId="221" priority="94">
      <formula>AND(AX102&lt;&gt;"",#REF!="",OR(COLUMN(AX102)=COLUMN(#REF!),COLUMN(AX102)=COLUMN(#REF!)))</formula>
    </cfRule>
  </conditionalFormatting>
  <conditionalFormatting sqref="AW102">
    <cfRule type="expression" dxfId="220" priority="93">
      <formula>AND(AW102&lt;&gt;"",#REF!="",OR(COLUMN(AW102)=COLUMN(#REF!),COLUMN(AW102)=COLUMN(#REF!)))</formula>
    </cfRule>
  </conditionalFormatting>
  <conditionalFormatting sqref="BW103 AX103:BE103">
    <cfRule type="expression" dxfId="219" priority="92">
      <formula>AND(AX103&lt;&gt;"",#REF!="",OR(COLUMN(AX103)=COLUMN(#REF!),COLUMN(AX103)=COLUMN(#REF!)))</formula>
    </cfRule>
  </conditionalFormatting>
  <conditionalFormatting sqref="AW103">
    <cfRule type="expression" dxfId="218" priority="91">
      <formula>AND(AW103&lt;&gt;"",#REF!="",OR(COLUMN(AW103)=COLUMN(#REF!),COLUMN(AW103)=COLUMN(#REF!)))</formula>
    </cfRule>
  </conditionalFormatting>
  <conditionalFormatting sqref="BW104 AX104:BE104">
    <cfRule type="expression" dxfId="217" priority="90">
      <formula>AND(AX104&lt;&gt;"",#REF!="",OR(COLUMN(AX104)=COLUMN(#REF!),COLUMN(AX104)=COLUMN(#REF!)))</formula>
    </cfRule>
  </conditionalFormatting>
  <conditionalFormatting sqref="AW104">
    <cfRule type="expression" dxfId="216" priority="89">
      <formula>AND(AW104&lt;&gt;"",#REF!="",OR(COLUMN(AW104)=COLUMN(#REF!),COLUMN(AW104)=COLUMN(#REF!)))</formula>
    </cfRule>
  </conditionalFormatting>
  <conditionalFormatting sqref="BW105 AX105:BE105">
    <cfRule type="expression" dxfId="215" priority="88">
      <formula>AND(AX105&lt;&gt;"",#REF!="",OR(COLUMN(AX105)=COLUMN(#REF!),COLUMN(AX105)=COLUMN(#REF!)))</formula>
    </cfRule>
  </conditionalFormatting>
  <conditionalFormatting sqref="AW105">
    <cfRule type="expression" dxfId="214" priority="87">
      <formula>AND(AW105&lt;&gt;"",#REF!="",OR(COLUMN(AW105)=COLUMN(#REF!),COLUMN(AW105)=COLUMN(#REF!)))</formula>
    </cfRule>
  </conditionalFormatting>
  <conditionalFormatting sqref="BW106 AX106:BE106">
    <cfRule type="expression" dxfId="213" priority="86">
      <formula>AND(AX106&lt;&gt;"",#REF!="",OR(COLUMN(AX106)=COLUMN(#REF!),COLUMN(AX106)=COLUMN(#REF!)))</formula>
    </cfRule>
  </conditionalFormatting>
  <conditionalFormatting sqref="AW106">
    <cfRule type="expression" dxfId="212" priority="85">
      <formula>AND(AW106&lt;&gt;"",#REF!="",OR(COLUMN(AW106)=COLUMN(#REF!),COLUMN(AW106)=COLUMN(#REF!)))</formula>
    </cfRule>
  </conditionalFormatting>
  <conditionalFormatting sqref="BW107 AX107:BE107">
    <cfRule type="expression" dxfId="211" priority="84">
      <formula>AND(AX107&lt;&gt;"",#REF!="",OR(COLUMN(AX107)=COLUMN(#REF!),COLUMN(AX107)=COLUMN(#REF!)))</formula>
    </cfRule>
  </conditionalFormatting>
  <conditionalFormatting sqref="AW107">
    <cfRule type="expression" dxfId="210" priority="83">
      <formula>AND(AW107&lt;&gt;"",#REF!="",OR(COLUMN(AW107)=COLUMN(#REF!),COLUMN(AW107)=COLUMN(#REF!)))</formula>
    </cfRule>
  </conditionalFormatting>
  <conditionalFormatting sqref="BW108 AX108:BE108">
    <cfRule type="expression" dxfId="209" priority="82">
      <formula>AND(AX108&lt;&gt;"",#REF!="",OR(COLUMN(AX108)=COLUMN(#REF!),COLUMN(AX108)=COLUMN(#REF!)))</formula>
    </cfRule>
  </conditionalFormatting>
  <conditionalFormatting sqref="AW108">
    <cfRule type="expression" dxfId="208" priority="81">
      <formula>AND(AW108&lt;&gt;"",#REF!="",OR(COLUMN(AW108)=COLUMN(#REF!),COLUMN(AW108)=COLUMN(#REF!)))</formula>
    </cfRule>
  </conditionalFormatting>
  <conditionalFormatting sqref="BW109 AX109:BE109">
    <cfRule type="expression" dxfId="207" priority="80">
      <formula>AND(AX109&lt;&gt;"",#REF!="",OR(COLUMN(AX109)=COLUMN(#REF!),COLUMN(AX109)=COLUMN(#REF!)))</formula>
    </cfRule>
  </conditionalFormatting>
  <conditionalFormatting sqref="AW109">
    <cfRule type="expression" dxfId="206" priority="79">
      <formula>AND(AW109&lt;&gt;"",#REF!="",OR(COLUMN(AW109)=COLUMN(#REF!),COLUMN(AW109)=COLUMN(#REF!)))</formula>
    </cfRule>
  </conditionalFormatting>
  <conditionalFormatting sqref="BW110 AX110:BE110">
    <cfRule type="expression" dxfId="205" priority="78">
      <formula>AND(AX110&lt;&gt;"",#REF!="",OR(COLUMN(AX110)=COLUMN(#REF!),COLUMN(AX110)=COLUMN(#REF!)))</formula>
    </cfRule>
  </conditionalFormatting>
  <conditionalFormatting sqref="AW110">
    <cfRule type="expression" dxfId="204" priority="77">
      <formula>AND(AW110&lt;&gt;"",#REF!="",OR(COLUMN(AW110)=COLUMN(#REF!),COLUMN(AW110)=COLUMN(#REF!)))</formula>
    </cfRule>
  </conditionalFormatting>
  <conditionalFormatting sqref="BW111 AX111:BE111">
    <cfRule type="expression" dxfId="203" priority="76">
      <formula>AND(AX111&lt;&gt;"",#REF!="",OR(COLUMN(AX111)=COLUMN(#REF!),COLUMN(AX111)=COLUMN(#REF!)))</formula>
    </cfRule>
  </conditionalFormatting>
  <conditionalFormatting sqref="AW111">
    <cfRule type="expression" dxfId="202" priority="75">
      <formula>AND(AW111&lt;&gt;"",#REF!="",OR(COLUMN(AW111)=COLUMN(#REF!),COLUMN(AW111)=COLUMN(#REF!)))</formula>
    </cfRule>
  </conditionalFormatting>
  <conditionalFormatting sqref="BW112 AX112:BE112">
    <cfRule type="expression" dxfId="201" priority="74">
      <formula>AND(AX112&lt;&gt;"",#REF!="",OR(COLUMN(AX112)=COLUMN(#REF!),COLUMN(AX112)=COLUMN(#REF!)))</formula>
    </cfRule>
  </conditionalFormatting>
  <conditionalFormatting sqref="AW112">
    <cfRule type="expression" dxfId="200" priority="73">
      <formula>AND(AW112&lt;&gt;"",#REF!="",OR(COLUMN(AW112)=COLUMN(#REF!),COLUMN(AW112)=COLUMN(#REF!)))</formula>
    </cfRule>
  </conditionalFormatting>
  <conditionalFormatting sqref="BW113 AX113:BE113">
    <cfRule type="expression" dxfId="199" priority="72">
      <formula>AND(AX113&lt;&gt;"",#REF!="",OR(COLUMN(AX113)=COLUMN(#REF!),COLUMN(AX113)=COLUMN(#REF!)))</formula>
    </cfRule>
  </conditionalFormatting>
  <conditionalFormatting sqref="AW113">
    <cfRule type="expression" dxfId="198" priority="71">
      <formula>AND(AW113&lt;&gt;"",#REF!="",OR(COLUMN(AW113)=COLUMN(#REF!),COLUMN(AW113)=COLUMN(#REF!)))</formula>
    </cfRule>
  </conditionalFormatting>
  <conditionalFormatting sqref="BW114 AX114:BE114">
    <cfRule type="expression" dxfId="197" priority="70">
      <formula>AND(AX114&lt;&gt;"",#REF!="",OR(COLUMN(AX114)=COLUMN(#REF!),COLUMN(AX114)=COLUMN(#REF!)))</formula>
    </cfRule>
  </conditionalFormatting>
  <conditionalFormatting sqref="AW114">
    <cfRule type="expression" dxfId="196" priority="69">
      <formula>AND(AW114&lt;&gt;"",#REF!="",OR(COLUMN(AW114)=COLUMN(#REF!),COLUMN(AW114)=COLUMN(#REF!)))</formula>
    </cfRule>
  </conditionalFormatting>
  <conditionalFormatting sqref="BW115 AX115:BE115">
    <cfRule type="expression" dxfId="195" priority="68">
      <formula>AND(AX115&lt;&gt;"",#REF!="",OR(COLUMN(AX115)=COLUMN(#REF!),COLUMN(AX115)=COLUMN(#REF!)))</formula>
    </cfRule>
  </conditionalFormatting>
  <conditionalFormatting sqref="AW115">
    <cfRule type="expression" dxfId="194" priority="67">
      <formula>AND(AW115&lt;&gt;"",#REF!="",OR(COLUMN(AW115)=COLUMN(#REF!),COLUMN(AW115)=COLUMN(#REF!)))</formula>
    </cfRule>
  </conditionalFormatting>
  <conditionalFormatting sqref="BW116 AX116:BE116">
    <cfRule type="expression" dxfId="193" priority="66">
      <formula>AND(AX116&lt;&gt;"",#REF!="",OR(COLUMN(AX116)=COLUMN(#REF!),COLUMN(AX116)=COLUMN(#REF!)))</formula>
    </cfRule>
  </conditionalFormatting>
  <conditionalFormatting sqref="AW116">
    <cfRule type="expression" dxfId="192" priority="65">
      <formula>AND(AW116&lt;&gt;"",#REF!="",OR(COLUMN(AW116)=COLUMN(#REF!),COLUMN(AW116)=COLUMN(#REF!)))</formula>
    </cfRule>
  </conditionalFormatting>
  <conditionalFormatting sqref="BW117 AX117:BE117">
    <cfRule type="expression" dxfId="191" priority="64">
      <formula>AND(AX117&lt;&gt;"",#REF!="",OR(COLUMN(AX117)=COLUMN(#REF!),COLUMN(AX117)=COLUMN(#REF!)))</formula>
    </cfRule>
  </conditionalFormatting>
  <conditionalFormatting sqref="AW117">
    <cfRule type="expression" dxfId="190" priority="63">
      <formula>AND(AW117&lt;&gt;"",#REF!="",OR(COLUMN(AW117)=COLUMN(#REF!),COLUMN(AW117)=COLUMN(#REF!)))</formula>
    </cfRule>
  </conditionalFormatting>
  <conditionalFormatting sqref="BW118 AX118:BE118">
    <cfRule type="expression" dxfId="189" priority="62">
      <formula>AND(AX118&lt;&gt;"",#REF!="",OR(COLUMN(AX118)=COLUMN(#REF!),COLUMN(AX118)=COLUMN(#REF!)))</formula>
    </cfRule>
  </conditionalFormatting>
  <conditionalFormatting sqref="AW118">
    <cfRule type="expression" dxfId="188" priority="61">
      <formula>AND(AW118&lt;&gt;"",#REF!="",OR(COLUMN(AW118)=COLUMN(#REF!),COLUMN(AW118)=COLUMN(#REF!)))</formula>
    </cfRule>
  </conditionalFormatting>
  <conditionalFormatting sqref="BW119 AX119:BE119">
    <cfRule type="expression" dxfId="187" priority="60">
      <formula>AND(AX119&lt;&gt;"",#REF!="",OR(COLUMN(AX119)=COLUMN(#REF!),COLUMN(AX119)=COLUMN(#REF!)))</formula>
    </cfRule>
  </conditionalFormatting>
  <conditionalFormatting sqref="AW119">
    <cfRule type="expression" dxfId="186" priority="59">
      <formula>AND(AW119&lt;&gt;"",#REF!="",OR(COLUMN(AW119)=COLUMN(#REF!),COLUMN(AW119)=COLUMN(#REF!)))</formula>
    </cfRule>
  </conditionalFormatting>
  <conditionalFormatting sqref="BW120 AX120:BE120">
    <cfRule type="expression" dxfId="185" priority="58">
      <formula>AND(AX120&lt;&gt;"",#REF!="",OR(COLUMN(AX120)=COLUMN(#REF!),COLUMN(AX120)=COLUMN(#REF!)))</formula>
    </cfRule>
  </conditionalFormatting>
  <conditionalFormatting sqref="AW120">
    <cfRule type="expression" dxfId="184" priority="57">
      <formula>AND(AW120&lt;&gt;"",#REF!="",OR(COLUMN(AW120)=COLUMN(#REF!),COLUMN(AW120)=COLUMN(#REF!)))</formula>
    </cfRule>
  </conditionalFormatting>
  <conditionalFormatting sqref="BW121 AX121:BE121">
    <cfRule type="expression" dxfId="183" priority="56">
      <formula>AND(AX121&lt;&gt;"",#REF!="",OR(COLUMN(AX121)=COLUMN(#REF!),COLUMN(AX121)=COLUMN(#REF!)))</formula>
    </cfRule>
  </conditionalFormatting>
  <conditionalFormatting sqref="AW121">
    <cfRule type="expression" dxfId="182" priority="55">
      <formula>AND(AW121&lt;&gt;"",#REF!="",OR(COLUMN(AW121)=COLUMN(#REF!),COLUMN(AW121)=COLUMN(#REF!)))</formula>
    </cfRule>
  </conditionalFormatting>
  <conditionalFormatting sqref="BW122 AX122:BE122">
    <cfRule type="expression" dxfId="181" priority="54">
      <formula>AND(AX122&lt;&gt;"",#REF!="",OR(COLUMN(AX122)=COLUMN(#REF!),COLUMN(AX122)=COLUMN(#REF!)))</formula>
    </cfRule>
  </conditionalFormatting>
  <conditionalFormatting sqref="AW122">
    <cfRule type="expression" dxfId="180" priority="53">
      <formula>AND(AW122&lt;&gt;"",#REF!="",OR(COLUMN(AW122)=COLUMN(#REF!),COLUMN(AW122)=COLUMN(#REF!)))</formula>
    </cfRule>
  </conditionalFormatting>
  <conditionalFormatting sqref="BW123 AX123:BE123">
    <cfRule type="expression" dxfId="179" priority="52">
      <formula>AND(AX123&lt;&gt;"",#REF!="",OR(COLUMN(AX123)=COLUMN(#REF!),COLUMN(AX123)=COLUMN(#REF!)))</formula>
    </cfRule>
  </conditionalFormatting>
  <conditionalFormatting sqref="AW123">
    <cfRule type="expression" dxfId="178" priority="51">
      <formula>AND(AW123&lt;&gt;"",#REF!="",OR(COLUMN(AW123)=COLUMN(#REF!),COLUMN(AW123)=COLUMN(#REF!)))</formula>
    </cfRule>
  </conditionalFormatting>
  <conditionalFormatting sqref="BW124 AX124:BE124">
    <cfRule type="expression" dxfId="177" priority="50">
      <formula>AND(AX124&lt;&gt;"",#REF!="",OR(COLUMN(AX124)=COLUMN(#REF!),COLUMN(AX124)=COLUMN(#REF!)))</formula>
    </cfRule>
  </conditionalFormatting>
  <conditionalFormatting sqref="AW124">
    <cfRule type="expression" dxfId="176" priority="49">
      <formula>AND(AW124&lt;&gt;"",#REF!="",OR(COLUMN(AW124)=COLUMN(#REF!),COLUMN(AW124)=COLUMN(#REF!)))</formula>
    </cfRule>
  </conditionalFormatting>
  <conditionalFormatting sqref="BW125 AX125:BE125">
    <cfRule type="expression" dxfId="175" priority="48">
      <formula>AND(AX125&lt;&gt;"",#REF!="",OR(COLUMN(AX125)=COLUMN(#REF!),COLUMN(AX125)=COLUMN(#REF!)))</formula>
    </cfRule>
  </conditionalFormatting>
  <conditionalFormatting sqref="AW125">
    <cfRule type="expression" dxfId="174" priority="47">
      <formula>AND(AW125&lt;&gt;"",#REF!="",OR(COLUMN(AW125)=COLUMN(#REF!),COLUMN(AW125)=COLUMN(#REF!)))</formula>
    </cfRule>
  </conditionalFormatting>
  <conditionalFormatting sqref="BW126 AX126:BE126">
    <cfRule type="expression" dxfId="173" priority="46">
      <formula>AND(AX126&lt;&gt;"",#REF!="",OR(COLUMN(AX126)=COLUMN(#REF!),COLUMN(AX126)=COLUMN(#REF!)))</formula>
    </cfRule>
  </conditionalFormatting>
  <conditionalFormatting sqref="AW126">
    <cfRule type="expression" dxfId="172" priority="45">
      <formula>AND(AW126&lt;&gt;"",#REF!="",OR(COLUMN(AW126)=COLUMN(#REF!),COLUMN(AW126)=COLUMN(#REF!)))</formula>
    </cfRule>
  </conditionalFormatting>
  <conditionalFormatting sqref="BW127 AX127:BE127">
    <cfRule type="expression" dxfId="171" priority="44">
      <formula>AND(AX127&lt;&gt;"",#REF!="",OR(COLUMN(AX127)=COLUMN(#REF!),COLUMN(AX127)=COLUMN(#REF!)))</formula>
    </cfRule>
  </conditionalFormatting>
  <conditionalFormatting sqref="AW127">
    <cfRule type="expression" dxfId="170" priority="43">
      <formula>AND(AW127&lt;&gt;"",#REF!="",OR(COLUMN(AW127)=COLUMN(#REF!),COLUMN(AW127)=COLUMN(#REF!)))</formula>
    </cfRule>
  </conditionalFormatting>
  <conditionalFormatting sqref="BW128 AX128:BE128">
    <cfRule type="expression" dxfId="169" priority="42">
      <formula>AND(AX128&lt;&gt;"",#REF!="",OR(COLUMN(AX128)=COLUMN(#REF!),COLUMN(AX128)=COLUMN(#REF!)))</formula>
    </cfRule>
  </conditionalFormatting>
  <conditionalFormatting sqref="AW128">
    <cfRule type="expression" dxfId="168" priority="41">
      <formula>AND(AW128&lt;&gt;"",#REF!="",OR(COLUMN(AW128)=COLUMN(#REF!),COLUMN(AW128)=COLUMN(#REF!)))</formula>
    </cfRule>
  </conditionalFormatting>
  <conditionalFormatting sqref="BW129 AX129:BE129">
    <cfRule type="expression" dxfId="167" priority="40">
      <formula>AND(AX129&lt;&gt;"",#REF!="",OR(COLUMN(AX129)=COLUMN(#REF!),COLUMN(AX129)=COLUMN(#REF!)))</formula>
    </cfRule>
  </conditionalFormatting>
  <conditionalFormatting sqref="AW129">
    <cfRule type="expression" dxfId="166" priority="39">
      <formula>AND(AW129&lt;&gt;"",#REF!="",OR(COLUMN(AW129)=COLUMN(#REF!),COLUMN(AW129)=COLUMN(#REF!)))</formula>
    </cfRule>
  </conditionalFormatting>
  <conditionalFormatting sqref="BW130 AX130:BE130">
    <cfRule type="expression" dxfId="165" priority="38">
      <formula>AND(AX130&lt;&gt;"",#REF!="",OR(COLUMN(AX130)=COLUMN(#REF!),COLUMN(AX130)=COLUMN(#REF!)))</formula>
    </cfRule>
  </conditionalFormatting>
  <conditionalFormatting sqref="AW130">
    <cfRule type="expression" dxfId="164" priority="37">
      <formula>AND(AW130&lt;&gt;"",#REF!="",OR(COLUMN(AW130)=COLUMN(#REF!),COLUMN(AW130)=COLUMN(#REF!)))</formula>
    </cfRule>
  </conditionalFormatting>
  <conditionalFormatting sqref="BW131 AX131:BE131">
    <cfRule type="expression" dxfId="163" priority="36">
      <formula>AND(AX131&lt;&gt;"",#REF!="",OR(COLUMN(AX131)=COLUMN(#REF!),COLUMN(AX131)=COLUMN(#REF!)))</formula>
    </cfRule>
  </conditionalFormatting>
  <conditionalFormatting sqref="AW131">
    <cfRule type="expression" dxfId="162" priority="35">
      <formula>AND(AW131&lt;&gt;"",#REF!="",OR(COLUMN(AW131)=COLUMN(#REF!),COLUMN(AW131)=COLUMN(#REF!)))</formula>
    </cfRule>
  </conditionalFormatting>
  <conditionalFormatting sqref="BW132 AX132:BE132">
    <cfRule type="expression" dxfId="161" priority="34">
      <formula>AND(AX132&lt;&gt;"",#REF!="",OR(COLUMN(AX132)=COLUMN(#REF!),COLUMN(AX132)=COLUMN(#REF!)))</formula>
    </cfRule>
  </conditionalFormatting>
  <conditionalFormatting sqref="AW132">
    <cfRule type="expression" dxfId="160" priority="33">
      <formula>AND(AW132&lt;&gt;"",#REF!="",OR(COLUMN(AW132)=COLUMN(#REF!),COLUMN(AW132)=COLUMN(#REF!)))</formula>
    </cfRule>
  </conditionalFormatting>
  <conditionalFormatting sqref="BW133 AX133:BE133">
    <cfRule type="expression" dxfId="159" priority="32">
      <formula>AND(AX133&lt;&gt;"",#REF!="",OR(COLUMN(AX133)=COLUMN(#REF!),COLUMN(AX133)=COLUMN(#REF!)))</formula>
    </cfRule>
  </conditionalFormatting>
  <conditionalFormatting sqref="AW133">
    <cfRule type="expression" dxfId="158" priority="31">
      <formula>AND(AW133&lt;&gt;"",#REF!="",OR(COLUMN(AW133)=COLUMN(#REF!),COLUMN(AW133)=COLUMN(#REF!)))</formula>
    </cfRule>
  </conditionalFormatting>
  <conditionalFormatting sqref="BW134 AX134:BE134">
    <cfRule type="expression" dxfId="157" priority="30">
      <formula>AND(AX134&lt;&gt;"",#REF!="",OR(COLUMN(AX134)=COLUMN(#REF!),COLUMN(AX134)=COLUMN(#REF!)))</formula>
    </cfRule>
  </conditionalFormatting>
  <conditionalFormatting sqref="AW134">
    <cfRule type="expression" dxfId="156" priority="29">
      <formula>AND(AW134&lt;&gt;"",#REF!="",OR(COLUMN(AW134)=COLUMN(#REF!),COLUMN(AW134)=COLUMN(#REF!)))</formula>
    </cfRule>
  </conditionalFormatting>
  <conditionalFormatting sqref="BW135 AX135:BE135">
    <cfRule type="expression" dxfId="155" priority="28">
      <formula>AND(AX135&lt;&gt;"",#REF!="",OR(COLUMN(AX135)=COLUMN(#REF!),COLUMN(AX135)=COLUMN(#REF!)))</formula>
    </cfRule>
  </conditionalFormatting>
  <conditionalFormatting sqref="AW135">
    <cfRule type="expression" dxfId="154" priority="27">
      <formula>AND(AW135&lt;&gt;"",#REF!="",OR(COLUMN(AW135)=COLUMN(#REF!),COLUMN(AW135)=COLUMN(#REF!)))</formula>
    </cfRule>
  </conditionalFormatting>
  <conditionalFormatting sqref="BW136 AX136:BE136">
    <cfRule type="expression" dxfId="153" priority="26">
      <formula>AND(AX136&lt;&gt;"",#REF!="",OR(COLUMN(AX136)=COLUMN(#REF!),COLUMN(AX136)=COLUMN(#REF!)))</formula>
    </cfRule>
  </conditionalFormatting>
  <conditionalFormatting sqref="AW136">
    <cfRule type="expression" dxfId="152" priority="25">
      <formula>AND(AW136&lt;&gt;"",#REF!="",OR(COLUMN(AW136)=COLUMN(#REF!),COLUMN(AW136)=COLUMN(#REF!)))</formula>
    </cfRule>
  </conditionalFormatting>
  <conditionalFormatting sqref="BW137 AX137:BE137">
    <cfRule type="expression" dxfId="151" priority="24">
      <formula>AND(AX137&lt;&gt;"",#REF!="",OR(COLUMN(AX137)=COLUMN(#REF!),COLUMN(AX137)=COLUMN(#REF!)))</formula>
    </cfRule>
  </conditionalFormatting>
  <conditionalFormatting sqref="AW137">
    <cfRule type="expression" dxfId="150" priority="23">
      <formula>AND(AW137&lt;&gt;"",#REF!="",OR(COLUMN(AW137)=COLUMN(#REF!),COLUMN(AW137)=COLUMN(#REF!)))</formula>
    </cfRule>
  </conditionalFormatting>
  <conditionalFormatting sqref="BW138 AX138:BE138">
    <cfRule type="expression" dxfId="149" priority="22">
      <formula>AND(AX138&lt;&gt;"",#REF!="",OR(COLUMN(AX138)=COLUMN(#REF!),COLUMN(AX138)=COLUMN(#REF!)))</formula>
    </cfRule>
  </conditionalFormatting>
  <conditionalFormatting sqref="AW138">
    <cfRule type="expression" dxfId="148" priority="21">
      <formula>AND(AW138&lt;&gt;"",#REF!="",OR(COLUMN(AW138)=COLUMN(#REF!),COLUMN(AW138)=COLUMN(#REF!)))</formula>
    </cfRule>
  </conditionalFormatting>
  <conditionalFormatting sqref="BW139 AX139:BE139">
    <cfRule type="expression" dxfId="147" priority="20">
      <formula>AND(AX139&lt;&gt;"",#REF!="",OR(COLUMN(AX139)=COLUMN(#REF!),COLUMN(AX139)=COLUMN(#REF!)))</formula>
    </cfRule>
  </conditionalFormatting>
  <conditionalFormatting sqref="AW139">
    <cfRule type="expression" dxfId="146" priority="19">
      <formula>AND(AW139&lt;&gt;"",#REF!="",OR(COLUMN(AW139)=COLUMN(#REF!),COLUMN(AW139)=COLUMN(#REF!)))</formula>
    </cfRule>
  </conditionalFormatting>
  <conditionalFormatting sqref="BW140 AX140:BE140">
    <cfRule type="expression" dxfId="145" priority="18">
      <formula>AND(AX140&lt;&gt;"",#REF!="",OR(COLUMN(AX140)=COLUMN(#REF!),COLUMN(AX140)=COLUMN(#REF!)))</formula>
    </cfRule>
  </conditionalFormatting>
  <conditionalFormatting sqref="AW140">
    <cfRule type="expression" dxfId="144" priority="17">
      <formula>AND(AW140&lt;&gt;"",#REF!="",OR(COLUMN(AW140)=COLUMN(#REF!),COLUMN(AW140)=COLUMN(#REF!)))</formula>
    </cfRule>
  </conditionalFormatting>
  <conditionalFormatting sqref="BW141 AX141:BE141">
    <cfRule type="expression" dxfId="143" priority="16">
      <formula>AND(AX141&lt;&gt;"",#REF!="",OR(COLUMN(AX141)=COLUMN(#REF!),COLUMN(AX141)=COLUMN(#REF!)))</formula>
    </cfRule>
  </conditionalFormatting>
  <conditionalFormatting sqref="AW141">
    <cfRule type="expression" dxfId="142" priority="15">
      <formula>AND(AW141&lt;&gt;"",#REF!="",OR(COLUMN(AW141)=COLUMN(#REF!),COLUMN(AW141)=COLUMN(#REF!)))</formula>
    </cfRule>
  </conditionalFormatting>
  <conditionalFormatting sqref="BW142 AX142:BE142">
    <cfRule type="expression" dxfId="141" priority="14">
      <formula>AND(AX142&lt;&gt;"",#REF!="",OR(COLUMN(AX142)=COLUMN(#REF!),COLUMN(AX142)=COLUMN(#REF!)))</formula>
    </cfRule>
  </conditionalFormatting>
  <conditionalFormatting sqref="AW142">
    <cfRule type="expression" dxfId="140" priority="13">
      <formula>AND(AW142&lt;&gt;"",#REF!="",OR(COLUMN(AW142)=COLUMN(#REF!),COLUMN(AW142)=COLUMN(#REF!)))</formula>
    </cfRule>
  </conditionalFormatting>
  <conditionalFormatting sqref="BW143 AX143:BE143">
    <cfRule type="expression" dxfId="139" priority="12">
      <formula>AND(AX143&lt;&gt;"",#REF!="",OR(COLUMN(AX143)=COLUMN(#REF!),COLUMN(AX143)=COLUMN(#REF!)))</formula>
    </cfRule>
  </conditionalFormatting>
  <conditionalFormatting sqref="AW143">
    <cfRule type="expression" dxfId="138" priority="11">
      <formula>AND(AW143&lt;&gt;"",#REF!="",OR(COLUMN(AW143)=COLUMN(#REF!),COLUMN(AW143)=COLUMN(#REF!)))</formula>
    </cfRule>
  </conditionalFormatting>
  <conditionalFormatting sqref="BW144 AX144:BE144">
    <cfRule type="expression" dxfId="137" priority="10">
      <formula>AND(AX144&lt;&gt;"",#REF!="",OR(COLUMN(AX144)=COLUMN(#REF!),COLUMN(AX144)=COLUMN(#REF!)))</formula>
    </cfRule>
  </conditionalFormatting>
  <conditionalFormatting sqref="AW144">
    <cfRule type="expression" dxfId="136" priority="9">
      <formula>AND(AW144&lt;&gt;"",#REF!="",OR(COLUMN(AW144)=COLUMN(#REF!),COLUMN(AW144)=COLUMN(#REF!)))</formula>
    </cfRule>
  </conditionalFormatting>
  <conditionalFormatting sqref="BW145 AX145:BE145">
    <cfRule type="expression" dxfId="135" priority="8">
      <formula>AND(AX145&lt;&gt;"",#REF!="",OR(COLUMN(AX145)=COLUMN(#REF!),COLUMN(AX145)=COLUMN(#REF!)))</formula>
    </cfRule>
  </conditionalFormatting>
  <conditionalFormatting sqref="AW145">
    <cfRule type="expression" dxfId="134" priority="7">
      <formula>AND(AW145&lt;&gt;"",#REF!="",OR(COLUMN(AW145)=COLUMN(#REF!),COLUMN(AW145)=COLUMN(#REF!)))</formula>
    </cfRule>
  </conditionalFormatting>
  <conditionalFormatting sqref="BW146 AX146:BE146">
    <cfRule type="expression" dxfId="133" priority="6">
      <formula>AND(AX146&lt;&gt;"",#REF!="",OR(COLUMN(AX146)=COLUMN(#REF!),COLUMN(AX146)=COLUMN(#REF!)))</formula>
    </cfRule>
  </conditionalFormatting>
  <conditionalFormatting sqref="AW146">
    <cfRule type="expression" dxfId="132" priority="5">
      <formula>AND(AW146&lt;&gt;"",#REF!="",OR(COLUMN(AW146)=COLUMN(#REF!),COLUMN(AW146)=COLUMN(#REF!)))</formula>
    </cfRule>
  </conditionalFormatting>
  <conditionalFormatting sqref="BW147 AX147:BE147">
    <cfRule type="expression" dxfId="131" priority="4">
      <formula>AND(AX147&lt;&gt;"",#REF!="",OR(COLUMN(AX147)=COLUMN(#REF!),COLUMN(AX147)=COLUMN(#REF!)))</formula>
    </cfRule>
  </conditionalFormatting>
  <conditionalFormatting sqref="AW147">
    <cfRule type="expression" dxfId="130" priority="3">
      <formula>AND(AW147&lt;&gt;"",#REF!="",OR(COLUMN(AW147)=COLUMN(#REF!),COLUMN(AW147)=COLUMN(#REF!)))</formula>
    </cfRule>
  </conditionalFormatting>
  <conditionalFormatting sqref="BW148 AX148:BE148">
    <cfRule type="expression" dxfId="129" priority="2">
      <formula>AND(AX148&lt;&gt;"",#REF!="",OR(COLUMN(AX148)=COLUMN(#REF!),COLUMN(AX148)=COLUMN(#REF!)))</formula>
    </cfRule>
  </conditionalFormatting>
  <conditionalFormatting sqref="AW148">
    <cfRule type="expression" dxfId="128" priority="1">
      <formula>AND(AW148&lt;&gt;"",#REF!="",OR(COLUMN(AW148)=COLUMN(#REF!),COLUMN(AW148)=COLUMN(#REF!)))</formula>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AC95"/>
  <sheetViews>
    <sheetView showGridLines="0" zoomScale="80" zoomScaleNormal="80" workbookViewId="0"/>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9" ht="5.0999999999999996" customHeight="1">
      <c r="N1" s="287"/>
    </row>
    <row r="2" spans="1:29" s="179" customFormat="1" ht="31.5" customHeight="1">
      <c r="B2" s="193"/>
      <c r="C2" s="193"/>
      <c r="D2" s="193"/>
      <c r="E2" s="958" t="s">
        <v>1393</v>
      </c>
      <c r="F2" s="958"/>
      <c r="G2" s="958"/>
      <c r="H2" s="958"/>
      <c r="I2" s="180"/>
      <c r="J2" s="180"/>
    </row>
    <row r="3" spans="1:29" s="115" customFormat="1" ht="17.25" customHeight="1">
      <c r="B3" s="194"/>
      <c r="C3" s="194"/>
      <c r="D3" s="194"/>
      <c r="E3" s="958"/>
      <c r="F3" s="958"/>
      <c r="G3" s="958"/>
      <c r="H3" s="958"/>
      <c r="I3" s="180"/>
      <c r="J3" s="180"/>
      <c r="K3" s="179"/>
    </row>
    <row r="4" spans="1:29" s="179" customFormat="1" ht="5.25" customHeight="1">
      <c r="B4" s="193"/>
      <c r="C4" s="193"/>
      <c r="D4" s="193"/>
      <c r="I4" s="180"/>
      <c r="J4" s="180"/>
    </row>
    <row r="5" spans="1:29" s="151" customFormat="1" ht="5.25" customHeight="1">
      <c r="B5" s="31"/>
      <c r="C5" s="31"/>
      <c r="D5" s="31"/>
      <c r="I5" s="121"/>
      <c r="J5" s="121"/>
    </row>
    <row r="6" spans="1:29" s="181" customFormat="1" ht="21.75" customHeight="1">
      <c r="B6" s="195"/>
      <c r="C6" s="195"/>
      <c r="D6" s="195"/>
      <c r="E6" s="182" t="s">
        <v>1331</v>
      </c>
      <c r="F6" s="182"/>
      <c r="G6" s="182"/>
      <c r="H6" s="182"/>
      <c r="I6" s="183"/>
      <c r="J6" s="183"/>
      <c r="K6" s="182"/>
      <c r="L6" s="182"/>
      <c r="M6" s="182"/>
      <c r="N6" s="182"/>
      <c r="O6" s="182"/>
      <c r="P6" s="182"/>
      <c r="Q6" s="182"/>
      <c r="R6" s="182"/>
      <c r="S6" s="182"/>
      <c r="T6" s="182"/>
      <c r="U6" s="182"/>
      <c r="V6" s="182"/>
      <c r="W6" s="182"/>
      <c r="X6" s="182"/>
    </row>
    <row r="7" spans="1:29" s="151" customFormat="1" ht="5.25" customHeight="1">
      <c r="B7" s="31"/>
      <c r="C7" s="31"/>
      <c r="D7" s="31"/>
      <c r="E7" s="30"/>
      <c r="I7" s="121"/>
      <c r="J7" s="121"/>
    </row>
    <row r="8" spans="1:29" s="114" customFormat="1" ht="34.5" customHeight="1">
      <c r="B8" s="191" t="s">
        <v>655</v>
      </c>
      <c r="C8" s="191" t="s">
        <v>1343</v>
      </c>
      <c r="D8" s="191" t="s">
        <v>1345</v>
      </c>
      <c r="E8" s="120" t="s">
        <v>1333</v>
      </c>
      <c r="F8" s="96" t="s">
        <v>1361</v>
      </c>
      <c r="G8" s="96" t="s">
        <v>1356</v>
      </c>
      <c r="H8" s="96" t="s">
        <v>1353</v>
      </c>
      <c r="I8" s="96" t="s">
        <v>1358</v>
      </c>
      <c r="J8" s="96" t="s">
        <v>704</v>
      </c>
      <c r="K8" s="96" t="s">
        <v>32</v>
      </c>
      <c r="L8" s="96" t="s">
        <v>1413</v>
      </c>
      <c r="M8" s="460" t="s">
        <v>1415</v>
      </c>
      <c r="N8" s="96" t="s">
        <v>1332</v>
      </c>
      <c r="O8" s="96" t="s">
        <v>656</v>
      </c>
      <c r="P8" s="96" t="s">
        <v>657</v>
      </c>
      <c r="Q8" s="96" t="s">
        <v>8</v>
      </c>
      <c r="R8" s="96" t="s">
        <v>33</v>
      </c>
      <c r="S8" s="96" t="s">
        <v>1330</v>
      </c>
      <c r="T8" s="96" t="s">
        <v>1408</v>
      </c>
      <c r="U8" s="96" t="s">
        <v>1418</v>
      </c>
      <c r="V8" s="96" t="s">
        <v>1420</v>
      </c>
      <c r="W8" s="96" t="s">
        <v>707</v>
      </c>
      <c r="X8" s="96" t="s">
        <v>0</v>
      </c>
      <c r="Y8" s="895"/>
    </row>
    <row r="9" spans="1:29" s="153" customFormat="1" ht="7.5" customHeight="1">
      <c r="B9" s="190"/>
      <c r="C9" s="190"/>
      <c r="D9" s="190"/>
      <c r="E9" s="152"/>
      <c r="I9" s="154"/>
      <c r="J9" s="154"/>
    </row>
    <row r="10" spans="1:29"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9">
      <c r="E11" s="634" t="str">
        <f>"FIQ FIDC Via Multicrédito - Senior (CDI+"&amp;TEXT(H11,"0.00%")&amp;")"</f>
        <v>FIQ FIDC Via Multicrédito - Senior (CDI+2.50%)</v>
      </c>
      <c r="F11" s="335" t="s">
        <v>57</v>
      </c>
      <c r="G11" s="203" t="s">
        <v>1354</v>
      </c>
      <c r="H11" s="641">
        <v>2.5000000000000001E-2</v>
      </c>
      <c r="I11" s="337" t="s">
        <v>34</v>
      </c>
      <c r="J11" s="338" t="s">
        <v>34</v>
      </c>
      <c r="K11" s="284" t="s">
        <v>715</v>
      </c>
      <c r="L11" s="349" t="s">
        <v>34</v>
      </c>
      <c r="M11" s="622" t="s">
        <v>1320</v>
      </c>
      <c r="N11" s="283" t="s">
        <v>34</v>
      </c>
      <c r="O11" s="283" t="s">
        <v>685</v>
      </c>
      <c r="P11" s="283" t="s">
        <v>608</v>
      </c>
      <c r="Q11" s="161" t="s">
        <v>48</v>
      </c>
      <c r="R11" s="283">
        <v>91</v>
      </c>
      <c r="S11" s="284">
        <v>2.5000000000000001E-3</v>
      </c>
      <c r="T11" s="163">
        <v>7.0000000000000001E-3</v>
      </c>
      <c r="U11" s="285">
        <v>5000</v>
      </c>
      <c r="V11" s="367" t="s">
        <v>1422</v>
      </c>
      <c r="W11" s="285">
        <v>60000000</v>
      </c>
      <c r="X11" s="286">
        <v>42184</v>
      </c>
      <c r="Y11" s="894"/>
      <c r="Z11" s="894"/>
      <c r="AA11" s="894"/>
      <c r="AB11" s="894"/>
      <c r="AC11" s="894"/>
    </row>
    <row r="12" spans="1:29">
      <c r="E12" s="204" t="str">
        <f t="shared" ref="E12" si="0">IF(F12&lt;&gt;"CP",F12&amp;" "&amp;I12&amp;IF(F12="LFT"," - "&amp;"Liquidez Diária","")&amp;" ("&amp;IF(G12="PRE", "", G12)&amp;TEXT(H12,"0.00%")&amp;")","Títulos Privados - "&amp;IF(J12&lt;1,IF(J11=0, "Liquidez Diária (", J12*12&amp;" meses ("),IF(J12=1,"1 ano (",IF(ISNUMBER(J12)*1,J12&amp;" anos (","Liquidez Diária (")))&amp;IF(IF(G12="PRE", "", G12)="%CDI",TEXT(H12,"0.0%")&amp;" CDI)",IF(G12="PRE", "", G12)&amp;TEXT(H12,"0.00%")&amp;")"))</f>
        <v>LFT 2025 - Liquidez Diária (Selic+0.08%)</v>
      </c>
      <c r="F12" s="219" t="s">
        <v>1363</v>
      </c>
      <c r="G12" s="219" t="s">
        <v>1364</v>
      </c>
      <c r="H12" s="637" cm="1">
        <f t="array" ref="H12">IFERROR(IF(F12&lt;&gt;"CP", _xlfn._xlws.FILTER(IF(IF(IF(Tbl_TaxasDiarias[Tipo]=$F12, Tbl_TaxasDiarias[Indexador])=$G12, Tbl_TaxasDiarias[Vencimento])=$I12, Tbl_TaxasDiarias[Taxa Considerada]),
IF(IF(IF(Tbl_TaxasDiarias[Tipo]=$F12, Tbl_TaxasDiarias[Indexador])=$G12, Tbl_TaxasDiarias[Vencimento])=$I12, Tbl_TaxasDiarias[Taxa Considerada])),
MIN(IFERROR(_xlfn._xlws.FILTER(IF(IF(IF(Tbl_TaxasDiarias[Tipo]="Bancário", Tbl_TaxasDiarias[Indexador])=$G12, Tbl_TaxasDiarias[Duration])=$J12, Tbl_TaxasDiarias[Taxa Considerada]),
IF(IF(IF(Tbl_TaxasDiarias[Tipo]="Bancário", Tbl_TaxasDiarias[Indexador])=$G12, Tbl_TaxasDiarias[Duration])=$J12, Tbl_TaxasDiarias[Taxa Considerada])),10),
IFERROR(_xlfn._xlws.FILTER(IF(IF(IF(Tbl_TaxasDiarias[Tipo]="Corporativo", Tbl_TaxasDiarias[Indexador])=$G12, Tbl_TaxasDiarias[Duration])=$J12, Tbl_TaxasDiarias[Taxa Considerada]),
IF(IF(IF(Tbl_TaxasDiarias[Tipo]="Corporativo", Tbl_TaxasDiarias[Indexador])=$G12, Tbl_TaxasDiarias[Duration])=$J12, Tbl_TaxasDiarias[Taxa Considerada])),10))), "-")</f>
        <v>7.6999999999999985E-4</v>
      </c>
      <c r="I12" s="640">
        <v>2025</v>
      </c>
      <c r="J12" s="640">
        <v>0</v>
      </c>
      <c r="K12" s="217" t="s">
        <v>715</v>
      </c>
      <c r="L12" s="349" t="s">
        <v>1414</v>
      </c>
      <c r="M12" s="219" t="s">
        <v>1320</v>
      </c>
      <c r="N12" s="219" t="s">
        <v>34</v>
      </c>
      <c r="O12" s="219" t="s">
        <v>1362</v>
      </c>
      <c r="P12" s="283" t="s">
        <v>608</v>
      </c>
      <c r="Q12" s="161" t="s">
        <v>48</v>
      </c>
      <c r="R12" s="283">
        <v>0</v>
      </c>
      <c r="S12" s="284" t="s">
        <v>34</v>
      </c>
      <c r="T12" s="163" t="str">
        <f>IF(OR(LEFT($E12,3)="LFT",LEFT($E12,3)="NTN"), "-", IF(LEFT($J12,3)="Liq", 0.03%, 0.2%))</f>
        <v>-</v>
      </c>
      <c r="U12" s="285" t="s">
        <v>34</v>
      </c>
      <c r="V12" s="367" t="s">
        <v>1421</v>
      </c>
      <c r="W12" s="285" t="s">
        <v>34</v>
      </c>
      <c r="X12" s="286" t="s">
        <v>34</v>
      </c>
      <c r="Y12" s="894"/>
    </row>
    <row r="13" spans="1:29">
      <c r="E13" s="204" t="str">
        <f>IF(F13&lt;&gt;"CP",F13&amp;" "&amp;I13&amp;IF(F13="LFT"," - "&amp;"Liquidez Diária","")&amp;" ("&amp;IF(G13="PRE", "", G13)&amp;TEXT(H13,"0.00%")&amp;")","Títulos Privados - "&amp;IF(J13&lt;1,IF(J12=0, "Liquidez Diária (", J13*12&amp;" meses ("),IF(J13=1,"1 ano (",IF(ISNUMBER(J13)*1,J13&amp;" anos (","Liquidez Diária (")))&amp;IF(IF(G13="PRE", "", G13)="%CDI",TEXT(H13,"0.0%")&amp;" CDI)",IF(G13="PRE", "", G13)&amp;TEXT(H13,"0.00%")&amp;")"))</f>
        <v>Títulos Privados - Liquidez Diária (102.5% CDI)</v>
      </c>
      <c r="F13" s="791" t="s">
        <v>2646</v>
      </c>
      <c r="G13" s="203" t="s">
        <v>1355</v>
      </c>
      <c r="H13" s="637" cm="1">
        <f t="array" ref="H13">IFERROR(IF(F13&lt;&gt;"CP", _xlfn._xlws.FILTER(IF(IF(IF(Tbl_TaxasDiarias[Tipo]=$F13, Tbl_TaxasDiarias[Indexador])=$G13, Tbl_TaxasDiarias[Vencimento])=$I13, Tbl_TaxasDiarias[Taxa Considerada]),
IF(IF(IF(Tbl_TaxasDiarias[Tipo]=$F13, Tbl_TaxasDiarias[Indexador])=$G13, Tbl_TaxasDiarias[Vencimento])=$I13, Tbl_TaxasDiarias[Taxa Considerada])),
MIN(IFERROR(_xlfn._xlws.FILTER(IF(IF(IF(Tbl_TaxasDiarias[Tipo]="Bancário", Tbl_TaxasDiarias[Indexador])=$G13, Tbl_TaxasDiarias[Duration])=$J13, Tbl_TaxasDiarias[Taxa Considerada]),
IF(IF(IF(Tbl_TaxasDiarias[Tipo]="Bancário", Tbl_TaxasDiarias[Indexador])=$G13, Tbl_TaxasDiarias[Duration])=$J13, Tbl_TaxasDiarias[Taxa Considerada])),10),
IFERROR(_xlfn._xlws.FILTER(IF(IF(IF(Tbl_TaxasDiarias[Tipo]="Corporativo", Tbl_TaxasDiarias[Indexador])=$G13, Tbl_TaxasDiarias[Duration])=$J13, Tbl_TaxasDiarias[Taxa Considerada]),
IF(IF(IF(Tbl_TaxasDiarias[Tipo]="Corporativo", Tbl_TaxasDiarias[Indexador])=$G13, Tbl_TaxasDiarias[Duration])=$J13, Tbl_TaxasDiarias[Taxa Considerada])),10))), "-")</f>
        <v>1.0249999999999999</v>
      </c>
      <c r="I13" s="214" t="s">
        <v>34</v>
      </c>
      <c r="J13" s="640">
        <v>0</v>
      </c>
      <c r="K13" s="217" t="s">
        <v>715</v>
      </c>
      <c r="L13" s="214" t="s">
        <v>34</v>
      </c>
      <c r="M13" s="214" t="s">
        <v>34</v>
      </c>
      <c r="N13" s="283" t="s">
        <v>34</v>
      </c>
      <c r="O13" s="214" t="s">
        <v>663</v>
      </c>
      <c r="P13" s="283" t="s">
        <v>608</v>
      </c>
      <c r="Q13" s="161" t="s">
        <v>48</v>
      </c>
      <c r="R13" s="283">
        <v>0</v>
      </c>
      <c r="S13" s="284" t="s">
        <v>34</v>
      </c>
      <c r="T13" s="163">
        <v>2.9999999999999997E-4</v>
      </c>
      <c r="U13" s="285" t="s">
        <v>34</v>
      </c>
      <c r="V13" s="285" t="s">
        <v>1421</v>
      </c>
      <c r="W13" s="285" t="s">
        <v>34</v>
      </c>
      <c r="X13" s="286" t="s">
        <v>34</v>
      </c>
      <c r="Y13" s="894"/>
    </row>
    <row r="14" spans="1:29">
      <c r="E14" s="204" t="str">
        <f t="shared" ref="E14:E21" si="1">IF(F14&lt;&gt;"CP",F14&amp;" "&amp;I14&amp;IF(F14="LFT"," - "&amp;"Liquidez Diária","")&amp;" ("&amp;IF(G14="PRE", "", G14)&amp;TEXT(H14,"0.00%")&amp;")","Títulos Privados - "&amp;IF(J14&lt;1,IF(J13=0, "Liquidez Diária (", J14*12&amp;" meses ("),IF(J14=1,"1 ano (",IF(ISNUMBER(J14)*1,J14&amp;" anos (","Liquidez Diária (")))&amp;IF(IF(G14="PRE", "", G14)="%CDI",TEXT(H14,"0.0%")&amp;" CDI)",IF(G14="PRE", "", G14)&amp;TEXT(H14,"0.00%")&amp;")"))</f>
        <v>Títulos Privados - Liquidez Diária (115.5% CDI)</v>
      </c>
      <c r="F14" s="791" t="s">
        <v>2646</v>
      </c>
      <c r="G14" s="203" t="s">
        <v>1355</v>
      </c>
      <c r="H14" s="637" cm="1">
        <f t="array" ref="H14">IFERROR(IF(F14&lt;&gt;"CP", _xlfn._xlws.FILTER(IF(IF(IF(Tbl_TaxasDiarias[Tipo]=$F14, Tbl_TaxasDiarias[Indexador])=$G14, Tbl_TaxasDiarias[Vencimento])=$I14, Tbl_TaxasDiarias[Taxa Considerada]),
IF(IF(IF(Tbl_TaxasDiarias[Tipo]=$F14, Tbl_TaxasDiarias[Indexador])=$G14, Tbl_TaxasDiarias[Vencimento])=$I14, Tbl_TaxasDiarias[Taxa Considerada])),
MIN(IFERROR(_xlfn._xlws.FILTER(IF(IF(IF(Tbl_TaxasDiarias[Tipo]="Bancário", Tbl_TaxasDiarias[Indexador])=$G14, Tbl_TaxasDiarias[Duration])=$J14, Tbl_TaxasDiarias[Taxa Considerada]),
IF(IF(IF(Tbl_TaxasDiarias[Tipo]="Bancário", Tbl_TaxasDiarias[Indexador])=$G14, Tbl_TaxasDiarias[Duration])=$J14, Tbl_TaxasDiarias[Taxa Considerada])),10),
IFERROR(_xlfn._xlws.FILTER(IF(IF(IF(Tbl_TaxasDiarias[Tipo]="Corporativo", Tbl_TaxasDiarias[Indexador])=$G14, Tbl_TaxasDiarias[Duration])=$J14, Tbl_TaxasDiarias[Taxa Considerada]),
IF(IF(IF(Tbl_TaxasDiarias[Tipo]="Corporativo", Tbl_TaxasDiarias[Indexador])=$G14, Tbl_TaxasDiarias[Duration])=$J14, Tbl_TaxasDiarias[Taxa Considerada])),10))), "-")</f>
        <v>1.155</v>
      </c>
      <c r="I14" s="215">
        <f ca="1">EDATE(TODAY(),J14*12)</f>
        <v>45050</v>
      </c>
      <c r="J14" s="640">
        <v>0.5</v>
      </c>
      <c r="K14" s="217" t="s">
        <v>715</v>
      </c>
      <c r="L14" s="214" t="s">
        <v>34</v>
      </c>
      <c r="M14" s="214" t="s">
        <v>34</v>
      </c>
      <c r="N14" s="214" t="s">
        <v>34</v>
      </c>
      <c r="O14" s="214" t="s">
        <v>663</v>
      </c>
      <c r="P14" s="283" t="s">
        <v>608</v>
      </c>
      <c r="Q14" s="161" t="s">
        <v>48</v>
      </c>
      <c r="R14" s="283">
        <f ca="1">IF(OR(LEFT($E14, 3) = "NTN", LEFT($E14, 3) = "LFT"), DATE(I14, 8, 15) - TODAY(), FLOOR(J14*365,1))</f>
        <v>182</v>
      </c>
      <c r="S14" s="284" t="s">
        <v>34</v>
      </c>
      <c r="T14" s="798">
        <v>2E-3</v>
      </c>
      <c r="U14" s="285" t="s">
        <v>34</v>
      </c>
      <c r="V14" s="285" t="s">
        <v>1421</v>
      </c>
      <c r="W14" s="285" t="s">
        <v>34</v>
      </c>
      <c r="X14" s="286" t="s">
        <v>34</v>
      </c>
      <c r="Y14" s="896"/>
    </row>
    <row r="15" spans="1:29">
      <c r="E15" s="204" t="str">
        <f t="shared" si="1"/>
        <v>Títulos Privados - 1 ano (114.0% CDI)</v>
      </c>
      <c r="F15" s="791" t="s">
        <v>2646</v>
      </c>
      <c r="G15" s="203" t="s">
        <v>1355</v>
      </c>
      <c r="H15" s="637" cm="1">
        <f t="array" ref="H15">IFERROR(IF(F15&lt;&gt;"CP", _xlfn._xlws.FILTER(IF(IF(IF(Tbl_TaxasDiarias[Tipo]=$F15, Tbl_TaxasDiarias[Indexador])=$G15, Tbl_TaxasDiarias[Vencimento])=$I15, Tbl_TaxasDiarias[Taxa Considerada]),
IF(IF(IF(Tbl_TaxasDiarias[Tipo]=$F15, Tbl_TaxasDiarias[Indexador])=$G15, Tbl_TaxasDiarias[Vencimento])=$I15, Tbl_TaxasDiarias[Taxa Considerada])),
MIN(IFERROR(_xlfn._xlws.FILTER(IF(IF(IF(Tbl_TaxasDiarias[Tipo]="Bancário", Tbl_TaxasDiarias[Indexador])=$G15, Tbl_TaxasDiarias[Duration])=$J15, Tbl_TaxasDiarias[Taxa Considerada]),
IF(IF(IF(Tbl_TaxasDiarias[Tipo]="Bancário", Tbl_TaxasDiarias[Indexador])=$G15, Tbl_TaxasDiarias[Duration])=$J15, Tbl_TaxasDiarias[Taxa Considerada])),10),
IFERROR(_xlfn._xlws.FILTER(IF(IF(IF(Tbl_TaxasDiarias[Tipo]="Corporativo", Tbl_TaxasDiarias[Indexador])=$G15, Tbl_TaxasDiarias[Duration])=$J15, Tbl_TaxasDiarias[Taxa Considerada]),
IF(IF(IF(Tbl_TaxasDiarias[Tipo]="Corporativo", Tbl_TaxasDiarias[Indexador])=$G15, Tbl_TaxasDiarias[Duration])=$J15, Tbl_TaxasDiarias[Taxa Considerada])),10))), "-")</f>
        <v>1.1400000000000001</v>
      </c>
      <c r="I15" s="215">
        <f ca="1">EDATE(TODAY(),J15*12)</f>
        <v>45234</v>
      </c>
      <c r="J15" s="640">
        <v>1</v>
      </c>
      <c r="K15" s="217" t="s">
        <v>715</v>
      </c>
      <c r="L15" s="214" t="s">
        <v>34</v>
      </c>
      <c r="M15" s="214" t="s">
        <v>34</v>
      </c>
      <c r="N15" s="214" t="s">
        <v>34</v>
      </c>
      <c r="O15" s="214" t="s">
        <v>663</v>
      </c>
      <c r="P15" s="283" t="s">
        <v>608</v>
      </c>
      <c r="Q15" s="161" t="s">
        <v>48</v>
      </c>
      <c r="R15" s="283">
        <f t="shared" ref="R15:R20" ca="1" si="2">IF(OR(LEFT($E15, 3) = "NTN", LEFT($E15, 3) = "LFT"), DATE(I15, 8, 15) - TODAY(), FLOOR(J15*365,1))</f>
        <v>365</v>
      </c>
      <c r="S15" s="284" t="s">
        <v>34</v>
      </c>
      <c r="T15" s="798">
        <v>2E-3</v>
      </c>
      <c r="U15" s="285" t="s">
        <v>34</v>
      </c>
      <c r="V15" s="285" t="s">
        <v>1421</v>
      </c>
      <c r="W15" s="285" t="s">
        <v>34</v>
      </c>
      <c r="X15" s="286" t="s">
        <v>34</v>
      </c>
      <c r="Y15" s="894"/>
    </row>
    <row r="16" spans="1:29">
      <c r="E16" s="204" t="str">
        <f t="shared" si="1"/>
        <v>Títulos Privados - 2 anos (118.5% CDI)</v>
      </c>
      <c r="F16" s="791" t="s">
        <v>2646</v>
      </c>
      <c r="G16" s="203" t="s">
        <v>1355</v>
      </c>
      <c r="H16" s="637" cm="1">
        <f t="array" ref="H16">IFERROR(IF(F16&lt;&gt;"CP", _xlfn._xlws.FILTER(IF(IF(IF(Tbl_TaxasDiarias[Tipo]=$F16, Tbl_TaxasDiarias[Indexador])=$G16, Tbl_TaxasDiarias[Vencimento])=$I16, Tbl_TaxasDiarias[Taxa Considerada]),
IF(IF(IF(Tbl_TaxasDiarias[Tipo]=$F16, Tbl_TaxasDiarias[Indexador])=$G16, Tbl_TaxasDiarias[Vencimento])=$I16, Tbl_TaxasDiarias[Taxa Considerada])),
MIN(IFERROR(_xlfn._xlws.FILTER(IF(IF(IF(Tbl_TaxasDiarias[Tipo]="Bancário", Tbl_TaxasDiarias[Indexador])=$G16, Tbl_TaxasDiarias[Duration])=$J16, Tbl_TaxasDiarias[Taxa Considerada]),
IF(IF(IF(Tbl_TaxasDiarias[Tipo]="Bancário", Tbl_TaxasDiarias[Indexador])=$G16, Tbl_TaxasDiarias[Duration])=$J16, Tbl_TaxasDiarias[Taxa Considerada])),10),
IFERROR(_xlfn._xlws.FILTER(IF(IF(IF(Tbl_TaxasDiarias[Tipo]="Corporativo", Tbl_TaxasDiarias[Indexador])=$G16, Tbl_TaxasDiarias[Duration])=$J16, Tbl_TaxasDiarias[Taxa Considerada]),
IF(IF(IF(Tbl_TaxasDiarias[Tipo]="Corporativo", Tbl_TaxasDiarias[Indexador])=$G16, Tbl_TaxasDiarias[Duration])=$J16, Tbl_TaxasDiarias[Taxa Considerada])),10))), "-")</f>
        <v>1.1850000000000001</v>
      </c>
      <c r="I16" s="215">
        <f ca="1">EDATE(TODAY(),J16*12)</f>
        <v>45600</v>
      </c>
      <c r="J16" s="640">
        <v>2</v>
      </c>
      <c r="K16" s="217" t="s">
        <v>715</v>
      </c>
      <c r="L16" s="214" t="s">
        <v>34</v>
      </c>
      <c r="M16" s="214" t="s">
        <v>34</v>
      </c>
      <c r="N16" s="214" t="s">
        <v>34</v>
      </c>
      <c r="O16" s="214" t="s">
        <v>663</v>
      </c>
      <c r="P16" s="283" t="s">
        <v>608</v>
      </c>
      <c r="Q16" s="161" t="s">
        <v>48</v>
      </c>
      <c r="R16" s="283">
        <f t="shared" ca="1" si="2"/>
        <v>730</v>
      </c>
      <c r="S16" s="284" t="s">
        <v>34</v>
      </c>
      <c r="T16" s="798">
        <v>2E-3</v>
      </c>
      <c r="U16" s="285" t="s">
        <v>34</v>
      </c>
      <c r="V16" s="285" t="s">
        <v>1421</v>
      </c>
      <c r="W16" s="285" t="s">
        <v>34</v>
      </c>
      <c r="X16" s="286" t="s">
        <v>34</v>
      </c>
      <c r="Y16" s="897"/>
    </row>
    <row r="17" spans="1:24">
      <c r="E17" s="204" t="str">
        <f t="shared" si="1"/>
        <v>Títulos Privados - 3 anos (117.5% CDI)</v>
      </c>
      <c r="F17" s="791" t="s">
        <v>2646</v>
      </c>
      <c r="G17" s="203" t="s">
        <v>1355</v>
      </c>
      <c r="H17" s="637" cm="1">
        <f t="array" ref="H17">IFERROR(IF(F17&lt;&gt;"CP", _xlfn._xlws.FILTER(IF(IF(IF(Tbl_TaxasDiarias[Tipo]=$F17, Tbl_TaxasDiarias[Indexador])=$G17, Tbl_TaxasDiarias[Vencimento])=$I17, Tbl_TaxasDiarias[Taxa Considerada]),
IF(IF(IF(Tbl_TaxasDiarias[Tipo]=$F17, Tbl_TaxasDiarias[Indexador])=$G17, Tbl_TaxasDiarias[Vencimento])=$I17, Tbl_TaxasDiarias[Taxa Considerada])),
MIN(IFERROR(_xlfn._xlws.FILTER(IF(IF(IF(Tbl_TaxasDiarias[Tipo]="Bancário", Tbl_TaxasDiarias[Indexador])=$G17, Tbl_TaxasDiarias[Duration])=$J17, Tbl_TaxasDiarias[Taxa Considerada]),
IF(IF(IF(Tbl_TaxasDiarias[Tipo]="Bancário", Tbl_TaxasDiarias[Indexador])=$G17, Tbl_TaxasDiarias[Duration])=$J17, Tbl_TaxasDiarias[Taxa Considerada])),10),
IFERROR(_xlfn._xlws.FILTER(IF(IF(IF(Tbl_TaxasDiarias[Tipo]="Corporativo", Tbl_TaxasDiarias[Indexador])=$G17, Tbl_TaxasDiarias[Duration])=$J17, Tbl_TaxasDiarias[Taxa Considerada]),
IF(IF(IF(Tbl_TaxasDiarias[Tipo]="Corporativo", Tbl_TaxasDiarias[Indexador])=$G17, Tbl_TaxasDiarias[Duration])=$J17, Tbl_TaxasDiarias[Taxa Considerada])),10))), "-")</f>
        <v>1.175</v>
      </c>
      <c r="I17" s="215">
        <f ca="1">EDATE(TODAY(),J17*12)</f>
        <v>45965</v>
      </c>
      <c r="J17" s="640">
        <v>3</v>
      </c>
      <c r="K17" s="205" t="s">
        <v>1338</v>
      </c>
      <c r="L17" s="214" t="s">
        <v>34</v>
      </c>
      <c r="M17" s="214" t="s">
        <v>34</v>
      </c>
      <c r="N17" s="214" t="s">
        <v>34</v>
      </c>
      <c r="O17" s="214" t="s">
        <v>663</v>
      </c>
      <c r="P17" s="283" t="s">
        <v>608</v>
      </c>
      <c r="Q17" s="161" t="s">
        <v>48</v>
      </c>
      <c r="R17" s="283">
        <f t="shared" ca="1" si="2"/>
        <v>1095</v>
      </c>
      <c r="S17" s="284" t="s">
        <v>34</v>
      </c>
      <c r="T17" s="798">
        <v>2E-3</v>
      </c>
      <c r="U17" s="285" t="s">
        <v>34</v>
      </c>
      <c r="V17" s="285" t="s">
        <v>1421</v>
      </c>
      <c r="W17" s="285" t="s">
        <v>34</v>
      </c>
      <c r="X17" s="286" t="s">
        <v>34</v>
      </c>
    </row>
    <row r="18" spans="1:24">
      <c r="E18" s="204" t="str">
        <f t="shared" si="1"/>
        <v>Títulos Privados - 2 anos (CDI+1.75%)</v>
      </c>
      <c r="F18" s="791" t="s">
        <v>2646</v>
      </c>
      <c r="G18" s="203" t="s">
        <v>1354</v>
      </c>
      <c r="H18" s="637" cm="1">
        <f t="array" ref="H18">IFERROR(IF(F18&lt;&gt;"CP", _xlfn._xlws.FILTER(IF(IF(IF(Tbl_TaxasDiarias[Tipo]=$F18, Tbl_TaxasDiarias[Indexador])=$G18, Tbl_TaxasDiarias[Vencimento])=$I18, Tbl_TaxasDiarias[Taxa Considerada]),
IF(IF(IF(Tbl_TaxasDiarias[Tipo]=$F18, Tbl_TaxasDiarias[Indexador])=$G18, Tbl_TaxasDiarias[Vencimento])=$I18, Tbl_TaxasDiarias[Taxa Considerada])),
MIN(IFERROR(_xlfn._xlws.FILTER(IF(IF(IF(Tbl_TaxasDiarias[Tipo]="Bancário", Tbl_TaxasDiarias[Indexador])=$G18, Tbl_TaxasDiarias[Duration])=$J18, Tbl_TaxasDiarias[Taxa Considerada]),
IF(IF(IF(Tbl_TaxasDiarias[Tipo]="Bancário", Tbl_TaxasDiarias[Indexador])=$G18, Tbl_TaxasDiarias[Duration])=$J18, Tbl_TaxasDiarias[Taxa Considerada])),10),
IFERROR(_xlfn._xlws.FILTER(IF(IF(IF(Tbl_TaxasDiarias[Tipo]="Corporativo", Tbl_TaxasDiarias[Indexador])=$G18, Tbl_TaxasDiarias[Duration])=$J18, Tbl_TaxasDiarias[Taxa Considerada]),
IF(IF(IF(Tbl_TaxasDiarias[Tipo]="Corporativo", Tbl_TaxasDiarias[Indexador])=$G18, Tbl_TaxasDiarias[Duration])=$J18, Tbl_TaxasDiarias[Taxa Considerada])),10))), "-")</f>
        <v>1.7500000000000002E-2</v>
      </c>
      <c r="I18" s="216" t="s">
        <v>34</v>
      </c>
      <c r="J18" s="640">
        <v>2</v>
      </c>
      <c r="K18" s="217" t="s">
        <v>715</v>
      </c>
      <c r="L18" s="214" t="s">
        <v>34</v>
      </c>
      <c r="M18" s="214" t="s">
        <v>34</v>
      </c>
      <c r="N18" s="214" t="s">
        <v>34</v>
      </c>
      <c r="O18" s="214" t="s">
        <v>663</v>
      </c>
      <c r="P18" s="283" t="s">
        <v>608</v>
      </c>
      <c r="Q18" s="161" t="s">
        <v>48</v>
      </c>
      <c r="R18" s="283">
        <f t="shared" ca="1" si="2"/>
        <v>730</v>
      </c>
      <c r="S18" s="284" t="s">
        <v>34</v>
      </c>
      <c r="T18" s="798">
        <v>2E-3</v>
      </c>
      <c r="U18" s="285" t="s">
        <v>34</v>
      </c>
      <c r="V18" s="285" t="s">
        <v>1421</v>
      </c>
      <c r="W18" s="285" t="s">
        <v>34</v>
      </c>
      <c r="X18" s="286" t="s">
        <v>34</v>
      </c>
    </row>
    <row r="19" spans="1:24">
      <c r="E19" s="204" t="str">
        <f t="shared" si="1"/>
        <v>Títulos Privados - 3 anos (CDI+1.85%)</v>
      </c>
      <c r="F19" s="791" t="s">
        <v>2646</v>
      </c>
      <c r="G19" s="203" t="s">
        <v>1354</v>
      </c>
      <c r="H19" s="637" cm="1">
        <f t="array" ref="H19">IFERROR(IF(F19&lt;&gt;"CP", _xlfn._xlws.FILTER(IF(IF(IF(Tbl_TaxasDiarias[Tipo]=$F19, Tbl_TaxasDiarias[Indexador])=$G19, Tbl_TaxasDiarias[Vencimento])=$I19, Tbl_TaxasDiarias[Taxa Considerada]),
IF(IF(IF(Tbl_TaxasDiarias[Tipo]=$F19, Tbl_TaxasDiarias[Indexador])=$G19, Tbl_TaxasDiarias[Vencimento])=$I19, Tbl_TaxasDiarias[Taxa Considerada])),
MIN(IFERROR(_xlfn._xlws.FILTER(IF(IF(IF(Tbl_TaxasDiarias[Tipo]="Bancário", Tbl_TaxasDiarias[Indexador])=$G19, Tbl_TaxasDiarias[Duration])=$J19, Tbl_TaxasDiarias[Taxa Considerada]),
IF(IF(IF(Tbl_TaxasDiarias[Tipo]="Bancário", Tbl_TaxasDiarias[Indexador])=$G19, Tbl_TaxasDiarias[Duration])=$J19, Tbl_TaxasDiarias[Taxa Considerada])),10),
IFERROR(_xlfn._xlws.FILTER(IF(IF(IF(Tbl_TaxasDiarias[Tipo]="Corporativo", Tbl_TaxasDiarias[Indexador])=$G19, Tbl_TaxasDiarias[Duration])=$J19, Tbl_TaxasDiarias[Taxa Considerada]),
IF(IF(IF(Tbl_TaxasDiarias[Tipo]="Corporativo", Tbl_TaxasDiarias[Indexador])=$G19, Tbl_TaxasDiarias[Duration])=$J19, Tbl_TaxasDiarias[Taxa Considerada])),10))), "-")</f>
        <v>1.8499999999999999E-2</v>
      </c>
      <c r="I19" s="216" t="s">
        <v>34</v>
      </c>
      <c r="J19" s="640">
        <v>3</v>
      </c>
      <c r="K19" s="217" t="s">
        <v>715</v>
      </c>
      <c r="L19" s="214" t="s">
        <v>34</v>
      </c>
      <c r="M19" s="214" t="s">
        <v>34</v>
      </c>
      <c r="N19" s="214" t="s">
        <v>34</v>
      </c>
      <c r="O19" s="214" t="s">
        <v>663</v>
      </c>
      <c r="P19" s="283" t="s">
        <v>608</v>
      </c>
      <c r="Q19" s="161" t="s">
        <v>48</v>
      </c>
      <c r="R19" s="283">
        <f t="shared" ca="1" si="2"/>
        <v>1095</v>
      </c>
      <c r="S19" s="284" t="s">
        <v>34</v>
      </c>
      <c r="T19" s="798">
        <v>2E-3</v>
      </c>
      <c r="U19" s="285" t="s">
        <v>34</v>
      </c>
      <c r="V19" s="285" t="s">
        <v>1421</v>
      </c>
      <c r="W19" s="285" t="s">
        <v>34</v>
      </c>
      <c r="X19" s="286" t="s">
        <v>34</v>
      </c>
    </row>
    <row r="20" spans="1:24">
      <c r="E20" s="204" t="str">
        <f t="shared" si="1"/>
        <v>Títulos Privados - 4 anos (CDI+2.10%)</v>
      </c>
      <c r="F20" s="791" t="s">
        <v>2646</v>
      </c>
      <c r="G20" s="203" t="s">
        <v>1354</v>
      </c>
      <c r="H20" s="637" cm="1">
        <f t="array" ref="H20">IFERROR(IF(F20&lt;&gt;"CP", _xlfn._xlws.FILTER(IF(IF(IF(Tbl_TaxasDiarias[Tipo]=$F20, Tbl_TaxasDiarias[Indexador])=$G20, Tbl_TaxasDiarias[Vencimento])=$I20, Tbl_TaxasDiarias[Taxa Considerada]),
IF(IF(IF(Tbl_TaxasDiarias[Tipo]=$F20, Tbl_TaxasDiarias[Indexador])=$G20, Tbl_TaxasDiarias[Vencimento])=$I20, Tbl_TaxasDiarias[Taxa Considerada])),
MIN(IFERROR(_xlfn._xlws.FILTER(IF(IF(IF(Tbl_TaxasDiarias[Tipo]="Bancário", Tbl_TaxasDiarias[Indexador])=$G20, Tbl_TaxasDiarias[Duration])=$J20, Tbl_TaxasDiarias[Taxa Considerada]),
IF(IF(IF(Tbl_TaxasDiarias[Tipo]="Bancário", Tbl_TaxasDiarias[Indexador])=$G20, Tbl_TaxasDiarias[Duration])=$J20, Tbl_TaxasDiarias[Taxa Considerada])),10),
IFERROR(_xlfn._xlws.FILTER(IF(IF(IF(Tbl_TaxasDiarias[Tipo]="Corporativo", Tbl_TaxasDiarias[Indexador])=$G20, Tbl_TaxasDiarias[Duration])=$J20, Tbl_TaxasDiarias[Taxa Considerada]),
IF(IF(IF(Tbl_TaxasDiarias[Tipo]="Corporativo", Tbl_TaxasDiarias[Indexador])=$G20, Tbl_TaxasDiarias[Duration])=$J20, Tbl_TaxasDiarias[Taxa Considerada])),10))), "-")</f>
        <v>2.1000000000000001E-2</v>
      </c>
      <c r="I20" s="216" t="s">
        <v>34</v>
      </c>
      <c r="J20" s="640">
        <v>4</v>
      </c>
      <c r="K20" s="205" t="s">
        <v>1338</v>
      </c>
      <c r="L20" s="214" t="s">
        <v>34</v>
      </c>
      <c r="M20" s="214" t="s">
        <v>34</v>
      </c>
      <c r="N20" s="214" t="s">
        <v>34</v>
      </c>
      <c r="O20" s="214" t="s">
        <v>663</v>
      </c>
      <c r="P20" s="283" t="s">
        <v>608</v>
      </c>
      <c r="Q20" s="161" t="s">
        <v>48</v>
      </c>
      <c r="R20" s="283">
        <f t="shared" ca="1" si="2"/>
        <v>1460</v>
      </c>
      <c r="S20" s="284" t="s">
        <v>34</v>
      </c>
      <c r="T20" s="798">
        <v>2E-3</v>
      </c>
      <c r="U20" s="285" t="s">
        <v>34</v>
      </c>
      <c r="V20" s="285" t="s">
        <v>1421</v>
      </c>
      <c r="W20" s="285" t="s">
        <v>34</v>
      </c>
      <c r="X20" s="286" t="s">
        <v>34</v>
      </c>
    </row>
    <row r="21" spans="1:24">
      <c r="E21" s="204" t="str">
        <f t="shared" si="1"/>
        <v>Títulos Privados - 5 anos (CDI+2.20%)</v>
      </c>
      <c r="F21" s="791" t="s">
        <v>2646</v>
      </c>
      <c r="G21" s="203" t="s">
        <v>1354</v>
      </c>
      <c r="H21" s="637" cm="1">
        <f t="array" ref="H21">IFERROR(IF(F21&lt;&gt;"CP", _xlfn._xlws.FILTER(IF(IF(IF(Tbl_TaxasDiarias[Tipo]=$F21, Tbl_TaxasDiarias[Indexador])=$G21, Tbl_TaxasDiarias[Vencimento])=$I21, Tbl_TaxasDiarias[Taxa Considerada]),
IF(IF(IF(Tbl_TaxasDiarias[Tipo]=$F21, Tbl_TaxasDiarias[Indexador])=$G21, Tbl_TaxasDiarias[Vencimento])=$I21, Tbl_TaxasDiarias[Taxa Considerada])),
MIN(IFERROR(_xlfn._xlws.FILTER(IF(IF(IF(Tbl_TaxasDiarias[Tipo]="Bancário", Tbl_TaxasDiarias[Indexador])=$G21, Tbl_TaxasDiarias[Duration])=$J21, Tbl_TaxasDiarias[Taxa Considerada]),
IF(IF(IF(Tbl_TaxasDiarias[Tipo]="Bancário", Tbl_TaxasDiarias[Indexador])=$G21, Tbl_TaxasDiarias[Duration])=$J21, Tbl_TaxasDiarias[Taxa Considerada])),10),
IFERROR(_xlfn._xlws.FILTER(IF(IF(IF(Tbl_TaxasDiarias[Tipo]="Corporativo", Tbl_TaxasDiarias[Indexador])=$G21, Tbl_TaxasDiarias[Duration])=$J21, Tbl_TaxasDiarias[Taxa Considerada]),
IF(IF(IF(Tbl_TaxasDiarias[Tipo]="Corporativo", Tbl_TaxasDiarias[Indexador])=$G21, Tbl_TaxasDiarias[Duration])=$J21, Tbl_TaxasDiarias[Taxa Considerada])),10))), "-")</f>
        <v>2.1999999999999999E-2</v>
      </c>
      <c r="I21" s="216" t="s">
        <v>34</v>
      </c>
      <c r="J21" s="640">
        <v>5</v>
      </c>
      <c r="K21" s="205" t="s">
        <v>1338</v>
      </c>
      <c r="L21" s="214" t="s">
        <v>34</v>
      </c>
      <c r="M21" s="214" t="s">
        <v>34</v>
      </c>
      <c r="N21" s="214" t="s">
        <v>34</v>
      </c>
      <c r="O21" s="214" t="s">
        <v>663</v>
      </c>
      <c r="P21" s="283" t="s">
        <v>608</v>
      </c>
      <c r="Q21" s="161" t="s">
        <v>48</v>
      </c>
      <c r="R21" s="283">
        <f t="shared" ref="R21" ca="1" si="3">IF(OR(LEFT($E21, 3) = "NTN", LEFT($E21, 3) = "LFT"), DATE(I21, 8, 15) - TODAY(), FLOOR(J21*365,1))</f>
        <v>1825</v>
      </c>
      <c r="S21" s="284" t="s">
        <v>34</v>
      </c>
      <c r="T21" s="798">
        <v>2E-3</v>
      </c>
      <c r="U21" s="285" t="s">
        <v>34</v>
      </c>
      <c r="V21" s="285" t="s">
        <v>1421</v>
      </c>
      <c r="W21" s="285" t="s">
        <v>34</v>
      </c>
      <c r="X21" s="286" t="s">
        <v>34</v>
      </c>
    </row>
    <row r="22" spans="1:24" s="153" customFormat="1" ht="7.5" customHeight="1">
      <c r="B22" s="190"/>
      <c r="C22" s="190"/>
      <c r="D22" s="190"/>
      <c r="E22" s="176"/>
      <c r="I22" s="154"/>
      <c r="J22" s="154"/>
    </row>
    <row r="23" spans="1:24" s="153" customFormat="1">
      <c r="A23" s="167"/>
      <c r="B23" s="200"/>
      <c r="C23" s="190"/>
      <c r="D23" s="190"/>
      <c r="E23" s="155" t="s">
        <v>621</v>
      </c>
      <c r="F23" s="155"/>
      <c r="G23" s="155"/>
      <c r="H23" s="155"/>
      <c r="I23" s="156"/>
      <c r="J23" s="156"/>
      <c r="K23" s="155"/>
      <c r="L23" s="155"/>
      <c r="M23" s="155"/>
      <c r="N23" s="155"/>
      <c r="O23" s="155"/>
      <c r="P23" s="155"/>
      <c r="Q23" s="155"/>
      <c r="R23" s="155"/>
      <c r="S23" s="155"/>
      <c r="T23" s="155"/>
      <c r="U23" s="177"/>
      <c r="V23" s="177"/>
      <c r="W23" s="177"/>
      <c r="X23" s="201"/>
    </row>
    <row r="24" spans="1:24" s="153" customFormat="1" ht="3" customHeight="1">
      <c r="B24" s="190"/>
      <c r="C24" s="190"/>
      <c r="D24" s="190"/>
      <c r="I24" s="157"/>
      <c r="J24" s="157"/>
    </row>
    <row r="25" spans="1:24" s="153" customFormat="1">
      <c r="A25" s="167"/>
      <c r="B25" s="190" t="s">
        <v>621</v>
      </c>
      <c r="C25" s="190" t="s">
        <v>738</v>
      </c>
      <c r="D25" s="190" t="str">
        <f>B25&amp;" "&amp;C25</f>
        <v>Inflação Curta</v>
      </c>
      <c r="E25" s="158" t="s">
        <v>1369</v>
      </c>
      <c r="F25" s="158"/>
      <c r="G25" s="158"/>
      <c r="H25" s="158"/>
      <c r="I25" s="159"/>
      <c r="J25" s="159"/>
      <c r="K25" s="158"/>
      <c r="L25" s="158"/>
      <c r="M25" s="158"/>
      <c r="N25" s="158"/>
      <c r="O25" s="158"/>
      <c r="P25" s="158"/>
      <c r="Q25" s="158"/>
      <c r="R25" s="158"/>
      <c r="S25" s="158"/>
      <c r="T25" s="158"/>
      <c r="U25" s="178"/>
      <c r="V25" s="178"/>
      <c r="W25" s="178"/>
      <c r="X25" s="202"/>
    </row>
    <row r="26" spans="1:24">
      <c r="E26" s="204" t="str">
        <f t="shared" ref="E26:E33" si="4">IF(F26&lt;&gt;"CP",F26&amp;" "&amp;I26&amp;IF(F26="LFT"," - "&amp;"Liquidez Diária","")&amp;" ("&amp;IF(G26="PRE", "", G26)&amp;TEXT(H26,"0.00%")&amp;")","Títulos Privados - "&amp;IF(J26&lt;1,IF(J25=0, "Liquidez Diária (", J26*12&amp;" meses ("),IF(J26=1,"1 ano (",IF(ISNUMBER(J26)*1,J26&amp;" anos (","Liquidez Diária (")))&amp;IF(IF(G26="PRE", "", G26)="%CDI",TEXT(H26,"0.0%")&amp;" CDI)",IF(G26="PRE", "", G26)&amp;TEXT(H26,"0.00%")&amp;")"))</f>
        <v>NTN-B 2023 (IPCA+5.40%)</v>
      </c>
      <c r="F26" s="214" t="s">
        <v>1359</v>
      </c>
      <c r="G26" s="203" t="s">
        <v>1357</v>
      </c>
      <c r="H26" s="637" cm="1">
        <f t="array" ref="H26">IFERROR(IF(F26&lt;&gt;"CP", _xlfn._xlws.FILTER(IF(IF(IF(Tbl_TaxasDiarias[Tipo]=$F26, Tbl_TaxasDiarias[Indexador])=$G26, Tbl_TaxasDiarias[Vencimento])=$I26, Tbl_TaxasDiarias[Taxa Considerada]),
IF(IF(IF(Tbl_TaxasDiarias[Tipo]=$F26, Tbl_TaxasDiarias[Indexador])=$G26, Tbl_TaxasDiarias[Vencimento])=$I26, Tbl_TaxasDiarias[Taxa Considerada])),
MIN(IFERROR(_xlfn._xlws.FILTER(IF(IF(IF(Tbl_TaxasDiarias[Tipo]="Bancário", Tbl_TaxasDiarias[Indexador])=$G26, Tbl_TaxasDiarias[Duration])=$J26, Tbl_TaxasDiarias[Taxa Considerada]),
IF(IF(IF(Tbl_TaxasDiarias[Tipo]="Bancário", Tbl_TaxasDiarias[Indexador])=$G26, Tbl_TaxasDiarias[Duration])=$J26, Tbl_TaxasDiarias[Taxa Considerada])),10),
IFERROR(_xlfn._xlws.FILTER(IF(IF(IF(Tbl_TaxasDiarias[Tipo]="Corporativo", Tbl_TaxasDiarias[Indexador])=$G26, Tbl_TaxasDiarias[Duration])=$J26, Tbl_TaxasDiarias[Taxa Considerada]),
IF(IF(IF(Tbl_TaxasDiarias[Tipo]="Corporativo", Tbl_TaxasDiarias[Indexador])=$G26, Tbl_TaxasDiarias[Duration])=$J26, Tbl_TaxasDiarias[Taxa Considerada])),10))), "-")</f>
        <v>5.3999999999999999E-2</v>
      </c>
      <c r="I26" s="639">
        <v>2023</v>
      </c>
      <c r="J26" s="635" cm="1">
        <f t="array" ref="J26">IFERROR(_xlfn._xlws.FILTER(IF(IF(IF(Tbl_TaxasDiarias[Tipo]=$F26, Tbl_TaxasDiarias[Indexador])=$G26, Tbl_TaxasDiarias[Vencimento])=$I26, Tbl_TaxasDiarias[Duration]),
IF(IF(IF(Tbl_TaxasDiarias[Tipo]=$F26, Tbl_TaxasDiarias[Indexador])=$G26, Tbl_TaxasDiarias[Vencimento])=$I26, Tbl_TaxasDiarias[Duration])), "-")</f>
        <v>0.50117347847158134</v>
      </c>
      <c r="K26" s="205" t="s">
        <v>1338</v>
      </c>
      <c r="L26" s="349" t="s">
        <v>1414</v>
      </c>
      <c r="M26" s="214" t="s">
        <v>1320</v>
      </c>
      <c r="N26" s="219" t="s">
        <v>34</v>
      </c>
      <c r="O26" s="219" t="s">
        <v>1362</v>
      </c>
      <c r="P26" s="283" t="s">
        <v>608</v>
      </c>
      <c r="Q26" s="161" t="s">
        <v>48</v>
      </c>
      <c r="R26" s="283">
        <f t="shared" ref="R26:R33" ca="1" si="5">IF(OR(LEFT($E26, 3) = "NTN", LEFT($E26, 3) = "LFT"), DATE(I26, 8, 15) - TODAY(), FLOOR(J26*365,1))</f>
        <v>284</v>
      </c>
      <c r="S26" s="284" t="s">
        <v>34</v>
      </c>
      <c r="T26" s="163" t="str">
        <f t="shared" ref="T26:T33" si="6">IF(OR(LEFT($E26,3)="LFT",LEFT($E26,3)="NTN"), "-", IF(LEFT($J26,3)="Liq", 0.03%, 0.2%))</f>
        <v>-</v>
      </c>
      <c r="U26" s="285" t="s">
        <v>34</v>
      </c>
      <c r="V26" s="285" t="s">
        <v>1421</v>
      </c>
      <c r="W26" s="285" t="s">
        <v>34</v>
      </c>
      <c r="X26" s="286" t="s">
        <v>34</v>
      </c>
    </row>
    <row r="27" spans="1:24">
      <c r="E27" s="204" t="str">
        <f t="shared" si="4"/>
        <v>NTN-B 2024 (IPCA+5.75%)</v>
      </c>
      <c r="F27" s="214" t="s">
        <v>1359</v>
      </c>
      <c r="G27" s="203" t="s">
        <v>1357</v>
      </c>
      <c r="H27" s="637" cm="1">
        <f t="array" ref="H27">IFERROR(IF(F27&lt;&gt;"CP", _xlfn._xlws.FILTER(IF(IF(IF(Tbl_TaxasDiarias[Tipo]=$F27, Tbl_TaxasDiarias[Indexador])=$G27, Tbl_TaxasDiarias[Vencimento])=$I27, Tbl_TaxasDiarias[Taxa Considerada]),
IF(IF(IF(Tbl_TaxasDiarias[Tipo]=$F27, Tbl_TaxasDiarias[Indexador])=$G27, Tbl_TaxasDiarias[Vencimento])=$I27, Tbl_TaxasDiarias[Taxa Considerada])),
MIN(IFERROR(_xlfn._xlws.FILTER(IF(IF(IF(Tbl_TaxasDiarias[Tipo]="Bancário", Tbl_TaxasDiarias[Indexador])=$G27, Tbl_TaxasDiarias[Duration])=$J27, Tbl_TaxasDiarias[Taxa Considerada]),
IF(IF(IF(Tbl_TaxasDiarias[Tipo]="Bancário", Tbl_TaxasDiarias[Indexador])=$G27, Tbl_TaxasDiarias[Duration])=$J27, Tbl_TaxasDiarias[Taxa Considerada])),10),
IFERROR(_xlfn._xlws.FILTER(IF(IF(IF(Tbl_TaxasDiarias[Tipo]="Corporativo", Tbl_TaxasDiarias[Indexador])=$G27, Tbl_TaxasDiarias[Duration])=$J27, Tbl_TaxasDiarias[Taxa Considerada]),
IF(IF(IF(Tbl_TaxasDiarias[Tipo]="Corporativo", Tbl_TaxasDiarias[Indexador])=$G27, Tbl_TaxasDiarias[Duration])=$J27, Tbl_TaxasDiarias[Taxa Considerada])),10))), "-")</f>
        <v>5.7500000000000002E-2</v>
      </c>
      <c r="I27" s="639">
        <v>2024</v>
      </c>
      <c r="J27" s="635" cm="1">
        <f t="array" ref="J27">IFERROR(_xlfn._xlws.FILTER(IF(IF(IF(Tbl_TaxasDiarias[Tipo]=$F27, Tbl_TaxasDiarias[Indexador])=$G27, Tbl_TaxasDiarias[Vencimento])=$I27, Tbl_TaxasDiarias[Duration]),
IF(IF(IF(Tbl_TaxasDiarias[Tipo]=$F27, Tbl_TaxasDiarias[Indexador])=$G27, Tbl_TaxasDiarias[Vencimento])=$I27, Tbl_TaxasDiarias[Duration])), "-")</f>
        <v>1.6905004136875195</v>
      </c>
      <c r="K27" s="205" t="s">
        <v>1338</v>
      </c>
      <c r="L27" s="349" t="s">
        <v>1414</v>
      </c>
      <c r="M27" s="214" t="s">
        <v>1320</v>
      </c>
      <c r="N27" s="219" t="s">
        <v>34</v>
      </c>
      <c r="O27" s="219" t="s">
        <v>1362</v>
      </c>
      <c r="P27" s="283" t="s">
        <v>608</v>
      </c>
      <c r="Q27" s="161" t="s">
        <v>48</v>
      </c>
      <c r="R27" s="283">
        <f t="shared" ca="1" si="5"/>
        <v>650</v>
      </c>
      <c r="S27" s="284" t="s">
        <v>34</v>
      </c>
      <c r="T27" s="163" t="str">
        <f t="shared" si="6"/>
        <v>-</v>
      </c>
      <c r="U27" s="285" t="s">
        <v>34</v>
      </c>
      <c r="V27" s="285" t="s">
        <v>1421</v>
      </c>
      <c r="W27" s="285" t="s">
        <v>34</v>
      </c>
      <c r="X27" s="286" t="s">
        <v>34</v>
      </c>
    </row>
    <row r="28" spans="1:24">
      <c r="E28" s="204" t="str">
        <f t="shared" si="4"/>
        <v>NTN-B 2025 (IPCA+5.35%)</v>
      </c>
      <c r="F28" s="214" t="s">
        <v>1359</v>
      </c>
      <c r="G28" s="203" t="s">
        <v>1357</v>
      </c>
      <c r="H28" s="637" cm="1">
        <f t="array" ref="H28">IFERROR(IF(F28&lt;&gt;"CP", _xlfn._xlws.FILTER(IF(IF(IF(Tbl_TaxasDiarias[Tipo]=$F28, Tbl_TaxasDiarias[Indexador])=$G28, Tbl_TaxasDiarias[Vencimento])=$I28, Tbl_TaxasDiarias[Taxa Considerada]),
IF(IF(IF(Tbl_TaxasDiarias[Tipo]=$F28, Tbl_TaxasDiarias[Indexador])=$G28, Tbl_TaxasDiarias[Vencimento])=$I28, Tbl_TaxasDiarias[Taxa Considerada])),
MIN(IFERROR(_xlfn._xlws.FILTER(IF(IF(IF(Tbl_TaxasDiarias[Tipo]="Bancário", Tbl_TaxasDiarias[Indexador])=$G28, Tbl_TaxasDiarias[Duration])=$J28, Tbl_TaxasDiarias[Taxa Considerada]),
IF(IF(IF(Tbl_TaxasDiarias[Tipo]="Bancário", Tbl_TaxasDiarias[Indexador])=$G28, Tbl_TaxasDiarias[Duration])=$J28, Tbl_TaxasDiarias[Taxa Considerada])),10),
IFERROR(_xlfn._xlws.FILTER(IF(IF(IF(Tbl_TaxasDiarias[Tipo]="Corporativo", Tbl_TaxasDiarias[Indexador])=$G28, Tbl_TaxasDiarias[Duration])=$J28, Tbl_TaxasDiarias[Taxa Considerada]),
IF(IF(IF(Tbl_TaxasDiarias[Tipo]="Corporativo", Tbl_TaxasDiarias[Indexador])=$G28, Tbl_TaxasDiarias[Duration])=$J28, Tbl_TaxasDiarias[Taxa Considerada])),10))), "-")</f>
        <v>5.3499999999999999E-2</v>
      </c>
      <c r="I28" s="639">
        <v>2025</v>
      </c>
      <c r="J28" s="635" cm="1">
        <f t="array" ref="J28">IFERROR(_xlfn._xlws.FILTER(IF(IF(IF(Tbl_TaxasDiarias[Tipo]=$F28, Tbl_TaxasDiarias[Indexador])=$G28, Tbl_TaxasDiarias[Vencimento])=$I28, Tbl_TaxasDiarias[Duration]),
IF(IF(IF(Tbl_TaxasDiarias[Tipo]=$F28, Tbl_TaxasDiarias[Indexador])=$G28, Tbl_TaxasDiarias[Vencimento])=$I28, Tbl_TaxasDiarias[Duration])), "-")</f>
        <v>2.3144370622934374</v>
      </c>
      <c r="K28" s="205" t="s">
        <v>1338</v>
      </c>
      <c r="L28" s="349" t="s">
        <v>1414</v>
      </c>
      <c r="M28" s="214" t="s">
        <v>1320</v>
      </c>
      <c r="N28" s="219" t="s">
        <v>34</v>
      </c>
      <c r="O28" s="219" t="s">
        <v>1362</v>
      </c>
      <c r="P28" s="283" t="s">
        <v>608</v>
      </c>
      <c r="Q28" s="161" t="s">
        <v>48</v>
      </c>
      <c r="R28" s="283">
        <f t="shared" ca="1" si="5"/>
        <v>1015</v>
      </c>
      <c r="S28" s="284" t="s">
        <v>34</v>
      </c>
      <c r="T28" s="163" t="str">
        <f t="shared" si="6"/>
        <v>-</v>
      </c>
      <c r="U28" s="285" t="s">
        <v>34</v>
      </c>
      <c r="V28" s="285" t="s">
        <v>1421</v>
      </c>
      <c r="W28" s="285" t="s">
        <v>34</v>
      </c>
      <c r="X28" s="286" t="s">
        <v>34</v>
      </c>
    </row>
    <row r="29" spans="1:24">
      <c r="E29" s="204" t="str">
        <f t="shared" si="4"/>
        <v>NTN-B 2026 (IPCA+5.35%)</v>
      </c>
      <c r="F29" s="214" t="s">
        <v>1359</v>
      </c>
      <c r="G29" s="203" t="s">
        <v>1357</v>
      </c>
      <c r="H29" s="637" cm="1">
        <f t="array" ref="H29">IFERROR(IF(F29&lt;&gt;"CP", _xlfn._xlws.FILTER(IF(IF(IF(Tbl_TaxasDiarias[Tipo]=$F29, Tbl_TaxasDiarias[Indexador])=$G29, Tbl_TaxasDiarias[Vencimento])=$I29, Tbl_TaxasDiarias[Taxa Considerada]),
IF(IF(IF(Tbl_TaxasDiarias[Tipo]=$F29, Tbl_TaxasDiarias[Indexador])=$G29, Tbl_TaxasDiarias[Vencimento])=$I29, Tbl_TaxasDiarias[Taxa Considerada])),
MIN(IFERROR(_xlfn._xlws.FILTER(IF(IF(IF(Tbl_TaxasDiarias[Tipo]="Bancário", Tbl_TaxasDiarias[Indexador])=$G29, Tbl_TaxasDiarias[Duration])=$J29, Tbl_TaxasDiarias[Taxa Considerada]),
IF(IF(IF(Tbl_TaxasDiarias[Tipo]="Bancário", Tbl_TaxasDiarias[Indexador])=$G29, Tbl_TaxasDiarias[Duration])=$J29, Tbl_TaxasDiarias[Taxa Considerada])),10),
IFERROR(_xlfn._xlws.FILTER(IF(IF(IF(Tbl_TaxasDiarias[Tipo]="Corporativo", Tbl_TaxasDiarias[Indexador])=$G29, Tbl_TaxasDiarias[Duration])=$J29, Tbl_TaxasDiarias[Taxa Considerada]),
IF(IF(IF(Tbl_TaxasDiarias[Tipo]="Corporativo", Tbl_TaxasDiarias[Indexador])=$G29, Tbl_TaxasDiarias[Duration])=$J29, Tbl_TaxasDiarias[Taxa Considerada])),10))), "-")</f>
        <v>5.3499999999999999E-2</v>
      </c>
      <c r="I29" s="639">
        <v>2026</v>
      </c>
      <c r="J29" s="635" cm="1">
        <f t="array" ref="J29">IFERROR(_xlfn._xlws.FILTER(IF(IF(IF(Tbl_TaxasDiarias[Tipo]=$F29, Tbl_TaxasDiarias[Indexador])=$G29, Tbl_TaxasDiarias[Vencimento])=$I29, Tbl_TaxasDiarias[Duration]),
IF(IF(IF(Tbl_TaxasDiarias[Tipo]=$F29, Tbl_TaxasDiarias[Indexador])=$G29, Tbl_TaxasDiarias[Vencimento])=$I29, Tbl_TaxasDiarias[Duration])), "-")</f>
        <v>3.4009981712200124</v>
      </c>
      <c r="K29" s="205" t="s">
        <v>715</v>
      </c>
      <c r="L29" s="349" t="s">
        <v>1414</v>
      </c>
      <c r="M29" s="214" t="s">
        <v>1320</v>
      </c>
      <c r="N29" s="219" t="s">
        <v>34</v>
      </c>
      <c r="O29" s="219" t="s">
        <v>1362</v>
      </c>
      <c r="P29" s="283" t="s">
        <v>608</v>
      </c>
      <c r="Q29" s="161" t="s">
        <v>48</v>
      </c>
      <c r="R29" s="283">
        <f t="shared" ca="1" si="5"/>
        <v>1380</v>
      </c>
      <c r="S29" s="284" t="s">
        <v>34</v>
      </c>
      <c r="T29" s="163" t="str">
        <f t="shared" si="6"/>
        <v>-</v>
      </c>
      <c r="U29" s="285" t="s">
        <v>34</v>
      </c>
      <c r="V29" s="285" t="s">
        <v>1421</v>
      </c>
      <c r="W29" s="285" t="s">
        <v>34</v>
      </c>
      <c r="X29" s="286" t="s">
        <v>34</v>
      </c>
    </row>
    <row r="30" spans="1:24">
      <c r="E30" s="204" t="str">
        <f>IF(F30&lt;&gt;"CP",F30&amp;" "&amp;I30&amp;IF(F30="LFT"," - "&amp;"Liquidez Diária","")&amp;" ("&amp;IF(G30="PRE", "", G30)&amp;TEXT(H30,"0.00%")&amp;")","Títulos Privados - "&amp;IF(J30&lt;1,IF(J35=0, "Liquidez Diária (", J30*12&amp;" meses ("),IF(J30=1,"1 ano (",IF(ISNUMBER(J30)*1,J30&amp;" anos (","Liquidez Diária (")))&amp;IF(IF(G30="PRE", "", G30)="%CDI",TEXT(H30,"0.0%")&amp;" CDI)",IF(G30="PRE", "", G30)&amp;TEXT(H30,"0.00%")&amp;")"))</f>
        <v>NTN-B 2027 (IPCA+5.50%)</v>
      </c>
      <c r="F30" s="214" t="s">
        <v>1359</v>
      </c>
      <c r="G30" s="203" t="s">
        <v>1357</v>
      </c>
      <c r="H30" s="637" cm="1">
        <f t="array" ref="H30">IFERROR(IF(F30&lt;&gt;"CP", _xlfn._xlws.FILTER(IF(IF(IF(Tbl_TaxasDiarias[Tipo]=$F30, Tbl_TaxasDiarias[Indexador])=$G30, Tbl_TaxasDiarias[Vencimento])=$I30, Tbl_TaxasDiarias[Taxa Considerada]),
IF(IF(IF(Tbl_TaxasDiarias[Tipo]=$F30, Tbl_TaxasDiarias[Indexador])=$G30, Tbl_TaxasDiarias[Vencimento])=$I30, Tbl_TaxasDiarias[Taxa Considerada])),
MIN(IFERROR(_xlfn._xlws.FILTER(IF(IF(IF(Tbl_TaxasDiarias[Tipo]="Bancário", Tbl_TaxasDiarias[Indexador])=$G30, Tbl_TaxasDiarias[Duration])=$J30, Tbl_TaxasDiarias[Taxa Considerada]),
IF(IF(IF(Tbl_TaxasDiarias[Tipo]="Bancário", Tbl_TaxasDiarias[Indexador])=$G30, Tbl_TaxasDiarias[Duration])=$J30, Tbl_TaxasDiarias[Taxa Considerada])),10),
IFERROR(_xlfn._xlws.FILTER(IF(IF(IF(Tbl_TaxasDiarias[Tipo]="Corporativo", Tbl_TaxasDiarias[Indexador])=$G30, Tbl_TaxasDiarias[Duration])=$J30, Tbl_TaxasDiarias[Taxa Considerada]),
IF(IF(IF(Tbl_TaxasDiarias[Tipo]="Corporativo", Tbl_TaxasDiarias[Indexador])=$G30, Tbl_TaxasDiarias[Duration])=$J30, Tbl_TaxasDiarias[Taxa Considerada])),10))), "-")</f>
        <v>5.5E-2</v>
      </c>
      <c r="I30" s="639">
        <v>2027</v>
      </c>
      <c r="J30" s="635" cm="1">
        <f t="array" ref="J30">IFERROR(_xlfn._xlws.FILTER(IF(IF(IF(Tbl_TaxasDiarias[Tipo]=$F30, Tbl_TaxasDiarias[Indexador])=$G30, Tbl_TaxasDiarias[Vencimento])=$I30, Tbl_TaxasDiarias[Duration]),
IF(IF(IF(Tbl_TaxasDiarias[Tipo]=$F30, Tbl_TaxasDiarias[Indexador])=$G30, Tbl_TaxasDiarias[Vencimento])=$I30, Tbl_TaxasDiarias[Duration])), "-")</f>
        <v>3.9245823783101335</v>
      </c>
      <c r="K30" s="205" t="s">
        <v>715</v>
      </c>
      <c r="L30" s="349" t="s">
        <v>1414</v>
      </c>
      <c r="M30" s="214" t="s">
        <v>1320</v>
      </c>
      <c r="N30" s="219" t="s">
        <v>34</v>
      </c>
      <c r="O30" s="219" t="s">
        <v>1362</v>
      </c>
      <c r="P30" s="283" t="s">
        <v>608</v>
      </c>
      <c r="Q30" s="161" t="s">
        <v>48</v>
      </c>
      <c r="R30" s="283">
        <f ca="1">IF(OR(LEFT($E30, 3) = "NTN", LEFT($E30, 3) = "LFT"), DATE(I30, 8, 15) - TODAY(), FLOOR(J30*365,1))</f>
        <v>1745</v>
      </c>
      <c r="S30" s="284" t="s">
        <v>34</v>
      </c>
      <c r="T30" s="163" t="str">
        <f t="shared" si="6"/>
        <v>-</v>
      </c>
      <c r="U30" s="285" t="s">
        <v>34</v>
      </c>
      <c r="V30" s="285" t="s">
        <v>1421</v>
      </c>
      <c r="W30" s="285" t="s">
        <v>34</v>
      </c>
      <c r="X30" s="286" t="s">
        <v>34</v>
      </c>
    </row>
    <row r="31" spans="1:24">
      <c r="E31" s="204" t="str">
        <f>IF(F31&lt;&gt;"CP",F31&amp;" "&amp;I31&amp;IF(F31="LFT"," - "&amp;"Liquidez Diária","")&amp;" ("&amp;IF(G31="PRE", "", G31)&amp;TEXT(H31,"0.00%")&amp;")","Títulos Privados - "&amp;IF(J31&lt;1,IF(J29=0, "Liquidez Diária (", J31*12&amp;" meses ("),IF(J31=1,"1 ano (",IF(ISNUMBER(J31)*1,J31&amp;" anos (","Liquidez Diária (")))&amp;IF(IF(G31="PRE", "", G31)="%CDI",TEXT(H31,"0.0%")&amp;" CDI)",IF(G31="PRE", "", G31)&amp;TEXT(H31,"0.00%")&amp;")"))</f>
        <v>Títulos Privados - 1 ano (IPCA+6.95%)</v>
      </c>
      <c r="F31" s="792" t="s">
        <v>2646</v>
      </c>
      <c r="G31" s="203" t="s">
        <v>1357</v>
      </c>
      <c r="H31" s="637" cm="1">
        <f t="array" ref="H31">IFERROR(IF(F31&lt;&gt;"CP", _xlfn._xlws.FILTER(IF(IF(IF(Tbl_TaxasDiarias[Tipo]=$F31, Tbl_TaxasDiarias[Indexador])=$G31, Tbl_TaxasDiarias[Vencimento])=$I31, Tbl_TaxasDiarias[Taxa Considerada]),
IF(IF(IF(Tbl_TaxasDiarias[Tipo]=$F31, Tbl_TaxasDiarias[Indexador])=$G31, Tbl_TaxasDiarias[Vencimento])=$I31, Tbl_TaxasDiarias[Taxa Considerada])),
MIN(IFERROR(_xlfn._xlws.FILTER(IF(IF(IF(Tbl_TaxasDiarias[Tipo]="Bancário", Tbl_TaxasDiarias[Indexador])=$G31, Tbl_TaxasDiarias[Duration])=$J31, Tbl_TaxasDiarias[Taxa Considerada]),
IF(IF(IF(Tbl_TaxasDiarias[Tipo]="Bancário", Tbl_TaxasDiarias[Indexador])=$G31, Tbl_TaxasDiarias[Duration])=$J31, Tbl_TaxasDiarias[Taxa Considerada])),10),
IFERROR(_xlfn._xlws.FILTER(IF(IF(IF(Tbl_TaxasDiarias[Tipo]="Corporativo", Tbl_TaxasDiarias[Indexador])=$G31, Tbl_TaxasDiarias[Duration])=$J31, Tbl_TaxasDiarias[Taxa Considerada]),
IF(IF(IF(Tbl_TaxasDiarias[Tipo]="Corporativo", Tbl_TaxasDiarias[Indexador])=$G31, Tbl_TaxasDiarias[Duration])=$J31, Tbl_TaxasDiarias[Taxa Considerada])),10))), "-")</f>
        <v>6.9500000000000006E-2</v>
      </c>
      <c r="I31" s="216" t="s">
        <v>34</v>
      </c>
      <c r="J31" s="640">
        <v>1</v>
      </c>
      <c r="K31" s="205" t="s">
        <v>1338</v>
      </c>
      <c r="L31" s="349" t="s">
        <v>34</v>
      </c>
      <c r="M31" s="214" t="s">
        <v>34</v>
      </c>
      <c r="N31" s="214" t="s">
        <v>34</v>
      </c>
      <c r="O31" s="214" t="s">
        <v>663</v>
      </c>
      <c r="P31" s="283" t="s">
        <v>608</v>
      </c>
      <c r="Q31" s="161" t="s">
        <v>48</v>
      </c>
      <c r="R31" s="283">
        <f t="shared" ca="1" si="5"/>
        <v>365</v>
      </c>
      <c r="S31" s="284" t="s">
        <v>34</v>
      </c>
      <c r="T31" s="163">
        <f t="shared" si="6"/>
        <v>2E-3</v>
      </c>
      <c r="U31" s="285" t="s">
        <v>34</v>
      </c>
      <c r="V31" s="285" t="s">
        <v>1421</v>
      </c>
      <c r="W31" s="285" t="s">
        <v>34</v>
      </c>
      <c r="X31" s="286" t="s">
        <v>34</v>
      </c>
    </row>
    <row r="32" spans="1:24">
      <c r="E32" s="204" t="str">
        <f t="shared" si="4"/>
        <v>Títulos Privados - 2 anos (IPCA+6.85%)</v>
      </c>
      <c r="F32" s="791" t="s">
        <v>2646</v>
      </c>
      <c r="G32" s="203" t="s">
        <v>1357</v>
      </c>
      <c r="H32" s="637" cm="1">
        <f t="array" ref="H32">IFERROR(IF(F32&lt;&gt;"CP", _xlfn._xlws.FILTER(IF(IF(IF(Tbl_TaxasDiarias[Tipo]=$F32, Tbl_TaxasDiarias[Indexador])=$G32, Tbl_TaxasDiarias[Vencimento])=$I32, Tbl_TaxasDiarias[Taxa Considerada]),
IF(IF(IF(Tbl_TaxasDiarias[Tipo]=$F32, Tbl_TaxasDiarias[Indexador])=$G32, Tbl_TaxasDiarias[Vencimento])=$I32, Tbl_TaxasDiarias[Taxa Considerada])),
MIN(IFERROR(_xlfn._xlws.FILTER(IF(IF(IF(Tbl_TaxasDiarias[Tipo]="Bancário", Tbl_TaxasDiarias[Indexador])=$G32, Tbl_TaxasDiarias[Duration])=$J32, Tbl_TaxasDiarias[Taxa Considerada]),
IF(IF(IF(Tbl_TaxasDiarias[Tipo]="Bancário", Tbl_TaxasDiarias[Indexador])=$G32, Tbl_TaxasDiarias[Duration])=$J32, Tbl_TaxasDiarias[Taxa Considerada])),10),
IFERROR(_xlfn._xlws.FILTER(IF(IF(IF(Tbl_TaxasDiarias[Tipo]="Corporativo", Tbl_TaxasDiarias[Indexador])=$G32, Tbl_TaxasDiarias[Duration])=$J32, Tbl_TaxasDiarias[Taxa Considerada]),
IF(IF(IF(Tbl_TaxasDiarias[Tipo]="Corporativo", Tbl_TaxasDiarias[Indexador])=$G32, Tbl_TaxasDiarias[Duration])=$J32, Tbl_TaxasDiarias[Taxa Considerada])),10))), "-")</f>
        <v>6.8500000000000005E-2</v>
      </c>
      <c r="I32" s="216" t="s">
        <v>34</v>
      </c>
      <c r="J32" s="640">
        <v>2</v>
      </c>
      <c r="K32" s="205" t="s">
        <v>1338</v>
      </c>
      <c r="L32" s="349" t="s">
        <v>34</v>
      </c>
      <c r="M32" s="214" t="s">
        <v>34</v>
      </c>
      <c r="N32" s="214" t="s">
        <v>34</v>
      </c>
      <c r="O32" s="214" t="s">
        <v>663</v>
      </c>
      <c r="P32" s="283" t="s">
        <v>608</v>
      </c>
      <c r="Q32" s="161" t="s">
        <v>48</v>
      </c>
      <c r="R32" s="283">
        <f t="shared" ca="1" si="5"/>
        <v>730</v>
      </c>
      <c r="S32" s="284" t="s">
        <v>34</v>
      </c>
      <c r="T32" s="163">
        <f t="shared" si="6"/>
        <v>2E-3</v>
      </c>
      <c r="U32" s="285" t="s">
        <v>34</v>
      </c>
      <c r="V32" s="285" t="s">
        <v>1421</v>
      </c>
      <c r="W32" s="285" t="s">
        <v>34</v>
      </c>
      <c r="X32" s="286" t="s">
        <v>34</v>
      </c>
    </row>
    <row r="33" spans="1:24">
      <c r="E33" s="204" t="str">
        <f t="shared" si="4"/>
        <v>Títulos Privados - 3 anos (IPCA+6.75%)</v>
      </c>
      <c r="F33" s="791" t="s">
        <v>2646</v>
      </c>
      <c r="G33" s="203" t="s">
        <v>1357</v>
      </c>
      <c r="H33" s="637" cm="1">
        <f t="array" ref="H33">IFERROR(IF(F33&lt;&gt;"CP", _xlfn._xlws.FILTER(IF(IF(IF(Tbl_TaxasDiarias[Tipo]=$F33, Tbl_TaxasDiarias[Indexador])=$G33, Tbl_TaxasDiarias[Vencimento])=$I33, Tbl_TaxasDiarias[Taxa Considerada]),
IF(IF(IF(Tbl_TaxasDiarias[Tipo]=$F33, Tbl_TaxasDiarias[Indexador])=$G33, Tbl_TaxasDiarias[Vencimento])=$I33, Tbl_TaxasDiarias[Taxa Considerada])),
MIN(IFERROR(_xlfn._xlws.FILTER(IF(IF(IF(Tbl_TaxasDiarias[Tipo]="Bancário", Tbl_TaxasDiarias[Indexador])=$G33, Tbl_TaxasDiarias[Duration])=$J33, Tbl_TaxasDiarias[Taxa Considerada]),
IF(IF(IF(Tbl_TaxasDiarias[Tipo]="Bancário", Tbl_TaxasDiarias[Indexador])=$G33, Tbl_TaxasDiarias[Duration])=$J33, Tbl_TaxasDiarias[Taxa Considerada])),10),
IFERROR(_xlfn._xlws.FILTER(IF(IF(IF(Tbl_TaxasDiarias[Tipo]="Corporativo", Tbl_TaxasDiarias[Indexador])=$G33, Tbl_TaxasDiarias[Duration])=$J33, Tbl_TaxasDiarias[Taxa Considerada]),
IF(IF(IF(Tbl_TaxasDiarias[Tipo]="Corporativo", Tbl_TaxasDiarias[Indexador])=$G33, Tbl_TaxasDiarias[Duration])=$J33, Tbl_TaxasDiarias[Taxa Considerada])),10))), "-")</f>
        <v>6.7500000000000004E-2</v>
      </c>
      <c r="I33" s="216" t="s">
        <v>34</v>
      </c>
      <c r="J33" s="640">
        <v>3</v>
      </c>
      <c r="K33" s="205" t="s">
        <v>1338</v>
      </c>
      <c r="L33" s="349" t="s">
        <v>34</v>
      </c>
      <c r="M33" s="214" t="s">
        <v>34</v>
      </c>
      <c r="N33" s="214" t="s">
        <v>34</v>
      </c>
      <c r="O33" s="214" t="s">
        <v>663</v>
      </c>
      <c r="P33" s="283" t="s">
        <v>608</v>
      </c>
      <c r="Q33" s="161" t="s">
        <v>48</v>
      </c>
      <c r="R33" s="283">
        <f t="shared" ca="1" si="5"/>
        <v>1095</v>
      </c>
      <c r="S33" s="284" t="s">
        <v>34</v>
      </c>
      <c r="T33" s="163">
        <f t="shared" si="6"/>
        <v>2E-3</v>
      </c>
      <c r="U33" s="285" t="s">
        <v>34</v>
      </c>
      <c r="V33" s="285" t="s">
        <v>1421</v>
      </c>
      <c r="W33" s="285" t="s">
        <v>34</v>
      </c>
      <c r="X33" s="286" t="s">
        <v>34</v>
      </c>
    </row>
    <row r="34" spans="1:24" ht="5.25" customHeight="1">
      <c r="E34" s="165"/>
      <c r="H34" s="206"/>
      <c r="I34" s="211"/>
    </row>
    <row r="35" spans="1:24" s="153" customFormat="1">
      <c r="A35" s="167"/>
      <c r="B35" s="190" t="s">
        <v>621</v>
      </c>
      <c r="C35" s="192" t="s">
        <v>865</v>
      </c>
      <c r="D35" s="190" t="str">
        <f>B35&amp;" "&amp;C35</f>
        <v>Inflação Média</v>
      </c>
      <c r="E35" s="158" t="s">
        <v>1373</v>
      </c>
      <c r="F35" s="158"/>
      <c r="G35" s="158"/>
      <c r="H35" s="207"/>
      <c r="I35" s="212"/>
      <c r="J35" s="159"/>
      <c r="K35" s="158"/>
      <c r="L35" s="158"/>
      <c r="M35" s="158"/>
      <c r="N35" s="158"/>
      <c r="O35" s="158"/>
      <c r="P35" s="158"/>
      <c r="Q35" s="158"/>
      <c r="R35" s="158"/>
      <c r="S35" s="158"/>
      <c r="T35" s="158"/>
      <c r="U35" s="178"/>
      <c r="V35" s="178"/>
      <c r="W35" s="178"/>
      <c r="X35" s="202"/>
    </row>
    <row r="36" spans="1:24">
      <c r="E36" s="204" t="str">
        <f>IF(F36&lt;&gt;"CP",F36&amp;" "&amp;I36&amp;IF(F36="LFT"," - "&amp;"Liquidez Diária","")&amp;" ("&amp;IF(G36="PRE", "", G36)&amp;TEXT(H36,"0.00%")&amp;")","Títulos Privados - "&amp;IF(J36&lt;1,IF(J30=0, "Liquidez Diária (", J36*12&amp;" meses ("),IF(J36=1,"1 ano (",IF(ISNUMBER(J36)*1,J36&amp;" anos (","Liquidez Diária (")))&amp;IF(IF(G36="PRE", "", G36)="%CDI",TEXT(H36,"0.0%")&amp;" CDI)",IF(G36="PRE", "", G36)&amp;TEXT(H36,"0.00%")&amp;")"))</f>
        <v>NTN-B 2028 (IPCA+5.50%)</v>
      </c>
      <c r="F36" s="214" t="s">
        <v>1359</v>
      </c>
      <c r="G36" s="203" t="s">
        <v>1357</v>
      </c>
      <c r="H36" s="637" cm="1">
        <f t="array" ref="H36">IFERROR(IF(F36&lt;&gt;"CP", _xlfn._xlws.FILTER(IF(IF(IF(Tbl_TaxasDiarias[Tipo]=$F36, Tbl_TaxasDiarias[Indexador])=$G36, Tbl_TaxasDiarias[Vencimento])=$I36, Tbl_TaxasDiarias[Taxa Considerada]),
IF(IF(IF(Tbl_TaxasDiarias[Tipo]=$F36, Tbl_TaxasDiarias[Indexador])=$G36, Tbl_TaxasDiarias[Vencimento])=$I36, Tbl_TaxasDiarias[Taxa Considerada])),
MIN(IFERROR(_xlfn._xlws.FILTER(IF(IF(IF(Tbl_TaxasDiarias[Tipo]="Bancário", Tbl_TaxasDiarias[Indexador])=$G36, Tbl_TaxasDiarias[Duration])=$J36, Tbl_TaxasDiarias[Taxa Considerada]),
IF(IF(IF(Tbl_TaxasDiarias[Tipo]="Bancário", Tbl_TaxasDiarias[Indexador])=$G36, Tbl_TaxasDiarias[Duration])=$J36, Tbl_TaxasDiarias[Taxa Considerada])),10),
IFERROR(_xlfn._xlws.FILTER(IF(IF(IF(Tbl_TaxasDiarias[Tipo]="Corporativo", Tbl_TaxasDiarias[Indexador])=$G36, Tbl_TaxasDiarias[Duration])=$J36, Tbl_TaxasDiarias[Taxa Considerada]),
IF(IF(IF(Tbl_TaxasDiarias[Tipo]="Corporativo", Tbl_TaxasDiarias[Indexador])=$G36, Tbl_TaxasDiarias[Duration])=$J36, Tbl_TaxasDiarias[Taxa Considerada])),10))), "-")</f>
        <v>5.5E-2</v>
      </c>
      <c r="I36" s="639">
        <v>2028</v>
      </c>
      <c r="J36" s="635" cm="1">
        <f t="array" ref="J36">IFERROR(_xlfn._xlws.FILTER(IF(IF(IF(Tbl_TaxasDiarias[Tipo]=$F36, Tbl_TaxasDiarias[Indexador])=$G36, Tbl_TaxasDiarias[Vencimento])=$I36, Tbl_TaxasDiarias[Duration]),
IF(IF(IF(Tbl_TaxasDiarias[Tipo]=$F36, Tbl_TaxasDiarias[Indexador])=$G36, Tbl_TaxasDiarias[Vencimento])=$I36, Tbl_TaxasDiarias[Duration])), "-")</f>
        <v>4.9164644615367283</v>
      </c>
      <c r="K36" s="205" t="s">
        <v>715</v>
      </c>
      <c r="L36" s="349" t="s">
        <v>1414</v>
      </c>
      <c r="M36" s="214" t="s">
        <v>1320</v>
      </c>
      <c r="N36" s="219" t="s">
        <v>34</v>
      </c>
      <c r="O36" s="219" t="s">
        <v>1362</v>
      </c>
      <c r="P36" s="283" t="s">
        <v>608</v>
      </c>
      <c r="Q36" s="161" t="s">
        <v>48</v>
      </c>
      <c r="R36" s="283">
        <f t="shared" ref="R36:R40" ca="1" si="7">IF(OR(LEFT($E36, 3) = "NTN", LEFT($E36, 3) = "LFT"), DATE(I36, 8, 15) - TODAY(), FLOOR(J36*365,1))</f>
        <v>2111</v>
      </c>
      <c r="S36" s="284" t="s">
        <v>34</v>
      </c>
      <c r="T36" s="163" t="str">
        <f>IF(OR(LEFT($E36,3)="LFT",LEFT($E36,3)="NTN"), "-", IF(LEFT($J36,3)="Liq", 0.03%, 0.2%))</f>
        <v>-</v>
      </c>
      <c r="U36" s="285" t="s">
        <v>34</v>
      </c>
      <c r="V36" s="285" t="s">
        <v>1421</v>
      </c>
      <c r="W36" s="285" t="s">
        <v>34</v>
      </c>
      <c r="X36" s="286" t="s">
        <v>34</v>
      </c>
    </row>
    <row r="37" spans="1:24">
      <c r="E37" s="204" t="str">
        <f t="shared" ref="E37:E40" si="8">IF(F37&lt;&gt;"CP",F37&amp;" "&amp;I37&amp;IF(F37="LFT"," - "&amp;"Liquidez Diária","")&amp;" ("&amp;IF(G37="PRE", "", G37)&amp;TEXT(H37,"0.00%")&amp;")","Títulos Privados - "&amp;IF(J37&lt;1,IF(J36=0, "Liquidez Diária (", J37*12&amp;" meses ("),IF(J37=1,"1 ano (",IF(ISNUMBER(J37)*1,J37&amp;" anos (","Liquidez Diária (")))&amp;IF(IF(G37="PRE", "", G37)="%CDI",TEXT(H37,"0.0%")&amp;" CDI)",IF(G37="PRE", "", G37)&amp;TEXT(H37,"0.00%")&amp;")"))</f>
        <v>NTN-B 2030 (IPCA+5.55%)</v>
      </c>
      <c r="F37" s="214" t="s">
        <v>1359</v>
      </c>
      <c r="G37" s="203" t="s">
        <v>1357</v>
      </c>
      <c r="H37" s="637" cm="1">
        <f t="array" ref="H37">IFERROR(IF(F37&lt;&gt;"CP", _xlfn._xlws.FILTER(IF(IF(IF(Tbl_TaxasDiarias[Tipo]=$F37, Tbl_TaxasDiarias[Indexador])=$G37, Tbl_TaxasDiarias[Vencimento])=$I37, Tbl_TaxasDiarias[Taxa Considerada]),
IF(IF(IF(Tbl_TaxasDiarias[Tipo]=$F37, Tbl_TaxasDiarias[Indexador])=$G37, Tbl_TaxasDiarias[Vencimento])=$I37, Tbl_TaxasDiarias[Taxa Considerada])),
MIN(IFERROR(_xlfn._xlws.FILTER(IF(IF(IF(Tbl_TaxasDiarias[Tipo]="Bancário", Tbl_TaxasDiarias[Indexador])=$G37, Tbl_TaxasDiarias[Duration])=$J37, Tbl_TaxasDiarias[Taxa Considerada]),
IF(IF(IF(Tbl_TaxasDiarias[Tipo]="Bancário", Tbl_TaxasDiarias[Indexador])=$G37, Tbl_TaxasDiarias[Duration])=$J37, Tbl_TaxasDiarias[Taxa Considerada])),10),
IFERROR(_xlfn._xlws.FILTER(IF(IF(IF(Tbl_TaxasDiarias[Tipo]="Corporativo", Tbl_TaxasDiarias[Indexador])=$G37, Tbl_TaxasDiarias[Duration])=$J37, Tbl_TaxasDiarias[Taxa Considerada]),
IF(IF(IF(Tbl_TaxasDiarias[Tipo]="Corporativo", Tbl_TaxasDiarias[Indexador])=$G37, Tbl_TaxasDiarias[Duration])=$J37, Tbl_TaxasDiarias[Taxa Considerada])),10))), "-")</f>
        <v>5.5500000000000001E-2</v>
      </c>
      <c r="I37" s="639">
        <v>2030</v>
      </c>
      <c r="J37" s="635" cm="1">
        <f t="array" ref="J37">IFERROR(_xlfn._xlws.FILTER(IF(IF(IF(Tbl_TaxasDiarias[Tipo]=$F37, Tbl_TaxasDiarias[Indexador])=$G37, Tbl_TaxasDiarias[Vencimento])=$I37, Tbl_TaxasDiarias[Duration]),
IF(IF(IF(Tbl_TaxasDiarias[Tipo]=$F37, Tbl_TaxasDiarias[Indexador])=$G37, Tbl_TaxasDiarias[Vencimento])=$I37, Tbl_TaxasDiarias[Duration])), "-")</f>
        <v>6.2695712551470706</v>
      </c>
      <c r="K37" s="205" t="s">
        <v>715</v>
      </c>
      <c r="L37" s="349" t="s">
        <v>1414</v>
      </c>
      <c r="M37" s="214" t="s">
        <v>1320</v>
      </c>
      <c r="N37" s="219" t="s">
        <v>34</v>
      </c>
      <c r="O37" s="219" t="s">
        <v>1362</v>
      </c>
      <c r="P37" s="283" t="s">
        <v>608</v>
      </c>
      <c r="Q37" s="161" t="s">
        <v>48</v>
      </c>
      <c r="R37" s="283">
        <f t="shared" ca="1" si="7"/>
        <v>2841</v>
      </c>
      <c r="S37" s="284" t="s">
        <v>34</v>
      </c>
      <c r="T37" s="163" t="str">
        <f>IF(OR(LEFT($E37,3)="LFT",LEFT($E37,3)="NTN"), "-", IF(LEFT($J37,3)="Liq", 0.03%, 0.2%))</f>
        <v>-</v>
      </c>
      <c r="U37" s="285" t="s">
        <v>34</v>
      </c>
      <c r="V37" s="285" t="s">
        <v>1421</v>
      </c>
      <c r="W37" s="285" t="s">
        <v>34</v>
      </c>
      <c r="X37" s="286" t="s">
        <v>34</v>
      </c>
    </row>
    <row r="38" spans="1:24">
      <c r="E38" s="204" t="str">
        <f t="shared" si="8"/>
        <v>Títulos Privados - 4 anos (IPCA+6.65%)</v>
      </c>
      <c r="F38" s="791" t="s">
        <v>2646</v>
      </c>
      <c r="G38" s="203" t="s">
        <v>1357</v>
      </c>
      <c r="H38" s="637" cm="1">
        <f t="array" ref="H38">IFERROR(IF(F38&lt;&gt;"CP", _xlfn._xlws.FILTER(IF(IF(IF(Tbl_TaxasDiarias[Tipo]=$F38, Tbl_TaxasDiarias[Indexador])=$G38, Tbl_TaxasDiarias[Vencimento])=$I38, Tbl_TaxasDiarias[Taxa Considerada]),
IF(IF(IF(Tbl_TaxasDiarias[Tipo]=$F38, Tbl_TaxasDiarias[Indexador])=$G38, Tbl_TaxasDiarias[Vencimento])=$I38, Tbl_TaxasDiarias[Taxa Considerada])),
MIN(IFERROR(_xlfn._xlws.FILTER(IF(IF(IF(Tbl_TaxasDiarias[Tipo]="Bancário", Tbl_TaxasDiarias[Indexador])=$G38, Tbl_TaxasDiarias[Duration])=$J38, Tbl_TaxasDiarias[Taxa Considerada]),
IF(IF(IF(Tbl_TaxasDiarias[Tipo]="Bancário", Tbl_TaxasDiarias[Indexador])=$G38, Tbl_TaxasDiarias[Duration])=$J38, Tbl_TaxasDiarias[Taxa Considerada])),10),
IFERROR(_xlfn._xlws.FILTER(IF(IF(IF(Tbl_TaxasDiarias[Tipo]="Corporativo", Tbl_TaxasDiarias[Indexador])=$G38, Tbl_TaxasDiarias[Duration])=$J38, Tbl_TaxasDiarias[Taxa Considerada]),
IF(IF(IF(Tbl_TaxasDiarias[Tipo]="Corporativo", Tbl_TaxasDiarias[Indexador])=$G38, Tbl_TaxasDiarias[Duration])=$J38, Tbl_TaxasDiarias[Taxa Considerada])),10))), "-")</f>
        <v>6.6500000000000004E-2</v>
      </c>
      <c r="I38" s="216" t="s">
        <v>34</v>
      </c>
      <c r="J38" s="640">
        <v>4</v>
      </c>
      <c r="K38" s="217" t="s">
        <v>715</v>
      </c>
      <c r="L38" s="349" t="s">
        <v>34</v>
      </c>
      <c r="M38" s="214" t="s">
        <v>34</v>
      </c>
      <c r="N38" s="214" t="s">
        <v>34</v>
      </c>
      <c r="O38" s="214" t="s">
        <v>663</v>
      </c>
      <c r="P38" s="283" t="s">
        <v>608</v>
      </c>
      <c r="Q38" s="161" t="s">
        <v>48</v>
      </c>
      <c r="R38" s="283">
        <f t="shared" ca="1" si="7"/>
        <v>1460</v>
      </c>
      <c r="S38" s="284" t="s">
        <v>34</v>
      </c>
      <c r="T38" s="163">
        <f>IF(OR(LEFT($E38,3)="LFT",LEFT($E38,3)="NTN"), "-", IF(LEFT($J38,3)="Liq", 0.03%, 0.2%))</f>
        <v>2E-3</v>
      </c>
      <c r="U38" s="285" t="s">
        <v>34</v>
      </c>
      <c r="V38" s="285" t="s">
        <v>1421</v>
      </c>
      <c r="W38" s="285" t="s">
        <v>34</v>
      </c>
      <c r="X38" s="286" t="s">
        <v>34</v>
      </c>
    </row>
    <row r="39" spans="1:24">
      <c r="E39" s="204" t="str">
        <f t="shared" si="8"/>
        <v>Títulos Privados - 5 anos (IPCA+6.60%)</v>
      </c>
      <c r="F39" s="791" t="s">
        <v>2646</v>
      </c>
      <c r="G39" s="203" t="s">
        <v>1357</v>
      </c>
      <c r="H39" s="637" cm="1">
        <f t="array" ref="H39">IFERROR(IF(F39&lt;&gt;"CP", _xlfn._xlws.FILTER(IF(IF(IF(Tbl_TaxasDiarias[Tipo]=$F39, Tbl_TaxasDiarias[Indexador])=$G39, Tbl_TaxasDiarias[Vencimento])=$I39, Tbl_TaxasDiarias[Taxa Considerada]),
IF(IF(IF(Tbl_TaxasDiarias[Tipo]=$F39, Tbl_TaxasDiarias[Indexador])=$G39, Tbl_TaxasDiarias[Vencimento])=$I39, Tbl_TaxasDiarias[Taxa Considerada])),
MIN(IFERROR(_xlfn._xlws.FILTER(IF(IF(IF(Tbl_TaxasDiarias[Tipo]="Bancário", Tbl_TaxasDiarias[Indexador])=$G39, Tbl_TaxasDiarias[Duration])=$J39, Tbl_TaxasDiarias[Taxa Considerada]),
IF(IF(IF(Tbl_TaxasDiarias[Tipo]="Bancário", Tbl_TaxasDiarias[Indexador])=$G39, Tbl_TaxasDiarias[Duration])=$J39, Tbl_TaxasDiarias[Taxa Considerada])),10),
IFERROR(_xlfn._xlws.FILTER(IF(IF(IF(Tbl_TaxasDiarias[Tipo]="Corporativo", Tbl_TaxasDiarias[Indexador])=$G39, Tbl_TaxasDiarias[Duration])=$J39, Tbl_TaxasDiarias[Taxa Considerada]),
IF(IF(IF(Tbl_TaxasDiarias[Tipo]="Corporativo", Tbl_TaxasDiarias[Indexador])=$G39, Tbl_TaxasDiarias[Duration])=$J39, Tbl_TaxasDiarias[Taxa Considerada])),10))), "-")</f>
        <v>6.6000000000000003E-2</v>
      </c>
      <c r="I39" s="216" t="s">
        <v>34</v>
      </c>
      <c r="J39" s="640">
        <v>5</v>
      </c>
      <c r="K39" s="205" t="s">
        <v>715</v>
      </c>
      <c r="L39" s="349" t="s">
        <v>34</v>
      </c>
      <c r="M39" s="214" t="s">
        <v>34</v>
      </c>
      <c r="N39" s="214" t="s">
        <v>34</v>
      </c>
      <c r="O39" s="214" t="s">
        <v>663</v>
      </c>
      <c r="P39" s="283" t="s">
        <v>608</v>
      </c>
      <c r="Q39" s="161" t="s">
        <v>48</v>
      </c>
      <c r="R39" s="283">
        <f t="shared" ca="1" si="7"/>
        <v>1825</v>
      </c>
      <c r="S39" s="284" t="s">
        <v>34</v>
      </c>
      <c r="T39" s="163">
        <f>IF(OR(LEFT($E39,3)="LFT",LEFT($E39,3)="NTN"), "-", IF(LEFT($J39,3)="Liq", 0.03%, 0.2%))</f>
        <v>2E-3</v>
      </c>
      <c r="U39" s="285" t="s">
        <v>34</v>
      </c>
      <c r="V39" s="285" t="s">
        <v>1421</v>
      </c>
      <c r="W39" s="285" t="s">
        <v>34</v>
      </c>
      <c r="X39" s="286" t="s">
        <v>34</v>
      </c>
    </row>
    <row r="40" spans="1:24">
      <c r="E40" s="204" t="str">
        <f t="shared" si="8"/>
        <v>Títulos Privados - 6 anos (IPCA+7.95%)</v>
      </c>
      <c r="F40" s="791" t="s">
        <v>2646</v>
      </c>
      <c r="G40" s="203" t="s">
        <v>1357</v>
      </c>
      <c r="H40" s="637" cm="1">
        <f t="array" ref="H40">IFERROR(IF(F40&lt;&gt;"CP", _xlfn._xlws.FILTER(IF(IF(IF(Tbl_TaxasDiarias[Tipo]=$F40, Tbl_TaxasDiarias[Indexador])=$G40, Tbl_TaxasDiarias[Vencimento])=$I40, Tbl_TaxasDiarias[Taxa Considerada]),
IF(IF(IF(Tbl_TaxasDiarias[Tipo]=$F40, Tbl_TaxasDiarias[Indexador])=$G40, Tbl_TaxasDiarias[Vencimento])=$I40, Tbl_TaxasDiarias[Taxa Considerada])),
MIN(IFERROR(_xlfn._xlws.FILTER(IF(IF(IF(Tbl_TaxasDiarias[Tipo]="Bancário", Tbl_TaxasDiarias[Indexador])=$G40, Tbl_TaxasDiarias[Duration])=$J40, Tbl_TaxasDiarias[Taxa Considerada]),
IF(IF(IF(Tbl_TaxasDiarias[Tipo]="Bancário", Tbl_TaxasDiarias[Indexador])=$G40, Tbl_TaxasDiarias[Duration])=$J40, Tbl_TaxasDiarias[Taxa Considerada])),10),
IFERROR(_xlfn._xlws.FILTER(IF(IF(IF(Tbl_TaxasDiarias[Tipo]="Corporativo", Tbl_TaxasDiarias[Indexador])=$G40, Tbl_TaxasDiarias[Duration])=$J40, Tbl_TaxasDiarias[Taxa Considerada]),
IF(IF(IF(Tbl_TaxasDiarias[Tipo]="Corporativo", Tbl_TaxasDiarias[Indexador])=$G40, Tbl_TaxasDiarias[Duration])=$J40, Tbl_TaxasDiarias[Taxa Considerada])),10))), "-")</f>
        <v>7.9500000000000001E-2</v>
      </c>
      <c r="I40" s="216" t="s">
        <v>34</v>
      </c>
      <c r="J40" s="640">
        <v>6</v>
      </c>
      <c r="K40" s="205" t="s">
        <v>715</v>
      </c>
      <c r="L40" s="349" t="s">
        <v>34</v>
      </c>
      <c r="M40" s="214" t="s">
        <v>34</v>
      </c>
      <c r="N40" s="214" t="s">
        <v>34</v>
      </c>
      <c r="O40" s="214" t="s">
        <v>663</v>
      </c>
      <c r="P40" s="283" t="s">
        <v>608</v>
      </c>
      <c r="Q40" s="161" t="s">
        <v>48</v>
      </c>
      <c r="R40" s="283">
        <f t="shared" ca="1" si="7"/>
        <v>2190</v>
      </c>
      <c r="S40" s="284" t="s">
        <v>34</v>
      </c>
      <c r="T40" s="163">
        <f>IF(OR(LEFT($E40,3)="LFT",LEFT($E40,3)="NTN"), "-", IF(LEFT($J40,3)="Liq", 0.03%, 0.2%))</f>
        <v>2E-3</v>
      </c>
      <c r="U40" s="285" t="s">
        <v>34</v>
      </c>
      <c r="V40" s="285" t="s">
        <v>1421</v>
      </c>
      <c r="W40" s="285" t="s">
        <v>34</v>
      </c>
      <c r="X40" s="286" t="s">
        <v>34</v>
      </c>
    </row>
    <row r="41" spans="1:24">
      <c r="E41" s="634" t="s">
        <v>1434</v>
      </c>
      <c r="F41" s="791" t="s">
        <v>2646</v>
      </c>
      <c r="G41" s="203" t="s">
        <v>1357</v>
      </c>
      <c r="H41" s="423">
        <f>MROUND((((1+H36)*(1+5%)-1)/0.85+1)/(1+5%)*(1+2.2%)-1,0.05%)</f>
        <v>9.6500000000000002E-2</v>
      </c>
      <c r="I41" s="216" t="s">
        <v>34</v>
      </c>
      <c r="J41" s="640">
        <v>6</v>
      </c>
      <c r="K41" s="217" t="s">
        <v>715</v>
      </c>
      <c r="L41" s="349" t="s">
        <v>34</v>
      </c>
      <c r="M41" s="622" t="s">
        <v>1320</v>
      </c>
      <c r="N41" s="214" t="s">
        <v>34</v>
      </c>
      <c r="O41" s="214" t="s">
        <v>663</v>
      </c>
      <c r="P41" s="283" t="s">
        <v>608</v>
      </c>
      <c r="Q41" s="161" t="s">
        <v>48</v>
      </c>
      <c r="R41" s="283">
        <v>2</v>
      </c>
      <c r="S41" s="284">
        <v>7.4999999999999997E-3</v>
      </c>
      <c r="T41" s="424" t="s">
        <v>34</v>
      </c>
      <c r="U41" s="285">
        <v>100</v>
      </c>
      <c r="V41" s="285" t="s">
        <v>1421</v>
      </c>
      <c r="W41" s="285">
        <v>470000000</v>
      </c>
      <c r="X41" s="286">
        <v>44309</v>
      </c>
    </row>
    <row r="42" spans="1:24" ht="5.25" customHeight="1">
      <c r="E42" s="165"/>
      <c r="H42" s="206"/>
      <c r="I42" s="211"/>
    </row>
    <row r="43" spans="1:24" s="153" customFormat="1">
      <c r="A43" s="167"/>
      <c r="B43" s="190" t="s">
        <v>621</v>
      </c>
      <c r="C43" s="192" t="s">
        <v>866</v>
      </c>
      <c r="D43" s="190" t="str">
        <f>B43&amp;" "&amp;C43</f>
        <v>Inflação Longa</v>
      </c>
      <c r="E43" s="158" t="s">
        <v>1367</v>
      </c>
      <c r="F43" s="158"/>
      <c r="G43" s="158"/>
      <c r="H43" s="207"/>
      <c r="I43" s="212"/>
      <c r="J43" s="159"/>
      <c r="K43" s="158"/>
      <c r="L43" s="158"/>
      <c r="M43" s="158"/>
      <c r="N43" s="158"/>
      <c r="O43" s="158"/>
      <c r="P43" s="158"/>
      <c r="Q43" s="158"/>
      <c r="R43" s="158"/>
      <c r="S43" s="158"/>
      <c r="T43" s="158"/>
      <c r="U43" s="178"/>
      <c r="V43" s="178"/>
      <c r="W43" s="178"/>
      <c r="X43" s="202"/>
    </row>
    <row r="44" spans="1:24">
      <c r="E44" s="204" t="str">
        <f t="shared" ref="E44:E48" si="9">IF(F44&lt;&gt;"CP",F44&amp;" "&amp;I44&amp;IF(F44="LFT"," - "&amp;"Liquidez Diária","")&amp;" ("&amp;IF(G44="PRE", "", G44)&amp;TEXT(H44,"0.00%")&amp;")","Títulos Privados - "&amp;IF(J44&lt;1,IF(J43=0, "Liquidez Diária (", J44*12&amp;" meses ("),IF(J44=1,"1 ano (",IF(ISNUMBER(J44)*1,J44&amp;" anos (","Liquidez Diária (")))&amp;IF(IF(G44="PRE", "", G44)="%CDI",TEXT(H44,"0.0%")&amp;" CDI)",IF(G44="PRE", "", G44)&amp;TEXT(H44,"0.00%")&amp;")"))</f>
        <v>NTN-B 2032 (IPCA+5.65%)</v>
      </c>
      <c r="F44" s="214" t="s">
        <v>1359</v>
      </c>
      <c r="G44" s="203" t="s">
        <v>1357</v>
      </c>
      <c r="H44" s="637" cm="1">
        <f t="array" ref="H44">IFERROR(IF(F44&lt;&gt;"CP", _xlfn._xlws.FILTER(IF(IF(IF(Tbl_TaxasDiarias[Tipo]=$F44, Tbl_TaxasDiarias[Indexador])=$G44, Tbl_TaxasDiarias[Vencimento])=$I44, Tbl_TaxasDiarias[Taxa Considerada]),
IF(IF(IF(Tbl_TaxasDiarias[Tipo]=$F44, Tbl_TaxasDiarias[Indexador])=$G44, Tbl_TaxasDiarias[Vencimento])=$I44, Tbl_TaxasDiarias[Taxa Considerada])),
MIN(IFERROR(_xlfn._xlws.FILTER(IF(IF(IF(Tbl_TaxasDiarias[Tipo]="Bancário", Tbl_TaxasDiarias[Indexador])=$G44, Tbl_TaxasDiarias[Duration])=$J44, Tbl_TaxasDiarias[Taxa Considerada]),
IF(IF(IF(Tbl_TaxasDiarias[Tipo]="Bancário", Tbl_TaxasDiarias[Indexador])=$G44, Tbl_TaxasDiarias[Duration])=$J44, Tbl_TaxasDiarias[Taxa Considerada])),10),
IFERROR(_xlfn._xlws.FILTER(IF(IF(IF(Tbl_TaxasDiarias[Tipo]="Corporativo", Tbl_TaxasDiarias[Indexador])=$G44, Tbl_TaxasDiarias[Duration])=$J44, Tbl_TaxasDiarias[Taxa Considerada]),
IF(IF(IF(Tbl_TaxasDiarias[Tipo]="Corporativo", Tbl_TaxasDiarias[Indexador])=$G44, Tbl_TaxasDiarias[Duration])=$J44, Tbl_TaxasDiarias[Taxa Considerada])),10))), "-")</f>
        <v>5.6500000000000002E-2</v>
      </c>
      <c r="I44" s="639">
        <v>2032</v>
      </c>
      <c r="J44" s="635" cm="1">
        <f t="array" ref="J44">IFERROR(_xlfn._xlws.FILTER(IF(IF(IF(Tbl_TaxasDiarias[Tipo]=$F44, Tbl_TaxasDiarias[Indexador])=$G44, Tbl_TaxasDiarias[Vencimento])=$I44, Tbl_TaxasDiarias[Duration]),
IF(IF(IF(Tbl_TaxasDiarias[Tipo]=$F44, Tbl_TaxasDiarias[Indexador])=$G44, Tbl_TaxasDiarias[Vencimento])=$I44, Tbl_TaxasDiarias[Duration])), "-")</f>
        <v>7.485351948939015</v>
      </c>
      <c r="K44" s="205" t="s">
        <v>1338</v>
      </c>
      <c r="L44" s="219" t="s">
        <v>1414</v>
      </c>
      <c r="M44" s="214" t="s">
        <v>1320</v>
      </c>
      <c r="N44" s="219" t="s">
        <v>34</v>
      </c>
      <c r="O44" s="219" t="s">
        <v>1362</v>
      </c>
      <c r="P44" s="283" t="s">
        <v>608</v>
      </c>
      <c r="Q44" s="161" t="s">
        <v>48</v>
      </c>
      <c r="R44" s="283">
        <f ca="1">IF(OR(LEFT($E44, 3) = "NTN", LEFT($E44, 3) = "LFT"), DATE(I44, 8, 15) - TODAY(), FLOOR(J44*365,1))</f>
        <v>3572</v>
      </c>
      <c r="S44" s="284" t="s">
        <v>34</v>
      </c>
      <c r="T44" s="163" t="str">
        <f>IF(OR(LEFT($E44,3)="LFT",LEFT($E44,3)="NTN"), "-", IF(LEFT($J44,3)="Liq", 0.03%, 0.2%))</f>
        <v>-</v>
      </c>
      <c r="U44" s="285" t="s">
        <v>34</v>
      </c>
      <c r="V44" s="285" t="s">
        <v>1421</v>
      </c>
      <c r="W44" s="285" t="s">
        <v>34</v>
      </c>
      <c r="X44" s="286" t="s">
        <v>34</v>
      </c>
    </row>
    <row r="45" spans="1:24">
      <c r="E45" s="204" t="str">
        <f t="shared" si="9"/>
        <v>NTN-B 2035 (IPCA+5.65%)</v>
      </c>
      <c r="F45" s="214" t="s">
        <v>1359</v>
      </c>
      <c r="G45" s="203" t="s">
        <v>1357</v>
      </c>
      <c r="H45" s="637" cm="1">
        <f t="array" ref="H45">IFERROR(IF(F45&lt;&gt;"CP", _xlfn._xlws.FILTER(IF(IF(IF(Tbl_TaxasDiarias[Tipo]=$F45, Tbl_TaxasDiarias[Indexador])=$G45, Tbl_TaxasDiarias[Vencimento])=$I45, Tbl_TaxasDiarias[Taxa Considerada]),
IF(IF(IF(Tbl_TaxasDiarias[Tipo]=$F45, Tbl_TaxasDiarias[Indexador])=$G45, Tbl_TaxasDiarias[Vencimento])=$I45, Tbl_TaxasDiarias[Taxa Considerada])),
MIN(IFERROR(_xlfn._xlws.FILTER(IF(IF(IF(Tbl_TaxasDiarias[Tipo]="Bancário", Tbl_TaxasDiarias[Indexador])=$G45, Tbl_TaxasDiarias[Duration])=$J45, Tbl_TaxasDiarias[Taxa Considerada]),
IF(IF(IF(Tbl_TaxasDiarias[Tipo]="Bancário", Tbl_TaxasDiarias[Indexador])=$G45, Tbl_TaxasDiarias[Duration])=$J45, Tbl_TaxasDiarias[Taxa Considerada])),10),
IFERROR(_xlfn._xlws.FILTER(IF(IF(IF(Tbl_TaxasDiarias[Tipo]="Corporativo", Tbl_TaxasDiarias[Indexador])=$G45, Tbl_TaxasDiarias[Duration])=$J45, Tbl_TaxasDiarias[Taxa Considerada]),
IF(IF(IF(Tbl_TaxasDiarias[Tipo]="Corporativo", Tbl_TaxasDiarias[Indexador])=$G45, Tbl_TaxasDiarias[Duration])=$J45, Tbl_TaxasDiarias[Taxa Considerada])),10))), "-")</f>
        <v>5.6500000000000002E-2</v>
      </c>
      <c r="I45" s="639">
        <v>2035</v>
      </c>
      <c r="J45" s="635" cm="1">
        <f t="array" ref="J45">IFERROR(_xlfn._xlws.FILTER(IF(IF(IF(Tbl_TaxasDiarias[Tipo]=$F45, Tbl_TaxasDiarias[Indexador])=$G45, Tbl_TaxasDiarias[Vencimento])=$I45, Tbl_TaxasDiarias[Duration]),
IF(IF(IF(Tbl_TaxasDiarias[Tipo]=$F45, Tbl_TaxasDiarias[Indexador])=$G45, Tbl_TaxasDiarias[Vencimento])=$I45, Tbl_TaxasDiarias[Duration])), "-")</f>
        <v>8.8086663992879526</v>
      </c>
      <c r="K45" s="205" t="s">
        <v>1338</v>
      </c>
      <c r="L45" s="219" t="s">
        <v>1414</v>
      </c>
      <c r="M45" s="214" t="s">
        <v>1320</v>
      </c>
      <c r="N45" s="219" t="s">
        <v>34</v>
      </c>
      <c r="O45" s="219" t="s">
        <v>1362</v>
      </c>
      <c r="P45" s="283" t="s">
        <v>608</v>
      </c>
      <c r="Q45" s="161" t="s">
        <v>48</v>
      </c>
      <c r="R45" s="283">
        <f ca="1">IF(OR(LEFT($E45, 3) = "NTN", LEFT($E45, 3) = "LFT"), DATE(I45, 8, 15) - TODAY(), FLOOR(J45*365,1))</f>
        <v>4667</v>
      </c>
      <c r="S45" s="284" t="s">
        <v>34</v>
      </c>
      <c r="T45" s="163" t="str">
        <f>IF(OR(LEFT($E45,3)="LFT",LEFT($E45,3)="NTN"), "-", IF(LEFT($J45,3)="Liq", 0.03%, 0.2%))</f>
        <v>-</v>
      </c>
      <c r="U45" s="285" t="s">
        <v>34</v>
      </c>
      <c r="V45" s="285" t="s">
        <v>1421</v>
      </c>
      <c r="W45" s="285" t="s">
        <v>34</v>
      </c>
      <c r="X45" s="286" t="s">
        <v>34</v>
      </c>
    </row>
    <row r="46" spans="1:24">
      <c r="E46" s="204" t="str">
        <f t="shared" si="9"/>
        <v>Títulos Privados - 8 anos (IPCA+8.45%)</v>
      </c>
      <c r="F46" s="791" t="s">
        <v>2646</v>
      </c>
      <c r="G46" s="203" t="s">
        <v>1357</v>
      </c>
      <c r="H46" s="637" cm="1">
        <f t="array" ref="H46">IFERROR(IF(F46&lt;&gt;"CP", _xlfn._xlws.FILTER(IF(IF(IF(Tbl_TaxasDiarias[Tipo]=$F46, Tbl_TaxasDiarias[Indexador])=$G46, Tbl_TaxasDiarias[Vencimento])=$I46, Tbl_TaxasDiarias[Taxa Considerada]),
IF(IF(IF(Tbl_TaxasDiarias[Tipo]=$F46, Tbl_TaxasDiarias[Indexador])=$G46, Tbl_TaxasDiarias[Vencimento])=$I46, Tbl_TaxasDiarias[Taxa Considerada])),
MIN(IFERROR(_xlfn._xlws.FILTER(IF(IF(IF(Tbl_TaxasDiarias[Tipo]="Bancário", Tbl_TaxasDiarias[Indexador])=$G46, Tbl_TaxasDiarias[Duration])=$J46, Tbl_TaxasDiarias[Taxa Considerada]),
IF(IF(IF(Tbl_TaxasDiarias[Tipo]="Bancário", Tbl_TaxasDiarias[Indexador])=$G46, Tbl_TaxasDiarias[Duration])=$J46, Tbl_TaxasDiarias[Taxa Considerada])),10),
IFERROR(_xlfn._xlws.FILTER(IF(IF(IF(Tbl_TaxasDiarias[Tipo]="Corporativo", Tbl_TaxasDiarias[Indexador])=$G46, Tbl_TaxasDiarias[Duration])=$J46, Tbl_TaxasDiarias[Taxa Considerada]),
IF(IF(IF(Tbl_TaxasDiarias[Tipo]="Corporativo", Tbl_TaxasDiarias[Indexador])=$G46, Tbl_TaxasDiarias[Duration])=$J46, Tbl_TaxasDiarias[Taxa Considerada])),10))), "-")</f>
        <v>8.4500000000000006E-2</v>
      </c>
      <c r="I46" s="216" t="s">
        <v>34</v>
      </c>
      <c r="J46" s="640">
        <v>8</v>
      </c>
      <c r="K46" s="205" t="s">
        <v>1338</v>
      </c>
      <c r="L46" s="349" t="s">
        <v>34</v>
      </c>
      <c r="M46" s="214" t="s">
        <v>34</v>
      </c>
      <c r="N46" s="214" t="s">
        <v>34</v>
      </c>
      <c r="O46" s="214" t="s">
        <v>663</v>
      </c>
      <c r="P46" s="283" t="s">
        <v>608</v>
      </c>
      <c r="Q46" s="161" t="s">
        <v>48</v>
      </c>
      <c r="R46" s="283">
        <f ca="1">IF(OR(LEFT($E46, 3) = "NTN", LEFT($E46, 3) = "LFT"), DATE(I46, 8, 15) - TODAY(), FLOOR(J46*365,1))</f>
        <v>2920</v>
      </c>
      <c r="S46" s="284" t="s">
        <v>34</v>
      </c>
      <c r="T46" s="163">
        <f>IF(OR(LEFT($E46,3)="LFT",LEFT($E46,3)="NTN"), "-", IF(LEFT($J46,3)="Liq", 0.03%, 0.2%))</f>
        <v>2E-3</v>
      </c>
      <c r="U46" s="285" t="s">
        <v>34</v>
      </c>
      <c r="V46" s="285" t="s">
        <v>1421</v>
      </c>
      <c r="W46" s="285" t="s">
        <v>34</v>
      </c>
      <c r="X46" s="286" t="s">
        <v>34</v>
      </c>
    </row>
    <row r="47" spans="1:24">
      <c r="E47" s="204" t="str">
        <f t="shared" si="9"/>
        <v>Títulos Privados - 9 anos (IPCA+8.10%)</v>
      </c>
      <c r="F47" s="791" t="s">
        <v>2646</v>
      </c>
      <c r="G47" s="203" t="s">
        <v>1357</v>
      </c>
      <c r="H47" s="637" cm="1">
        <f t="array" ref="H47">IFERROR(IF(F47&lt;&gt;"CP", _xlfn._xlws.FILTER(IF(IF(IF(Tbl_TaxasDiarias[Tipo]=$F47, Tbl_TaxasDiarias[Indexador])=$G47, Tbl_TaxasDiarias[Vencimento])=$I47, Tbl_TaxasDiarias[Taxa Considerada]),
IF(IF(IF(Tbl_TaxasDiarias[Tipo]=$F47, Tbl_TaxasDiarias[Indexador])=$G47, Tbl_TaxasDiarias[Vencimento])=$I47, Tbl_TaxasDiarias[Taxa Considerada])),
MIN(IFERROR(_xlfn._xlws.FILTER(IF(IF(IF(Tbl_TaxasDiarias[Tipo]="Bancário", Tbl_TaxasDiarias[Indexador])=$G47, Tbl_TaxasDiarias[Duration])=$J47, Tbl_TaxasDiarias[Taxa Considerada]),
IF(IF(IF(Tbl_TaxasDiarias[Tipo]="Bancário", Tbl_TaxasDiarias[Indexador])=$G47, Tbl_TaxasDiarias[Duration])=$J47, Tbl_TaxasDiarias[Taxa Considerada])),10),
IFERROR(_xlfn._xlws.FILTER(IF(IF(IF(Tbl_TaxasDiarias[Tipo]="Corporativo", Tbl_TaxasDiarias[Indexador])=$G47, Tbl_TaxasDiarias[Duration])=$J47, Tbl_TaxasDiarias[Taxa Considerada]),
IF(IF(IF(Tbl_TaxasDiarias[Tipo]="Corporativo", Tbl_TaxasDiarias[Indexador])=$G47, Tbl_TaxasDiarias[Duration])=$J47, Tbl_TaxasDiarias[Taxa Considerada])),10))), "-")</f>
        <v>8.1000000000000003E-2</v>
      </c>
      <c r="I47" s="216" t="s">
        <v>34</v>
      </c>
      <c r="J47" s="640">
        <v>9</v>
      </c>
      <c r="K47" s="205" t="s">
        <v>1338</v>
      </c>
      <c r="L47" s="349" t="s">
        <v>34</v>
      </c>
      <c r="M47" s="214" t="s">
        <v>34</v>
      </c>
      <c r="N47" s="214" t="s">
        <v>34</v>
      </c>
      <c r="O47" s="214" t="s">
        <v>663</v>
      </c>
      <c r="P47" s="283" t="s">
        <v>608</v>
      </c>
      <c r="Q47" s="161" t="s">
        <v>48</v>
      </c>
      <c r="R47" s="283">
        <f ca="1">IF(OR(LEFT($E47, 3) = "NTN", LEFT($E47, 3) = "LFT"), DATE(I47, 8, 15) - TODAY(), FLOOR(J47*365,1))</f>
        <v>3285</v>
      </c>
      <c r="S47" s="284" t="s">
        <v>34</v>
      </c>
      <c r="T47" s="163">
        <f>IF(OR(LEFT($E47,3)="LFT",LEFT($E47,3)="NTN"), "-", IF(LEFT($J47,3)="Liq", 0.03%, 0.2%))</f>
        <v>2E-3</v>
      </c>
      <c r="U47" s="285" t="s">
        <v>34</v>
      </c>
      <c r="V47" s="285" t="s">
        <v>1421</v>
      </c>
      <c r="W47" s="285" t="s">
        <v>34</v>
      </c>
      <c r="X47" s="286" t="s">
        <v>34</v>
      </c>
    </row>
    <row r="48" spans="1:24">
      <c r="E48" s="204" t="str">
        <f t="shared" si="9"/>
        <v>Títulos Privados - 10 anos (IPCA+7.45%)</v>
      </c>
      <c r="F48" s="791" t="s">
        <v>2646</v>
      </c>
      <c r="G48" s="203" t="s">
        <v>1357</v>
      </c>
      <c r="H48" s="637" cm="1">
        <f t="array" ref="H48">IFERROR(IF(F48&lt;&gt;"CP", _xlfn._xlws.FILTER(IF(IF(IF(Tbl_TaxasDiarias[Tipo]=$F48, Tbl_TaxasDiarias[Indexador])=$G48, Tbl_TaxasDiarias[Vencimento])=$I48, Tbl_TaxasDiarias[Taxa Considerada]),
IF(IF(IF(Tbl_TaxasDiarias[Tipo]=$F48, Tbl_TaxasDiarias[Indexador])=$G48, Tbl_TaxasDiarias[Vencimento])=$I48, Tbl_TaxasDiarias[Taxa Considerada])),
MIN(IFERROR(_xlfn._xlws.FILTER(IF(IF(IF(Tbl_TaxasDiarias[Tipo]="Bancário", Tbl_TaxasDiarias[Indexador])=$G48, Tbl_TaxasDiarias[Duration])=$J48, Tbl_TaxasDiarias[Taxa Considerada]),
IF(IF(IF(Tbl_TaxasDiarias[Tipo]="Bancário", Tbl_TaxasDiarias[Indexador])=$G48, Tbl_TaxasDiarias[Duration])=$J48, Tbl_TaxasDiarias[Taxa Considerada])),10),
IFERROR(_xlfn._xlws.FILTER(IF(IF(IF(Tbl_TaxasDiarias[Tipo]="Corporativo", Tbl_TaxasDiarias[Indexador])=$G48, Tbl_TaxasDiarias[Duration])=$J48, Tbl_TaxasDiarias[Taxa Considerada]),
IF(IF(IF(Tbl_TaxasDiarias[Tipo]="Corporativo", Tbl_TaxasDiarias[Indexador])=$G48, Tbl_TaxasDiarias[Duration])=$J48, Tbl_TaxasDiarias[Taxa Considerada])),10))), "-")</f>
        <v>7.4499999999999997E-2</v>
      </c>
      <c r="I48" s="216" t="s">
        <v>34</v>
      </c>
      <c r="J48" s="640">
        <v>10</v>
      </c>
      <c r="K48" s="205" t="s">
        <v>1338</v>
      </c>
      <c r="L48" s="349" t="s">
        <v>34</v>
      </c>
      <c r="M48" s="214" t="s">
        <v>34</v>
      </c>
      <c r="N48" s="214" t="s">
        <v>34</v>
      </c>
      <c r="O48" s="214" t="s">
        <v>663</v>
      </c>
      <c r="P48" s="283" t="s">
        <v>608</v>
      </c>
      <c r="Q48" s="161" t="s">
        <v>48</v>
      </c>
      <c r="R48" s="283">
        <f ca="1">IF(OR(LEFT($E48, 3) = "NTN", LEFT($E48, 3) = "LFT"), DATE(I48, 8, 15) - TODAY(), FLOOR(J48*365,1))</f>
        <v>3650</v>
      </c>
      <c r="S48" s="284" t="s">
        <v>34</v>
      </c>
      <c r="T48" s="163">
        <f>IF(OR(LEFT($E48,3)="LFT",LEFT($E48,3)="NTN"), "-", IF(LEFT($J48,3)="Liq", 0.03%, 0.2%))</f>
        <v>2E-3</v>
      </c>
      <c r="U48" s="285" t="s">
        <v>34</v>
      </c>
      <c r="V48" s="285" t="s">
        <v>1421</v>
      </c>
      <c r="W48" s="285" t="s">
        <v>34</v>
      </c>
      <c r="X48" s="286" t="s">
        <v>34</v>
      </c>
    </row>
    <row r="49" spans="1:24" s="153" customFormat="1" ht="7.5" customHeight="1">
      <c r="B49" s="190"/>
      <c r="C49" s="190"/>
      <c r="D49" s="190"/>
      <c r="E49" s="152"/>
      <c r="H49" s="208"/>
      <c r="I49" s="154"/>
      <c r="J49" s="154"/>
    </row>
    <row r="50" spans="1:24" s="153" customFormat="1">
      <c r="A50" s="167"/>
      <c r="B50" s="200"/>
      <c r="C50" s="190"/>
      <c r="D50" s="190"/>
      <c r="E50" s="155" t="s">
        <v>661</v>
      </c>
      <c r="F50" s="155"/>
      <c r="G50" s="155"/>
      <c r="H50" s="209"/>
      <c r="I50" s="213"/>
      <c r="J50" s="156"/>
      <c r="K50" s="155"/>
      <c r="L50" s="155"/>
      <c r="M50" s="155"/>
      <c r="N50" s="155"/>
      <c r="O50" s="155"/>
      <c r="P50" s="155"/>
      <c r="Q50" s="155"/>
      <c r="R50" s="155"/>
      <c r="S50" s="155"/>
      <c r="T50" s="155"/>
      <c r="U50" s="177"/>
      <c r="V50" s="177"/>
      <c r="W50" s="177"/>
      <c r="X50" s="201"/>
    </row>
    <row r="51" spans="1:24" s="153" customFormat="1" ht="3" customHeight="1">
      <c r="B51" s="190"/>
      <c r="C51" s="190"/>
      <c r="D51" s="190"/>
      <c r="H51" s="210"/>
      <c r="I51" s="157"/>
      <c r="J51" s="157"/>
    </row>
    <row r="52" spans="1:24" s="153" customFormat="1">
      <c r="A52" s="167"/>
      <c r="B52" s="190" t="s">
        <v>661</v>
      </c>
      <c r="C52" s="190" t="s">
        <v>738</v>
      </c>
      <c r="D52" s="190" t="str">
        <f>B52&amp;" "&amp;C52</f>
        <v>Pré-fixado Curta</v>
      </c>
      <c r="E52" s="158" t="s">
        <v>1370</v>
      </c>
      <c r="F52" s="158"/>
      <c r="G52" s="158"/>
      <c r="H52" s="207"/>
      <c r="I52" s="212"/>
      <c r="J52" s="159"/>
      <c r="K52" s="158"/>
      <c r="L52" s="158"/>
      <c r="M52" s="158"/>
      <c r="N52" s="158"/>
      <c r="O52" s="158"/>
      <c r="P52" s="158"/>
      <c r="Q52" s="158"/>
      <c r="R52" s="158"/>
      <c r="S52" s="158"/>
      <c r="T52" s="158"/>
      <c r="U52" s="178"/>
      <c r="V52" s="178"/>
      <c r="W52" s="178"/>
      <c r="X52" s="202"/>
    </row>
    <row r="53" spans="1:24">
      <c r="E53" s="204" t="str">
        <f t="shared" ref="E53:E57" si="10">IF(F53&lt;&gt;"CP",F53&amp;" "&amp;I53&amp;IF(F53="LFT"," - "&amp;"Liquidez Diária","")&amp;" ("&amp;IF(G53="PRE", "", G53)&amp;TEXT(H53,"0.00%")&amp;")","Títulos Privados - "&amp;IF(J53&lt;1,IF(J52=0, "Liquidez Diária (", J53*12&amp;" meses ("),IF(J53=1,"1 ano (",IF(ISNUMBER(J53)*1,J53&amp;" anos (","Liquidez Diária (")))&amp;IF(IF(G53="PRE", "", G53)="%CDI",TEXT(H53,"0.0%")&amp;" CDI)",IF(G53="PRE", "", G53)&amp;TEXT(H53,"0.00%")&amp;")"))</f>
        <v>NTN-F 2023 (13.60%)</v>
      </c>
      <c r="F53" s="214" t="s">
        <v>1360</v>
      </c>
      <c r="G53" s="636" t="s">
        <v>1449</v>
      </c>
      <c r="H53" s="637" cm="1">
        <f t="array" ref="H53">IFERROR(IF(F53&lt;&gt;"CP", _xlfn._xlws.FILTER(IF(IF(IF(Tbl_TaxasDiarias[Tipo]=$F53, Tbl_TaxasDiarias[Indexador])=$G53, Tbl_TaxasDiarias[Vencimento])=$I53, Tbl_TaxasDiarias[Taxa Considerada]),
IF(IF(IF(Tbl_TaxasDiarias[Tipo]=$F53, Tbl_TaxasDiarias[Indexador])=$G53, Tbl_TaxasDiarias[Vencimento])=$I53, Tbl_TaxasDiarias[Taxa Considerada])),
MIN(IFERROR(_xlfn._xlws.FILTER(IF(IF(IF(Tbl_TaxasDiarias[Tipo]="Bancário", Tbl_TaxasDiarias[Indexador])=$G53, Tbl_TaxasDiarias[Duration])=$J53, Tbl_TaxasDiarias[Taxa Considerada]),
IF(IF(IF(Tbl_TaxasDiarias[Tipo]="Bancário", Tbl_TaxasDiarias[Indexador])=$G53, Tbl_TaxasDiarias[Duration])=$J53, Tbl_TaxasDiarias[Taxa Considerada])),10),
IFERROR(_xlfn._xlws.FILTER(IF(IF(IF(Tbl_TaxasDiarias[Tipo]="Corporativo", Tbl_TaxasDiarias[Indexador])=$G53, Tbl_TaxasDiarias[Duration])=$J53, Tbl_TaxasDiarias[Taxa Considerada]),
IF(IF(IF(Tbl_TaxasDiarias[Tipo]="Corporativo", Tbl_TaxasDiarias[Indexador])=$G53, Tbl_TaxasDiarias[Duration])=$J53, Tbl_TaxasDiarias[Taxa Considerada])),10))), "-")</f>
        <v>0.13600000000000001</v>
      </c>
      <c r="I53" s="639">
        <v>2023</v>
      </c>
      <c r="J53" s="635" cm="1">
        <f t="array" ref="J53">IFERROR(_xlfn._xlws.FILTER(IF(IF(IF(Tbl_TaxasDiarias[Tipo]=$F53, Tbl_TaxasDiarias[Indexador])=$G53, Tbl_TaxasDiarias[Vencimento])=$I53, Tbl_TaxasDiarias[Duration]),
IF(IF(IF(Tbl_TaxasDiarias[Tipo]=$F53, Tbl_TaxasDiarias[Indexador])=$G53, Tbl_TaxasDiarias[Vencimento])=$I53, Tbl_TaxasDiarias[Duration])), "-")</f>
        <v>0.14625971434512217</v>
      </c>
      <c r="K53" s="217" t="s">
        <v>1338</v>
      </c>
      <c r="L53" s="219" t="s">
        <v>1414</v>
      </c>
      <c r="M53" s="214" t="s">
        <v>1320</v>
      </c>
      <c r="N53" s="219" t="s">
        <v>34</v>
      </c>
      <c r="O53" s="219" t="s">
        <v>1362</v>
      </c>
      <c r="P53" s="283" t="s">
        <v>608</v>
      </c>
      <c r="Q53" s="161" t="s">
        <v>48</v>
      </c>
      <c r="R53" s="283">
        <f ca="1">IF(OR(LEFT($E53, 3) = "NTN", LEFT($E53, 3) = "LFT"), DATE(I53, 8, 15) - TODAY(), FLOOR(J53*365,1))</f>
        <v>284</v>
      </c>
      <c r="S53" s="284" t="s">
        <v>34</v>
      </c>
      <c r="T53" s="163" t="str">
        <f>IF(OR(LEFT($E53,3)="LFT",LEFT($E53,3)="NTN"), "-", IF(LEFT($J53,3)="Liq", 0.03%, 0.2%))</f>
        <v>-</v>
      </c>
      <c r="U53" s="285" t="s">
        <v>34</v>
      </c>
      <c r="V53" s="285" t="s">
        <v>1421</v>
      </c>
      <c r="W53" s="285" t="s">
        <v>34</v>
      </c>
      <c r="X53" s="286" t="s">
        <v>34</v>
      </c>
    </row>
    <row r="54" spans="1:24">
      <c r="E54" s="204" t="str">
        <f t="shared" si="10"/>
        <v>NTN-F 2025 (11.75%)</v>
      </c>
      <c r="F54" s="214" t="s">
        <v>1360</v>
      </c>
      <c r="G54" s="636" t="s">
        <v>1449</v>
      </c>
      <c r="H54" s="637" cm="1">
        <f t="array" ref="H54">IFERROR(IF(F54&lt;&gt;"CP", _xlfn._xlws.FILTER(IF(IF(IF(Tbl_TaxasDiarias[Tipo]=$F54, Tbl_TaxasDiarias[Indexador])=$G54, Tbl_TaxasDiarias[Vencimento])=$I54, Tbl_TaxasDiarias[Taxa Considerada]),
IF(IF(IF(Tbl_TaxasDiarias[Tipo]=$F54, Tbl_TaxasDiarias[Indexador])=$G54, Tbl_TaxasDiarias[Vencimento])=$I54, Tbl_TaxasDiarias[Taxa Considerada])),
MIN(IFERROR(_xlfn._xlws.FILTER(IF(IF(IF(Tbl_TaxasDiarias[Tipo]="Bancário", Tbl_TaxasDiarias[Indexador])=$G54, Tbl_TaxasDiarias[Duration])=$J54, Tbl_TaxasDiarias[Taxa Considerada]),
IF(IF(IF(Tbl_TaxasDiarias[Tipo]="Bancário", Tbl_TaxasDiarias[Indexador])=$G54, Tbl_TaxasDiarias[Duration])=$J54, Tbl_TaxasDiarias[Taxa Considerada])),10),
IFERROR(_xlfn._xlws.FILTER(IF(IF(IF(Tbl_TaxasDiarias[Tipo]="Corporativo", Tbl_TaxasDiarias[Indexador])=$G54, Tbl_TaxasDiarias[Duration])=$J54, Tbl_TaxasDiarias[Taxa Considerada]),
IF(IF(IF(Tbl_TaxasDiarias[Tipo]="Corporativo", Tbl_TaxasDiarias[Indexador])=$G54, Tbl_TaxasDiarias[Duration])=$J54, Tbl_TaxasDiarias[Taxa Considerada])),10))), "-")</f>
        <v>0.11750000000000001</v>
      </c>
      <c r="I54" s="639">
        <v>2025</v>
      </c>
      <c r="J54" s="635" cm="1">
        <f t="array" ref="J54">IFERROR(_xlfn._xlws.FILTER(IF(IF(IF(Tbl_TaxasDiarias[Tipo]=$F54, Tbl_TaxasDiarias[Indexador])=$G54, Tbl_TaxasDiarias[Vencimento])=$I54, Tbl_TaxasDiarias[Duration]),
IF(IF(IF(Tbl_TaxasDiarias[Tipo]=$F54, Tbl_TaxasDiarias[Indexador])=$G54, Tbl_TaxasDiarias[Vencimento])=$I54, Tbl_TaxasDiarias[Duration])), "-")</f>
        <v>1.930701816617352</v>
      </c>
      <c r="K54" s="217" t="s">
        <v>1338</v>
      </c>
      <c r="L54" s="219" t="s">
        <v>1414</v>
      </c>
      <c r="M54" s="214" t="s">
        <v>1320</v>
      </c>
      <c r="N54" s="219" t="s">
        <v>34</v>
      </c>
      <c r="O54" s="219" t="s">
        <v>1362</v>
      </c>
      <c r="P54" s="283" t="s">
        <v>608</v>
      </c>
      <c r="Q54" s="161" t="s">
        <v>48</v>
      </c>
      <c r="R54" s="283">
        <f ca="1">IF(OR(LEFT($E54, 3) = "NTN", LEFT($E54, 3) = "LFT"), DATE(I54, 8, 15) - TODAY(), FLOOR(J54*365,1))</f>
        <v>1015</v>
      </c>
      <c r="S54" s="284" t="s">
        <v>34</v>
      </c>
      <c r="T54" s="163" t="str">
        <f>IF(OR(LEFT($E54,3)="LFT",LEFT($E54,3)="NTN"), "-", IF(LEFT($J54,3)="Liq", 0.03%, 0.2%))</f>
        <v>-</v>
      </c>
      <c r="U54" s="285" t="s">
        <v>34</v>
      </c>
      <c r="V54" s="285" t="s">
        <v>1421</v>
      </c>
      <c r="W54" s="285" t="s">
        <v>34</v>
      </c>
      <c r="X54" s="286" t="s">
        <v>34</v>
      </c>
    </row>
    <row r="55" spans="1:24">
      <c r="E55" s="204" t="str">
        <f t="shared" si="10"/>
        <v>Títulos Privados - 1 ano (14.30%)</v>
      </c>
      <c r="F55" s="791" t="s">
        <v>2646</v>
      </c>
      <c r="G55" s="636" t="s">
        <v>1449</v>
      </c>
      <c r="H55" s="637" cm="1">
        <f t="array" ref="H55">IFERROR(IF(F55&lt;&gt;"CP", _xlfn._xlws.FILTER(IF(IF(IF(Tbl_TaxasDiarias[Tipo]=$F55, Tbl_TaxasDiarias[Indexador])=$G55, Tbl_TaxasDiarias[Vencimento])=$I55, Tbl_TaxasDiarias[Taxa Considerada]),
IF(IF(IF(Tbl_TaxasDiarias[Tipo]=$F55, Tbl_TaxasDiarias[Indexador])=$G55, Tbl_TaxasDiarias[Vencimento])=$I55, Tbl_TaxasDiarias[Taxa Considerada])),
MIN(IFERROR(_xlfn._xlws.FILTER(IF(IF(IF(Tbl_TaxasDiarias[Tipo]="Bancário", Tbl_TaxasDiarias[Indexador])=$G55, Tbl_TaxasDiarias[Duration])=$J55, Tbl_TaxasDiarias[Taxa Considerada]),
IF(IF(IF(Tbl_TaxasDiarias[Tipo]="Bancário", Tbl_TaxasDiarias[Indexador])=$G55, Tbl_TaxasDiarias[Duration])=$J55, Tbl_TaxasDiarias[Taxa Considerada])),10),
IFERROR(_xlfn._xlws.FILTER(IF(IF(IF(Tbl_TaxasDiarias[Tipo]="Corporativo", Tbl_TaxasDiarias[Indexador])=$G55, Tbl_TaxasDiarias[Duration])=$J55, Tbl_TaxasDiarias[Taxa Considerada]),
IF(IF(IF(Tbl_TaxasDiarias[Tipo]="Corporativo", Tbl_TaxasDiarias[Indexador])=$G55, Tbl_TaxasDiarias[Duration])=$J55, Tbl_TaxasDiarias[Taxa Considerada])),10))), "-")</f>
        <v>0.14300000000000002</v>
      </c>
      <c r="I55" s="216" t="s">
        <v>34</v>
      </c>
      <c r="J55" s="640">
        <v>1</v>
      </c>
      <c r="K55" s="217" t="s">
        <v>1338</v>
      </c>
      <c r="L55" s="349" t="s">
        <v>34</v>
      </c>
      <c r="M55" s="214" t="s">
        <v>34</v>
      </c>
      <c r="N55" s="214" t="s">
        <v>34</v>
      </c>
      <c r="O55" s="214" t="s">
        <v>663</v>
      </c>
      <c r="P55" s="283" t="s">
        <v>608</v>
      </c>
      <c r="Q55" s="161" t="s">
        <v>48</v>
      </c>
      <c r="R55" s="283">
        <f ca="1">IF(OR(LEFT($E55, 3) = "NTN", LEFT($E55, 3) = "LFT"), DATE(I55, 8, 15) - TODAY(), FLOOR(J55*365,1))</f>
        <v>365</v>
      </c>
      <c r="S55" s="284" t="s">
        <v>34</v>
      </c>
      <c r="T55" s="163">
        <f>IF(OR(LEFT($E55,3)="LFT",LEFT($E55,3)="NTN"), "-", IF(LEFT($J55,3)="Liq", 0.03%, 0.2%))</f>
        <v>2E-3</v>
      </c>
      <c r="U55" s="285" t="s">
        <v>34</v>
      </c>
      <c r="V55" s="285" t="s">
        <v>1421</v>
      </c>
      <c r="W55" s="285" t="s">
        <v>34</v>
      </c>
      <c r="X55" s="286" t="s">
        <v>34</v>
      </c>
    </row>
    <row r="56" spans="1:24">
      <c r="E56" s="204" t="str">
        <f t="shared" si="10"/>
        <v>Títulos Privados - 2 anos (13.35%)</v>
      </c>
      <c r="F56" s="791" t="s">
        <v>2646</v>
      </c>
      <c r="G56" s="636" t="s">
        <v>1449</v>
      </c>
      <c r="H56" s="637" cm="1">
        <f t="array" ref="H56">IFERROR(IF(F56&lt;&gt;"CP", _xlfn._xlws.FILTER(IF(IF(IF(Tbl_TaxasDiarias[Tipo]=$F56, Tbl_TaxasDiarias[Indexador])=$G56, Tbl_TaxasDiarias[Vencimento])=$I56, Tbl_TaxasDiarias[Taxa Considerada]),
IF(IF(IF(Tbl_TaxasDiarias[Tipo]=$F56, Tbl_TaxasDiarias[Indexador])=$G56, Tbl_TaxasDiarias[Vencimento])=$I56, Tbl_TaxasDiarias[Taxa Considerada])),
MIN(IFERROR(_xlfn._xlws.FILTER(IF(IF(IF(Tbl_TaxasDiarias[Tipo]="Bancário", Tbl_TaxasDiarias[Indexador])=$G56, Tbl_TaxasDiarias[Duration])=$J56, Tbl_TaxasDiarias[Taxa Considerada]),
IF(IF(IF(Tbl_TaxasDiarias[Tipo]="Bancário", Tbl_TaxasDiarias[Indexador])=$G56, Tbl_TaxasDiarias[Duration])=$J56, Tbl_TaxasDiarias[Taxa Considerada])),10),
IFERROR(_xlfn._xlws.FILTER(IF(IF(IF(Tbl_TaxasDiarias[Tipo]="Corporativo", Tbl_TaxasDiarias[Indexador])=$G56, Tbl_TaxasDiarias[Duration])=$J56, Tbl_TaxasDiarias[Taxa Considerada]),
IF(IF(IF(Tbl_TaxasDiarias[Tipo]="Corporativo", Tbl_TaxasDiarias[Indexador])=$G56, Tbl_TaxasDiarias[Duration])=$J56, Tbl_TaxasDiarias[Taxa Considerada])),10))), "-")</f>
        <v>0.13350000000000001</v>
      </c>
      <c r="I56" s="216" t="s">
        <v>34</v>
      </c>
      <c r="J56" s="640">
        <v>2</v>
      </c>
      <c r="K56" s="217" t="s">
        <v>715</v>
      </c>
      <c r="L56" s="349" t="s">
        <v>34</v>
      </c>
      <c r="M56" s="214" t="s">
        <v>34</v>
      </c>
      <c r="N56" s="214" t="s">
        <v>34</v>
      </c>
      <c r="O56" s="214" t="s">
        <v>663</v>
      </c>
      <c r="P56" s="283" t="s">
        <v>608</v>
      </c>
      <c r="Q56" s="161" t="s">
        <v>48</v>
      </c>
      <c r="R56" s="283">
        <f ca="1">IF(OR(LEFT($E56, 3) = "NTN", LEFT($E56, 3) = "LFT"), DATE(I56, 8, 15) - TODAY(), FLOOR(J56*365,1))</f>
        <v>730</v>
      </c>
      <c r="S56" s="284" t="s">
        <v>34</v>
      </c>
      <c r="T56" s="163">
        <f>IF(OR(LEFT($E56,3)="LFT",LEFT($E56,3)="NTN"), "-", IF(LEFT($J56,3)="Liq", 0.03%, 0.2%))</f>
        <v>2E-3</v>
      </c>
      <c r="U56" s="285" t="s">
        <v>34</v>
      </c>
      <c r="V56" s="285" t="s">
        <v>1421</v>
      </c>
      <c r="W56" s="285" t="s">
        <v>34</v>
      </c>
      <c r="X56" s="286" t="s">
        <v>34</v>
      </c>
    </row>
    <row r="57" spans="1:24">
      <c r="E57" s="204" t="str">
        <f t="shared" si="10"/>
        <v>Títulos Privados - 3 anos (13.35%)</v>
      </c>
      <c r="F57" s="791" t="s">
        <v>2646</v>
      </c>
      <c r="G57" s="636" t="s">
        <v>1449</v>
      </c>
      <c r="H57" s="637" cm="1">
        <f t="array" ref="H57">IFERROR(IF(F57&lt;&gt;"CP", _xlfn._xlws.FILTER(IF(IF(IF(Tbl_TaxasDiarias[Tipo]=$F57, Tbl_TaxasDiarias[Indexador])=$G57, Tbl_TaxasDiarias[Vencimento])=$I57, Tbl_TaxasDiarias[Taxa Considerada]),
IF(IF(IF(Tbl_TaxasDiarias[Tipo]=$F57, Tbl_TaxasDiarias[Indexador])=$G57, Tbl_TaxasDiarias[Vencimento])=$I57, Tbl_TaxasDiarias[Taxa Considerada])),
MIN(IFERROR(_xlfn._xlws.FILTER(IF(IF(IF(Tbl_TaxasDiarias[Tipo]="Bancário", Tbl_TaxasDiarias[Indexador])=$G57, Tbl_TaxasDiarias[Duration])=$J57, Tbl_TaxasDiarias[Taxa Considerada]),
IF(IF(IF(Tbl_TaxasDiarias[Tipo]="Bancário", Tbl_TaxasDiarias[Indexador])=$G57, Tbl_TaxasDiarias[Duration])=$J57, Tbl_TaxasDiarias[Taxa Considerada])),10),
IFERROR(_xlfn._xlws.FILTER(IF(IF(IF(Tbl_TaxasDiarias[Tipo]="Corporativo", Tbl_TaxasDiarias[Indexador])=$G57, Tbl_TaxasDiarias[Duration])=$J57, Tbl_TaxasDiarias[Taxa Considerada]),
IF(IF(IF(Tbl_TaxasDiarias[Tipo]="Corporativo", Tbl_TaxasDiarias[Indexador])=$G57, Tbl_TaxasDiarias[Duration])=$J57, Tbl_TaxasDiarias[Taxa Considerada])),10))), "-")</f>
        <v>0.13350000000000001</v>
      </c>
      <c r="I57" s="216" t="s">
        <v>34</v>
      </c>
      <c r="J57" s="640">
        <v>3</v>
      </c>
      <c r="K57" s="217" t="s">
        <v>715</v>
      </c>
      <c r="L57" s="349" t="s">
        <v>34</v>
      </c>
      <c r="M57" s="214" t="s">
        <v>34</v>
      </c>
      <c r="N57" s="214" t="s">
        <v>34</v>
      </c>
      <c r="O57" s="214" t="s">
        <v>663</v>
      </c>
      <c r="P57" s="283" t="s">
        <v>608</v>
      </c>
      <c r="Q57" s="161" t="s">
        <v>48</v>
      </c>
      <c r="R57" s="283">
        <f ca="1">IF(OR(LEFT($E57, 3) = "NTN", LEFT($E57, 3) = "LFT"), DATE(I57, 8, 15) - TODAY(), FLOOR(J57*365,1))</f>
        <v>1095</v>
      </c>
      <c r="S57" s="284" t="s">
        <v>34</v>
      </c>
      <c r="T57" s="163">
        <f>IF(OR(LEFT($E57,3)="LFT",LEFT($E57,3)="NTN"), "-", IF(LEFT($J57,3)="Liq", 0.03%, 0.2%))</f>
        <v>2E-3</v>
      </c>
      <c r="U57" s="285" t="s">
        <v>34</v>
      </c>
      <c r="V57" s="285" t="s">
        <v>1421</v>
      </c>
      <c r="W57" s="285" t="s">
        <v>34</v>
      </c>
      <c r="X57" s="286" t="s">
        <v>34</v>
      </c>
    </row>
    <row r="58" spans="1:24" ht="5.25" customHeight="1">
      <c r="E58" s="165"/>
      <c r="H58" s="206"/>
      <c r="I58" s="211"/>
    </row>
    <row r="59" spans="1:24" s="153" customFormat="1">
      <c r="A59" s="167"/>
      <c r="B59" s="190" t="s">
        <v>661</v>
      </c>
      <c r="C59" s="192" t="s">
        <v>865</v>
      </c>
      <c r="D59" s="190" t="str">
        <f>B59&amp;" "&amp;C59</f>
        <v>Pré-fixado Média</v>
      </c>
      <c r="E59" s="158" t="s">
        <v>1374</v>
      </c>
      <c r="F59" s="158"/>
      <c r="G59" s="158"/>
      <c r="H59" s="207"/>
      <c r="I59" s="212"/>
      <c r="J59" s="159"/>
      <c r="K59" s="158"/>
      <c r="L59" s="158"/>
      <c r="M59" s="158"/>
      <c r="N59" s="158"/>
      <c r="O59" s="158"/>
      <c r="P59" s="158"/>
      <c r="Q59" s="158"/>
      <c r="R59" s="158"/>
      <c r="S59" s="158"/>
      <c r="T59" s="158"/>
      <c r="U59" s="178"/>
      <c r="V59" s="178"/>
      <c r="W59" s="178"/>
      <c r="X59" s="202"/>
    </row>
    <row r="60" spans="1:24">
      <c r="E60" s="204" t="str">
        <f t="shared" ref="E60:E65" si="11">IF(F60&lt;&gt;"CP",F60&amp;" "&amp;I60&amp;IF(F60="LFT"," - "&amp;"Liquidez Diária","")&amp;" ("&amp;IF(G60="PRE", "", G60)&amp;TEXT(H60,"0.00%")&amp;")","Títulos Privados - "&amp;IF(J60&lt;1,IF(J59=0, "Liquidez Diária (", J60*12&amp;" meses ("),IF(J60=1,"1 ano (",IF(ISNUMBER(J60)*1,J60&amp;" anos (","Liquidez Diária (")))&amp;IF(IF(G60="PRE", "", G60)="%CDI",TEXT(H60,"0.0%")&amp;" CDI)",IF(G60="PRE", "", G60)&amp;TEXT(H60,"0.00%")&amp;")"))</f>
        <v>NTN-F 2027 (11.55%)</v>
      </c>
      <c r="F60" s="214" t="s">
        <v>1360</v>
      </c>
      <c r="G60" s="636" t="s">
        <v>1449</v>
      </c>
      <c r="H60" s="637" cm="1">
        <f t="array" ref="H60">IFERROR(IF(F60&lt;&gt;"CP", _xlfn._xlws.FILTER(IF(IF(IF(Tbl_TaxasDiarias[Tipo]=$F60, Tbl_TaxasDiarias[Indexador])=$G60, Tbl_TaxasDiarias[Vencimento])=$I60, Tbl_TaxasDiarias[Taxa Considerada]),
IF(IF(IF(Tbl_TaxasDiarias[Tipo]=$F60, Tbl_TaxasDiarias[Indexador])=$G60, Tbl_TaxasDiarias[Vencimento])=$I60, Tbl_TaxasDiarias[Taxa Considerada])),
MIN(IFERROR(_xlfn._xlws.FILTER(IF(IF(IF(Tbl_TaxasDiarias[Tipo]="Bancário", Tbl_TaxasDiarias[Indexador])=$G60, Tbl_TaxasDiarias[Duration])=$J60, Tbl_TaxasDiarias[Taxa Considerada]),
IF(IF(IF(Tbl_TaxasDiarias[Tipo]="Bancário", Tbl_TaxasDiarias[Indexador])=$G60, Tbl_TaxasDiarias[Duration])=$J60, Tbl_TaxasDiarias[Taxa Considerada])),10),
IFERROR(_xlfn._xlws.FILTER(IF(IF(IF(Tbl_TaxasDiarias[Tipo]="Corporativo", Tbl_TaxasDiarias[Indexador])=$G60, Tbl_TaxasDiarias[Duration])=$J60, Tbl_TaxasDiarias[Taxa Considerada]),
IF(IF(IF(Tbl_TaxasDiarias[Tipo]="Corporativo", Tbl_TaxasDiarias[Indexador])=$G60, Tbl_TaxasDiarias[Duration])=$J60, Tbl_TaxasDiarias[Taxa Considerada])),10))), "-")</f>
        <v>0.11550000000000001</v>
      </c>
      <c r="I60" s="639">
        <v>2027</v>
      </c>
      <c r="J60" s="635" cm="1">
        <f t="array" ref="J60">IFERROR(_xlfn._xlws.FILTER(IF(IF(IF(Tbl_TaxasDiarias[Tipo]=$F60, Tbl_TaxasDiarias[Indexador])=$G60, Tbl_TaxasDiarias[Vencimento])=$I60, Tbl_TaxasDiarias[Duration]),
IF(IF(IF(Tbl_TaxasDiarias[Tipo]=$F60, Tbl_TaxasDiarias[Indexador])=$G60, Tbl_TaxasDiarias[Vencimento])=$I60, Tbl_TaxasDiarias[Duration])), "-")</f>
        <v>3.3768539869775385</v>
      </c>
      <c r="K60" s="217" t="s">
        <v>1338</v>
      </c>
      <c r="L60" s="219" t="s">
        <v>1414</v>
      </c>
      <c r="M60" s="214" t="s">
        <v>1320</v>
      </c>
      <c r="N60" s="219" t="s">
        <v>34</v>
      </c>
      <c r="O60" s="219" t="s">
        <v>1362</v>
      </c>
      <c r="P60" s="283" t="s">
        <v>608</v>
      </c>
      <c r="Q60" s="161" t="s">
        <v>48</v>
      </c>
      <c r="R60" s="283">
        <f t="shared" ref="R60:R65" ca="1" si="12">IF(OR(LEFT($E60, 3) = "NTN", LEFT($E60, 3) = "LFT"), DATE(I60, 8, 15) - TODAY(), FLOOR(J60*365,1))</f>
        <v>1745</v>
      </c>
      <c r="S60" s="284" t="s">
        <v>34</v>
      </c>
      <c r="T60" s="163" t="str">
        <f t="shared" ref="T60:T65" si="13">IF(OR(LEFT($E60,3)="LFT",LEFT($E60,3)="NTN"), "-", IF(LEFT($J60,3)="Liq", 0.03%, 0.2%))</f>
        <v>-</v>
      </c>
      <c r="U60" s="285" t="s">
        <v>34</v>
      </c>
      <c r="V60" s="285" t="s">
        <v>1421</v>
      </c>
      <c r="W60" s="285" t="s">
        <v>34</v>
      </c>
      <c r="X60" s="286" t="s">
        <v>34</v>
      </c>
    </row>
    <row r="61" spans="1:24">
      <c r="E61" s="204" t="str">
        <f t="shared" si="11"/>
        <v>NTN-F 2029 (11.70%)</v>
      </c>
      <c r="F61" s="214" t="s">
        <v>1360</v>
      </c>
      <c r="G61" s="636" t="s">
        <v>1449</v>
      </c>
      <c r="H61" s="637" cm="1">
        <f t="array" ref="H61">IFERROR(IF(F61&lt;&gt;"CP", _xlfn._xlws.FILTER(IF(IF(IF(Tbl_TaxasDiarias[Tipo]=$F61, Tbl_TaxasDiarias[Indexador])=$G61, Tbl_TaxasDiarias[Vencimento])=$I61, Tbl_TaxasDiarias[Taxa Considerada]),
IF(IF(IF(Tbl_TaxasDiarias[Tipo]=$F61, Tbl_TaxasDiarias[Indexador])=$G61, Tbl_TaxasDiarias[Vencimento])=$I61, Tbl_TaxasDiarias[Taxa Considerada])),
MIN(IFERROR(_xlfn._xlws.FILTER(IF(IF(IF(Tbl_TaxasDiarias[Tipo]="Bancário", Tbl_TaxasDiarias[Indexador])=$G61, Tbl_TaxasDiarias[Duration])=$J61, Tbl_TaxasDiarias[Taxa Considerada]),
IF(IF(IF(Tbl_TaxasDiarias[Tipo]="Bancário", Tbl_TaxasDiarias[Indexador])=$G61, Tbl_TaxasDiarias[Duration])=$J61, Tbl_TaxasDiarias[Taxa Considerada])),10),
IFERROR(_xlfn._xlws.FILTER(IF(IF(IF(Tbl_TaxasDiarias[Tipo]="Corporativo", Tbl_TaxasDiarias[Indexador])=$G61, Tbl_TaxasDiarias[Duration])=$J61, Tbl_TaxasDiarias[Taxa Considerada]),
IF(IF(IF(Tbl_TaxasDiarias[Tipo]="Corporativo", Tbl_TaxasDiarias[Indexador])=$G61, Tbl_TaxasDiarias[Duration])=$J61, Tbl_TaxasDiarias[Taxa Considerada])),10))), "-")</f>
        <v>0.11700000000000001</v>
      </c>
      <c r="I61" s="639">
        <v>2029</v>
      </c>
      <c r="J61" s="635" cm="1">
        <f t="array" ref="J61">IFERROR(_xlfn._xlws.FILTER(IF(IF(IF(Tbl_TaxasDiarias[Tipo]=$F61, Tbl_TaxasDiarias[Indexador])=$G61, Tbl_TaxasDiarias[Vencimento])=$I61, Tbl_TaxasDiarias[Duration]),
IF(IF(IF(Tbl_TaxasDiarias[Tipo]=$F61, Tbl_TaxasDiarias[Indexador])=$G61, Tbl_TaxasDiarias[Vencimento])=$I61, Tbl_TaxasDiarias[Duration])), "-")</f>
        <v>4.5363383855505672</v>
      </c>
      <c r="K61" s="217" t="s">
        <v>1338</v>
      </c>
      <c r="L61" s="219" t="s">
        <v>1414</v>
      </c>
      <c r="M61" s="214" t="s">
        <v>1320</v>
      </c>
      <c r="N61" s="219" t="s">
        <v>34</v>
      </c>
      <c r="O61" s="219" t="s">
        <v>1362</v>
      </c>
      <c r="P61" s="283" t="s">
        <v>608</v>
      </c>
      <c r="Q61" s="161" t="s">
        <v>48</v>
      </c>
      <c r="R61" s="283">
        <f t="shared" ca="1" si="12"/>
        <v>2476</v>
      </c>
      <c r="S61" s="284" t="s">
        <v>34</v>
      </c>
      <c r="T61" s="163" t="str">
        <f t="shared" si="13"/>
        <v>-</v>
      </c>
      <c r="U61" s="285" t="s">
        <v>34</v>
      </c>
      <c r="V61" s="285" t="s">
        <v>1421</v>
      </c>
      <c r="W61" s="285" t="s">
        <v>34</v>
      </c>
      <c r="X61" s="286" t="s">
        <v>34</v>
      </c>
    </row>
    <row r="62" spans="1:24">
      <c r="E62" s="204" t="str">
        <f t="shared" si="11"/>
        <v>NTN-F 2031 (11.75%)</v>
      </c>
      <c r="F62" s="214" t="s">
        <v>1360</v>
      </c>
      <c r="G62" s="636" t="s">
        <v>1449</v>
      </c>
      <c r="H62" s="637" cm="1">
        <f t="array" ref="H62">IFERROR(IF(F62&lt;&gt;"CP", _xlfn._xlws.FILTER(IF(IF(IF(Tbl_TaxasDiarias[Tipo]=$F62, Tbl_TaxasDiarias[Indexador])=$G62, Tbl_TaxasDiarias[Vencimento])=$I62, Tbl_TaxasDiarias[Taxa Considerada]),
IF(IF(IF(Tbl_TaxasDiarias[Tipo]=$F62, Tbl_TaxasDiarias[Indexador])=$G62, Tbl_TaxasDiarias[Vencimento])=$I62, Tbl_TaxasDiarias[Taxa Considerada])),
MIN(IFERROR(_xlfn._xlws.FILTER(IF(IF(IF(Tbl_TaxasDiarias[Tipo]="Bancário", Tbl_TaxasDiarias[Indexador])=$G62, Tbl_TaxasDiarias[Duration])=$J62, Tbl_TaxasDiarias[Taxa Considerada]),
IF(IF(IF(Tbl_TaxasDiarias[Tipo]="Bancário", Tbl_TaxasDiarias[Indexador])=$G62, Tbl_TaxasDiarias[Duration])=$J62, Tbl_TaxasDiarias[Taxa Considerada])),10),
IFERROR(_xlfn._xlws.FILTER(IF(IF(IF(Tbl_TaxasDiarias[Tipo]="Corporativo", Tbl_TaxasDiarias[Indexador])=$G62, Tbl_TaxasDiarias[Duration])=$J62, Tbl_TaxasDiarias[Taxa Considerada]),
IF(IF(IF(Tbl_TaxasDiarias[Tipo]="Corporativo", Tbl_TaxasDiarias[Indexador])=$G62, Tbl_TaxasDiarias[Duration])=$J62, Tbl_TaxasDiarias[Taxa Considerada])),10))), "-")</f>
        <v>0.11750000000000001</v>
      </c>
      <c r="I62" s="639">
        <v>2031</v>
      </c>
      <c r="J62" s="635" cm="1">
        <f t="array" ref="J62">IFERROR(_xlfn._xlws.FILTER(IF(IF(IF(Tbl_TaxasDiarias[Tipo]=$F62, Tbl_TaxasDiarias[Indexador])=$G62, Tbl_TaxasDiarias[Vencimento])=$I62, Tbl_TaxasDiarias[Duration]),
IF(IF(IF(Tbl_TaxasDiarias[Tipo]=$F62, Tbl_TaxasDiarias[Indexador])=$G62, Tbl_TaxasDiarias[Vencimento])=$I62, Tbl_TaxasDiarias[Duration])), "-")</f>
        <v>5.4701827390791085</v>
      </c>
      <c r="K62" s="217" t="s">
        <v>1338</v>
      </c>
      <c r="L62" s="219" t="s">
        <v>1414</v>
      </c>
      <c r="M62" s="214" t="s">
        <v>1320</v>
      </c>
      <c r="N62" s="219" t="s">
        <v>34</v>
      </c>
      <c r="O62" s="219" t="s">
        <v>1362</v>
      </c>
      <c r="P62" s="283" t="s">
        <v>608</v>
      </c>
      <c r="Q62" s="161" t="s">
        <v>48</v>
      </c>
      <c r="R62" s="283">
        <f t="shared" ca="1" si="12"/>
        <v>3206</v>
      </c>
      <c r="S62" s="284" t="s">
        <v>34</v>
      </c>
      <c r="T62" s="163" t="str">
        <f t="shared" si="13"/>
        <v>-</v>
      </c>
      <c r="U62" s="285" t="s">
        <v>34</v>
      </c>
      <c r="V62" s="285" t="s">
        <v>1421</v>
      </c>
      <c r="W62" s="285" t="s">
        <v>34</v>
      </c>
      <c r="X62" s="286" t="s">
        <v>34</v>
      </c>
    </row>
    <row r="63" spans="1:24">
      <c r="E63" s="204" t="str">
        <f t="shared" si="11"/>
        <v>Títulos Privados - 4 anos (13.10%)</v>
      </c>
      <c r="F63" s="791" t="s">
        <v>2646</v>
      </c>
      <c r="G63" s="636" t="s">
        <v>1449</v>
      </c>
      <c r="H63" s="637" cm="1">
        <f t="array" ref="H63">IFERROR(IF(F63&lt;&gt;"CP", _xlfn._xlws.FILTER(IF(IF(IF(Tbl_TaxasDiarias[Tipo]=$F63, Tbl_TaxasDiarias[Indexador])=$G63, Tbl_TaxasDiarias[Vencimento])=$I63, Tbl_TaxasDiarias[Taxa Considerada]),
IF(IF(IF(Tbl_TaxasDiarias[Tipo]=$F63, Tbl_TaxasDiarias[Indexador])=$G63, Tbl_TaxasDiarias[Vencimento])=$I63, Tbl_TaxasDiarias[Taxa Considerada])),
MIN(IFERROR(_xlfn._xlws.FILTER(IF(IF(IF(Tbl_TaxasDiarias[Tipo]="Bancário", Tbl_TaxasDiarias[Indexador])=$G63, Tbl_TaxasDiarias[Duration])=$J63, Tbl_TaxasDiarias[Taxa Considerada]),
IF(IF(IF(Tbl_TaxasDiarias[Tipo]="Bancário", Tbl_TaxasDiarias[Indexador])=$G63, Tbl_TaxasDiarias[Duration])=$J63, Tbl_TaxasDiarias[Taxa Considerada])),10),
IFERROR(_xlfn._xlws.FILTER(IF(IF(IF(Tbl_TaxasDiarias[Tipo]="Corporativo", Tbl_TaxasDiarias[Indexador])=$G63, Tbl_TaxasDiarias[Duration])=$J63, Tbl_TaxasDiarias[Taxa Considerada]),
IF(IF(IF(Tbl_TaxasDiarias[Tipo]="Corporativo", Tbl_TaxasDiarias[Indexador])=$G63, Tbl_TaxasDiarias[Duration])=$J63, Tbl_TaxasDiarias[Taxa Considerada])),10))), "-")</f>
        <v>0.13100000000000001</v>
      </c>
      <c r="I63" s="216" t="s">
        <v>34</v>
      </c>
      <c r="J63" s="640">
        <v>4</v>
      </c>
      <c r="K63" s="217" t="s">
        <v>1338</v>
      </c>
      <c r="L63" s="349" t="s">
        <v>1416</v>
      </c>
      <c r="M63" s="214" t="s">
        <v>34</v>
      </c>
      <c r="N63" s="214" t="s">
        <v>34</v>
      </c>
      <c r="O63" s="214" t="s">
        <v>663</v>
      </c>
      <c r="P63" s="283" t="s">
        <v>608</v>
      </c>
      <c r="Q63" s="161" t="s">
        <v>48</v>
      </c>
      <c r="R63" s="283">
        <f t="shared" ca="1" si="12"/>
        <v>1460</v>
      </c>
      <c r="S63" s="284" t="s">
        <v>34</v>
      </c>
      <c r="T63" s="163">
        <f t="shared" si="13"/>
        <v>2E-3</v>
      </c>
      <c r="U63" s="285" t="s">
        <v>34</v>
      </c>
      <c r="V63" s="285" t="s">
        <v>1421</v>
      </c>
      <c r="W63" s="285" t="s">
        <v>34</v>
      </c>
      <c r="X63" s="286" t="s">
        <v>34</v>
      </c>
    </row>
    <row r="64" spans="1:24">
      <c r="E64" s="204" t="str">
        <f t="shared" si="11"/>
        <v>Títulos Privados - 5 anos (12.95%)</v>
      </c>
      <c r="F64" s="791" t="s">
        <v>2646</v>
      </c>
      <c r="G64" s="636" t="s">
        <v>1449</v>
      </c>
      <c r="H64" s="637" cm="1">
        <f t="array" ref="H64">IFERROR(IF(F64&lt;&gt;"CP", _xlfn._xlws.FILTER(IF(IF(IF(Tbl_TaxasDiarias[Tipo]=$F64, Tbl_TaxasDiarias[Indexador])=$G64, Tbl_TaxasDiarias[Vencimento])=$I64, Tbl_TaxasDiarias[Taxa Considerada]),
IF(IF(IF(Tbl_TaxasDiarias[Tipo]=$F64, Tbl_TaxasDiarias[Indexador])=$G64, Tbl_TaxasDiarias[Vencimento])=$I64, Tbl_TaxasDiarias[Taxa Considerada])),
MIN(IFERROR(_xlfn._xlws.FILTER(IF(IF(IF(Tbl_TaxasDiarias[Tipo]="Bancário", Tbl_TaxasDiarias[Indexador])=$G64, Tbl_TaxasDiarias[Duration])=$J64, Tbl_TaxasDiarias[Taxa Considerada]),
IF(IF(IF(Tbl_TaxasDiarias[Tipo]="Bancário", Tbl_TaxasDiarias[Indexador])=$G64, Tbl_TaxasDiarias[Duration])=$J64, Tbl_TaxasDiarias[Taxa Considerada])),10),
IFERROR(_xlfn._xlws.FILTER(IF(IF(IF(Tbl_TaxasDiarias[Tipo]="Corporativo", Tbl_TaxasDiarias[Indexador])=$G64, Tbl_TaxasDiarias[Duration])=$J64, Tbl_TaxasDiarias[Taxa Considerada]),
IF(IF(IF(Tbl_TaxasDiarias[Tipo]="Corporativo", Tbl_TaxasDiarias[Indexador])=$G64, Tbl_TaxasDiarias[Duration])=$J64, Tbl_TaxasDiarias[Taxa Considerada])),10))), "-")</f>
        <v>0.1295</v>
      </c>
      <c r="I64" s="216" t="s">
        <v>34</v>
      </c>
      <c r="J64" s="640">
        <v>5</v>
      </c>
      <c r="K64" s="217" t="s">
        <v>1338</v>
      </c>
      <c r="L64" s="214" t="s">
        <v>1416</v>
      </c>
      <c r="M64" s="214" t="s">
        <v>34</v>
      </c>
      <c r="N64" s="214" t="s">
        <v>34</v>
      </c>
      <c r="O64" s="214" t="s">
        <v>663</v>
      </c>
      <c r="P64" s="283" t="s">
        <v>608</v>
      </c>
      <c r="Q64" s="161" t="s">
        <v>48</v>
      </c>
      <c r="R64" s="283">
        <f t="shared" ca="1" si="12"/>
        <v>1825</v>
      </c>
      <c r="S64" s="284" t="s">
        <v>34</v>
      </c>
      <c r="T64" s="163">
        <f t="shared" si="13"/>
        <v>2E-3</v>
      </c>
      <c r="U64" s="285" t="s">
        <v>34</v>
      </c>
      <c r="V64" s="285" t="s">
        <v>1421</v>
      </c>
      <c r="W64" s="285" t="s">
        <v>34</v>
      </c>
      <c r="X64" s="286" t="s">
        <v>34</v>
      </c>
    </row>
    <row r="65" spans="1:24">
      <c r="E65" s="204" t="str">
        <f t="shared" si="11"/>
        <v>Títulos Privados - 6 anos (12.85%)</v>
      </c>
      <c r="F65" s="791" t="s">
        <v>2646</v>
      </c>
      <c r="G65" s="636" t="s">
        <v>1449</v>
      </c>
      <c r="H65" s="637" cm="1">
        <f t="array" ref="H65">IFERROR(IF(F65&lt;&gt;"CP", _xlfn._xlws.FILTER(IF(IF(IF(Tbl_TaxasDiarias[Tipo]=$F65, Tbl_TaxasDiarias[Indexador])=$G65, Tbl_TaxasDiarias[Vencimento])=$I65, Tbl_TaxasDiarias[Taxa Considerada]),
IF(IF(IF(Tbl_TaxasDiarias[Tipo]=$F65, Tbl_TaxasDiarias[Indexador])=$G65, Tbl_TaxasDiarias[Vencimento])=$I65, Tbl_TaxasDiarias[Taxa Considerada])),
MIN(IFERROR(_xlfn._xlws.FILTER(IF(IF(IF(Tbl_TaxasDiarias[Tipo]="Bancário", Tbl_TaxasDiarias[Indexador])=$G65, Tbl_TaxasDiarias[Duration])=$J65, Tbl_TaxasDiarias[Taxa Considerada]),
IF(IF(IF(Tbl_TaxasDiarias[Tipo]="Bancário", Tbl_TaxasDiarias[Indexador])=$G65, Tbl_TaxasDiarias[Duration])=$J65, Tbl_TaxasDiarias[Taxa Considerada])),10),
IFERROR(_xlfn._xlws.FILTER(IF(IF(IF(Tbl_TaxasDiarias[Tipo]="Corporativo", Tbl_TaxasDiarias[Indexador])=$G65, Tbl_TaxasDiarias[Duration])=$J65, Tbl_TaxasDiarias[Taxa Considerada]),
IF(IF(IF(Tbl_TaxasDiarias[Tipo]="Corporativo", Tbl_TaxasDiarias[Indexador])=$G65, Tbl_TaxasDiarias[Duration])=$J65, Tbl_TaxasDiarias[Taxa Considerada])),10))), "-")</f>
        <v>0.1285</v>
      </c>
      <c r="I65" s="216" t="s">
        <v>34</v>
      </c>
      <c r="J65" s="640">
        <v>6</v>
      </c>
      <c r="K65" s="217" t="s">
        <v>1338</v>
      </c>
      <c r="L65" s="214" t="s">
        <v>1416</v>
      </c>
      <c r="M65" s="214" t="s">
        <v>34</v>
      </c>
      <c r="N65" s="214" t="s">
        <v>34</v>
      </c>
      <c r="O65" s="214" t="s">
        <v>663</v>
      </c>
      <c r="P65" s="283" t="s">
        <v>608</v>
      </c>
      <c r="Q65" s="161" t="s">
        <v>48</v>
      </c>
      <c r="R65" s="283">
        <f t="shared" ca="1" si="12"/>
        <v>2190</v>
      </c>
      <c r="S65" s="284" t="s">
        <v>34</v>
      </c>
      <c r="T65" s="163">
        <f t="shared" si="13"/>
        <v>2E-3</v>
      </c>
      <c r="U65" s="285" t="s">
        <v>34</v>
      </c>
      <c r="V65" s="285" t="s">
        <v>1421</v>
      </c>
      <c r="W65" s="285" t="s">
        <v>34</v>
      </c>
      <c r="X65" s="286" t="s">
        <v>34</v>
      </c>
    </row>
    <row r="66" spans="1:24" ht="5.25" customHeight="1">
      <c r="E66" s="165"/>
    </row>
    <row r="67" spans="1:24" s="153" customFormat="1">
      <c r="A67" s="167"/>
      <c r="B67" s="190" t="s">
        <v>661</v>
      </c>
      <c r="C67" s="192" t="s">
        <v>866</v>
      </c>
      <c r="D67" s="190" t="str">
        <f>B67&amp;" "&amp;C67</f>
        <v>Pré-fixado Longa</v>
      </c>
      <c r="E67" s="158" t="s">
        <v>1368</v>
      </c>
      <c r="F67" s="158"/>
      <c r="G67" s="158"/>
      <c r="H67" s="158"/>
      <c r="I67" s="159"/>
      <c r="J67" s="159"/>
      <c r="K67" s="158"/>
      <c r="L67" s="158"/>
      <c r="M67" s="158"/>
      <c r="N67" s="158"/>
      <c r="O67" s="158"/>
      <c r="P67" s="158"/>
      <c r="Q67" s="158"/>
      <c r="R67" s="158"/>
      <c r="S67" s="158"/>
      <c r="T67" s="158"/>
      <c r="U67" s="178"/>
      <c r="V67" s="178"/>
      <c r="W67" s="178"/>
      <c r="X67" s="202"/>
    </row>
    <row r="68" spans="1:24">
      <c r="E68" s="160"/>
      <c r="F68" s="161"/>
      <c r="G68" s="161"/>
      <c r="H68" s="162"/>
      <c r="I68" s="161"/>
      <c r="J68" s="161"/>
      <c r="K68" s="163"/>
      <c r="L68" s="161"/>
      <c r="M68" s="161"/>
      <c r="N68" s="161"/>
      <c r="O68" s="161"/>
      <c r="P68" s="283"/>
      <c r="Q68" s="161"/>
      <c r="R68" s="283"/>
      <c r="S68" s="284"/>
      <c r="T68" s="163"/>
      <c r="U68" s="285"/>
      <c r="V68" s="285"/>
      <c r="W68" s="285"/>
      <c r="X68" s="286"/>
    </row>
    <row r="69" spans="1:24" s="153" customFormat="1" ht="11.25" customHeight="1">
      <c r="B69" s="190"/>
      <c r="C69" s="190"/>
      <c r="D69" s="190"/>
      <c r="I69" s="154"/>
      <c r="J69" s="154"/>
    </row>
    <row r="70" spans="1:24" s="153" customFormat="1">
      <c r="A70" s="167"/>
      <c r="B70" s="200"/>
      <c r="C70" s="190"/>
      <c r="D70" s="190"/>
      <c r="E70" s="155" t="s">
        <v>14</v>
      </c>
      <c r="F70" s="155"/>
      <c r="G70" s="155"/>
      <c r="H70" s="209"/>
      <c r="I70" s="213"/>
      <c r="J70" s="156"/>
      <c r="K70" s="155"/>
      <c r="L70" s="155"/>
      <c r="M70" s="155"/>
      <c r="N70" s="155"/>
      <c r="O70" s="155"/>
      <c r="P70" s="155"/>
      <c r="Q70" s="155"/>
      <c r="R70" s="155"/>
      <c r="S70" s="155"/>
      <c r="T70" s="155"/>
      <c r="U70" s="177"/>
      <c r="V70" s="177"/>
      <c r="W70" s="177"/>
      <c r="X70" s="201"/>
    </row>
    <row r="71" spans="1:24" s="153" customFormat="1" ht="3" customHeight="1">
      <c r="B71" s="190"/>
      <c r="C71" s="190"/>
      <c r="D71" s="190"/>
      <c r="H71" s="210"/>
      <c r="I71" s="157"/>
      <c r="J71" s="157"/>
    </row>
    <row r="72" spans="1:24" s="153" customFormat="1">
      <c r="A72" s="167"/>
      <c r="B72" s="190" t="s">
        <v>607</v>
      </c>
      <c r="C72" s="190" t="s">
        <v>608</v>
      </c>
      <c r="D72" s="190" t="str">
        <f>B72&amp;" "&amp;C72</f>
        <v>Long Only Brasil</v>
      </c>
      <c r="E72" s="158" t="s">
        <v>608</v>
      </c>
      <c r="F72" s="158"/>
      <c r="G72" s="158"/>
      <c r="H72" s="207"/>
      <c r="I72" s="212"/>
      <c r="J72" s="159"/>
      <c r="K72" s="158"/>
      <c r="L72" s="158"/>
      <c r="M72" s="158"/>
      <c r="N72" s="158"/>
      <c r="O72" s="158"/>
      <c r="P72" s="158"/>
      <c r="Q72" s="158"/>
      <c r="R72" s="158"/>
      <c r="S72" s="158"/>
      <c r="T72" s="158"/>
      <c r="U72" s="178"/>
      <c r="V72" s="178"/>
      <c r="W72" s="178"/>
      <c r="X72" s="202"/>
    </row>
    <row r="73" spans="1:24">
      <c r="E73" s="282" t="s">
        <v>1394</v>
      </c>
      <c r="F73" s="283" t="s">
        <v>1398</v>
      </c>
      <c r="G73" s="335" t="s">
        <v>34</v>
      </c>
      <c r="H73" s="813" t="s">
        <v>34</v>
      </c>
      <c r="I73" s="337" t="s">
        <v>34</v>
      </c>
      <c r="J73" s="338" t="s">
        <v>34</v>
      </c>
      <c r="K73" s="422" t="s">
        <v>1338</v>
      </c>
      <c r="L73" s="622" t="s">
        <v>1414</v>
      </c>
      <c r="M73" s="622" t="s">
        <v>1320</v>
      </c>
      <c r="N73" s="283" t="s">
        <v>34</v>
      </c>
      <c r="O73" s="283" t="s">
        <v>672</v>
      </c>
      <c r="P73" s="283" t="s">
        <v>608</v>
      </c>
      <c r="Q73" s="161" t="s">
        <v>48</v>
      </c>
      <c r="R73" s="283">
        <v>2</v>
      </c>
      <c r="S73" s="284">
        <v>3.0000000000000001E-3</v>
      </c>
      <c r="T73" s="163">
        <v>2.5000000000000001E-3</v>
      </c>
      <c r="U73" s="285" t="s">
        <v>34</v>
      </c>
      <c r="V73" s="285" t="s">
        <v>1421</v>
      </c>
      <c r="W73" s="285">
        <v>15220000000</v>
      </c>
      <c r="X73" s="286">
        <v>39784</v>
      </c>
    </row>
    <row r="74" spans="1:24">
      <c r="E74" s="418" t="s">
        <v>1431</v>
      </c>
      <c r="F74" s="419" t="s">
        <v>716</v>
      </c>
      <c r="G74" s="335" t="s">
        <v>34</v>
      </c>
      <c r="H74" s="813" t="s">
        <v>34</v>
      </c>
      <c r="I74" s="337" t="s">
        <v>34</v>
      </c>
      <c r="J74" s="338" t="s">
        <v>34</v>
      </c>
      <c r="K74" s="284" t="s">
        <v>715</v>
      </c>
      <c r="L74" s="622" t="s">
        <v>34</v>
      </c>
      <c r="M74" s="622" t="s">
        <v>1320</v>
      </c>
      <c r="N74" s="283" t="s">
        <v>34</v>
      </c>
      <c r="O74" s="419" t="s">
        <v>34</v>
      </c>
      <c r="P74" s="283" t="s">
        <v>608</v>
      </c>
      <c r="Q74" s="161" t="s">
        <v>48</v>
      </c>
      <c r="R74" s="283">
        <v>2</v>
      </c>
      <c r="S74" s="424" t="s">
        <v>34</v>
      </c>
      <c r="T74" s="422">
        <v>7.0000000000000001E-3</v>
      </c>
      <c r="U74" s="285" t="s">
        <v>34</v>
      </c>
      <c r="V74" s="285" t="s">
        <v>1421</v>
      </c>
      <c r="W74" s="421" t="s">
        <v>34</v>
      </c>
      <c r="X74" s="420" t="s">
        <v>34</v>
      </c>
    </row>
    <row r="75" spans="1:24" ht="5.25" customHeight="1">
      <c r="E75" s="165"/>
      <c r="H75" s="206"/>
      <c r="I75" s="211"/>
    </row>
    <row r="76" spans="1:24" s="153" customFormat="1">
      <c r="A76" s="167"/>
      <c r="B76" s="190" t="s">
        <v>15</v>
      </c>
      <c r="C76" s="190" t="s">
        <v>15</v>
      </c>
      <c r="D76" s="190" t="str">
        <f>B76&amp;" "&amp;C76</f>
        <v>Alternativos Alternativos</v>
      </c>
      <c r="E76" s="158" t="s">
        <v>15</v>
      </c>
      <c r="F76" s="158"/>
      <c r="G76" s="158"/>
      <c r="H76" s="207"/>
      <c r="I76" s="212"/>
      <c r="J76" s="159"/>
      <c r="K76" s="158"/>
      <c r="L76" s="158"/>
      <c r="M76" s="158"/>
      <c r="N76" s="158"/>
      <c r="O76" s="158"/>
      <c r="P76" s="158"/>
      <c r="Q76" s="158"/>
      <c r="R76" s="158"/>
      <c r="S76" s="158"/>
      <c r="T76" s="158"/>
      <c r="U76" s="178"/>
      <c r="V76" s="178"/>
      <c r="W76" s="178"/>
      <c r="X76" s="202"/>
    </row>
    <row r="77" spans="1:24">
      <c r="E77" s="418" t="s">
        <v>1432</v>
      </c>
      <c r="F77" s="419" t="s">
        <v>716</v>
      </c>
      <c r="G77" s="335" t="s">
        <v>34</v>
      </c>
      <c r="H77" s="813" t="s">
        <v>34</v>
      </c>
      <c r="I77" s="337" t="s">
        <v>34</v>
      </c>
      <c r="J77" s="338" t="s">
        <v>34</v>
      </c>
      <c r="K77" s="422" t="s">
        <v>1338</v>
      </c>
      <c r="L77" s="622" t="s">
        <v>34</v>
      </c>
      <c r="M77" s="622" t="s">
        <v>1320</v>
      </c>
      <c r="N77" s="283" t="s">
        <v>34</v>
      </c>
      <c r="O77" s="419" t="s">
        <v>34</v>
      </c>
      <c r="P77" s="283" t="s">
        <v>608</v>
      </c>
      <c r="Q77" s="161" t="s">
        <v>48</v>
      </c>
      <c r="R77" s="283">
        <v>2</v>
      </c>
      <c r="S77" s="424">
        <v>0.01</v>
      </c>
      <c r="T77" s="422">
        <v>2.5000000000000001E-3</v>
      </c>
      <c r="U77" s="285" t="s">
        <v>34</v>
      </c>
      <c r="V77" s="285" t="s">
        <v>1421</v>
      </c>
      <c r="W77" s="421" t="s">
        <v>34</v>
      </c>
      <c r="X77" s="420" t="s">
        <v>34</v>
      </c>
    </row>
    <row r="78" spans="1:24" ht="5.25" customHeight="1">
      <c r="E78" s="165"/>
      <c r="H78" s="206"/>
      <c r="I78" s="211"/>
    </row>
    <row r="79" spans="1:24" s="153" customFormat="1">
      <c r="A79" s="167"/>
      <c r="B79" s="190" t="s">
        <v>14</v>
      </c>
      <c r="C79" s="190" t="s">
        <v>690</v>
      </c>
      <c r="D79" s="190" t="str">
        <f>B79&amp;" "&amp;C79</f>
        <v>Renda Variável USA</v>
      </c>
      <c r="E79" s="158" t="s">
        <v>609</v>
      </c>
      <c r="F79" s="158"/>
      <c r="G79" s="158"/>
      <c r="H79" s="207"/>
      <c r="I79" s="212"/>
      <c r="J79" s="159"/>
      <c r="K79" s="158"/>
      <c r="L79" s="158"/>
      <c r="M79" s="158"/>
      <c r="N79" s="158"/>
      <c r="O79" s="158"/>
      <c r="P79" s="158"/>
      <c r="Q79" s="158"/>
      <c r="R79" s="158"/>
      <c r="S79" s="158"/>
      <c r="T79" s="158"/>
      <c r="U79" s="178"/>
      <c r="V79" s="178"/>
      <c r="W79" s="178"/>
      <c r="X79" s="202"/>
    </row>
    <row r="80" spans="1:24">
      <c r="E80" s="282" t="s">
        <v>464</v>
      </c>
      <c r="F80" s="283" t="s">
        <v>1398</v>
      </c>
      <c r="G80" s="335" t="s">
        <v>34</v>
      </c>
      <c r="H80" s="336" t="s">
        <v>34</v>
      </c>
      <c r="I80" s="337" t="s">
        <v>34</v>
      </c>
      <c r="J80" s="338" t="s">
        <v>34</v>
      </c>
      <c r="K80" s="217" t="s">
        <v>1338</v>
      </c>
      <c r="L80" s="622" t="s">
        <v>1414</v>
      </c>
      <c r="M80" s="622" t="s">
        <v>1320</v>
      </c>
      <c r="N80" s="283" t="s">
        <v>34</v>
      </c>
      <c r="O80" s="283" t="s">
        <v>672</v>
      </c>
      <c r="P80" s="283" t="s">
        <v>608</v>
      </c>
      <c r="Q80" s="283" t="s">
        <v>49</v>
      </c>
      <c r="R80" s="283">
        <v>2</v>
      </c>
      <c r="S80" s="284">
        <v>2.3999999999999998E-3</v>
      </c>
      <c r="T80" s="163">
        <v>2.5000000000000001E-3</v>
      </c>
      <c r="U80" s="285" t="s">
        <v>34</v>
      </c>
      <c r="V80" s="285" t="s">
        <v>1421</v>
      </c>
      <c r="W80" s="285">
        <v>3010000000</v>
      </c>
      <c r="X80" s="286">
        <v>41758</v>
      </c>
    </row>
    <row r="81" spans="1:24" ht="5.25" customHeight="1">
      <c r="E81" s="165"/>
      <c r="H81" s="206"/>
      <c r="I81" s="211"/>
    </row>
    <row r="82" spans="1:24" s="153" customFormat="1">
      <c r="A82" s="167"/>
      <c r="B82" s="190" t="s">
        <v>14</v>
      </c>
      <c r="C82" s="190" t="s">
        <v>612</v>
      </c>
      <c r="D82" s="190" t="str">
        <f>B82&amp;" "&amp;C82</f>
        <v>Renda Variável China</v>
      </c>
      <c r="E82" s="158" t="s">
        <v>612</v>
      </c>
      <c r="F82" s="158"/>
      <c r="G82" s="158"/>
      <c r="H82" s="207"/>
      <c r="I82" s="212"/>
      <c r="J82" s="159"/>
      <c r="K82" s="158"/>
      <c r="L82" s="158"/>
      <c r="M82" s="158"/>
      <c r="N82" s="158"/>
      <c r="O82" s="158"/>
      <c r="P82" s="158"/>
      <c r="Q82" s="158"/>
      <c r="R82" s="158"/>
      <c r="S82" s="158"/>
      <c r="T82" s="158"/>
      <c r="U82" s="178"/>
      <c r="V82" s="178"/>
      <c r="W82" s="178"/>
      <c r="X82" s="202"/>
    </row>
    <row r="83" spans="1:24">
      <c r="E83" s="282" t="s">
        <v>1395</v>
      </c>
      <c r="F83" s="283" t="s">
        <v>1398</v>
      </c>
      <c r="G83" s="335" t="s">
        <v>34</v>
      </c>
      <c r="H83" s="336" t="s">
        <v>34</v>
      </c>
      <c r="I83" s="337" t="s">
        <v>34</v>
      </c>
      <c r="J83" s="338" t="s">
        <v>34</v>
      </c>
      <c r="K83" s="217" t="s">
        <v>1338</v>
      </c>
      <c r="L83" s="622" t="s">
        <v>34</v>
      </c>
      <c r="M83" s="622" t="s">
        <v>1320</v>
      </c>
      <c r="N83" s="283" t="s">
        <v>34</v>
      </c>
      <c r="O83" s="283" t="s">
        <v>672</v>
      </c>
      <c r="P83" s="283" t="s">
        <v>608</v>
      </c>
      <c r="Q83" s="161" t="s">
        <v>48</v>
      </c>
      <c r="R83" s="283">
        <v>2</v>
      </c>
      <c r="S83" s="284">
        <v>8.8999999999999999E-3</v>
      </c>
      <c r="T83" s="163">
        <v>2.5000000000000001E-3</v>
      </c>
      <c r="U83" s="285" t="s">
        <v>34</v>
      </c>
      <c r="V83" s="285" t="s">
        <v>1421</v>
      </c>
      <c r="W83" s="285">
        <v>484000000</v>
      </c>
      <c r="X83" s="286">
        <v>44186</v>
      </c>
    </row>
    <row r="84" spans="1:24" ht="5.25" customHeight="1">
      <c r="E84" s="165"/>
      <c r="H84" s="206"/>
      <c r="I84" s="211"/>
    </row>
    <row r="85" spans="1:24" s="153" customFormat="1">
      <c r="A85" s="167"/>
      <c r="B85" s="190" t="s">
        <v>14</v>
      </c>
      <c r="C85" s="190" t="s">
        <v>613</v>
      </c>
      <c r="D85" s="190" t="str">
        <f>B85&amp;" "&amp;C85</f>
        <v>Renda Variável Europa</v>
      </c>
      <c r="E85" s="158" t="s">
        <v>613</v>
      </c>
      <c r="F85" s="158"/>
      <c r="G85" s="158"/>
      <c r="H85" s="207"/>
      <c r="I85" s="212"/>
      <c r="J85" s="159"/>
      <c r="K85" s="158"/>
      <c r="L85" s="158"/>
      <c r="M85" s="158"/>
      <c r="N85" s="158"/>
      <c r="O85" s="158"/>
      <c r="P85" s="158"/>
      <c r="Q85" s="158"/>
      <c r="R85" s="158"/>
      <c r="S85" s="158"/>
      <c r="T85" s="158"/>
      <c r="U85" s="178"/>
      <c r="V85" s="178"/>
      <c r="W85" s="178"/>
      <c r="X85" s="202"/>
    </row>
    <row r="86" spans="1:24">
      <c r="E86" s="282" t="s">
        <v>1396</v>
      </c>
      <c r="F86" s="283" t="s">
        <v>1398</v>
      </c>
      <c r="G86" s="335" t="s">
        <v>34</v>
      </c>
      <c r="H86" s="336" t="s">
        <v>34</v>
      </c>
      <c r="I86" s="337" t="s">
        <v>34</v>
      </c>
      <c r="J86" s="338" t="s">
        <v>34</v>
      </c>
      <c r="K86" s="217" t="s">
        <v>1338</v>
      </c>
      <c r="L86" s="622" t="s">
        <v>34</v>
      </c>
      <c r="M86" s="622" t="s">
        <v>1320</v>
      </c>
      <c r="N86" s="283" t="s">
        <v>34</v>
      </c>
      <c r="O86" s="283" t="s">
        <v>672</v>
      </c>
      <c r="P86" s="283" t="s">
        <v>608</v>
      </c>
      <c r="Q86" s="161" t="s">
        <v>48</v>
      </c>
      <c r="R86" s="283">
        <v>2</v>
      </c>
      <c r="S86" s="284">
        <v>3.8999999999999998E-3</v>
      </c>
      <c r="T86" s="163">
        <v>2.5000000000000001E-3</v>
      </c>
      <c r="U86" s="285" t="s">
        <v>34</v>
      </c>
      <c r="V86" s="285" t="s">
        <v>1421</v>
      </c>
      <c r="W86" s="285">
        <v>45310000</v>
      </c>
      <c r="X86" s="286">
        <v>44215</v>
      </c>
    </row>
    <row r="87" spans="1:24" ht="5.25" customHeight="1">
      <c r="E87" s="165"/>
      <c r="H87" s="206"/>
      <c r="I87" s="211"/>
    </row>
    <row r="88" spans="1:24" s="153" customFormat="1">
      <c r="A88" s="167"/>
      <c r="B88" s="190" t="s">
        <v>14</v>
      </c>
      <c r="C88" s="190" t="s">
        <v>611</v>
      </c>
      <c r="D88" s="190" t="str">
        <f>B88&amp;" "&amp;C88</f>
        <v>Renda Variável Global</v>
      </c>
      <c r="E88" s="158" t="s">
        <v>611</v>
      </c>
      <c r="F88" s="158"/>
      <c r="G88" s="158"/>
      <c r="H88" s="207"/>
      <c r="I88" s="212"/>
      <c r="J88" s="159"/>
      <c r="K88" s="158"/>
      <c r="L88" s="158"/>
      <c r="M88" s="158"/>
      <c r="N88" s="158"/>
      <c r="O88" s="158"/>
      <c r="P88" s="158"/>
      <c r="Q88" s="158"/>
      <c r="R88" s="158"/>
      <c r="S88" s="158"/>
      <c r="T88" s="158"/>
      <c r="U88" s="178"/>
      <c r="V88" s="178"/>
      <c r="W88" s="178"/>
      <c r="X88" s="202"/>
    </row>
    <row r="89" spans="1:24">
      <c r="E89" s="282" t="s">
        <v>1397</v>
      </c>
      <c r="F89" s="283" t="s">
        <v>1398</v>
      </c>
      <c r="G89" s="335" t="s">
        <v>34</v>
      </c>
      <c r="H89" s="336" t="s">
        <v>34</v>
      </c>
      <c r="I89" s="337" t="s">
        <v>34</v>
      </c>
      <c r="J89" s="338" t="s">
        <v>34</v>
      </c>
      <c r="K89" s="217" t="s">
        <v>1338</v>
      </c>
      <c r="L89" s="622" t="s">
        <v>34</v>
      </c>
      <c r="M89" s="622" t="s">
        <v>1320</v>
      </c>
      <c r="N89" s="283" t="s">
        <v>34</v>
      </c>
      <c r="O89" s="283" t="s">
        <v>672</v>
      </c>
      <c r="P89" s="283" t="s">
        <v>608</v>
      </c>
      <c r="Q89" s="161" t="s">
        <v>48</v>
      </c>
      <c r="R89" s="283">
        <v>2</v>
      </c>
      <c r="S89" s="284">
        <v>3.8E-3</v>
      </c>
      <c r="T89" s="163">
        <v>2.5000000000000001E-3</v>
      </c>
      <c r="U89" s="285" t="s">
        <v>34</v>
      </c>
      <c r="V89" s="285" t="s">
        <v>1421</v>
      </c>
      <c r="W89" s="285">
        <v>50720000</v>
      </c>
      <c r="X89" s="286">
        <v>44489</v>
      </c>
    </row>
    <row r="90" spans="1:24" ht="5.25" customHeight="1">
      <c r="E90" s="165"/>
      <c r="H90" s="206"/>
      <c r="I90" s="211"/>
    </row>
    <row r="91" spans="1:24" s="153" customFormat="1">
      <c r="A91" s="167"/>
      <c r="B91" s="190" t="s">
        <v>14</v>
      </c>
      <c r="C91" s="190" t="s">
        <v>696</v>
      </c>
      <c r="D91" s="190" t="str">
        <f>B91&amp;" "&amp;C91</f>
        <v>Renda Variável EM</v>
      </c>
      <c r="E91" s="158" t="s">
        <v>696</v>
      </c>
      <c r="F91" s="158"/>
      <c r="G91" s="158"/>
      <c r="H91" s="207"/>
      <c r="I91" s="212"/>
      <c r="J91" s="159"/>
      <c r="K91" s="158"/>
      <c r="L91" s="158"/>
      <c r="M91" s="158"/>
      <c r="N91" s="158"/>
      <c r="O91" s="158"/>
      <c r="P91" s="158"/>
      <c r="Q91" s="158"/>
      <c r="R91" s="158"/>
      <c r="S91" s="158"/>
      <c r="T91" s="158"/>
      <c r="U91" s="178"/>
      <c r="V91" s="178"/>
      <c r="W91" s="178"/>
      <c r="X91" s="202"/>
    </row>
    <row r="92" spans="1:24">
      <c r="E92" s="282" t="s">
        <v>1399</v>
      </c>
      <c r="F92" s="283" t="s">
        <v>1398</v>
      </c>
      <c r="G92" s="335" t="s">
        <v>34</v>
      </c>
      <c r="H92" s="336" t="s">
        <v>34</v>
      </c>
      <c r="I92" s="337" t="s">
        <v>34</v>
      </c>
      <c r="J92" s="338" t="s">
        <v>34</v>
      </c>
      <c r="K92" s="217" t="s">
        <v>1338</v>
      </c>
      <c r="L92" s="622" t="s">
        <v>34</v>
      </c>
      <c r="M92" s="622" t="s">
        <v>1320</v>
      </c>
      <c r="N92" s="283" t="s">
        <v>34</v>
      </c>
      <c r="O92" s="283" t="s">
        <v>672</v>
      </c>
      <c r="P92" s="283" t="s">
        <v>608</v>
      </c>
      <c r="Q92" s="161" t="s">
        <v>48</v>
      </c>
      <c r="R92" s="283">
        <v>2</v>
      </c>
      <c r="S92" s="284">
        <v>0.01</v>
      </c>
      <c r="T92" s="163">
        <v>2.5000000000000001E-3</v>
      </c>
      <c r="U92" s="285" t="s">
        <v>34</v>
      </c>
      <c r="V92" s="285" t="s">
        <v>1421</v>
      </c>
      <c r="W92" s="285">
        <v>13540000</v>
      </c>
      <c r="X92" s="286">
        <v>44375</v>
      </c>
    </row>
    <row r="93" spans="1:24" ht="5.25" customHeight="1">
      <c r="E93" s="165"/>
      <c r="H93" s="206"/>
      <c r="I93" s="211"/>
    </row>
    <row r="94" spans="1:24" s="153" customFormat="1" ht="11.25" customHeight="1">
      <c r="B94" s="190"/>
      <c r="C94" s="190"/>
      <c r="D94" s="190"/>
      <c r="I94" s="154"/>
      <c r="J94" s="154"/>
    </row>
    <row r="95" spans="1:24">
      <c r="B95" s="200" t="s">
        <v>1342</v>
      </c>
      <c r="C95" s="200"/>
    </row>
  </sheetData>
  <mergeCells count="1">
    <mergeCell ref="E2:H3"/>
  </mergeCells>
  <conditionalFormatting sqref="E34:O34">
    <cfRule type="expression" dxfId="127" priority="199">
      <formula>AND(E34&lt;&gt;"",#REF!="",OR(COLUMN(E34)=COLUMN(#REF!),COLUMN(E34)=COLUMN(#REF!)))</formula>
    </cfRule>
  </conditionalFormatting>
  <conditionalFormatting sqref="E42:O42">
    <cfRule type="expression" dxfId="126" priority="198">
      <formula>AND(E42&lt;&gt;"",#REF!="",OR(COLUMN(E42)=COLUMN(#REF!),COLUMN(E42)=COLUMN(#REF!)))</formula>
    </cfRule>
  </conditionalFormatting>
  <conditionalFormatting sqref="E87:K88 E90:K90 E89:F89 K89 E58:O58 E75:O75 E81:O81 E84:O84 E93:O93 L87:O90 E78:O78">
    <cfRule type="expression" dxfId="125" priority="197">
      <formula>AND(E58&lt;&gt;"",#REF!="",OR(COLUMN(E58)=COLUMN(#REF!),COLUMN(E58)=COLUMN(#REF!)))</formula>
    </cfRule>
  </conditionalFormatting>
  <conditionalFormatting sqref="J46:J48 E68:G68 E66:G66 F13:G13 F12:H12 I12:K13 J14:K16 K39:K41 L68:O68 I66:M66 N60:O66 L12:M20 N11:O20 L26:O33 N44:O48 N53:O57 L73:O74 F77:O77 L80:O80 L83:O83 L86:O86 L89:O89 L92:O92 E26:G26 K27:K28 F27:G30 G31:G33 G46:G48 E53:E57 E60:E65 E44:E48 E26:E33 J55:K57 J63:K65 J31:K33 L21:O21 E14:I21 L38:L41 I38:K38 E11:E21 H12:H21 I27:J30 I26:K26 H26:H33 H44:H48 H53:H57 H60:H65 J26:J30 I44:J45 I53:K54 I60:K62 I36:L37 M36:O41 E36:H41 J36:J41 E30:O30">
    <cfRule type="expression" dxfId="124" priority="196">
      <formula>AND(E11&lt;&gt;"",#REF!="",OR(COLUMN(E11)=COLUMN(#REF!),COLUMN(E11)=COLUMN(#REF!)))</formula>
    </cfRule>
  </conditionalFormatting>
  <conditionalFormatting sqref="J68:K68 G44:G45 K44:K48 J18:K18 J17 G60:G65 J19:J21">
    <cfRule type="expression" dxfId="123" priority="193">
      <formula>AND(G17&lt;&gt;"",#REF!="",OR(COLUMN(G17)=COLUMN(#REF!),COLUMN(G17)=COLUMN(#REF!)))</formula>
    </cfRule>
  </conditionalFormatting>
  <conditionalFormatting sqref="I68">
    <cfRule type="expression" dxfId="122" priority="180">
      <formula>AND(I68&lt;&gt;"",#REF!="",OR(COLUMN(I68)=COLUMN(#REF!),COLUMN(I68)=COLUMN(#REF!)))</formula>
    </cfRule>
  </conditionalFormatting>
  <conditionalFormatting sqref="F44:F45">
    <cfRule type="expression" dxfId="121" priority="178">
      <formula>AND(F44&lt;&gt;"",#REF!="",OR(COLUMN(F44)=COLUMN(#REF!),COLUMN(F44)=COLUMN(#REF!)))</formula>
    </cfRule>
  </conditionalFormatting>
  <conditionalFormatting sqref="F53:F54">
    <cfRule type="expression" dxfId="120" priority="177">
      <formula>AND(F53&lt;&gt;"",#REF!="",OR(COLUMN(F53)=COLUMN(#REF!),COLUMN(F53)=COLUMN(#REF!)))</formula>
    </cfRule>
  </conditionalFormatting>
  <conditionalFormatting sqref="F60:F62">
    <cfRule type="expression" dxfId="119" priority="176">
      <formula>AND(F60&lt;&gt;"",#REF!="",OR(COLUMN(F60)=COLUMN(#REF!),COLUMN(F60)=COLUMN(#REF!)))</formula>
    </cfRule>
  </conditionalFormatting>
  <conditionalFormatting sqref="I39:I41">
    <cfRule type="expression" dxfId="118" priority="159">
      <formula>AND(I39&lt;&gt;"",#REF!="",OR(COLUMN(I39)=COLUMN(#REF!),COLUMN(I39)=COLUMN(#REF!)))</formula>
    </cfRule>
  </conditionalFormatting>
  <conditionalFormatting sqref="I46:I48">
    <cfRule type="expression" dxfId="117" priority="157">
      <formula>AND(I46&lt;&gt;"",#REF!="",OR(COLUMN(I46)=COLUMN(#REF!),COLUMN(I46)=COLUMN(#REF!)))</formula>
    </cfRule>
  </conditionalFormatting>
  <conditionalFormatting sqref="K20:K21">
    <cfRule type="expression" dxfId="116" priority="143">
      <formula>AND(K20&lt;&gt;"",#REF!="",OR(COLUMN(K20)=COLUMN(#REF!),COLUMN(K20)=COLUMN(#REF!)))</formula>
    </cfRule>
  </conditionalFormatting>
  <conditionalFormatting sqref="K17">
    <cfRule type="expression" dxfId="115" priority="142">
      <formula>AND(K17&lt;&gt;"",#REF!="",OR(COLUMN(K17)=COLUMN(#REF!),COLUMN(K17)=COLUMN(#REF!)))</formula>
    </cfRule>
  </conditionalFormatting>
  <conditionalFormatting sqref="K19">
    <cfRule type="expression" dxfId="114" priority="141">
      <formula>AND(K19&lt;&gt;"",#REF!="",OR(COLUMN(K19)=COLUMN(#REF!),COLUMN(K19)=COLUMN(#REF!)))</formula>
    </cfRule>
  </conditionalFormatting>
  <conditionalFormatting sqref="K29:K30">
    <cfRule type="expression" dxfId="113" priority="140">
      <formula>AND(K29&lt;&gt;"",#REF!="",OR(COLUMN(K29)=COLUMN(#REF!),COLUMN(K29)=COLUMN(#REF!)))</formula>
    </cfRule>
  </conditionalFormatting>
  <conditionalFormatting sqref="E80 E83 E86 E89 H80:K80 H83:K83 H86:K86 H89:K89 H73:K74 E73:E74">
    <cfRule type="expression" dxfId="112" priority="129">
      <formula>AND(E73&lt;&gt;"",#REF!="",OR(COLUMN(E73)=COLUMN(#REF!),COLUMN(E73)=COLUMN(#REF!)))</formula>
    </cfRule>
  </conditionalFormatting>
  <conditionalFormatting sqref="F73:F74">
    <cfRule type="expression" dxfId="111" priority="127">
      <formula>AND(F73&lt;&gt;"",#REF!="",OR(COLUMN(F73)=COLUMN(#REF!),COLUMN(F73)=COLUMN(#REF!)))</formula>
    </cfRule>
  </conditionalFormatting>
  <conditionalFormatting sqref="G73:G74">
    <cfRule type="expression" dxfId="110" priority="122">
      <formula>AND(G73&lt;&gt;"",#REF!="",OR(COLUMN(G73)=COLUMN(#REF!),COLUMN(G73)=COLUMN(#REF!)))</formula>
    </cfRule>
  </conditionalFormatting>
  <conditionalFormatting sqref="F80">
    <cfRule type="expression" dxfId="109" priority="109">
      <formula>AND(F80&lt;&gt;"",#REF!="",OR(COLUMN(F80)=COLUMN(#REF!),COLUMN(F80)=COLUMN(#REF!)))</formula>
    </cfRule>
  </conditionalFormatting>
  <conditionalFormatting sqref="F83">
    <cfRule type="expression" dxfId="108" priority="108">
      <formula>AND(F83&lt;&gt;"",#REF!="",OR(COLUMN(F83)=COLUMN(#REF!),COLUMN(F83)=COLUMN(#REF!)))</formula>
    </cfRule>
  </conditionalFormatting>
  <conditionalFormatting sqref="F89">
    <cfRule type="expression" dxfId="107" priority="107">
      <formula>AND(F89&lt;&gt;"",#REF!="",OR(COLUMN(F89)=COLUMN(#REF!),COLUMN(F89)=COLUMN(#REF!)))</formula>
    </cfRule>
  </conditionalFormatting>
  <conditionalFormatting sqref="F86">
    <cfRule type="expression" dxfId="106" priority="106">
      <formula>AND(F86&lt;&gt;"",#REF!="",OR(COLUMN(F86)=COLUMN(#REF!),COLUMN(F86)=COLUMN(#REF!)))</formula>
    </cfRule>
  </conditionalFormatting>
  <conditionalFormatting sqref="K92 E92">
    <cfRule type="expression" dxfId="105" priority="67">
      <formula>AND(E92&lt;&gt;"",#REF!="",OR(COLUMN(E92)=COLUMN(#REF!),COLUMN(E92)=COLUMN(#REF!)))</formula>
    </cfRule>
  </conditionalFormatting>
  <conditionalFormatting sqref="F92">
    <cfRule type="expression" dxfId="104" priority="65">
      <formula>AND(F92&lt;&gt;"",#REF!="",OR(COLUMN(F92)=COLUMN(#REF!),COLUMN(F92)=COLUMN(#REF!)))</formula>
    </cfRule>
  </conditionalFormatting>
  <conditionalFormatting sqref="G80">
    <cfRule type="expression" dxfId="103" priority="63">
      <formula>AND(G80&lt;&gt;"",#REF!="",OR(COLUMN(G80)=COLUMN(#REF!),COLUMN(G80)=COLUMN(#REF!)))</formula>
    </cfRule>
  </conditionalFormatting>
  <conditionalFormatting sqref="G83">
    <cfRule type="expression" dxfId="102" priority="62">
      <formula>AND(G83&lt;&gt;"",#REF!="",OR(COLUMN(G83)=COLUMN(#REF!),COLUMN(G83)=COLUMN(#REF!)))</formula>
    </cfRule>
  </conditionalFormatting>
  <conditionalFormatting sqref="G86">
    <cfRule type="expression" dxfId="101" priority="61">
      <formula>AND(G86&lt;&gt;"",#REF!="",OR(COLUMN(G86)=COLUMN(#REF!),COLUMN(G86)=COLUMN(#REF!)))</formula>
    </cfRule>
  </conditionalFormatting>
  <conditionalFormatting sqref="G89">
    <cfRule type="expression" dxfId="100" priority="60">
      <formula>AND(G89&lt;&gt;"",#REF!="",OR(COLUMN(G89)=COLUMN(#REF!),COLUMN(G89)=COLUMN(#REF!)))</formula>
    </cfRule>
  </conditionalFormatting>
  <conditionalFormatting sqref="H92:J92">
    <cfRule type="expression" dxfId="99" priority="59">
      <formula>AND(H92&lt;&gt;"",#REF!="",OR(COLUMN(H92)=COLUMN(#REF!),COLUMN(H92)=COLUMN(#REF!)))</formula>
    </cfRule>
  </conditionalFormatting>
  <conditionalFormatting sqref="G92">
    <cfRule type="expression" dxfId="98" priority="58">
      <formula>AND(G92&lt;&gt;"",#REF!="",OR(COLUMN(G92)=COLUMN(#REF!),COLUMN(G92)=COLUMN(#REF!)))</formula>
    </cfRule>
  </conditionalFormatting>
  <conditionalFormatting sqref="H11:K12">
    <cfRule type="expression" dxfId="97" priority="57">
      <formula>AND(H11&lt;&gt;"",#REF!="",OR(COLUMN(H11)=COLUMN(#REF!),COLUMN(H11)=COLUMN(#REF!)))</formula>
    </cfRule>
  </conditionalFormatting>
  <conditionalFormatting sqref="F11:F12">
    <cfRule type="expression" dxfId="96" priority="56">
      <formula>AND(F11&lt;&gt;"",#REF!="",OR(COLUMN(F11)=COLUMN(#REF!),COLUMN(F11)=COLUMN(#REF!)))</formula>
    </cfRule>
  </conditionalFormatting>
  <conditionalFormatting sqref="G11:G12">
    <cfRule type="expression" dxfId="95" priority="53">
      <formula>AND(G11&lt;&gt;"",#REF!="",OR(COLUMN(G11)=COLUMN(#REF!),COLUMN(G11)=COLUMN(#REF!)))</formula>
    </cfRule>
  </conditionalFormatting>
  <conditionalFormatting sqref="M11:N12">
    <cfRule type="expression" dxfId="94" priority="28">
      <formula>AND(M11&lt;&gt;"",#REF!="",OR(COLUMN(M11)=COLUMN(#REF!),COLUMN(M11)=COLUMN(#REF!)))</formula>
    </cfRule>
  </conditionalFormatting>
  <conditionalFormatting sqref="L55:L57">
    <cfRule type="expression" dxfId="93" priority="25">
      <formula>AND(L55&lt;&gt;"",#REF!="",OR(COLUMN(L55)=COLUMN(#REF!),COLUMN(L55)=COLUMN(#REF!)))</formula>
    </cfRule>
  </conditionalFormatting>
  <conditionalFormatting sqref="L53:L54">
    <cfRule type="expression" dxfId="92" priority="23">
      <formula>AND(L53&lt;&gt;"",#REF!="",OR(COLUMN(L53)=COLUMN(#REF!),COLUMN(L53)=COLUMN(#REF!)))</formula>
    </cfRule>
  </conditionalFormatting>
  <conditionalFormatting sqref="L60:L62">
    <cfRule type="expression" dxfId="91" priority="22">
      <formula>AND(L60&lt;&gt;"",#REF!="",OR(COLUMN(L60)=COLUMN(#REF!),COLUMN(L60)=COLUMN(#REF!)))</formula>
    </cfRule>
  </conditionalFormatting>
  <conditionalFormatting sqref="L63:L65">
    <cfRule type="expression" dxfId="90" priority="21">
      <formula>AND(L63&lt;&gt;"",#REF!="",OR(COLUMN(L63)=COLUMN(#REF!),COLUMN(L63)=COLUMN(#REF!)))</formula>
    </cfRule>
  </conditionalFormatting>
  <conditionalFormatting sqref="L11:L12">
    <cfRule type="expression" dxfId="89" priority="20">
      <formula>AND(L11&lt;&gt;"",#REF!="",OR(COLUMN(L11)=COLUMN(#REF!),COLUMN(L11)=COLUMN(#REF!)))</formula>
    </cfRule>
  </conditionalFormatting>
  <conditionalFormatting sqref="L44:L45">
    <cfRule type="expression" dxfId="88" priority="19">
      <formula>AND(L44&lt;&gt;"",#REF!="",OR(COLUMN(L44)=COLUMN(#REF!),COLUMN(L44)=COLUMN(#REF!)))</formula>
    </cfRule>
  </conditionalFormatting>
  <conditionalFormatting sqref="L46:L48">
    <cfRule type="expression" dxfId="87" priority="18">
      <formula>AND(L46&lt;&gt;"",#REF!="",OR(COLUMN(L46)=COLUMN(#REF!),COLUMN(L46)=COLUMN(#REF!)))</formula>
    </cfRule>
  </conditionalFormatting>
  <conditionalFormatting sqref="M44:N48">
    <cfRule type="expression" dxfId="86" priority="17">
      <formula>AND(M44&lt;&gt;"",#REF!="",OR(COLUMN(M44)=COLUMN(#REF!),COLUMN(M44)=COLUMN(#REF!)))</formula>
    </cfRule>
  </conditionalFormatting>
  <conditionalFormatting sqref="M53:N57">
    <cfRule type="expression" dxfId="85" priority="16">
      <formula>AND(M53&lt;&gt;"",#REF!="",OR(COLUMN(M53)=COLUMN(#REF!),COLUMN(M53)=COLUMN(#REF!)))</formula>
    </cfRule>
  </conditionalFormatting>
  <conditionalFormatting sqref="M60:N65">
    <cfRule type="expression" dxfId="84" priority="15">
      <formula>AND(M60&lt;&gt;"",#REF!="",OR(COLUMN(M60)=COLUMN(#REF!),COLUMN(M60)=COLUMN(#REF!)))</formula>
    </cfRule>
  </conditionalFormatting>
  <conditionalFormatting sqref="E77">
    <cfRule type="expression" dxfId="83" priority="10">
      <formula>AND(E77&lt;&gt;"",#REF!="",OR(COLUMN(E77)=COLUMN(#REF!),COLUMN(E77)=COLUMN(#REF!)))</formula>
    </cfRule>
  </conditionalFormatting>
  <conditionalFormatting sqref="G53:G57">
    <cfRule type="expression" dxfId="82" priority="9">
      <formula>AND(G53&lt;&gt;"",#REF!="",OR(COLUMN(G53)=COLUMN(#REF!),COLUMN(G53)=COLUMN(#REF!)))</formula>
    </cfRule>
  </conditionalFormatting>
  <conditionalFormatting sqref="F46:F48">
    <cfRule type="expression" dxfId="81" priority="7">
      <formula>AND(F46&lt;&gt;"",#REF!="",OR(COLUMN(F46)=COLUMN(#REF!),COLUMN(F46)=COLUMN(#REF!)))</formula>
    </cfRule>
  </conditionalFormatting>
  <conditionalFormatting sqref="F55:F57">
    <cfRule type="expression" dxfId="80" priority="6">
      <formula>AND(F55&lt;&gt;"",#REF!="",OR(COLUMN(F55)=COLUMN(#REF!),COLUMN(F55)=COLUMN(#REF!)))</formula>
    </cfRule>
  </conditionalFormatting>
  <conditionalFormatting sqref="F63:F65">
    <cfRule type="expression" dxfId="79" priority="5">
      <formula>AND(F63&lt;&gt;"",#REF!="",OR(COLUMN(F63)=COLUMN(#REF!),COLUMN(F63)=COLUMN(#REF!)))</formula>
    </cfRule>
  </conditionalFormatting>
  <conditionalFormatting sqref="I63:I65 I55:I57">
    <cfRule type="expression" dxfId="78" priority="4">
      <formula>AND(I55&lt;&gt;"",#REF!="",OR(COLUMN(I55)=COLUMN(#REF!),COLUMN(I55)=COLUMN(#REF!)))</formula>
    </cfRule>
  </conditionalFormatting>
  <conditionalFormatting sqref="I31:I33">
    <cfRule type="expression" dxfId="77" priority="2">
      <formula>AND(I31&lt;&gt;"",#REF!="",OR(COLUMN(I31)=COLUMN(#REF!),COLUMN(I31)=COLUMN(#REF!)))</formula>
    </cfRule>
  </conditionalFormatting>
  <conditionalFormatting sqref="F31:F33">
    <cfRule type="expression" dxfId="76" priority="1">
      <formula>AND(F31&lt;&gt;"",#REF!="",OR(COLUMN(F31)=COLUMN(#REF!),COLUMN(F31)=COLUMN(#REF!)))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topLeftCell="A5" zoomScale="80" zoomScaleNormal="80" workbookViewId="0">
      <selection activeCell="E9" sqref="E9:K51"/>
    </sheetView>
  </sheetViews>
  <sheetFormatPr defaultColWidth="10.69921875" defaultRowHeight="15"/>
  <cols>
    <col min="1" max="1" width="1.69921875" style="625" customWidth="1"/>
    <col min="2" max="2" width="7.8984375" style="192" hidden="1" customWidth="1"/>
    <col min="3" max="3" width="10.69921875" style="192" hidden="1" customWidth="1"/>
    <col min="4" max="4" width="9.59765625" style="192" hidden="1" customWidth="1"/>
    <col min="5" max="5" width="32.19921875" style="625" bestFit="1" customWidth="1"/>
    <col min="6" max="6" width="8.59765625" style="626" bestFit="1" customWidth="1"/>
    <col min="7" max="7" width="11.8984375" style="626" bestFit="1" customWidth="1"/>
    <col min="8" max="8" width="17.3984375" style="626" bestFit="1" customWidth="1"/>
    <col min="9" max="9" width="12.8984375" style="627" bestFit="1" customWidth="1"/>
    <col min="10" max="10" width="11" style="627" bestFit="1" customWidth="1"/>
    <col min="11" max="11" width="11" style="626" bestFit="1" customWidth="1"/>
    <col min="12" max="12" width="10.69921875" style="625"/>
    <col min="13" max="13" width="22.19921875" style="625" customWidth="1"/>
    <col min="14" max="16384" width="10.69921875" style="625"/>
  </cols>
  <sheetData>
    <row r="1" spans="2:11" ht="5.0999999999999996" customHeight="1"/>
    <row r="2" spans="2:11" s="179" customFormat="1" ht="31.5" customHeight="1">
      <c r="B2" s="193"/>
      <c r="C2" s="193"/>
      <c r="D2" s="193"/>
      <c r="E2" s="958" t="s">
        <v>1446</v>
      </c>
      <c r="F2" s="959"/>
      <c r="G2" s="959"/>
      <c r="H2" s="959"/>
      <c r="I2" s="959"/>
      <c r="J2" s="628"/>
      <c r="K2" s="628"/>
    </row>
    <row r="3" spans="2:11" s="115" customFormat="1" ht="17.25" customHeight="1">
      <c r="B3" s="194"/>
      <c r="C3" s="194"/>
      <c r="D3" s="194"/>
      <c r="E3" s="958"/>
      <c r="F3" s="959"/>
      <c r="G3" s="959"/>
      <c r="H3" s="959"/>
      <c r="I3" s="959"/>
      <c r="J3" s="628"/>
      <c r="K3" s="628"/>
    </row>
    <row r="4" spans="2:11" s="179" customFormat="1" ht="5.25" customHeight="1">
      <c r="B4" s="193"/>
      <c r="C4" s="193"/>
      <c r="D4" s="193"/>
      <c r="F4" s="629"/>
      <c r="G4" s="629"/>
      <c r="H4" s="629"/>
      <c r="I4" s="628"/>
      <c r="J4" s="628"/>
      <c r="K4" s="629"/>
    </row>
    <row r="5" spans="2:11" s="151" customFormat="1" ht="5.25" customHeight="1">
      <c r="B5" s="31"/>
      <c r="C5" s="31"/>
      <c r="D5" s="31"/>
      <c r="F5" s="630"/>
      <c r="G5" s="630"/>
      <c r="H5" s="630"/>
      <c r="I5" s="631"/>
      <c r="J5" s="631"/>
      <c r="K5" s="630"/>
    </row>
    <row r="6" spans="2:11" s="181" customFormat="1" ht="21.75" customHeight="1">
      <c r="B6" s="195"/>
      <c r="C6" s="195"/>
      <c r="D6" s="195"/>
      <c r="E6" s="182" t="s">
        <v>1331</v>
      </c>
      <c r="F6" s="632"/>
      <c r="G6" s="632"/>
      <c r="H6" s="632"/>
      <c r="I6" s="633"/>
      <c r="J6" s="633"/>
      <c r="K6" s="632"/>
    </row>
    <row r="7" spans="2:11" s="151" customFormat="1" ht="5.25" customHeight="1">
      <c r="B7" s="31"/>
      <c r="C7" s="31"/>
      <c r="D7" s="31"/>
      <c r="E7" s="30"/>
      <c r="F7" s="630"/>
      <c r="G7" s="630"/>
      <c r="H7" s="630"/>
      <c r="I7" s="631"/>
      <c r="J7" s="631"/>
      <c r="K7" s="630"/>
    </row>
    <row r="8" spans="2:11" s="114" customFormat="1" ht="15.75">
      <c r="B8" s="191" t="s">
        <v>655</v>
      </c>
      <c r="C8" s="191" t="s">
        <v>1343</v>
      </c>
      <c r="D8" s="191" t="s">
        <v>1345</v>
      </c>
      <c r="E8" s="120" t="s">
        <v>1333</v>
      </c>
      <c r="F8" s="96" t="s">
        <v>1361</v>
      </c>
      <c r="G8" s="96" t="s">
        <v>1356</v>
      </c>
      <c r="H8" s="96" t="s">
        <v>1447</v>
      </c>
      <c r="I8" s="96" t="s">
        <v>1358</v>
      </c>
      <c r="J8" s="96" t="s">
        <v>704</v>
      </c>
      <c r="K8" s="96" t="s">
        <v>1490</v>
      </c>
    </row>
    <row r="9" spans="2:11">
      <c r="E9" s="645" t="s">
        <v>2670</v>
      </c>
      <c r="F9" s="643" t="s">
        <v>1363</v>
      </c>
      <c r="G9" s="643" t="s">
        <v>1364</v>
      </c>
      <c r="H9" s="644">
        <v>7.6999999999999985E-4</v>
      </c>
      <c r="I9" s="643">
        <v>2025</v>
      </c>
      <c r="J9" s="642">
        <v>0</v>
      </c>
      <c r="K9" s="638" t="s">
        <v>2844</v>
      </c>
    </row>
    <row r="10" spans="2:11">
      <c r="E10" s="645" t="s">
        <v>2671</v>
      </c>
      <c r="F10" s="643" t="s">
        <v>1448</v>
      </c>
      <c r="G10" s="643" t="s">
        <v>1355</v>
      </c>
      <c r="H10" s="644">
        <v>1.0249999999999999</v>
      </c>
      <c r="I10" s="643"/>
      <c r="J10" s="642">
        <v>0</v>
      </c>
      <c r="K10" s="638" t="s">
        <v>2844</v>
      </c>
    </row>
    <row r="11" spans="2:11">
      <c r="E11" s="645" t="s">
        <v>1450</v>
      </c>
      <c r="F11" s="643" t="s">
        <v>1448</v>
      </c>
      <c r="G11" s="643" t="s">
        <v>1355</v>
      </c>
      <c r="H11" s="644">
        <v>1.155</v>
      </c>
      <c r="I11" s="643">
        <v>2023</v>
      </c>
      <c r="J11" s="642">
        <v>0.5</v>
      </c>
      <c r="K11" s="638" t="s">
        <v>2844</v>
      </c>
    </row>
    <row r="12" spans="2:11">
      <c r="E12" s="645" t="s">
        <v>1451</v>
      </c>
      <c r="F12" s="643" t="s">
        <v>1448</v>
      </c>
      <c r="G12" s="643" t="s">
        <v>1355</v>
      </c>
      <c r="H12" s="644">
        <v>1.1400000000000001</v>
      </c>
      <c r="I12" s="643">
        <v>2023</v>
      </c>
      <c r="J12" s="642">
        <v>1</v>
      </c>
      <c r="K12" s="638" t="s">
        <v>2844</v>
      </c>
    </row>
    <row r="13" spans="2:11">
      <c r="E13" s="645" t="s">
        <v>1452</v>
      </c>
      <c r="F13" s="643" t="s">
        <v>1448</v>
      </c>
      <c r="G13" s="643" t="s">
        <v>1355</v>
      </c>
      <c r="H13" s="644">
        <v>1.1850000000000001</v>
      </c>
      <c r="I13" s="643">
        <v>2024</v>
      </c>
      <c r="J13" s="642">
        <v>2</v>
      </c>
      <c r="K13" s="638" t="s">
        <v>2844</v>
      </c>
    </row>
    <row r="14" spans="2:11">
      <c r="E14" s="645" t="s">
        <v>1453</v>
      </c>
      <c r="F14" s="643" t="s">
        <v>1448</v>
      </c>
      <c r="G14" s="643" t="s">
        <v>1355</v>
      </c>
      <c r="H14" s="644">
        <v>1.175</v>
      </c>
      <c r="I14" s="643">
        <v>2025</v>
      </c>
      <c r="J14" s="642">
        <v>3</v>
      </c>
      <c r="K14" s="638" t="s">
        <v>2844</v>
      </c>
    </row>
    <row r="15" spans="2:11">
      <c r="E15" s="645" t="s">
        <v>1454</v>
      </c>
      <c r="F15" s="643" t="s">
        <v>1489</v>
      </c>
      <c r="G15" s="643" t="s">
        <v>1354</v>
      </c>
      <c r="H15" s="644">
        <v>1.7500000000000002E-2</v>
      </c>
      <c r="I15" s="643"/>
      <c r="J15" s="642">
        <v>2</v>
      </c>
      <c r="K15" s="638" t="s">
        <v>2844</v>
      </c>
    </row>
    <row r="16" spans="2:11">
      <c r="E16" s="645" t="s">
        <v>1455</v>
      </c>
      <c r="F16" s="643" t="s">
        <v>1489</v>
      </c>
      <c r="G16" s="643" t="s">
        <v>1354</v>
      </c>
      <c r="H16" s="644">
        <v>1.8499999999999999E-2</v>
      </c>
      <c r="I16" s="643"/>
      <c r="J16" s="642">
        <v>3</v>
      </c>
      <c r="K16" s="638" t="s">
        <v>2844</v>
      </c>
    </row>
    <row r="17" spans="5:11">
      <c r="E17" s="645" t="s">
        <v>1456</v>
      </c>
      <c r="F17" s="643" t="s">
        <v>1489</v>
      </c>
      <c r="G17" s="643" t="s">
        <v>1354</v>
      </c>
      <c r="H17" s="644">
        <v>2.1000000000000001E-2</v>
      </c>
      <c r="I17" s="643"/>
      <c r="J17" s="642">
        <v>4</v>
      </c>
      <c r="K17" s="638" t="s">
        <v>2844</v>
      </c>
    </row>
    <row r="18" spans="5:11">
      <c r="E18" s="794" t="s">
        <v>2647</v>
      </c>
      <c r="F18" s="643" t="s">
        <v>1489</v>
      </c>
      <c r="G18" s="643" t="s">
        <v>1354</v>
      </c>
      <c r="H18" s="644">
        <v>2.1999999999999999E-2</v>
      </c>
      <c r="I18" s="643"/>
      <c r="J18" s="642">
        <v>5</v>
      </c>
      <c r="K18" s="638" t="s">
        <v>2844</v>
      </c>
    </row>
    <row r="19" spans="5:11">
      <c r="E19" s="645" t="s">
        <v>1457</v>
      </c>
      <c r="F19" s="643" t="s">
        <v>1359</v>
      </c>
      <c r="G19" s="643" t="s">
        <v>1357</v>
      </c>
      <c r="H19" s="644">
        <v>5.3999999999999999E-2</v>
      </c>
      <c r="I19" s="643">
        <v>2023</v>
      </c>
      <c r="J19" s="642">
        <v>0.50117347847158134</v>
      </c>
      <c r="K19" s="638" t="s">
        <v>2844</v>
      </c>
    </row>
    <row r="20" spans="5:11">
      <c r="E20" s="645" t="s">
        <v>1458</v>
      </c>
      <c r="F20" s="643" t="s">
        <v>1359</v>
      </c>
      <c r="G20" s="643" t="s">
        <v>1357</v>
      </c>
      <c r="H20" s="644">
        <v>5.7500000000000002E-2</v>
      </c>
      <c r="I20" s="643">
        <v>2024</v>
      </c>
      <c r="J20" s="642">
        <v>1.6905004136875195</v>
      </c>
      <c r="K20" s="638" t="s">
        <v>2844</v>
      </c>
    </row>
    <row r="21" spans="5:11">
      <c r="E21" s="645" t="s">
        <v>1459</v>
      </c>
      <c r="F21" s="643" t="s">
        <v>1359</v>
      </c>
      <c r="G21" s="643" t="s">
        <v>1357</v>
      </c>
      <c r="H21" s="644">
        <v>5.3499999999999999E-2</v>
      </c>
      <c r="I21" s="643">
        <v>2025</v>
      </c>
      <c r="J21" s="642">
        <v>2.3144370622934374</v>
      </c>
      <c r="K21" s="638" t="s">
        <v>2844</v>
      </c>
    </row>
    <row r="22" spans="5:11">
      <c r="E22" s="645" t="s">
        <v>1460</v>
      </c>
      <c r="F22" s="643" t="s">
        <v>1359</v>
      </c>
      <c r="G22" s="643" t="s">
        <v>1357</v>
      </c>
      <c r="H22" s="644">
        <v>5.3499999999999999E-2</v>
      </c>
      <c r="I22" s="643">
        <v>2026</v>
      </c>
      <c r="J22" s="642">
        <v>3.4009981712200124</v>
      </c>
      <c r="K22" s="638" t="s">
        <v>2844</v>
      </c>
    </row>
    <row r="23" spans="5:11">
      <c r="E23" s="645" t="s">
        <v>1461</v>
      </c>
      <c r="F23" s="643" t="s">
        <v>1448</v>
      </c>
      <c r="G23" s="643" t="s">
        <v>1357</v>
      </c>
      <c r="H23" s="644">
        <v>6.9500000000000006E-2</v>
      </c>
      <c r="I23" s="643">
        <v>2023</v>
      </c>
      <c r="J23" s="642">
        <v>1</v>
      </c>
      <c r="K23" s="638" t="s">
        <v>2844</v>
      </c>
    </row>
    <row r="24" spans="5:11">
      <c r="E24" s="645" t="s">
        <v>1462</v>
      </c>
      <c r="F24" s="643" t="s">
        <v>1448</v>
      </c>
      <c r="G24" s="643" t="s">
        <v>1357</v>
      </c>
      <c r="H24" s="644">
        <v>6.8500000000000005E-2</v>
      </c>
      <c r="I24" s="643">
        <v>2024</v>
      </c>
      <c r="J24" s="642">
        <v>2</v>
      </c>
      <c r="K24" s="638" t="s">
        <v>2844</v>
      </c>
    </row>
    <row r="25" spans="5:11">
      <c r="E25" s="645" t="s">
        <v>1463</v>
      </c>
      <c r="F25" s="643" t="s">
        <v>1448</v>
      </c>
      <c r="G25" s="643" t="s">
        <v>1357</v>
      </c>
      <c r="H25" s="644">
        <v>6.7500000000000004E-2</v>
      </c>
      <c r="I25" s="643">
        <v>2025</v>
      </c>
      <c r="J25" s="642">
        <v>3</v>
      </c>
      <c r="K25" s="638" t="s">
        <v>2844</v>
      </c>
    </row>
    <row r="26" spans="5:11">
      <c r="E26" s="645" t="s">
        <v>1464</v>
      </c>
      <c r="F26" s="643" t="s">
        <v>1359</v>
      </c>
      <c r="G26" s="643" t="s">
        <v>1357</v>
      </c>
      <c r="H26" s="644">
        <v>5.5E-2</v>
      </c>
      <c r="I26" s="643">
        <v>2027</v>
      </c>
      <c r="J26" s="642">
        <v>3.9245823783101335</v>
      </c>
      <c r="K26" s="638" t="s">
        <v>2844</v>
      </c>
    </row>
    <row r="27" spans="5:11">
      <c r="E27" s="645" t="s">
        <v>1465</v>
      </c>
      <c r="F27" s="643" t="s">
        <v>1359</v>
      </c>
      <c r="G27" s="643" t="s">
        <v>1357</v>
      </c>
      <c r="H27" s="644">
        <v>5.5E-2</v>
      </c>
      <c r="I27" s="643">
        <v>2028</v>
      </c>
      <c r="J27" s="642">
        <v>4.9164644615367283</v>
      </c>
      <c r="K27" s="638" t="s">
        <v>2844</v>
      </c>
    </row>
    <row r="28" spans="5:11">
      <c r="E28" s="645" t="s">
        <v>1466</v>
      </c>
      <c r="F28" s="643" t="s">
        <v>1359</v>
      </c>
      <c r="G28" s="643" t="s">
        <v>1357</v>
      </c>
      <c r="H28" s="644">
        <v>5.5500000000000001E-2</v>
      </c>
      <c r="I28" s="643">
        <v>2030</v>
      </c>
      <c r="J28" s="642">
        <v>6.2695712551470706</v>
      </c>
      <c r="K28" s="638" t="s">
        <v>2844</v>
      </c>
    </row>
    <row r="29" spans="5:11">
      <c r="E29" s="645" t="s">
        <v>1467</v>
      </c>
      <c r="F29" s="643" t="s">
        <v>1448</v>
      </c>
      <c r="G29" s="643" t="s">
        <v>1357</v>
      </c>
      <c r="H29" s="644">
        <v>6.6500000000000004E-2</v>
      </c>
      <c r="I29" s="643">
        <v>2026</v>
      </c>
      <c r="J29" s="642">
        <v>4</v>
      </c>
      <c r="K29" s="638" t="s">
        <v>2844</v>
      </c>
    </row>
    <row r="30" spans="5:11">
      <c r="E30" s="645" t="s">
        <v>1468</v>
      </c>
      <c r="F30" s="643" t="s">
        <v>1448</v>
      </c>
      <c r="G30" s="643" t="s">
        <v>1357</v>
      </c>
      <c r="H30" s="644">
        <v>6.6000000000000003E-2</v>
      </c>
      <c r="I30" s="643">
        <v>2027</v>
      </c>
      <c r="J30" s="642">
        <v>5</v>
      </c>
      <c r="K30" s="638" t="s">
        <v>2844</v>
      </c>
    </row>
    <row r="31" spans="5:11">
      <c r="E31" s="645" t="s">
        <v>1469</v>
      </c>
      <c r="F31" s="643" t="s">
        <v>1489</v>
      </c>
      <c r="G31" s="643" t="s">
        <v>1357</v>
      </c>
      <c r="H31" s="644">
        <v>7.6999999999999999E-2</v>
      </c>
      <c r="I31" s="643">
        <v>2026</v>
      </c>
      <c r="J31" s="642">
        <v>4</v>
      </c>
      <c r="K31" s="638" t="s">
        <v>2844</v>
      </c>
    </row>
    <row r="32" spans="5:11">
      <c r="E32" s="645" t="s">
        <v>1470</v>
      </c>
      <c r="F32" s="643" t="s">
        <v>1489</v>
      </c>
      <c r="G32" s="643" t="s">
        <v>1357</v>
      </c>
      <c r="H32" s="644">
        <v>8.0500000000000002E-2</v>
      </c>
      <c r="I32" s="643"/>
      <c r="J32" s="642">
        <v>5</v>
      </c>
      <c r="K32" s="638" t="s">
        <v>2844</v>
      </c>
    </row>
    <row r="33" spans="5:11">
      <c r="E33" s="645" t="s">
        <v>1471</v>
      </c>
      <c r="F33" s="643" t="s">
        <v>1489</v>
      </c>
      <c r="G33" s="643" t="s">
        <v>1357</v>
      </c>
      <c r="H33" s="644">
        <v>7.9500000000000001E-2</v>
      </c>
      <c r="I33" s="643"/>
      <c r="J33" s="642">
        <v>6</v>
      </c>
      <c r="K33" s="638" t="s">
        <v>2844</v>
      </c>
    </row>
    <row r="34" spans="5:11">
      <c r="E34" s="645" t="s">
        <v>1472</v>
      </c>
      <c r="F34" s="643" t="s">
        <v>1359</v>
      </c>
      <c r="G34" s="643" t="s">
        <v>1357</v>
      </c>
      <c r="H34" s="644">
        <v>5.6500000000000002E-2</v>
      </c>
      <c r="I34" s="643">
        <v>2032</v>
      </c>
      <c r="J34" s="642">
        <v>7.485351948939015</v>
      </c>
      <c r="K34" s="638" t="s">
        <v>2844</v>
      </c>
    </row>
    <row r="35" spans="5:11">
      <c r="E35" s="645" t="s">
        <v>1473</v>
      </c>
      <c r="F35" s="643" t="s">
        <v>1359</v>
      </c>
      <c r="G35" s="643" t="s">
        <v>1357</v>
      </c>
      <c r="H35" s="644">
        <v>5.6500000000000002E-2</v>
      </c>
      <c r="I35" s="643">
        <v>2035</v>
      </c>
      <c r="J35" s="642">
        <v>8.8086663992879526</v>
      </c>
      <c r="K35" s="638" t="s">
        <v>2844</v>
      </c>
    </row>
    <row r="36" spans="5:11">
      <c r="E36" s="888" t="s">
        <v>2653</v>
      </c>
      <c r="F36" s="889" t="s">
        <v>1489</v>
      </c>
      <c r="G36" s="889" t="s">
        <v>1357</v>
      </c>
      <c r="H36" s="890">
        <v>8.1500000000000003E-2</v>
      </c>
      <c r="I36" s="891"/>
      <c r="J36" s="892">
        <v>7</v>
      </c>
      <c r="K36" s="893" t="s">
        <v>2844</v>
      </c>
    </row>
    <row r="37" spans="5:11">
      <c r="E37" s="888" t="s">
        <v>1474</v>
      </c>
      <c r="F37" s="889" t="s">
        <v>1489</v>
      </c>
      <c r="G37" s="889" t="s">
        <v>1357</v>
      </c>
      <c r="H37" s="890">
        <v>8.4500000000000006E-2</v>
      </c>
      <c r="I37" s="891"/>
      <c r="J37" s="892">
        <v>8</v>
      </c>
      <c r="K37" s="893" t="s">
        <v>2844</v>
      </c>
    </row>
    <row r="38" spans="5:11">
      <c r="E38" s="888" t="s">
        <v>1475</v>
      </c>
      <c r="F38" s="889" t="s">
        <v>1489</v>
      </c>
      <c r="G38" s="889" t="s">
        <v>1357</v>
      </c>
      <c r="H38" s="890">
        <v>8.1000000000000003E-2</v>
      </c>
      <c r="I38" s="891"/>
      <c r="J38" s="892">
        <v>9</v>
      </c>
      <c r="K38" s="893" t="s">
        <v>2844</v>
      </c>
    </row>
    <row r="39" spans="5:11">
      <c r="E39" s="888" t="s">
        <v>1476</v>
      </c>
      <c r="F39" s="889" t="s">
        <v>1489</v>
      </c>
      <c r="G39" s="889" t="s">
        <v>1357</v>
      </c>
      <c r="H39" s="890">
        <v>7.4499999999999997E-2</v>
      </c>
      <c r="I39" s="891"/>
      <c r="J39" s="892">
        <v>10</v>
      </c>
      <c r="K39" s="893" t="s">
        <v>2844</v>
      </c>
    </row>
    <row r="40" spans="5:11">
      <c r="E40" s="888" t="s">
        <v>1477</v>
      </c>
      <c r="F40" s="889" t="s">
        <v>1360</v>
      </c>
      <c r="G40" s="889" t="s">
        <v>1449</v>
      </c>
      <c r="H40" s="890">
        <v>0.13600000000000001</v>
      </c>
      <c r="I40" s="891">
        <v>2023</v>
      </c>
      <c r="J40" s="892">
        <v>0.14625971434512217</v>
      </c>
      <c r="K40" s="893" t="s">
        <v>2844</v>
      </c>
    </row>
    <row r="41" spans="5:11">
      <c r="E41" s="888" t="s">
        <v>1478</v>
      </c>
      <c r="F41" s="889" t="s">
        <v>1360</v>
      </c>
      <c r="G41" s="889" t="s">
        <v>1449</v>
      </c>
      <c r="H41" s="890">
        <v>0.11750000000000001</v>
      </c>
      <c r="I41" s="891">
        <v>2025</v>
      </c>
      <c r="J41" s="892">
        <v>1.930701816617352</v>
      </c>
      <c r="K41" s="893" t="s">
        <v>2844</v>
      </c>
    </row>
    <row r="42" spans="5:11">
      <c r="E42" s="888" t="s">
        <v>1479</v>
      </c>
      <c r="F42" s="889" t="s">
        <v>1448</v>
      </c>
      <c r="G42" s="889" t="s">
        <v>1449</v>
      </c>
      <c r="H42" s="890">
        <v>0.14300000000000002</v>
      </c>
      <c r="I42" s="891">
        <v>2023</v>
      </c>
      <c r="J42" s="892">
        <v>1</v>
      </c>
      <c r="K42" s="893" t="s">
        <v>2844</v>
      </c>
    </row>
    <row r="43" spans="5:11">
      <c r="E43" s="888" t="s">
        <v>1480</v>
      </c>
      <c r="F43" s="889" t="s">
        <v>1448</v>
      </c>
      <c r="G43" s="889" t="s">
        <v>1449</v>
      </c>
      <c r="H43" s="890">
        <v>0.13350000000000001</v>
      </c>
      <c r="I43" s="891">
        <v>2024</v>
      </c>
      <c r="J43" s="892">
        <v>2</v>
      </c>
      <c r="K43" s="893" t="s">
        <v>2844</v>
      </c>
    </row>
    <row r="44" spans="5:11">
      <c r="E44" s="888" t="s">
        <v>1481</v>
      </c>
      <c r="F44" s="889" t="s">
        <v>1448</v>
      </c>
      <c r="G44" s="889" t="s">
        <v>1449</v>
      </c>
      <c r="H44" s="890">
        <v>0.13350000000000001</v>
      </c>
      <c r="I44" s="891">
        <v>2025</v>
      </c>
      <c r="J44" s="892">
        <v>3</v>
      </c>
      <c r="K44" s="893" t="s">
        <v>2844</v>
      </c>
    </row>
    <row r="45" spans="5:11">
      <c r="E45" s="888" t="s">
        <v>1482</v>
      </c>
      <c r="F45" s="889" t="s">
        <v>1360</v>
      </c>
      <c r="G45" s="889" t="s">
        <v>1449</v>
      </c>
      <c r="H45" s="890">
        <v>0.11550000000000001</v>
      </c>
      <c r="I45" s="891">
        <v>2027</v>
      </c>
      <c r="J45" s="892">
        <v>3.3768539869775385</v>
      </c>
      <c r="K45" s="893" t="s">
        <v>2844</v>
      </c>
    </row>
    <row r="46" spans="5:11">
      <c r="E46" s="888" t="s">
        <v>1483</v>
      </c>
      <c r="F46" s="889" t="s">
        <v>1360</v>
      </c>
      <c r="G46" s="889" t="s">
        <v>1449</v>
      </c>
      <c r="H46" s="890">
        <v>0.11700000000000001</v>
      </c>
      <c r="I46" s="891">
        <v>2029</v>
      </c>
      <c r="J46" s="892">
        <v>4.5363383855505672</v>
      </c>
      <c r="K46" s="893" t="s">
        <v>2844</v>
      </c>
    </row>
    <row r="47" spans="5:11">
      <c r="E47" s="888" t="s">
        <v>1484</v>
      </c>
      <c r="F47" s="889" t="s">
        <v>1360</v>
      </c>
      <c r="G47" s="889" t="s">
        <v>1449</v>
      </c>
      <c r="H47" s="890">
        <v>0.11750000000000001</v>
      </c>
      <c r="I47" s="891">
        <v>2031</v>
      </c>
      <c r="J47" s="892">
        <v>5.4701827390791085</v>
      </c>
      <c r="K47" s="893" t="s">
        <v>2844</v>
      </c>
    </row>
    <row r="48" spans="5:11">
      <c r="E48" s="888" t="s">
        <v>1485</v>
      </c>
      <c r="F48" s="889" t="s">
        <v>1360</v>
      </c>
      <c r="G48" s="889" t="s">
        <v>1449</v>
      </c>
      <c r="H48" s="890">
        <v>0.11750000000000001</v>
      </c>
      <c r="I48" s="891">
        <v>2033</v>
      </c>
      <c r="J48" s="892">
        <v>6.2143217672068856</v>
      </c>
      <c r="K48" s="893" t="s">
        <v>2844</v>
      </c>
    </row>
    <row r="49" spans="2:11">
      <c r="E49" s="888" t="s">
        <v>1486</v>
      </c>
      <c r="F49" s="889" t="s">
        <v>1448</v>
      </c>
      <c r="G49" s="889" t="s">
        <v>1449</v>
      </c>
      <c r="H49" s="890">
        <v>0.13100000000000001</v>
      </c>
      <c r="I49" s="891">
        <v>2026</v>
      </c>
      <c r="J49" s="892">
        <v>4</v>
      </c>
      <c r="K49" s="893" t="s">
        <v>2844</v>
      </c>
    </row>
    <row r="50" spans="2:11">
      <c r="E50" s="888" t="s">
        <v>1487</v>
      </c>
      <c r="F50" s="889" t="s">
        <v>1448</v>
      </c>
      <c r="G50" s="889" t="s">
        <v>1449</v>
      </c>
      <c r="H50" s="890">
        <v>0.1295</v>
      </c>
      <c r="I50" s="891">
        <v>2027</v>
      </c>
      <c r="J50" s="892">
        <v>5</v>
      </c>
      <c r="K50" s="893" t="s">
        <v>2844</v>
      </c>
    </row>
    <row r="51" spans="2:11" s="153" customFormat="1">
      <c r="B51" s="190"/>
      <c r="C51" s="190"/>
      <c r="D51" s="190"/>
      <c r="E51" s="888" t="s">
        <v>1488</v>
      </c>
      <c r="F51" s="889" t="s">
        <v>1448</v>
      </c>
      <c r="G51" s="889" t="s">
        <v>1449</v>
      </c>
      <c r="H51" s="890">
        <v>0.1285</v>
      </c>
      <c r="I51" s="891">
        <v>2028</v>
      </c>
      <c r="J51" s="892">
        <v>6</v>
      </c>
      <c r="K51" s="893" t="s">
        <v>2844</v>
      </c>
    </row>
  </sheetData>
  <mergeCells count="1">
    <mergeCell ref="E2:I3"/>
  </mergeCells>
  <conditionalFormatting sqref="F19:F22 J11:J13 F31 F26:J28 F9:J10 H34:J34 E9:E17 G29:J33 F11:I17 G19:J25 K9:K34 E18:I18 H35:K35 E19:E35">
    <cfRule type="expression" dxfId="75" priority="27">
      <formula>AND(E9&lt;&gt;"",#REF!="",OR(COLUMN(E9)=COLUMN(#REF!),COLUMN(E9)=COLUMN(#REF!)))</formula>
    </cfRule>
  </conditionalFormatting>
  <conditionalFormatting sqref="J14:J18 G34:K35">
    <cfRule type="expression" dxfId="74" priority="26">
      <formula>AND(G14&lt;&gt;"",#REF!="",OR(COLUMN(G14)=COLUMN(#REF!),COLUMN(G14)=COLUMN(#REF!)))</formula>
    </cfRule>
  </conditionalFormatting>
  <conditionalFormatting sqref="F34:F35">
    <cfRule type="expression" dxfId="73" priority="25">
      <formula>AND(F34&lt;&gt;"",#REF!="",OR(COLUMN(F34)=COLUMN(#REF!),COLUMN(F34)=COLUMN(#REF!)))</formula>
    </cfRule>
  </conditionalFormatting>
  <conditionalFormatting sqref="F23:F25">
    <cfRule type="expression" dxfId="72" priority="22">
      <formula>AND(F23&lt;&gt;"",#REF!="",OR(COLUMN(F23)=COLUMN(#REF!),COLUMN(F23)=COLUMN(#REF!)))</formula>
    </cfRule>
  </conditionalFormatting>
  <conditionalFormatting sqref="F31">
    <cfRule type="expression" dxfId="71" priority="21">
      <formula>AND(F31&lt;&gt;"",#REF!="",OR(COLUMN(F31)=COLUMN(#REF!),COLUMN(F31)=COLUMN(#REF!)))</formula>
    </cfRule>
  </conditionalFormatting>
  <conditionalFormatting sqref="F29:F31">
    <cfRule type="expression" dxfId="70" priority="20">
      <formula>AND(F29&lt;&gt;"",#REF!="",OR(COLUMN(F29)=COLUMN(#REF!),COLUMN(F29)=COLUMN(#REF!)))</formula>
    </cfRule>
  </conditionalFormatting>
  <conditionalFormatting sqref="F32:F33">
    <cfRule type="expression" dxfId="69" priority="19">
      <formula>AND(F32&lt;&gt;"",#REF!="",OR(COLUMN(F32)=COLUMN(#REF!),COLUMN(F32)=COLUMN(#REF!)))</formula>
    </cfRule>
  </conditionalFormatting>
  <conditionalFormatting sqref="I29:I33">
    <cfRule type="expression" dxfId="68" priority="18">
      <formula>AND(I29&lt;&gt;"",#REF!="",OR(COLUMN(I29)=COLUMN(#REF!),COLUMN(I29)=COLUMN(#REF!)))</formula>
    </cfRule>
  </conditionalFormatting>
  <conditionalFormatting sqref="I11:I14">
    <cfRule type="expression" dxfId="67" priority="5">
      <formula>AND(I11&lt;&gt;"",#REF!="",OR(COLUMN(I11)=COLUMN(#REF!),COLUMN(I11)=COLUMN(#REF!)))</formula>
    </cfRule>
  </conditionalFormatting>
  <conditionalFormatting sqref="I23:I25">
    <cfRule type="expression" dxfId="66" priority="4">
      <formula>AND(I23&lt;&gt;"",#REF!="",OR(COLUMN(I23)=COLUMN(#REF!),COLUMN(I23)=COLUMN(#REF!)))</formula>
    </cfRule>
  </conditionalFormatting>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5"/>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703</v>
      </c>
      <c r="C2" s="107" t="s">
        <v>655</v>
      </c>
      <c r="D2" s="108" t="s">
        <v>656</v>
      </c>
      <c r="E2" s="107" t="s">
        <v>704</v>
      </c>
      <c r="F2" s="107" t="s">
        <v>622</v>
      </c>
      <c r="G2" s="107" t="s">
        <v>705</v>
      </c>
      <c r="H2" s="107" t="s">
        <v>657</v>
      </c>
      <c r="I2" s="107" t="s">
        <v>8</v>
      </c>
      <c r="J2" s="109" t="s">
        <v>32</v>
      </c>
      <c r="L2" s="110" t="s">
        <v>703</v>
      </c>
      <c r="M2" s="110" t="s">
        <v>655</v>
      </c>
      <c r="N2" s="111" t="s">
        <v>656</v>
      </c>
      <c r="O2" s="110" t="s">
        <v>704</v>
      </c>
      <c r="P2" s="110" t="s">
        <v>622</v>
      </c>
      <c r="Q2" s="110" t="s">
        <v>705</v>
      </c>
      <c r="R2" s="110" t="s">
        <v>657</v>
      </c>
      <c r="S2" s="110" t="s">
        <v>8</v>
      </c>
      <c r="T2" s="110" t="s">
        <v>658</v>
      </c>
    </row>
    <row r="3" spans="2:20" s="113" customFormat="1" ht="15.75">
      <c r="B3" s="112" t="s">
        <v>14</v>
      </c>
      <c r="C3" s="113" t="s">
        <v>607</v>
      </c>
      <c r="D3" s="113" t="s">
        <v>1316</v>
      </c>
      <c r="E3" s="113" t="s">
        <v>738</v>
      </c>
      <c r="F3" s="113" t="s">
        <v>1337</v>
      </c>
      <c r="G3" s="113" t="s">
        <v>1318</v>
      </c>
      <c r="H3" s="113" t="s">
        <v>608</v>
      </c>
      <c r="I3" s="113" t="s">
        <v>48</v>
      </c>
      <c r="J3" s="123" t="s">
        <v>715</v>
      </c>
      <c r="L3" s="124" t="s">
        <v>14</v>
      </c>
      <c r="M3" s="125" t="s">
        <v>607</v>
      </c>
      <c r="N3" s="126" t="s">
        <v>1316</v>
      </c>
      <c r="O3" s="126" t="s">
        <v>738</v>
      </c>
      <c r="P3" s="126" t="s">
        <v>1317</v>
      </c>
      <c r="Q3" s="126" t="s">
        <v>34</v>
      </c>
      <c r="R3" s="127" t="s">
        <v>608</v>
      </c>
      <c r="S3" s="126" t="s">
        <v>48</v>
      </c>
      <c r="T3" s="128" t="s">
        <v>1319</v>
      </c>
    </row>
    <row r="4" spans="2:20" s="113" customFormat="1" ht="15.75">
      <c r="B4" s="112" t="s">
        <v>13</v>
      </c>
      <c r="C4" s="113" t="s">
        <v>614</v>
      </c>
      <c r="D4" s="113" t="s">
        <v>689</v>
      </c>
      <c r="E4" s="113" t="s">
        <v>865</v>
      </c>
      <c r="F4" s="113" t="s">
        <v>865</v>
      </c>
      <c r="G4" s="113" t="s">
        <v>1303</v>
      </c>
      <c r="H4" s="113" t="s">
        <v>690</v>
      </c>
      <c r="I4" s="113" t="s">
        <v>49</v>
      </c>
      <c r="J4" s="123" t="s">
        <v>1338</v>
      </c>
      <c r="L4" s="129"/>
      <c r="M4" s="130" t="s">
        <v>614</v>
      </c>
      <c r="N4" s="113" t="s">
        <v>689</v>
      </c>
      <c r="O4" s="113" t="s">
        <v>865</v>
      </c>
      <c r="P4" s="113" t="s">
        <v>1321</v>
      </c>
      <c r="R4" s="131" t="s">
        <v>609</v>
      </c>
      <c r="S4" s="113" t="s">
        <v>49</v>
      </c>
      <c r="T4" s="132" t="s">
        <v>1322</v>
      </c>
    </row>
    <row r="5" spans="2:20" s="113" customFormat="1" ht="15.75">
      <c r="B5" s="112" t="s">
        <v>11</v>
      </c>
      <c r="C5" s="113" t="s">
        <v>15</v>
      </c>
      <c r="D5" s="113" t="s">
        <v>1344</v>
      </c>
      <c r="E5" s="113" t="s">
        <v>866</v>
      </c>
      <c r="F5" s="113" t="s">
        <v>1336</v>
      </c>
      <c r="G5" s="113" t="s">
        <v>34</v>
      </c>
      <c r="H5" s="113" t="s">
        <v>611</v>
      </c>
      <c r="I5" s="113" t="s">
        <v>1324</v>
      </c>
      <c r="J5" s="123" t="s">
        <v>1339</v>
      </c>
      <c r="L5" s="129"/>
      <c r="M5" s="130" t="s">
        <v>15</v>
      </c>
      <c r="N5" s="113" t="s">
        <v>610</v>
      </c>
      <c r="O5" s="113" t="s">
        <v>866</v>
      </c>
      <c r="R5" s="131" t="s">
        <v>611</v>
      </c>
      <c r="S5" s="113" t="s">
        <v>1324</v>
      </c>
      <c r="T5" s="132" t="s">
        <v>1323</v>
      </c>
    </row>
    <row r="6" spans="2:20" s="113" customFormat="1" ht="15.75">
      <c r="B6" s="112"/>
      <c r="C6" s="113" t="s">
        <v>615</v>
      </c>
      <c r="D6" s="113" t="s">
        <v>860</v>
      </c>
      <c r="E6" s="113" t="s">
        <v>34</v>
      </c>
      <c r="F6" s="113" t="s">
        <v>34</v>
      </c>
      <c r="H6" s="113" t="s">
        <v>612</v>
      </c>
      <c r="I6" s="113" t="s">
        <v>723</v>
      </c>
      <c r="J6" s="123"/>
      <c r="L6" s="129"/>
      <c r="M6" s="130"/>
      <c r="N6" s="113" t="s">
        <v>1325</v>
      </c>
      <c r="R6" s="131" t="s">
        <v>612</v>
      </c>
      <c r="S6" s="113" t="s">
        <v>723</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1325</v>
      </c>
      <c r="H8" s="113" t="s">
        <v>700</v>
      </c>
      <c r="J8" s="123"/>
      <c r="L8" s="133"/>
      <c r="N8" s="134" t="s">
        <v>17</v>
      </c>
      <c r="R8" s="131" t="s">
        <v>700</v>
      </c>
      <c r="T8" s="132"/>
    </row>
    <row r="9" spans="2:20" s="113" customFormat="1" ht="15.75">
      <c r="B9" s="112"/>
      <c r="C9" s="113" t="s">
        <v>661</v>
      </c>
      <c r="D9" s="113" t="s">
        <v>16</v>
      </c>
      <c r="H9" s="113" t="s">
        <v>696</v>
      </c>
      <c r="J9" s="123"/>
      <c r="L9" s="133"/>
      <c r="N9" s="134" t="s">
        <v>699</v>
      </c>
      <c r="R9" s="131" t="s">
        <v>696</v>
      </c>
      <c r="T9" s="132"/>
    </row>
    <row r="10" spans="2:20" s="113" customFormat="1" ht="15.75">
      <c r="B10" s="112"/>
      <c r="C10" s="113" t="s">
        <v>621</v>
      </c>
      <c r="D10" s="113" t="s">
        <v>17</v>
      </c>
      <c r="H10" s="113" t="s">
        <v>1269</v>
      </c>
      <c r="J10" s="123"/>
      <c r="L10" s="133"/>
      <c r="N10" s="134" t="s">
        <v>1325</v>
      </c>
      <c r="R10" s="131" t="s">
        <v>1269</v>
      </c>
      <c r="T10" s="132"/>
    </row>
    <row r="11" spans="2:20" s="113" customFormat="1" ht="15.75">
      <c r="B11" s="112"/>
      <c r="D11" s="113" t="s">
        <v>699</v>
      </c>
      <c r="J11" s="123"/>
      <c r="L11" s="133"/>
      <c r="N11" s="134" t="s">
        <v>1326</v>
      </c>
      <c r="R11" s="135"/>
      <c r="T11" s="132"/>
    </row>
    <row r="12" spans="2:20" s="113" customFormat="1" ht="15.75">
      <c r="B12" s="112"/>
      <c r="D12" s="113" t="s">
        <v>1325</v>
      </c>
      <c r="J12" s="123"/>
      <c r="L12" s="133"/>
      <c r="N12" s="134" t="s">
        <v>701</v>
      </c>
      <c r="R12" s="135"/>
      <c r="T12" s="132"/>
    </row>
    <row r="13" spans="2:20" s="113" customFormat="1" ht="15.75">
      <c r="B13" s="112"/>
      <c r="D13" s="113" t="s">
        <v>1326</v>
      </c>
      <c r="J13" s="123"/>
      <c r="L13" s="136"/>
      <c r="M13" s="137"/>
      <c r="N13" s="138"/>
      <c r="O13" s="137"/>
      <c r="P13" s="137"/>
      <c r="Q13" s="137"/>
      <c r="R13" s="139"/>
      <c r="S13" s="137"/>
      <c r="T13" s="140"/>
    </row>
    <row r="14" spans="2:20" s="113" customFormat="1" ht="15.75">
      <c r="B14" s="112"/>
      <c r="D14" s="113" t="s">
        <v>701</v>
      </c>
      <c r="J14" s="123"/>
      <c r="N14" s="134"/>
    </row>
    <row r="15" spans="2:20" s="113" customFormat="1" ht="15.75">
      <c r="B15" s="112"/>
      <c r="D15" s="113" t="s">
        <v>619</v>
      </c>
      <c r="J15" s="123"/>
      <c r="L15" s="124" t="s">
        <v>13</v>
      </c>
      <c r="M15" s="127" t="s">
        <v>615</v>
      </c>
      <c r="N15" s="141" t="s">
        <v>619</v>
      </c>
      <c r="O15" s="126" t="s">
        <v>34</v>
      </c>
      <c r="P15" s="126" t="s">
        <v>1317</v>
      </c>
      <c r="Q15" s="126" t="s">
        <v>34</v>
      </c>
      <c r="R15" s="126" t="s">
        <v>608</v>
      </c>
      <c r="S15" s="126" t="s">
        <v>1327</v>
      </c>
      <c r="T15" s="128" t="s">
        <v>1319</v>
      </c>
    </row>
    <row r="16" spans="2:20" s="113" customFormat="1" ht="15.75">
      <c r="B16" s="112"/>
      <c r="D16" s="113" t="s">
        <v>617</v>
      </c>
      <c r="J16" s="123"/>
      <c r="L16" s="129"/>
      <c r="M16" s="131" t="s">
        <v>616</v>
      </c>
      <c r="N16" s="142" t="s">
        <v>617</v>
      </c>
      <c r="P16" s="113" t="s">
        <v>1321</v>
      </c>
      <c r="R16" s="113" t="s">
        <v>609</v>
      </c>
      <c r="S16" s="113" t="s">
        <v>49</v>
      </c>
      <c r="T16" s="132" t="s">
        <v>1322</v>
      </c>
    </row>
    <row r="17" spans="1:53" ht="15.75">
      <c r="A17" s="113"/>
      <c r="B17" s="112"/>
      <c r="D17" s="113" t="s">
        <v>618</v>
      </c>
      <c r="J17" s="123"/>
      <c r="L17" s="129"/>
      <c r="M17" s="131"/>
      <c r="N17" s="142" t="s">
        <v>618</v>
      </c>
      <c r="P17" s="113" t="s">
        <v>34</v>
      </c>
      <c r="R17" s="113" t="s">
        <v>611</v>
      </c>
      <c r="T17" s="132" t="s">
        <v>1323</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672</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685</v>
      </c>
      <c r="J20" s="123"/>
      <c r="N20" s="134"/>
      <c r="V20" s="113"/>
      <c r="W20" s="113"/>
      <c r="X20" s="113"/>
      <c r="Y20" s="113"/>
      <c r="Z20" s="113"/>
      <c r="AA20" s="113"/>
      <c r="AB20" s="113"/>
      <c r="AC20" s="113"/>
      <c r="AD20" s="113"/>
      <c r="AE20" s="113"/>
      <c r="AF20" s="113"/>
      <c r="AG20" s="113"/>
    </row>
    <row r="21" spans="1:53" ht="15.75">
      <c r="A21" s="113"/>
      <c r="B21" s="112"/>
      <c r="D21" s="113" t="s">
        <v>692</v>
      </c>
      <c r="J21" s="123"/>
      <c r="L21" s="124" t="s">
        <v>11</v>
      </c>
      <c r="M21" s="127" t="s">
        <v>620</v>
      </c>
      <c r="N21" s="146" t="s">
        <v>672</v>
      </c>
      <c r="O21" s="127" t="s">
        <v>738</v>
      </c>
      <c r="P21" s="126" t="s">
        <v>34</v>
      </c>
      <c r="Q21" s="126" t="s">
        <v>1318</v>
      </c>
      <c r="R21" s="126" t="s">
        <v>608</v>
      </c>
      <c r="S21" s="126" t="s">
        <v>1327</v>
      </c>
      <c r="T21" s="128" t="s">
        <v>1319</v>
      </c>
      <c r="V21" s="113"/>
      <c r="W21" s="113"/>
      <c r="X21" s="113"/>
      <c r="Y21" s="113"/>
      <c r="Z21" s="113"/>
      <c r="AA21" s="113"/>
      <c r="AB21" s="113"/>
      <c r="AC21" s="113"/>
      <c r="AD21" s="113"/>
      <c r="AE21" s="113"/>
      <c r="AF21" s="113"/>
      <c r="AG21" s="113"/>
    </row>
    <row r="22" spans="1:53" ht="16.5" thickBot="1">
      <c r="A22" s="113"/>
      <c r="B22" s="147"/>
      <c r="C22" s="148"/>
      <c r="D22" s="148" t="s">
        <v>663</v>
      </c>
      <c r="E22" s="148"/>
      <c r="F22" s="148"/>
      <c r="G22" s="148"/>
      <c r="H22" s="148"/>
      <c r="I22" s="148"/>
      <c r="J22" s="149"/>
      <c r="L22" s="129"/>
      <c r="M22" s="131" t="s">
        <v>661</v>
      </c>
      <c r="N22" s="134" t="s">
        <v>685</v>
      </c>
      <c r="O22" s="131" t="s">
        <v>865</v>
      </c>
      <c r="Q22" s="113" t="s">
        <v>1303</v>
      </c>
      <c r="R22" s="113" t="s">
        <v>609</v>
      </c>
      <c r="S22" s="113" t="s">
        <v>49</v>
      </c>
      <c r="T22" s="132" t="s">
        <v>1322</v>
      </c>
      <c r="V22" s="113"/>
      <c r="W22" s="113"/>
      <c r="X22" s="113"/>
      <c r="Y22" s="113"/>
      <c r="Z22" s="113"/>
      <c r="AA22" s="113"/>
      <c r="AB22" s="113"/>
      <c r="AC22" s="113"/>
      <c r="AD22" s="113"/>
      <c r="AE22" s="113"/>
      <c r="AF22" s="113"/>
      <c r="AG22" s="113"/>
    </row>
    <row r="23" spans="1:53" ht="15.75">
      <c r="A23" s="113"/>
      <c r="L23" s="129"/>
      <c r="M23" s="131" t="s">
        <v>621</v>
      </c>
      <c r="N23" s="134" t="s">
        <v>692</v>
      </c>
      <c r="O23" s="131" t="s">
        <v>866</v>
      </c>
      <c r="R23" s="113" t="s">
        <v>611</v>
      </c>
      <c r="T23" s="132" t="s">
        <v>1323</v>
      </c>
      <c r="V23" s="113"/>
      <c r="W23" s="113"/>
      <c r="X23" s="113"/>
      <c r="Y23" s="113"/>
      <c r="Z23" s="113"/>
      <c r="AA23" s="113"/>
      <c r="AB23" s="113"/>
      <c r="AC23" s="113"/>
      <c r="AD23" s="113"/>
      <c r="AE23" s="113"/>
      <c r="AF23" s="113"/>
      <c r="AG23" s="113"/>
    </row>
    <row r="24" spans="1:53" ht="15.75">
      <c r="A24" s="113"/>
      <c r="L24" s="129"/>
      <c r="M24" s="131"/>
      <c r="N24" s="134" t="s">
        <v>663</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1369</v>
      </c>
      <c r="AJ26" s="113" t="s">
        <v>1373</v>
      </c>
      <c r="AK26" s="113" t="s">
        <v>1367</v>
      </c>
      <c r="AL26" s="113" t="s">
        <v>1370</v>
      </c>
      <c r="AM26" s="113" t="s">
        <v>1374</v>
      </c>
      <c r="AN26" s="113" t="s">
        <v>1368</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696</v>
      </c>
    </row>
    <row r="27" spans="1:53" s="97" customFormat="1" ht="31.5">
      <c r="L27" s="237" t="s">
        <v>1375</v>
      </c>
      <c r="M27" s="238" t="str" cm="1">
        <f t="array" ref="M27:AF27">TRANSPOSE(L28:L47)</f>
        <v>Pós-fixado</v>
      </c>
      <c r="N27" s="238" t="str">
        <v>Inflação Curta (0-4)</v>
      </c>
      <c r="O27" s="238" t="str">
        <v>Inflação Média (4-7)</v>
      </c>
      <c r="P27" s="238" t="str">
        <v>Inflação Longa (7-11)</v>
      </c>
      <c r="Q27" s="238" t="str">
        <v>Pré Curta (0-3)</v>
      </c>
      <c r="R27" s="238" t="str">
        <v>Pré Média (3-6)</v>
      </c>
      <c r="S27" s="238" t="str">
        <v>Pré Longa (6-10)</v>
      </c>
      <c r="T27" s="238" t="str">
        <v>Macro</v>
      </c>
      <c r="U27" s="238" t="str">
        <v>Quant</v>
      </c>
      <c r="V27" s="238" t="str">
        <v>Long &amp; Short</v>
      </c>
      <c r="W27" s="238" t="str">
        <v>Multiestratégia</v>
      </c>
      <c r="X27" s="238" t="str">
        <v>Arbitragem</v>
      </c>
      <c r="Y27" s="238" t="str">
        <v>Long Only</v>
      </c>
      <c r="Z27" s="238" t="str">
        <v>Long Bias</v>
      </c>
      <c r="AA27" s="238" t="str">
        <v>Alternativos</v>
      </c>
      <c r="AB27" s="238" t="str">
        <v>China</v>
      </c>
      <c r="AC27" s="238" t="str">
        <v>EUA</v>
      </c>
      <c r="AD27" s="238" t="str">
        <v>Europa</v>
      </c>
      <c r="AE27" s="238" t="str">
        <v>Global</v>
      </c>
      <c r="AF27" s="238" t="str">
        <v>EM</v>
      </c>
      <c r="AH27" s="113" t="str" cm="1">
        <f t="array" aca="1" ref="AH27:AH74" ca="1">OFFSET($M$27,1,,COUNTA($M:$M)-COUNTA($M$1:$M$27))</f>
        <v>Tesouro Selic Simples FI RF</v>
      </c>
      <c r="AI27" s="113" t="str" cm="1">
        <f t="array" aca="1" ref="AI27:AI36" ca="1">OFFSET($N$27,1,,COUNTA($N:$N)-COUNTA($N$1:$N$27))</f>
        <v>Vinci Valorem FIM</v>
      </c>
      <c r="AJ27" s="113" t="str" cm="1">
        <f t="array" aca="1" ref="AJ27:AJ37" ca="1">OFFSET($O$27,1,,COUNTA($O:$O)-COUNTA($O$1:$O$27))</f>
        <v>Sparta Deb Inc Infla FIC FIRF Infra</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(11.55%)</v>
      </c>
      <c r="AN27" s="113" t="str" cm="1">
        <f t="array" aca="1" ref="AN27" ca="1">OFFSET($S$27,1,,COUNTA($S:$S)-COUNTA($S$1:$S$27))</f>
        <v/>
      </c>
      <c r="AO27" s="113" t="str" cm="1">
        <f t="array" aca="1" ref="AO27:AO60" ca="1">OFFSET($T$27,1,,COUNTA($T:$T)-COUNTA($T$1:$T$27))</f>
        <v>ARX Macro FIC FIM</v>
      </c>
      <c r="AP27" s="113" t="str" cm="1">
        <f t="array" aca="1" ref="AP27:AP30" ca="1">OFFSET($U$27,1,,COUNTA($U:$U)-COUNTA($U$1:$U$27))</f>
        <v>Daemon Nous Global FIC FIM</v>
      </c>
      <c r="AQ27" s="113" t="str" cm="1">
        <f t="array" aca="1" ref="AQ27:AQ34"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4"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3" ca="1">OFFSET($AE$27,1,,COUNTA($AE:$AE)-COUNTA($AE$1:$AE$27))</f>
        <v>Western Asset FIA BDR Nivel I</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5"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Tesouro Selic Simples FI RF</v>
      </c>
      <c r="N28" s="113" t="str" cm="1">
        <f t="array" aca="1" ref="N28:N37"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8"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Sparta Deb Inc Infla FIC FIRF Infra</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(11.55%)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1"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5"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5"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4"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Western Asset FIA BDR Nivel I</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ARX Denali P FIRF CP</v>
      </c>
      <c r="AI28" s="113" t="str">
        <f ca="1"/>
        <v>Tesouro Ipca Curto RF</v>
      </c>
      <c r="AJ28" s="113" t="str">
        <f ca="1"/>
        <v>JGP Debentures Incentivadas Juros Reais FIC FIM CP</v>
      </c>
      <c r="AK28" s="113" t="str">
        <f ca="1"/>
        <v>BTG Pactual Tesouro Ipca Longo FI RF REF</v>
      </c>
      <c r="AL28" s="113" t="str">
        <f ca="1"/>
        <v>Pimco Income FIC FIM IE</v>
      </c>
      <c r="AM28" s="113" t="str">
        <f ca="1"/>
        <v>NTN-F 2029 (11.70%)</v>
      </c>
      <c r="AO28" s="113" t="str">
        <f ca="1"/>
        <v>Quantitas Galapagos FIM</v>
      </c>
      <c r="AP28" s="113" t="str">
        <f ca="1"/>
        <v>Giant Zarathustra FIC FIM</v>
      </c>
      <c r="AQ28" s="113" t="str">
        <f ca="1"/>
        <v>Moat Capital Equity Hedge FIC FIM</v>
      </c>
      <c r="AR28" s="113" t="str">
        <f ca="1"/>
        <v>Dahlia Global Allocation FIC FIM</v>
      </c>
      <c r="AS28" s="113" t="str">
        <f ca="1"/>
        <v>Absolute Alpha Marb FIC FIM</v>
      </c>
      <c r="AT28" s="113" t="str">
        <f ca="1"/>
        <v>Real Investor FIC FIA BDR Nível I</v>
      </c>
      <c r="AU28" s="113" t="str">
        <f ca="1"/>
        <v>Genoa Capital Arpa FIC FIM</v>
      </c>
      <c r="AW28" s="113" t="str">
        <f ca="1"/>
        <v>Invesco Greater China Equity Dolar FIC FIA IE</v>
      </c>
      <c r="AX28" s="113" t="str">
        <f ca="1"/>
        <v>IVVB11</v>
      </c>
      <c r="AZ28" s="113" t="str">
        <f ca="1"/>
        <v>Newton Global Tech Fund FIA IE</v>
      </c>
      <c r="BA28" s="113" t="str">
        <f ca="1"/>
        <v>ASIA11</v>
      </c>
    </row>
    <row r="29" spans="1:53">
      <c r="A29" s="113"/>
      <c r="L29" s="113" t="str">
        <f>IF('Criação de Portfólio'!E30="","",'Criação de Portfólio'!E30)</f>
        <v>Inflação Curta (0-4)</v>
      </c>
      <c r="M29" s="113" t="str">
        <f ca="1"/>
        <v>ARX Denali P FIRF CP</v>
      </c>
      <c r="N29" s="113" t="str">
        <f ca="1"/>
        <v>Tesouro Ipca Curto RF</v>
      </c>
      <c r="O29" s="113" t="str">
        <f ca="1"/>
        <v>JGP Debentures Incentivadas Juros Reais FIC FIM CP</v>
      </c>
      <c r="P29" s="113" t="str">
        <f ca="1"/>
        <v>BTG Pactual Tesouro Ipca Longo FI RF REF</v>
      </c>
      <c r="Q29" s="113" t="str">
        <f ca="1"/>
        <v>Pimco Income FIC FIM IE</v>
      </c>
      <c r="R29" s="113" t="str">
        <f ca="1"/>
        <v>NTN-F 2029 (11.70%)</v>
      </c>
      <c r="T29" s="113" t="str">
        <f ca="1"/>
        <v>Quantitas Galapagos FIM</v>
      </c>
      <c r="U29" s="113" t="str">
        <f ca="1"/>
        <v>Giant Zarathustra FIC FIM</v>
      </c>
      <c r="V29" s="113" t="str">
        <f ca="1"/>
        <v>Moat Capital Equity Hedge FIC FIM</v>
      </c>
      <c r="W29" s="113" t="str">
        <f ca="1"/>
        <v>Dahlia Global Allocation FIC FIM</v>
      </c>
      <c r="X29" s="113" t="str">
        <f ca="1"/>
        <v>Absolute Alpha Marb FIC FIM</v>
      </c>
      <c r="Y29" s="113" t="str">
        <f ca="1"/>
        <v>Real Investor FIC FIA BDR Nível I</v>
      </c>
      <c r="Z29" s="113" t="str">
        <f ca="1"/>
        <v>Genoa Capital Arpa FIC FIM</v>
      </c>
      <c r="AA29" s="113"/>
      <c r="AB29" s="113" t="str">
        <f ca="1"/>
        <v>Invesco Greater China Equity Dolar FIC FIA IE</v>
      </c>
      <c r="AC29" s="113" t="str">
        <f ca="1"/>
        <v>IVVB11</v>
      </c>
      <c r="AD29" s="113"/>
      <c r="AE29" s="113" t="str">
        <f ca="1"/>
        <v>Newton Global Tech Fund FIA IE</v>
      </c>
      <c r="AF29" s="113" t="str">
        <f ca="1"/>
        <v>ASIA11</v>
      </c>
      <c r="AH29" s="113" t="str">
        <f ca="1"/>
        <v>Itaú Optimus FIC RF LP</v>
      </c>
      <c r="AI29" s="113" t="str">
        <f ca="1"/>
        <v>NTN-B 2023 (IPCA+5.40%)</v>
      </c>
      <c r="AJ29" s="113" t="str">
        <f ca="1"/>
        <v>BTG Pactual Debêntures Incentivadas Inflação Infra FIC Renda Fixa</v>
      </c>
      <c r="AK29" s="113" t="str">
        <f ca="1"/>
        <v>NTN-B 2032 (IPCA+5.65%)</v>
      </c>
      <c r="AL29" s="113" t="str">
        <f ca="1"/>
        <v>Oaktree Credit Access IE FIC MM</v>
      </c>
      <c r="AM29" s="113" t="str">
        <f ca="1"/>
        <v>NTN-F 2031 (11.75%)</v>
      </c>
      <c r="AO29" s="113" t="str">
        <f ca="1"/>
        <v>Absolute Vertex II FIC FIM</v>
      </c>
      <c r="AP29" s="113" t="str">
        <f ca="1"/>
        <v>Giant Sigma FIC FIM</v>
      </c>
      <c r="AQ29" s="113" t="str">
        <f ca="1"/>
        <v>Neo Argo Equity Hedge I FIC FIM</v>
      </c>
      <c r="AS29" s="113" t="str">
        <f ca="1"/>
        <v>Nw3 Event Driven Plus FIC FIM</v>
      </c>
      <c r="AT29" s="113" t="str">
        <f ca="1"/>
        <v>Trigono Flagship Small Caps FIC FIA</v>
      </c>
      <c r="AU29" s="113" t="str">
        <f ca="1"/>
        <v>Absolute Pace LB FIC FIA</v>
      </c>
      <c r="AW29" s="113" t="str">
        <f ca="1"/>
        <v>XINA11</v>
      </c>
      <c r="AZ29" s="113" t="str">
        <f ca="1"/>
        <v>Vitreo Carbono FIM</v>
      </c>
    </row>
    <row r="30" spans="1:53">
      <c r="A30" s="113"/>
      <c r="L30" s="113" t="str">
        <f>IF('Criação de Portfólio'!E33="","",'Criação de Portfólio'!E33)</f>
        <v>Inflação Média (4-7)</v>
      </c>
      <c r="M30" s="113" t="str">
        <f ca="1"/>
        <v>Itaú Optimus FIC RF LP</v>
      </c>
      <c r="N30" s="113" t="str">
        <f ca="1"/>
        <v>NTN-B 2023 (IPCA+5.40%)</v>
      </c>
      <c r="O30" s="113" t="str">
        <f ca="1"/>
        <v>BTG Pactual Debêntures Incentivadas Inflação Infra FIC Renda Fixa</v>
      </c>
      <c r="P30" s="113" t="str">
        <f ca="1"/>
        <v>NTN-B 2032 (IPCA+5.65%)</v>
      </c>
      <c r="Q30" s="113" t="str">
        <f ca="1"/>
        <v>Oaktree Credit Access IE FIC MM</v>
      </c>
      <c r="R30" s="113" t="str">
        <f ca="1"/>
        <v>NTN-F 2031 (11.75%)</v>
      </c>
      <c r="T30" s="113" t="str">
        <f ca="1"/>
        <v>Absolute Vertex II FIC FIM</v>
      </c>
      <c r="U30" s="113" t="str">
        <f ca="1"/>
        <v>Giant Sigma FIC FIM</v>
      </c>
      <c r="V30" s="113" t="str">
        <f ca="1"/>
        <v>Neo Argo Equity Hedge I FIC FIM</v>
      </c>
      <c r="W30" s="113"/>
      <c r="X30" s="113" t="str">
        <f ca="1"/>
        <v>Nw3 Event Driven Plus FIC FIM</v>
      </c>
      <c r="Y30" s="113" t="str">
        <f ca="1"/>
        <v>Trigono Flagship Small Caps FIC FIA</v>
      </c>
      <c r="Z30" s="113" t="str">
        <f ca="1"/>
        <v>Absolute Pace LB FIC FIA</v>
      </c>
      <c r="AA30" s="113"/>
      <c r="AB30" s="113" t="str">
        <f ca="1"/>
        <v>XINA11</v>
      </c>
      <c r="AC30" s="113"/>
      <c r="AD30" s="113"/>
      <c r="AE30" s="113" t="str">
        <f ca="1"/>
        <v>Vitreo Carbono FIM</v>
      </c>
      <c r="AF30" s="113"/>
      <c r="AH30" s="113" t="str">
        <f ca="1"/>
        <v>Itau Optimus RF Longo Prazo Distribuidores FIC FI</v>
      </c>
      <c r="AI30" s="113" t="str">
        <f ca="1"/>
        <v>NTN-B 2024 (IPCA+5.75%)</v>
      </c>
      <c r="AJ30" s="113" t="str">
        <f ca="1"/>
        <v>BTG Pactual Tesouro Ipca Geral FI RF REF</v>
      </c>
      <c r="AK30" s="113" t="str">
        <f ca="1"/>
        <v>NTN-B 2035 (IPCA+5.65%)</v>
      </c>
      <c r="AL30" s="113" t="str">
        <f ca="1"/>
        <v>NTN-F 2023 (13.60%)</v>
      </c>
      <c r="AM30" s="113" t="str">
        <f ca="1"/>
        <v>Títulos Privados - 4 anos (13.10%)</v>
      </c>
      <c r="AO30" s="113" t="str">
        <f ca="1"/>
        <v>BTGP Access Gavea Macro FIQ FI MM</v>
      </c>
      <c r="AP30" s="113" t="str">
        <f ca="1"/>
        <v>Claritas Quant FIC FIM</v>
      </c>
      <c r="AQ30" s="113" t="str">
        <f ca="1"/>
        <v>Occam Equity Hedge FIC FIM Access</v>
      </c>
      <c r="AT30" s="113" t="str">
        <f ca="1"/>
        <v>Trigono Delphos Income FIC FIA</v>
      </c>
      <c r="AU30" s="113" t="str">
        <f ca="1"/>
        <v>Clave Total Return FIC FIM Access</v>
      </c>
      <c r="AZ30" s="113" t="str">
        <f ca="1"/>
        <v>Vitreo Uranio FIM</v>
      </c>
    </row>
    <row r="31" spans="1:53">
      <c r="A31" s="113"/>
      <c r="L31" s="113" t="str">
        <f>IF('Criação de Portfólio'!E39="","",'Criação de Portfólio'!E39)</f>
        <v>Inflação Longa (7-11)</v>
      </c>
      <c r="M31" s="113" t="str">
        <f ca="1"/>
        <v>Itau Optimus RF Longo Prazo Distribuidores FIC FI</v>
      </c>
      <c r="N31" s="113" t="str">
        <f ca="1"/>
        <v>NTN-B 2024 (IPCA+5.75%)</v>
      </c>
      <c r="O31" s="113" t="str">
        <f ca="1"/>
        <v>BTG Pactual Tesouro Ipca Geral FI RF REF</v>
      </c>
      <c r="P31" s="113" t="str">
        <f ca="1"/>
        <v>NTN-B 2035 (IPCA+5.65%)</v>
      </c>
      <c r="Q31" s="113" t="str">
        <f ca="1"/>
        <v>NTN-F 2023 (13.60%)</v>
      </c>
      <c r="R31" s="113" t="str">
        <f ca="1"/>
        <v>Títulos Privados - 4 anos (13.10%)</v>
      </c>
      <c r="T31" s="113" t="str">
        <f ca="1"/>
        <v>BTGP Access Gavea Macro FIQ FI MM</v>
      </c>
      <c r="U31" s="113" t="str">
        <f ca="1"/>
        <v>Claritas Quant FIC FIM</v>
      </c>
      <c r="V31" s="113" t="str">
        <f ca="1"/>
        <v>Occam Equity Hedge FIC FIM Access</v>
      </c>
      <c r="W31" s="113"/>
      <c r="X31" s="113"/>
      <c r="Y31" s="113" t="str">
        <f ca="1"/>
        <v>Trigono Delphos Income FIC FIA</v>
      </c>
      <c r="Z31" s="113" t="str">
        <f ca="1"/>
        <v>Clave Total Return FIC FIM Access</v>
      </c>
      <c r="AA31" s="113"/>
      <c r="AB31" s="113"/>
      <c r="AC31" s="113"/>
      <c r="AD31" s="113"/>
      <c r="AE31" s="113" t="str">
        <f ca="1"/>
        <v>Vitreo Uranio FIM</v>
      </c>
      <c r="AF31" s="113"/>
      <c r="AH31" s="113" t="str">
        <f ca="1"/>
        <v>Riza Lotus FI RF DI</v>
      </c>
      <c r="AI31" s="113" t="str">
        <f ca="1"/>
        <v>NTN-B 2025 (IPCA+5.35%)</v>
      </c>
      <c r="AJ31" s="113" t="str">
        <f ca="1"/>
        <v>ARX Elbrus FIC FI Infraestrutura RF</v>
      </c>
      <c r="AK31" s="113" t="str">
        <f ca="1"/>
        <v>Títulos Privados - 8 anos (IPCA+8.45%)</v>
      </c>
      <c r="AL31" s="113" t="str">
        <f ca="1"/>
        <v>NTN-F 2025 (11.75%)</v>
      </c>
      <c r="AM31" s="113" t="str">
        <f ca="1"/>
        <v>Títulos Privados - 5 anos (12.95%)</v>
      </c>
      <c r="AO31" s="113" t="str">
        <f ca="1"/>
        <v>Gávea Macro FIC FIM</v>
      </c>
      <c r="AQ31" s="113" t="str">
        <f ca="1"/>
        <v>Sharp Long Short FIM</v>
      </c>
      <c r="AT31" s="113" t="str">
        <f ca="1"/>
        <v>Kinea Gama FIC FIA</v>
      </c>
      <c r="AU31" s="113" t="str">
        <f ca="1"/>
        <v>Norte Long Bias FIC FIM</v>
      </c>
      <c r="AZ31" s="113" t="str">
        <f ca="1"/>
        <v>Ip Atlas USD FIC FIA IE</v>
      </c>
    </row>
    <row r="32" spans="1:53">
      <c r="A32" s="113"/>
      <c r="L32" s="113" t="str">
        <f>IF('Criação de Portfólio'!E44="","",'Criação de Portfólio'!E44)</f>
        <v>Pré Curta (0-3)</v>
      </c>
      <c r="M32" s="113" t="str">
        <f ca="1"/>
        <v>Riza Lotus FI RF DI</v>
      </c>
      <c r="N32" s="113" t="str">
        <f ca="1"/>
        <v>NTN-B 2025 (IPCA+5.35%)</v>
      </c>
      <c r="O32" s="113" t="str">
        <f ca="1"/>
        <v>ARX Elbrus FIC FI Infraestrutura RF</v>
      </c>
      <c r="P32" s="113" t="str">
        <f ca="1"/>
        <v>Títulos Privados - 8 anos (IPCA+8.45%)</v>
      </c>
      <c r="Q32" s="113" t="str">
        <f ca="1"/>
        <v>NTN-F 2025 (11.75%)</v>
      </c>
      <c r="R32" s="113" t="str">
        <f ca="1"/>
        <v>Títulos Privados - 5 anos (12.95%)</v>
      </c>
      <c r="T32" s="113" t="str">
        <f ca="1"/>
        <v>Gávea Macro FIC FIM</v>
      </c>
      <c r="V32" s="113" t="str">
        <f ca="1"/>
        <v>Sharp Long Short FIM</v>
      </c>
      <c r="W32" s="113"/>
      <c r="X32" s="113"/>
      <c r="Y32" s="113" t="str">
        <f ca="1"/>
        <v>Kinea Gama FIC FIA</v>
      </c>
      <c r="Z32" s="113" t="str">
        <f ca="1"/>
        <v>Norte Long Bias FIC FIM</v>
      </c>
      <c r="AA32" s="113"/>
      <c r="AB32" s="113"/>
      <c r="AC32" s="113"/>
      <c r="AD32" s="113"/>
      <c r="AE32" s="113" t="str">
        <f ca="1"/>
        <v>Ip Atlas USD FIC FIA IE</v>
      </c>
      <c r="AF32" s="113"/>
      <c r="AH32" s="113" t="str">
        <f ca="1"/>
        <v>Somma Torino RF CP</v>
      </c>
      <c r="AI32" s="113" t="str">
        <f ca="1"/>
        <v>NTN-B 2026 (IPCA+5.35%)</v>
      </c>
      <c r="AJ32" s="113" t="str">
        <f ca="1"/>
        <v>NTN-B 2028 (IPCA+5.50%)</v>
      </c>
      <c r="AK32" s="113" t="str">
        <f ca="1"/>
        <v>Títulos Privados - 9 anos (IPCA+8.10%)</v>
      </c>
      <c r="AL32" s="113" t="str">
        <f ca="1"/>
        <v>Títulos Privados - 1 ano (14.30%)</v>
      </c>
      <c r="AM32" s="113" t="str">
        <f ca="1"/>
        <v>Títulos Privados - 6 anos (12.85%)</v>
      </c>
      <c r="AO32" s="113" t="str">
        <f ca="1"/>
        <v>Gávea Macro II FIC FIM</v>
      </c>
      <c r="AQ32" s="113" t="str">
        <f ca="1"/>
        <v>Truxt Long Short Access FIC MM</v>
      </c>
      <c r="AT32" s="113" t="str">
        <f ca="1"/>
        <v>Vinland Long Only FIC FIA</v>
      </c>
      <c r="AU32" s="113" t="str">
        <f ca="1"/>
        <v>Vinland Long Bias FIC FIM</v>
      </c>
      <c r="AZ32" s="113" t="str">
        <f ca="1"/>
        <v>Ip Participacoes FIC FIA BDR Nivel I</v>
      </c>
    </row>
    <row r="33" spans="1:52">
      <c r="A33" s="113"/>
      <c r="L33" s="113" t="str">
        <f>IF('Criação de Portfólio'!E49="","",'Criação de Portfólio'!E49)</f>
        <v>Pré Média (3-6)</v>
      </c>
      <c r="M33" s="113" t="str">
        <f ca="1"/>
        <v>Somma Torino RF CP</v>
      </c>
      <c r="N33" s="113" t="str">
        <f ca="1"/>
        <v>NTN-B 2026 (IPCA+5.35%)</v>
      </c>
      <c r="O33" s="113" t="str">
        <f ca="1"/>
        <v>NTN-B 2028 (IPCA+5.50%)</v>
      </c>
      <c r="P33" s="113" t="str">
        <f ca="1"/>
        <v>Títulos Privados - 9 anos (IPCA+8.10%)</v>
      </c>
      <c r="Q33" s="113" t="str">
        <f ca="1"/>
        <v>Títulos Privados - 1 ano (14.30%)</v>
      </c>
      <c r="R33" s="113" t="str">
        <f ca="1"/>
        <v>Títulos Privados - 6 anos (12.85%)</v>
      </c>
      <c r="T33" s="113" t="str">
        <f ca="1"/>
        <v>Gávea Macro II FIC FIM</v>
      </c>
      <c r="V33" s="113" t="str">
        <f ca="1"/>
        <v>Truxt Long Short Access FIC MM</v>
      </c>
      <c r="W33" s="113"/>
      <c r="X33" s="113"/>
      <c r="Y33" s="113" t="str">
        <f ca="1"/>
        <v>Vinland Long Only FIC FIA</v>
      </c>
      <c r="Z33" s="113" t="str">
        <f ca="1"/>
        <v>Vinland Long Bias FIC FIM</v>
      </c>
      <c r="AA33" s="113"/>
      <c r="AB33" s="113"/>
      <c r="AC33" s="113"/>
      <c r="AD33" s="113"/>
      <c r="AE33" s="113" t="str">
        <f ca="1"/>
        <v>Ip Participacoes FIC FIA BDR Nivel I</v>
      </c>
      <c r="AF33" s="113"/>
      <c r="AH33" s="113" t="str">
        <f ca="1"/>
        <v>Vinland RF Ativo LP FIC FI</v>
      </c>
      <c r="AI33" s="113" t="str">
        <f ca="1"/>
        <v>NTN-B 2027 (IPCA+5.50%)</v>
      </c>
      <c r="AJ33" s="113" t="str">
        <f ca="1"/>
        <v>NTN-B 2030 (IPCA+5.55%)</v>
      </c>
      <c r="AK33" s="113" t="str">
        <f ca="1"/>
        <v>Títulos Privados - 10 anos (IPCA+7.45%)</v>
      </c>
      <c r="AL33" s="113" t="str">
        <f ca="1"/>
        <v>Títulos Privados - 2 anos (13.35%)</v>
      </c>
      <c r="AO33" s="113" t="str">
        <f ca="1"/>
        <v>Genoa Capital Radar FIC FI Mult Acs</v>
      </c>
      <c r="AQ33" s="113" t="str">
        <f ca="1"/>
        <v>Solana Equity Hedge FIC FIM</v>
      </c>
      <c r="AT33" s="113" t="str">
        <f ca="1"/>
        <v>Velt FIC FIA</v>
      </c>
      <c r="AU33" s="113" t="str">
        <f ca="1"/>
        <v>Rps Long Bias Access FIC FIA</v>
      </c>
      <c r="AZ33" s="113" t="str">
        <f ca="1"/>
        <v>WRLD11</v>
      </c>
    </row>
    <row r="34" spans="1:52">
      <c r="A34" s="113"/>
      <c r="L34" s="113" t="str">
        <f>IF('Criação de Portfólio'!E52="","",'Criação de Portfólio'!E52)</f>
        <v>Pré Longa (6-10)</v>
      </c>
      <c r="M34" s="113" t="str">
        <f ca="1"/>
        <v>Vinland RF Ativo LP FIC FI</v>
      </c>
      <c r="N34" s="113" t="str">
        <f ca="1"/>
        <v>NTN-B 2027 (IPCA+5.50%)</v>
      </c>
      <c r="O34" s="113" t="str">
        <f ca="1"/>
        <v>NTN-B 2030 (IPCA+5.55%)</v>
      </c>
      <c r="P34" s="113" t="str">
        <f ca="1"/>
        <v>Títulos Privados - 10 anos (IPCA+7.45%)</v>
      </c>
      <c r="Q34" s="113" t="str">
        <f ca="1"/>
        <v>Títulos Privados - 2 anos (13.35%)</v>
      </c>
      <c r="T34" s="113" t="str">
        <f ca="1"/>
        <v>Genoa Capital Radar FIC FI Mult Acs</v>
      </c>
      <c r="V34" s="113" t="str">
        <f ca="1"/>
        <v>Solana Equity Hedge FIC FIM</v>
      </c>
      <c r="W34" s="113"/>
      <c r="X34" s="113"/>
      <c r="Y34" s="113" t="str">
        <f ca="1"/>
        <v>Velt FIC FIA</v>
      </c>
      <c r="Z34" s="113" t="str">
        <f ca="1"/>
        <v>Rps Long Bias Access FIC FIA</v>
      </c>
      <c r="AA34" s="113"/>
      <c r="AB34" s="113"/>
      <c r="AC34" s="113"/>
      <c r="AD34" s="113"/>
      <c r="AE34" s="113" t="str">
        <f ca="1"/>
        <v>WRLD11</v>
      </c>
      <c r="AF34" s="113"/>
      <c r="AH34" s="113" t="str">
        <f ca="1"/>
        <v>ARX Vinson FIC FI RF CP</v>
      </c>
      <c r="AI34" s="113" t="str">
        <f ca="1"/>
        <v>Títulos Privados - 1 ano (IPCA+6.95%)</v>
      </c>
      <c r="AJ34" s="113" t="str">
        <f ca="1"/>
        <v>Títulos Privados - 4 anos (IPCA+6.65%)</v>
      </c>
      <c r="AL34" s="113" t="str">
        <f ca="1"/>
        <v>Títulos Privados - 3 anos (13.35%)</v>
      </c>
      <c r="AO34" s="113" t="str">
        <f ca="1"/>
        <v>Genoa Capital Radar FIC FIM</v>
      </c>
      <c r="AQ34" s="113" t="str">
        <f ca="1"/>
        <v>Sharp Long Short 2X FIM</v>
      </c>
      <c r="AT34" s="113" t="str">
        <f ca="1"/>
        <v>JGP Long Only FIC FIA</v>
      </c>
      <c r="AU34" s="113" t="str">
        <f ca="1"/>
        <v>Itaú Distribuidores Hunter Total Return FIC FIM</v>
      </c>
    </row>
    <row r="35" spans="1:52">
      <c r="A35" s="113"/>
      <c r="L35" s="113" t="str">
        <f>IF('Criação de Portfólio'!E57="","",'Criação de Portfólio'!E57)</f>
        <v>Macro</v>
      </c>
      <c r="M35" s="113" t="str">
        <f ca="1"/>
        <v>ARX Vinson FIC FI RF CP</v>
      </c>
      <c r="N35" s="113" t="str">
        <f ca="1"/>
        <v>Títulos Privados - 1 ano (IPCA+6.95%)</v>
      </c>
      <c r="O35" s="113" t="str">
        <f ca="1"/>
        <v>Títulos Privados - 4 anos (IPCA+6.65%)</v>
      </c>
      <c r="Q35" s="113" t="str">
        <f ca="1"/>
        <v>Títulos Privados - 3 anos (13.35%)</v>
      </c>
      <c r="T35" s="113" t="str">
        <f ca="1"/>
        <v>Genoa Capital Radar FIC FIM</v>
      </c>
      <c r="V35" s="113" t="str">
        <f ca="1"/>
        <v>Sharp Long Short 2X FIM</v>
      </c>
      <c r="W35" s="113"/>
      <c r="X35" s="113"/>
      <c r="Y35" s="113" t="str">
        <f ca="1"/>
        <v>JGP Long Only FIC FIA</v>
      </c>
      <c r="Z35" s="113" t="str">
        <f ca="1"/>
        <v>Itaú Distribuidores Hunter Total Return FIC FIM</v>
      </c>
      <c r="AA35" s="113"/>
      <c r="AB35" s="113"/>
      <c r="AC35" s="113"/>
      <c r="AD35" s="113"/>
      <c r="AE35" s="113"/>
      <c r="AF35" s="113"/>
      <c r="AH35" s="113" t="str">
        <f ca="1"/>
        <v>Sparta Max FIC FI RF CP LP</v>
      </c>
      <c r="AI35" s="113" t="str">
        <f ca="1"/>
        <v>Títulos Privados - 2 anos (IPCA+6.85%)</v>
      </c>
      <c r="AJ35" s="113" t="str">
        <f ca="1"/>
        <v>Títulos Privados - 5 anos (IPCA+6.60%)</v>
      </c>
      <c r="AO35" s="113" t="str">
        <f ca="1"/>
        <v>Ibiuna Hedge STH FIC FIM</v>
      </c>
      <c r="AT35" s="113" t="str">
        <f ca="1"/>
        <v>SPX Patriot FIC FIA</v>
      </c>
      <c r="AU35" s="113" t="str">
        <f ca="1"/>
        <v>Tenax Total Return FIC FIM</v>
      </c>
    </row>
    <row r="36" spans="1:52">
      <c r="A36" s="113"/>
      <c r="L36" s="113" t="str">
        <f>IF('Criação de Portfólio'!E65="","",'Criação de Portfólio'!E65)</f>
        <v>Quant</v>
      </c>
      <c r="M36" s="113" t="str">
        <f ca="1"/>
        <v>Sparta Max FIC FI RF CP LP</v>
      </c>
      <c r="N36" s="113" t="str">
        <f ca="1"/>
        <v>Títulos Privados - 2 anos (IPCA+6.85%)</v>
      </c>
      <c r="O36" s="113" t="str">
        <f ca="1"/>
        <v>Títulos Privados - 5 anos (IPCA+6.60%)</v>
      </c>
      <c r="T36" s="113" t="str">
        <f ca="1"/>
        <v>Ibiuna Hedge STH FIC FIM</v>
      </c>
      <c r="V36" s="113"/>
      <c r="W36" s="113"/>
      <c r="X36" s="113"/>
      <c r="Y36" s="113" t="str">
        <f ca="1"/>
        <v>SPX Patriot FIC FIA</v>
      </c>
      <c r="Z36" s="113" t="str">
        <f ca="1"/>
        <v>Tenax Total Return FIC FIM</v>
      </c>
      <c r="AA36" s="113"/>
      <c r="AB36" s="113"/>
      <c r="AC36" s="113"/>
      <c r="AD36" s="113"/>
      <c r="AE36" s="113"/>
      <c r="AF36" s="113"/>
      <c r="AH36" s="113" t="str">
        <f ca="1"/>
        <v>BTG Pactual Cred Corp Plus FI RF CP</v>
      </c>
      <c r="AI36" s="113" t="str">
        <f ca="1"/>
        <v>Títulos Privados - 3 anos (IPCA+6.75%)</v>
      </c>
      <c r="AJ36" s="113" t="str">
        <f ca="1"/>
        <v>Títulos Privados - 6 anos (IPCA+7.95%)</v>
      </c>
      <c r="AO36" s="113" t="str">
        <f ca="1"/>
        <v>Kapitalo K10 FIC FIM</v>
      </c>
      <c r="AT36" s="113" t="str">
        <f ca="1"/>
        <v>Trigono Verbier FIC de FIA</v>
      </c>
      <c r="AU36" s="113" t="str">
        <f ca="1"/>
        <v>Helius Lux Long Biased FIC FIM</v>
      </c>
    </row>
    <row r="37" spans="1:52">
      <c r="A37" s="113"/>
      <c r="L37" s="113" t="str">
        <f>IF('Criação de Portfólio'!E68="","",'Criação de Portfólio'!E68)</f>
        <v>Long &amp; Short</v>
      </c>
      <c r="M37" s="113" t="str">
        <f ca="1"/>
        <v>BTG Pactual Cred Corp Plus FI RF CP</v>
      </c>
      <c r="N37" s="113" t="str">
        <f ca="1"/>
        <v>Títulos Privados - 3 anos (IPCA+6.75%)</v>
      </c>
      <c r="O37" s="113" t="str">
        <f ca="1"/>
        <v>Títulos Privados - 6 anos (IPCA+7.95%)</v>
      </c>
      <c r="T37" s="113" t="str">
        <f ca="1"/>
        <v>Kapitalo K10 FIC FIM</v>
      </c>
      <c r="V37" s="113"/>
      <c r="W37" s="113"/>
      <c r="X37" s="113"/>
      <c r="Y37" s="113" t="str">
        <f ca="1"/>
        <v>Trigono Verbier FIC de FIA</v>
      </c>
      <c r="Z37" s="113" t="str">
        <f ca="1"/>
        <v>Helius Lux Long Biased FIC FIM</v>
      </c>
      <c r="AA37" s="113"/>
      <c r="AB37" s="113"/>
      <c r="AC37" s="113"/>
      <c r="AD37" s="113"/>
      <c r="AE37" s="113"/>
      <c r="AF37" s="113"/>
      <c r="AH37" s="113" t="str">
        <f ca="1"/>
        <v>ARX Everest FIC FIRF CP</v>
      </c>
      <c r="AJ37" s="113" t="str">
        <f ca="1"/>
        <v>BDIF11 (IMA-B+2.20%)</v>
      </c>
      <c r="AO37" s="113" t="str">
        <f ca="1"/>
        <v>Legacy Capital FIC FIM Access</v>
      </c>
      <c r="AT37" s="113" t="str">
        <f ca="1"/>
        <v>Truxt I Valor FIC FIA</v>
      </c>
      <c r="AU37" s="113" t="str">
        <f ca="1"/>
        <v>Moat Capital Long Bias FIC FIM</v>
      </c>
    </row>
    <row r="38" spans="1:52">
      <c r="A38" s="113"/>
      <c r="L38" s="113" t="str">
        <f>IF('Criação de Portfólio'!E72="","",'Criação de Portfólio'!E72)</f>
        <v>Multiestratégia</v>
      </c>
      <c r="M38" s="113" t="str">
        <f ca="1"/>
        <v>ARX Everest FIC FIRF CP</v>
      </c>
      <c r="O38" s="113" t="str">
        <f ca="1"/>
        <v>BDIF11 (IMA-B+2.20%)</v>
      </c>
      <c r="T38" s="113" t="str">
        <f ca="1"/>
        <v>Legacy Capital FIC FIM Access</v>
      </c>
      <c r="V38" s="113"/>
      <c r="W38" s="113"/>
      <c r="X38" s="113"/>
      <c r="Y38" s="113" t="str">
        <f ca="1"/>
        <v>Truxt I Valor FIC FIA</v>
      </c>
      <c r="Z38" s="113" t="str">
        <f ca="1"/>
        <v>Moat Capital Long Bias FIC FIM</v>
      </c>
      <c r="AA38" s="113"/>
      <c r="AB38" s="113"/>
      <c r="AC38" s="113"/>
      <c r="AD38" s="113"/>
      <c r="AE38" s="113"/>
      <c r="AF38" s="113"/>
      <c r="AH38" s="113" t="str">
        <f ca="1"/>
        <v>Everest High Yield FIC FIM - CP E1</v>
      </c>
      <c r="AO38" s="113" t="str">
        <f ca="1"/>
        <v>Vinland Macro Access FIC MM</v>
      </c>
      <c r="AT38" s="113" t="str">
        <f ca="1"/>
        <v>Tarpon Gt FIC FIA</v>
      </c>
      <c r="AU38" s="113" t="str">
        <f ca="1"/>
        <v>Truxt I Long Bias FIC FIM</v>
      </c>
    </row>
    <row r="39" spans="1:52">
      <c r="A39" s="113"/>
      <c r="L39" s="113" t="str">
        <f>IF('Criação de Portfólio'!E75="","",'Criação de Portfólio'!E75)</f>
        <v>Arbitragem</v>
      </c>
      <c r="M39" s="113" t="str">
        <f ca="1"/>
        <v>Everest High Yield FIC FIM - CP E1</v>
      </c>
      <c r="T39" s="113" t="str">
        <f ca="1"/>
        <v>Vinland Macro Access FIC MM</v>
      </c>
      <c r="V39" s="113"/>
      <c r="W39" s="113"/>
      <c r="X39" s="113"/>
      <c r="Y39" s="113" t="str">
        <f ca="1"/>
        <v>Tarpon Gt FIC FIA</v>
      </c>
      <c r="Z39" s="113" t="str">
        <f ca="1"/>
        <v>Truxt I Long Bias FIC FIM</v>
      </c>
      <c r="AA39" s="113"/>
      <c r="AB39" s="113"/>
      <c r="AC39" s="113"/>
      <c r="AD39" s="113"/>
      <c r="AE39" s="113"/>
      <c r="AF39" s="113"/>
      <c r="AH39" s="113" t="str">
        <f ca="1"/>
        <v>Augme 180 FIC FIM CP</v>
      </c>
      <c r="AO39" s="113" t="str">
        <f ca="1"/>
        <v>Itaú Distribuidores  Hedge Plus II FICfim</v>
      </c>
      <c r="AT39" s="113" t="str">
        <f ca="1"/>
        <v>Quasar Tropos FIA</v>
      </c>
      <c r="AU39" s="113" t="str">
        <f ca="1"/>
        <v>Truxt Long Bias FIC FIA Access</v>
      </c>
    </row>
    <row r="40" spans="1:52">
      <c r="A40" s="113"/>
      <c r="L40" s="113" t="str">
        <f>IF('Criação de Portfólio'!E82="","",'Criação de Portfólio'!E82)</f>
        <v>Long Only</v>
      </c>
      <c r="M40" s="113" t="str">
        <f ca="1"/>
        <v>Augme 180 FIC FIM CP</v>
      </c>
      <c r="T40" s="113" t="str">
        <f ca="1"/>
        <v>Itaú Distribuidores  Hedge Plus II FICfim</v>
      </c>
      <c r="V40" s="113"/>
      <c r="W40" s="113"/>
      <c r="X40" s="113"/>
      <c r="Y40" s="113" t="str">
        <f ca="1"/>
        <v>Quasar Tropos FIA</v>
      </c>
      <c r="Z40" s="113" t="str">
        <f ca="1"/>
        <v>Truxt Long Bias FIC FIA Access</v>
      </c>
      <c r="AA40" s="113"/>
      <c r="AB40" s="113"/>
      <c r="AC40" s="113"/>
      <c r="AD40" s="113"/>
      <c r="AE40" s="113"/>
      <c r="AF40" s="113"/>
      <c r="AH40" s="113" t="str">
        <f ca="1"/>
        <v>Leste Credit Access IE FIC MM CP</v>
      </c>
      <c r="AO40" s="113" t="str">
        <f ca="1"/>
        <v>SPX Nimitz Feeder FIC de FIM</v>
      </c>
      <c r="AT40" s="113" t="str">
        <f ca="1"/>
        <v>Vrb FIC FIA</v>
      </c>
      <c r="AU40" s="113" t="str">
        <f ca="1"/>
        <v>Dahlia Total Return FIC FIM</v>
      </c>
    </row>
    <row r="41" spans="1:52">
      <c r="A41" s="113"/>
      <c r="L41" s="113" t="str">
        <f>IF('Criação de Portfólio'!E85="","",'Criação de Portfólio'!E85)</f>
        <v>Long Bias</v>
      </c>
      <c r="M41" s="113" t="str">
        <f ca="1"/>
        <v>Leste Credit Access IE FIC MM CP</v>
      </c>
      <c r="T41" s="113" t="str">
        <f ca="1"/>
        <v>SPX Nimitz Feeder FIC de FIM</v>
      </c>
      <c r="V41" s="113"/>
      <c r="W41" s="113"/>
      <c r="X41" s="113"/>
      <c r="Y41" s="113" t="str">
        <f ca="1"/>
        <v>Vrb FIC FIA</v>
      </c>
      <c r="Z41" s="113" t="str">
        <f ca="1"/>
        <v>Dahlia Total Return FIC FIM</v>
      </c>
      <c r="AA41" s="113"/>
      <c r="AB41" s="113"/>
      <c r="AC41" s="113"/>
      <c r="AD41" s="113"/>
      <c r="AE41" s="113"/>
      <c r="AF41" s="113"/>
      <c r="AH41" s="113" t="str">
        <f ca="1"/>
        <v>Porto Seguro FI REF DI Crédito Privado</v>
      </c>
      <c r="AO41" s="113" t="str">
        <f ca="1"/>
        <v>Vinland Macro Plus FIC FIM</v>
      </c>
      <c r="AT41" s="113" t="str">
        <f ca="1"/>
        <v>Absoluto Partners II Access FIC FIA</v>
      </c>
      <c r="AU41" s="113" t="str">
        <f ca="1"/>
        <v>Dao Multifactor FIM</v>
      </c>
    </row>
    <row r="42" spans="1:52">
      <c r="A42" s="113"/>
      <c r="L42" s="113" t="str">
        <f>IF('Criação de Portfólio'!E89="","",'Criação de Portfólio'!E89)</f>
        <v>Alternativos</v>
      </c>
      <c r="M42" s="113" t="str">
        <f ca="1"/>
        <v>Porto Seguro FI REF DI Crédito Privado</v>
      </c>
      <c r="T42" s="113" t="str">
        <f ca="1"/>
        <v>Vinland Macro Plus FIC FIM</v>
      </c>
      <c r="V42" s="113"/>
      <c r="W42" s="113"/>
      <c r="X42" s="113"/>
      <c r="Y42" s="113" t="str">
        <f ca="1"/>
        <v>Absoluto Partners II Access FIC FIA</v>
      </c>
      <c r="Z42" s="113" t="str">
        <f ca="1"/>
        <v>Dao Multifactor FIM</v>
      </c>
      <c r="AA42" s="113"/>
      <c r="AB42" s="113"/>
      <c r="AC42" s="113"/>
      <c r="AD42" s="113"/>
      <c r="AE42" s="113"/>
      <c r="AF42" s="113"/>
      <c r="AH42" s="113" t="str">
        <f ca="1"/>
        <v>ARX Denali FIRF CP</v>
      </c>
      <c r="AO42" s="113" t="str">
        <f ca="1"/>
        <v>Gavea Macro Plus II FIC FIM</v>
      </c>
      <c r="AT42" s="113" t="str">
        <f ca="1"/>
        <v>Constellation FIC FIA Access</v>
      </c>
      <c r="AU42" s="113" t="str">
        <f ca="1"/>
        <v>SPX Falcon Access FIC FIA</v>
      </c>
    </row>
    <row r="43" spans="1:52">
      <c r="A43" s="113"/>
      <c r="L43" s="113" t="str">
        <f>IF('Criação de Portfólio'!E98="","",'Criação de Portfólio'!E98)</f>
        <v>China</v>
      </c>
      <c r="M43" s="113" t="str">
        <f ca="1"/>
        <v>ARX Denali FIRF CP</v>
      </c>
      <c r="T43" s="113" t="str">
        <f ca="1"/>
        <v>Gavea Macro Plus II FIC FIM</v>
      </c>
      <c r="V43" s="113"/>
      <c r="W43" s="113"/>
      <c r="X43" s="113"/>
      <c r="Y43" s="113" t="str">
        <f ca="1"/>
        <v>Constellation FIC FIA Access</v>
      </c>
      <c r="Z43" s="113" t="str">
        <f ca="1"/>
        <v>SPX Falcon Access FIC FIA</v>
      </c>
      <c r="AA43" s="113"/>
      <c r="AB43" s="113"/>
      <c r="AC43" s="113"/>
      <c r="AD43" s="113"/>
      <c r="AE43" s="113"/>
      <c r="AF43" s="113"/>
      <c r="AH43" s="113" t="str">
        <f ca="1"/>
        <v>Capitania Top CP FIC RF</v>
      </c>
      <c r="AO43" s="113" t="str">
        <f ca="1"/>
        <v>Capstone Macro FIC FIM</v>
      </c>
      <c r="AT43" s="113" t="str">
        <f ca="1"/>
        <v>IBOV11</v>
      </c>
      <c r="AU43" s="113" t="str">
        <f ca="1"/>
        <v>Sharp Long Biased Feeder FIC FIA</v>
      </c>
    </row>
    <row r="44" spans="1:52">
      <c r="A44" s="113"/>
      <c r="L44" s="113" t="str">
        <f>IF('Criação de Portfólio'!E94="","",'Criação de Portfólio'!E94)</f>
        <v>EUA</v>
      </c>
      <c r="M44" s="113" t="str">
        <f ca="1"/>
        <v>Capitania Top CP FIC RF</v>
      </c>
      <c r="T44" s="113" t="str">
        <f ca="1"/>
        <v>Capstone Macro FIC FIM</v>
      </c>
      <c r="V44" s="113"/>
      <c r="W44" s="113"/>
      <c r="X44" s="113"/>
      <c r="Y44" s="113" t="str">
        <f ca="1"/>
        <v>IBOV11</v>
      </c>
      <c r="Z44" s="113" t="str">
        <f ca="1"/>
        <v>Sharp Long Biased Feeder FIC FIA</v>
      </c>
      <c r="AA44" s="113"/>
      <c r="AB44" s="113"/>
      <c r="AC44" s="113"/>
      <c r="AD44" s="113"/>
      <c r="AE44" s="113"/>
      <c r="AF44" s="113"/>
      <c r="AH44" s="113" t="str">
        <f ca="1"/>
        <v>Icatu Vanguarda CP FI RF LP</v>
      </c>
      <c r="AO44" s="113" t="str">
        <f ca="1"/>
        <v>Absolute Hedge FIC de FIM</v>
      </c>
      <c r="AT44" s="113" t="str">
        <f ca="1"/>
        <v>Carteira de Ações B.Side</v>
      </c>
    </row>
    <row r="45" spans="1:52">
      <c r="A45" s="113"/>
      <c r="L45" s="113" t="str">
        <f>IF('Criação de Portfólio'!E101="","",'Criação de Portfólio'!E101)</f>
        <v>Europa</v>
      </c>
      <c r="M45" s="113" t="str">
        <f ca="1"/>
        <v>Icatu Vanguarda CP FI RF LP</v>
      </c>
      <c r="T45" s="113" t="str">
        <f ca="1"/>
        <v>Absolute Hedge FIC de FIM</v>
      </c>
      <c r="V45" s="113"/>
      <c r="W45" s="113"/>
      <c r="X45" s="113"/>
      <c r="Y45" s="113" t="str">
        <f ca="1"/>
        <v>Carteira de Ações B.Side</v>
      </c>
      <c r="Z45" s="113"/>
      <c r="AA45" s="113"/>
      <c r="AB45" s="113"/>
      <c r="AC45" s="113"/>
      <c r="AD45" s="113"/>
      <c r="AE45" s="113"/>
      <c r="AF45" s="113"/>
      <c r="AH45" s="113" t="str">
        <f ca="1"/>
        <v>Sul America Excellence FIRF CP</v>
      </c>
      <c r="AO45" s="113" t="str">
        <f ca="1"/>
        <v>Quantitas FIC FIM Mallorca</v>
      </c>
    </row>
    <row r="46" spans="1:52">
      <c r="A46" s="113"/>
      <c r="L46" s="113" t="str">
        <f>IF('Criação de Portfólio'!E104="","",'Criação de Portfólio'!E104)</f>
        <v>Global</v>
      </c>
      <c r="M46" s="113" t="str">
        <f ca="1"/>
        <v>Sul America Excellence FIRF CP</v>
      </c>
      <c r="T46" s="113" t="str">
        <f ca="1"/>
        <v>Quantitas FIC FIM Mallorca</v>
      </c>
      <c r="V46" s="113"/>
      <c r="W46" s="113"/>
      <c r="X46" s="113"/>
      <c r="Y46" s="113"/>
      <c r="Z46" s="113"/>
      <c r="AA46" s="113"/>
      <c r="AB46" s="113"/>
      <c r="AC46" s="113"/>
      <c r="AD46" s="113"/>
      <c r="AE46" s="113"/>
      <c r="AF46" s="113"/>
      <c r="AH46" s="113" t="str">
        <f ca="1"/>
        <v>NCH Cash FIM</v>
      </c>
      <c r="AO46" s="113" t="str">
        <f ca="1"/>
        <v>Absolute Alpha Global FIC FIM</v>
      </c>
    </row>
    <row r="47" spans="1:52">
      <c r="A47" s="113"/>
      <c r="L47" s="113" t="str">
        <f>IF('Criação de Portfólio'!E107="","",'Criação de Portfólio'!E107)</f>
        <v>EM</v>
      </c>
      <c r="M47" s="113" t="str">
        <f ca="1"/>
        <v>NCH Cash FIM</v>
      </c>
      <c r="T47" s="113" t="str">
        <f ca="1"/>
        <v>Absolute Alpha Global FIC FIM</v>
      </c>
      <c r="V47" s="113"/>
      <c r="W47" s="113"/>
      <c r="X47" s="113"/>
      <c r="Y47" s="113"/>
      <c r="Z47" s="113"/>
      <c r="AA47" s="113"/>
      <c r="AB47" s="113"/>
      <c r="AC47" s="113"/>
      <c r="AD47" s="113"/>
      <c r="AE47" s="113"/>
      <c r="AF47" s="113"/>
      <c r="AH47" s="113" t="str">
        <f ca="1"/>
        <v>Anga Portfolio FIM CP</v>
      </c>
      <c r="AO47" s="113" t="str">
        <f ca="1"/>
        <v>Itaú Distribuidores Global Dinâmico Plus FIC FIM</v>
      </c>
    </row>
    <row r="48" spans="1:52">
      <c r="A48" s="113"/>
      <c r="M48" s="113" t="str">
        <f ca="1"/>
        <v>Anga Portfolio FIM CP</v>
      </c>
      <c r="T48" s="113" t="str">
        <f ca="1"/>
        <v>Itaú Distribuidores Global Dinâmico Plus FIC FIM</v>
      </c>
      <c r="V48" s="113"/>
      <c r="W48" s="113"/>
      <c r="X48" s="113"/>
      <c r="Y48" s="113"/>
      <c r="Z48" s="113"/>
      <c r="AA48" s="113"/>
      <c r="AB48" s="113"/>
      <c r="AC48" s="113"/>
      <c r="AD48" s="113"/>
      <c r="AE48" s="113"/>
      <c r="AF48" s="113"/>
      <c r="AH48" s="113" t="str">
        <f ca="1"/>
        <v>Porto Seguro Ipe FIC RF CP LP</v>
      </c>
      <c r="AO48" s="113" t="str">
        <f ca="1"/>
        <v>Gauss FIC FIM</v>
      </c>
    </row>
    <row r="49" spans="13:41" s="113" customFormat="1" ht="15.75">
      <c r="M49" s="113" t="str">
        <f ca="1"/>
        <v>Porto Seguro Ipe FIC RF CP LP</v>
      </c>
      <c r="T49" s="113" t="str">
        <f ca="1"/>
        <v>Gauss FIC FIM</v>
      </c>
      <c r="AH49" s="113" t="str">
        <f ca="1"/>
        <v>Ibiuna Credit FIC FIM CP</v>
      </c>
      <c r="AO49" s="113" t="str">
        <f ca="1"/>
        <v>Gavea Macro Dolar FIC FIM</v>
      </c>
    </row>
    <row r="50" spans="13:41" s="113" customFormat="1" ht="15.75">
      <c r="M50" s="113" t="str">
        <f ca="1"/>
        <v>Ibiuna Credit FIC FIM CP</v>
      </c>
      <c r="T50" s="113" t="str">
        <f ca="1"/>
        <v>Gavea Macro Dolar FIC FIM</v>
      </c>
      <c r="AH50" s="113" t="str">
        <f ca="1"/>
        <v>Sparta Top FIC RF CP LP</v>
      </c>
      <c r="AO50" s="113" t="str">
        <f ca="1"/>
        <v>Tenax Macro FIC FIM</v>
      </c>
    </row>
    <row r="51" spans="13:41" s="113" customFormat="1" ht="15.75">
      <c r="M51" s="113" t="str">
        <f ca="1"/>
        <v>Sparta Top FIC RF CP LP</v>
      </c>
      <c r="T51" s="113" t="str">
        <f ca="1"/>
        <v>Tenax Macro FIC FIM</v>
      </c>
      <c r="AH51" s="113" t="str">
        <f ca="1"/>
        <v>Capitania Premium FIC de FIRF CP LP</v>
      </c>
      <c r="AO51" s="113" t="str">
        <f ca="1"/>
        <v>Ace Capital FIC FIM</v>
      </c>
    </row>
    <row r="52" spans="13:41" s="113" customFormat="1" ht="15.75">
      <c r="M52" s="113" t="str">
        <f ca="1"/>
        <v>Capitania Premium FIC de FIRF CP LP</v>
      </c>
      <c r="T52" s="113" t="str">
        <f ca="1"/>
        <v>Ace Capital FIC FIM</v>
      </c>
      <c r="AH52" s="113" t="str">
        <f ca="1"/>
        <v>JGP Corporate FIC FI RF CP LP</v>
      </c>
      <c r="AO52" s="113" t="str">
        <f ca="1"/>
        <v>Clave Alpha Macro FIC FIM Access</v>
      </c>
    </row>
    <row r="53" spans="13:41" s="113" customFormat="1" ht="15.75">
      <c r="M53" s="113" t="str">
        <f ca="1"/>
        <v>JGP Corporate FIC FI RF CP LP</v>
      </c>
      <c r="T53" s="113" t="str">
        <f ca="1"/>
        <v>Clave Alpha Macro FIC FIM Access</v>
      </c>
      <c r="AH53" s="113" t="str">
        <f ca="1"/>
        <v>SPX Seahawk Access FIC RF CP LP</v>
      </c>
      <c r="AO53" s="113" t="str">
        <f ca="1"/>
        <v>JGP Strategy Access FIC MM</v>
      </c>
    </row>
    <row r="54" spans="13:41" s="113" customFormat="1" ht="15.75">
      <c r="M54" s="113" t="str">
        <f ca="1"/>
        <v>SPX Seahawk Access FIC RF CP LP</v>
      </c>
      <c r="T54" s="113" t="str">
        <f ca="1"/>
        <v>JGP Strategy Access FIC MM</v>
      </c>
      <c r="AH54" s="113" t="str">
        <f ca="1"/>
        <v>SPX Seahawk Global FIC FIM CP</v>
      </c>
      <c r="AO54" s="113" t="str">
        <f ca="1"/>
        <v>JGP Strategy FIC FIM</v>
      </c>
    </row>
    <row r="55" spans="13:41" s="113" customFormat="1" ht="15.75">
      <c r="M55" s="113" t="str">
        <f ca="1"/>
        <v>SPX Seahawk Global FIC FIM CP</v>
      </c>
      <c r="T55" s="113" t="str">
        <f ca="1"/>
        <v>JGP Strategy FIC FIM</v>
      </c>
      <c r="AH55" s="113" t="str">
        <f ca="1"/>
        <v>JGP Debêntures Incentivadas FIC FI RF CP</v>
      </c>
      <c r="AO55" s="113" t="str">
        <f ca="1"/>
        <v>Kapitalo Kappa Access FIC MM</v>
      </c>
    </row>
    <row r="56" spans="13:41" s="113" customFormat="1" ht="15.75">
      <c r="M56" s="113" t="str">
        <f ca="1"/>
        <v>JGP Debêntures Incentivadas FIC FI RF CP</v>
      </c>
      <c r="T56" s="113" t="str">
        <f ca="1"/>
        <v>Kapitalo Kappa Access FIC MM</v>
      </c>
      <c r="AH56" s="113" t="str">
        <f ca="1"/>
        <v>JGP Corporate Plus FIC FIM CP</v>
      </c>
      <c r="AO56" s="113" t="str">
        <f ca="1"/>
        <v>Mar Absoluto FIC FIM</v>
      </c>
    </row>
    <row r="57" spans="13:41" s="113" customFormat="1" ht="15.75">
      <c r="M57" s="113" t="str">
        <f ca="1"/>
        <v>JGP Corporate Plus FIC FIM CP</v>
      </c>
      <c r="T57" s="113" t="str">
        <f ca="1"/>
        <v>Mar Absoluto FIC FIM</v>
      </c>
      <c r="AH57" s="113" t="str">
        <f ca="1"/>
        <v>JGP Select FIC FIM CP</v>
      </c>
      <c r="AO57" s="113" t="str">
        <f ca="1"/>
        <v>Occam Retorno Absoluto  FIC FIM</v>
      </c>
    </row>
    <row r="58" spans="13:41">
      <c r="M58" s="113" t="str">
        <f ca="1"/>
        <v>JGP Select FIC FIM CP</v>
      </c>
      <c r="T58" s="113" t="str">
        <f ca="1"/>
        <v>Occam Retorno Absoluto  FIC FIM</v>
      </c>
      <c r="AH58" s="113" t="str">
        <f ca="1"/>
        <v>JGP Select Premium FIM CP IE</v>
      </c>
      <c r="AO58" s="113" t="str">
        <f ca="1"/>
        <v>Arcah FIC FIM CP</v>
      </c>
    </row>
    <row r="59" spans="13:41">
      <c r="M59" s="113" t="str">
        <f ca="1"/>
        <v>JGP Select Premium FIM CP IE</v>
      </c>
      <c r="T59" s="113" t="str">
        <f ca="1"/>
        <v>Arcah FIC FIM CP</v>
      </c>
      <c r="AH59" s="113" t="str">
        <f ca="1"/>
        <v>Ibiuna Total Credit FIC FIM CP</v>
      </c>
      <c r="AO59" s="113" t="str">
        <f ca="1"/>
        <v>Vrb FIM</v>
      </c>
    </row>
    <row r="60" spans="13:41">
      <c r="M60" s="113" t="str">
        <f ca="1"/>
        <v>Ibiuna Total Credit FIC FIM CP</v>
      </c>
      <c r="T60" s="113" t="str">
        <f ca="1"/>
        <v>Vrb FIM</v>
      </c>
      <c r="AH60" s="113" t="str">
        <f ca="1"/>
        <v>K2 FIC FIM CP</v>
      </c>
      <c r="AO60" s="113" t="str">
        <f ca="1"/>
        <v>Kapitalo Zeta FIC FIM</v>
      </c>
    </row>
    <row r="61" spans="13:41">
      <c r="M61" s="113" t="str">
        <f ca="1"/>
        <v>K2 FIC FIM CP</v>
      </c>
      <c r="T61" s="113" t="str">
        <f ca="1"/>
        <v>Kapitalo Zeta FIC FIM</v>
      </c>
      <c r="AH61" s="113" t="str">
        <f ca="1"/>
        <v>Augme 90 FIC FIM CP</v>
      </c>
    </row>
    <row r="62" spans="13:41">
      <c r="M62" s="113" t="str">
        <f ca="1"/>
        <v>Augme 90 FIC FIM CP</v>
      </c>
      <c r="AH62" s="113" t="str">
        <f ca="1"/>
        <v>Leste Credit Abs I FIC FIM CP IE</v>
      </c>
    </row>
    <row r="63" spans="13:41">
      <c r="M63" s="113" t="str">
        <f ca="1"/>
        <v>Leste Credit Abs I FIC FIM CP IE</v>
      </c>
      <c r="AH63" s="113" t="str">
        <f ca="1"/>
        <v>Leste CP Brasil FIC FIM CP IE</v>
      </c>
    </row>
    <row r="64" spans="13:41">
      <c r="M64" s="113" t="str">
        <f ca="1"/>
        <v>Leste CP Brasil FIC FIM CP IE</v>
      </c>
      <c r="AH64" s="113" t="str">
        <f ca="1"/>
        <v>FIQ FIDC Via Multicrédito - Senior (CDI+2.50%)</v>
      </c>
    </row>
    <row r="65" spans="13:34">
      <c r="M65" s="113" t="str">
        <f ca="1"/>
        <v>FIQ FIDC Via Multicrédito - Senior (CDI+2.50%)</v>
      </c>
      <c r="AH65" s="113" t="str">
        <f ca="1"/>
        <v>LFT 2025 - Liquidez Diária (Selic+0.08%)</v>
      </c>
    </row>
    <row r="66" spans="13:34">
      <c r="M66" s="113" t="str">
        <f ca="1"/>
        <v>LFT 2025 - Liquidez Diária (Selic+0.08%)</v>
      </c>
      <c r="AH66" s="113" t="str">
        <f ca="1"/>
        <v>Títulos Privados - Liquidez Diária (102.5% CDI)</v>
      </c>
    </row>
    <row r="67" spans="13:34">
      <c r="M67" s="113" t="str">
        <f ca="1"/>
        <v>Títulos Privados - Liquidez Diária (102.5% CDI)</v>
      </c>
      <c r="AH67" s="113" t="str">
        <f ca="1"/>
        <v>Títulos Privados - Liquidez Diária (115.5% CDI)</v>
      </c>
    </row>
    <row r="68" spans="13:34">
      <c r="M68" s="113" t="str">
        <f ca="1"/>
        <v>Títulos Privados - Liquidez Diária (115.5% CDI)</v>
      </c>
      <c r="AH68" s="113" t="str">
        <f ca="1"/>
        <v>Títulos Privados - 1 ano (114.0% CDI)</v>
      </c>
    </row>
    <row r="69" spans="13:34">
      <c r="M69" s="113" t="str">
        <f ca="1"/>
        <v>Títulos Privados - 1 ano (114.0% CDI)</v>
      </c>
      <c r="AH69" s="113" t="str">
        <f ca="1"/>
        <v>Títulos Privados - 2 anos (118.5% CDI)</v>
      </c>
    </row>
    <row r="70" spans="13:34">
      <c r="M70" s="113" t="str">
        <f ca="1"/>
        <v>Títulos Privados - 2 anos (118.5% CDI)</v>
      </c>
      <c r="AH70" s="113" t="str">
        <f ca="1"/>
        <v>Títulos Privados - 3 anos (117.5% CDI)</v>
      </c>
    </row>
    <row r="71" spans="13:34">
      <c r="M71" s="113" t="str">
        <f ca="1"/>
        <v>Títulos Privados - 3 anos (117.5% CDI)</v>
      </c>
      <c r="AH71" s="113" t="str">
        <f ca="1"/>
        <v>Títulos Privados - 2 anos (CDI+1.75%)</v>
      </c>
    </row>
    <row r="72" spans="13:34">
      <c r="M72" s="113" t="str">
        <f ca="1"/>
        <v>Títulos Privados - 2 anos (CDI+1.75%)</v>
      </c>
      <c r="AH72" s="113" t="str">
        <f ca="1"/>
        <v>Títulos Privados - 3 anos (CDI+1.85%)</v>
      </c>
    </row>
    <row r="73" spans="13:34">
      <c r="M73" s="113" t="str">
        <f ca="1"/>
        <v>Títulos Privados - 3 anos (CDI+1.85%)</v>
      </c>
      <c r="AH73" s="113" t="str">
        <f ca="1"/>
        <v>Títulos Privados - 4 anos (CDI+2.10%)</v>
      </c>
    </row>
    <row r="74" spans="13:34">
      <c r="M74" s="113" t="str">
        <f ca="1"/>
        <v>Títulos Privados - 4 anos (CDI+2.10%)</v>
      </c>
      <c r="AH74" s="113" t="str">
        <f ca="1"/>
        <v>Títulos Privados - 5 anos (CDI+2.20%)</v>
      </c>
    </row>
    <row r="75" spans="13:34">
      <c r="M75" s="113" t="str">
        <f ca="1"/>
        <v>Títulos Privados - 5 anos (CDI+2.20%)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uler="0" view="pageLayout" zoomScaleNormal="80" workbookViewId="0"/>
  </sheetViews>
  <sheetFormatPr defaultColWidth="10.69921875" defaultRowHeight="11.25"/>
  <cols>
    <col min="1" max="1" width="1.19921875" style="369" customWidth="1"/>
    <col min="2" max="2" width="26.796875" style="369" customWidth="1"/>
    <col min="3" max="3" width="0.59765625" style="369" customWidth="1"/>
    <col min="4" max="4" width="9.8984375" style="369" customWidth="1"/>
    <col min="5" max="5" width="5.09765625" style="372" customWidth="1"/>
    <col min="6" max="6" width="0.59765625" style="369" customWidth="1"/>
    <col min="7" max="7" width="5.19921875" style="372" customWidth="1"/>
    <col min="8" max="8" width="5.8984375" style="372" customWidth="1"/>
    <col min="9" max="9" width="5.19921875" style="372" customWidth="1"/>
    <col min="10" max="10" width="6.59765625" style="372" customWidth="1"/>
    <col min="11" max="11" width="5.19921875" style="372" customWidth="1"/>
    <col min="12" max="12" width="6.59765625" style="372" customWidth="1"/>
    <col min="13" max="13" width="5.19921875" style="372" customWidth="1"/>
    <col min="14" max="14" width="6.59765625" style="372" customWidth="1"/>
    <col min="15" max="15" width="7.09765625" style="372" customWidth="1"/>
    <col min="16" max="16" width="5.09765625" style="372" customWidth="1"/>
    <col min="17" max="17" width="0.59765625" style="372" customWidth="1"/>
    <col min="18" max="18" width="5.5" style="372" customWidth="1"/>
    <col min="19" max="16384" width="10.69921875" style="369"/>
  </cols>
  <sheetData>
    <row r="1" spans="1:18" ht="15" customHeight="1">
      <c r="A1" s="368"/>
      <c r="B1" s="415"/>
      <c r="C1" s="416"/>
      <c r="E1" s="373"/>
      <c r="F1" s="416"/>
      <c r="G1" s="373"/>
      <c r="I1" s="369"/>
      <c r="O1" s="370"/>
      <c r="P1" s="369"/>
      <c r="Q1" s="373"/>
    </row>
    <row r="2" spans="1:18" ht="15" customHeight="1">
      <c r="B2" s="417"/>
      <c r="C2" s="417"/>
      <c r="D2" s="417"/>
      <c r="E2" s="417"/>
      <c r="F2" s="417"/>
      <c r="G2" s="417"/>
      <c r="H2" s="417"/>
      <c r="I2" s="417"/>
      <c r="J2" s="417"/>
      <c r="K2" s="417"/>
      <c r="L2" s="417"/>
      <c r="M2" s="417"/>
      <c r="N2" s="417"/>
      <c r="O2" s="417"/>
      <c r="P2" s="417"/>
      <c r="Q2" s="417"/>
    </row>
    <row r="3" spans="1:18" ht="21" thickBot="1">
      <c r="A3" s="372"/>
      <c r="B3" s="676" t="s">
        <v>2628</v>
      </c>
      <c r="C3" s="673"/>
      <c r="D3" s="673"/>
      <c r="E3" s="673"/>
      <c r="F3" s="674"/>
      <c r="G3" s="674"/>
      <c r="H3" s="674"/>
      <c r="I3" s="674"/>
      <c r="J3" s="674"/>
      <c r="K3" s="674"/>
      <c r="L3" s="674"/>
      <c r="M3" s="674"/>
      <c r="N3" s="674"/>
      <c r="O3" s="674"/>
      <c r="P3" s="674"/>
      <c r="Q3" s="674"/>
      <c r="R3" s="674"/>
    </row>
    <row r="4" spans="1:18" ht="15" customHeight="1">
      <c r="B4" s="417"/>
      <c r="C4" s="417"/>
      <c r="D4" s="417"/>
      <c r="E4" s="417"/>
      <c r="F4" s="417"/>
      <c r="G4" s="417"/>
      <c r="H4" s="417"/>
      <c r="I4" s="417"/>
      <c r="J4" s="417"/>
      <c r="K4" s="417"/>
      <c r="L4" s="417"/>
      <c r="M4" s="417"/>
      <c r="N4" s="417"/>
      <c r="O4" s="417"/>
      <c r="P4" s="417"/>
      <c r="Q4" s="417"/>
    </row>
    <row r="5" spans="1:18" ht="15" customHeight="1">
      <c r="B5" s="417"/>
      <c r="C5" s="417"/>
      <c r="D5" s="417"/>
      <c r="E5" s="417"/>
      <c r="F5" s="417"/>
      <c r="G5" s="417"/>
      <c r="H5" s="417"/>
      <c r="I5" s="417"/>
      <c r="J5" s="417"/>
      <c r="K5" s="417"/>
      <c r="L5" s="417"/>
      <c r="M5" s="417"/>
      <c r="N5" s="417"/>
      <c r="O5" s="417"/>
      <c r="P5" s="417"/>
      <c r="Q5" s="417"/>
    </row>
    <row r="6" spans="1:18" ht="15" customHeight="1">
      <c r="B6" s="417"/>
      <c r="C6" s="417"/>
      <c r="D6" s="417"/>
      <c r="E6" s="417"/>
      <c r="F6" s="417"/>
      <c r="G6" s="417"/>
      <c r="H6" s="417"/>
      <c r="I6" s="417"/>
      <c r="J6" s="417"/>
      <c r="K6" s="417"/>
      <c r="L6" s="417"/>
      <c r="M6" s="417"/>
      <c r="N6" s="417"/>
      <c r="O6" s="417"/>
      <c r="P6" s="417"/>
      <c r="Q6" s="417"/>
    </row>
    <row r="7" spans="1:18" ht="11.25" customHeight="1">
      <c r="B7" s="417"/>
      <c r="C7" s="417"/>
      <c r="D7" s="417"/>
      <c r="E7" s="417"/>
      <c r="F7" s="417"/>
      <c r="G7" s="417"/>
      <c r="H7" s="417"/>
      <c r="I7" s="417"/>
      <c r="J7" s="417"/>
      <c r="K7" s="417"/>
      <c r="L7" s="417"/>
      <c r="M7" s="417"/>
      <c r="N7" s="417"/>
      <c r="O7" s="417"/>
      <c r="P7" s="417"/>
      <c r="Q7" s="417"/>
    </row>
    <row r="8" spans="1:18" ht="11.25" customHeight="1">
      <c r="B8" s="417"/>
      <c r="C8" s="417"/>
      <c r="D8" s="417"/>
      <c r="E8" s="417"/>
      <c r="F8" s="417"/>
      <c r="G8" s="417"/>
      <c r="H8" s="417"/>
      <c r="I8" s="417"/>
      <c r="J8" s="417"/>
      <c r="K8" s="417"/>
      <c r="L8" s="417"/>
      <c r="M8" s="417"/>
      <c r="N8" s="417"/>
      <c r="O8" s="417"/>
      <c r="P8" s="417"/>
      <c r="Q8" s="417"/>
    </row>
    <row r="9" spans="1:18" ht="11.25" customHeight="1">
      <c r="B9" s="417"/>
      <c r="C9" s="417"/>
      <c r="D9" s="417"/>
      <c r="E9" s="417"/>
      <c r="F9" s="417"/>
      <c r="G9" s="417"/>
      <c r="H9" s="417"/>
      <c r="I9" s="417"/>
      <c r="J9" s="417"/>
      <c r="K9" s="417"/>
      <c r="L9" s="417"/>
      <c r="M9" s="417"/>
      <c r="N9" s="417"/>
      <c r="O9" s="417"/>
      <c r="P9" s="417"/>
      <c r="Q9" s="417"/>
    </row>
    <row r="10" spans="1:18" ht="11.25" customHeight="1">
      <c r="B10" s="417"/>
      <c r="C10" s="417"/>
      <c r="D10" s="417"/>
      <c r="E10" s="417"/>
      <c r="F10" s="417"/>
      <c r="G10" s="417"/>
      <c r="H10" s="417"/>
      <c r="I10" s="417"/>
      <c r="J10" s="417"/>
      <c r="K10" s="417"/>
      <c r="L10" s="417"/>
      <c r="M10" s="417"/>
      <c r="N10" s="417"/>
      <c r="O10" s="417"/>
      <c r="P10" s="417"/>
      <c r="Q10" s="417"/>
    </row>
    <row r="11" spans="1:18" ht="11.25" customHeight="1">
      <c r="B11" s="417"/>
      <c r="C11" s="417"/>
      <c r="D11" s="417"/>
      <c r="E11" s="417"/>
      <c r="F11" s="417"/>
      <c r="G11" s="417"/>
      <c r="H11" s="417"/>
      <c r="I11" s="417"/>
      <c r="J11" s="417"/>
      <c r="K11" s="417"/>
      <c r="L11" s="417"/>
      <c r="M11" s="417"/>
      <c r="N11" s="417"/>
      <c r="O11" s="417"/>
      <c r="P11" s="417"/>
      <c r="Q11" s="417"/>
    </row>
    <row r="12" spans="1:18" ht="11.25" customHeight="1">
      <c r="B12" s="417"/>
      <c r="C12" s="417"/>
      <c r="D12" s="417"/>
      <c r="E12" s="417"/>
      <c r="F12" s="417"/>
      <c r="G12" s="417"/>
      <c r="H12" s="417"/>
      <c r="I12" s="417"/>
      <c r="J12" s="417"/>
      <c r="K12" s="417"/>
      <c r="L12" s="417"/>
      <c r="M12" s="417"/>
      <c r="N12" s="417"/>
      <c r="O12" s="417"/>
      <c r="P12" s="417"/>
      <c r="Q12" s="417"/>
    </row>
    <row r="13" spans="1:18" ht="11.25" customHeight="1">
      <c r="B13" s="417"/>
      <c r="C13" s="417"/>
      <c r="D13" s="417"/>
      <c r="E13" s="417"/>
      <c r="F13" s="417"/>
      <c r="G13" s="417"/>
      <c r="H13" s="417"/>
      <c r="I13" s="417"/>
      <c r="J13" s="417"/>
      <c r="K13" s="417"/>
      <c r="L13" s="417"/>
      <c r="M13" s="417"/>
      <c r="N13" s="417"/>
      <c r="O13" s="417"/>
      <c r="P13" s="417"/>
      <c r="Q13" s="417"/>
    </row>
    <row r="14" spans="1:18" ht="11.25" customHeight="1">
      <c r="B14" s="417"/>
      <c r="C14" s="417"/>
      <c r="D14" s="417"/>
      <c r="E14" s="417"/>
      <c r="F14" s="417"/>
      <c r="G14" s="417"/>
      <c r="H14" s="417"/>
      <c r="I14" s="417"/>
      <c r="J14" s="417"/>
      <c r="K14" s="417"/>
      <c r="L14" s="417"/>
      <c r="M14" s="417"/>
      <c r="N14" s="417"/>
      <c r="O14" s="417"/>
      <c r="P14" s="417"/>
      <c r="Q14" s="417"/>
    </row>
    <row r="15" spans="1:18" ht="11.25" customHeight="1">
      <c r="B15" s="417"/>
      <c r="C15" s="417"/>
      <c r="D15" s="417"/>
      <c r="E15" s="417"/>
      <c r="F15" s="417"/>
      <c r="G15" s="417"/>
      <c r="H15" s="417"/>
      <c r="I15" s="417"/>
      <c r="J15" s="417"/>
      <c r="K15" s="417"/>
      <c r="L15" s="417"/>
      <c r="M15" s="417"/>
      <c r="N15" s="417"/>
      <c r="O15" s="417"/>
      <c r="P15" s="417"/>
      <c r="Q15" s="417"/>
    </row>
    <row r="16" spans="1:18" ht="11.25" customHeight="1">
      <c r="B16" s="417"/>
      <c r="C16" s="417"/>
      <c r="D16" s="417"/>
      <c r="E16" s="417"/>
      <c r="F16" s="417"/>
      <c r="G16" s="417"/>
      <c r="H16" s="417"/>
      <c r="I16" s="417"/>
      <c r="J16" s="417"/>
      <c r="K16" s="417"/>
      <c r="L16" s="417"/>
      <c r="M16" s="417"/>
      <c r="N16" s="417"/>
      <c r="O16" s="417"/>
      <c r="P16" s="417"/>
      <c r="Q16" s="417"/>
    </row>
    <row r="17" spans="2:17" ht="11.25" customHeight="1">
      <c r="B17" s="417"/>
      <c r="C17" s="417"/>
      <c r="D17" s="417"/>
      <c r="E17" s="417"/>
      <c r="F17" s="417"/>
      <c r="G17" s="417"/>
      <c r="H17" s="417"/>
      <c r="I17" s="417"/>
      <c r="J17" s="417"/>
      <c r="K17" s="417"/>
      <c r="L17" s="417"/>
      <c r="M17" s="417"/>
      <c r="N17" s="417"/>
      <c r="O17" s="417"/>
      <c r="P17" s="417"/>
      <c r="Q17" s="417"/>
    </row>
    <row r="18" spans="2:17" ht="11.25" customHeight="1">
      <c r="B18" s="417"/>
      <c r="C18" s="417"/>
      <c r="D18" s="417"/>
      <c r="E18" s="417"/>
      <c r="F18" s="417"/>
      <c r="G18" s="417"/>
      <c r="H18" s="417"/>
      <c r="I18" s="417"/>
      <c r="J18" s="417"/>
      <c r="K18" s="417"/>
      <c r="L18" s="417"/>
      <c r="M18" s="417"/>
      <c r="N18" s="417"/>
      <c r="O18" s="417"/>
      <c r="P18" s="417"/>
      <c r="Q18" s="417"/>
    </row>
    <row r="19" spans="2:17" ht="11.25" customHeight="1">
      <c r="B19" s="417"/>
      <c r="C19" s="417"/>
      <c r="D19" s="417"/>
      <c r="E19" s="417"/>
      <c r="F19" s="417"/>
      <c r="G19" s="417"/>
      <c r="H19" s="417"/>
      <c r="I19" s="417"/>
      <c r="J19" s="417"/>
      <c r="K19" s="417"/>
      <c r="L19" s="417"/>
      <c r="M19" s="417"/>
      <c r="N19" s="417"/>
      <c r="O19" s="417"/>
      <c r="P19" s="417"/>
      <c r="Q19" s="417"/>
    </row>
    <row r="20" spans="2:17" ht="11.25" customHeight="1">
      <c r="B20" s="417"/>
      <c r="C20" s="417"/>
      <c r="D20" s="417"/>
      <c r="E20" s="417"/>
      <c r="F20" s="417"/>
      <c r="G20" s="417"/>
      <c r="H20" s="417"/>
      <c r="I20" s="417"/>
      <c r="J20" s="417"/>
      <c r="K20" s="417"/>
      <c r="L20" s="417"/>
      <c r="M20" s="417"/>
      <c r="N20" s="417"/>
      <c r="O20" s="417"/>
      <c r="P20" s="417"/>
      <c r="Q20" s="417"/>
    </row>
    <row r="21" spans="2:17" ht="11.25" customHeight="1">
      <c r="B21" s="417"/>
      <c r="C21" s="417"/>
      <c r="D21" s="417"/>
      <c r="E21" s="417"/>
      <c r="F21" s="417"/>
      <c r="G21" s="417"/>
      <c r="H21" s="417"/>
      <c r="I21" s="417"/>
      <c r="J21" s="417"/>
      <c r="K21" s="417"/>
      <c r="L21" s="417"/>
      <c r="M21" s="417"/>
      <c r="N21" s="417"/>
      <c r="O21" s="417"/>
      <c r="P21" s="417"/>
      <c r="Q21" s="417"/>
    </row>
    <row r="22" spans="2:17" ht="11.25" customHeight="1">
      <c r="B22" s="417"/>
      <c r="C22" s="417"/>
      <c r="D22" s="417"/>
      <c r="E22" s="417"/>
      <c r="F22" s="417"/>
      <c r="G22" s="417"/>
      <c r="H22" s="417"/>
      <c r="I22" s="417"/>
      <c r="J22" s="417"/>
      <c r="K22" s="417"/>
      <c r="L22" s="417"/>
      <c r="M22" s="417"/>
      <c r="N22" s="417"/>
      <c r="O22" s="417"/>
      <c r="P22" s="417"/>
      <c r="Q22" s="417"/>
    </row>
    <row r="23" spans="2:17" ht="11.25" customHeight="1">
      <c r="B23" s="417"/>
      <c r="C23" s="417"/>
      <c r="D23" s="417"/>
      <c r="E23" s="417"/>
      <c r="F23" s="417"/>
      <c r="G23" s="417"/>
      <c r="H23" s="417"/>
      <c r="I23" s="417"/>
      <c r="J23" s="417"/>
      <c r="K23" s="417"/>
      <c r="L23" s="417"/>
      <c r="M23" s="417"/>
      <c r="N23" s="417"/>
      <c r="O23" s="417"/>
      <c r="P23" s="417"/>
      <c r="Q23" s="417"/>
    </row>
    <row r="24" spans="2:17" ht="11.25" customHeight="1">
      <c r="B24" s="417"/>
      <c r="C24" s="417"/>
      <c r="D24" s="417"/>
      <c r="E24" s="417"/>
      <c r="F24" s="417"/>
      <c r="G24" s="417"/>
      <c r="H24" s="417"/>
      <c r="I24" s="417"/>
      <c r="J24" s="417"/>
      <c r="K24" s="417"/>
      <c r="L24" s="417"/>
      <c r="M24" s="417"/>
      <c r="N24" s="417"/>
      <c r="O24" s="417"/>
      <c r="P24" s="417"/>
      <c r="Q24" s="417"/>
    </row>
    <row r="25" spans="2:17" ht="11.25" customHeight="1">
      <c r="B25" s="417"/>
      <c r="C25" s="417"/>
      <c r="D25" s="417"/>
      <c r="E25" s="417"/>
      <c r="F25" s="417"/>
      <c r="G25" s="417"/>
      <c r="H25" s="417"/>
      <c r="I25" s="417"/>
      <c r="J25" s="417"/>
      <c r="K25" s="417"/>
      <c r="L25" s="417"/>
      <c r="M25" s="417"/>
      <c r="N25" s="417"/>
      <c r="O25" s="417"/>
      <c r="P25" s="417"/>
      <c r="Q25" s="417"/>
    </row>
    <row r="26" spans="2:17" ht="11.25" customHeight="1">
      <c r="B26" s="417"/>
      <c r="C26" s="417"/>
      <c r="D26" s="417"/>
      <c r="E26" s="417"/>
      <c r="F26" s="417"/>
      <c r="G26" s="417"/>
      <c r="H26" s="417"/>
      <c r="I26" s="417"/>
      <c r="J26" s="417"/>
      <c r="K26" s="417"/>
      <c r="L26" s="417"/>
      <c r="M26" s="417"/>
      <c r="N26" s="417"/>
      <c r="O26" s="417"/>
      <c r="P26" s="417"/>
      <c r="Q26" s="417"/>
    </row>
    <row r="35" spans="5:17" ht="19.5" customHeight="1">
      <c r="E35" s="369"/>
      <c r="G35" s="369"/>
      <c r="H35" s="369"/>
      <c r="I35" s="369"/>
      <c r="J35" s="369"/>
      <c r="K35" s="369"/>
      <c r="L35" s="369"/>
      <c r="M35" s="369"/>
      <c r="N35" s="369"/>
      <c r="O35" s="369"/>
      <c r="P35" s="369"/>
      <c r="Q35" s="369"/>
    </row>
    <row r="36" spans="5:17" ht="11.25" customHeight="1">
      <c r="E36" s="369"/>
      <c r="G36" s="369"/>
      <c r="H36" s="369"/>
      <c r="I36" s="369"/>
      <c r="J36" s="369"/>
      <c r="K36" s="369"/>
      <c r="L36" s="369"/>
      <c r="M36" s="369"/>
      <c r="N36" s="369"/>
      <c r="O36" s="369"/>
      <c r="P36" s="369"/>
      <c r="Q36" s="369"/>
    </row>
    <row r="37" spans="5:17" ht="11.25" customHeight="1">
      <c r="E37" s="369"/>
      <c r="G37" s="369"/>
      <c r="H37" s="369"/>
      <c r="I37" s="369"/>
      <c r="J37" s="369"/>
      <c r="K37" s="369"/>
      <c r="L37" s="369"/>
      <c r="M37" s="369"/>
      <c r="N37" s="369"/>
      <c r="O37" s="369"/>
      <c r="P37" s="369"/>
      <c r="Q37" s="369"/>
    </row>
    <row r="38" spans="5:17" ht="11.25" customHeight="1">
      <c r="E38" s="369"/>
      <c r="G38" s="369"/>
      <c r="H38" s="369"/>
      <c r="I38" s="369"/>
      <c r="J38" s="369"/>
      <c r="K38" s="369"/>
      <c r="L38" s="369"/>
      <c r="M38" s="369"/>
      <c r="N38" s="369"/>
      <c r="O38" s="369"/>
      <c r="P38" s="369"/>
      <c r="Q38" s="369"/>
    </row>
    <row r="39" spans="5:17" ht="11.25" customHeight="1">
      <c r="E39" s="369"/>
      <c r="G39" s="369"/>
      <c r="H39" s="369"/>
      <c r="I39" s="369"/>
      <c r="J39" s="369"/>
      <c r="K39" s="369"/>
      <c r="L39" s="369"/>
      <c r="M39" s="369"/>
      <c r="N39" s="369"/>
      <c r="O39" s="369"/>
      <c r="P39" s="369"/>
      <c r="Q39" s="369"/>
    </row>
    <row r="40" spans="5:17" ht="11.25" customHeight="1">
      <c r="E40" s="369"/>
      <c r="G40" s="369"/>
      <c r="H40" s="369"/>
      <c r="I40" s="369"/>
      <c r="J40" s="369"/>
      <c r="K40" s="369"/>
      <c r="L40" s="369"/>
      <c r="M40" s="369"/>
      <c r="N40" s="369"/>
      <c r="O40" s="369"/>
      <c r="P40" s="369"/>
      <c r="Q40" s="369"/>
    </row>
    <row r="41" spans="5:17" ht="11.25" customHeight="1">
      <c r="E41" s="369"/>
      <c r="G41" s="369"/>
      <c r="H41" s="369"/>
      <c r="I41" s="369"/>
      <c r="J41" s="369"/>
      <c r="K41" s="369"/>
      <c r="L41" s="369"/>
      <c r="M41" s="369"/>
      <c r="N41" s="369"/>
      <c r="O41" s="369"/>
      <c r="P41" s="369"/>
      <c r="Q41" s="369"/>
    </row>
    <row r="42" spans="5:17" ht="11.25" customHeight="1">
      <c r="E42" s="369"/>
      <c r="G42" s="369"/>
      <c r="H42" s="369"/>
      <c r="I42" s="369"/>
      <c r="J42" s="369"/>
      <c r="K42" s="369"/>
      <c r="L42" s="369"/>
      <c r="M42" s="369"/>
      <c r="N42" s="369"/>
      <c r="O42" s="369"/>
      <c r="P42" s="369"/>
      <c r="Q42" s="369"/>
    </row>
    <row r="43" spans="5:17" ht="11.25" customHeight="1">
      <c r="E43" s="369"/>
      <c r="G43" s="369"/>
      <c r="H43" s="369"/>
      <c r="I43" s="369"/>
      <c r="J43" s="369"/>
      <c r="K43" s="369"/>
      <c r="L43" s="369"/>
      <c r="M43" s="369"/>
      <c r="N43" s="369"/>
      <c r="O43" s="369"/>
      <c r="P43" s="369"/>
      <c r="Q43" s="369"/>
    </row>
  </sheetData>
  <printOptions horizontalCentered="1"/>
  <pageMargins left="0.25" right="0.25" top="0.75" bottom="0.5" header="0" footer="0"/>
  <pageSetup paperSize="9" pageOrder="overThenDown" orientation="landscape" r:id="rId1"/>
  <headerFooter>
    <oddHeader>&amp;R&amp;G</oddHeader>
    <oddFooter>&amp;L&amp;10 27/10/2022</oddFoot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90" zoomScaleNormal="80" zoomScalePageLayoutView="90" workbookViewId="0"/>
  </sheetViews>
  <sheetFormatPr defaultColWidth="10.69921875" defaultRowHeight="11.25"/>
  <cols>
    <col min="1" max="1" width="5.8984375" style="372" customWidth="1"/>
    <col min="2" max="4" width="4.8984375" style="369" customWidth="1"/>
    <col min="5" max="22" width="4.8984375" style="372" customWidth="1"/>
    <col min="23" max="23" width="4.8984375" style="369" customWidth="1"/>
    <col min="24" max="16384" width="10.69921875" style="369"/>
  </cols>
  <sheetData>
    <row r="1" spans="1:23">
      <c r="A1" s="738"/>
      <c r="B1" s="739"/>
      <c r="C1" s="739"/>
      <c r="D1" s="739"/>
      <c r="E1" s="738"/>
      <c r="F1" s="738"/>
      <c r="G1" s="738"/>
      <c r="H1" s="738"/>
      <c r="I1" s="738"/>
      <c r="J1" s="738"/>
      <c r="K1" s="738"/>
      <c r="L1" s="738"/>
      <c r="M1" s="738"/>
      <c r="N1" s="738"/>
      <c r="O1" s="738"/>
      <c r="P1" s="738"/>
      <c r="Q1" s="738"/>
      <c r="R1" s="738"/>
      <c r="S1" s="738"/>
      <c r="T1" s="738"/>
      <c r="U1" s="738"/>
      <c r="V1" s="738"/>
      <c r="W1" s="739"/>
    </row>
    <row r="2" spans="1:23">
      <c r="A2" s="738"/>
      <c r="B2" s="739"/>
      <c r="C2" s="739"/>
      <c r="D2" s="739"/>
      <c r="E2" s="738"/>
      <c r="F2" s="738"/>
      <c r="G2" s="738"/>
      <c r="H2" s="738"/>
      <c r="I2" s="738"/>
      <c r="J2" s="738"/>
      <c r="K2" s="738"/>
      <c r="L2" s="738"/>
      <c r="M2" s="738"/>
      <c r="N2" s="738"/>
      <c r="O2" s="738"/>
      <c r="P2" s="738"/>
      <c r="Q2" s="738"/>
      <c r="R2" s="738"/>
      <c r="S2" s="738"/>
      <c r="T2" s="738"/>
      <c r="U2" s="738"/>
      <c r="V2" s="738"/>
      <c r="W2" s="739"/>
    </row>
    <row r="3" spans="1:23">
      <c r="A3" s="738"/>
      <c r="B3" s="739"/>
      <c r="C3" s="739"/>
      <c r="D3" s="739"/>
      <c r="E3" s="738"/>
      <c r="F3" s="738"/>
      <c r="G3" s="738"/>
      <c r="H3" s="738"/>
      <c r="I3" s="738"/>
      <c r="J3" s="738"/>
      <c r="K3" s="738"/>
      <c r="L3" s="738"/>
      <c r="M3" s="738"/>
      <c r="N3" s="738"/>
      <c r="O3" s="738"/>
      <c r="P3" s="738"/>
      <c r="Q3" s="738"/>
      <c r="R3" s="738"/>
      <c r="S3" s="738"/>
      <c r="T3" s="738"/>
      <c r="U3" s="738"/>
      <c r="V3" s="738"/>
      <c r="W3" s="739"/>
    </row>
    <row r="4" spans="1:23">
      <c r="A4" s="738"/>
      <c r="B4" s="739"/>
      <c r="C4" s="739"/>
      <c r="D4" s="739"/>
      <c r="E4" s="738"/>
      <c r="F4" s="738"/>
      <c r="G4" s="738"/>
      <c r="H4" s="738"/>
      <c r="I4" s="738"/>
      <c r="J4" s="738"/>
      <c r="K4" s="738"/>
      <c r="L4" s="738"/>
      <c r="M4" s="738"/>
      <c r="N4" s="738"/>
      <c r="O4" s="738"/>
      <c r="P4" s="738"/>
      <c r="Q4" s="738"/>
      <c r="R4" s="738"/>
      <c r="S4" s="738"/>
      <c r="T4" s="738"/>
      <c r="U4" s="738"/>
      <c r="V4" s="738"/>
      <c r="W4" s="739"/>
    </row>
    <row r="5" spans="1:23">
      <c r="A5" s="738"/>
      <c r="B5" s="739"/>
      <c r="C5" s="739"/>
      <c r="D5" s="739"/>
      <c r="E5" s="738"/>
      <c r="F5" s="738"/>
      <c r="G5" s="738"/>
      <c r="H5" s="738"/>
      <c r="I5" s="738"/>
      <c r="J5" s="738"/>
      <c r="K5" s="738"/>
      <c r="L5" s="738"/>
      <c r="M5" s="738"/>
      <c r="N5" s="738"/>
      <c r="O5" s="738"/>
      <c r="P5" s="738"/>
      <c r="Q5" s="738"/>
      <c r="R5" s="738"/>
      <c r="S5" s="738"/>
      <c r="T5" s="738"/>
      <c r="U5" s="738"/>
      <c r="V5" s="738"/>
      <c r="W5" s="739"/>
    </row>
    <row r="6" spans="1:23">
      <c r="A6" s="738"/>
      <c r="B6" s="739"/>
      <c r="C6" s="739"/>
      <c r="D6" s="739"/>
      <c r="E6" s="738"/>
      <c r="F6" s="738"/>
      <c r="G6" s="738"/>
      <c r="H6" s="738"/>
      <c r="I6" s="738"/>
      <c r="J6" s="738"/>
      <c r="K6" s="738"/>
      <c r="L6" s="738"/>
      <c r="M6" s="738"/>
      <c r="N6" s="738"/>
      <c r="O6" s="738"/>
      <c r="P6" s="738"/>
      <c r="Q6" s="738"/>
      <c r="R6" s="738"/>
      <c r="S6" s="738"/>
      <c r="T6" s="738"/>
      <c r="U6" s="738"/>
      <c r="V6" s="738"/>
      <c r="W6" s="739"/>
    </row>
    <row r="7" spans="1:23">
      <c r="A7" s="738"/>
      <c r="B7" s="739"/>
      <c r="C7" s="739"/>
      <c r="D7" s="739"/>
      <c r="E7" s="738"/>
      <c r="F7" s="738"/>
      <c r="G7" s="738"/>
      <c r="H7" s="738"/>
      <c r="I7" s="738"/>
      <c r="J7" s="738"/>
      <c r="K7" s="738"/>
      <c r="L7" s="738"/>
      <c r="M7" s="738"/>
      <c r="N7" s="738"/>
      <c r="O7" s="738"/>
      <c r="P7" s="738"/>
      <c r="Q7" s="738"/>
      <c r="R7" s="738"/>
      <c r="S7" s="738"/>
      <c r="T7" s="738"/>
      <c r="U7" s="738"/>
      <c r="V7" s="738"/>
      <c r="W7" s="739"/>
    </row>
    <row r="8" spans="1:23">
      <c r="A8" s="738"/>
      <c r="B8" s="739"/>
      <c r="C8" s="739"/>
      <c r="D8" s="739"/>
      <c r="E8" s="738"/>
      <c r="F8" s="738"/>
      <c r="G8" s="738"/>
      <c r="H8" s="738"/>
      <c r="I8" s="738"/>
      <c r="J8" s="738"/>
      <c r="K8" s="738"/>
      <c r="L8" s="738"/>
      <c r="M8" s="738"/>
      <c r="N8" s="738"/>
      <c r="O8" s="738"/>
      <c r="P8" s="738"/>
      <c r="Q8" s="738"/>
      <c r="R8" s="738"/>
      <c r="S8" s="738"/>
      <c r="T8" s="738"/>
      <c r="U8" s="738"/>
      <c r="V8" s="738"/>
      <c r="W8" s="739"/>
    </row>
    <row r="9" spans="1:23">
      <c r="A9" s="738"/>
      <c r="B9" s="739"/>
      <c r="C9" s="739"/>
      <c r="D9" s="739"/>
      <c r="E9" s="738"/>
      <c r="F9" s="738"/>
      <c r="G9" s="738"/>
      <c r="H9" s="738"/>
      <c r="I9" s="738"/>
      <c r="J9" s="738"/>
      <c r="K9" s="738"/>
      <c r="L9" s="738"/>
      <c r="M9" s="738"/>
      <c r="N9" s="738"/>
      <c r="O9" s="738"/>
      <c r="P9" s="738"/>
      <c r="Q9" s="738"/>
      <c r="R9" s="738"/>
      <c r="S9" s="738"/>
      <c r="T9" s="738"/>
      <c r="U9" s="738"/>
      <c r="V9" s="738"/>
      <c r="W9" s="739"/>
    </row>
    <row r="10" spans="1:23">
      <c r="A10" s="738"/>
      <c r="B10" s="739"/>
      <c r="C10" s="739"/>
      <c r="D10" s="739"/>
      <c r="E10" s="738"/>
      <c r="F10" s="738"/>
      <c r="G10" s="738"/>
      <c r="H10" s="738"/>
      <c r="I10" s="738"/>
      <c r="J10" s="738"/>
      <c r="K10" s="738"/>
      <c r="L10" s="738"/>
      <c r="M10" s="738"/>
      <c r="N10" s="738"/>
      <c r="O10" s="738"/>
      <c r="P10" s="738"/>
      <c r="Q10" s="738"/>
      <c r="R10" s="738"/>
      <c r="S10" s="738"/>
      <c r="T10" s="738"/>
      <c r="U10" s="738"/>
      <c r="V10" s="738"/>
      <c r="W10" s="739"/>
    </row>
    <row r="11" spans="1:23">
      <c r="A11" s="738"/>
      <c r="B11" s="739"/>
      <c r="C11" s="739"/>
      <c r="D11" s="739"/>
      <c r="E11" s="738"/>
      <c r="F11" s="738"/>
      <c r="G11" s="738"/>
      <c r="H11" s="738"/>
      <c r="I11" s="738"/>
      <c r="J11" s="738"/>
      <c r="K11" s="738"/>
      <c r="L11" s="738"/>
      <c r="M11" s="738"/>
      <c r="N11" s="738"/>
      <c r="O11" s="738"/>
      <c r="P11" s="738"/>
      <c r="Q11" s="738"/>
      <c r="R11" s="738"/>
      <c r="S11" s="738"/>
      <c r="T11" s="738"/>
      <c r="U11" s="738"/>
      <c r="V11" s="738"/>
      <c r="W11" s="739"/>
    </row>
    <row r="12" spans="1:23">
      <c r="A12" s="738"/>
      <c r="B12" s="739"/>
      <c r="C12" s="739"/>
      <c r="D12" s="739"/>
      <c r="E12" s="738"/>
      <c r="F12" s="738"/>
      <c r="G12" s="738"/>
      <c r="H12" s="738"/>
      <c r="I12" s="738"/>
      <c r="J12" s="738"/>
      <c r="K12" s="738"/>
      <c r="L12" s="738"/>
      <c r="M12" s="738"/>
      <c r="N12" s="738"/>
      <c r="O12" s="738"/>
      <c r="P12" s="738"/>
      <c r="Q12" s="738"/>
      <c r="R12" s="738"/>
      <c r="S12" s="738"/>
      <c r="T12" s="738"/>
      <c r="U12" s="738"/>
      <c r="V12" s="738"/>
      <c r="W12" s="739"/>
    </row>
    <row r="13" spans="1:23">
      <c r="A13" s="738"/>
      <c r="B13" s="739"/>
      <c r="C13" s="739"/>
      <c r="D13" s="739"/>
      <c r="E13" s="738"/>
      <c r="F13" s="738"/>
      <c r="G13" s="738"/>
      <c r="H13" s="738"/>
      <c r="I13" s="738"/>
      <c r="J13" s="738"/>
      <c r="K13" s="738"/>
      <c r="L13" s="738"/>
      <c r="M13" s="738"/>
      <c r="N13" s="738"/>
      <c r="O13" s="738"/>
      <c r="P13" s="738"/>
      <c r="Q13" s="738"/>
      <c r="R13" s="738"/>
      <c r="S13" s="738"/>
      <c r="T13" s="738"/>
      <c r="U13" s="738"/>
      <c r="V13" s="738"/>
      <c r="W13" s="739"/>
    </row>
    <row r="14" spans="1:23">
      <c r="A14" s="738"/>
      <c r="B14" s="739"/>
      <c r="C14" s="739"/>
      <c r="D14" s="739"/>
      <c r="E14" s="738"/>
      <c r="F14" s="738"/>
      <c r="G14" s="738"/>
      <c r="H14" s="738"/>
      <c r="I14" s="738"/>
      <c r="J14" s="738"/>
      <c r="K14" s="738"/>
      <c r="L14" s="738"/>
      <c r="M14" s="738"/>
      <c r="N14" s="738"/>
      <c r="O14" s="738"/>
      <c r="P14" s="738"/>
      <c r="Q14" s="738"/>
      <c r="R14" s="738"/>
      <c r="S14" s="738"/>
      <c r="T14" s="738"/>
      <c r="U14" s="738"/>
      <c r="V14" s="738"/>
      <c r="W14" s="739"/>
    </row>
    <row r="15" spans="1:23">
      <c r="A15" s="738"/>
      <c r="B15" s="739"/>
      <c r="C15" s="739"/>
      <c r="D15" s="739"/>
      <c r="E15" s="738"/>
      <c r="F15" s="738"/>
      <c r="G15" s="738"/>
      <c r="H15" s="738"/>
      <c r="I15" s="738"/>
      <c r="J15" s="738"/>
      <c r="K15" s="738"/>
      <c r="L15" s="738"/>
      <c r="M15" s="738"/>
      <c r="N15" s="738"/>
      <c r="O15" s="738"/>
      <c r="P15" s="738"/>
      <c r="Q15" s="738"/>
      <c r="R15" s="738"/>
      <c r="S15" s="738"/>
      <c r="T15" s="738"/>
      <c r="U15" s="738"/>
      <c r="V15" s="738"/>
      <c r="W15" s="739"/>
    </row>
    <row r="16" spans="1:23">
      <c r="A16" s="738"/>
      <c r="B16" s="739"/>
      <c r="C16" s="739"/>
      <c r="D16" s="739"/>
      <c r="E16" s="738"/>
      <c r="F16" s="738"/>
      <c r="G16" s="738"/>
      <c r="H16" s="738"/>
      <c r="I16" s="738"/>
      <c r="J16" s="738"/>
      <c r="K16" s="738"/>
      <c r="L16" s="738"/>
      <c r="M16" s="738"/>
      <c r="N16" s="738"/>
      <c r="O16" s="738"/>
      <c r="P16" s="738"/>
      <c r="Q16" s="738"/>
      <c r="R16" s="738"/>
      <c r="S16" s="738"/>
      <c r="T16" s="738"/>
      <c r="U16" s="738"/>
      <c r="V16" s="738"/>
      <c r="W16" s="739"/>
    </row>
    <row r="17" spans="1:23">
      <c r="A17" s="738"/>
      <c r="B17" s="739"/>
      <c r="C17" s="739"/>
      <c r="D17" s="739"/>
      <c r="E17" s="738"/>
      <c r="F17" s="738"/>
      <c r="G17" s="738"/>
      <c r="H17" s="738"/>
      <c r="I17" s="738"/>
      <c r="J17" s="738"/>
      <c r="K17" s="738"/>
      <c r="L17" s="738"/>
      <c r="M17" s="738"/>
      <c r="N17" s="738"/>
      <c r="O17" s="738"/>
      <c r="P17" s="738"/>
      <c r="Q17" s="738"/>
      <c r="R17" s="738"/>
      <c r="S17" s="738"/>
      <c r="T17" s="738"/>
      <c r="U17" s="738"/>
      <c r="V17" s="738"/>
      <c r="W17" s="739"/>
    </row>
    <row r="18" spans="1:23">
      <c r="A18" s="738"/>
      <c r="B18" s="739"/>
      <c r="C18" s="739"/>
      <c r="D18" s="739"/>
      <c r="E18" s="738"/>
      <c r="F18" s="738"/>
      <c r="G18" s="738"/>
      <c r="H18" s="738"/>
      <c r="I18" s="738"/>
      <c r="J18" s="738"/>
      <c r="K18" s="738"/>
      <c r="L18" s="738"/>
      <c r="M18" s="738"/>
      <c r="N18" s="738"/>
      <c r="O18" s="738"/>
      <c r="P18" s="738"/>
      <c r="Q18" s="738"/>
      <c r="R18" s="738"/>
      <c r="S18" s="738"/>
      <c r="T18" s="738"/>
      <c r="U18" s="738"/>
      <c r="V18" s="738"/>
      <c r="W18" s="739"/>
    </row>
    <row r="19" spans="1:23">
      <c r="A19" s="738"/>
      <c r="B19" s="739"/>
      <c r="C19" s="739"/>
      <c r="D19" s="739"/>
      <c r="E19" s="738"/>
      <c r="F19" s="738"/>
      <c r="G19" s="738"/>
      <c r="H19" s="738"/>
      <c r="I19" s="738"/>
      <c r="J19" s="738"/>
      <c r="K19" s="738"/>
      <c r="L19" s="738"/>
      <c r="M19" s="738"/>
      <c r="N19" s="738"/>
      <c r="O19" s="738"/>
      <c r="P19" s="738"/>
      <c r="Q19" s="738"/>
      <c r="R19" s="738"/>
      <c r="S19" s="738"/>
      <c r="T19" s="738"/>
      <c r="U19" s="738"/>
      <c r="V19" s="738"/>
      <c r="W19" s="739"/>
    </row>
    <row r="20" spans="1:23">
      <c r="A20" s="738"/>
      <c r="B20" s="739"/>
      <c r="C20" s="739"/>
      <c r="D20" s="739"/>
      <c r="E20" s="738"/>
      <c r="F20" s="738"/>
      <c r="G20" s="738"/>
      <c r="H20" s="738"/>
      <c r="I20" s="738"/>
      <c r="J20" s="738"/>
      <c r="K20" s="738"/>
      <c r="L20" s="738"/>
      <c r="M20" s="738"/>
      <c r="N20" s="738"/>
      <c r="O20" s="738"/>
      <c r="P20" s="738"/>
      <c r="Q20" s="738"/>
      <c r="R20" s="738"/>
      <c r="S20" s="738"/>
      <c r="T20" s="738"/>
      <c r="U20" s="738"/>
      <c r="V20" s="738"/>
      <c r="W20" s="739"/>
    </row>
    <row r="21" spans="1:23" ht="30.75" customHeight="1">
      <c r="A21" s="738"/>
      <c r="B21" s="739"/>
      <c r="C21" s="739"/>
      <c r="D21" s="739"/>
      <c r="E21" s="738"/>
      <c r="F21" s="738"/>
      <c r="G21" s="738"/>
      <c r="H21" s="738"/>
      <c r="I21" s="738"/>
      <c r="J21" s="738"/>
      <c r="K21" s="740"/>
      <c r="L21" s="740"/>
      <c r="M21" s="740"/>
      <c r="N21" s="740"/>
      <c r="O21" s="740"/>
      <c r="P21" s="740"/>
      <c r="Q21" s="740"/>
      <c r="R21" s="740"/>
      <c r="S21" s="740"/>
      <c r="T21" s="740"/>
      <c r="U21" s="740"/>
      <c r="V21" s="738"/>
      <c r="W21" s="739"/>
    </row>
    <row r="22" spans="1:23" ht="11.25" customHeight="1">
      <c r="A22" s="738"/>
      <c r="B22" s="739"/>
      <c r="C22" s="739"/>
      <c r="D22" s="739"/>
      <c r="E22" s="738"/>
      <c r="F22" s="738"/>
      <c r="G22" s="738"/>
      <c r="H22" s="738"/>
      <c r="I22" s="738"/>
      <c r="J22" s="738"/>
      <c r="K22" s="740"/>
      <c r="L22" s="740"/>
      <c r="M22" s="740"/>
      <c r="N22" s="740"/>
      <c r="O22" s="740"/>
      <c r="P22" s="740"/>
      <c r="Q22" s="740"/>
      <c r="R22" s="740"/>
      <c r="S22" s="740"/>
      <c r="T22" s="740"/>
      <c r="U22" s="740"/>
      <c r="V22" s="738"/>
      <c r="W22" s="739"/>
    </row>
    <row r="23" spans="1:23" ht="11.25" customHeight="1">
      <c r="A23" s="738"/>
      <c r="B23" s="739"/>
      <c r="C23" s="739"/>
      <c r="D23" s="739"/>
      <c r="E23" s="738"/>
      <c r="F23" s="738"/>
      <c r="G23" s="738"/>
      <c r="H23" s="738"/>
      <c r="I23" s="738"/>
      <c r="J23" s="738"/>
      <c r="K23" s="740"/>
      <c r="L23" s="740"/>
      <c r="M23" s="740"/>
      <c r="N23" s="740"/>
      <c r="O23" s="740"/>
      <c r="P23" s="740"/>
      <c r="Q23" s="740"/>
      <c r="R23" s="740"/>
      <c r="S23" s="740"/>
      <c r="T23" s="740"/>
      <c r="U23" s="740"/>
      <c r="V23" s="738"/>
      <c r="W23" s="739"/>
    </row>
    <row r="24" spans="1:23" ht="11.25" customHeight="1">
      <c r="A24" s="738"/>
      <c r="B24" s="739"/>
      <c r="C24" s="739"/>
      <c r="D24" s="739"/>
      <c r="E24" s="738"/>
      <c r="F24" s="738"/>
      <c r="G24" s="738"/>
      <c r="H24" s="738"/>
      <c r="I24" s="738"/>
      <c r="J24" s="738"/>
      <c r="K24" s="740"/>
      <c r="L24" s="740"/>
      <c r="M24" s="740"/>
      <c r="N24" s="740"/>
      <c r="O24" s="740"/>
      <c r="P24" s="740"/>
      <c r="Q24" s="740"/>
      <c r="R24" s="740"/>
      <c r="S24" s="740"/>
      <c r="T24" s="740"/>
      <c r="U24" s="740"/>
      <c r="V24" s="738"/>
      <c r="W24" s="739"/>
    </row>
    <row r="25" spans="1:23">
      <c r="A25" s="738"/>
      <c r="B25" s="739"/>
      <c r="C25" s="739"/>
      <c r="D25" s="739"/>
      <c r="E25" s="738"/>
      <c r="F25" s="738"/>
      <c r="G25" s="738"/>
      <c r="H25" s="738"/>
      <c r="I25" s="738"/>
      <c r="J25" s="738"/>
      <c r="K25" s="738"/>
      <c r="L25" s="738"/>
      <c r="M25" s="738"/>
      <c r="N25" s="738"/>
      <c r="O25" s="738"/>
      <c r="P25" s="738"/>
      <c r="Q25" s="738"/>
      <c r="R25" s="738"/>
      <c r="S25" s="738"/>
      <c r="T25" s="738"/>
      <c r="U25" s="738"/>
      <c r="V25" s="738"/>
      <c r="W25" s="739"/>
    </row>
    <row r="26" spans="1:23">
      <c r="A26" s="739"/>
      <c r="B26" s="739"/>
      <c r="C26" s="739"/>
      <c r="D26" s="738"/>
      <c r="E26" s="738"/>
      <c r="F26" s="738"/>
      <c r="G26" s="738"/>
      <c r="H26" s="738"/>
      <c r="I26" s="738"/>
      <c r="J26" s="738"/>
      <c r="K26" s="738"/>
      <c r="L26" s="738"/>
      <c r="M26" s="738"/>
      <c r="N26" s="738"/>
      <c r="O26" s="738"/>
      <c r="P26" s="738"/>
      <c r="Q26" s="738"/>
      <c r="R26" s="738"/>
      <c r="S26" s="738"/>
      <c r="T26" s="738"/>
      <c r="U26" s="738"/>
      <c r="V26" s="739"/>
      <c r="W26" s="739"/>
    </row>
    <row r="27" spans="1:23" ht="15" customHeight="1">
      <c r="A27" s="739"/>
      <c r="B27" s="739"/>
      <c r="C27" s="739"/>
      <c r="D27" s="738"/>
      <c r="E27" s="738"/>
      <c r="F27" s="738"/>
      <c r="G27" s="738"/>
      <c r="H27" s="738"/>
      <c r="I27" s="738"/>
      <c r="J27" s="738"/>
      <c r="K27" s="738"/>
      <c r="L27" s="738"/>
      <c r="M27" s="738"/>
      <c r="N27" s="738"/>
      <c r="O27" s="738"/>
      <c r="P27" s="738"/>
      <c r="Q27" s="738"/>
      <c r="R27" s="738"/>
      <c r="S27" s="738"/>
      <c r="T27" s="738"/>
      <c r="U27" s="738"/>
      <c r="V27" s="739"/>
      <c r="W27" s="739"/>
    </row>
    <row r="28" spans="1:23" ht="61.5" customHeight="1">
      <c r="A28" s="739"/>
      <c r="B28" s="739"/>
      <c r="C28" s="739"/>
      <c r="D28" s="738"/>
      <c r="E28" s="738"/>
      <c r="F28" s="738"/>
      <c r="G28" s="738"/>
      <c r="H28" s="738"/>
      <c r="I28" s="738"/>
      <c r="J28" s="738"/>
      <c r="K28" s="738"/>
      <c r="L28" s="738"/>
      <c r="M28" s="738"/>
      <c r="N28" s="738"/>
      <c r="O28" s="738"/>
      <c r="P28" s="738"/>
      <c r="Q28" s="738"/>
      <c r="R28" s="738"/>
      <c r="S28" s="738"/>
      <c r="T28" s="738"/>
      <c r="U28" s="738"/>
      <c r="V28" s="739"/>
      <c r="W28" s="739"/>
    </row>
    <row r="29" spans="1:23" ht="11.25" customHeight="1">
      <c r="A29" s="738"/>
      <c r="B29" s="739"/>
      <c r="C29" s="739"/>
      <c r="D29" s="739"/>
      <c r="E29" s="738"/>
      <c r="F29" s="738"/>
      <c r="G29" s="738"/>
      <c r="H29" s="738"/>
      <c r="I29" s="738"/>
      <c r="J29" s="738"/>
      <c r="K29" s="740"/>
      <c r="L29" s="740"/>
      <c r="M29" s="740"/>
      <c r="N29" s="740"/>
      <c r="O29" s="740"/>
      <c r="P29" s="740"/>
      <c r="Q29" s="740"/>
      <c r="R29" s="740"/>
      <c r="S29" s="740"/>
      <c r="T29" s="740"/>
      <c r="U29" s="740"/>
      <c r="V29" s="738"/>
      <c r="W29" s="739"/>
    </row>
    <row r="30" spans="1:23" ht="21" customHeight="1">
      <c r="A30" s="738"/>
      <c r="B30" s="745" t="s">
        <v>2601</v>
      </c>
      <c r="C30" s="755"/>
      <c r="D30" s="755"/>
      <c r="E30" s="749"/>
      <c r="F30" s="749"/>
      <c r="G30" s="749"/>
      <c r="H30" s="749"/>
      <c r="I30" s="749"/>
      <c r="J30" s="745" t="s">
        <v>2608</v>
      </c>
      <c r="K30" s="748"/>
      <c r="L30" s="740"/>
      <c r="M30" s="740"/>
      <c r="N30" s="740"/>
      <c r="O30" s="740"/>
      <c r="P30" s="740"/>
      <c r="Q30" s="740"/>
      <c r="R30" s="740"/>
      <c r="S30" s="740"/>
      <c r="T30" s="740"/>
      <c r="U30" s="740"/>
      <c r="V30" s="738"/>
      <c r="W30" s="739"/>
    </row>
    <row r="31" spans="1:23" ht="6" customHeight="1">
      <c r="A31" s="738"/>
      <c r="B31" s="739"/>
      <c r="C31" s="739"/>
      <c r="D31" s="739"/>
      <c r="E31" s="738"/>
      <c r="F31" s="738"/>
      <c r="G31" s="738"/>
      <c r="H31" s="738"/>
      <c r="I31" s="738"/>
      <c r="J31" s="740"/>
      <c r="K31" s="740"/>
      <c r="L31" s="740"/>
      <c r="M31" s="740"/>
      <c r="N31" s="740"/>
      <c r="O31" s="740"/>
      <c r="P31" s="740"/>
      <c r="Q31" s="740"/>
      <c r="R31" s="740"/>
      <c r="S31" s="740"/>
      <c r="T31" s="740"/>
      <c r="U31" s="740"/>
      <c r="V31" s="738"/>
      <c r="W31" s="739"/>
    </row>
    <row r="32" spans="1:23" ht="13.5" customHeight="1">
      <c r="A32" s="738"/>
      <c r="B32" s="752" t="s">
        <v>2602</v>
      </c>
      <c r="C32" s="752"/>
      <c r="D32" s="752"/>
      <c r="E32" s="752"/>
      <c r="F32" s="752"/>
      <c r="G32" s="752"/>
      <c r="H32" s="752"/>
      <c r="I32" s="752"/>
      <c r="J32" s="752" t="s">
        <v>2605</v>
      </c>
      <c r="K32" s="753"/>
      <c r="L32" s="750"/>
      <c r="M32" s="750"/>
      <c r="N32" s="750"/>
      <c r="O32" s="740"/>
      <c r="P32" s="740"/>
      <c r="Q32" s="740"/>
      <c r="R32" s="740"/>
      <c r="S32" s="740"/>
      <c r="T32" s="740"/>
      <c r="U32" s="740"/>
      <c r="V32" s="738"/>
      <c r="W32" s="739"/>
    </row>
    <row r="33" spans="1:23" ht="21">
      <c r="A33" s="738"/>
      <c r="B33" s="752" t="s">
        <v>2603</v>
      </c>
      <c r="C33" s="752"/>
      <c r="D33" s="752"/>
      <c r="E33" s="752"/>
      <c r="F33" s="752"/>
      <c r="G33" s="752"/>
      <c r="H33" s="752"/>
      <c r="I33" s="752"/>
      <c r="J33" s="752" t="s">
        <v>2606</v>
      </c>
      <c r="K33" s="754"/>
      <c r="L33" s="751"/>
      <c r="M33" s="751"/>
      <c r="N33" s="751"/>
      <c r="O33" s="738"/>
      <c r="P33" s="738"/>
      <c r="Q33" s="738"/>
      <c r="R33" s="738"/>
      <c r="S33" s="738"/>
      <c r="T33" s="738"/>
      <c r="U33" s="738"/>
      <c r="V33" s="738"/>
      <c r="W33" s="739"/>
    </row>
    <row r="34" spans="1:23" ht="21">
      <c r="A34" s="738"/>
      <c r="B34" s="752" t="s">
        <v>2604</v>
      </c>
      <c r="C34" s="752"/>
      <c r="D34" s="752"/>
      <c r="E34" s="752"/>
      <c r="F34" s="752"/>
      <c r="G34" s="752"/>
      <c r="H34" s="752"/>
      <c r="I34" s="752"/>
      <c r="J34" s="752" t="s">
        <v>2607</v>
      </c>
      <c r="K34" s="754"/>
      <c r="L34" s="751"/>
      <c r="M34" s="751"/>
      <c r="N34" s="751"/>
      <c r="O34" s="738"/>
      <c r="P34" s="738"/>
      <c r="Q34" s="738"/>
      <c r="R34" s="738"/>
      <c r="S34" s="738"/>
      <c r="T34" s="738"/>
      <c r="U34" s="738"/>
      <c r="V34" s="738"/>
      <c r="W34" s="739"/>
    </row>
    <row r="35" spans="1:23" ht="15">
      <c r="A35" s="739"/>
      <c r="B35" s="746"/>
      <c r="C35" s="746"/>
      <c r="D35" s="747"/>
      <c r="E35" s="747"/>
      <c r="F35" s="747"/>
      <c r="G35" s="747"/>
      <c r="H35" s="747"/>
      <c r="I35" s="747"/>
      <c r="J35" s="747"/>
      <c r="K35" s="747"/>
      <c r="L35" s="738"/>
      <c r="M35" s="738"/>
      <c r="N35" s="738"/>
      <c r="O35" s="738"/>
      <c r="P35" s="738"/>
      <c r="Q35" s="738"/>
      <c r="R35" s="738"/>
      <c r="S35" s="738"/>
      <c r="T35" s="738"/>
      <c r="U35" s="738"/>
      <c r="V35" s="739"/>
      <c r="W35" s="739"/>
    </row>
    <row r="36" spans="1:23">
      <c r="A36" s="739"/>
      <c r="B36" s="739"/>
      <c r="C36" s="739"/>
      <c r="D36" s="738"/>
      <c r="E36" s="738"/>
      <c r="F36" s="738"/>
      <c r="G36" s="738"/>
      <c r="H36" s="738"/>
      <c r="I36" s="738"/>
      <c r="J36" s="738"/>
      <c r="K36" s="738"/>
      <c r="L36" s="738"/>
      <c r="M36" s="738"/>
      <c r="N36" s="738"/>
      <c r="O36" s="738"/>
      <c r="P36" s="738"/>
      <c r="Q36" s="738"/>
      <c r="R36" s="738"/>
      <c r="S36" s="738"/>
      <c r="T36" s="738"/>
      <c r="U36" s="738"/>
      <c r="V36" s="739"/>
      <c r="W36" s="739"/>
    </row>
    <row r="37" spans="1:23" ht="17.25">
      <c r="A37" s="739"/>
      <c r="B37" s="739"/>
      <c r="C37" s="743" t="s">
        <v>2598</v>
      </c>
      <c r="D37" s="738"/>
      <c r="E37" s="738"/>
      <c r="F37" s="738"/>
      <c r="G37" s="738"/>
      <c r="H37" s="738"/>
      <c r="I37" s="738"/>
      <c r="J37" s="738"/>
      <c r="K37" s="744" t="s">
        <v>2599</v>
      </c>
      <c r="L37" s="738"/>
      <c r="M37" s="738"/>
      <c r="N37" s="738"/>
      <c r="O37" s="738"/>
      <c r="P37" s="738"/>
      <c r="Q37" s="738"/>
      <c r="R37" s="738"/>
      <c r="S37" s="744" t="s">
        <v>2600</v>
      </c>
      <c r="T37" s="738"/>
      <c r="U37" s="738"/>
      <c r="V37" s="739"/>
      <c r="W37" s="739"/>
    </row>
    <row r="38" spans="1:23" ht="23.25">
      <c r="A38" s="739"/>
      <c r="B38" s="741"/>
      <c r="C38" s="739"/>
      <c r="D38" s="738"/>
      <c r="E38" s="738"/>
      <c r="F38" s="738"/>
      <c r="G38" s="738"/>
      <c r="H38" s="738"/>
      <c r="I38" s="738"/>
      <c r="J38" s="738"/>
      <c r="K38" s="738"/>
      <c r="L38" s="738"/>
      <c r="M38" s="738"/>
      <c r="N38" s="738"/>
      <c r="O38" s="738"/>
      <c r="P38" s="738"/>
      <c r="Q38" s="738"/>
      <c r="R38" s="738"/>
      <c r="S38" s="738"/>
      <c r="T38" s="738"/>
      <c r="U38" s="738"/>
      <c r="V38" s="739"/>
      <c r="W38" s="739"/>
    </row>
    <row r="39" spans="1:23">
      <c r="A39" s="738"/>
      <c r="B39" s="739"/>
      <c r="C39" s="739"/>
      <c r="D39" s="739"/>
      <c r="E39" s="738"/>
      <c r="F39" s="738"/>
      <c r="G39" s="738"/>
      <c r="H39" s="738"/>
      <c r="I39" s="738"/>
      <c r="J39" s="738"/>
      <c r="K39" s="738"/>
      <c r="L39" s="738"/>
      <c r="M39" s="738"/>
      <c r="N39" s="738"/>
      <c r="O39" s="738"/>
      <c r="P39" s="738"/>
      <c r="Q39" s="738"/>
      <c r="R39" s="738"/>
      <c r="S39" s="738"/>
      <c r="T39" s="738"/>
      <c r="U39" s="738"/>
      <c r="V39" s="738"/>
      <c r="W39" s="739"/>
    </row>
    <row r="40" spans="1:23">
      <c r="A40" s="738"/>
      <c r="B40" s="739"/>
      <c r="C40" s="739"/>
      <c r="D40" s="739"/>
      <c r="E40" s="738"/>
      <c r="F40" s="738"/>
      <c r="G40" s="738"/>
      <c r="H40" s="738"/>
      <c r="I40" s="738"/>
      <c r="J40" s="738"/>
      <c r="K40" s="738"/>
      <c r="L40" s="738"/>
      <c r="M40" s="738"/>
      <c r="N40" s="738"/>
      <c r="O40" s="738"/>
      <c r="P40" s="738"/>
      <c r="Q40" s="738"/>
      <c r="R40" s="738"/>
      <c r="S40" s="738"/>
      <c r="T40" s="738"/>
      <c r="U40" s="738"/>
      <c r="V40" s="738"/>
      <c r="W40" s="739"/>
    </row>
    <row r="41" spans="1:23">
      <c r="A41" s="739"/>
      <c r="B41" s="739"/>
      <c r="C41" s="739"/>
      <c r="D41" s="738"/>
      <c r="E41" s="738"/>
      <c r="F41" s="738"/>
      <c r="G41" s="738"/>
      <c r="H41" s="738"/>
      <c r="I41" s="738"/>
      <c r="J41" s="738"/>
      <c r="K41" s="738"/>
      <c r="L41" s="738"/>
      <c r="M41" s="738"/>
      <c r="N41" s="738"/>
      <c r="O41" s="738"/>
      <c r="P41" s="738"/>
      <c r="Q41" s="738"/>
      <c r="R41" s="738"/>
      <c r="S41" s="738"/>
      <c r="T41" s="738"/>
      <c r="U41" s="738"/>
      <c r="V41" s="739"/>
      <c r="W41" s="739"/>
    </row>
    <row r="42" spans="1:23">
      <c r="A42" s="738"/>
      <c r="B42" s="739"/>
      <c r="C42" s="739"/>
      <c r="D42" s="739"/>
      <c r="E42" s="738"/>
      <c r="F42" s="738"/>
      <c r="G42" s="738"/>
      <c r="H42" s="738"/>
      <c r="I42" s="738"/>
      <c r="J42" s="738"/>
      <c r="K42" s="738"/>
      <c r="L42" s="738"/>
      <c r="M42" s="738"/>
      <c r="N42" s="738"/>
      <c r="O42" s="738"/>
      <c r="P42" s="738"/>
      <c r="Q42" s="738"/>
      <c r="R42" s="738"/>
      <c r="S42" s="738"/>
      <c r="T42" s="738"/>
      <c r="U42" s="738"/>
      <c r="V42" s="738"/>
      <c r="W42" s="739"/>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691" t="s">
        <v>2582</v>
      </c>
    </row>
    <row r="4" spans="2:15">
      <c r="B4" s="690" t="s">
        <v>703</v>
      </c>
      <c r="C4" s="690" t="s">
        <v>2583</v>
      </c>
      <c r="E4" s="690" t="s">
        <v>655</v>
      </c>
      <c r="F4" s="690" t="s">
        <v>2583</v>
      </c>
    </row>
    <row r="5" spans="2:15">
      <c r="B5" s="687" t="s">
        <v>2584</v>
      </c>
      <c r="C5" s="729">
        <v>0.80799999999999994</v>
      </c>
      <c r="E5" s="687" t="s">
        <v>2591</v>
      </c>
      <c r="F5" s="729">
        <v>0.60800000000000021</v>
      </c>
    </row>
    <row r="6" spans="2:15">
      <c r="B6" s="687" t="s">
        <v>2585</v>
      </c>
      <c r="C6" s="729">
        <v>0.12</v>
      </c>
      <c r="E6" s="687" t="s">
        <v>2528</v>
      </c>
      <c r="F6" s="729">
        <v>0.15</v>
      </c>
    </row>
    <row r="7" spans="2:15">
      <c r="B7" s="687" t="s">
        <v>2586</v>
      </c>
      <c r="C7" s="729">
        <v>4.0000000000000008E-2</v>
      </c>
      <c r="E7" s="687" t="s">
        <v>2529</v>
      </c>
      <c r="F7" s="729">
        <v>0.05</v>
      </c>
      <c r="J7" s="730"/>
      <c r="K7" s="730"/>
      <c r="N7" s="730"/>
      <c r="O7" s="730"/>
    </row>
    <row r="8" spans="2:15">
      <c r="E8" s="687" t="s">
        <v>2530</v>
      </c>
      <c r="F8" s="729">
        <v>0.1</v>
      </c>
    </row>
    <row r="9" spans="2:15">
      <c r="E9" s="687" t="s">
        <v>2592</v>
      </c>
      <c r="F9" s="729">
        <v>0.02</v>
      </c>
    </row>
    <row r="10" spans="2:15">
      <c r="E10" s="687" t="s">
        <v>2593</v>
      </c>
      <c r="F10" s="729">
        <v>3.5000000000000003E-2</v>
      </c>
    </row>
    <row r="11" spans="2:15">
      <c r="E11" s="687" t="s">
        <v>2594</v>
      </c>
      <c r="F11" s="729">
        <v>5.0000000000000001E-3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W714"/>
  <sheetViews>
    <sheetView topLeftCell="T1" workbookViewId="0">
      <selection activeCell="X3" sqref="X3"/>
    </sheetView>
  </sheetViews>
  <sheetFormatPr defaultRowHeight="18.75"/>
  <cols>
    <col min="1" max="1" width="12.796875" style="705" bestFit="1" customWidth="1"/>
    <col min="2" max="38" width="9.19921875" bestFit="1" customWidth="1"/>
    <col min="45" max="45" width="12.69921875" bestFit="1" customWidth="1"/>
    <col min="50" max="50" width="12.296875" bestFit="1" customWidth="1"/>
    <col min="52" max="52" width="12.296875" bestFit="1" customWidth="1"/>
  </cols>
  <sheetData>
    <row r="2" spans="1:23">
      <c r="B2" t="s">
        <v>64</v>
      </c>
      <c r="C2" t="s">
        <v>2657</v>
      </c>
      <c r="D2" t="s">
        <v>2667</v>
      </c>
      <c r="E2" t="s">
        <v>2674</v>
      </c>
      <c r="F2" t="s">
        <v>2930</v>
      </c>
      <c r="G2" t="s">
        <v>2658</v>
      </c>
      <c r="H2" t="s">
        <v>2650</v>
      </c>
      <c r="I2" t="s">
        <v>2651</v>
      </c>
      <c r="J2" t="s">
        <v>2609</v>
      </c>
      <c r="K2" t="s">
        <v>2610</v>
      </c>
      <c r="L2" t="s">
        <v>2659</v>
      </c>
      <c r="M2" t="s">
        <v>2611</v>
      </c>
      <c r="N2" t="s">
        <v>2612</v>
      </c>
      <c r="O2" t="s">
        <v>2613</v>
      </c>
      <c r="P2" t="s">
        <v>2931</v>
      </c>
      <c r="Q2" t="s">
        <v>2614</v>
      </c>
      <c r="R2" t="s">
        <v>2932</v>
      </c>
      <c r="S2" t="s">
        <v>2933</v>
      </c>
      <c r="T2" t="s">
        <v>2934</v>
      </c>
      <c r="U2" t="s">
        <v>2935</v>
      </c>
      <c r="V2" t="s">
        <v>2615</v>
      </c>
      <c r="W2" t="s">
        <v>2882</v>
      </c>
    </row>
    <row r="3" spans="1:23" s="760" customFormat="1">
      <c r="A3" s="761">
        <v>43832</v>
      </c>
      <c r="B3" s="760">
        <v>1.7088558920153041E-4</v>
      </c>
      <c r="C3" s="760">
        <v>1.7094764701086618E-4</v>
      </c>
      <c r="D3" s="760">
        <v>1.7088558920153041E-4</v>
      </c>
      <c r="E3" s="760">
        <v>1.4351922123978511E-4</v>
      </c>
      <c r="F3" s="760">
        <v>1.7663175281157351E-4</v>
      </c>
      <c r="G3" s="760">
        <v>-2.2160610253951774E-5</v>
      </c>
      <c r="H3" s="760">
        <v>-5.7662799176805279E-4</v>
      </c>
      <c r="I3" s="760">
        <v>2.5590778696260585E-4</v>
      </c>
      <c r="J3" s="760">
        <v>1.7088558920153041E-4</v>
      </c>
      <c r="K3" s="760">
        <v>2.4787387030111852E-4</v>
      </c>
      <c r="L3" s="760">
        <v>2.6529998612279115E-4</v>
      </c>
      <c r="M3" s="760">
        <v>6.079818333818432E-3</v>
      </c>
      <c r="N3" s="760">
        <v>2.2851854088619117E-3</v>
      </c>
      <c r="O3" s="760">
        <v>5.0145823151050983E-3</v>
      </c>
      <c r="P3" s="760">
        <v>3.1964974824150172E-3</v>
      </c>
      <c r="Q3" s="760">
        <v>1.2295305435972015E-3</v>
      </c>
      <c r="R3" s="760">
        <v>1.7088558920153041E-4</v>
      </c>
      <c r="S3" s="760">
        <v>2.0668688720302697E-2</v>
      </c>
      <c r="T3" s="760">
        <v>1.7088558920153041E-4</v>
      </c>
      <c r="U3" s="760">
        <v>1.7088558920153041E-4</v>
      </c>
      <c r="V3" s="760">
        <v>1.0660984485070468E-2</v>
      </c>
      <c r="W3" s="760">
        <v>-3.1086242117417395E-3</v>
      </c>
    </row>
    <row r="4" spans="1:23" s="760" customFormat="1">
      <c r="A4" s="761">
        <v>43833</v>
      </c>
      <c r="B4" s="760">
        <v>1.7088558920153041E-4</v>
      </c>
      <c r="C4" s="760">
        <v>1.7082770787313351E-4</v>
      </c>
      <c r="D4" s="760">
        <v>1.7088558920153041E-4</v>
      </c>
      <c r="E4" s="760">
        <v>1.5649027162001339E-4</v>
      </c>
      <c r="F4" s="760">
        <v>1.8732263893683765E-4</v>
      </c>
      <c r="G4" s="760">
        <v>2.3966820727361338E-4</v>
      </c>
      <c r="H4" s="760">
        <v>2.0985030167897101E-4</v>
      </c>
      <c r="I4" s="760">
        <v>1.5376482343798514E-4</v>
      </c>
      <c r="J4" s="760">
        <v>1.7088558920153041E-4</v>
      </c>
      <c r="K4" s="760">
        <v>2.9903335007874787E-4</v>
      </c>
      <c r="L4" s="760">
        <v>2.3696310735399351E-4</v>
      </c>
      <c r="M4" s="760">
        <v>-3.9386943659420748E-3</v>
      </c>
      <c r="N4" s="760">
        <v>-1.7307821893917108E-3</v>
      </c>
      <c r="O4" s="760">
        <v>-1.271026446922674E-3</v>
      </c>
      <c r="P4" s="760">
        <v>8.0881277309341471E-4</v>
      </c>
      <c r="Q4" s="760">
        <v>8.0374309263353538E-4</v>
      </c>
      <c r="R4" s="760">
        <v>1.7088558920153041E-4</v>
      </c>
      <c r="S4" s="760">
        <v>-1.7641226735445326E-3</v>
      </c>
      <c r="T4" s="760">
        <v>1.7088558920153041E-4</v>
      </c>
      <c r="U4" s="760">
        <v>1.7088558920153041E-4</v>
      </c>
      <c r="V4" s="760">
        <v>-5.7420888891162036E-3</v>
      </c>
      <c r="W4" s="760">
        <v>-2.5837491090520137E-3</v>
      </c>
    </row>
    <row r="5" spans="1:23" s="760" customFormat="1">
      <c r="A5" s="761">
        <v>43836</v>
      </c>
      <c r="B5" s="760">
        <v>1.7088558920153041E-4</v>
      </c>
      <c r="C5" s="760">
        <v>1.7034500305457279E-4</v>
      </c>
      <c r="D5" s="760">
        <v>1.7088558920153041E-4</v>
      </c>
      <c r="E5" s="760">
        <v>2.4562176256059942E-4</v>
      </c>
      <c r="F5" s="760">
        <v>1.8593731775196076E-4</v>
      </c>
      <c r="G5" s="760">
        <v>1.4032001168517994E-4</v>
      </c>
      <c r="H5" s="760">
        <v>2.1787181908674569E-3</v>
      </c>
      <c r="I5" s="760">
        <v>9.9018899789782289E-4</v>
      </c>
      <c r="J5" s="760">
        <v>1.7088558920153041E-4</v>
      </c>
      <c r="K5" s="760">
        <v>3.9263378605514099E-4</v>
      </c>
      <c r="L5" s="760">
        <v>1.8007766624772437E-4</v>
      </c>
      <c r="M5" s="760">
        <v>1.5587919161481611E-3</v>
      </c>
      <c r="N5" s="760">
        <v>-1.4357059903743474E-3</v>
      </c>
      <c r="O5" s="760">
        <v>-2.3216434679815823E-3</v>
      </c>
      <c r="P5" s="760">
        <v>-6.9976906208690792E-4</v>
      </c>
      <c r="Q5" s="760">
        <v>1.3688083876717272E-4</v>
      </c>
      <c r="R5" s="760">
        <v>1.7088558920153041E-4</v>
      </c>
      <c r="S5" s="760">
        <v>-7.9483664768664752E-3</v>
      </c>
      <c r="T5" s="760">
        <v>1.7088558920153041E-4</v>
      </c>
      <c r="U5" s="760">
        <v>1.7088558920153041E-4</v>
      </c>
      <c r="V5" s="760">
        <v>1.5107756753967028E-3</v>
      </c>
      <c r="W5" s="760">
        <v>-2.5904421616793627E-3</v>
      </c>
    </row>
    <row r="6" spans="1:23" s="760" customFormat="1">
      <c r="A6" s="761">
        <v>43837</v>
      </c>
      <c r="B6" s="760">
        <v>1.7088558920153041E-4</v>
      </c>
      <c r="C6" s="760">
        <v>1.68320808578315E-4</v>
      </c>
      <c r="D6" s="760">
        <v>1.7088558920153041E-4</v>
      </c>
      <c r="E6" s="760">
        <v>1.8889342101924278E-4</v>
      </c>
      <c r="F6" s="760">
        <v>1.4127136400410301E-4</v>
      </c>
      <c r="G6" s="760">
        <v>2.0511743383311298E-4</v>
      </c>
      <c r="H6" s="760">
        <v>2.0170964202659292E-4</v>
      </c>
      <c r="I6" s="760">
        <v>3.7874015873606837E-4</v>
      </c>
      <c r="J6" s="760">
        <v>1.7088558920153041E-4</v>
      </c>
      <c r="K6" s="760">
        <v>3.0305611941616739E-4</v>
      </c>
      <c r="L6" s="760">
        <v>1.6149839670687172E-5</v>
      </c>
      <c r="M6" s="760">
        <v>5.0475786686599022E-5</v>
      </c>
      <c r="N6" s="760">
        <v>-9.7169832567745029E-4</v>
      </c>
      <c r="O6" s="760">
        <v>2.0696714263168658E-4</v>
      </c>
      <c r="P6" s="760">
        <v>7.454826753003907E-4</v>
      </c>
      <c r="Q6" s="760">
        <v>1.1331468641275766E-3</v>
      </c>
      <c r="R6" s="760">
        <v>1.7088558920153041E-4</v>
      </c>
      <c r="S6" s="760">
        <v>8.1877613300962437E-4</v>
      </c>
      <c r="T6" s="760">
        <v>1.7088558920153041E-4</v>
      </c>
      <c r="U6" s="760">
        <v>1.7088558920153041E-4</v>
      </c>
      <c r="V6" s="760">
        <v>-2.4024629169558942E-3</v>
      </c>
      <c r="W6" s="760">
        <v>-3.4031882500447086E-3</v>
      </c>
    </row>
    <row r="7" spans="1:23" s="760" customFormat="1">
      <c r="A7" s="761">
        <v>43838</v>
      </c>
      <c r="B7" s="760">
        <v>1.7088558920153041E-4</v>
      </c>
      <c r="C7" s="760">
        <v>1.6802045696673318E-4</v>
      </c>
      <c r="D7" s="760">
        <v>1.7088558920153041E-4</v>
      </c>
      <c r="E7" s="760">
        <v>1.7115233324904722E-4</v>
      </c>
      <c r="F7" s="760">
        <v>2.1989408571210234E-4</v>
      </c>
      <c r="G7" s="760">
        <v>1.698024057801284E-4</v>
      </c>
      <c r="H7" s="760">
        <v>3.5292068604109161E-4</v>
      </c>
      <c r="I7" s="760">
        <v>1.6977076164903515E-4</v>
      </c>
      <c r="J7" s="760">
        <v>1.7088558920153041E-4</v>
      </c>
      <c r="K7" s="760">
        <v>4.2161309896493471E-4</v>
      </c>
      <c r="L7" s="760">
        <v>3.0968839901945877E-4</v>
      </c>
      <c r="M7" s="760">
        <v>-1.273008439946488E-3</v>
      </c>
      <c r="N7" s="760">
        <v>-7.7294667973248909E-4</v>
      </c>
      <c r="O7" s="760">
        <v>-6.4923245308479149E-4</v>
      </c>
      <c r="P7" s="760">
        <v>5.7775999994347238E-4</v>
      </c>
      <c r="Q7" s="760">
        <v>1.3949444932890298E-3</v>
      </c>
      <c r="R7" s="760">
        <v>1.7088558920153041E-4</v>
      </c>
      <c r="S7" s="760">
        <v>-2.8545784235838312E-3</v>
      </c>
      <c r="T7" s="760">
        <v>1.7088558920153041E-4</v>
      </c>
      <c r="U7" s="760">
        <v>1.7088558920153041E-4</v>
      </c>
      <c r="V7" s="760">
        <v>5.5320764585327087E-3</v>
      </c>
      <c r="W7" s="760">
        <v>1.617541337167494E-2</v>
      </c>
    </row>
    <row r="8" spans="1:23" s="760" customFormat="1">
      <c r="A8" s="761">
        <v>43839</v>
      </c>
      <c r="B8" s="760">
        <v>1.7088558920153041E-4</v>
      </c>
      <c r="C8" s="760">
        <v>1.6908014598349119E-4</v>
      </c>
      <c r="D8" s="760">
        <v>1.7088558920153041E-4</v>
      </c>
      <c r="E8" s="760">
        <v>1.5755121742255795E-4</v>
      </c>
      <c r="F8" s="760">
        <v>2.0701868166739246E-4</v>
      </c>
      <c r="G8" s="760">
        <v>2.6081158331492382E-4</v>
      </c>
      <c r="H8" s="760">
        <v>-4.5817685321081214E-5</v>
      </c>
      <c r="I8" s="760">
        <v>2.1785541811514264E-4</v>
      </c>
      <c r="J8" s="760">
        <v>1.7088558920153041E-4</v>
      </c>
      <c r="K8" s="760">
        <v>2.7954813429009739E-4</v>
      </c>
      <c r="L8" s="760">
        <v>2.5172364098935418E-4</v>
      </c>
      <c r="M8" s="760">
        <v>1.2323123956514692E-3</v>
      </c>
      <c r="N8" s="760">
        <v>2.0298380528482873E-4</v>
      </c>
      <c r="O8" s="760">
        <v>1.5265391168974851E-3</v>
      </c>
      <c r="P8" s="760">
        <v>9.7155120932290728E-4</v>
      </c>
      <c r="Q8" s="760">
        <v>1.9944383598358151E-4</v>
      </c>
      <c r="R8" s="760">
        <v>1.7088558920153041E-4</v>
      </c>
      <c r="S8" s="760">
        <v>-1.2695966423046379E-3</v>
      </c>
      <c r="T8" s="760">
        <v>1.7088558920153041E-4</v>
      </c>
      <c r="U8" s="760">
        <v>1.7088558920153041E-4</v>
      </c>
      <c r="V8" s="760">
        <v>7.1616654421828851E-3</v>
      </c>
      <c r="W8" s="760">
        <v>2.1223912274495049E-3</v>
      </c>
    </row>
    <row r="9" spans="1:23" s="760" customFormat="1">
      <c r="A9" s="761">
        <v>43840</v>
      </c>
      <c r="B9" s="760">
        <v>1.7088558920153041E-4</v>
      </c>
      <c r="C9" s="760">
        <v>1.7104573665105427E-4</v>
      </c>
      <c r="D9" s="760">
        <v>1.7088558920153041E-4</v>
      </c>
      <c r="E9" s="760">
        <v>1.6460623710146116E-4</v>
      </c>
      <c r="F9" s="760">
        <v>2.1710179972900256E-4</v>
      </c>
      <c r="G9" s="760">
        <v>2.4516455953604854E-4</v>
      </c>
      <c r="H9" s="760">
        <v>-1.7309696433764898E-5</v>
      </c>
      <c r="I9" s="760">
        <v>2.3961864185229054E-4</v>
      </c>
      <c r="J9" s="760">
        <v>1.7088558920153041E-4</v>
      </c>
      <c r="K9" s="760">
        <v>2.8041853414739748E-4</v>
      </c>
      <c r="L9" s="760">
        <v>1.2283561617998373E-4</v>
      </c>
      <c r="M9" s="760">
        <v>4.6405904605562043E-4</v>
      </c>
      <c r="N9" s="760">
        <v>1.5187210810527763E-3</v>
      </c>
      <c r="O9" s="760">
        <v>-4.7331739811684592E-4</v>
      </c>
      <c r="P9" s="760">
        <v>4.4062475655470834E-5</v>
      </c>
      <c r="Q9" s="760">
        <v>1.3358525017785894E-3</v>
      </c>
      <c r="R9" s="760">
        <v>1.7088558920153041E-4</v>
      </c>
      <c r="S9" s="760">
        <v>-1.1874781344167751E-4</v>
      </c>
      <c r="T9" s="760">
        <v>1.7088558920153041E-4</v>
      </c>
      <c r="U9" s="760">
        <v>1.7088558920153041E-4</v>
      </c>
      <c r="V9" s="760">
        <v>-3.2738393733711124E-3</v>
      </c>
      <c r="W9" s="760">
        <v>-1.006000705965393E-2</v>
      </c>
    </row>
    <row r="10" spans="1:23" s="760" customFormat="1">
      <c r="A10" s="761">
        <v>43843</v>
      </c>
      <c r="B10" s="760">
        <v>1.7088558920153041E-4</v>
      </c>
      <c r="C10" s="760">
        <v>1.6974768225974657E-4</v>
      </c>
      <c r="D10" s="760">
        <v>1.7088558920153041E-4</v>
      </c>
      <c r="E10" s="760">
        <v>1.4806224277141844E-4</v>
      </c>
      <c r="F10" s="760">
        <v>1.9547183885215702E-4</v>
      </c>
      <c r="G10" s="760">
        <v>2.4100573167373796E-4</v>
      </c>
      <c r="H10" s="760">
        <v>5.233728221860634E-4</v>
      </c>
      <c r="I10" s="760">
        <v>2.140717634266931E-4</v>
      </c>
      <c r="J10" s="760">
        <v>1.7088558920153041E-4</v>
      </c>
      <c r="K10" s="760">
        <v>6.5481612692463997E-4</v>
      </c>
      <c r="L10" s="760">
        <v>2.111682725489672E-4</v>
      </c>
      <c r="M10" s="760">
        <v>4.2526288482380714E-4</v>
      </c>
      <c r="N10" s="760">
        <v>2.0088497309274089E-3</v>
      </c>
      <c r="O10" s="760">
        <v>3.8760470957501791E-3</v>
      </c>
      <c r="P10" s="760">
        <v>5.0784171764162167E-4</v>
      </c>
      <c r="Q10" s="760">
        <v>6.0869566049046586E-3</v>
      </c>
      <c r="R10" s="760">
        <v>1.7088558920153041E-4</v>
      </c>
      <c r="S10" s="760">
        <v>1.3092130926790624E-2</v>
      </c>
      <c r="T10" s="760">
        <v>1.7088558920153041E-4</v>
      </c>
      <c r="U10" s="760">
        <v>1.7088558920153041E-4</v>
      </c>
      <c r="V10" s="760">
        <v>7.7831919448683173E-3</v>
      </c>
      <c r="W10" s="760">
        <v>1.5154216437867074E-3</v>
      </c>
    </row>
    <row r="11" spans="1:23" s="760" customFormat="1">
      <c r="A11" s="761">
        <v>43844</v>
      </c>
      <c r="B11" s="760">
        <v>1.7088558920153041E-4</v>
      </c>
      <c r="C11" s="760">
        <v>1.7053439335312781E-4</v>
      </c>
      <c r="D11" s="760">
        <v>1.7088558920153041E-4</v>
      </c>
      <c r="E11" s="760">
        <v>2.0348171967410345E-4</v>
      </c>
      <c r="F11" s="760">
        <v>1.574939549893184E-4</v>
      </c>
      <c r="G11" s="760">
        <v>2.5078226035124551E-4</v>
      </c>
      <c r="H11" s="760">
        <v>1.8827494859330329E-4</v>
      </c>
      <c r="I11" s="760">
        <v>2.4617961196793381E-4</v>
      </c>
      <c r="J11" s="760">
        <v>1.7088558920153041E-4</v>
      </c>
      <c r="K11" s="760">
        <v>1.8332502139295492E-4</v>
      </c>
      <c r="L11" s="760">
        <v>2.2533297881954795E-4</v>
      </c>
      <c r="M11" s="760">
        <v>1.1028402936310577E-3</v>
      </c>
      <c r="N11" s="760">
        <v>-6.3444207361917915E-4</v>
      </c>
      <c r="O11" s="760">
        <v>7.5863754600535849E-4</v>
      </c>
      <c r="P11" s="760">
        <v>1.7813439691973798E-3</v>
      </c>
      <c r="Q11" s="760">
        <v>1.1583704792741401E-3</v>
      </c>
      <c r="R11" s="760">
        <v>1.7088558920153041E-4</v>
      </c>
      <c r="S11" s="760">
        <v>2.3797114047601209E-3</v>
      </c>
      <c r="T11" s="760">
        <v>1.7088558920153041E-4</v>
      </c>
      <c r="U11" s="760">
        <v>1.7088558920153041E-4</v>
      </c>
      <c r="V11" s="760">
        <v>-1.3036339182200818E-3</v>
      </c>
      <c r="W11" s="760">
        <v>1.5576323987538832E-2</v>
      </c>
    </row>
    <row r="12" spans="1:23" s="760" customFormat="1">
      <c r="A12" s="761">
        <v>43845</v>
      </c>
      <c r="B12" s="760">
        <v>1.7088558920153041E-4</v>
      </c>
      <c r="C12" s="760">
        <v>1.6950873903165409E-4</v>
      </c>
      <c r="D12" s="760">
        <v>1.7088558920153041E-4</v>
      </c>
      <c r="E12" s="760">
        <v>3.3788784128585547E-4</v>
      </c>
      <c r="F12" s="760">
        <v>2.5982887225883822E-4</v>
      </c>
      <c r="G12" s="760">
        <v>3.8099514292633252E-4</v>
      </c>
      <c r="H12" s="760">
        <v>6.4306685911175165E-4</v>
      </c>
      <c r="I12" s="760">
        <v>2.4910469602645868E-4</v>
      </c>
      <c r="J12" s="760">
        <v>1.7088558920153041E-4</v>
      </c>
      <c r="K12" s="760">
        <v>3.1636719162819738E-4</v>
      </c>
      <c r="L12" s="760">
        <v>3.5955169258139463E-4</v>
      </c>
      <c r="M12" s="760">
        <v>-2.6370157456605536E-3</v>
      </c>
      <c r="N12" s="760">
        <v>-4.7979639251050088E-4</v>
      </c>
      <c r="O12" s="760">
        <v>1.1090719132846871E-3</v>
      </c>
      <c r="P12" s="760">
        <v>-1.9743253304110864E-3</v>
      </c>
      <c r="Q12" s="760">
        <v>3.571269563196422E-3</v>
      </c>
      <c r="R12" s="760">
        <v>1.7088558920153041E-4</v>
      </c>
      <c r="S12" s="760">
        <v>-8.9846710033703037E-3</v>
      </c>
      <c r="T12" s="760">
        <v>1.7088558920153041E-4</v>
      </c>
      <c r="U12" s="760">
        <v>1.7088558920153041E-4</v>
      </c>
      <c r="V12" s="760">
        <v>3.6019940233389391E-4</v>
      </c>
      <c r="W12" s="760">
        <v>2.716914986853558E-3</v>
      </c>
    </row>
    <row r="13" spans="1:23" s="760" customFormat="1">
      <c r="A13" s="761">
        <v>43846</v>
      </c>
      <c r="B13" s="760">
        <v>1.7088558920153041E-4</v>
      </c>
      <c r="C13" s="760">
        <v>1.6920826294297697E-4</v>
      </c>
      <c r="D13" s="760">
        <v>1.7088558920153041E-4</v>
      </c>
      <c r="E13" s="760">
        <v>1.5974987060851653E-4</v>
      </c>
      <c r="F13" s="760">
        <v>2.6454100990958018E-4</v>
      </c>
      <c r="G13" s="760">
        <v>1.7117776032349319E-4</v>
      </c>
      <c r="H13" s="760">
        <v>-7.6772699424743074E-5</v>
      </c>
      <c r="I13" s="760">
        <v>1.0182591152050335E-3</v>
      </c>
      <c r="J13" s="760">
        <v>1.7088558920153041E-4</v>
      </c>
      <c r="K13" s="760">
        <v>3.1506165185657409E-4</v>
      </c>
      <c r="L13" s="760">
        <v>-9.5637230015377384E-6</v>
      </c>
      <c r="M13" s="760">
        <v>-1.826332711681089E-3</v>
      </c>
      <c r="N13" s="760">
        <v>-1.0430160700913849E-4</v>
      </c>
      <c r="O13" s="760">
        <v>6.8474140404983785E-4</v>
      </c>
      <c r="P13" s="760">
        <v>-1.305019329508772E-3</v>
      </c>
      <c r="Q13" s="760">
        <v>7.5930986311512072E-4</v>
      </c>
      <c r="R13" s="760">
        <v>1.7088558920153041E-4</v>
      </c>
      <c r="S13" s="760">
        <v>6.6720547417129517E-3</v>
      </c>
      <c r="T13" s="760">
        <v>1.7088558920153041E-4</v>
      </c>
      <c r="U13" s="760">
        <v>1.7088558920153041E-4</v>
      </c>
      <c r="V13" s="760">
        <v>9.6605097280755281E-3</v>
      </c>
      <c r="W13" s="760">
        <v>-1.5383270693121176E-2</v>
      </c>
    </row>
    <row r="14" spans="1:23" s="760" customFormat="1">
      <c r="A14" s="761">
        <v>43847</v>
      </c>
      <c r="B14" s="760">
        <v>1.7088558920153041E-4</v>
      </c>
      <c r="C14" s="760">
        <v>1.6809282926488756E-4</v>
      </c>
      <c r="D14" s="760">
        <v>1.7088558920153041E-4</v>
      </c>
      <c r="E14" s="760">
        <v>2.3398733875068523E-4</v>
      </c>
      <c r="F14" s="760">
        <v>1.2977827178728418E-4</v>
      </c>
      <c r="G14" s="760">
        <v>2.1536864068805173E-4</v>
      </c>
      <c r="H14" s="760">
        <v>5.1761992460441775E-4</v>
      </c>
      <c r="I14" s="760">
        <v>-3.4798698820881491E-4</v>
      </c>
      <c r="J14" s="760">
        <v>1.7088558920153041E-4</v>
      </c>
      <c r="K14" s="760">
        <v>2.8070304707861204E-4</v>
      </c>
      <c r="L14" s="760">
        <v>4.0405370902574234E-4</v>
      </c>
      <c r="M14" s="760">
        <v>3.7018951048595206E-3</v>
      </c>
      <c r="N14" s="760">
        <v>1.0327866977843936E-3</v>
      </c>
      <c r="O14" s="760">
        <v>8.6976850731357302E-4</v>
      </c>
      <c r="P14" s="760">
        <v>1.9735828865119487E-3</v>
      </c>
      <c r="Q14" s="760">
        <v>1.6482587823758443E-3</v>
      </c>
      <c r="R14" s="760">
        <v>1.7088558920153041E-4</v>
      </c>
      <c r="S14" s="760">
        <v>1.5218166936639577E-2</v>
      </c>
      <c r="T14" s="760">
        <v>1.7088558920153041E-4</v>
      </c>
      <c r="U14" s="760">
        <v>1.7088558920153041E-4</v>
      </c>
      <c r="V14" s="760">
        <v>3.4290605773747984E-3</v>
      </c>
      <c r="W14" s="760">
        <v>1.2871726586773047E-2</v>
      </c>
    </row>
    <row r="15" spans="1:23" s="760" customFormat="1">
      <c r="A15" s="761">
        <v>43850</v>
      </c>
      <c r="B15" s="760">
        <v>1.7088558920153041E-4</v>
      </c>
      <c r="C15" s="760">
        <v>1.7060003582236583E-4</v>
      </c>
      <c r="D15" s="760">
        <v>1.7088558920153041E-4</v>
      </c>
      <c r="E15" s="760">
        <v>2.0093455190406395E-4</v>
      </c>
      <c r="F15" s="760">
        <v>2.158969963474977E-4</v>
      </c>
      <c r="G15" s="760">
        <v>3.1438688417217975E-4</v>
      </c>
      <c r="H15" s="760">
        <v>3.5218568571004916E-4</v>
      </c>
      <c r="I15" s="760">
        <v>2.2232784009901252E-4</v>
      </c>
      <c r="J15" s="760">
        <v>1.7088558920153041E-4</v>
      </c>
      <c r="K15" s="760">
        <v>2.0110976100884415E-4</v>
      </c>
      <c r="L15" s="760">
        <v>2.4090280874577985E-4</v>
      </c>
      <c r="M15" s="760">
        <v>-2.4735972278977503E-4</v>
      </c>
      <c r="N15" s="760">
        <v>1.0121287755626707E-3</v>
      </c>
      <c r="O15" s="760">
        <v>9.1961191553457944E-4</v>
      </c>
      <c r="P15" s="760">
        <v>3.3250826912945008E-4</v>
      </c>
      <c r="Q15" s="760">
        <v>3.3395777685336636E-3</v>
      </c>
      <c r="R15" s="760">
        <v>1.7088558920153041E-4</v>
      </c>
      <c r="S15" s="760">
        <v>2.9139827352000491E-3</v>
      </c>
      <c r="T15" s="760">
        <v>1.7088558920153041E-4</v>
      </c>
      <c r="U15" s="760">
        <v>1.7088558920153041E-4</v>
      </c>
      <c r="V15" s="760">
        <v>-7.7361204856307708E-4</v>
      </c>
      <c r="W15" s="760">
        <v>9.7283085013146753E-3</v>
      </c>
    </row>
    <row r="16" spans="1:23" s="760" customFormat="1">
      <c r="A16" s="761">
        <v>43851</v>
      </c>
      <c r="B16" s="760">
        <v>1.7088558920153041E-4</v>
      </c>
      <c r="C16" s="760">
        <v>1.674926923391773E-4</v>
      </c>
      <c r="D16" s="760">
        <v>1.7088558920153041E-4</v>
      </c>
      <c r="E16" s="760">
        <v>1.7732888499022437E-4</v>
      </c>
      <c r="F16" s="760">
        <v>1.8328435271763865E-4</v>
      </c>
      <c r="G16" s="760">
        <v>1.3750103330401053E-4</v>
      </c>
      <c r="H16" s="760">
        <v>-1.4885148127541381E-4</v>
      </c>
      <c r="I16" s="760">
        <v>2.1671151998692295E-4</v>
      </c>
      <c r="J16" s="760">
        <v>1.7088558920153041E-4</v>
      </c>
      <c r="K16" s="760">
        <v>6.9165438411578073E-4</v>
      </c>
      <c r="L16" s="760">
        <v>-5.0827957530641399E-6</v>
      </c>
      <c r="M16" s="760">
        <v>-4.9738061853137339E-3</v>
      </c>
      <c r="N16" s="760">
        <v>-4.8237746015523664E-3</v>
      </c>
      <c r="O16" s="760">
        <v>-1.4989480911331565E-4</v>
      </c>
      <c r="P16" s="760">
        <v>-2.3023186084740743E-3</v>
      </c>
      <c r="Q16" s="760">
        <v>2.2396607190533491E-3</v>
      </c>
      <c r="R16" s="760">
        <v>1.7088558920153041E-4</v>
      </c>
      <c r="S16" s="760">
        <v>-1.4579243361329652E-2</v>
      </c>
      <c r="T16" s="760">
        <v>1.7088558920153041E-4</v>
      </c>
      <c r="U16" s="760">
        <v>1.7088558920153041E-4</v>
      </c>
      <c r="V16" s="760">
        <v>-1.5220031374454379E-3</v>
      </c>
      <c r="W16" s="760">
        <v>-1.0502560541619577E-2</v>
      </c>
    </row>
    <row r="17" spans="1:23" s="760" customFormat="1">
      <c r="A17" s="761">
        <v>43852</v>
      </c>
      <c r="B17" s="760">
        <v>1.7088558920153041E-4</v>
      </c>
      <c r="C17" s="760">
        <v>1.6818881466518221E-4</v>
      </c>
      <c r="D17" s="760">
        <v>1.7088558920153041E-4</v>
      </c>
      <c r="E17" s="760">
        <v>2.5092595210485236E-4</v>
      </c>
      <c r="F17" s="760">
        <v>2.1035468057806206E-4</v>
      </c>
      <c r="G17" s="760">
        <v>3.0115133099872793E-4</v>
      </c>
      <c r="H17" s="760">
        <v>9.0086336549943802E-4</v>
      </c>
      <c r="I17" s="760">
        <v>1.7820163639381548E-4</v>
      </c>
      <c r="J17" s="760">
        <v>1.7088558920153041E-4</v>
      </c>
      <c r="K17" s="760">
        <v>3.1158390548768899E-4</v>
      </c>
      <c r="L17" s="760">
        <v>5.1880658936998003E-4</v>
      </c>
      <c r="M17" s="760">
        <v>4.5344081845910544E-3</v>
      </c>
      <c r="N17" s="760">
        <v>-1.0473742856675905E-4</v>
      </c>
      <c r="O17" s="760">
        <v>4.2682331748711277E-4</v>
      </c>
      <c r="P17" s="760">
        <v>1.4453900824329402E-3</v>
      </c>
      <c r="Q17" s="760">
        <v>3.2642129521354146E-3</v>
      </c>
      <c r="R17" s="760">
        <v>1.7088558920153041E-4</v>
      </c>
      <c r="S17" s="760">
        <v>1.455407710985579E-2</v>
      </c>
      <c r="T17" s="760">
        <v>1.7088558920153041E-4</v>
      </c>
      <c r="U17" s="760">
        <v>1.7088558920153041E-4</v>
      </c>
      <c r="V17" s="760">
        <v>2.0749511342044169E-3</v>
      </c>
      <c r="W17" s="760">
        <v>-3.2543859649122764E-2</v>
      </c>
    </row>
    <row r="18" spans="1:23" s="760" customFormat="1">
      <c r="A18" s="761">
        <v>43853</v>
      </c>
      <c r="B18" s="760">
        <v>1.7088558920153041E-4</v>
      </c>
      <c r="C18" s="760">
        <v>1.6997065607760042E-4</v>
      </c>
      <c r="D18" s="760">
        <v>1.7088558920153041E-4</v>
      </c>
      <c r="E18" s="760">
        <v>2.6499613105657183E-4</v>
      </c>
      <c r="F18" s="760">
        <v>2.2388675514628531E-4</v>
      </c>
      <c r="G18" s="760">
        <v>2.6097378399714266E-4</v>
      </c>
      <c r="H18" s="760">
        <v>3.7870231003322985E-4</v>
      </c>
      <c r="I18" s="760">
        <v>1.9536084569193868E-4</v>
      </c>
      <c r="J18" s="760">
        <v>1.7088558920153041E-4</v>
      </c>
      <c r="K18" s="760">
        <v>2.6627656319311299E-4</v>
      </c>
      <c r="L18" s="760">
        <v>2.521664851447003E-4</v>
      </c>
      <c r="M18" s="760">
        <v>4.8337459357639112E-4</v>
      </c>
      <c r="N18" s="760">
        <v>4.3876310876056479E-4</v>
      </c>
      <c r="O18" s="760">
        <v>3.3085262425469608E-4</v>
      </c>
      <c r="P18" s="760">
        <v>8.8671675921991877E-4</v>
      </c>
      <c r="Q18" s="760">
        <v>-1.3194432079666196E-4</v>
      </c>
      <c r="R18" s="760">
        <v>1.7088558920153041E-4</v>
      </c>
      <c r="S18" s="760">
        <v>9.9933678739341225E-3</v>
      </c>
      <c r="T18" s="760">
        <v>1.7088558920153041E-4</v>
      </c>
      <c r="U18" s="760">
        <v>1.7088558920153041E-4</v>
      </c>
      <c r="V18" s="760">
        <v>2.0206253877264047E-4</v>
      </c>
      <c r="W18" s="760">
        <v>1.8224680388067682E-2</v>
      </c>
    </row>
    <row r="19" spans="1:23" s="760" customFormat="1">
      <c r="A19" s="761">
        <v>43854</v>
      </c>
      <c r="B19" s="760">
        <v>1.7088558920153041E-4</v>
      </c>
      <c r="C19" s="760">
        <v>1.703037342668523E-4</v>
      </c>
      <c r="D19" s="760">
        <v>1.7088558920153041E-4</v>
      </c>
      <c r="E19" s="760">
        <v>1.9604518576610275E-4</v>
      </c>
      <c r="F19" s="760">
        <v>1.5054367360489707E-4</v>
      </c>
      <c r="G19" s="760">
        <v>1.8974959596418373E-4</v>
      </c>
      <c r="H19" s="760">
        <v>3.8667817567050733E-4</v>
      </c>
      <c r="I19" s="760">
        <v>2.0366811237915172E-4</v>
      </c>
      <c r="J19" s="760">
        <v>1.7088558920153041E-4</v>
      </c>
      <c r="K19" s="760">
        <v>3.5694589734758253E-4</v>
      </c>
      <c r="L19" s="760">
        <v>1.4511029743951021E-3</v>
      </c>
      <c r="M19" s="760">
        <v>-5.3866127353991988E-3</v>
      </c>
      <c r="N19" s="760">
        <v>-1.6787383293579428E-3</v>
      </c>
      <c r="O19" s="760">
        <v>-4.7525976265205827E-4</v>
      </c>
      <c r="P19" s="760">
        <v>-4.5330600531456877E-4</v>
      </c>
      <c r="Q19" s="760">
        <v>1.6152458803242453E-4</v>
      </c>
      <c r="R19" s="760">
        <v>1.7088558920153041E-4</v>
      </c>
      <c r="S19" s="760">
        <v>-7.9081648315441067E-3</v>
      </c>
      <c r="T19" s="760">
        <v>1.7088558920153041E-4</v>
      </c>
      <c r="U19" s="760">
        <v>1.7088558920153041E-4</v>
      </c>
      <c r="V19" s="760">
        <v>-9.5917243901346705E-3</v>
      </c>
      <c r="W19" s="760">
        <v>-1.2644701691896687E-2</v>
      </c>
    </row>
    <row r="20" spans="1:23" s="760" customFormat="1">
      <c r="A20" s="761">
        <v>43857</v>
      </c>
      <c r="B20" s="760">
        <v>1.7088558920153041E-4</v>
      </c>
      <c r="C20" s="760">
        <v>1.7081758834880389E-4</v>
      </c>
      <c r="D20" s="760">
        <v>1.7088558920153041E-4</v>
      </c>
      <c r="E20" s="760">
        <v>2.2308276841598307E-4</v>
      </c>
      <c r="F20" s="760">
        <v>1.9762597261907544E-4</v>
      </c>
      <c r="G20" s="760">
        <v>4.4402794677544932E-4</v>
      </c>
      <c r="H20" s="760">
        <v>5.8334385888647589E-5</v>
      </c>
      <c r="I20" s="760">
        <v>2.3114106905963716E-4</v>
      </c>
      <c r="J20" s="760">
        <v>1.7088558920153041E-4</v>
      </c>
      <c r="K20" s="760">
        <v>5.6649451647050597E-4</v>
      </c>
      <c r="L20" s="760">
        <v>1.3622570025972891E-4</v>
      </c>
      <c r="M20" s="760">
        <v>-1.3625773819908371E-2</v>
      </c>
      <c r="N20" s="760">
        <v>-2.3140368087568586E-3</v>
      </c>
      <c r="O20" s="760">
        <v>-1.3870783076235238E-3</v>
      </c>
      <c r="P20" s="760">
        <v>-1.4872292159012757E-3</v>
      </c>
      <c r="Q20" s="760">
        <v>1.4047351337165281E-4</v>
      </c>
      <c r="R20" s="760">
        <v>1.7088558920153041E-4</v>
      </c>
      <c r="S20" s="760">
        <v>-2.7204465217160689E-2</v>
      </c>
      <c r="T20" s="760">
        <v>1.7088558920153041E-4</v>
      </c>
      <c r="U20" s="760">
        <v>1.7088558920153041E-4</v>
      </c>
      <c r="V20" s="760">
        <v>-1.6379142483416653E-2</v>
      </c>
      <c r="W20" s="760">
        <v>2.795815295815407E-3</v>
      </c>
    </row>
    <row r="21" spans="1:23" s="760" customFormat="1">
      <c r="A21" s="761">
        <v>43858</v>
      </c>
      <c r="B21" s="760">
        <v>1.7088558920153041E-4</v>
      </c>
      <c r="C21" s="760">
        <v>1.7060749475295012E-4</v>
      </c>
      <c r="D21" s="760">
        <v>1.7088558920153041E-4</v>
      </c>
      <c r="E21" s="760">
        <v>7.2971223444850963E-5</v>
      </c>
      <c r="F21" s="760">
        <v>2.1656658070257073E-4</v>
      </c>
      <c r="G21" s="760">
        <v>1.716472991297735E-4</v>
      </c>
      <c r="H21" s="760">
        <v>6.5939372297929566E-6</v>
      </c>
      <c r="I21" s="760">
        <v>2.487643215756119E-4</v>
      </c>
      <c r="J21" s="760">
        <v>1.7088558920153041E-4</v>
      </c>
      <c r="K21" s="760">
        <v>2.8167038349669049E-4</v>
      </c>
      <c r="L21" s="760">
        <v>2.6713463566729878E-4</v>
      </c>
      <c r="M21" s="760">
        <v>7.2302433269844091E-3</v>
      </c>
      <c r="N21" s="760">
        <v>2.658389949206974E-3</v>
      </c>
      <c r="O21" s="760">
        <v>2.1152897664471482E-3</v>
      </c>
      <c r="P21" s="760">
        <v>1.00889310794261E-3</v>
      </c>
      <c r="Q21" s="760">
        <v>3.4856356676615796E-3</v>
      </c>
      <c r="R21" s="760">
        <v>1.7088558920153041E-4</v>
      </c>
      <c r="S21" s="760">
        <v>1.7471840573203723E-2</v>
      </c>
      <c r="T21" s="760">
        <v>1.7088558920153041E-4</v>
      </c>
      <c r="U21" s="760">
        <v>1.7088558920153041E-4</v>
      </c>
      <c r="V21" s="760">
        <v>1.3067467565234026E-2</v>
      </c>
      <c r="W21" s="760">
        <v>-2.0595377282129568E-2</v>
      </c>
    </row>
    <row r="22" spans="1:23" s="760" customFormat="1">
      <c r="A22" s="761">
        <v>43859</v>
      </c>
      <c r="B22" s="760">
        <v>1.7088558920153041E-4</v>
      </c>
      <c r="C22" s="760">
        <v>1.7084972640524221E-4</v>
      </c>
      <c r="D22" s="760">
        <v>1.7088558920153041E-4</v>
      </c>
      <c r="E22" s="760">
        <v>2.3125482516417328E-4</v>
      </c>
      <c r="F22" s="760">
        <v>2.0565904364855392E-4</v>
      </c>
      <c r="G22" s="760">
        <v>2.5334062300541582E-4</v>
      </c>
      <c r="H22" s="760">
        <v>4.1642975144573491E-4</v>
      </c>
      <c r="I22" s="760">
        <v>1.9300501763419575E-4</v>
      </c>
      <c r="J22" s="760">
        <v>1.7088558920153041E-4</v>
      </c>
      <c r="K22" s="760">
        <v>2.7446761179206192E-4</v>
      </c>
      <c r="L22" s="760">
        <v>2.9384218663675021E-4</v>
      </c>
      <c r="M22" s="760">
        <v>-3.9530455004144205E-3</v>
      </c>
      <c r="N22" s="760">
        <v>9.3324343034906221E-4</v>
      </c>
      <c r="O22" s="760">
        <v>6.6954374704941699E-5</v>
      </c>
      <c r="P22" s="760">
        <v>-9.2454722202450768E-4</v>
      </c>
      <c r="Q22" s="760">
        <v>-1.5183522276032146E-3</v>
      </c>
      <c r="R22" s="760">
        <v>1.7088558920153041E-4</v>
      </c>
      <c r="S22" s="760">
        <v>-7.2784091230507775E-3</v>
      </c>
      <c r="T22" s="760">
        <v>1.7088558920153041E-4</v>
      </c>
      <c r="U22" s="760">
        <v>1.7088558920153041E-4</v>
      </c>
      <c r="V22" s="760">
        <v>-2.7444432556017473E-3</v>
      </c>
      <c r="W22" s="760">
        <v>1.3957759412304815E-2</v>
      </c>
    </row>
    <row r="23" spans="1:23" s="760" customFormat="1">
      <c r="A23" s="761">
        <v>43860</v>
      </c>
      <c r="B23" s="760">
        <v>1.7088558920153041E-4</v>
      </c>
      <c r="C23" s="760">
        <v>1.7036839633699508E-4</v>
      </c>
      <c r="D23" s="760">
        <v>1.7088558920153041E-4</v>
      </c>
      <c r="E23" s="760">
        <v>1.6884170472475368E-4</v>
      </c>
      <c r="F23" s="760">
        <v>1.886020720107684E-4</v>
      </c>
      <c r="G23" s="760">
        <v>3.0474877017927504E-4</v>
      </c>
      <c r="H23" s="760">
        <v>-5.4300927526773624E-4</v>
      </c>
      <c r="I23" s="760">
        <v>2.0021399173186794E-4</v>
      </c>
      <c r="J23" s="760">
        <v>1.7088558920153041E-4</v>
      </c>
      <c r="K23" s="760">
        <v>3.1008560730860779E-4</v>
      </c>
      <c r="L23" s="760">
        <v>8.3940185497732855E-5</v>
      </c>
      <c r="M23" s="760">
        <v>-4.2708099275524658E-3</v>
      </c>
      <c r="N23" s="760">
        <v>1.5828810288269768E-3</v>
      </c>
      <c r="O23" s="760">
        <v>7.8225663420572467E-4</v>
      </c>
      <c r="P23" s="760">
        <v>-3.5399125804691511E-4</v>
      </c>
      <c r="Q23" s="760">
        <v>1.0395112752183966E-3</v>
      </c>
      <c r="R23" s="760">
        <v>1.7088558920153041E-4</v>
      </c>
      <c r="S23" s="760">
        <v>-2.0274394130037621E-4</v>
      </c>
      <c r="T23" s="760">
        <v>1.7088558920153041E-4</v>
      </c>
      <c r="U23" s="760">
        <v>1.7088558920153041E-4</v>
      </c>
      <c r="V23" s="760">
        <v>5.5601781357632607E-3</v>
      </c>
      <c r="W23" s="760">
        <v>7.1545009961961892E-3</v>
      </c>
    </row>
    <row r="24" spans="1:23" s="760" customFormat="1">
      <c r="A24" s="761">
        <v>43861</v>
      </c>
      <c r="B24" s="760">
        <v>1.7088558920153041E-4</v>
      </c>
      <c r="C24" s="760">
        <v>1.6844068857979622E-4</v>
      </c>
      <c r="D24" s="760">
        <v>1.7088558920153041E-4</v>
      </c>
      <c r="E24" s="760">
        <v>2.0881075510659208E-4</v>
      </c>
      <c r="F24" s="760">
        <v>1.5939427187450228E-4</v>
      </c>
      <c r="G24" s="760">
        <v>1.6417115618971856E-4</v>
      </c>
      <c r="H24" s="760">
        <v>3.6524658456404957E-4</v>
      </c>
      <c r="I24" s="760">
        <v>1.8786773396972656E-4</v>
      </c>
      <c r="J24" s="760">
        <v>1.7088558920153041E-4</v>
      </c>
      <c r="K24" s="760">
        <v>2.9343498197875739E-4</v>
      </c>
      <c r="L24" s="760">
        <v>3.0602259380385632E-4</v>
      </c>
      <c r="M24" s="760">
        <v>-5.8422154948764016E-3</v>
      </c>
      <c r="N24" s="760">
        <v>2.8644606835628306E-3</v>
      </c>
      <c r="O24" s="760">
        <v>-2.1624343200918883E-3</v>
      </c>
      <c r="P24" s="760">
        <v>7.6203425396936808E-5</v>
      </c>
      <c r="Q24" s="760">
        <v>2.9208717117723548E-3</v>
      </c>
      <c r="R24" s="760">
        <v>1.7088558920153041E-4</v>
      </c>
      <c r="S24" s="760">
        <v>-1.2988442751769247E-2</v>
      </c>
      <c r="T24" s="760">
        <v>1.7088558920153041E-4</v>
      </c>
      <c r="U24" s="760">
        <v>1.7088558920153041E-4</v>
      </c>
      <c r="V24" s="760">
        <v>-1.892833497029045E-2</v>
      </c>
      <c r="W24" s="760">
        <v>5.0355183886341415E-3</v>
      </c>
    </row>
    <row r="25" spans="1:23" s="760" customFormat="1">
      <c r="A25" s="761">
        <v>43864</v>
      </c>
      <c r="B25" s="760">
        <v>1.7088558920153041E-4</v>
      </c>
      <c r="C25" s="760">
        <v>1.7040108709553969E-4</v>
      </c>
      <c r="D25" s="760">
        <v>1.7088558920153041E-4</v>
      </c>
      <c r="E25" s="760">
        <v>1.8583217825307585E-4</v>
      </c>
      <c r="F25" s="760">
        <v>9.2693694717604913E-4</v>
      </c>
      <c r="G25" s="760">
        <v>1.9354317115172215E-4</v>
      </c>
      <c r="H25" s="760">
        <v>3.1845987126710718E-4</v>
      </c>
      <c r="I25" s="760">
        <v>1.4030379243945568E-4</v>
      </c>
      <c r="J25" s="760">
        <v>1.7088558920153041E-4</v>
      </c>
      <c r="K25" s="760">
        <v>5.1355351679549521E-4</v>
      </c>
      <c r="L25" s="760">
        <v>1.5208041336767231E-4</v>
      </c>
      <c r="M25" s="760">
        <v>1.3492868362290356E-3</v>
      </c>
      <c r="N25" s="760">
        <v>-3.1913590756887933E-3</v>
      </c>
      <c r="O25" s="760">
        <v>1.1391350219036589E-3</v>
      </c>
      <c r="P25" s="760">
        <v>4.6468200678773108E-4</v>
      </c>
      <c r="Q25" s="760">
        <v>7.9841293894111764E-4</v>
      </c>
      <c r="R25" s="760">
        <v>1.7088558920153041E-4</v>
      </c>
      <c r="S25" s="760">
        <v>1.2299253468016857E-2</v>
      </c>
      <c r="T25" s="760">
        <v>1.7088558920153041E-4</v>
      </c>
      <c r="U25" s="760">
        <v>1.7088558920153041E-4</v>
      </c>
      <c r="V25" s="760">
        <v>5.8152763265104657E-3</v>
      </c>
      <c r="W25" s="760">
        <v>-7.3364945870983966E-3</v>
      </c>
    </row>
    <row r="26" spans="1:23" s="760" customFormat="1">
      <c r="A26" s="761">
        <v>43865</v>
      </c>
      <c r="B26" s="760">
        <v>1.7088558920153041E-4</v>
      </c>
      <c r="C26" s="760">
        <v>1.6946822497887482E-4</v>
      </c>
      <c r="D26" s="760">
        <v>1.7088558920153041E-4</v>
      </c>
      <c r="E26" s="760">
        <v>1.8462171657041004E-4</v>
      </c>
      <c r="F26" s="760">
        <v>-6.7863473404261576E-5</v>
      </c>
      <c r="G26" s="760">
        <v>1.7880908252188021E-4</v>
      </c>
      <c r="H26" s="760">
        <v>3.0061557756466684E-4</v>
      </c>
      <c r="I26" s="760">
        <v>1.7074183408061216E-4</v>
      </c>
      <c r="J26" s="760">
        <v>1.7088558920153041E-4</v>
      </c>
      <c r="K26" s="760">
        <v>3.0708261233636236E-4</v>
      </c>
      <c r="L26" s="760">
        <v>1.7758225455088983E-4</v>
      </c>
      <c r="M26" s="760">
        <v>6.8588652380165982E-3</v>
      </c>
      <c r="N26" s="760">
        <v>-3.5581728599571871E-3</v>
      </c>
      <c r="O26" s="760">
        <v>1.1836578846886603E-3</v>
      </c>
      <c r="P26" s="760">
        <v>6.0665329949061153E-4</v>
      </c>
      <c r="Q26" s="760">
        <v>1.5154887794621708E-4</v>
      </c>
      <c r="R26" s="760">
        <v>1.7088558920153041E-4</v>
      </c>
      <c r="S26" s="760">
        <v>5.994447495142996E-3</v>
      </c>
      <c r="T26" s="760">
        <v>1.7088558920153041E-4</v>
      </c>
      <c r="U26" s="760">
        <v>1.7088558920153041E-4</v>
      </c>
      <c r="V26" s="760">
        <v>1.6611692719537219E-2</v>
      </c>
      <c r="W26" s="760">
        <v>-1.4420910319964064E-2</v>
      </c>
    </row>
    <row r="27" spans="1:23" s="760" customFormat="1">
      <c r="A27" s="761">
        <v>43866</v>
      </c>
      <c r="B27" s="760">
        <v>1.7088558920153041E-4</v>
      </c>
      <c r="C27" s="760">
        <v>1.6817436202187785E-4</v>
      </c>
      <c r="D27" s="760">
        <v>1.7088558920153041E-4</v>
      </c>
      <c r="E27" s="760">
        <v>1.9105408358988107E-4</v>
      </c>
      <c r="F27" s="760">
        <v>-1.2031653074884296E-4</v>
      </c>
      <c r="G27" s="760">
        <v>1.8612412029805903E-4</v>
      </c>
      <c r="H27" s="760">
        <v>2.0828983403697876E-4</v>
      </c>
      <c r="I27" s="760">
        <v>2.3637904207651772E-4</v>
      </c>
      <c r="J27" s="760">
        <v>1.7088558920153041E-4</v>
      </c>
      <c r="K27" s="760">
        <v>3.353481353178811E-4</v>
      </c>
      <c r="L27" s="760">
        <v>3.4689916199237558E-4</v>
      </c>
      <c r="M27" s="760">
        <v>5.7387746510957349E-3</v>
      </c>
      <c r="N27" s="760">
        <v>3.6044268657211553E-3</v>
      </c>
      <c r="O27" s="760">
        <v>1.2767218289511106E-3</v>
      </c>
      <c r="P27" s="760">
        <v>1.9838626922810132E-3</v>
      </c>
      <c r="Q27" s="760">
        <v>9.0427086570987747E-4</v>
      </c>
      <c r="R27" s="760">
        <v>1.7088558920153041E-4</v>
      </c>
      <c r="S27" s="760">
        <v>4.1871660227741359E-3</v>
      </c>
      <c r="T27" s="760">
        <v>1.7088558920153041E-4</v>
      </c>
      <c r="U27" s="760">
        <v>1.7088558920153041E-4</v>
      </c>
      <c r="V27" s="760">
        <v>1.0117634150737853E-2</v>
      </c>
      <c r="W27" s="760">
        <v>-5.1211705532692164E-3</v>
      </c>
    </row>
    <row r="28" spans="1:23" s="760" customFormat="1">
      <c r="A28" s="761">
        <v>43867</v>
      </c>
      <c r="B28" s="760">
        <v>1.6137008906524919E-4</v>
      </c>
      <c r="C28" s="760">
        <v>1.780848639882926E-4</v>
      </c>
      <c r="D28" s="760">
        <v>1.6137008906524919E-4</v>
      </c>
      <c r="E28" s="760">
        <v>1.8572787105308741E-4</v>
      </c>
      <c r="F28" s="760">
        <v>-3.5451763182536844E-4</v>
      </c>
      <c r="G28" s="760">
        <v>1.0855219932470739E-4</v>
      </c>
      <c r="H28" s="760">
        <v>-5.0668238057660631E-5</v>
      </c>
      <c r="I28" s="760">
        <v>1.6174700249904639E-4</v>
      </c>
      <c r="J28" s="760">
        <v>1.6137008906524919E-4</v>
      </c>
      <c r="K28" s="760">
        <v>2.7725038536252633E-4</v>
      </c>
      <c r="L28" s="760">
        <v>3.788817686973811E-4</v>
      </c>
      <c r="M28" s="760">
        <v>-1.0684786180159556E-5</v>
      </c>
      <c r="N28" s="760">
        <v>2.734213911669281E-3</v>
      </c>
      <c r="O28" s="760">
        <v>2.5372962032554902E-4</v>
      </c>
      <c r="P28" s="760">
        <v>-1.1324463734319057E-4</v>
      </c>
      <c r="Q28" s="760">
        <v>1.1491300873911481E-3</v>
      </c>
      <c r="R28" s="760">
        <v>1.6137008906524919E-4</v>
      </c>
      <c r="S28" s="760">
        <v>-1.0792794104753867E-2</v>
      </c>
      <c r="T28" s="760">
        <v>1.6137008906524919E-4</v>
      </c>
      <c r="U28" s="760">
        <v>1.6137008906524919E-4</v>
      </c>
      <c r="V28" s="760">
        <v>3.6254613568602601E-3</v>
      </c>
      <c r="W28" s="760">
        <v>2.3071973526978429E-2</v>
      </c>
    </row>
    <row r="29" spans="1:23" s="760" customFormat="1">
      <c r="A29" s="761">
        <v>43868</v>
      </c>
      <c r="B29" s="760">
        <v>1.6137008906524919E-4</v>
      </c>
      <c r="C29" s="760">
        <v>1.6612874318133741E-4</v>
      </c>
      <c r="D29" s="760">
        <v>1.6137008906524919E-4</v>
      </c>
      <c r="E29" s="760">
        <v>1.6630135215334185E-4</v>
      </c>
      <c r="F29" s="760">
        <v>-5.7613419536328703E-4</v>
      </c>
      <c r="G29" s="760">
        <v>2.1871302076981181E-4</v>
      </c>
      <c r="H29" s="760">
        <v>4.9302693710684409E-4</v>
      </c>
      <c r="I29" s="760">
        <v>1.4526121238067624E-4</v>
      </c>
      <c r="J29" s="760">
        <v>1.6137008906524919E-4</v>
      </c>
      <c r="K29" s="760">
        <v>3.3051895586155844E-4</v>
      </c>
      <c r="L29" s="760">
        <v>4.0561948048356555E-4</v>
      </c>
      <c r="M29" s="760">
        <v>-8.1046293699477134E-3</v>
      </c>
      <c r="N29" s="760">
        <v>3.4769306984607784E-3</v>
      </c>
      <c r="O29" s="760">
        <v>9.0628211091670074E-4</v>
      </c>
      <c r="P29" s="760">
        <v>-1.092477268708314E-3</v>
      </c>
      <c r="Q29" s="760">
        <v>-1.0865686822089105E-3</v>
      </c>
      <c r="R29" s="760">
        <v>1.6137008906524919E-4</v>
      </c>
      <c r="S29" s="760">
        <v>-1.1381642395964398E-2</v>
      </c>
      <c r="T29" s="760">
        <v>1.6137008906524919E-4</v>
      </c>
      <c r="U29" s="760">
        <v>1.6137008906524919E-4</v>
      </c>
      <c r="V29" s="760">
        <v>-5.1060131352698157E-3</v>
      </c>
      <c r="W29" s="760">
        <v>1.0332434860736761E-2</v>
      </c>
    </row>
    <row r="30" spans="1:23" s="760" customFormat="1">
      <c r="A30" s="761">
        <v>43871</v>
      </c>
      <c r="B30" s="760">
        <v>1.6137008906524919E-4</v>
      </c>
      <c r="C30" s="760">
        <v>1.5327550291655001E-4</v>
      </c>
      <c r="D30" s="760">
        <v>1.6137008906524919E-4</v>
      </c>
      <c r="E30" s="760">
        <v>1.9623821909697803E-4</v>
      </c>
      <c r="F30" s="760">
        <v>-5.3399056698644198E-4</v>
      </c>
      <c r="G30" s="760">
        <v>2.2274477039330165E-4</v>
      </c>
      <c r="H30" s="760">
        <v>-3.6566293373097025E-4</v>
      </c>
      <c r="I30" s="760">
        <v>1.8796945892862738E-4</v>
      </c>
      <c r="J30" s="760">
        <v>1.6137008906524919E-4</v>
      </c>
      <c r="K30" s="760">
        <v>5.9995904973475511E-4</v>
      </c>
      <c r="L30" s="760">
        <v>1.1102228732973174E-4</v>
      </c>
      <c r="M30" s="760">
        <v>-8.6774118076904383E-4</v>
      </c>
      <c r="N30" s="760">
        <v>2.4356594305530166E-4</v>
      </c>
      <c r="O30" s="760">
        <v>2.0485554464988454E-5</v>
      </c>
      <c r="P30" s="760">
        <v>-2.3781029666206654E-3</v>
      </c>
      <c r="Q30" s="760">
        <v>-1.3597212197812292E-3</v>
      </c>
      <c r="R30" s="760">
        <v>1.6137008906524919E-4</v>
      </c>
      <c r="S30" s="760">
        <v>-1.2348706765167083E-2</v>
      </c>
      <c r="T30" s="760">
        <v>1.6137008906524919E-4</v>
      </c>
      <c r="U30" s="760">
        <v>1.6137008906524919E-4</v>
      </c>
      <c r="V30" s="760">
        <v>7.929490968527908E-3</v>
      </c>
      <c r="W30" s="760">
        <v>-1.3783903957314325E-2</v>
      </c>
    </row>
    <row r="31" spans="1:23" s="760" customFormat="1">
      <c r="A31" s="761">
        <v>43872</v>
      </c>
      <c r="B31" s="760">
        <v>1.6137008906524919E-4</v>
      </c>
      <c r="C31" s="760">
        <v>1.5749647077845097E-4</v>
      </c>
      <c r="D31" s="760">
        <v>1.6137008906524919E-4</v>
      </c>
      <c r="E31" s="760">
        <v>3.9357428303388176E-4</v>
      </c>
      <c r="F31" s="760">
        <v>-4.370569357065035E-4</v>
      </c>
      <c r="G31" s="760">
        <v>2.6185036026848962E-4</v>
      </c>
      <c r="H31" s="760">
        <v>6.0797234131326761E-5</v>
      </c>
      <c r="I31" s="760">
        <v>1.8069827244304726E-4</v>
      </c>
      <c r="J31" s="760">
        <v>1.6137008906524919E-4</v>
      </c>
      <c r="K31" s="760">
        <v>3.7546602828042452E-4</v>
      </c>
      <c r="L31" s="760">
        <v>4.1329466342499011E-4</v>
      </c>
      <c r="M31" s="760">
        <v>1.0204524424021866E-2</v>
      </c>
      <c r="N31" s="760">
        <v>-5.8506430017435385E-4</v>
      </c>
      <c r="O31" s="760">
        <v>-2.5752740911033634E-4</v>
      </c>
      <c r="P31" s="760">
        <v>3.5329942609467757E-3</v>
      </c>
      <c r="Q31" s="760">
        <v>2.9406529997568764E-3</v>
      </c>
      <c r="R31" s="760">
        <v>1.6137008906524919E-4</v>
      </c>
      <c r="S31" s="760">
        <v>2.4320651045120378E-2</v>
      </c>
      <c r="T31" s="760">
        <v>1.6137008906524919E-4</v>
      </c>
      <c r="U31" s="760">
        <v>1.6137008906524919E-4</v>
      </c>
      <c r="V31" s="760">
        <v>1.4575654087296552E-3</v>
      </c>
      <c r="W31" s="760">
        <v>-7.3940486925158089E-3</v>
      </c>
    </row>
    <row r="32" spans="1:23" s="760" customFormat="1">
      <c r="A32" s="761">
        <v>43873</v>
      </c>
      <c r="B32" s="760">
        <v>1.6137008906524919E-4</v>
      </c>
      <c r="C32" s="760">
        <v>1.5413081417192664E-4</v>
      </c>
      <c r="D32" s="760">
        <v>1.6137008906524919E-4</v>
      </c>
      <c r="E32" s="760">
        <v>1.9729691482806011E-4</v>
      </c>
      <c r="F32" s="760">
        <v>2.113338314779778E-4</v>
      </c>
      <c r="G32" s="760">
        <v>8.2367486209378171E-5</v>
      </c>
      <c r="H32" s="760">
        <v>1.8744674232795688E-5</v>
      </c>
      <c r="I32" s="760">
        <v>4.0900002219923515E-4</v>
      </c>
      <c r="J32" s="760">
        <v>1.6137008906524919E-4</v>
      </c>
      <c r="K32" s="760">
        <v>1.6658311856265762E-4</v>
      </c>
      <c r="L32" s="760">
        <v>2.3291258907720547E-4</v>
      </c>
      <c r="M32" s="760">
        <v>7.6016620758094788E-3</v>
      </c>
      <c r="N32" s="760">
        <v>1.3188699523725145E-3</v>
      </c>
      <c r="O32" s="760">
        <v>8.4654672165118683E-4</v>
      </c>
      <c r="P32" s="760">
        <v>2.2768121359171278E-3</v>
      </c>
      <c r="Q32" s="760">
        <v>7.3839326861779853E-6</v>
      </c>
      <c r="R32" s="760">
        <v>1.6137008906524919E-4</v>
      </c>
      <c r="S32" s="760">
        <v>1.1573608879428487E-2</v>
      </c>
      <c r="T32" s="760">
        <v>1.6137008906524919E-4</v>
      </c>
      <c r="U32" s="760">
        <v>1.6137008906524919E-4</v>
      </c>
      <c r="V32" s="760">
        <v>7.041060896063156E-3</v>
      </c>
      <c r="W32" s="760">
        <v>6.5406976744186718E-3</v>
      </c>
    </row>
    <row r="33" spans="1:23" s="760" customFormat="1">
      <c r="A33" s="761">
        <v>43874</v>
      </c>
      <c r="B33" s="760">
        <v>1.6137008906524919E-4</v>
      </c>
      <c r="C33" s="760">
        <v>1.5807935836575915E-4</v>
      </c>
      <c r="D33" s="760">
        <v>1.6137008906524919E-4</v>
      </c>
      <c r="E33" s="760">
        <v>1.6731705054673363E-4</v>
      </c>
      <c r="F33" s="760">
        <v>1.629474984601309E-4</v>
      </c>
      <c r="G33" s="760">
        <v>1.7450683471498252E-4</v>
      </c>
      <c r="H33" s="760">
        <v>2.5836769370179979E-5</v>
      </c>
      <c r="I33" s="760">
        <v>1.544391446863802E-4</v>
      </c>
      <c r="J33" s="760">
        <v>1.6137008906524919E-4</v>
      </c>
      <c r="K33" s="760">
        <v>3.1900313018073945E-4</v>
      </c>
      <c r="L33" s="760">
        <v>1.5161463490676041E-4</v>
      </c>
      <c r="M33" s="760">
        <v>-2.6121426818159765E-4</v>
      </c>
      <c r="N33" s="760">
        <v>1.7595598736781515E-3</v>
      </c>
      <c r="O33" s="760">
        <v>-5.2294096382576871E-4</v>
      </c>
      <c r="P33" s="760">
        <v>-6.2024001972837972E-4</v>
      </c>
      <c r="Q33" s="760">
        <v>8.0867609390877782E-4</v>
      </c>
      <c r="R33" s="760">
        <v>1.6137008906524919E-4</v>
      </c>
      <c r="S33" s="760">
        <v>-7.90501861777404E-3</v>
      </c>
      <c r="T33" s="760">
        <v>1.6137008906524919E-4</v>
      </c>
      <c r="U33" s="760">
        <v>1.6137008906524919E-4</v>
      </c>
      <c r="V33" s="760">
        <v>-1.7114438509097107E-3</v>
      </c>
      <c r="W33" s="760">
        <v>3.0685920577617765E-3</v>
      </c>
    </row>
    <row r="34" spans="1:23" s="760" customFormat="1">
      <c r="A34" s="761">
        <v>43875</v>
      </c>
      <c r="B34" s="760">
        <v>1.6137008906524919E-4</v>
      </c>
      <c r="C34" s="760">
        <v>1.5525615188960451E-4</v>
      </c>
      <c r="D34" s="760">
        <v>1.6137008906524919E-4</v>
      </c>
      <c r="E34" s="760">
        <v>1.3383124818777681E-4</v>
      </c>
      <c r="F34" s="760">
        <v>9.9767498764613549E-5</v>
      </c>
      <c r="G34" s="760">
        <v>5.209832315147267E-4</v>
      </c>
      <c r="H34" s="760">
        <v>1.4589798691178046E-4</v>
      </c>
      <c r="I34" s="760">
        <v>6.3291452682356919E-5</v>
      </c>
      <c r="J34" s="760">
        <v>1.6137008906524919E-4</v>
      </c>
      <c r="K34" s="760">
        <v>2.4949696744513972E-4</v>
      </c>
      <c r="L34" s="760">
        <v>2.4951131586536945E-4</v>
      </c>
      <c r="M34" s="760">
        <v>-1.8865928794560283E-3</v>
      </c>
      <c r="N34" s="760">
        <v>-1.6228589349505107E-3</v>
      </c>
      <c r="O34" s="760">
        <v>2.1642589432235848E-3</v>
      </c>
      <c r="P34" s="760">
        <v>-3.5051703676947099E-4</v>
      </c>
      <c r="Q34" s="760">
        <v>2.253104138226325E-3</v>
      </c>
      <c r="R34" s="760">
        <v>1.6137008906524919E-4</v>
      </c>
      <c r="S34" s="760">
        <v>-6.0696928127209615E-3</v>
      </c>
      <c r="T34" s="760">
        <v>1.6137008906524919E-4</v>
      </c>
      <c r="U34" s="760">
        <v>1.6137008906524919E-4</v>
      </c>
      <c r="V34" s="760">
        <v>1.9577654291278446E-3</v>
      </c>
      <c r="W34" s="760">
        <v>8.457800971747309E-3</v>
      </c>
    </row>
    <row r="35" spans="1:23" s="760" customFormat="1">
      <c r="A35" s="761">
        <v>43878</v>
      </c>
      <c r="B35" s="760">
        <v>1.6137008906524919E-4</v>
      </c>
      <c r="C35" s="760">
        <v>1.5775908454962462E-4</v>
      </c>
      <c r="D35" s="760">
        <v>1.6137008906524919E-4</v>
      </c>
      <c r="E35" s="760">
        <v>1.8839509679735578E-4</v>
      </c>
      <c r="F35" s="760">
        <v>2.8463119989985408E-4</v>
      </c>
      <c r="G35" s="760">
        <v>2.6972715997675145E-4</v>
      </c>
      <c r="H35" s="760">
        <v>1.296681811504552E-4</v>
      </c>
      <c r="I35" s="760">
        <v>8.2402435071404767E-5</v>
      </c>
      <c r="J35" s="760">
        <v>1.6137008906524919E-4</v>
      </c>
      <c r="K35" s="760">
        <v>2.2627721009094159E-4</v>
      </c>
      <c r="L35" s="760">
        <v>2.9283367719856734E-4</v>
      </c>
      <c r="M35" s="760">
        <v>1.0878984391846647E-3</v>
      </c>
      <c r="N35" s="760">
        <v>1.4940491213393248E-3</v>
      </c>
      <c r="O35" s="760">
        <v>-3.9711136521014545E-5</v>
      </c>
      <c r="P35" s="760">
        <v>1.0861671533006767E-3</v>
      </c>
      <c r="Q35" s="760">
        <v>1.907565589657656E-3</v>
      </c>
      <c r="R35" s="760">
        <v>1.6137008906524919E-4</v>
      </c>
      <c r="S35" s="760">
        <v>1.1458228871255471E-2</v>
      </c>
      <c r="T35" s="760">
        <v>1.6137008906524919E-4</v>
      </c>
      <c r="U35" s="760">
        <v>1.6137008906524919E-4</v>
      </c>
      <c r="V35" s="760">
        <v>1.2986236717968946E-3</v>
      </c>
      <c r="W35" s="760">
        <v>-1.6773733047822925E-2</v>
      </c>
    </row>
    <row r="36" spans="1:23" s="760" customFormat="1">
      <c r="A36" s="761">
        <v>43879</v>
      </c>
      <c r="B36" s="760">
        <v>1.6137008906524919E-4</v>
      </c>
      <c r="C36" s="760">
        <v>1.570123048917349E-4</v>
      </c>
      <c r="D36" s="760">
        <v>1.6137008906524919E-4</v>
      </c>
      <c r="E36" s="760">
        <v>1.5491257708233341E-4</v>
      </c>
      <c r="F36" s="760">
        <v>1.2373048163194511E-4</v>
      </c>
      <c r="G36" s="760">
        <v>5.702661595097247E-5</v>
      </c>
      <c r="H36" s="760">
        <v>-3.1399941049170543E-5</v>
      </c>
      <c r="I36" s="760">
        <v>1.0794621822296513E-4</v>
      </c>
      <c r="J36" s="760">
        <v>1.6137008906524919E-4</v>
      </c>
      <c r="K36" s="760">
        <v>6.9798587078406804E-4</v>
      </c>
      <c r="L36" s="760">
        <v>2.5997388811482836E-4</v>
      </c>
      <c r="M36" s="760">
        <v>-3.2243073903974739E-3</v>
      </c>
      <c r="N36" s="760">
        <v>2.7920599637625276E-3</v>
      </c>
      <c r="O36" s="760">
        <v>-1.6877903262180194E-4</v>
      </c>
      <c r="P36" s="760">
        <v>-2.8411984120513267E-4</v>
      </c>
      <c r="Q36" s="760">
        <v>-9.3219608742989291E-4</v>
      </c>
      <c r="R36" s="760">
        <v>1.6137008906524919E-4</v>
      </c>
      <c r="S36" s="760">
        <v>-2.7862542803898105E-3</v>
      </c>
      <c r="T36" s="760">
        <v>1.6137008906524919E-4</v>
      </c>
      <c r="U36" s="760">
        <v>1.6137008906524919E-4</v>
      </c>
      <c r="V36" s="760">
        <v>-4.4329815132977402E-3</v>
      </c>
      <c r="W36" s="760">
        <v>-6.8058076225044895E-3</v>
      </c>
    </row>
    <row r="37" spans="1:23" s="760" customFormat="1">
      <c r="A37" s="761">
        <v>43880</v>
      </c>
      <c r="B37" s="760">
        <v>1.6137008906524919E-4</v>
      </c>
      <c r="C37" s="760">
        <v>1.5644631915390228E-4</v>
      </c>
      <c r="D37" s="760">
        <v>1.6137008906524919E-4</v>
      </c>
      <c r="E37" s="760">
        <v>1.2848711989965622E-4</v>
      </c>
      <c r="F37" s="760">
        <v>1.2230190780382344E-4</v>
      </c>
      <c r="G37" s="760">
        <v>2.2402035897028938E-4</v>
      </c>
      <c r="H37" s="760">
        <v>2.4006515185903687E-4</v>
      </c>
      <c r="I37" s="760">
        <v>9.7141110385168261E-5</v>
      </c>
      <c r="J37" s="760">
        <v>1.6137008906524919E-4</v>
      </c>
      <c r="K37" s="760">
        <v>3.2219844863234925E-4</v>
      </c>
      <c r="L37" s="760">
        <v>2.8921608400267473E-4</v>
      </c>
      <c r="M37" s="760">
        <v>3.4892505254449091E-3</v>
      </c>
      <c r="N37" s="760">
        <v>1.459363331477892E-3</v>
      </c>
      <c r="O37" s="760">
        <v>4.7955355374895703E-4</v>
      </c>
      <c r="P37" s="760">
        <v>2.3331824148362657E-3</v>
      </c>
      <c r="Q37" s="760">
        <v>1.4076136097458392E-3</v>
      </c>
      <c r="R37" s="760">
        <v>1.6137008906524919E-4</v>
      </c>
      <c r="S37" s="760">
        <v>1.0638129528408147E-2</v>
      </c>
      <c r="T37" s="760">
        <v>1.6137008906524919E-4</v>
      </c>
      <c r="U37" s="760">
        <v>1.6137008906524919E-4</v>
      </c>
      <c r="V37" s="760">
        <v>5.4159294749114295E-3</v>
      </c>
      <c r="W37" s="760">
        <v>-6.8981269986295057E-2</v>
      </c>
    </row>
    <row r="38" spans="1:23" s="760" customFormat="1">
      <c r="A38" s="761">
        <v>43881</v>
      </c>
      <c r="B38" s="760">
        <v>1.6137008906524919E-4</v>
      </c>
      <c r="C38" s="760">
        <v>1.4054512021566268E-4</v>
      </c>
      <c r="D38" s="760">
        <v>1.6137008906524919E-4</v>
      </c>
      <c r="E38" s="760">
        <v>1.7246739838205905E-4</v>
      </c>
      <c r="F38" s="760">
        <v>1.4293985930424746E-4</v>
      </c>
      <c r="G38" s="760">
        <v>1.6614515548396547E-4</v>
      </c>
      <c r="H38" s="760">
        <v>2.4051387942303215E-4</v>
      </c>
      <c r="I38" s="760">
        <v>9.5745494021137745E-5</v>
      </c>
      <c r="J38" s="760">
        <v>1.6137008906524919E-4</v>
      </c>
      <c r="K38" s="760">
        <v>1.8409067400226853E-4</v>
      </c>
      <c r="L38" s="760">
        <v>3.4032062857769496E-4</v>
      </c>
      <c r="M38" s="760">
        <v>-9.6927215577460313E-3</v>
      </c>
      <c r="N38" s="760">
        <v>1.4653209510993026E-3</v>
      </c>
      <c r="O38" s="760">
        <v>-1.2704121249629274E-3</v>
      </c>
      <c r="P38" s="760">
        <v>-2.1708813372047775E-3</v>
      </c>
      <c r="Q38" s="760">
        <v>-1.0097085464767508E-3</v>
      </c>
      <c r="R38" s="760">
        <v>1.6137008906524919E-4</v>
      </c>
      <c r="S38" s="760">
        <v>-1.4624052742427174E-2</v>
      </c>
      <c r="T38" s="760">
        <v>1.6137008906524919E-4</v>
      </c>
      <c r="U38" s="760">
        <v>1.6137008906524919E-4</v>
      </c>
      <c r="V38" s="760">
        <v>-3.8497830293110491E-3</v>
      </c>
      <c r="W38" s="760">
        <v>-2.6496565260058946E-2</v>
      </c>
    </row>
    <row r="39" spans="1:23" s="760" customFormat="1">
      <c r="A39" s="761">
        <v>43882</v>
      </c>
      <c r="B39" s="760">
        <v>1.6137008906524919E-4</v>
      </c>
      <c r="C39" s="760">
        <v>1.1716460571808973E-4</v>
      </c>
      <c r="D39" s="760">
        <v>1.6137008906524919E-4</v>
      </c>
      <c r="E39" s="760">
        <v>1.4721718464438815E-4</v>
      </c>
      <c r="F39" s="760">
        <v>7.4856089507635559E-5</v>
      </c>
      <c r="G39" s="760">
        <v>1.7670347853426804E-4</v>
      </c>
      <c r="H39" s="760">
        <v>3.5486250217031667E-4</v>
      </c>
      <c r="I39" s="760">
        <v>1.9968994102259607E-4</v>
      </c>
      <c r="J39" s="760">
        <v>1.6137008906524919E-4</v>
      </c>
      <c r="K39" s="760">
        <v>2.8389288048358274E-4</v>
      </c>
      <c r="L39" s="760">
        <v>2.1419279138390479E-4</v>
      </c>
      <c r="M39" s="760">
        <v>-2.7166321263599746E-3</v>
      </c>
      <c r="N39" s="760">
        <v>-3.6740707682918483E-3</v>
      </c>
      <c r="O39" s="760">
        <v>-1.39537276386692E-3</v>
      </c>
      <c r="P39" s="760">
        <v>-9.1256244587090141E-4</v>
      </c>
      <c r="Q39" s="760">
        <v>2.2121245830253322E-4</v>
      </c>
      <c r="R39" s="760">
        <v>1.6137008906524919E-4</v>
      </c>
      <c r="S39" s="760">
        <v>-1.0736636843175162E-2</v>
      </c>
      <c r="T39" s="760">
        <v>1.6137008906524919E-4</v>
      </c>
      <c r="U39" s="760">
        <v>1.6137008906524919E-4</v>
      </c>
      <c r="V39" s="760">
        <v>-1.0427504730703974E-2</v>
      </c>
      <c r="W39" s="760">
        <v>1.4112903225806273E-2</v>
      </c>
    </row>
    <row r="40" spans="1:23" s="760" customFormat="1">
      <c r="A40" s="761">
        <v>43887</v>
      </c>
      <c r="B40" s="760">
        <v>1.6137008906524919E-4</v>
      </c>
      <c r="C40" s="760">
        <v>1.283338736943751E-4</v>
      </c>
      <c r="D40" s="760">
        <v>1.6137008906524919E-4</v>
      </c>
      <c r="E40" s="760">
        <v>1.718258401433026E-4</v>
      </c>
      <c r="F40" s="760">
        <v>7.9808821805027463E-5</v>
      </c>
      <c r="G40" s="760">
        <v>1.8644215448948565E-4</v>
      </c>
      <c r="H40" s="760">
        <v>-8.5521381863573609E-5</v>
      </c>
      <c r="I40" s="760">
        <v>2.6418742915246263E-4</v>
      </c>
      <c r="J40" s="760">
        <v>1.6137008906524919E-4</v>
      </c>
      <c r="K40" s="760">
        <v>7.4599898861493763E-4</v>
      </c>
      <c r="L40" s="760">
        <v>2.3520049860570325E-4</v>
      </c>
      <c r="M40" s="760">
        <v>-1.7605438271323659E-2</v>
      </c>
      <c r="N40" s="760">
        <v>-8.6071019509303959E-4</v>
      </c>
      <c r="O40" s="760">
        <v>-1.2878548845116189E-2</v>
      </c>
      <c r="P40" s="760">
        <v>-4.8933683518217475E-3</v>
      </c>
      <c r="Q40" s="760">
        <v>-4.0724838325106871E-3</v>
      </c>
      <c r="R40" s="760">
        <v>1.6137008906524919E-4</v>
      </c>
      <c r="S40" s="760">
        <v>-6.4427379029703968E-2</v>
      </c>
      <c r="T40" s="760">
        <v>1.6137008906524919E-4</v>
      </c>
      <c r="U40" s="760">
        <v>1.6137008906524919E-4</v>
      </c>
      <c r="V40" s="760">
        <v>-6.4453072123504818E-2</v>
      </c>
      <c r="W40" s="760">
        <v>2.3757455268389682E-2</v>
      </c>
    </row>
    <row r="41" spans="1:23" s="760" customFormat="1">
      <c r="A41" s="761">
        <v>43888</v>
      </c>
      <c r="B41" s="760">
        <v>1.6137008906524919E-4</v>
      </c>
      <c r="C41" s="760">
        <v>1.4941809003099493E-4</v>
      </c>
      <c r="D41" s="760">
        <v>1.6137008906524919E-4</v>
      </c>
      <c r="E41" s="760">
        <v>1.6358762315982212E-4</v>
      </c>
      <c r="F41" s="760">
        <v>8.0114870978587049E-5</v>
      </c>
      <c r="G41" s="760">
        <v>1.8152336360355292E-4</v>
      </c>
      <c r="H41" s="760">
        <v>1.8421565377590987E-4</v>
      </c>
      <c r="I41" s="760">
        <v>2.1622220715888929E-4</v>
      </c>
      <c r="J41" s="760">
        <v>1.6137008906524919E-4</v>
      </c>
      <c r="K41" s="760">
        <v>2.4882193172248712E-4</v>
      </c>
      <c r="L41" s="760">
        <v>5.8872846708579729E-4</v>
      </c>
      <c r="M41" s="760">
        <v>-7.9530251763324511E-3</v>
      </c>
      <c r="N41" s="760">
        <v>-1.054588503303977E-3</v>
      </c>
      <c r="O41" s="760">
        <v>-7.5320219158649948E-3</v>
      </c>
      <c r="P41" s="760">
        <v>-2.9737367861715214E-5</v>
      </c>
      <c r="Q41" s="760">
        <v>-1.6557972376096686E-5</v>
      </c>
      <c r="R41" s="760">
        <v>1.6137008906524919E-4</v>
      </c>
      <c r="S41" s="760">
        <v>-2.6158346903651264E-2</v>
      </c>
      <c r="T41" s="760">
        <v>1.6137008906524919E-4</v>
      </c>
      <c r="U41" s="760">
        <v>1.6137008906524919E-4</v>
      </c>
      <c r="V41" s="760">
        <v>-4.2974851781836576E-2</v>
      </c>
      <c r="W41" s="760">
        <v>-1.2040003883872163E-2</v>
      </c>
    </row>
    <row r="42" spans="1:23" s="760" customFormat="1">
      <c r="A42" s="761">
        <v>43889</v>
      </c>
      <c r="B42" s="760">
        <v>1.6137008906524919E-4</v>
      </c>
      <c r="C42" s="760">
        <v>1.2793759458396003E-4</v>
      </c>
      <c r="D42" s="760">
        <v>1.6137008906524919E-4</v>
      </c>
      <c r="E42" s="760">
        <v>1.6297462696113207E-4</v>
      </c>
      <c r="F42" s="760">
        <v>2.7999928122413031E-4</v>
      </c>
      <c r="G42" s="760">
        <v>1.0417387270433842E-4</v>
      </c>
      <c r="H42" s="760">
        <v>-1.3712430596635183E-4</v>
      </c>
      <c r="I42" s="760">
        <v>2.691062999549132E-5</v>
      </c>
      <c r="J42" s="760">
        <v>1.6137008906524919E-4</v>
      </c>
      <c r="K42" s="760">
        <v>4.0104992244893722E-4</v>
      </c>
      <c r="L42" s="760">
        <v>-8.1426463525380299E-5</v>
      </c>
      <c r="M42" s="760">
        <v>-1.9332902014213005E-4</v>
      </c>
      <c r="N42" s="760">
        <v>6.0864550240560256E-3</v>
      </c>
      <c r="O42" s="760">
        <v>2.5215617430085491E-3</v>
      </c>
      <c r="P42" s="760">
        <v>5.877937623088858E-4</v>
      </c>
      <c r="Q42" s="760">
        <v>1.8578040665950812E-3</v>
      </c>
      <c r="R42" s="760">
        <v>1.6137008906524919E-4</v>
      </c>
      <c r="S42" s="760">
        <v>9.8411445997945712E-3</v>
      </c>
      <c r="T42" s="760">
        <v>1.6137008906524919E-4</v>
      </c>
      <c r="U42" s="760">
        <v>1.6137008906524919E-4</v>
      </c>
      <c r="V42" s="760">
        <v>-2.8139246071845481E-3</v>
      </c>
      <c r="W42" s="760">
        <v>1.3267813267813233E-2</v>
      </c>
    </row>
    <row r="43" spans="1:23" s="760" customFormat="1">
      <c r="A43" s="761">
        <v>43892</v>
      </c>
      <c r="B43" s="760">
        <v>1.6137008906524919E-4</v>
      </c>
      <c r="C43" s="760">
        <v>1.3738685867670242E-4</v>
      </c>
      <c r="D43" s="760">
        <v>1.6137008906524919E-4</v>
      </c>
      <c r="E43" s="760">
        <v>1.6236192642127278E-4</v>
      </c>
      <c r="F43" s="760">
        <v>1.2754290794347867E-4</v>
      </c>
      <c r="G43" s="760">
        <v>2.9458604557319745E-4</v>
      </c>
      <c r="H43" s="760">
        <v>2.0748588842822713E-5</v>
      </c>
      <c r="I43" s="760">
        <v>-2.1765365012083038E-5</v>
      </c>
      <c r="J43" s="760">
        <v>1.6137008906524919E-4</v>
      </c>
      <c r="K43" s="760">
        <v>4.8616114653277087E-4</v>
      </c>
      <c r="L43" s="760">
        <v>2.7228727499784E-4</v>
      </c>
      <c r="M43" s="760">
        <v>9.7977773424098302E-3</v>
      </c>
      <c r="N43" s="760">
        <v>6.2021509453331625E-3</v>
      </c>
      <c r="O43" s="760">
        <v>7.8460542643699061E-3</v>
      </c>
      <c r="P43" s="760">
        <v>7.155388629216608E-3</v>
      </c>
      <c r="Q43" s="760">
        <v>-2.6275580043972901E-3</v>
      </c>
      <c r="R43" s="760">
        <v>1.6137008906524919E-4</v>
      </c>
      <c r="S43" s="760">
        <v>2.1292287705449553E-2</v>
      </c>
      <c r="T43" s="760">
        <v>1.6137008906524919E-4</v>
      </c>
      <c r="U43" s="760">
        <v>1.6137008906524919E-4</v>
      </c>
      <c r="V43" s="760">
        <v>3.4965136660885854E-2</v>
      </c>
      <c r="W43" s="760">
        <v>-4.1804073714839851E-2</v>
      </c>
    </row>
    <row r="44" spans="1:23" s="760" customFormat="1">
      <c r="A44" s="761">
        <v>43893</v>
      </c>
      <c r="B44" s="760">
        <v>1.6137008906524919E-4</v>
      </c>
      <c r="C44" s="760">
        <v>1.5197009488110425E-4</v>
      </c>
      <c r="D44" s="760">
        <v>1.6137008906524919E-4</v>
      </c>
      <c r="E44" s="760">
        <v>1.8636357775880796E-4</v>
      </c>
      <c r="F44" s="760">
        <v>3.6380324934848218E-4</v>
      </c>
      <c r="G44" s="760">
        <v>2.0012935189805958E-4</v>
      </c>
      <c r="H44" s="760">
        <v>-2.343023735386085E-4</v>
      </c>
      <c r="I44" s="760">
        <v>-3.1263659300506674E-5</v>
      </c>
      <c r="J44" s="760">
        <v>1.6137008906524919E-4</v>
      </c>
      <c r="K44" s="760">
        <v>2.4615540758987642E-4</v>
      </c>
      <c r="L44" s="760">
        <v>7.2209327903305365E-5</v>
      </c>
      <c r="M44" s="760">
        <v>1.3571103367757686E-3</v>
      </c>
      <c r="N44" s="760">
        <v>7.1231896655106208E-3</v>
      </c>
      <c r="O44" s="760">
        <v>2.2815577042492041E-3</v>
      </c>
      <c r="P44" s="760">
        <v>2.0824866827946487E-3</v>
      </c>
      <c r="Q44" s="760">
        <v>1.884708257691603E-3</v>
      </c>
      <c r="R44" s="760">
        <v>1.6137008906524919E-4</v>
      </c>
      <c r="S44" s="760">
        <v>-9.1166499649569799E-3</v>
      </c>
      <c r="T44" s="760">
        <v>1.6137008906524919E-4</v>
      </c>
      <c r="U44" s="760">
        <v>1.6137008906524919E-4</v>
      </c>
      <c r="V44" s="760">
        <v>-2.7446486586032659E-2</v>
      </c>
      <c r="W44" s="760">
        <v>-4.4437696123089343E-2</v>
      </c>
    </row>
    <row r="45" spans="1:23" s="760" customFormat="1">
      <c r="A45" s="761">
        <v>43894</v>
      </c>
      <c r="B45" s="760">
        <v>1.6137008906524919E-4</v>
      </c>
      <c r="C45" s="760">
        <v>1.4825196958834219E-4</v>
      </c>
      <c r="D45" s="760">
        <v>1.6137008906524919E-4</v>
      </c>
      <c r="E45" s="760">
        <v>2.4023531341921256E-4</v>
      </c>
      <c r="F45" s="760">
        <v>1.9656091550079857E-4</v>
      </c>
      <c r="G45" s="760">
        <v>1.0573825227688793E-4</v>
      </c>
      <c r="H45" s="760">
        <v>-2.3688814020550453E-4</v>
      </c>
      <c r="I45" s="760">
        <v>5.1052381524474555E-5</v>
      </c>
      <c r="J45" s="760">
        <v>1.6137008906524919E-4</v>
      </c>
      <c r="K45" s="760">
        <v>3.7727163148870702E-4</v>
      </c>
      <c r="L45" s="760">
        <v>1.7099309910095783E-4</v>
      </c>
      <c r="M45" s="760">
        <v>4.3519390424222593E-3</v>
      </c>
      <c r="N45" s="760">
        <v>6.4498816046869578E-3</v>
      </c>
      <c r="O45" s="760">
        <v>6.8066707261236203E-3</v>
      </c>
      <c r="P45" s="760">
        <v>4.1746684640908693E-3</v>
      </c>
      <c r="Q45" s="760">
        <v>-3.0645283878564245E-3</v>
      </c>
      <c r="R45" s="760">
        <v>1.6137008906524919E-4</v>
      </c>
      <c r="S45" s="760">
        <v>1.9151328927174749E-2</v>
      </c>
      <c r="T45" s="760">
        <v>1.6137008906524919E-4</v>
      </c>
      <c r="U45" s="760">
        <v>1.6137008906524919E-4</v>
      </c>
      <c r="V45" s="760">
        <v>3.9676886959927105E-2</v>
      </c>
      <c r="W45" s="760">
        <v>-0.12394067796610175</v>
      </c>
    </row>
    <row r="46" spans="1:23" s="760" customFormat="1">
      <c r="A46" s="761">
        <v>43895</v>
      </c>
      <c r="B46" s="760">
        <v>1.6137008906524919E-4</v>
      </c>
      <c r="C46" s="760">
        <v>1.535464499187178E-4</v>
      </c>
      <c r="D46" s="760">
        <v>1.6137008906524919E-4</v>
      </c>
      <c r="E46" s="760">
        <v>2.2729003497201639E-4</v>
      </c>
      <c r="F46" s="760">
        <v>1.562489907931397E-4</v>
      </c>
      <c r="G46" s="760">
        <v>1.5127104273737757E-4</v>
      </c>
      <c r="H46" s="760">
        <v>-2.0757938139270848E-5</v>
      </c>
      <c r="I46" s="760">
        <v>4.2046811060902911E-5</v>
      </c>
      <c r="J46" s="760">
        <v>1.6137008906524919E-4</v>
      </c>
      <c r="K46" s="760">
        <v>3.8589386463638853E-4</v>
      </c>
      <c r="L46" s="760">
        <v>-4.6557071141362094E-4</v>
      </c>
      <c r="M46" s="760">
        <v>-1.0680803991630961E-2</v>
      </c>
      <c r="N46" s="760">
        <v>-5.2704991521722588E-3</v>
      </c>
      <c r="O46" s="760">
        <v>-9.1751721809905096E-3</v>
      </c>
      <c r="P46" s="760">
        <v>-8.2565835073523663E-3</v>
      </c>
      <c r="Q46" s="760">
        <v>-6.731782287259902E-3</v>
      </c>
      <c r="R46" s="760">
        <v>1.6137008906524919E-4</v>
      </c>
      <c r="S46" s="760">
        <v>-4.7325307915678239E-2</v>
      </c>
      <c r="T46" s="760">
        <v>1.6137008906524919E-4</v>
      </c>
      <c r="U46" s="760">
        <v>1.6137008906524919E-4</v>
      </c>
      <c r="V46" s="760">
        <v>-3.2683692392116659E-2</v>
      </c>
      <c r="W46" s="760">
        <v>7.1704957678355496E-2</v>
      </c>
    </row>
    <row r="47" spans="1:23" s="760" customFormat="1">
      <c r="A47" s="761">
        <v>43896</v>
      </c>
      <c r="B47" s="760">
        <v>1.6137008906524919E-4</v>
      </c>
      <c r="C47" s="760">
        <v>1.5739698718553186E-4</v>
      </c>
      <c r="D47" s="760">
        <v>1.6137008906524919E-4</v>
      </c>
      <c r="E47" s="760">
        <v>2.0498308011096533E-4</v>
      </c>
      <c r="F47" s="760">
        <v>-1.7350900257218083E-4</v>
      </c>
      <c r="G47" s="760">
        <v>7.1558270794191969E-5</v>
      </c>
      <c r="H47" s="760">
        <v>2.3441767964982319E-4</v>
      </c>
      <c r="I47" s="760">
        <v>1.8737249840650172E-4</v>
      </c>
      <c r="J47" s="760">
        <v>1.6137008906524919E-4</v>
      </c>
      <c r="K47" s="760">
        <v>3.3632541602002242E-4</v>
      </c>
      <c r="L47" s="760">
        <v>3.2892904398584832E-4</v>
      </c>
      <c r="M47" s="760">
        <v>-6.8032524261991689E-3</v>
      </c>
      <c r="N47" s="760">
        <v>-7.077971976685582E-3</v>
      </c>
      <c r="O47" s="760">
        <v>-3.777752015747371E-3</v>
      </c>
      <c r="P47" s="760">
        <v>3.6589616130178193E-4</v>
      </c>
      <c r="Q47" s="760">
        <v>-4.9599688526955621E-3</v>
      </c>
      <c r="R47" s="760">
        <v>1.6137008906524919E-4</v>
      </c>
      <c r="S47" s="760">
        <v>-3.809446862321364E-2</v>
      </c>
      <c r="T47" s="760">
        <v>1.6137008906524919E-4</v>
      </c>
      <c r="U47" s="760">
        <v>1.6137008906524919E-4</v>
      </c>
      <c r="V47" s="760">
        <v>-1.6720085437429866E-2</v>
      </c>
      <c r="W47" s="760">
        <v>-7.4128398961976649E-2</v>
      </c>
    </row>
    <row r="48" spans="1:23" s="760" customFormat="1">
      <c r="A48" s="761">
        <v>43899</v>
      </c>
      <c r="B48" s="760">
        <v>1.6137008906524919E-4</v>
      </c>
      <c r="C48" s="760">
        <v>1.5629124039406861E-4</v>
      </c>
      <c r="D48" s="760">
        <v>1.6137008906524919E-4</v>
      </c>
      <c r="E48" s="760">
        <v>2.0728325432362027E-4</v>
      </c>
      <c r="F48" s="760">
        <v>3.5429714949408719E-5</v>
      </c>
      <c r="G48" s="760">
        <v>2.0815461985357331E-4</v>
      </c>
      <c r="H48" s="760">
        <v>-1.1642209590156938E-5</v>
      </c>
      <c r="I48" s="760">
        <v>1.8545808790637608E-4</v>
      </c>
      <c r="J48" s="760">
        <v>1.6137008906524919E-4</v>
      </c>
      <c r="K48" s="760">
        <v>5.5933352748716025E-4</v>
      </c>
      <c r="L48" s="760">
        <v>-4.0346351279008097E-4</v>
      </c>
      <c r="M48" s="760">
        <v>-4.006811353959594E-2</v>
      </c>
      <c r="N48" s="760">
        <v>5.3221605633426705E-3</v>
      </c>
      <c r="O48" s="760">
        <v>-2.1689116137792563E-2</v>
      </c>
      <c r="P48" s="760">
        <v>-1.9198575263625894E-3</v>
      </c>
      <c r="Q48" s="760">
        <v>-5.848530597831858E-3</v>
      </c>
      <c r="R48" s="760">
        <v>1.6137008906524919E-4</v>
      </c>
      <c r="S48" s="760">
        <v>-0.10429301387160306</v>
      </c>
      <c r="T48" s="760">
        <v>1.6137008906524919E-4</v>
      </c>
      <c r="U48" s="760">
        <v>1.6137008906524919E-4</v>
      </c>
      <c r="V48" s="760">
        <v>-7.5661841779683159E-2</v>
      </c>
      <c r="W48" s="760">
        <v>-0.14574701437972226</v>
      </c>
    </row>
    <row r="49" spans="1:23" s="760" customFormat="1">
      <c r="A49" s="761">
        <v>43900</v>
      </c>
      <c r="B49" s="760">
        <v>1.6137008906524919E-4</v>
      </c>
      <c r="C49" s="760">
        <v>1.5536614396083337E-4</v>
      </c>
      <c r="D49" s="760">
        <v>1.6137008906524919E-4</v>
      </c>
      <c r="E49" s="760">
        <v>2.7456412213822112E-4</v>
      </c>
      <c r="F49" s="760">
        <v>-2.885160242135365E-4</v>
      </c>
      <c r="G49" s="760">
        <v>1.0486858503022667E-4</v>
      </c>
      <c r="H49" s="760">
        <v>-1.1217146440960502E-3</v>
      </c>
      <c r="I49" s="760">
        <v>-2.2755196412649337E-4</v>
      </c>
      <c r="J49" s="760">
        <v>1.6137008906524919E-4</v>
      </c>
      <c r="K49" s="760">
        <v>1.2866487753937506E-4</v>
      </c>
      <c r="L49" s="760">
        <v>1.0418396598677049E-4</v>
      </c>
      <c r="M49" s="760">
        <v>1.6003449560864524E-2</v>
      </c>
      <c r="N49" s="760">
        <v>-1.8054809200575006E-3</v>
      </c>
      <c r="O49" s="760">
        <v>8.5539850828695307E-3</v>
      </c>
      <c r="P49" s="760">
        <v>-5.6586903651445475E-4</v>
      </c>
      <c r="Q49" s="760">
        <v>7.9039381209022874E-3</v>
      </c>
      <c r="R49" s="760">
        <v>1.6137008906524919E-4</v>
      </c>
      <c r="S49" s="760">
        <v>7.3195691363544313E-2</v>
      </c>
      <c r="T49" s="760">
        <v>1.6137008906524919E-4</v>
      </c>
      <c r="U49" s="760">
        <v>1.6137008906524919E-4</v>
      </c>
      <c r="V49" s="760">
        <v>4.2492886408188379E-2</v>
      </c>
      <c r="W49" s="760">
        <v>0.13395149786019966</v>
      </c>
    </row>
    <row r="50" spans="1:23" s="760" customFormat="1">
      <c r="A50" s="761">
        <v>43901</v>
      </c>
      <c r="B50" s="760">
        <v>1.6137008906524919E-4</v>
      </c>
      <c r="C50" s="760">
        <v>1.5597238244224876E-4</v>
      </c>
      <c r="D50" s="760">
        <v>1.6137008906524919E-4</v>
      </c>
      <c r="E50" s="760">
        <v>-8.8960108999502907E-5</v>
      </c>
      <c r="F50" s="760">
        <v>1.1470406798363975E-4</v>
      </c>
      <c r="G50" s="760">
        <v>-1.1705033164255418E-4</v>
      </c>
      <c r="H50" s="760">
        <v>4.0631804801121163E-3</v>
      </c>
      <c r="I50" s="760">
        <v>3.1553932248074013E-4</v>
      </c>
      <c r="J50" s="760">
        <v>1.6137008906524919E-4</v>
      </c>
      <c r="K50" s="760">
        <v>5.1059959381460907E-4</v>
      </c>
      <c r="L50" s="760">
        <v>1.6267534110325776E-4</v>
      </c>
      <c r="M50" s="760">
        <v>-2.9917572050790708E-2</v>
      </c>
      <c r="N50" s="760">
        <v>-1.0334410785536319E-2</v>
      </c>
      <c r="O50" s="760">
        <v>-1.3341035523342759E-2</v>
      </c>
      <c r="P50" s="760">
        <v>-1.8530635121384309E-3</v>
      </c>
      <c r="Q50" s="760">
        <v>-1.9756512877608934E-3</v>
      </c>
      <c r="R50" s="760">
        <v>1.6137008906524919E-4</v>
      </c>
      <c r="S50" s="760">
        <v>-6.8709632741793869E-2</v>
      </c>
      <c r="T50" s="760">
        <v>1.6137008906524919E-4</v>
      </c>
      <c r="U50" s="760">
        <v>1.6137008906524919E-4</v>
      </c>
      <c r="V50" s="760">
        <v>-4.6794931557182506E-2</v>
      </c>
      <c r="W50" s="760">
        <v>-0.13951440432758822</v>
      </c>
    </row>
    <row r="51" spans="1:23" s="760" customFormat="1">
      <c r="A51" s="761">
        <v>43902</v>
      </c>
      <c r="B51" s="760">
        <v>1.6137008906524919E-4</v>
      </c>
      <c r="C51" s="760">
        <v>1.5927951276495378E-4</v>
      </c>
      <c r="D51" s="760">
        <v>1.6137008906524919E-4</v>
      </c>
      <c r="E51" s="760">
        <v>4.2025684834290367E-4</v>
      </c>
      <c r="F51" s="760">
        <v>-9.1379519693568501E-4</v>
      </c>
      <c r="G51" s="760">
        <v>-3.1217075740441746E-4</v>
      </c>
      <c r="H51" s="760">
        <v>6.0665738342913222E-4</v>
      </c>
      <c r="I51" s="760">
        <v>4.530862421281423E-4</v>
      </c>
      <c r="J51" s="760">
        <v>1.6137008906524919E-4</v>
      </c>
      <c r="K51" s="760">
        <v>3.5992956319419456E-4</v>
      </c>
      <c r="L51" s="760">
        <v>1.1860637978200472E-5</v>
      </c>
      <c r="M51" s="760">
        <v>-5.0069051783342422E-3</v>
      </c>
      <c r="N51" s="760">
        <v>-2.5630219191836723E-2</v>
      </c>
      <c r="O51" s="760">
        <v>-1.024337467844616E-2</v>
      </c>
      <c r="P51" s="760">
        <v>-1.576962228156864E-2</v>
      </c>
      <c r="Q51" s="760">
        <v>-1.3618725082121474E-2</v>
      </c>
      <c r="R51" s="760">
        <v>1.6137008906524919E-4</v>
      </c>
      <c r="S51" s="760">
        <v>-0.1259971852425732</v>
      </c>
      <c r="T51" s="760">
        <v>1.6137008906524919E-4</v>
      </c>
      <c r="U51" s="760">
        <v>1.6137008906524919E-4</v>
      </c>
      <c r="V51" s="760">
        <v>-0.10070569251408201</v>
      </c>
      <c r="W51" s="760">
        <v>3.8011695906432719E-2</v>
      </c>
    </row>
    <row r="52" spans="1:23" s="760" customFormat="1">
      <c r="A52" s="761">
        <v>43903</v>
      </c>
      <c r="B52" s="760">
        <v>1.6137008906524919E-4</v>
      </c>
      <c r="C52" s="760">
        <v>1.5727359781392281E-4</v>
      </c>
      <c r="D52" s="760">
        <v>1.6137008906524919E-4</v>
      </c>
      <c r="E52" s="760">
        <v>2.9253503253268143E-4</v>
      </c>
      <c r="F52" s="760">
        <v>-1.5063095994836129E-3</v>
      </c>
      <c r="G52" s="760">
        <v>3.3991698869328957E-4</v>
      </c>
      <c r="H52" s="760">
        <v>-5.067208863731576E-3</v>
      </c>
      <c r="I52" s="760">
        <v>-8.9666889285400231E-4</v>
      </c>
      <c r="J52" s="760">
        <v>1.6137008906524919E-4</v>
      </c>
      <c r="K52" s="760">
        <v>2.6038385691418142E-4</v>
      </c>
      <c r="L52" s="760">
        <v>-1.5563937588636279E-4</v>
      </c>
      <c r="M52" s="760">
        <v>5.6825791675849668E-3</v>
      </c>
      <c r="N52" s="760">
        <v>1.6626433888898173E-2</v>
      </c>
      <c r="O52" s="760">
        <v>1.2316239221442205E-2</v>
      </c>
      <c r="P52" s="760">
        <v>2.1892448353031835E-2</v>
      </c>
      <c r="Q52" s="760">
        <v>9.9762207309070927E-3</v>
      </c>
      <c r="R52" s="760">
        <v>1.6137008906524919E-4</v>
      </c>
      <c r="S52" s="760">
        <v>0.1103271850645533</v>
      </c>
      <c r="T52" s="760">
        <v>1.6137008906524919E-4</v>
      </c>
      <c r="U52" s="760">
        <v>1.6137008906524919E-4</v>
      </c>
      <c r="V52" s="760">
        <v>8.6412695784379379E-2</v>
      </c>
      <c r="W52" s="760">
        <v>-8.4366197183098568E-2</v>
      </c>
    </row>
    <row r="53" spans="1:23" s="760" customFormat="1">
      <c r="A53" s="761">
        <v>43906</v>
      </c>
      <c r="B53" s="760">
        <v>1.6137008906524919E-4</v>
      </c>
      <c r="C53" s="760">
        <v>1.6291954708713696E-4</v>
      </c>
      <c r="D53" s="760">
        <v>1.6137008906524919E-4</v>
      </c>
      <c r="E53" s="760">
        <v>1.9477135422230063E-4</v>
      </c>
      <c r="F53" s="760">
        <v>1.0620653385469137E-3</v>
      </c>
      <c r="G53" s="760">
        <v>5.4465788168722717E-4</v>
      </c>
      <c r="H53" s="760">
        <v>1.4889696097095673E-3</v>
      </c>
      <c r="I53" s="760">
        <v>-2.4247220745188258E-4</v>
      </c>
      <c r="J53" s="760">
        <v>1.6137008906524919E-4</v>
      </c>
      <c r="K53" s="760">
        <v>7.1448996340195414E-4</v>
      </c>
      <c r="L53" s="760">
        <v>-3.8705838484365263E-4</v>
      </c>
      <c r="M53" s="760">
        <v>-7.725116336888993E-3</v>
      </c>
      <c r="N53" s="760">
        <v>-1.0412357144512052E-2</v>
      </c>
      <c r="O53" s="760">
        <v>6.7198819638125684E-4</v>
      </c>
      <c r="P53" s="760">
        <v>-2.9211627648489946E-3</v>
      </c>
      <c r="Q53" s="760">
        <v>-4.3277392335406839E-3</v>
      </c>
      <c r="R53" s="760">
        <v>1.6137008906524919E-4</v>
      </c>
      <c r="S53" s="760">
        <v>-0.12259848859586742</v>
      </c>
      <c r="T53" s="760">
        <v>1.6137008906524919E-4</v>
      </c>
      <c r="U53" s="760">
        <v>1.6137008906524919E-4</v>
      </c>
      <c r="V53" s="760">
        <v>-9.9852401259352241E-2</v>
      </c>
      <c r="W53" s="760">
        <v>-1.5382248884798777E-4</v>
      </c>
    </row>
    <row r="54" spans="1:23" s="760" customFormat="1">
      <c r="A54" s="761">
        <v>43907</v>
      </c>
      <c r="B54" s="760">
        <v>1.6137008906524919E-4</v>
      </c>
      <c r="C54" s="760">
        <v>1.6028312064841899E-4</v>
      </c>
      <c r="D54" s="760">
        <v>1.6137008906524919E-4</v>
      </c>
      <c r="E54" s="760">
        <v>2.4853365145638406E-4</v>
      </c>
      <c r="F54" s="760">
        <v>6.5366719664172734E-5</v>
      </c>
      <c r="G54" s="760">
        <v>1.7955801104974078E-4</v>
      </c>
      <c r="H54" s="760">
        <v>-4.0193536433874577E-4</v>
      </c>
      <c r="I54" s="760">
        <v>-6.0528854165131651E-4</v>
      </c>
      <c r="J54" s="760">
        <v>1.6137008906524919E-4</v>
      </c>
      <c r="K54" s="760">
        <v>4.5249256398238735E-4</v>
      </c>
      <c r="L54" s="760">
        <v>6.2835430092489375E-4</v>
      </c>
      <c r="M54" s="760">
        <v>-9.9339372294415806E-4</v>
      </c>
      <c r="N54" s="760">
        <v>1.3825415140721331E-2</v>
      </c>
      <c r="O54" s="760">
        <v>2.9908941051952631E-3</v>
      </c>
      <c r="P54" s="760">
        <v>1.2394061040728044E-3</v>
      </c>
      <c r="Q54" s="760">
        <v>-2.068584395985118E-3</v>
      </c>
      <c r="R54" s="760">
        <v>1.6137008906524919E-4</v>
      </c>
      <c r="S54" s="760">
        <v>5.0588142771051947E-2</v>
      </c>
      <c r="T54" s="760">
        <v>1.6137008906524919E-4</v>
      </c>
      <c r="U54" s="760">
        <v>1.6137008906524919E-4</v>
      </c>
      <c r="V54" s="760">
        <v>2.9210130457754779E-2</v>
      </c>
      <c r="W54" s="760">
        <v>-3.5384615384616014E-3</v>
      </c>
    </row>
    <row r="55" spans="1:23" s="760" customFormat="1">
      <c r="A55" s="761">
        <v>43908</v>
      </c>
      <c r="B55" s="760">
        <v>1.6137008906524919E-4</v>
      </c>
      <c r="C55" s="760">
        <v>1.6196708666837978E-4</v>
      </c>
      <c r="D55" s="760">
        <v>1.6137008906524919E-4</v>
      </c>
      <c r="E55" s="760">
        <v>1.6194521340806567E-4</v>
      </c>
      <c r="F55" s="760">
        <v>4.3057681911151668E-4</v>
      </c>
      <c r="G55" s="760">
        <v>-2.0048398849409343E-3</v>
      </c>
      <c r="H55" s="760">
        <v>-2.8901353557696519E-3</v>
      </c>
      <c r="I55" s="760">
        <v>-2.1208326060095928E-4</v>
      </c>
      <c r="J55" s="760">
        <v>1.6137008906524919E-4</v>
      </c>
      <c r="K55" s="760">
        <v>4.0269307564599899E-4</v>
      </c>
      <c r="L55" s="760">
        <v>-1.3129932100298669E-3</v>
      </c>
      <c r="M55" s="760">
        <v>6.1311607618153019E-4</v>
      </c>
      <c r="N55" s="760">
        <v>-2.6120915691496549E-4</v>
      </c>
      <c r="O55" s="760">
        <v>-6.0997982299789699E-3</v>
      </c>
      <c r="P55" s="760">
        <v>-1.3364875128829667E-2</v>
      </c>
      <c r="Q55" s="760">
        <v>-1.5216239370754892E-2</v>
      </c>
      <c r="R55" s="760">
        <v>1.6137008906524919E-4</v>
      </c>
      <c r="S55" s="760">
        <v>-9.8296421671650758E-2</v>
      </c>
      <c r="T55" s="760">
        <v>1.6137008906524919E-4</v>
      </c>
      <c r="U55" s="760">
        <v>1.6137008906524919E-4</v>
      </c>
      <c r="V55" s="760">
        <v>-3.5596601265645234E-2</v>
      </c>
      <c r="W55" s="760">
        <v>-5.6044465030106516E-2</v>
      </c>
    </row>
    <row r="56" spans="1:23" s="760" customFormat="1">
      <c r="A56" s="761">
        <v>43909</v>
      </c>
      <c r="B56" s="760">
        <v>1.4227064686456181E-4</v>
      </c>
      <c r="C56" s="760">
        <v>1.5879200757096257E-4</v>
      </c>
      <c r="D56" s="760">
        <v>1.4227064686456181E-4</v>
      </c>
      <c r="E56" s="760">
        <v>2.7064437913137951E-4</v>
      </c>
      <c r="F56" s="760">
        <v>-2.3544531421336723E-3</v>
      </c>
      <c r="G56" s="760">
        <v>-8.9617623334115049E-4</v>
      </c>
      <c r="H56" s="760">
        <v>1.7080247706762197E-3</v>
      </c>
      <c r="I56" s="760">
        <v>-2.2113033062595155E-3</v>
      </c>
      <c r="J56" s="760">
        <v>1.4227064686456181E-4</v>
      </c>
      <c r="K56" s="760">
        <v>3.577017396287907E-4</v>
      </c>
      <c r="L56" s="760">
        <v>-1.1037586903666075E-3</v>
      </c>
      <c r="M56" s="760">
        <v>-4.2208846059345051E-3</v>
      </c>
      <c r="N56" s="760">
        <v>-3.3998730570627966E-3</v>
      </c>
      <c r="O56" s="760">
        <v>2.1271026189721987E-3</v>
      </c>
      <c r="P56" s="760">
        <v>5.4058274376933557E-3</v>
      </c>
      <c r="Q56" s="760">
        <v>-1.0439870096085047E-2</v>
      </c>
      <c r="R56" s="760">
        <v>1.4227064686456181E-4</v>
      </c>
      <c r="S56" s="760">
        <v>6.2963417023917945E-3</v>
      </c>
      <c r="T56" s="760">
        <v>1.4227064686456181E-4</v>
      </c>
      <c r="U56" s="760">
        <v>1.4227064686456181E-4</v>
      </c>
      <c r="V56" s="760">
        <v>-6.3175541159864457E-3</v>
      </c>
      <c r="W56" s="760">
        <v>0.10238796205430178</v>
      </c>
    </row>
    <row r="57" spans="1:23" s="760" customFormat="1">
      <c r="A57" s="761">
        <v>43910</v>
      </c>
      <c r="B57" s="760">
        <v>1.4227064686456181E-4</v>
      </c>
      <c r="C57" s="760">
        <v>1.5193037936533926E-4</v>
      </c>
      <c r="D57" s="760">
        <v>1.4227064686456181E-4</v>
      </c>
      <c r="E57" s="760">
        <v>1.0168332656412815E-4</v>
      </c>
      <c r="F57" s="760">
        <v>-1.181393574698042E-3</v>
      </c>
      <c r="G57" s="760">
        <v>-1.343433388841242E-3</v>
      </c>
      <c r="H57" s="760">
        <v>6.915769577102715E-4</v>
      </c>
      <c r="I57" s="760">
        <v>-2.8324613690302591E-3</v>
      </c>
      <c r="J57" s="760">
        <v>1.4227064686456181E-4</v>
      </c>
      <c r="K57" s="760">
        <v>2.0797056729371377E-4</v>
      </c>
      <c r="L57" s="760">
        <v>-1.878335345506521E-5</v>
      </c>
      <c r="M57" s="760">
        <v>5.5425269352915585E-3</v>
      </c>
      <c r="N57" s="760">
        <v>3.8846865441213296E-3</v>
      </c>
      <c r="O57" s="760">
        <v>1.1581072071165099E-3</v>
      </c>
      <c r="P57" s="760">
        <v>8.5672099179141536E-3</v>
      </c>
      <c r="Q57" s="760">
        <v>4.4829775008243811E-3</v>
      </c>
      <c r="R57" s="760">
        <v>1.4227064686456181E-4</v>
      </c>
      <c r="S57" s="760">
        <v>-2.4710739163780304E-2</v>
      </c>
      <c r="T57" s="760">
        <v>1.4227064686456181E-4</v>
      </c>
      <c r="U57" s="760">
        <v>1.4227064686456181E-4</v>
      </c>
      <c r="V57" s="760">
        <v>-4.2287514835978923E-2</v>
      </c>
      <c r="W57" s="760">
        <v>6.4243323442136457E-2</v>
      </c>
    </row>
    <row r="58" spans="1:23" s="760" customFormat="1">
      <c r="A58" s="761">
        <v>43913</v>
      </c>
      <c r="B58" s="760">
        <v>1.4227064686456181E-4</v>
      </c>
      <c r="C58" s="760">
        <v>1.3311000831661701E-4</v>
      </c>
      <c r="D58" s="760">
        <v>1.4227064686456181E-4</v>
      </c>
      <c r="E58" s="760">
        <v>1.5835275735387455E-4</v>
      </c>
      <c r="F58" s="760">
        <v>-1.3989813938923845E-3</v>
      </c>
      <c r="G58" s="760">
        <v>-2.57545462035913E-3</v>
      </c>
      <c r="H58" s="760">
        <v>-2.4629268955062011E-3</v>
      </c>
      <c r="I58" s="760">
        <v>-4.188797266551969E-3</v>
      </c>
      <c r="J58" s="760">
        <v>1.4227064686456181E-4</v>
      </c>
      <c r="K58" s="760">
        <v>4.596421956108987E-4</v>
      </c>
      <c r="L58" s="760">
        <v>-1.5751168042386077E-3</v>
      </c>
      <c r="M58" s="760">
        <v>8.5264920099672459E-3</v>
      </c>
      <c r="N58" s="760">
        <v>-1.6450276618016346E-3</v>
      </c>
      <c r="O58" s="760">
        <v>4.4884040439425732E-3</v>
      </c>
      <c r="P58" s="760">
        <v>3.8006294948809138E-3</v>
      </c>
      <c r="Q58" s="760">
        <v>6.8714508617118142E-5</v>
      </c>
      <c r="R58" s="760">
        <v>1.4227064686456181E-4</v>
      </c>
      <c r="S58" s="760">
        <v>-5.1812169390232254E-2</v>
      </c>
      <c r="T58" s="760">
        <v>1.4227064686456181E-4</v>
      </c>
      <c r="U58" s="760">
        <v>1.4227064686456181E-4</v>
      </c>
      <c r="V58" s="760">
        <v>-3.3536866068453297E-2</v>
      </c>
      <c r="W58" s="760">
        <v>3.9592917886518642E-2</v>
      </c>
    </row>
    <row r="59" spans="1:23" s="760" customFormat="1">
      <c r="A59" s="761">
        <v>43914</v>
      </c>
      <c r="B59" s="760">
        <v>1.4227064686456181E-4</v>
      </c>
      <c r="C59" s="760">
        <v>1.4190516041101553E-4</v>
      </c>
      <c r="D59" s="760">
        <v>1.4227064686456181E-4</v>
      </c>
      <c r="E59" s="760">
        <v>1.4897992568529972E-4</v>
      </c>
      <c r="F59" s="760">
        <v>-2.2794729279709269E-3</v>
      </c>
      <c r="G59" s="760">
        <v>-4.6808315734888639E-3</v>
      </c>
      <c r="H59" s="760">
        <v>-2.6452567468522314E-3</v>
      </c>
      <c r="I59" s="760">
        <v>-7.4937674380296526E-3</v>
      </c>
      <c r="J59" s="760">
        <v>1.4227064686456181E-4</v>
      </c>
      <c r="K59" s="760">
        <v>2.676839673303455E-4</v>
      </c>
      <c r="L59" s="760">
        <v>-1.988885523567907E-3</v>
      </c>
      <c r="M59" s="760">
        <v>2.5762568566135569E-2</v>
      </c>
      <c r="N59" s="760">
        <v>-1.0717632685528833E-2</v>
      </c>
      <c r="O59" s="760">
        <v>-2.6580012194099556E-4</v>
      </c>
      <c r="P59" s="760">
        <v>1.7017503243363929E-3</v>
      </c>
      <c r="Q59" s="760">
        <v>3.0768562978604752E-3</v>
      </c>
      <c r="R59" s="760">
        <v>1.4227064686456181E-4</v>
      </c>
      <c r="S59" s="760">
        <v>8.1740197540366877E-2</v>
      </c>
      <c r="T59" s="760">
        <v>1.4227064686456181E-4</v>
      </c>
      <c r="U59" s="760">
        <v>1.4227064686456181E-4</v>
      </c>
      <c r="V59" s="760">
        <v>9.5500566744551207E-2</v>
      </c>
      <c r="W59" s="760">
        <v>-5.8334450851548758E-2</v>
      </c>
    </row>
    <row r="60" spans="1:23" s="760" customFormat="1">
      <c r="A60" s="761">
        <v>43915</v>
      </c>
      <c r="B60" s="760">
        <v>1.4227064686456181E-4</v>
      </c>
      <c r="C60" s="760">
        <v>1.4710006517892893E-4</v>
      </c>
      <c r="D60" s="760">
        <v>1.4227064686456181E-4</v>
      </c>
      <c r="E60" s="760">
        <v>1.4545284611511278E-4</v>
      </c>
      <c r="F60" s="760">
        <v>-1.9877383739701493E-3</v>
      </c>
      <c r="G60" s="760">
        <v>-5.5393808811238232E-3</v>
      </c>
      <c r="H60" s="760">
        <v>-1.191689341867308E-4</v>
      </c>
      <c r="I60" s="760">
        <v>-5.7037741467778069E-3</v>
      </c>
      <c r="J60" s="760">
        <v>1.4227064686456181E-4</v>
      </c>
      <c r="K60" s="760">
        <v>2.8326959978897115E-4</v>
      </c>
      <c r="L60" s="760">
        <v>1.1416882890302738E-4</v>
      </c>
      <c r="M60" s="760">
        <v>-4.6185897769572826E-3</v>
      </c>
      <c r="N60" s="760">
        <v>2.9710847787214334E-3</v>
      </c>
      <c r="O60" s="760">
        <v>-6.6134602084089167E-4</v>
      </c>
      <c r="P60" s="760">
        <v>2.1589179559720062E-3</v>
      </c>
      <c r="Q60" s="760">
        <v>-2.1681614170133701E-3</v>
      </c>
      <c r="R60" s="760">
        <v>1.4227064686456181E-4</v>
      </c>
      <c r="S60" s="760">
        <v>6.9919212967735511E-2</v>
      </c>
      <c r="T60" s="760">
        <v>1.4227064686456181E-4</v>
      </c>
      <c r="U60" s="760">
        <v>1.4227064686456181E-4</v>
      </c>
      <c r="V60" s="760">
        <v>1.8363686804964585E-2</v>
      </c>
      <c r="W60" s="760">
        <v>2.4921674736542387E-2</v>
      </c>
    </row>
    <row r="61" spans="1:23" s="760" customFormat="1">
      <c r="A61" s="761">
        <v>43916</v>
      </c>
      <c r="B61" s="760">
        <v>1.4227064686456181E-4</v>
      </c>
      <c r="C61" s="760">
        <v>1.4285307161543415E-4</v>
      </c>
      <c r="D61" s="760">
        <v>1.4227064686456181E-4</v>
      </c>
      <c r="E61" s="760">
        <v>1.5010419684324816E-4</v>
      </c>
      <c r="F61" s="760">
        <v>-2.876375237222395E-3</v>
      </c>
      <c r="G61" s="760">
        <v>-5.0504800104448355E-3</v>
      </c>
      <c r="H61" s="760">
        <v>-4.5264125621063966E-3</v>
      </c>
      <c r="I61" s="760">
        <v>-5.244247401830382E-3</v>
      </c>
      <c r="J61" s="760">
        <v>1.4227064686456181E-4</v>
      </c>
      <c r="K61" s="760">
        <v>2.6237534209916369E-4</v>
      </c>
      <c r="L61" s="760">
        <v>-1.3155105944293588E-3</v>
      </c>
      <c r="M61" s="760">
        <v>2.2457889631330108E-2</v>
      </c>
      <c r="N61" s="760">
        <v>7.985236960711406E-3</v>
      </c>
      <c r="O61" s="760">
        <v>1.0060081716953828E-3</v>
      </c>
      <c r="P61" s="760">
        <v>-4.1151600823031709E-3</v>
      </c>
      <c r="Q61" s="760">
        <v>6.5249097929400701E-3</v>
      </c>
      <c r="R61" s="760">
        <v>1.4227064686456181E-4</v>
      </c>
      <c r="S61" s="760">
        <v>4.5553727630385898E-2</v>
      </c>
      <c r="T61" s="760">
        <v>1.4227064686456181E-4</v>
      </c>
      <c r="U61" s="760">
        <v>1.4227064686456181E-4</v>
      </c>
      <c r="V61" s="760">
        <v>5.6665447494222754E-2</v>
      </c>
      <c r="W61" s="760">
        <v>-3.6404057246074872E-2</v>
      </c>
    </row>
    <row r="62" spans="1:23" s="760" customFormat="1">
      <c r="A62" s="761">
        <v>43917</v>
      </c>
      <c r="B62" s="760">
        <v>1.4227064686456181E-4</v>
      </c>
      <c r="C62" s="760">
        <v>1.4139445313054999E-4</v>
      </c>
      <c r="D62" s="760">
        <v>1.4227064686456181E-4</v>
      </c>
      <c r="E62" s="760">
        <v>1.4716179212692637E-4</v>
      </c>
      <c r="F62" s="760">
        <v>-3.6807378545542502E-3</v>
      </c>
      <c r="G62" s="760">
        <v>-3.0729110433779239E-3</v>
      </c>
      <c r="H62" s="760">
        <v>-2.4712480774913281E-4</v>
      </c>
      <c r="I62" s="760">
        <v>-3.4273372630805321E-3</v>
      </c>
      <c r="J62" s="760">
        <v>1.4227064686456181E-4</v>
      </c>
      <c r="K62" s="760">
        <v>1.3770880795860307E-4</v>
      </c>
      <c r="L62" s="760">
        <v>-3.2911774552523143E-3</v>
      </c>
      <c r="M62" s="760">
        <v>2.5069052092536737E-3</v>
      </c>
      <c r="N62" s="760">
        <v>6.282835375014173E-3</v>
      </c>
      <c r="O62" s="760">
        <v>-1.3161829966592542E-3</v>
      </c>
      <c r="P62" s="760">
        <v>5.7087943379050543E-3</v>
      </c>
      <c r="Q62" s="760">
        <v>2.7263777115724697E-3</v>
      </c>
      <c r="R62" s="760">
        <v>1.4227064686456181E-4</v>
      </c>
      <c r="S62" s="760">
        <v>-4.6664903618862774E-2</v>
      </c>
      <c r="T62" s="760">
        <v>1.4227064686456181E-4</v>
      </c>
      <c r="U62" s="760">
        <v>1.4227064686456181E-4</v>
      </c>
      <c r="V62" s="760">
        <v>-4.0063291705031978E-2</v>
      </c>
      <c r="W62" s="760">
        <v>-1.6870944484498773E-2</v>
      </c>
    </row>
    <row r="63" spans="1:23" s="760" customFormat="1">
      <c r="A63" s="761">
        <v>43920</v>
      </c>
      <c r="B63" s="760">
        <v>1.4227064686456181E-4</v>
      </c>
      <c r="C63" s="760">
        <v>1.4478973986276067E-4</v>
      </c>
      <c r="D63" s="760">
        <v>1.4227064686456181E-4</v>
      </c>
      <c r="E63" s="760">
        <v>1.4597235984181722E-4</v>
      </c>
      <c r="F63" s="760">
        <v>-3.0718883783042994E-3</v>
      </c>
      <c r="G63" s="760">
        <v>-4.8310104384480246E-3</v>
      </c>
      <c r="H63" s="760">
        <v>-1.8331674338982751E-3</v>
      </c>
      <c r="I63" s="760">
        <v>-4.3620205266506895E-3</v>
      </c>
      <c r="J63" s="760">
        <v>1.4227064686456181E-4</v>
      </c>
      <c r="K63" s="760">
        <v>2.5558889262433659E-4</v>
      </c>
      <c r="L63" s="760">
        <v>-6.2457275785732236E-4</v>
      </c>
      <c r="M63" s="760">
        <v>1.694463107777211E-2</v>
      </c>
      <c r="N63" s="760">
        <v>3.7922191132293559E-3</v>
      </c>
      <c r="O63" s="760">
        <v>2.3539439321229594E-3</v>
      </c>
      <c r="P63" s="760">
        <v>-2.0776410940394063E-3</v>
      </c>
      <c r="Q63" s="760">
        <v>-4.569958002759833E-3</v>
      </c>
      <c r="R63" s="760">
        <v>1.4227064686456181E-4</v>
      </c>
      <c r="S63" s="760">
        <v>1.9831778322890514E-2</v>
      </c>
      <c r="T63" s="760">
        <v>1.4227064686456181E-4</v>
      </c>
      <c r="U63" s="760">
        <v>1.4227064686456181E-4</v>
      </c>
      <c r="V63" s="760">
        <v>3.5352118709571778E-2</v>
      </c>
      <c r="W63" s="760">
        <v>2.1267233792900964E-2</v>
      </c>
    </row>
    <row r="64" spans="1:23" s="760" customFormat="1">
      <c r="A64" s="761">
        <v>43921</v>
      </c>
      <c r="B64" s="760">
        <v>1.4227064686456181E-4</v>
      </c>
      <c r="C64" s="760">
        <v>1.4036550746809873E-4</v>
      </c>
      <c r="D64" s="760">
        <v>1.4227064686456181E-4</v>
      </c>
      <c r="E64" s="760">
        <v>1.19096060897661E-4</v>
      </c>
      <c r="F64" s="760">
        <v>-1.441142279071661E-3</v>
      </c>
      <c r="G64" s="760">
        <v>-1.8985895354902693E-3</v>
      </c>
      <c r="H64" s="760">
        <v>1.8611442807237033E-4</v>
      </c>
      <c r="I64" s="760">
        <v>-3.4145813861752305E-3</v>
      </c>
      <c r="J64" s="760">
        <v>1.4227064686456181E-4</v>
      </c>
      <c r="K64" s="760">
        <v>3.7871943451350809E-4</v>
      </c>
      <c r="L64" s="760">
        <v>-1.1712973799888893E-3</v>
      </c>
      <c r="M64" s="760">
        <v>-1.052992010494358E-3</v>
      </c>
      <c r="N64" s="760">
        <v>-1.108880748572405E-3</v>
      </c>
      <c r="O64" s="760">
        <v>-2.3586973942435474E-4</v>
      </c>
      <c r="P64" s="760">
        <v>5.9835535865015999E-4</v>
      </c>
      <c r="Q64" s="760">
        <v>-6.6850850812920637E-3</v>
      </c>
      <c r="R64" s="760">
        <v>1.4227064686456181E-4</v>
      </c>
      <c r="S64" s="760">
        <v>-2.2484942587414847E-2</v>
      </c>
      <c r="T64" s="760">
        <v>1.4227064686456181E-4</v>
      </c>
      <c r="U64" s="760">
        <v>1.4227064686456181E-4</v>
      </c>
      <c r="V64" s="760">
        <v>-1.2991830365768009E-2</v>
      </c>
      <c r="W64" s="760">
        <v>-3.920723825937078E-2</v>
      </c>
    </row>
    <row r="65" spans="1:23" s="760" customFormat="1">
      <c r="A65" s="761">
        <v>43922</v>
      </c>
      <c r="B65" s="760">
        <v>1.4227064686456181E-4</v>
      </c>
      <c r="C65" s="760">
        <v>1.3603300444597899E-4</v>
      </c>
      <c r="D65" s="760">
        <v>1.4227064686456181E-4</v>
      </c>
      <c r="E65" s="760">
        <v>1.4009632790012994E-4</v>
      </c>
      <c r="F65" s="760">
        <v>-1.3741778268943072E-3</v>
      </c>
      <c r="G65" s="760">
        <v>-1.4291669147858954E-3</v>
      </c>
      <c r="H65" s="760">
        <v>-1.4219982201955084E-3</v>
      </c>
      <c r="I65" s="760">
        <v>-3.2651348162942018E-3</v>
      </c>
      <c r="J65" s="760">
        <v>1.4227064686456181E-4</v>
      </c>
      <c r="K65" s="760">
        <v>2.684433060582414E-4</v>
      </c>
      <c r="L65" s="760">
        <v>-1.3226490604810737E-3</v>
      </c>
      <c r="M65" s="760">
        <v>-6.8774068277104305E-3</v>
      </c>
      <c r="N65" s="760">
        <v>7.7280263255159465E-3</v>
      </c>
      <c r="O65" s="760">
        <v>-3.3598194868320608E-3</v>
      </c>
      <c r="P65" s="760">
        <v>1.5380684783763421E-3</v>
      </c>
      <c r="Q65" s="760">
        <v>1.0737937048836965E-3</v>
      </c>
      <c r="R65" s="760">
        <v>1.4227064686456181E-4</v>
      </c>
      <c r="S65" s="760">
        <v>-3.5000439721013965E-2</v>
      </c>
      <c r="T65" s="760">
        <v>1.4227064686456181E-4</v>
      </c>
      <c r="U65" s="760">
        <v>1.4227064686456181E-4</v>
      </c>
      <c r="V65" s="760">
        <v>-5.0394976322562957E-2</v>
      </c>
      <c r="W65" s="760">
        <v>6.9805680119581215E-2</v>
      </c>
    </row>
    <row r="66" spans="1:23" s="760" customFormat="1">
      <c r="A66" s="761">
        <v>43923</v>
      </c>
      <c r="B66" s="760">
        <v>1.4227064686456181E-4</v>
      </c>
      <c r="C66" s="760">
        <v>1.4131493502134163E-4</v>
      </c>
      <c r="D66" s="760">
        <v>1.4227064686456181E-4</v>
      </c>
      <c r="E66" s="760">
        <v>1.4883149764766124E-4</v>
      </c>
      <c r="F66" s="760">
        <v>-1.8354061489188611E-3</v>
      </c>
      <c r="G66" s="760">
        <v>-2.7549158028857823E-3</v>
      </c>
      <c r="H66" s="760">
        <v>-1.2402451332185205E-3</v>
      </c>
      <c r="I66" s="760">
        <v>-2.3868833708143855E-3</v>
      </c>
      <c r="J66" s="760">
        <v>1.4227064686456181E-4</v>
      </c>
      <c r="K66" s="760">
        <v>1.4153711162223637E-4</v>
      </c>
      <c r="L66" s="760">
        <v>-1.228764527009818E-3</v>
      </c>
      <c r="M66" s="760">
        <v>6.4751059442684777E-3</v>
      </c>
      <c r="N66" s="760">
        <v>3.6352849529075471E-5</v>
      </c>
      <c r="O66" s="760">
        <v>1.2958942307517152E-3</v>
      </c>
      <c r="P66" s="760">
        <v>6.2844496753555745E-4</v>
      </c>
      <c r="Q66" s="760">
        <v>-2.8895548218101919E-3</v>
      </c>
      <c r="R66" s="760">
        <v>1.4227064686456181E-4</v>
      </c>
      <c r="S66" s="760">
        <v>-8.3562803896619631E-4</v>
      </c>
      <c r="T66" s="760">
        <v>1.4227064686456181E-4</v>
      </c>
      <c r="U66" s="760">
        <v>1.4227064686456181E-4</v>
      </c>
      <c r="V66" s="760">
        <v>2.8114694410418917E-2</v>
      </c>
      <c r="W66" s="760">
        <v>2.7106329467654122E-2</v>
      </c>
    </row>
    <row r="67" spans="1:23" s="760" customFormat="1">
      <c r="A67" s="761">
        <v>43924</v>
      </c>
      <c r="B67" s="760">
        <v>1.4227064686456181E-4</v>
      </c>
      <c r="C67" s="760">
        <v>1.2395871312520512E-4</v>
      </c>
      <c r="D67" s="760">
        <v>1.4227064686456181E-4</v>
      </c>
      <c r="E67" s="760">
        <v>1.3655446247140546E-4</v>
      </c>
      <c r="F67" s="760">
        <v>-3.1112206667693876E-4</v>
      </c>
      <c r="G67" s="760">
        <v>-1.4806467343653207E-3</v>
      </c>
      <c r="H67" s="760">
        <v>1.1461842344662188E-4</v>
      </c>
      <c r="I67" s="760">
        <v>-3.0277888867235037E-3</v>
      </c>
      <c r="J67" s="760">
        <v>1.4227064686456181E-4</v>
      </c>
      <c r="K67" s="760">
        <v>2.5413933239581965E-4</v>
      </c>
      <c r="L67" s="760">
        <v>-8.1734879491157653E-4</v>
      </c>
      <c r="M67" s="760">
        <v>1.0396358920621296E-3</v>
      </c>
      <c r="N67" s="760">
        <v>3.1461451624692494E-3</v>
      </c>
      <c r="O67" s="760">
        <v>-1.5276004670083942E-4</v>
      </c>
      <c r="P67" s="760">
        <v>3.1008299849764054E-3</v>
      </c>
      <c r="Q67" s="760">
        <v>2.9898440363766987E-3</v>
      </c>
      <c r="R67" s="760">
        <v>1.4227064686456181E-4</v>
      </c>
      <c r="S67" s="760">
        <v>-3.0526867235443844E-2</v>
      </c>
      <c r="T67" s="760">
        <v>1.4227064686456181E-4</v>
      </c>
      <c r="U67" s="760">
        <v>1.4227064686456181E-4</v>
      </c>
      <c r="V67" s="760">
        <v>-1.3315809910690146E-2</v>
      </c>
      <c r="W67" s="760">
        <v>3.0199972792817276E-2</v>
      </c>
    </row>
    <row r="68" spans="1:23" s="760" customFormat="1">
      <c r="A68" s="761">
        <v>43927</v>
      </c>
      <c r="B68" s="760">
        <v>1.4227064686456181E-4</v>
      </c>
      <c r="C68" s="760">
        <v>1.3202661117595049E-4</v>
      </c>
      <c r="D68" s="760">
        <v>1.4227064686456181E-4</v>
      </c>
      <c r="E68" s="760">
        <v>2.1063859085712622E-4</v>
      </c>
      <c r="F68" s="760">
        <v>-4.2196847334384779E-3</v>
      </c>
      <c r="G68" s="760">
        <v>-5.2894789892719007E-3</v>
      </c>
      <c r="H68" s="760">
        <v>-8.8631515220660706E-3</v>
      </c>
      <c r="I68" s="760">
        <v>-2.6837305870190953E-3</v>
      </c>
      <c r="J68" s="760">
        <v>1.4227064686456181E-4</v>
      </c>
      <c r="K68" s="760">
        <v>5.8602749295033618E-4</v>
      </c>
      <c r="L68" s="760">
        <v>-2.4685886648934119E-4</v>
      </c>
      <c r="M68" s="760">
        <v>9.2075546912777639E-3</v>
      </c>
      <c r="N68" s="760">
        <v>2.7584556883950562E-3</v>
      </c>
      <c r="O68" s="760">
        <v>3.6189048826416048E-3</v>
      </c>
      <c r="P68" s="760">
        <v>-6.0327354584216453E-3</v>
      </c>
      <c r="Q68" s="760">
        <v>2.471163894492312E-3</v>
      </c>
      <c r="R68" s="760">
        <v>1.4227064686456181E-4</v>
      </c>
      <c r="S68" s="760">
        <v>6.2724349819748282E-2</v>
      </c>
      <c r="T68" s="760">
        <v>1.4227064686456181E-4</v>
      </c>
      <c r="U68" s="760">
        <v>1.4227064686456181E-4</v>
      </c>
      <c r="V68" s="760">
        <v>6.9206888826998325E-2</v>
      </c>
      <c r="W68" s="760">
        <v>-1.1356133632642318E-2</v>
      </c>
    </row>
    <row r="69" spans="1:23" s="760" customFormat="1">
      <c r="A69" s="761">
        <v>43928</v>
      </c>
      <c r="B69" s="760">
        <v>1.4227064686456181E-4</v>
      </c>
      <c r="C69" s="760">
        <v>1.2024509884489554E-4</v>
      </c>
      <c r="D69" s="760">
        <v>1.4227064686456181E-4</v>
      </c>
      <c r="E69" s="760">
        <v>1.534246063901179E-4</v>
      </c>
      <c r="F69" s="760">
        <v>-5.8832048289247929E-3</v>
      </c>
      <c r="G69" s="760">
        <v>-3.5377218495873386E-3</v>
      </c>
      <c r="H69" s="760">
        <v>5.6000244741838401E-5</v>
      </c>
      <c r="I69" s="760">
        <v>-3.1411802260095101E-3</v>
      </c>
      <c r="J69" s="760">
        <v>1.4227064686456181E-4</v>
      </c>
      <c r="K69" s="760">
        <v>2.9630322473295223E-4</v>
      </c>
      <c r="L69" s="760">
        <v>-2.6342699828550975E-3</v>
      </c>
      <c r="M69" s="760">
        <v>-4.117577953726137E-4</v>
      </c>
      <c r="N69" s="760">
        <v>-2.6471367773777121E-3</v>
      </c>
      <c r="O69" s="760">
        <v>1.0674395887790844E-3</v>
      </c>
      <c r="P69" s="760">
        <v>3.7157918672343637E-3</v>
      </c>
      <c r="Q69" s="760">
        <v>3.7938463636588704E-3</v>
      </c>
      <c r="R69" s="760">
        <v>1.4227064686456181E-4</v>
      </c>
      <c r="S69" s="760">
        <v>2.988293256069241E-2</v>
      </c>
      <c r="T69" s="760">
        <v>1.4227064686456181E-4</v>
      </c>
      <c r="U69" s="760">
        <v>1.4227064686456181E-4</v>
      </c>
      <c r="V69" s="760">
        <v>-5.4662001609601107E-3</v>
      </c>
      <c r="W69" s="760">
        <v>1.4558568184853682E-2</v>
      </c>
    </row>
    <row r="70" spans="1:23" s="760" customFormat="1">
      <c r="A70" s="761">
        <v>43929</v>
      </c>
      <c r="B70" s="760">
        <v>1.4227064686456181E-4</v>
      </c>
      <c r="C70" s="760">
        <v>1.1627982150930194E-4</v>
      </c>
      <c r="D70" s="760">
        <v>1.4227064686456181E-4</v>
      </c>
      <c r="E70" s="760">
        <v>1.6156690736424117E-4</v>
      </c>
      <c r="F70" s="760">
        <v>-4.5176049726625145E-4</v>
      </c>
      <c r="G70" s="760">
        <v>-8.1608825666878992E-4</v>
      </c>
      <c r="H70" s="760">
        <v>-1.4885898113260465E-3</v>
      </c>
      <c r="I70" s="760">
        <v>-3.1645556395537566E-3</v>
      </c>
      <c r="J70" s="760">
        <v>1.4227064686456181E-4</v>
      </c>
      <c r="K70" s="760">
        <v>1.9823649690020595E-4</v>
      </c>
      <c r="L70" s="760">
        <v>-4.4894195643929713E-4</v>
      </c>
      <c r="M70" s="760">
        <v>1.1784978733071494E-3</v>
      </c>
      <c r="N70" s="760">
        <v>-1.3990955291663942E-3</v>
      </c>
      <c r="O70" s="760">
        <v>1.893031928696054E-3</v>
      </c>
      <c r="P70" s="760">
        <v>-3.0961503755223552E-3</v>
      </c>
      <c r="Q70" s="760">
        <v>-3.2140682068696469E-3</v>
      </c>
      <c r="R70" s="760">
        <v>1.4227064686456181E-4</v>
      </c>
      <c r="S70" s="760">
        <v>2.5851185196809956E-2</v>
      </c>
      <c r="T70" s="760">
        <v>1.4227064686456181E-4</v>
      </c>
      <c r="U70" s="760">
        <v>1.4227064686456181E-4</v>
      </c>
      <c r="V70" s="760">
        <v>3.4265672301458272E-2</v>
      </c>
      <c r="W70" s="760">
        <v>1.1716692996313949E-2</v>
      </c>
    </row>
    <row r="71" spans="1:23" s="760" customFormat="1">
      <c r="A71" s="761">
        <v>43930</v>
      </c>
      <c r="B71" s="760">
        <v>1.4227064686456181E-4</v>
      </c>
      <c r="C71" s="760">
        <v>1.3431226866256196E-4</v>
      </c>
      <c r="D71" s="760">
        <v>1.4227064686456181E-4</v>
      </c>
      <c r="E71" s="760">
        <v>1.2538365941838769E-4</v>
      </c>
      <c r="F71" s="760">
        <v>-3.2254271005749402E-4</v>
      </c>
      <c r="G71" s="760">
        <v>-9.2747234403511847E-4</v>
      </c>
      <c r="H71" s="760">
        <v>-1.5790840170317733E-3</v>
      </c>
      <c r="I71" s="760">
        <v>-3.8557420676351706E-3</v>
      </c>
      <c r="J71" s="760">
        <v>1.4227064686456181E-4</v>
      </c>
      <c r="K71" s="760">
        <v>2.4030040250311302E-4</v>
      </c>
      <c r="L71" s="760">
        <v>-3.6471576017382823E-4</v>
      </c>
      <c r="M71" s="760">
        <v>6.5188792574226717E-3</v>
      </c>
      <c r="N71" s="760">
        <v>-3.0791902917292058E-3</v>
      </c>
      <c r="O71" s="760">
        <v>1.3660453409001239E-3</v>
      </c>
      <c r="P71" s="760">
        <v>-1.4099712470239112E-5</v>
      </c>
      <c r="Q71" s="760">
        <v>6.1324636219957096E-3</v>
      </c>
      <c r="R71" s="760">
        <v>1.4227064686456181E-4</v>
      </c>
      <c r="S71" s="760">
        <v>-1.8598039556930734E-3</v>
      </c>
      <c r="T71" s="760">
        <v>1.4227064686456181E-4</v>
      </c>
      <c r="U71" s="760">
        <v>1.4227064686456181E-4</v>
      </c>
      <c r="V71" s="760">
        <v>1.5932818399176041E-2</v>
      </c>
      <c r="W71" s="760">
        <v>-1.0409889394925154E-2</v>
      </c>
    </row>
    <row r="72" spans="1:23" s="760" customFormat="1">
      <c r="A72" s="761">
        <v>43934</v>
      </c>
      <c r="B72" s="760">
        <v>1.4227064686456181E-4</v>
      </c>
      <c r="C72" s="760">
        <v>1.2046982513669313E-4</v>
      </c>
      <c r="D72" s="760">
        <v>1.4227064686456181E-4</v>
      </c>
      <c r="E72" s="760">
        <v>1.504415283926086E-4</v>
      </c>
      <c r="F72" s="760">
        <v>-3.4946486592742909E-3</v>
      </c>
      <c r="G72" s="760">
        <v>-1.544664853759925E-3</v>
      </c>
      <c r="H72" s="760">
        <v>-7.6400630552253546E-4</v>
      </c>
      <c r="I72" s="760">
        <v>-1.0186683977647659E-3</v>
      </c>
      <c r="J72" s="760">
        <v>1.4227064686456181E-4</v>
      </c>
      <c r="K72" s="760">
        <v>7.2697027671764225E-4</v>
      </c>
      <c r="L72" s="760">
        <v>4.5221948476559248E-5</v>
      </c>
      <c r="M72" s="760">
        <v>7.8593861465885428E-3</v>
      </c>
      <c r="N72" s="760">
        <v>4.5777085046383448E-4</v>
      </c>
      <c r="O72" s="760">
        <v>2.4360389405342353E-4</v>
      </c>
      <c r="P72" s="760">
        <v>1.6955578490636114E-3</v>
      </c>
      <c r="Q72" s="760">
        <v>3.6958208320616581E-3</v>
      </c>
      <c r="R72" s="760">
        <v>1.4227064686456181E-4</v>
      </c>
      <c r="S72" s="760">
        <v>1.1632948007985089E-2</v>
      </c>
      <c r="T72" s="760">
        <v>1.4227064686456181E-4</v>
      </c>
      <c r="U72" s="760">
        <v>1.4227064686456181E-4</v>
      </c>
      <c r="V72" s="760">
        <v>-7.3258423313186105E-3</v>
      </c>
      <c r="W72" s="760">
        <v>-1.4727153188691555E-2</v>
      </c>
    </row>
    <row r="73" spans="1:23" s="760" customFormat="1">
      <c r="A73" s="761">
        <v>43935</v>
      </c>
      <c r="B73" s="760">
        <v>1.4227064686456181E-4</v>
      </c>
      <c r="C73" s="760">
        <v>1.3634249018101841E-4</v>
      </c>
      <c r="D73" s="760">
        <v>1.4227064686456181E-4</v>
      </c>
      <c r="E73" s="760">
        <v>1.4575474723210746E-4</v>
      </c>
      <c r="F73" s="760">
        <v>1.7936720548261675E-4</v>
      </c>
      <c r="G73" s="760">
        <v>4.0810820502423795E-4</v>
      </c>
      <c r="H73" s="760">
        <v>3.4768306710608599E-4</v>
      </c>
      <c r="I73" s="760">
        <v>1.5913834851888353E-4</v>
      </c>
      <c r="J73" s="760">
        <v>1.4227064686456181E-4</v>
      </c>
      <c r="K73" s="760">
        <v>1.4321481260948232E-4</v>
      </c>
      <c r="L73" s="760">
        <v>3.8074191513870481E-4</v>
      </c>
      <c r="M73" s="760">
        <v>1.4594887023086311E-2</v>
      </c>
      <c r="N73" s="760">
        <v>7.7692129781499197E-3</v>
      </c>
      <c r="O73" s="760">
        <v>2.4246214535701416E-3</v>
      </c>
      <c r="P73" s="760">
        <v>3.6523859981587581E-3</v>
      </c>
      <c r="Q73" s="760">
        <v>8.2870109630102107E-3</v>
      </c>
      <c r="R73" s="760">
        <v>1.4227064686456181E-4</v>
      </c>
      <c r="S73" s="760">
        <v>1.2658841953851807E-2</v>
      </c>
      <c r="T73" s="760">
        <v>1.4227064686456181E-4</v>
      </c>
      <c r="U73" s="760">
        <v>1.4227064686456181E-4</v>
      </c>
      <c r="V73" s="760">
        <v>3.0403262702626721E-2</v>
      </c>
      <c r="W73" s="760">
        <v>1.4279994661684059E-2</v>
      </c>
    </row>
    <row r="74" spans="1:23" s="760" customFormat="1">
      <c r="A74" s="761">
        <v>43936</v>
      </c>
      <c r="B74" s="760">
        <v>1.4227064686456181E-4</v>
      </c>
      <c r="C74" s="760">
        <v>1.3461873282505366E-4</v>
      </c>
      <c r="D74" s="760">
        <v>1.4227064686456181E-4</v>
      </c>
      <c r="E74" s="760">
        <v>1.3640656150548658E-4</v>
      </c>
      <c r="F74" s="760">
        <v>7.6165890808632675E-4</v>
      </c>
      <c r="G74" s="760">
        <v>1.2460144605941359E-4</v>
      </c>
      <c r="H74" s="760">
        <v>8.2728134537912723E-5</v>
      </c>
      <c r="I74" s="760">
        <v>2.5275909992783507E-3</v>
      </c>
      <c r="J74" s="760">
        <v>1.4227064686456181E-4</v>
      </c>
      <c r="K74" s="760">
        <v>2.6059846454229429E-4</v>
      </c>
      <c r="L74" s="760">
        <v>1.4982053886283264E-3</v>
      </c>
      <c r="M74" s="760">
        <v>-4.3143163599422829E-3</v>
      </c>
      <c r="N74" s="760">
        <v>5.1486425518549872E-3</v>
      </c>
      <c r="O74" s="760">
        <v>-8.3384723918578096E-4</v>
      </c>
      <c r="P74" s="760">
        <v>2.5801341015241341E-3</v>
      </c>
      <c r="Q74" s="760">
        <v>2.7407087697404187E-3</v>
      </c>
      <c r="R74" s="760">
        <v>1.4227064686456181E-4</v>
      </c>
      <c r="S74" s="760">
        <v>-1.044728324408728E-2</v>
      </c>
      <c r="T74" s="760">
        <v>1.4227064686456181E-4</v>
      </c>
      <c r="U74" s="760">
        <v>1.4227064686456181E-4</v>
      </c>
      <c r="V74" s="760">
        <v>-2.389724324469289E-2</v>
      </c>
      <c r="W74" s="760">
        <v>-4.4736842105264074E-3</v>
      </c>
    </row>
    <row r="75" spans="1:23" s="760" customFormat="1">
      <c r="A75" s="761">
        <v>43937</v>
      </c>
      <c r="B75" s="760">
        <v>1.4227064686456181E-4</v>
      </c>
      <c r="C75" s="760">
        <v>1.3944623513095777E-4</v>
      </c>
      <c r="D75" s="760">
        <v>1.4227064686456181E-4</v>
      </c>
      <c r="E75" s="760">
        <v>1.7077637387541422E-4</v>
      </c>
      <c r="F75" s="760">
        <v>8.965285152053859E-4</v>
      </c>
      <c r="G75" s="760">
        <v>1.4003116354719403E-3</v>
      </c>
      <c r="H75" s="760">
        <v>-4.9112515002991408E-4</v>
      </c>
      <c r="I75" s="760">
        <v>3.1201429940368453E-3</v>
      </c>
      <c r="J75" s="760">
        <v>1.4227064686456181E-4</v>
      </c>
      <c r="K75" s="760">
        <v>3.1774281436569574E-4</v>
      </c>
      <c r="L75" s="760">
        <v>-1.1909302924528742E-4</v>
      </c>
      <c r="M75" s="760">
        <v>2.5499500652252927E-3</v>
      </c>
      <c r="N75" s="760">
        <v>3.3691643375426406E-3</v>
      </c>
      <c r="O75" s="760">
        <v>2.491621547302536E-4</v>
      </c>
      <c r="P75" s="760">
        <v>5.1279912454744725E-3</v>
      </c>
      <c r="Q75" s="760">
        <v>3.7667638528677827E-3</v>
      </c>
      <c r="R75" s="760">
        <v>1.4227064686456181E-4</v>
      </c>
      <c r="S75" s="760">
        <v>-8.6490627704690626E-3</v>
      </c>
      <c r="T75" s="760">
        <v>1.4227064686456181E-4</v>
      </c>
      <c r="U75" s="760">
        <v>1.4227064686456181E-4</v>
      </c>
      <c r="V75" s="760">
        <v>4.5583338167107801E-3</v>
      </c>
      <c r="W75" s="760">
        <v>2.6962727993655955E-2</v>
      </c>
    </row>
    <row r="76" spans="1:23" s="760" customFormat="1">
      <c r="A76" s="761">
        <v>43938</v>
      </c>
      <c r="B76" s="760">
        <v>1.4227064686456181E-4</v>
      </c>
      <c r="C76" s="760">
        <v>1.4184926582005986E-4</v>
      </c>
      <c r="D76" s="760">
        <v>1.4227064686456181E-4</v>
      </c>
      <c r="E76" s="760">
        <v>1.3869568941959898E-4</v>
      </c>
      <c r="F76" s="760">
        <v>1.2759594413906949E-3</v>
      </c>
      <c r="G76" s="760">
        <v>9.1008016033766737E-4</v>
      </c>
      <c r="H76" s="760">
        <v>4.2838411741152882E-4</v>
      </c>
      <c r="I76" s="760">
        <v>4.3035142451881558E-3</v>
      </c>
      <c r="J76" s="760">
        <v>1.4227064686456181E-4</v>
      </c>
      <c r="K76" s="760">
        <v>2.5766813287875223E-4</v>
      </c>
      <c r="L76" s="760">
        <v>1.5639133263583016E-3</v>
      </c>
      <c r="M76" s="760">
        <v>3.2499241335770535E-4</v>
      </c>
      <c r="N76" s="760">
        <v>-4.5093356189436218E-3</v>
      </c>
      <c r="O76" s="760">
        <v>2.4189719429266177E-3</v>
      </c>
      <c r="P76" s="760">
        <v>-6.6253504361072357E-3</v>
      </c>
      <c r="Q76" s="760">
        <v>-3.8358633564768985E-3</v>
      </c>
      <c r="R76" s="760">
        <v>1.4227064686456181E-4</v>
      </c>
      <c r="S76" s="760">
        <v>1.2397508503474208E-2</v>
      </c>
      <c r="T76" s="760">
        <v>1.4227064686456181E-4</v>
      </c>
      <c r="U76" s="760">
        <v>1.4227064686456181E-4</v>
      </c>
      <c r="V76" s="760">
        <v>2.92877294699041E-2</v>
      </c>
      <c r="W76" s="760">
        <v>-1.3513513513513487E-2</v>
      </c>
    </row>
    <row r="77" spans="1:23" s="760" customFormat="1">
      <c r="A77" s="761">
        <v>43941</v>
      </c>
      <c r="B77" s="760">
        <v>1.4227064686456181E-4</v>
      </c>
      <c r="C77" s="760">
        <v>1.4272623251643246E-4</v>
      </c>
      <c r="D77" s="760">
        <v>1.4227064686456181E-4</v>
      </c>
      <c r="E77" s="760">
        <v>1.5907005200377355E-4</v>
      </c>
      <c r="F77" s="760">
        <v>1.3332520740187981E-3</v>
      </c>
      <c r="G77" s="760">
        <v>9.6118563823499592E-4</v>
      </c>
      <c r="H77" s="760">
        <v>9.6098014772150187E-4</v>
      </c>
      <c r="I77" s="760">
        <v>1.2161146450793137E-3</v>
      </c>
      <c r="J77" s="760">
        <v>1.4227064686456181E-4</v>
      </c>
      <c r="K77" s="760">
        <v>7.5478409579043948E-4</v>
      </c>
      <c r="L77" s="760">
        <v>2.3902745770931766E-4</v>
      </c>
      <c r="M77" s="760">
        <v>3.6367460332049628E-3</v>
      </c>
      <c r="N77" s="760">
        <v>3.8491022365625405E-3</v>
      </c>
      <c r="O77" s="760">
        <v>2.2903821315463091E-3</v>
      </c>
      <c r="P77" s="760">
        <v>1.1533147182409609E-2</v>
      </c>
      <c r="Q77" s="760">
        <v>-1.0772002545729187E-3</v>
      </c>
      <c r="R77" s="760">
        <v>1.4227064686456181E-4</v>
      </c>
      <c r="S77" s="760">
        <v>-4.454825496767123E-3</v>
      </c>
      <c r="T77" s="760">
        <v>1.4227064686456181E-4</v>
      </c>
      <c r="U77" s="760">
        <v>1.4227064686456181E-4</v>
      </c>
      <c r="V77" s="760">
        <v>-2.201675164089778E-2</v>
      </c>
      <c r="W77" s="760">
        <v>-5.5316373124592366E-2</v>
      </c>
    </row>
    <row r="78" spans="1:23" s="760" customFormat="1">
      <c r="A78" s="761">
        <v>43943</v>
      </c>
      <c r="B78" s="760">
        <v>1.4227064686456181E-4</v>
      </c>
      <c r="C78" s="760">
        <v>1.4180890760862042E-4</v>
      </c>
      <c r="D78" s="760">
        <v>1.4227064686456181E-4</v>
      </c>
      <c r="E78" s="760">
        <v>1.6778347542478755E-4</v>
      </c>
      <c r="F78" s="760">
        <v>-6.8367851337666208E-3</v>
      </c>
      <c r="G78" s="760">
        <v>2.0600142891162854E-3</v>
      </c>
      <c r="H78" s="760">
        <v>1.1300298413123855E-3</v>
      </c>
      <c r="I78" s="760">
        <v>2.0115871669548202E-3</v>
      </c>
      <c r="J78" s="760">
        <v>1.4227064686456181E-4</v>
      </c>
      <c r="K78" s="760">
        <v>3.5341986734649389E-4</v>
      </c>
      <c r="L78" s="760">
        <v>1.1215602206848807E-4</v>
      </c>
      <c r="M78" s="760">
        <v>2.6251813758915166E-3</v>
      </c>
      <c r="N78" s="760">
        <v>1.1971612241731044E-2</v>
      </c>
      <c r="O78" s="760">
        <v>3.9860154900195344E-3</v>
      </c>
      <c r="P78" s="760">
        <v>1.4742513857068706E-2</v>
      </c>
      <c r="Q78" s="760">
        <v>4.277110903472936E-3</v>
      </c>
      <c r="R78" s="760">
        <v>1.4227064686456181E-4</v>
      </c>
      <c r="S78" s="760">
        <v>2.5135245873768142E-2</v>
      </c>
      <c r="T78" s="760">
        <v>1.4227064686456181E-4</v>
      </c>
      <c r="U78" s="760">
        <v>1.4227064686456181E-4</v>
      </c>
      <c r="V78" s="760">
        <v>-6.3765737648386889E-3</v>
      </c>
      <c r="W78" s="760">
        <v>3.9773511945863982E-2</v>
      </c>
    </row>
    <row r="79" spans="1:23" s="760" customFormat="1">
      <c r="A79" s="761">
        <v>43944</v>
      </c>
      <c r="B79" s="760">
        <v>1.4227064686456181E-4</v>
      </c>
      <c r="C79" s="760">
        <v>1.3981577500410403E-4</v>
      </c>
      <c r="D79" s="760">
        <v>1.4227064686456181E-4</v>
      </c>
      <c r="E79" s="760">
        <v>1.5727062079951004E-4</v>
      </c>
      <c r="F79" s="760">
        <v>-9.0340485638573664E-4</v>
      </c>
      <c r="G79" s="760">
        <v>8.9547779469700828E-4</v>
      </c>
      <c r="H79" s="760">
        <v>-7.2585029104099696E-4</v>
      </c>
      <c r="I79" s="760">
        <v>3.4505686963726134E-3</v>
      </c>
      <c r="J79" s="760">
        <v>1.4227064686456181E-4</v>
      </c>
      <c r="K79" s="760">
        <v>2.8415012615168322E-4</v>
      </c>
      <c r="L79" s="760">
        <v>5.039578424173019E-4</v>
      </c>
      <c r="M79" s="760">
        <v>-7.4780347340297482E-4</v>
      </c>
      <c r="N79" s="760">
        <v>-3.9204078509627038E-3</v>
      </c>
      <c r="O79" s="760">
        <v>-5.2483630105837342E-4</v>
      </c>
      <c r="P79" s="760">
        <v>-2.0344076588630911E-3</v>
      </c>
      <c r="Q79" s="760">
        <v>1.8117411143145912E-3</v>
      </c>
      <c r="R79" s="760">
        <v>1.4227064686456181E-4</v>
      </c>
      <c r="S79" s="760">
        <v>-1.1768783720975562E-2</v>
      </c>
      <c r="T79" s="760">
        <v>1.4227064686456181E-4</v>
      </c>
      <c r="U79" s="760">
        <v>1.4227064686456181E-4</v>
      </c>
      <c r="V79" s="760">
        <v>-2.6913711036816723E-3</v>
      </c>
      <c r="W79" s="760">
        <v>3.9978748837826927E-2</v>
      </c>
    </row>
    <row r="80" spans="1:23" s="760" customFormat="1">
      <c r="A80" s="761">
        <v>43945</v>
      </c>
      <c r="B80" s="760">
        <v>1.4227064686456181E-4</v>
      </c>
      <c r="C80" s="760">
        <v>1.4230700184536538E-4</v>
      </c>
      <c r="D80" s="760">
        <v>1.4227064686456181E-4</v>
      </c>
      <c r="E80" s="760">
        <v>1.5782828282828731E-4</v>
      </c>
      <c r="F80" s="760">
        <v>-4.1694928463106296E-3</v>
      </c>
      <c r="G80" s="760">
        <v>2.7001425546366864E-3</v>
      </c>
      <c r="H80" s="760">
        <v>1.4382067307867619E-3</v>
      </c>
      <c r="I80" s="760">
        <v>3.2485502389132392E-3</v>
      </c>
      <c r="J80" s="760">
        <v>1.4227064686456181E-4</v>
      </c>
      <c r="K80" s="760">
        <v>3.6732243139181442E-4</v>
      </c>
      <c r="L80" s="760">
        <v>-6.9734522778919228E-5</v>
      </c>
      <c r="M80" s="760">
        <v>8.0673663692709674E-3</v>
      </c>
      <c r="N80" s="760">
        <v>-1.0353358504015864E-2</v>
      </c>
      <c r="O80" s="760">
        <v>-2.8744220494605344E-3</v>
      </c>
      <c r="P80" s="760">
        <v>-1.7329405263888931E-2</v>
      </c>
      <c r="Q80" s="760">
        <v>-4.8483296845752699E-3</v>
      </c>
      <c r="R80" s="760">
        <v>1.4227064686456181E-4</v>
      </c>
      <c r="S80" s="760">
        <v>-5.0654834227255363E-2</v>
      </c>
      <c r="T80" s="760">
        <v>1.4227064686456181E-4</v>
      </c>
      <c r="U80" s="760">
        <v>1.4227064686456181E-4</v>
      </c>
      <c r="V80" s="760">
        <v>1.8325120417915786E-2</v>
      </c>
      <c r="W80" s="760">
        <v>2.4010217113665577E-2</v>
      </c>
    </row>
    <row r="81" spans="1:23" s="760" customFormat="1">
      <c r="A81" s="761">
        <v>43948</v>
      </c>
      <c r="B81" s="760">
        <v>1.4227064686456181E-4</v>
      </c>
      <c r="C81" s="760">
        <v>1.4228675344396535E-4</v>
      </c>
      <c r="D81" s="760">
        <v>1.4227064686456181E-4</v>
      </c>
      <c r="E81" s="760">
        <v>1.4615737131018491E-4</v>
      </c>
      <c r="F81" s="760">
        <v>-6.8592037434924702E-3</v>
      </c>
      <c r="G81" s="760">
        <v>1.2238018033106091E-3</v>
      </c>
      <c r="H81" s="760">
        <v>6.83308541564287E-4</v>
      </c>
      <c r="I81" s="760">
        <v>-9.9094123415999213E-4</v>
      </c>
      <c r="J81" s="760">
        <v>1.4227064686456181E-4</v>
      </c>
      <c r="K81" s="760">
        <v>3.8366391982136427E-4</v>
      </c>
      <c r="L81" s="760">
        <v>-1.7353567508759937E-4</v>
      </c>
      <c r="M81" s="760">
        <v>6.9093995889395465E-3</v>
      </c>
      <c r="N81" s="760">
        <v>1.9005878210864857E-3</v>
      </c>
      <c r="O81" s="760">
        <v>-5.0513071899338513E-4</v>
      </c>
      <c r="P81" s="760">
        <v>-4.7075434446642861E-3</v>
      </c>
      <c r="Q81" s="760">
        <v>4.7179582950969134E-3</v>
      </c>
      <c r="R81" s="760">
        <v>1.4227064686456181E-4</v>
      </c>
      <c r="S81" s="760">
        <v>3.0485228711029988E-2</v>
      </c>
      <c r="T81" s="760">
        <v>1.4227064686456181E-4</v>
      </c>
      <c r="U81" s="760">
        <v>1.4227064686456181E-4</v>
      </c>
      <c r="V81" s="760">
        <v>1.416385298819467E-2</v>
      </c>
      <c r="W81" s="760">
        <v>-3.7041656273385071E-2</v>
      </c>
    </row>
    <row r="82" spans="1:23" s="760" customFormat="1">
      <c r="A82" s="761">
        <v>43949</v>
      </c>
      <c r="B82" s="760">
        <v>1.4227064686456181E-4</v>
      </c>
      <c r="C82" s="760">
        <v>1.4208722093522752E-4</v>
      </c>
      <c r="D82" s="760">
        <v>1.4227064686456181E-4</v>
      </c>
      <c r="E82" s="760">
        <v>1.5778031623603361E-4</v>
      </c>
      <c r="F82" s="760">
        <v>9.5621251082156355E-4</v>
      </c>
      <c r="G82" s="760">
        <v>1.0491388951772151E-3</v>
      </c>
      <c r="H82" s="760">
        <v>2.2761398327575399E-4</v>
      </c>
      <c r="I82" s="760">
        <v>7.5611096695715752E-4</v>
      </c>
      <c r="J82" s="760">
        <v>1.4227064686456181E-4</v>
      </c>
      <c r="K82" s="760">
        <v>3.047798761586229E-4</v>
      </c>
      <c r="L82" s="760">
        <v>3.3216763705889996E-4</v>
      </c>
      <c r="M82" s="760">
        <v>-2.6984940777735611E-3</v>
      </c>
      <c r="N82" s="760">
        <v>-6.5468184470407476E-4</v>
      </c>
      <c r="O82" s="760">
        <v>3.279035202584657E-3</v>
      </c>
      <c r="P82" s="760">
        <v>5.2738067769388941E-3</v>
      </c>
      <c r="Q82" s="760">
        <v>2.5915302263399553E-3</v>
      </c>
      <c r="R82" s="760">
        <v>1.4227064686456181E-4</v>
      </c>
      <c r="S82" s="760">
        <v>3.0538021030565465E-2</v>
      </c>
      <c r="T82" s="760">
        <v>1.4227064686456181E-4</v>
      </c>
      <c r="U82" s="760">
        <v>1.4227064686456181E-4</v>
      </c>
      <c r="V82" s="760">
        <v>-4.8380292700767047E-4</v>
      </c>
      <c r="W82" s="760">
        <v>-1.4376376117083312E-2</v>
      </c>
    </row>
    <row r="83" spans="1:23" s="760" customFormat="1">
      <c r="A83" s="761">
        <v>43950</v>
      </c>
      <c r="B83" s="760">
        <v>1.4227064686456181E-4</v>
      </c>
      <c r="C83" s="760">
        <v>1.3973659785748715E-4</v>
      </c>
      <c r="D83" s="760">
        <v>1.4227064686456181E-4</v>
      </c>
      <c r="E83" s="760">
        <v>1.5775542553519983E-4</v>
      </c>
      <c r="F83" s="760">
        <v>4.462057507314432E-3</v>
      </c>
      <c r="G83" s="760">
        <v>1.0741981486324104E-3</v>
      </c>
      <c r="H83" s="760">
        <v>-5.2199344475756249E-4</v>
      </c>
      <c r="I83" s="760">
        <v>1.0935035357646505E-3</v>
      </c>
      <c r="J83" s="760">
        <v>1.4227064686456181E-4</v>
      </c>
      <c r="K83" s="760">
        <v>4.0734141973386429E-4</v>
      </c>
      <c r="L83" s="760">
        <v>2.8964846839230063E-4</v>
      </c>
      <c r="M83" s="760">
        <v>-5.7638959622763331E-4</v>
      </c>
      <c r="N83" s="760">
        <v>-6.7429424252780645E-3</v>
      </c>
      <c r="O83" s="760">
        <v>9.0803158401797646E-4</v>
      </c>
      <c r="P83" s="760">
        <v>8.8573419249993179E-4</v>
      </c>
      <c r="Q83" s="760">
        <v>1.7510839665237921E-3</v>
      </c>
      <c r="R83" s="760">
        <v>1.4227064686456181E-4</v>
      </c>
      <c r="S83" s="760">
        <v>2.5688360502647667E-2</v>
      </c>
      <c r="T83" s="760">
        <v>1.4227064686456181E-4</v>
      </c>
      <c r="U83" s="760">
        <v>1.4227064686456181E-4</v>
      </c>
      <c r="V83" s="760">
        <v>2.3926387007342287E-2</v>
      </c>
      <c r="W83" s="760">
        <v>5.7818659658346316E-3</v>
      </c>
    </row>
    <row r="84" spans="1:23" s="760" customFormat="1">
      <c r="A84" s="761">
        <v>43951</v>
      </c>
      <c r="B84" s="760">
        <v>1.4227064686456181E-4</v>
      </c>
      <c r="C84" s="760">
        <v>1.4097174972738102E-4</v>
      </c>
      <c r="D84" s="760">
        <v>1.4227064686456181E-4</v>
      </c>
      <c r="E84" s="760">
        <v>1.513281959351076E-4</v>
      </c>
      <c r="F84" s="760">
        <v>9.6761590223826133E-4</v>
      </c>
      <c r="G84" s="760">
        <v>1.4076873214576846E-3</v>
      </c>
      <c r="H84" s="760">
        <v>2.888800375075995E-4</v>
      </c>
      <c r="I84" s="760">
        <v>1.4094809953690834E-3</v>
      </c>
      <c r="J84" s="760">
        <v>1.4227064686456181E-4</v>
      </c>
      <c r="K84" s="760">
        <v>1.1571208951188794E-4</v>
      </c>
      <c r="L84" s="760">
        <v>-2.3999157885573608E-3</v>
      </c>
      <c r="M84" s="760">
        <v>3.4785741006426729E-3</v>
      </c>
      <c r="N84" s="760">
        <v>-2.0130363551636998E-3</v>
      </c>
      <c r="O84" s="760">
        <v>3.4027729029828535E-4</v>
      </c>
      <c r="P84" s="760">
        <v>2.2240865900979845E-3</v>
      </c>
      <c r="Q84" s="760">
        <v>-1.8943968002849143E-4</v>
      </c>
      <c r="R84" s="760">
        <v>1.4227064686456181E-4</v>
      </c>
      <c r="S84" s="760">
        <v>-2.9542935321526076E-2</v>
      </c>
      <c r="T84" s="760">
        <v>1.4227064686456181E-4</v>
      </c>
      <c r="U84" s="760">
        <v>1.4227064686456181E-4</v>
      </c>
      <c r="V84" s="760">
        <v>-1.7933179665203358E-2</v>
      </c>
      <c r="W84" s="760">
        <v>-4.4421217663966894E-3</v>
      </c>
    </row>
    <row r="85" spans="1:23" s="760" customFormat="1">
      <c r="A85" s="761">
        <v>43955</v>
      </c>
      <c r="B85" s="760">
        <v>1.4227064686456181E-4</v>
      </c>
      <c r="C85" s="760">
        <v>1.4139991471195934E-4</v>
      </c>
      <c r="D85" s="760">
        <v>1.4227064686456181E-4</v>
      </c>
      <c r="E85" s="760">
        <v>1.4606780805181963E-4</v>
      </c>
      <c r="F85" s="760">
        <v>4.7427136524635927E-4</v>
      </c>
      <c r="G85" s="760">
        <v>4.5033177246378564E-4</v>
      </c>
      <c r="H85" s="760">
        <v>8.1920761883824689E-4</v>
      </c>
      <c r="I85" s="760">
        <v>6.0059391950928465E-4</v>
      </c>
      <c r="J85" s="760">
        <v>1.4227064686456181E-4</v>
      </c>
      <c r="K85" s="760">
        <v>3.8445889362814789E-4</v>
      </c>
      <c r="L85" s="760">
        <v>6.2325222441428352E-5</v>
      </c>
      <c r="M85" s="760">
        <v>4.5114117979316859E-4</v>
      </c>
      <c r="N85" s="760">
        <v>5.3883975888595614E-3</v>
      </c>
      <c r="O85" s="760">
        <v>-8.4386228452970613E-4</v>
      </c>
      <c r="P85" s="760">
        <v>-2.5019806205217598E-3</v>
      </c>
      <c r="Q85" s="760">
        <v>-2.199733786645508E-3</v>
      </c>
      <c r="R85" s="760">
        <v>1.4227064686456181E-4</v>
      </c>
      <c r="S85" s="760">
        <v>-2.1613632847939046E-2</v>
      </c>
      <c r="T85" s="760">
        <v>1.4227064686456181E-4</v>
      </c>
      <c r="U85" s="760">
        <v>1.4227064686456181E-4</v>
      </c>
      <c r="V85" s="760">
        <v>-2.1837577291345944E-2</v>
      </c>
      <c r="W85" s="760">
        <v>-1.0498687664041939E-2</v>
      </c>
    </row>
    <row r="86" spans="1:23" s="760" customFormat="1">
      <c r="A86" s="761">
        <v>43956</v>
      </c>
      <c r="B86" s="760">
        <v>1.4227064686456181E-4</v>
      </c>
      <c r="C86" s="760">
        <v>1.4218627297712949E-4</v>
      </c>
      <c r="D86" s="760">
        <v>1.4227064686456181E-4</v>
      </c>
      <c r="E86" s="760">
        <v>1.2335399512752865E-4</v>
      </c>
      <c r="F86" s="760">
        <v>1.4958365834361054E-4</v>
      </c>
      <c r="G86" s="760">
        <v>7.4460602348414007E-4</v>
      </c>
      <c r="H86" s="760">
        <v>1.0138462279687399E-3</v>
      </c>
      <c r="I86" s="760">
        <v>7.3796491326305613E-4</v>
      </c>
      <c r="J86" s="760">
        <v>1.4227064686456181E-4</v>
      </c>
      <c r="K86" s="760">
        <v>2.9131774910662322E-4</v>
      </c>
      <c r="L86" s="760">
        <v>-6.3939943744095729E-6</v>
      </c>
      <c r="M86" s="760">
        <v>3.6033218568567449E-3</v>
      </c>
      <c r="N86" s="760">
        <v>-1.1916936645944842E-3</v>
      </c>
      <c r="O86" s="760">
        <v>1.2868013582241211E-3</v>
      </c>
      <c r="P86" s="760">
        <v>2.685296484931321E-3</v>
      </c>
      <c r="Q86" s="760">
        <v>2.3202909276174299E-3</v>
      </c>
      <c r="R86" s="760">
        <v>1.4227064686456181E-4</v>
      </c>
      <c r="S86" s="760">
        <v>3.8441602394352348E-3</v>
      </c>
      <c r="T86" s="760">
        <v>1.4227064686456181E-4</v>
      </c>
      <c r="U86" s="760">
        <v>1.4227064686456181E-4</v>
      </c>
      <c r="V86" s="760">
        <v>1.1882538902478812E-2</v>
      </c>
      <c r="W86" s="760">
        <v>2.6923076923076827E-2</v>
      </c>
    </row>
    <row r="87" spans="1:23" s="760" customFormat="1">
      <c r="A87" s="761">
        <v>43957</v>
      </c>
      <c r="B87" s="760">
        <v>1.4227064686456181E-4</v>
      </c>
      <c r="C87" s="760">
        <v>1.4395769166752892E-4</v>
      </c>
      <c r="D87" s="760">
        <v>1.4227064686456181E-4</v>
      </c>
      <c r="E87" s="760">
        <v>1.5300990259148328E-4</v>
      </c>
      <c r="F87" s="760">
        <v>5.1594378758967885E-4</v>
      </c>
      <c r="G87" s="760">
        <v>3.0434669292001004E-4</v>
      </c>
      <c r="H87" s="760">
        <v>3.2087277394454716E-5</v>
      </c>
      <c r="I87" s="760">
        <v>5.0649457920171059E-4</v>
      </c>
      <c r="J87" s="760">
        <v>1.4227064686456181E-4</v>
      </c>
      <c r="K87" s="760">
        <v>3.7345942742161853E-4</v>
      </c>
      <c r="L87" s="760">
        <v>-6.4000673665853824E-5</v>
      </c>
      <c r="M87" s="760">
        <v>-2.3131498057118449E-3</v>
      </c>
      <c r="N87" s="760">
        <v>5.7359303387194416E-3</v>
      </c>
      <c r="O87" s="760">
        <v>9.1422620381531594E-4</v>
      </c>
      <c r="P87" s="760">
        <v>1.2371610837651481E-3</v>
      </c>
      <c r="Q87" s="760">
        <v>3.5449006579511E-3</v>
      </c>
      <c r="R87" s="760">
        <v>1.4227064686456181E-4</v>
      </c>
      <c r="S87" s="760">
        <v>-7.5716136216678054E-3</v>
      </c>
      <c r="T87" s="760">
        <v>1.4227064686456181E-4</v>
      </c>
      <c r="U87" s="760">
        <v>1.4227064686456181E-4</v>
      </c>
      <c r="V87" s="760">
        <v>-8.4948957149574289E-3</v>
      </c>
      <c r="W87" s="760">
        <v>-1.6660209221232125E-2</v>
      </c>
    </row>
    <row r="88" spans="1:23" s="760" customFormat="1">
      <c r="A88" s="761">
        <v>43958</v>
      </c>
      <c r="B88" s="760">
        <v>1.1344872391472194E-4</v>
      </c>
      <c r="C88" s="760">
        <v>1.4420567706396881E-4</v>
      </c>
      <c r="D88" s="760">
        <v>1.1344872391472194E-4</v>
      </c>
      <c r="E88" s="760">
        <v>3.1818863990928925E-4</v>
      </c>
      <c r="F88" s="760">
        <v>5.4411097840523226E-4</v>
      </c>
      <c r="G88" s="760">
        <v>5.2698153883667942E-4</v>
      </c>
      <c r="H88" s="760">
        <v>7.9594595433829518E-4</v>
      </c>
      <c r="I88" s="760">
        <v>5.3995996770517252E-4</v>
      </c>
      <c r="J88" s="760">
        <v>1.1344872391472194E-4</v>
      </c>
      <c r="K88" s="760">
        <v>3.5470013747662676E-4</v>
      </c>
      <c r="L88" s="760">
        <v>2.0842269594667506E-4</v>
      </c>
      <c r="M88" s="760">
        <v>4.0296440439917536E-3</v>
      </c>
      <c r="N88" s="760">
        <v>-1.8075563576903653E-3</v>
      </c>
      <c r="O88" s="760">
        <v>9.3589930129733823E-3</v>
      </c>
      <c r="P88" s="760">
        <v>6.8049965196284035E-3</v>
      </c>
      <c r="Q88" s="760">
        <v>5.2342614862359582E-3</v>
      </c>
      <c r="R88" s="760">
        <v>1.1344872391472194E-4</v>
      </c>
      <c r="S88" s="760">
        <v>-1.9206633661922434E-2</v>
      </c>
      <c r="T88" s="760">
        <v>1.1344872391472194E-4</v>
      </c>
      <c r="U88" s="760">
        <v>1.1344872391472194E-4</v>
      </c>
      <c r="V88" s="760">
        <v>1.8653025022788317E-2</v>
      </c>
      <c r="W88" s="760">
        <v>-1.4972419227738398E-2</v>
      </c>
    </row>
    <row r="89" spans="1:23" s="760" customFormat="1">
      <c r="A89" s="761">
        <v>43959</v>
      </c>
      <c r="B89" s="760">
        <v>1.1344872391472194E-4</v>
      </c>
      <c r="C89" s="760">
        <v>1.287812821868517E-4</v>
      </c>
      <c r="D89" s="760">
        <v>1.1344872391472194E-4</v>
      </c>
      <c r="E89" s="760">
        <v>1.1804707112417212E-4</v>
      </c>
      <c r="F89" s="760">
        <v>-2.2901812448528069E-4</v>
      </c>
      <c r="G89" s="760">
        <v>3.1333426297552869E-4</v>
      </c>
      <c r="H89" s="760">
        <v>-1.4127405201077581E-3</v>
      </c>
      <c r="I89" s="760">
        <v>5.5713689589254045E-4</v>
      </c>
      <c r="J89" s="760">
        <v>1.1344872391472194E-4</v>
      </c>
      <c r="K89" s="760">
        <v>2.5253677042691436E-4</v>
      </c>
      <c r="L89" s="760">
        <v>-1.6055355986923647E-3</v>
      </c>
      <c r="M89" s="760">
        <v>5.7083156760517895E-4</v>
      </c>
      <c r="N89" s="760">
        <v>-3.1354552187367046E-3</v>
      </c>
      <c r="O89" s="760">
        <v>-7.5135591205899299E-4</v>
      </c>
      <c r="P89" s="760">
        <v>3.0503297186781353E-3</v>
      </c>
      <c r="Q89" s="760">
        <v>-7.5740839968752027E-5</v>
      </c>
      <c r="R89" s="760">
        <v>1.1344872391472194E-4</v>
      </c>
      <c r="S89" s="760">
        <v>2.4150224525103736E-2</v>
      </c>
      <c r="T89" s="760">
        <v>1.1344872391472194E-4</v>
      </c>
      <c r="U89" s="760">
        <v>1.1344872391472194E-4</v>
      </c>
      <c r="V89" s="760">
        <v>1.4896187969522412E-2</v>
      </c>
      <c r="W89" s="760">
        <v>2.0000000000000018E-3</v>
      </c>
    </row>
    <row r="90" spans="1:23" s="760" customFormat="1">
      <c r="A90" s="761">
        <v>43962</v>
      </c>
      <c r="B90" s="760">
        <v>1.1344872391472194E-4</v>
      </c>
      <c r="C90" s="760">
        <v>9.8588271470134714E-5</v>
      </c>
      <c r="D90" s="760">
        <v>1.1344872391472194E-4</v>
      </c>
      <c r="E90" s="760">
        <v>1.3082490627125409E-4</v>
      </c>
      <c r="F90" s="760">
        <v>1.9469153137010586E-3</v>
      </c>
      <c r="G90" s="760">
        <v>2.7964511103917289E-4</v>
      </c>
      <c r="H90" s="760">
        <v>7.0944095017511088E-5</v>
      </c>
      <c r="I90" s="760">
        <v>6.062242376523308E-4</v>
      </c>
      <c r="J90" s="760">
        <v>1.1344872391472194E-4</v>
      </c>
      <c r="K90" s="760">
        <v>5.3285887630383222E-4</v>
      </c>
      <c r="L90" s="760">
        <v>2.255283038277156E-5</v>
      </c>
      <c r="M90" s="760">
        <v>7.1722438488275309E-4</v>
      </c>
      <c r="N90" s="760">
        <v>1.7367429548689195E-3</v>
      </c>
      <c r="O90" s="760">
        <v>1.6557568463366756E-3</v>
      </c>
      <c r="P90" s="760">
        <v>-1.3497547570263668E-3</v>
      </c>
      <c r="Q90" s="760">
        <v>1.0459181679260965E-3</v>
      </c>
      <c r="R90" s="760">
        <v>1.1344872391472194E-4</v>
      </c>
      <c r="S90" s="760">
        <v>-1.7269002906279307E-2</v>
      </c>
      <c r="T90" s="760">
        <v>1.1344872391472194E-4</v>
      </c>
      <c r="U90" s="760">
        <v>1.1344872391472194E-4</v>
      </c>
      <c r="V90" s="760">
        <v>-1.0922497838321554E-3</v>
      </c>
      <c r="W90" s="760">
        <v>1.4637391882900808E-2</v>
      </c>
    </row>
    <row r="91" spans="1:23" s="760" customFormat="1">
      <c r="A91" s="761">
        <v>43963</v>
      </c>
      <c r="B91" s="760">
        <v>1.1344872391472194E-4</v>
      </c>
      <c r="C91" s="760">
        <v>1.1299376349627188E-4</v>
      </c>
      <c r="D91" s="760">
        <v>1.1344872391472194E-4</v>
      </c>
      <c r="E91" s="760">
        <v>9.9413922948876632E-5</v>
      </c>
      <c r="F91" s="760">
        <v>1.8748252718570058E-4</v>
      </c>
      <c r="G91" s="760">
        <v>9.8226219180652663E-5</v>
      </c>
      <c r="H91" s="760">
        <v>-1.3203986050380756E-4</v>
      </c>
      <c r="I91" s="760">
        <v>4.9634494701122911E-4</v>
      </c>
      <c r="J91" s="760">
        <v>1.1344872391472194E-4</v>
      </c>
      <c r="K91" s="760">
        <v>2.0659590519556126E-4</v>
      </c>
      <c r="L91" s="760">
        <v>9.5152675442911061E-5</v>
      </c>
      <c r="M91" s="760">
        <v>-2.1513174944612912E-3</v>
      </c>
      <c r="N91" s="760">
        <v>-1.0627000069270975E-3</v>
      </c>
      <c r="O91" s="760">
        <v>-1.6059922557313255E-3</v>
      </c>
      <c r="P91" s="760">
        <v>-3.404460329552883E-3</v>
      </c>
      <c r="Q91" s="760">
        <v>3.287858543805644E-3</v>
      </c>
      <c r="R91" s="760">
        <v>1.1344872391472194E-4</v>
      </c>
      <c r="S91" s="760">
        <v>-1.6322345022671048E-2</v>
      </c>
      <c r="T91" s="760">
        <v>1.1344872391472194E-4</v>
      </c>
      <c r="U91" s="760">
        <v>1.1344872391472194E-4</v>
      </c>
      <c r="V91" s="760">
        <v>-2.5890941340167228E-2</v>
      </c>
      <c r="W91" s="760">
        <v>-2.2163934426229437E-2</v>
      </c>
    </row>
    <row r="92" spans="1:23" s="760" customFormat="1">
      <c r="A92" s="761">
        <v>43964</v>
      </c>
      <c r="B92" s="760">
        <v>1.1344872391472194E-4</v>
      </c>
      <c r="C92" s="760">
        <v>1.1468197908315325E-4</v>
      </c>
      <c r="D92" s="760">
        <v>1.1344872391472194E-4</v>
      </c>
      <c r="E92" s="760">
        <v>1.8776318818414239E-4</v>
      </c>
      <c r="F92" s="760">
        <v>-7.235378306711393E-4</v>
      </c>
      <c r="G92" s="760">
        <v>2.2665362708762515E-4</v>
      </c>
      <c r="H92" s="760">
        <v>-3.9927912251802589E-4</v>
      </c>
      <c r="I92" s="760">
        <v>5.0789593006217437E-4</v>
      </c>
      <c r="J92" s="760">
        <v>1.1344872391472194E-4</v>
      </c>
      <c r="K92" s="760">
        <v>2.9416664691317429E-4</v>
      </c>
      <c r="L92" s="760">
        <v>2.6454175283885384E-4</v>
      </c>
      <c r="M92" s="760">
        <v>1.4280180470092052E-3</v>
      </c>
      <c r="N92" s="760">
        <v>1.503623890783512E-3</v>
      </c>
      <c r="O92" s="760">
        <v>1.0315609365771916E-3</v>
      </c>
      <c r="P92" s="760">
        <v>-1.7294775608472923E-3</v>
      </c>
      <c r="Q92" s="760">
        <v>-1.8586972651002398E-5</v>
      </c>
      <c r="R92" s="760">
        <v>1.1344872391472194E-4</v>
      </c>
      <c r="S92" s="760">
        <v>1.3737835279381549E-4</v>
      </c>
      <c r="T92" s="760">
        <v>1.1344872391472194E-4</v>
      </c>
      <c r="U92" s="760">
        <v>1.1344872391472194E-4</v>
      </c>
      <c r="V92" s="760">
        <v>-1.2705006981807765E-2</v>
      </c>
      <c r="W92" s="760">
        <v>4.6539699570815385E-2</v>
      </c>
    </row>
    <row r="93" spans="1:23" s="760" customFormat="1">
      <c r="A93" s="761">
        <v>43965</v>
      </c>
      <c r="B93" s="760">
        <v>1.1344872391472194E-4</v>
      </c>
      <c r="C93" s="760">
        <v>1.1359464757054738E-4</v>
      </c>
      <c r="D93" s="760">
        <v>1.1344872391472194E-4</v>
      </c>
      <c r="E93" s="760">
        <v>1.4820626825340355E-4</v>
      </c>
      <c r="F93" s="760">
        <v>-7.9024916225578501E-5</v>
      </c>
      <c r="G93" s="760">
        <v>1.0322992157041355E-4</v>
      </c>
      <c r="H93" s="760">
        <v>-3.9011319499593355E-4</v>
      </c>
      <c r="I93" s="760">
        <v>4.6037064861392807E-5</v>
      </c>
      <c r="J93" s="760">
        <v>1.1344872391472194E-4</v>
      </c>
      <c r="K93" s="760">
        <v>2.7984505192168996E-4</v>
      </c>
      <c r="L93" s="760">
        <v>4.0395403742388147E-4</v>
      </c>
      <c r="M93" s="760">
        <v>3.1842458448796407E-3</v>
      </c>
      <c r="N93" s="760">
        <v>-2.461456363607728E-3</v>
      </c>
      <c r="O93" s="760">
        <v>1.194012995331617E-3</v>
      </c>
      <c r="P93" s="760">
        <v>-4.5793198257455536E-3</v>
      </c>
      <c r="Q93" s="760">
        <v>-4.7318070888299202E-3</v>
      </c>
      <c r="R93" s="760">
        <v>1.1344872391472194E-4</v>
      </c>
      <c r="S93" s="760">
        <v>1.5104684709195348E-2</v>
      </c>
      <c r="T93" s="760">
        <v>1.1344872391472194E-4</v>
      </c>
      <c r="U93" s="760">
        <v>1.1344872391472194E-4</v>
      </c>
      <c r="V93" s="760">
        <v>1.2474349155299658E-2</v>
      </c>
      <c r="W93" s="760">
        <v>-4.8699218249390608E-3</v>
      </c>
    </row>
    <row r="94" spans="1:23" s="760" customFormat="1">
      <c r="A94" s="761">
        <v>43966</v>
      </c>
      <c r="B94" s="760">
        <v>1.1344872391472194E-4</v>
      </c>
      <c r="C94" s="760">
        <v>1.1358174529241261E-4</v>
      </c>
      <c r="D94" s="760">
        <v>1.1344872391472194E-4</v>
      </c>
      <c r="E94" s="760">
        <v>9.2978388335884787E-5</v>
      </c>
      <c r="F94" s="760">
        <v>1.7202151610984373E-4</v>
      </c>
      <c r="G94" s="760">
        <v>8.6099973314035516E-4</v>
      </c>
      <c r="H94" s="760">
        <v>-4.9754956837677611E-5</v>
      </c>
      <c r="I94" s="760">
        <v>-2.4053002729296225E-4</v>
      </c>
      <c r="J94" s="760">
        <v>1.1344872391472194E-4</v>
      </c>
      <c r="K94" s="760">
        <v>2.4343558939565746E-4</v>
      </c>
      <c r="L94" s="760">
        <v>1.8711182708819329E-4</v>
      </c>
      <c r="M94" s="760">
        <v>2.0268463513510859E-3</v>
      </c>
      <c r="N94" s="760">
        <v>-1.7539157478779765E-3</v>
      </c>
      <c r="O94" s="760">
        <v>-2.2130457490076028E-3</v>
      </c>
      <c r="P94" s="760">
        <v>2.8461628197877786E-3</v>
      </c>
      <c r="Q94" s="760">
        <v>-6.1640830570288685E-3</v>
      </c>
      <c r="R94" s="760">
        <v>1.1344872391472194E-4</v>
      </c>
      <c r="S94" s="760">
        <v>-2.1811479721589366E-2</v>
      </c>
      <c r="T94" s="760">
        <v>1.1344872391472194E-4</v>
      </c>
      <c r="U94" s="760">
        <v>1.1344872391472194E-4</v>
      </c>
      <c r="V94" s="760">
        <v>-1.9365659002457125E-4</v>
      </c>
      <c r="W94" s="760">
        <v>1.0302640051513157E-2</v>
      </c>
    </row>
    <row r="95" spans="1:23" s="760" customFormat="1">
      <c r="A95" s="761">
        <v>43969</v>
      </c>
      <c r="B95" s="760">
        <v>1.1344872391472194E-4</v>
      </c>
      <c r="C95" s="760">
        <v>1.1526924631710678E-4</v>
      </c>
      <c r="D95" s="760">
        <v>1.1344872391472194E-4</v>
      </c>
      <c r="E95" s="760">
        <v>1.0226671857482827E-4</v>
      </c>
      <c r="F95" s="760">
        <v>1.6141086599752441E-5</v>
      </c>
      <c r="G95" s="760">
        <v>2.0961477834502418E-4</v>
      </c>
      <c r="H95" s="760">
        <v>-6.8364639051299303E-4</v>
      </c>
      <c r="I95" s="760">
        <v>-3.4467856698217059E-4</v>
      </c>
      <c r="J95" s="760">
        <v>1.1344872391472194E-4</v>
      </c>
      <c r="K95" s="760">
        <v>5.3336913119239604E-4</v>
      </c>
      <c r="L95" s="760">
        <v>4.2708112781197904E-4</v>
      </c>
      <c r="M95" s="760">
        <v>2.9216981520474583E-4</v>
      </c>
      <c r="N95" s="760">
        <v>-8.0302748725424866E-3</v>
      </c>
      <c r="O95" s="760">
        <v>-3.7723473456381384E-3</v>
      </c>
      <c r="P95" s="760">
        <v>-5.7599797901441985E-4</v>
      </c>
      <c r="Q95" s="760">
        <v>-1.4377236629812273E-3</v>
      </c>
      <c r="R95" s="760">
        <v>1.1344872391472194E-4</v>
      </c>
      <c r="S95" s="760">
        <v>4.0770820758464277E-2</v>
      </c>
      <c r="T95" s="760">
        <v>1.1344872391472194E-4</v>
      </c>
      <c r="U95" s="760">
        <v>1.1344872391472194E-4</v>
      </c>
      <c r="V95" s="760">
        <v>3.4893033590060574E-2</v>
      </c>
      <c r="W95" s="760">
        <v>1.937539834289348E-2</v>
      </c>
    </row>
    <row r="96" spans="1:23" s="760" customFormat="1">
      <c r="A96" s="761">
        <v>43970</v>
      </c>
      <c r="B96" s="760">
        <v>1.1344872391472194E-4</v>
      </c>
      <c r="C96" s="760">
        <v>1.1355575645799476E-4</v>
      </c>
      <c r="D96" s="760">
        <v>1.1344872391472194E-4</v>
      </c>
      <c r="E96" s="760">
        <v>1.1910530419489973E-4</v>
      </c>
      <c r="F96" s="760">
        <v>-1.47990667141773E-4</v>
      </c>
      <c r="G96" s="760">
        <v>9.6402590630928486E-5</v>
      </c>
      <c r="H96" s="760">
        <v>-4.0144374523143345E-4</v>
      </c>
      <c r="I96" s="760">
        <v>-1.416736759743964E-4</v>
      </c>
      <c r="J96" s="760">
        <v>1.1344872391472194E-4</v>
      </c>
      <c r="K96" s="760">
        <v>2.5495723694612948E-4</v>
      </c>
      <c r="L96" s="760">
        <v>-4.8662040220359692E-5</v>
      </c>
      <c r="M96" s="760">
        <v>9.6861049181296011E-4</v>
      </c>
      <c r="N96" s="760">
        <v>-9.7455488507947052E-4</v>
      </c>
      <c r="O96" s="760">
        <v>-8.1205433790088044E-4</v>
      </c>
      <c r="P96" s="760">
        <v>-6.5754046050248149E-6</v>
      </c>
      <c r="Q96" s="760">
        <v>9.0618151666843616E-4</v>
      </c>
      <c r="R96" s="760">
        <v>1.1344872391472194E-4</v>
      </c>
      <c r="S96" s="760">
        <v>-3.5087539350611152E-3</v>
      </c>
      <c r="T96" s="760">
        <v>1.1344872391472194E-4</v>
      </c>
      <c r="U96" s="760">
        <v>1.1344872391472194E-4</v>
      </c>
      <c r="V96" s="760">
        <v>-9.7248314730908891E-3</v>
      </c>
      <c r="W96" s="760">
        <v>-3.7514067775412663E-4</v>
      </c>
    </row>
    <row r="97" spans="1:23" s="760" customFormat="1">
      <c r="A97" s="761">
        <v>43971</v>
      </c>
      <c r="B97" s="760">
        <v>1.1344872391472194E-4</v>
      </c>
      <c r="C97" s="760">
        <v>1.1425865726288897E-4</v>
      </c>
      <c r="D97" s="760">
        <v>1.1344872391472194E-4</v>
      </c>
      <c r="E97" s="760">
        <v>1.2199578126970145E-4</v>
      </c>
      <c r="F97" s="760">
        <v>1.3365674236265335E-4</v>
      </c>
      <c r="G97" s="760">
        <v>1.2153937582404239E-4</v>
      </c>
      <c r="H97" s="760">
        <v>-2.4179317136652223E-4</v>
      </c>
      <c r="I97" s="760">
        <v>1.4097553428094045E-4</v>
      </c>
      <c r="J97" s="760">
        <v>1.1344872391472194E-4</v>
      </c>
      <c r="K97" s="760">
        <v>1.8623524982519513E-4</v>
      </c>
      <c r="L97" s="760">
        <v>4.406944250194833E-4</v>
      </c>
      <c r="M97" s="760">
        <v>4.3580684049904228E-4</v>
      </c>
      <c r="N97" s="760">
        <v>-2.3414215493000601E-4</v>
      </c>
      <c r="O97" s="760">
        <v>-7.5711376403164721E-5</v>
      </c>
      <c r="P97" s="760">
        <v>-2.1169526232167613E-4</v>
      </c>
      <c r="Q97" s="760">
        <v>-2.8018529882056775E-4</v>
      </c>
      <c r="R97" s="760">
        <v>1.1344872391472194E-4</v>
      </c>
      <c r="S97" s="760">
        <v>7.6799625330024046E-3</v>
      </c>
      <c r="T97" s="760">
        <v>1.1344872391472194E-4</v>
      </c>
      <c r="U97" s="760">
        <v>1.1344872391472194E-4</v>
      </c>
      <c r="V97" s="760">
        <v>1.6769843373952487E-2</v>
      </c>
      <c r="W97" s="760">
        <v>3.327495621716281E-2</v>
      </c>
    </row>
    <row r="98" spans="1:23" s="760" customFormat="1">
      <c r="A98" s="761">
        <v>43972</v>
      </c>
      <c r="B98" s="760">
        <v>1.1344872391472194E-4</v>
      </c>
      <c r="C98" s="760">
        <v>1.1370881935812704E-4</v>
      </c>
      <c r="D98" s="760">
        <v>1.1344872391472194E-4</v>
      </c>
      <c r="E98" s="760">
        <v>1.2023831582719247E-4</v>
      </c>
      <c r="F98" s="760">
        <v>2.4075423049607636E-4</v>
      </c>
      <c r="G98" s="760">
        <v>2.2544909627608689E-4</v>
      </c>
      <c r="H98" s="760">
        <v>6.2279394706710178E-5</v>
      </c>
      <c r="I98" s="760">
        <v>-6.2578569445248533E-6</v>
      </c>
      <c r="J98" s="760">
        <v>1.1344872391472194E-4</v>
      </c>
      <c r="K98" s="760">
        <v>2.2324002206985938E-4</v>
      </c>
      <c r="L98" s="760">
        <v>3.0187788001057037E-4</v>
      </c>
      <c r="M98" s="760">
        <v>-2.5217271556915444E-3</v>
      </c>
      <c r="N98" s="760">
        <v>-1.5244603757108566E-3</v>
      </c>
      <c r="O98" s="760">
        <v>-4.6855876623703718E-3</v>
      </c>
      <c r="P98" s="760">
        <v>1.4689415131003969E-3</v>
      </c>
      <c r="Q98" s="760">
        <v>2.8195426885095909E-3</v>
      </c>
      <c r="R98" s="760">
        <v>1.1344872391472194E-4</v>
      </c>
      <c r="S98" s="760">
        <v>1.840600725497854E-2</v>
      </c>
      <c r="T98" s="760">
        <v>1.1344872391472194E-4</v>
      </c>
      <c r="U98" s="760">
        <v>1.1344872391472194E-4</v>
      </c>
      <c r="V98" s="760">
        <v>-1.0349560555254489E-2</v>
      </c>
      <c r="W98" s="760">
        <v>-1.815980629539804E-3</v>
      </c>
    </row>
    <row r="99" spans="1:23" s="760" customFormat="1">
      <c r="A99" s="761">
        <v>43973</v>
      </c>
      <c r="B99" s="760">
        <v>1.1344872391472194E-4</v>
      </c>
      <c r="C99" s="760">
        <v>1.1351698335748672E-4</v>
      </c>
      <c r="D99" s="760">
        <v>1.1344872391472194E-4</v>
      </c>
      <c r="E99" s="760">
        <v>1.1964306871692365E-4</v>
      </c>
      <c r="F99" s="760">
        <v>1.5630936224875214E-4</v>
      </c>
      <c r="G99" s="760">
        <v>1.1395600795349736E-4</v>
      </c>
      <c r="H99" s="760">
        <v>-7.8570942970679347E-4</v>
      </c>
      <c r="I99" s="760">
        <v>3.7649965094277427E-4</v>
      </c>
      <c r="J99" s="760">
        <v>1.1344872391472194E-4</v>
      </c>
      <c r="K99" s="760">
        <v>2.4308505360437493E-4</v>
      </c>
      <c r="L99" s="760">
        <v>3.405788918831032E-4</v>
      </c>
      <c r="M99" s="760">
        <v>-2.1278616889719437E-5</v>
      </c>
      <c r="N99" s="760">
        <v>2.1460536504940286E-3</v>
      </c>
      <c r="O99" s="760">
        <v>1.3402021417083798E-3</v>
      </c>
      <c r="P99" s="760">
        <v>-2.0676424321881548E-3</v>
      </c>
      <c r="Q99" s="760">
        <v>-6.0036167662924633E-5</v>
      </c>
      <c r="R99" s="760">
        <v>1.1344872391472194E-4</v>
      </c>
      <c r="S99" s="760">
        <v>-4.3576471964911212E-3</v>
      </c>
      <c r="T99" s="760">
        <v>1.1344872391472194E-4</v>
      </c>
      <c r="U99" s="760">
        <v>1.1344872391472194E-4</v>
      </c>
      <c r="V99" s="760">
        <v>6.40122004927135E-3</v>
      </c>
      <c r="W99" s="760">
        <v>2.7046694966646578E-2</v>
      </c>
    </row>
    <row r="100" spans="1:23" s="760" customFormat="1">
      <c r="A100" s="761">
        <v>43976</v>
      </c>
      <c r="B100" s="760">
        <v>1.1344872391472194E-4</v>
      </c>
      <c r="C100" s="760">
        <v>1.1368298618275041E-4</v>
      </c>
      <c r="D100" s="760">
        <v>1.1344872391472194E-4</v>
      </c>
      <c r="E100" s="760">
        <v>1.817660224134876E-4</v>
      </c>
      <c r="F100" s="760">
        <v>4.5522966916711205E-4</v>
      </c>
      <c r="G100" s="760">
        <v>5.1609487097215023E-4</v>
      </c>
      <c r="H100" s="760">
        <v>9.930367968953302E-4</v>
      </c>
      <c r="I100" s="760">
        <v>2.2663517018850499E-5</v>
      </c>
      <c r="J100" s="760">
        <v>1.1344872391472194E-4</v>
      </c>
      <c r="K100" s="760">
        <v>2.9835032328451305E-5</v>
      </c>
      <c r="L100" s="760">
        <v>8.2997508096149808E-4</v>
      </c>
      <c r="M100" s="760">
        <v>3.6735949459845152E-3</v>
      </c>
      <c r="N100" s="760">
        <v>2.3382465667509678E-4</v>
      </c>
      <c r="O100" s="760">
        <v>-1.0624173139597293E-3</v>
      </c>
      <c r="P100" s="760">
        <v>6.1235626400280019E-4</v>
      </c>
      <c r="Q100" s="760">
        <v>4.317914348851426E-3</v>
      </c>
      <c r="R100" s="760">
        <v>1.1344872391472194E-4</v>
      </c>
      <c r="S100" s="760">
        <v>3.398830916000728E-2</v>
      </c>
      <c r="T100" s="760">
        <v>1.1344872391472194E-4</v>
      </c>
      <c r="U100" s="760">
        <v>1.1344872391472194E-4</v>
      </c>
      <c r="V100" s="760">
        <v>1.6583939653072033E-2</v>
      </c>
      <c r="W100" s="760">
        <v>-1.2163438828530992E-2</v>
      </c>
    </row>
    <row r="101" spans="1:23" s="760" customFormat="1">
      <c r="A101" s="761">
        <v>43977</v>
      </c>
      <c r="B101" s="760">
        <v>1.1344872391472194E-4</v>
      </c>
      <c r="C101" s="760">
        <v>1.1340176312923944E-4</v>
      </c>
      <c r="D101" s="760">
        <v>1.1344872391472194E-4</v>
      </c>
      <c r="E101" s="760">
        <v>1.1902639889393996E-4</v>
      </c>
      <c r="F101" s="760">
        <v>6.6224002738923815E-5</v>
      </c>
      <c r="G101" s="760">
        <v>6.0291660909816969E-5</v>
      </c>
      <c r="H101" s="760">
        <v>8.5455495431729922E-4</v>
      </c>
      <c r="I101" s="760">
        <v>4.0547292047987682E-4</v>
      </c>
      <c r="J101" s="760">
        <v>1.1344872391472194E-4</v>
      </c>
      <c r="K101" s="760">
        <v>5.6877078988448737E-4</v>
      </c>
      <c r="L101" s="760">
        <v>4.6924610558796154E-4</v>
      </c>
      <c r="M101" s="760">
        <v>1.5143703651854246E-4</v>
      </c>
      <c r="N101" s="760">
        <v>-2.8902176635646759E-3</v>
      </c>
      <c r="O101" s="760">
        <v>-1.9827134952261627E-3</v>
      </c>
      <c r="P101" s="760">
        <v>2.8396283867175853E-3</v>
      </c>
      <c r="Q101" s="760">
        <v>2.3399941414383729E-3</v>
      </c>
      <c r="R101" s="760">
        <v>1.1344872391472194E-4</v>
      </c>
      <c r="S101" s="760">
        <v>-2.7523483255120773E-4</v>
      </c>
      <c r="T101" s="760">
        <v>1.1344872391472194E-4</v>
      </c>
      <c r="U101" s="760">
        <v>1.1344872391472194E-4</v>
      </c>
      <c r="V101" s="760">
        <v>-2.3396605675085613E-3</v>
      </c>
      <c r="W101" s="760">
        <v>5.9772863120144404E-3</v>
      </c>
    </row>
    <row r="102" spans="1:23" s="760" customFormat="1">
      <c r="A102" s="761">
        <v>43978</v>
      </c>
      <c r="B102" s="760">
        <v>1.1344872391472194E-4</v>
      </c>
      <c r="C102" s="760">
        <v>1.1374659833274237E-4</v>
      </c>
      <c r="D102" s="760">
        <v>1.1344872391472194E-4</v>
      </c>
      <c r="E102" s="760">
        <v>1.0043471395260184E-4</v>
      </c>
      <c r="F102" s="760">
        <v>4.1685908096966706E-4</v>
      </c>
      <c r="G102" s="760">
        <v>5.52640238740576E-4</v>
      </c>
      <c r="H102" s="760">
        <v>-8.6523038767916116E-4</v>
      </c>
      <c r="I102" s="760">
        <v>5.0863458981731391E-4</v>
      </c>
      <c r="J102" s="760">
        <v>1.1344872391472194E-4</v>
      </c>
      <c r="K102" s="760">
        <v>1.9627557491519454E-5</v>
      </c>
      <c r="L102" s="760">
        <v>3.4496618296220305E-4</v>
      </c>
      <c r="M102" s="760">
        <v>-2.7170420278443963E-5</v>
      </c>
      <c r="N102" s="760">
        <v>-2.5134569368728821E-3</v>
      </c>
      <c r="O102" s="760">
        <v>8.084728911537109E-4</v>
      </c>
      <c r="P102" s="760">
        <v>4.9271295846153862E-4</v>
      </c>
      <c r="Q102" s="760">
        <v>1.9349206403223018E-3</v>
      </c>
      <c r="R102" s="760">
        <v>1.1344872391472194E-4</v>
      </c>
      <c r="S102" s="760">
        <v>2.6217447464604415E-2</v>
      </c>
      <c r="T102" s="760">
        <v>1.1344872391472194E-4</v>
      </c>
      <c r="U102" s="760">
        <v>1.1344872391472194E-4</v>
      </c>
      <c r="V102" s="760">
        <v>1.3897542054384315E-2</v>
      </c>
      <c r="W102" s="760">
        <v>1.402257872846091E-2</v>
      </c>
    </row>
    <row r="103" spans="1:23" s="760" customFormat="1">
      <c r="A103" s="761">
        <v>43979</v>
      </c>
      <c r="B103" s="760">
        <v>1.1344872391472194E-4</v>
      </c>
      <c r="C103" s="760">
        <v>1.1364424825988095E-4</v>
      </c>
      <c r="D103" s="760">
        <v>1.1344872391472194E-4</v>
      </c>
      <c r="E103" s="760">
        <v>1.2132223825012112E-4</v>
      </c>
      <c r="F103" s="760">
        <v>2.4124039633122152E-4</v>
      </c>
      <c r="G103" s="760">
        <v>3.5399652028944573E-4</v>
      </c>
      <c r="H103" s="760">
        <v>9.6975193755799438E-4</v>
      </c>
      <c r="I103" s="760">
        <v>-9.9677352330185265E-4</v>
      </c>
      <c r="J103" s="760">
        <v>1.1344872391472194E-4</v>
      </c>
      <c r="K103" s="760">
        <v>2.5882811416200191E-4</v>
      </c>
      <c r="L103" s="760">
        <v>5.0564423484500409E-4</v>
      </c>
      <c r="M103" s="760">
        <v>-5.5503190087502485E-4</v>
      </c>
      <c r="N103" s="760">
        <v>-1.7783948138461181E-4</v>
      </c>
      <c r="O103" s="760">
        <v>9.553450544534936E-4</v>
      </c>
      <c r="P103" s="760">
        <v>1.8543614183859081E-3</v>
      </c>
      <c r="Q103" s="760">
        <v>3.4773093730875448E-3</v>
      </c>
      <c r="R103" s="760">
        <v>1.1344872391472194E-4</v>
      </c>
      <c r="S103" s="760">
        <v>-1.111846213138612E-2</v>
      </c>
      <c r="T103" s="760">
        <v>1.1344872391472194E-4</v>
      </c>
      <c r="U103" s="760">
        <v>1.1344872391472194E-4</v>
      </c>
      <c r="V103" s="760">
        <v>7.2165178350180881E-5</v>
      </c>
      <c r="W103" s="760">
        <v>2.8712059064807338E-2</v>
      </c>
    </row>
    <row r="104" spans="1:23" s="760" customFormat="1">
      <c r="A104" s="761">
        <v>43980</v>
      </c>
      <c r="B104" s="760">
        <v>1.1344872391472194E-4</v>
      </c>
      <c r="C104" s="760">
        <v>1.1345252852090759E-4</v>
      </c>
      <c r="D104" s="760">
        <v>1.1344872391472194E-4</v>
      </c>
      <c r="E104" s="760">
        <v>7.6615276389579989E-5</v>
      </c>
      <c r="F104" s="760">
        <v>-1.6371954492166996E-4</v>
      </c>
      <c r="G104" s="760">
        <v>1.4891036098219068E-4</v>
      </c>
      <c r="H104" s="760">
        <v>-2.0952059076304597E-3</v>
      </c>
      <c r="I104" s="760">
        <v>3.1638549721701992E-4</v>
      </c>
      <c r="J104" s="760">
        <v>1.1344872391472194E-4</v>
      </c>
      <c r="K104" s="760">
        <v>3.1670893905766384E-4</v>
      </c>
      <c r="L104" s="760">
        <v>5.3313009412581103E-4</v>
      </c>
      <c r="M104" s="760">
        <v>4.4492861589930932E-3</v>
      </c>
      <c r="N104" s="760">
        <v>6.9654472039726301E-4</v>
      </c>
      <c r="O104" s="760">
        <v>6.2162962047329628E-4</v>
      </c>
      <c r="P104" s="760">
        <v>3.995518955220323E-3</v>
      </c>
      <c r="Q104" s="760">
        <v>3.0634662964417192E-3</v>
      </c>
      <c r="R104" s="760">
        <v>1.1344872391472194E-4</v>
      </c>
      <c r="S104" s="760">
        <v>7.8322974432394332E-3</v>
      </c>
      <c r="T104" s="760">
        <v>1.1344872391472194E-4</v>
      </c>
      <c r="U104" s="760">
        <v>1.1344872391472194E-4</v>
      </c>
      <c r="V104" s="760">
        <v>6.4851063987925173E-4</v>
      </c>
      <c r="W104" s="760">
        <v>1.8113465481886637E-2</v>
      </c>
    </row>
    <row r="105" spans="1:23" s="760" customFormat="1">
      <c r="A105" s="761">
        <v>43983</v>
      </c>
      <c r="B105" s="760">
        <v>1.1344872391472194E-4</v>
      </c>
      <c r="C105" s="760">
        <v>1.1343965850452165E-4</v>
      </c>
      <c r="D105" s="760">
        <v>1.1344872391472194E-4</v>
      </c>
      <c r="E105" s="760">
        <v>1.3000384207773052E-4</v>
      </c>
      <c r="F105" s="760">
        <v>1.4536189126768129E-4</v>
      </c>
      <c r="G105" s="760">
        <v>2.1580423043210395E-4</v>
      </c>
      <c r="H105" s="760">
        <v>1.9375375300501041E-4</v>
      </c>
      <c r="I105" s="760">
        <v>1.5225785761678878E-3</v>
      </c>
      <c r="J105" s="760">
        <v>1.1344872391472194E-4</v>
      </c>
      <c r="K105" s="760">
        <v>3.644380271299319E-4</v>
      </c>
      <c r="L105" s="760">
        <v>5.7086995779509486E-4</v>
      </c>
      <c r="M105" s="760">
        <v>-1.835029360553464E-3</v>
      </c>
      <c r="N105" s="760">
        <v>-3.188409660461744E-4</v>
      </c>
      <c r="O105" s="760">
        <v>1.6142826598246618E-3</v>
      </c>
      <c r="P105" s="760">
        <v>7.1574225018822268E-4</v>
      </c>
      <c r="Q105" s="760">
        <v>-2.4194599813931461E-4</v>
      </c>
      <c r="R105" s="760">
        <v>1.1344872391472194E-4</v>
      </c>
      <c r="S105" s="760">
        <v>1.5721918297161963E-2</v>
      </c>
      <c r="T105" s="760">
        <v>1.1344872391472194E-4</v>
      </c>
      <c r="U105" s="760">
        <v>1.1344872391472194E-4</v>
      </c>
      <c r="V105" s="760">
        <v>4.0324589890967655E-3</v>
      </c>
      <c r="W105" s="760">
        <v>1.0518070941031743E-2</v>
      </c>
    </row>
    <row r="106" spans="1:23" s="760" customFormat="1">
      <c r="A106" s="761">
        <v>43984</v>
      </c>
      <c r="B106" s="760">
        <v>1.1344872391472194E-4</v>
      </c>
      <c r="C106" s="760">
        <v>1.1378432266551108E-4</v>
      </c>
      <c r="D106" s="760">
        <v>1.1344872391472194E-4</v>
      </c>
      <c r="E106" s="760">
        <v>1.926592194980703E-4</v>
      </c>
      <c r="F106" s="760">
        <v>2.4363660804027631E-4</v>
      </c>
      <c r="G106" s="760">
        <v>1.9234210803609209E-4</v>
      </c>
      <c r="H106" s="760">
        <v>1.4359928891085616E-3</v>
      </c>
      <c r="I106" s="760">
        <v>2.0494028938755626E-4</v>
      </c>
      <c r="J106" s="760">
        <v>1.1344872391472194E-4</v>
      </c>
      <c r="K106" s="760">
        <v>1.0079724109268717E-4</v>
      </c>
      <c r="L106" s="760">
        <v>3.203861604790248E-4</v>
      </c>
      <c r="M106" s="760">
        <v>1.5959576795441244E-3</v>
      </c>
      <c r="N106" s="760">
        <v>7.123924123941805E-6</v>
      </c>
      <c r="O106" s="760">
        <v>-5.443425729260154E-4</v>
      </c>
      <c r="P106" s="760">
        <v>2.0312642848376861E-3</v>
      </c>
      <c r="Q106" s="760">
        <v>8.6915258448638788E-4</v>
      </c>
      <c r="R106" s="760">
        <v>1.1344872391472194E-4</v>
      </c>
      <c r="S106" s="760">
        <v>2.0582321468218145E-2</v>
      </c>
      <c r="T106" s="760">
        <v>1.1344872391472194E-4</v>
      </c>
      <c r="U106" s="760">
        <v>1.1344872391472194E-4</v>
      </c>
      <c r="V106" s="760">
        <v>9.0531617787588115E-3</v>
      </c>
      <c r="W106" s="760">
        <v>8.193998449784079E-3</v>
      </c>
    </row>
    <row r="107" spans="1:23" s="760" customFormat="1">
      <c r="A107" s="761">
        <v>43985</v>
      </c>
      <c r="B107" s="760">
        <v>1.1344872391472194E-4</v>
      </c>
      <c r="C107" s="760">
        <v>1.1430761313735438E-4</v>
      </c>
      <c r="D107" s="760">
        <v>1.1344872391472194E-4</v>
      </c>
      <c r="E107" s="760">
        <v>1.9494285737509109E-4</v>
      </c>
      <c r="F107" s="760">
        <v>1.8554289937289248E-4</v>
      </c>
      <c r="G107" s="760">
        <v>2.5417720164289115E-4</v>
      </c>
      <c r="H107" s="760">
        <v>3.7546764910589836E-4</v>
      </c>
      <c r="I107" s="760">
        <v>1.0480312518001966E-4</v>
      </c>
      <c r="J107" s="760">
        <v>1.1344872391472194E-4</v>
      </c>
      <c r="K107" s="760">
        <v>1.3908283588492942E-4</v>
      </c>
      <c r="L107" s="760">
        <v>9.978699437835914E-4</v>
      </c>
      <c r="M107" s="760">
        <v>2.3133051674451011E-4</v>
      </c>
      <c r="N107" s="760">
        <v>2.1245155030844565E-3</v>
      </c>
      <c r="O107" s="760">
        <v>1.7567278940624487E-3</v>
      </c>
      <c r="P107" s="760">
        <v>7.0144944612173799E-3</v>
      </c>
      <c r="Q107" s="760">
        <v>9.4665429870710582E-4</v>
      </c>
      <c r="R107" s="760">
        <v>1.1344872391472194E-4</v>
      </c>
      <c r="S107" s="760">
        <v>1.430580535648085E-2</v>
      </c>
      <c r="T107" s="760">
        <v>1.1344872391472194E-4</v>
      </c>
      <c r="U107" s="760">
        <v>1.1344872391472194E-4</v>
      </c>
      <c r="V107" s="760">
        <v>1.2389454605552741E-2</v>
      </c>
      <c r="W107" s="760">
        <v>3.1850631521142203E-2</v>
      </c>
    </row>
    <row r="108" spans="1:23" s="760" customFormat="1">
      <c r="A108" s="761">
        <v>43986</v>
      </c>
      <c r="B108" s="760">
        <v>1.1344872391472194E-4</v>
      </c>
      <c r="C108" s="760">
        <v>1.1286474951499592E-4</v>
      </c>
      <c r="D108" s="760">
        <v>1.1344872391472194E-4</v>
      </c>
      <c r="E108" s="760">
        <v>3.6486654237610772E-4</v>
      </c>
      <c r="F108" s="760">
        <v>1.0963473288350123E-4</v>
      </c>
      <c r="G108" s="760">
        <v>3.9287147251565457E-4</v>
      </c>
      <c r="H108" s="760">
        <v>1.0808787622096361E-3</v>
      </c>
      <c r="I108" s="760">
        <v>3.235866748194649E-4</v>
      </c>
      <c r="J108" s="760">
        <v>1.1344872391472194E-4</v>
      </c>
      <c r="K108" s="760">
        <v>3.4878492541690065E-4</v>
      </c>
      <c r="L108" s="760">
        <v>-3.2972225856187087E-4</v>
      </c>
      <c r="M108" s="760">
        <v>2.80498797485218E-3</v>
      </c>
      <c r="N108" s="760">
        <v>2.9758683648715145E-3</v>
      </c>
      <c r="O108" s="760">
        <v>6.834545369478473E-4</v>
      </c>
      <c r="P108" s="760">
        <v>1.5138346314604867E-3</v>
      </c>
      <c r="Q108" s="760">
        <v>3.006455629479543E-3</v>
      </c>
      <c r="R108" s="760">
        <v>1.1344872391472194E-4</v>
      </c>
      <c r="S108" s="760">
        <v>5.6284739004348605E-3</v>
      </c>
      <c r="T108" s="760">
        <v>1.1344872391472194E-4</v>
      </c>
      <c r="U108" s="760">
        <v>1.1344872391472194E-4</v>
      </c>
      <c r="V108" s="760">
        <v>-2.0724294165485047E-3</v>
      </c>
      <c r="W108" s="760">
        <v>-1.0643959552953719E-2</v>
      </c>
    </row>
    <row r="109" spans="1:23" s="760" customFormat="1">
      <c r="A109" s="761">
        <v>43987</v>
      </c>
      <c r="B109" s="760">
        <v>1.1344872391472194E-4</v>
      </c>
      <c r="C109" s="760">
        <v>1.1356683126551026E-4</v>
      </c>
      <c r="D109" s="760">
        <v>1.1344872391472194E-4</v>
      </c>
      <c r="E109" s="760">
        <v>1.3800725639834255E-4</v>
      </c>
      <c r="F109" s="760">
        <v>9.6303802318731258E-5</v>
      </c>
      <c r="G109" s="760">
        <v>3.4007637095911925E-4</v>
      </c>
      <c r="H109" s="760">
        <v>6.8666558609176143E-4</v>
      </c>
      <c r="I109" s="760">
        <v>4.908496640421145E-4</v>
      </c>
      <c r="J109" s="760">
        <v>1.1344872391472194E-4</v>
      </c>
      <c r="K109" s="760">
        <v>1.4985601063965959E-4</v>
      </c>
      <c r="L109" s="760">
        <v>-4.0282008664971336E-4</v>
      </c>
      <c r="M109" s="760">
        <v>-2.1561407562243895E-3</v>
      </c>
      <c r="N109" s="760">
        <v>-7.4518163021930484E-4</v>
      </c>
      <c r="O109" s="760">
        <v>1.6873466754654398E-3</v>
      </c>
      <c r="P109" s="760">
        <v>4.6557336330872445E-3</v>
      </c>
      <c r="Q109" s="760">
        <v>1.1897703029950524E-3</v>
      </c>
      <c r="R109" s="760">
        <v>1.1344872391472194E-4</v>
      </c>
      <c r="S109" s="760">
        <v>1.1322734157747094E-2</v>
      </c>
      <c r="T109" s="760">
        <v>1.1344872391472194E-4</v>
      </c>
      <c r="U109" s="760">
        <v>1.1344872391472194E-4</v>
      </c>
      <c r="V109" s="760">
        <v>2.2956248599611095E-2</v>
      </c>
      <c r="W109" s="760">
        <v>-1.9150080688542293E-2</v>
      </c>
    </row>
    <row r="110" spans="1:23" s="760" customFormat="1">
      <c r="A110" s="761">
        <v>43990</v>
      </c>
      <c r="B110" s="760">
        <v>1.1344872391472194E-4</v>
      </c>
      <c r="C110" s="760">
        <v>1.1355393530498858E-4</v>
      </c>
      <c r="D110" s="760">
        <v>1.1344872391472194E-4</v>
      </c>
      <c r="E110" s="760">
        <v>1.9190797693635631E-4</v>
      </c>
      <c r="F110" s="760">
        <v>1.397572709869177E-4</v>
      </c>
      <c r="G110" s="760">
        <v>3.8005441042687771E-4</v>
      </c>
      <c r="H110" s="760">
        <v>1.521426497763656E-4</v>
      </c>
      <c r="I110" s="760">
        <v>4.1917505522928167E-3</v>
      </c>
      <c r="J110" s="760">
        <v>1.1344872391472194E-4</v>
      </c>
      <c r="K110" s="760">
        <v>1.3532546650174559E-4</v>
      </c>
      <c r="L110" s="760">
        <v>2.7663581750592137E-4</v>
      </c>
      <c r="M110" s="760">
        <v>-1.3210330570623263E-3</v>
      </c>
      <c r="N110" s="760">
        <v>1.5369607533273211E-3</v>
      </c>
      <c r="O110" s="760">
        <v>2.9713687439660852E-3</v>
      </c>
      <c r="P110" s="760">
        <v>4.2334080384107686E-3</v>
      </c>
      <c r="Q110" s="760">
        <v>2.0351209771618528E-4</v>
      </c>
      <c r="R110" s="760">
        <v>1.1344872391472194E-4</v>
      </c>
      <c r="S110" s="760">
        <v>2.096175773126796E-2</v>
      </c>
      <c r="T110" s="760">
        <v>1.1344872391472194E-4</v>
      </c>
      <c r="U110" s="760">
        <v>1.1344872391472194E-4</v>
      </c>
      <c r="V110" s="760">
        <v>1.2680030599733438E-2</v>
      </c>
      <c r="W110" s="760">
        <v>-2.105955906548207E-2</v>
      </c>
    </row>
    <row r="111" spans="1:23" s="760" customFormat="1">
      <c r="A111" s="761">
        <v>43991</v>
      </c>
      <c r="B111" s="760">
        <v>1.1344872391472194E-4</v>
      </c>
      <c r="C111" s="760">
        <v>1.1371970638363038E-4</v>
      </c>
      <c r="D111" s="760">
        <v>1.1344872391472194E-4</v>
      </c>
      <c r="E111" s="760">
        <v>1.2694798494705672E-4</v>
      </c>
      <c r="F111" s="760">
        <v>5.7079506671309233E-4</v>
      </c>
      <c r="G111" s="760">
        <v>5.6193284860728276E-4</v>
      </c>
      <c r="H111" s="760">
        <v>3.4201018165869179E-4</v>
      </c>
      <c r="I111" s="760">
        <v>3.4732832627959453E-4</v>
      </c>
      <c r="J111" s="760">
        <v>1.1344872391472194E-4</v>
      </c>
      <c r="K111" s="760">
        <v>2.606934545934525E-4</v>
      </c>
      <c r="L111" s="760">
        <v>6.1144323990491856E-4</v>
      </c>
      <c r="M111" s="760">
        <v>-1.6830966765128963E-3</v>
      </c>
      <c r="N111" s="760">
        <v>3.2002552147480934E-4</v>
      </c>
      <c r="O111" s="760">
        <v>-1.8733265979975489E-4</v>
      </c>
      <c r="P111" s="760">
        <v>-7.3524733765228945E-4</v>
      </c>
      <c r="Q111" s="760">
        <v>5.2438661727349789E-4</v>
      </c>
      <c r="R111" s="760">
        <v>1.1344872391472194E-4</v>
      </c>
      <c r="S111" s="760">
        <v>-4.0613286814246141E-3</v>
      </c>
      <c r="T111" s="760">
        <v>1.1344872391472194E-4</v>
      </c>
      <c r="U111" s="760">
        <v>1.1344872391472194E-4</v>
      </c>
      <c r="V111" s="760">
        <v>-7.9972375408393637E-3</v>
      </c>
      <c r="W111" s="760">
        <v>-2.0168067226891129E-3</v>
      </c>
    </row>
    <row r="112" spans="1:23" s="760" customFormat="1">
      <c r="A112" s="761">
        <v>43992</v>
      </c>
      <c r="B112" s="760">
        <v>1.1344872391472194E-4</v>
      </c>
      <c r="C112" s="760">
        <v>1.1352813188691968E-4</v>
      </c>
      <c r="D112" s="760">
        <v>1.1344872391472194E-4</v>
      </c>
      <c r="E112" s="760">
        <v>7.650688127225358E-5</v>
      </c>
      <c r="F112" s="760">
        <v>4.8890915866905971E-5</v>
      </c>
      <c r="G112" s="760">
        <v>6.7427450816759382E-4</v>
      </c>
      <c r="H112" s="760">
        <v>7.6913050494686885E-4</v>
      </c>
      <c r="I112" s="760">
        <v>2.9397124822749809E-4</v>
      </c>
      <c r="J112" s="760">
        <v>1.1344872391472194E-4</v>
      </c>
      <c r="K112" s="760">
        <v>2.5229082906585987E-4</v>
      </c>
      <c r="L112" s="760">
        <v>7.6953245273014836E-4</v>
      </c>
      <c r="M112" s="760">
        <v>1.8262048042239076E-3</v>
      </c>
      <c r="N112" s="760">
        <v>4.7032046321726639E-4</v>
      </c>
      <c r="O112" s="760">
        <v>-1.8548229816575112E-3</v>
      </c>
      <c r="P112" s="760">
        <v>-2.3989488453646235E-4</v>
      </c>
      <c r="Q112" s="760">
        <v>-1.2240706209876162E-3</v>
      </c>
      <c r="R112" s="760">
        <v>1.1344872391472194E-4</v>
      </c>
      <c r="S112" s="760">
        <v>-2.2001182325295798E-2</v>
      </c>
      <c r="T112" s="760">
        <v>1.1344872391472194E-4</v>
      </c>
      <c r="U112" s="760">
        <v>1.1344872391472194E-4</v>
      </c>
      <c r="V112" s="760">
        <v>-6.1538280464964457E-3</v>
      </c>
      <c r="W112" s="760">
        <v>1.044122600202102E-2</v>
      </c>
    </row>
    <row r="113" spans="1:23" s="760" customFormat="1">
      <c r="A113" s="761">
        <v>43994</v>
      </c>
      <c r="B113" s="760">
        <v>1.1344872391472194E-4</v>
      </c>
      <c r="C113" s="760">
        <v>1.1360455647158041E-4</v>
      </c>
      <c r="D113" s="760">
        <v>1.1344872391472194E-4</v>
      </c>
      <c r="E113" s="760">
        <v>1.808206126223677E-4</v>
      </c>
      <c r="F113" s="760">
        <v>1.2152129042974913E-4</v>
      </c>
      <c r="G113" s="760">
        <v>3.8194262020985192E-4</v>
      </c>
      <c r="H113" s="760">
        <v>1.617705659231472E-4</v>
      </c>
      <c r="I113" s="760">
        <v>1.0705223925411289E-4</v>
      </c>
      <c r="J113" s="760">
        <v>1.1344872391472194E-4</v>
      </c>
      <c r="K113" s="760">
        <v>3.6921661666422523E-4</v>
      </c>
      <c r="L113" s="760">
        <v>-2.1229001038902684E-4</v>
      </c>
      <c r="M113" s="760">
        <v>-8.0516079614618707E-3</v>
      </c>
      <c r="N113" s="760">
        <v>-1.0511502323894417E-3</v>
      </c>
      <c r="O113" s="760">
        <v>-4.496918329989219E-3</v>
      </c>
      <c r="P113" s="760">
        <v>-2.57205776161884E-3</v>
      </c>
      <c r="Q113" s="760">
        <v>-1.7412858235990036E-3</v>
      </c>
      <c r="R113" s="760">
        <v>1.1344872391472194E-4</v>
      </c>
      <c r="S113" s="760">
        <v>-1.4053450228250552E-2</v>
      </c>
      <c r="T113" s="760">
        <v>1.1344872391472194E-4</v>
      </c>
      <c r="U113" s="760">
        <v>1.1344872391472194E-4</v>
      </c>
      <c r="V113" s="760">
        <v>-4.8600479449884992E-2</v>
      </c>
      <c r="W113" s="760">
        <v>2.1666666666666723E-2</v>
      </c>
    </row>
    <row r="114" spans="1:23" s="760" customFormat="1">
      <c r="A114" s="761">
        <v>43997</v>
      </c>
      <c r="B114" s="760">
        <v>1.1344872391472194E-4</v>
      </c>
      <c r="C114" s="760">
        <v>1.1350235032914213E-4</v>
      </c>
      <c r="D114" s="760">
        <v>1.1344872391472194E-4</v>
      </c>
      <c r="E114" s="760">
        <v>2.2946159386583176E-4</v>
      </c>
      <c r="F114" s="760">
        <v>2.2176036639565133E-4</v>
      </c>
      <c r="G114" s="760">
        <v>2.5675417704862369E-4</v>
      </c>
      <c r="H114" s="760">
        <v>3.3950821434181044E-4</v>
      </c>
      <c r="I114" s="760">
        <v>2.8143992234452853E-4</v>
      </c>
      <c r="J114" s="760">
        <v>1.1344872391472194E-4</v>
      </c>
      <c r="K114" s="760">
        <v>1.9132871923210892E-4</v>
      </c>
      <c r="L114" s="760">
        <v>-3.4217589963292383E-4</v>
      </c>
      <c r="M114" s="760">
        <v>3.916738291813715E-4</v>
      </c>
      <c r="N114" s="760">
        <v>1.938332684894295E-4</v>
      </c>
      <c r="O114" s="760">
        <v>-3.6764030073022091E-5</v>
      </c>
      <c r="P114" s="760">
        <v>4.5750151397538907E-4</v>
      </c>
      <c r="Q114" s="760">
        <v>-1.4689288741539519E-3</v>
      </c>
      <c r="R114" s="760">
        <v>1.1344872391472194E-4</v>
      </c>
      <c r="S114" s="760">
        <v>-3.1733096635231384E-3</v>
      </c>
      <c r="T114" s="760">
        <v>1.1344872391472194E-4</v>
      </c>
      <c r="U114" s="760">
        <v>1.1344872391472194E-4</v>
      </c>
      <c r="V114" s="760">
        <v>1.2386310486462104E-2</v>
      </c>
      <c r="W114" s="760">
        <v>7.3953235454049526E-3</v>
      </c>
    </row>
    <row r="115" spans="1:23" s="760" customFormat="1">
      <c r="A115" s="761">
        <v>43998</v>
      </c>
      <c r="B115" s="760">
        <v>1.1344872391472194E-4</v>
      </c>
      <c r="C115" s="760">
        <v>1.1340017752936582E-4</v>
      </c>
      <c r="D115" s="760">
        <v>1.1344872391472194E-4</v>
      </c>
      <c r="E115" s="760">
        <v>1.8132576361029606E-4</v>
      </c>
      <c r="F115" s="760">
        <v>-1.3401913999677717E-5</v>
      </c>
      <c r="G115" s="760">
        <v>2.6168869213161194E-4</v>
      </c>
      <c r="H115" s="760">
        <v>2.6397232371588863E-4</v>
      </c>
      <c r="I115" s="760">
        <v>3.5754988710978708E-4</v>
      </c>
      <c r="J115" s="760">
        <v>1.1344872391472194E-4</v>
      </c>
      <c r="K115" s="760">
        <v>2.2385425222726241E-4</v>
      </c>
      <c r="L115" s="760">
        <v>3.1160068626889803E-4</v>
      </c>
      <c r="M115" s="760">
        <v>-1.7379318712120728E-3</v>
      </c>
      <c r="N115" s="760">
        <v>5.9204344038743528E-4</v>
      </c>
      <c r="O115" s="760">
        <v>2.1869472221085484E-3</v>
      </c>
      <c r="P115" s="760">
        <v>2.2091644672233013E-3</v>
      </c>
      <c r="Q115" s="760">
        <v>-1.0273960491617995E-3</v>
      </c>
      <c r="R115" s="760">
        <v>1.1344872391472194E-4</v>
      </c>
      <c r="S115" s="760">
        <v>8.3027021770281095E-3</v>
      </c>
      <c r="T115" s="760">
        <v>1.1344872391472194E-4</v>
      </c>
      <c r="U115" s="760">
        <v>1.1344872391472194E-4</v>
      </c>
      <c r="V115" s="760">
        <v>1.7828215918137769E-2</v>
      </c>
      <c r="W115" s="760">
        <v>1.0795638562033361E-4</v>
      </c>
    </row>
    <row r="116" spans="1:23" s="760" customFormat="1">
      <c r="A116" s="761">
        <v>43999</v>
      </c>
      <c r="B116" s="760">
        <v>1.1344872391472194E-4</v>
      </c>
      <c r="C116" s="760">
        <v>1.1347660074090271E-4</v>
      </c>
      <c r="D116" s="760">
        <v>1.1344872391472194E-4</v>
      </c>
      <c r="E116" s="760">
        <v>7.5876577190214789E-5</v>
      </c>
      <c r="F116" s="760">
        <v>7.9875346957525295E-5</v>
      </c>
      <c r="G116" s="760">
        <v>7.5903193849757855E-4</v>
      </c>
      <c r="H116" s="760">
        <v>1.3789043133360934E-4</v>
      </c>
      <c r="I116" s="760">
        <v>7.2796152165621741E-4</v>
      </c>
      <c r="J116" s="760">
        <v>1.1344872391472194E-4</v>
      </c>
      <c r="K116" s="760">
        <v>2.1847548241327175E-4</v>
      </c>
      <c r="L116" s="760">
        <v>4.4362639691564176E-4</v>
      </c>
      <c r="M116" s="760">
        <v>1.5082092030047622E-3</v>
      </c>
      <c r="N116" s="760">
        <v>2.9619074370887954E-3</v>
      </c>
      <c r="O116" s="760">
        <v>2.0620606287244936E-3</v>
      </c>
      <c r="P116" s="760">
        <v>1.8495454010345469E-3</v>
      </c>
      <c r="Q116" s="760">
        <v>-1.6180847574268631E-3</v>
      </c>
      <c r="R116" s="760">
        <v>1.1344872391472194E-4</v>
      </c>
      <c r="S116" s="760">
        <v>2.1113669689238224E-2</v>
      </c>
      <c r="T116" s="760">
        <v>1.1344872391472194E-4</v>
      </c>
      <c r="U116" s="760">
        <v>1.1344872391472194E-4</v>
      </c>
      <c r="V116" s="760">
        <v>-5.1282438460167334E-3</v>
      </c>
      <c r="W116" s="760">
        <v>-9.6070811744386475E-3</v>
      </c>
    </row>
    <row r="117" spans="1:23" s="760" customFormat="1">
      <c r="A117" s="761">
        <v>44000</v>
      </c>
      <c r="B117" s="760">
        <v>8.4416798117770142E-5</v>
      </c>
      <c r="C117" s="760">
        <v>1.1364226771060082E-4</v>
      </c>
      <c r="D117" s="760">
        <v>8.4416798117770142E-5</v>
      </c>
      <c r="E117" s="760">
        <v>2.3514162649673764E-4</v>
      </c>
      <c r="F117" s="760">
        <v>1.7692743290820268E-4</v>
      </c>
      <c r="G117" s="760">
        <v>5.4782020840460355E-4</v>
      </c>
      <c r="H117" s="760">
        <v>2.4011314751160029E-4</v>
      </c>
      <c r="I117" s="760">
        <v>1.1321479413135549E-3</v>
      </c>
      <c r="J117" s="760">
        <v>8.4416798117770142E-5</v>
      </c>
      <c r="K117" s="760">
        <v>2.7761302741802218E-4</v>
      </c>
      <c r="L117" s="760">
        <v>-1.1784312016205334E-6</v>
      </c>
      <c r="M117" s="760">
        <v>-2.3821200039854107E-3</v>
      </c>
      <c r="N117" s="760">
        <v>-1.6727486040465367E-3</v>
      </c>
      <c r="O117" s="760">
        <v>2.4711521769167355E-3</v>
      </c>
      <c r="P117" s="760">
        <v>2.0542121749507203E-3</v>
      </c>
      <c r="Q117" s="760">
        <v>5.2310905621562043E-3</v>
      </c>
      <c r="R117" s="760">
        <v>8.4416798117770142E-5</v>
      </c>
      <c r="S117" s="760">
        <v>3.3273155337816274E-3</v>
      </c>
      <c r="T117" s="760">
        <v>8.4416798117770142E-5</v>
      </c>
      <c r="U117" s="760">
        <v>8.4416798117770142E-5</v>
      </c>
      <c r="V117" s="760">
        <v>-2.2669535065077406E-3</v>
      </c>
      <c r="W117" s="760">
        <v>5.558583106267001E-3</v>
      </c>
    </row>
    <row r="118" spans="1:23" s="760" customFormat="1">
      <c r="A118" s="761">
        <v>44001</v>
      </c>
      <c r="B118" s="760">
        <v>8.4416798117770142E-5</v>
      </c>
      <c r="C118" s="760">
        <v>9.9615365080740759E-5</v>
      </c>
      <c r="D118" s="760">
        <v>8.4416798117770142E-5</v>
      </c>
      <c r="E118" s="760">
        <v>8.7433592449448483E-5</v>
      </c>
      <c r="F118" s="760">
        <v>-8.9960362743446431E-5</v>
      </c>
      <c r="G118" s="760">
        <v>5.6582641444125059E-4</v>
      </c>
      <c r="H118" s="760">
        <v>4.6359106518578663E-4</v>
      </c>
      <c r="I118" s="760">
        <v>1.0088695261722957E-3</v>
      </c>
      <c r="J118" s="760">
        <v>8.4416798117770142E-5</v>
      </c>
      <c r="K118" s="760">
        <v>1.7659110919532317E-4</v>
      </c>
      <c r="L118" s="760">
        <v>3.9442538268708027E-4</v>
      </c>
      <c r="M118" s="760">
        <v>-1.2672629635878119E-3</v>
      </c>
      <c r="N118" s="760">
        <v>-2.2965463276823916E-3</v>
      </c>
      <c r="O118" s="760">
        <v>-9.1887564961923296E-5</v>
      </c>
      <c r="P118" s="760">
        <v>3.0343554835274844E-3</v>
      </c>
      <c r="Q118" s="760">
        <v>-1.0860879099510168E-3</v>
      </c>
      <c r="R118" s="760">
        <v>8.4416798117770142E-5</v>
      </c>
      <c r="S118" s="760">
        <v>5.4756517367819946E-3</v>
      </c>
      <c r="T118" s="760">
        <v>8.4416798117770142E-5</v>
      </c>
      <c r="U118" s="760">
        <v>8.4416798117770142E-5</v>
      </c>
      <c r="V118" s="760">
        <v>-1.2934990983689221E-2</v>
      </c>
      <c r="W118" s="760">
        <v>-1.6150010838933526E-2</v>
      </c>
    </row>
    <row r="119" spans="1:23" s="760" customFormat="1">
      <c r="A119" s="761">
        <v>44004</v>
      </c>
      <c r="B119" s="760">
        <v>8.4416798117770142E-5</v>
      </c>
      <c r="C119" s="760">
        <v>6.9527455178297615E-5</v>
      </c>
      <c r="D119" s="760">
        <v>8.4416798117770142E-5</v>
      </c>
      <c r="E119" s="760">
        <v>1.4300800844835315E-4</v>
      </c>
      <c r="F119" s="760">
        <v>-8.2151872464630848E-5</v>
      </c>
      <c r="G119" s="760">
        <v>3.2849270912516104E-4</v>
      </c>
      <c r="H119" s="760">
        <v>-2.9051317113448771E-4</v>
      </c>
      <c r="I119" s="760">
        <v>4.6803302025688609E-4</v>
      </c>
      <c r="J119" s="760">
        <v>8.4416798117770142E-5</v>
      </c>
      <c r="K119" s="760">
        <v>4.7251830540417927E-4</v>
      </c>
      <c r="L119" s="760">
        <v>1.5759813848315041E-4</v>
      </c>
      <c r="M119" s="760">
        <v>3.905934253315646E-3</v>
      </c>
      <c r="N119" s="760">
        <v>-6.2304192280049353E-4</v>
      </c>
      <c r="O119" s="760">
        <v>5.2958020607096756E-4</v>
      </c>
      <c r="P119" s="760">
        <v>-1.0335660808281633E-3</v>
      </c>
      <c r="Q119" s="760">
        <v>1.4238669518189528E-3</v>
      </c>
      <c r="R119" s="760">
        <v>8.4416798117770142E-5</v>
      </c>
      <c r="S119" s="760">
        <v>-9.3460575868417051E-3</v>
      </c>
      <c r="T119" s="760">
        <v>8.4416798117770142E-5</v>
      </c>
      <c r="U119" s="760">
        <v>8.4416798117770142E-5</v>
      </c>
      <c r="V119" s="760">
        <v>1.6616188485303329E-2</v>
      </c>
      <c r="W119" s="760">
        <v>1.7847306378759642E-2</v>
      </c>
    </row>
    <row r="120" spans="1:23" s="760" customFormat="1">
      <c r="A120" s="761">
        <v>44005</v>
      </c>
      <c r="B120" s="760">
        <v>8.4416798117770142E-5</v>
      </c>
      <c r="C120" s="760">
        <v>8.4694438708066144E-5</v>
      </c>
      <c r="D120" s="760">
        <v>8.4416798117770142E-5</v>
      </c>
      <c r="E120" s="760">
        <v>7.2362125547842382E-5</v>
      </c>
      <c r="F120" s="760">
        <v>5.2727401904650861E-6</v>
      </c>
      <c r="G120" s="760">
        <v>5.5451312998955338E-4</v>
      </c>
      <c r="H120" s="760">
        <v>-4.1292730879050055E-6</v>
      </c>
      <c r="I120" s="760">
        <v>9.2235178320665412E-4</v>
      </c>
      <c r="J120" s="760">
        <v>8.4416798117770142E-5</v>
      </c>
      <c r="K120" s="760">
        <v>1.6907483960970637E-4</v>
      </c>
      <c r="L120" s="760">
        <v>2.6888371884581375E-4</v>
      </c>
      <c r="M120" s="760">
        <v>1.8355770416844663E-3</v>
      </c>
      <c r="N120" s="760">
        <v>6.5188783223257829E-4</v>
      </c>
      <c r="O120" s="760">
        <v>-4.710121462256911E-4</v>
      </c>
      <c r="P120" s="760">
        <v>2.6240586579533431E-3</v>
      </c>
      <c r="Q120" s="760">
        <v>4.2011696248533958E-4</v>
      </c>
      <c r="R120" s="760">
        <v>8.4416798117770142E-5</v>
      </c>
      <c r="S120" s="760">
        <v>4.7160076599128686E-3</v>
      </c>
      <c r="T120" s="760">
        <v>8.4416798117770142E-5</v>
      </c>
      <c r="U120" s="760">
        <v>8.4416798117770142E-5</v>
      </c>
      <c r="V120" s="760">
        <v>3.5079591560749357E-4</v>
      </c>
      <c r="W120" s="760">
        <v>-2.3487390410217523E-2</v>
      </c>
    </row>
    <row r="121" spans="1:23" s="760" customFormat="1">
      <c r="A121" s="761">
        <v>44006</v>
      </c>
      <c r="B121" s="760">
        <v>8.4416798117770142E-5</v>
      </c>
      <c r="C121" s="760">
        <v>8.4241074038038377E-5</v>
      </c>
      <c r="D121" s="760">
        <v>8.4416798117770142E-5</v>
      </c>
      <c r="E121" s="760">
        <v>1.5455431629107785E-4</v>
      </c>
      <c r="F121" s="760">
        <v>2.2249998123435866E-4</v>
      </c>
      <c r="G121" s="760">
        <v>8.1344451793241568E-4</v>
      </c>
      <c r="H121" s="760">
        <v>9.2083170097323475E-4</v>
      </c>
      <c r="I121" s="760">
        <v>2.5849842688585589E-4</v>
      </c>
      <c r="J121" s="760">
        <v>8.4416798117770142E-5</v>
      </c>
      <c r="K121" s="760">
        <v>2.4022362998943336E-4</v>
      </c>
      <c r="L121" s="760">
        <v>-7.7842460450727735E-5</v>
      </c>
      <c r="M121" s="760">
        <v>-6.6046056152471166E-3</v>
      </c>
      <c r="N121" s="760">
        <v>6.0570082260058555E-4</v>
      </c>
      <c r="O121" s="760">
        <v>-3.1189807206347675E-3</v>
      </c>
      <c r="P121" s="760">
        <v>-4.3840459843274004E-3</v>
      </c>
      <c r="Q121" s="760">
        <v>5.0931489430405819E-4</v>
      </c>
      <c r="R121" s="760">
        <v>8.4416798117770142E-5</v>
      </c>
      <c r="S121" s="760">
        <v>-1.4761405897874558E-2</v>
      </c>
      <c r="T121" s="760">
        <v>8.4416798117770142E-5</v>
      </c>
      <c r="U121" s="760">
        <v>8.4416798117770142E-5</v>
      </c>
      <c r="V121" s="760">
        <v>-2.2747366088869625E-2</v>
      </c>
      <c r="W121" s="760">
        <v>2.3054755043227626E-2</v>
      </c>
    </row>
    <row r="122" spans="1:23" s="760" customFormat="1">
      <c r="A122" s="761">
        <v>44007</v>
      </c>
      <c r="B122" s="760">
        <v>8.4416798117770142E-5</v>
      </c>
      <c r="C122" s="760">
        <v>8.4590901713088584E-5</v>
      </c>
      <c r="D122" s="760">
        <v>8.4416798117770142E-5</v>
      </c>
      <c r="E122" s="760">
        <v>4.109236231886193E-5</v>
      </c>
      <c r="F122" s="760">
        <v>2.7533547448310713E-4</v>
      </c>
      <c r="G122" s="760">
        <v>8.5263382490530226E-4</v>
      </c>
      <c r="H122" s="760">
        <v>4.7340012159891032E-4</v>
      </c>
      <c r="I122" s="760">
        <v>8.1325485973926526E-4</v>
      </c>
      <c r="J122" s="760">
        <v>8.4416798117770142E-5</v>
      </c>
      <c r="K122" s="760">
        <v>2.1057124162116025E-4</v>
      </c>
      <c r="L122" s="760">
        <v>6.7561857789621982E-4</v>
      </c>
      <c r="M122" s="760">
        <v>2.1824411454844928E-3</v>
      </c>
      <c r="N122" s="760">
        <v>3.1427614509453861E-3</v>
      </c>
      <c r="O122" s="760">
        <v>1.2916758992540522E-3</v>
      </c>
      <c r="P122" s="760">
        <v>2.5436380895356159E-3</v>
      </c>
      <c r="Q122" s="760">
        <v>-1.3256824335512452E-3</v>
      </c>
      <c r="R122" s="760">
        <v>8.4416798117770142E-5</v>
      </c>
      <c r="S122" s="760">
        <v>1.3887557627060954E-2</v>
      </c>
      <c r="T122" s="760">
        <v>8.4416798117770142E-5</v>
      </c>
      <c r="U122" s="760">
        <v>8.4416798117770142E-5</v>
      </c>
      <c r="V122" s="760">
        <v>6.8333809402854051E-3</v>
      </c>
      <c r="W122" s="760">
        <v>-7.3672806067170971E-3</v>
      </c>
    </row>
    <row r="123" spans="1:23" s="760" customFormat="1">
      <c r="A123" s="761">
        <v>44008</v>
      </c>
      <c r="B123" s="760">
        <v>8.4416798117770142E-5</v>
      </c>
      <c r="C123" s="760">
        <v>8.4583746697841633E-5</v>
      </c>
      <c r="D123" s="760">
        <v>8.4416798117770142E-5</v>
      </c>
      <c r="E123" s="760">
        <v>1.0127982980367989E-4</v>
      </c>
      <c r="F123" s="760">
        <v>3.3868442288009781E-4</v>
      </c>
      <c r="G123" s="760">
        <v>9.5974384710473259E-4</v>
      </c>
      <c r="H123" s="760">
        <v>1.628797972867968E-4</v>
      </c>
      <c r="I123" s="760">
        <v>1.027424693957224E-3</v>
      </c>
      <c r="J123" s="760">
        <v>8.4416798117770142E-5</v>
      </c>
      <c r="K123" s="760">
        <v>1.230082226033602E-5</v>
      </c>
      <c r="L123" s="760">
        <v>5.3132815684220347E-4</v>
      </c>
      <c r="M123" s="760">
        <v>-5.8814869204005804E-3</v>
      </c>
      <c r="N123" s="760">
        <v>2.0624902555785862E-3</v>
      </c>
      <c r="O123" s="760">
        <v>-4.4648732031481453E-3</v>
      </c>
      <c r="P123" s="760">
        <v>-8.0185418574829637E-4</v>
      </c>
      <c r="Q123" s="760">
        <v>1.6033167790596714E-4</v>
      </c>
      <c r="R123" s="760">
        <v>8.4416798117770142E-5</v>
      </c>
      <c r="S123" s="760">
        <v>-2.0850951908875759E-2</v>
      </c>
      <c r="T123" s="760">
        <v>8.4416798117770142E-5</v>
      </c>
      <c r="U123" s="760">
        <v>8.4416798117770142E-5</v>
      </c>
      <c r="V123" s="760">
        <v>-2.2553315228909243E-2</v>
      </c>
      <c r="W123" s="760">
        <v>1.1569526304300304E-2</v>
      </c>
    </row>
    <row r="124" spans="1:23" s="760" customFormat="1">
      <c r="A124" s="761">
        <v>44011</v>
      </c>
      <c r="B124" s="760">
        <v>8.4416798117770142E-5</v>
      </c>
      <c r="C124" s="760">
        <v>8.439816126193378E-5</v>
      </c>
      <c r="D124" s="760">
        <v>8.4416798117770142E-5</v>
      </c>
      <c r="E124" s="760">
        <v>9.2589324103720116E-5</v>
      </c>
      <c r="F124" s="760">
        <v>2.291359195916165E-4</v>
      </c>
      <c r="G124" s="760">
        <v>6.5799996187898557E-4</v>
      </c>
      <c r="H124" s="760">
        <v>1.5976112104887363E-4</v>
      </c>
      <c r="I124" s="760">
        <v>1.5752225873379988E-3</v>
      </c>
      <c r="J124" s="760">
        <v>8.4416798117770142E-5</v>
      </c>
      <c r="K124" s="760">
        <v>4.4963939087061533E-4</v>
      </c>
      <c r="L124" s="760">
        <v>4.9733670151197451E-4</v>
      </c>
      <c r="M124" s="760">
        <v>1.1207638611128168E-3</v>
      </c>
      <c r="N124" s="760">
        <v>-2.6600530698672742E-4</v>
      </c>
      <c r="O124" s="760">
        <v>1.0136366734934121E-3</v>
      </c>
      <c r="P124" s="760">
        <v>3.3658186833984693E-4</v>
      </c>
      <c r="Q124" s="760">
        <v>-1.2253023637054383E-5</v>
      </c>
      <c r="R124" s="760">
        <v>8.4416798117770142E-5</v>
      </c>
      <c r="S124" s="760">
        <v>1.4193016610551723E-2</v>
      </c>
      <c r="T124" s="760">
        <v>8.4416798117770142E-5</v>
      </c>
      <c r="U124" s="760">
        <v>8.4416798117770142E-5</v>
      </c>
      <c r="V124" s="760">
        <v>1.3037575445868033E-2</v>
      </c>
      <c r="W124" s="760">
        <v>-1.9421665947346733E-3</v>
      </c>
    </row>
    <row r="125" spans="1:23" s="760" customFormat="1">
      <c r="A125" s="761">
        <v>44012</v>
      </c>
      <c r="B125" s="760">
        <v>8.4416798117770142E-5</v>
      </c>
      <c r="C125" s="760">
        <v>8.4658663672465551E-5</v>
      </c>
      <c r="D125" s="760">
        <v>8.4416798117770142E-5</v>
      </c>
      <c r="E125" s="760">
        <v>6.6542415582349079E-5</v>
      </c>
      <c r="F125" s="760">
        <v>1.6686672457644214E-4</v>
      </c>
      <c r="G125" s="760">
        <v>8.2568587000531046E-4</v>
      </c>
      <c r="H125" s="760">
        <v>3.8645710042750636E-5</v>
      </c>
      <c r="I125" s="760">
        <v>1.0466472785555236E-3</v>
      </c>
      <c r="J125" s="760">
        <v>8.4416798117770142E-5</v>
      </c>
      <c r="K125" s="760">
        <v>1.7437502876482824E-4</v>
      </c>
      <c r="L125" s="760">
        <v>5.7224516221654476E-4</v>
      </c>
      <c r="M125" s="760">
        <v>1.4585196451173399E-3</v>
      </c>
      <c r="N125" s="760">
        <v>1.6680824314827536E-3</v>
      </c>
      <c r="O125" s="760">
        <v>-2.1851063388800274E-4</v>
      </c>
      <c r="P125" s="760">
        <v>2.950164773088737E-3</v>
      </c>
      <c r="Q125" s="760">
        <v>2.8175553933438291E-3</v>
      </c>
      <c r="R125" s="760">
        <v>8.4416798117770142E-5</v>
      </c>
      <c r="S125" s="760">
        <v>-3.2545791365400367E-3</v>
      </c>
      <c r="T125" s="760">
        <v>8.4416798117770142E-5</v>
      </c>
      <c r="U125" s="760">
        <v>8.4416798117770142E-5</v>
      </c>
      <c r="V125" s="760">
        <v>1.365373093097344E-2</v>
      </c>
      <c r="W125" s="760">
        <v>7.4594594594594721E-3</v>
      </c>
    </row>
    <row r="126" spans="1:23" s="760" customFormat="1">
      <c r="A126" s="761">
        <v>44013</v>
      </c>
      <c r="B126" s="760">
        <v>8.4416798117770142E-5</v>
      </c>
      <c r="C126" s="760">
        <v>8.4562296455148456E-5</v>
      </c>
      <c r="D126" s="760">
        <v>8.4416798117770142E-5</v>
      </c>
      <c r="E126" s="760">
        <v>1.8225622795564611E-4</v>
      </c>
      <c r="F126" s="760">
        <v>3.8601522781456232E-4</v>
      </c>
      <c r="G126" s="760">
        <v>6.0075566125328272E-4</v>
      </c>
      <c r="H126" s="760">
        <v>-1.1799367471465594E-4</v>
      </c>
      <c r="I126" s="760">
        <v>7.5672839779272749E-4</v>
      </c>
      <c r="J126" s="760">
        <v>8.4416798117770142E-5</v>
      </c>
      <c r="K126" s="760">
        <v>1.2376059783170135E-4</v>
      </c>
      <c r="L126" s="760">
        <v>4.5837265490744628E-4</v>
      </c>
      <c r="M126" s="760">
        <v>3.9885143975859627E-3</v>
      </c>
      <c r="N126" s="760">
        <v>-2.4580409109004053E-3</v>
      </c>
      <c r="O126" s="760">
        <v>2.806313435240293E-3</v>
      </c>
      <c r="P126" s="760">
        <v>3.4354092468280584E-4</v>
      </c>
      <c r="Q126" s="760">
        <v>-1.3915197006005853E-3</v>
      </c>
      <c r="R126" s="760">
        <v>8.4416798117770142E-5</v>
      </c>
      <c r="S126" s="760">
        <v>1.2635670870504656E-2</v>
      </c>
      <c r="T126" s="760">
        <v>8.4416798117770142E-5</v>
      </c>
      <c r="U126" s="760">
        <v>8.4416798117770142E-5</v>
      </c>
      <c r="V126" s="760">
        <v>3.4127220878001907E-3</v>
      </c>
      <c r="W126" s="760">
        <v>2.2749222019530002E-2</v>
      </c>
    </row>
    <row r="127" spans="1:23" s="760" customFormat="1">
      <c r="A127" s="761">
        <v>44014</v>
      </c>
      <c r="B127" s="760">
        <v>8.4416798117770142E-5</v>
      </c>
      <c r="C127" s="760">
        <v>8.8479646737749107E-5</v>
      </c>
      <c r="D127" s="760">
        <v>8.4416798117770142E-5</v>
      </c>
      <c r="E127" s="760">
        <v>2.0478396159773204E-4</v>
      </c>
      <c r="F127" s="760">
        <v>2.2390433756669381E-4</v>
      </c>
      <c r="G127" s="760">
        <v>3.5643282688457845E-4</v>
      </c>
      <c r="H127" s="760">
        <v>1.6180954604183562E-4</v>
      </c>
      <c r="I127" s="760">
        <v>7.0379220034300083E-4</v>
      </c>
      <c r="J127" s="760">
        <v>8.4416798117770142E-5</v>
      </c>
      <c r="K127" s="760">
        <v>2.0555005068989551E-4</v>
      </c>
      <c r="L127" s="760">
        <v>2.6601836607520468E-4</v>
      </c>
      <c r="M127" s="760">
        <v>-1.1343469767610692E-4</v>
      </c>
      <c r="N127" s="760">
        <v>7.4367715910272914E-4</v>
      </c>
      <c r="O127" s="760">
        <v>6.2194564443140976E-4</v>
      </c>
      <c r="P127" s="760">
        <v>3.5436050511128414E-4</v>
      </c>
      <c r="Q127" s="760">
        <v>5.3084875126541142E-4</v>
      </c>
      <c r="R127" s="760">
        <v>8.4416798117770142E-5</v>
      </c>
      <c r="S127" s="760">
        <v>2.1763105114329662E-3</v>
      </c>
      <c r="T127" s="760">
        <v>8.4416798117770142E-5</v>
      </c>
      <c r="U127" s="760">
        <v>8.4416798117770142E-5</v>
      </c>
      <c r="V127" s="760">
        <v>7.4203643597401392E-3</v>
      </c>
      <c r="W127" s="760">
        <v>-1.269541496170401E-2</v>
      </c>
    </row>
    <row r="128" spans="1:23" s="760" customFormat="1">
      <c r="A128" s="761">
        <v>44015</v>
      </c>
      <c r="B128" s="760">
        <v>8.4416798117770142E-5</v>
      </c>
      <c r="C128" s="760">
        <v>8.3655812518124151E-5</v>
      </c>
      <c r="D128" s="760">
        <v>8.4416798117770142E-5</v>
      </c>
      <c r="E128" s="760">
        <v>5.9571834668092905E-5</v>
      </c>
      <c r="F128" s="760">
        <v>3.0302509517943221E-4</v>
      </c>
      <c r="G128" s="760">
        <v>7.489862644516343E-4</v>
      </c>
      <c r="H128" s="760">
        <v>3.0089645503794671E-4</v>
      </c>
      <c r="I128" s="760">
        <v>5.1240370166394378E-4</v>
      </c>
      <c r="J128" s="760">
        <v>8.4416798117770142E-5</v>
      </c>
      <c r="K128" s="760">
        <v>4.8242439097956336E-5</v>
      </c>
      <c r="L128" s="760">
        <v>1.9808073174776286E-3</v>
      </c>
      <c r="M128" s="760">
        <v>1.4736330922826557E-3</v>
      </c>
      <c r="N128" s="760">
        <v>-2.3370118481635949E-5</v>
      </c>
      <c r="O128" s="760">
        <v>1.1463131158409023E-3</v>
      </c>
      <c r="P128" s="760">
        <v>2.9270216754975209E-3</v>
      </c>
      <c r="Q128" s="760">
        <v>1.8982268157810012E-3</v>
      </c>
      <c r="R128" s="760">
        <v>8.4416798117770142E-5</v>
      </c>
      <c r="S128" s="760">
        <v>9.670691849234192E-3</v>
      </c>
      <c r="T128" s="760">
        <v>8.4416798117770142E-5</v>
      </c>
      <c r="U128" s="760">
        <v>8.4416798117770142E-5</v>
      </c>
      <c r="V128" s="760">
        <v>-5.8200661429119727E-4</v>
      </c>
      <c r="W128" s="760">
        <v>2.1253985122210439E-2</v>
      </c>
    </row>
    <row r="129" spans="1:23" s="760" customFormat="1">
      <c r="A129" s="761">
        <v>44018</v>
      </c>
      <c r="B129" s="760">
        <v>8.4416798117770142E-5</v>
      </c>
      <c r="C129" s="760">
        <v>8.4005526172381551E-5</v>
      </c>
      <c r="D129" s="760">
        <v>8.4416798117770142E-5</v>
      </c>
      <c r="E129" s="760">
        <v>1.0178658591586398E-4</v>
      </c>
      <c r="F129" s="760">
        <v>4.9193512736156464E-4</v>
      </c>
      <c r="G129" s="760">
        <v>6.1873162495107437E-4</v>
      </c>
      <c r="H129" s="760">
        <v>1.4370694908083514E-4</v>
      </c>
      <c r="I129" s="760">
        <v>8.9564377174555787E-4</v>
      </c>
      <c r="J129" s="760">
        <v>8.4416798117770142E-5</v>
      </c>
      <c r="K129" s="760">
        <v>6.1533127215485095E-4</v>
      </c>
      <c r="L129" s="760">
        <v>5.947316668308833E-4</v>
      </c>
      <c r="M129" s="760">
        <v>2.5905758967557091E-3</v>
      </c>
      <c r="N129" s="760">
        <v>4.4725245835632865E-3</v>
      </c>
      <c r="O129" s="760">
        <v>4.087097871607881E-3</v>
      </c>
      <c r="P129" s="760">
        <v>-7.0025468352175047E-4</v>
      </c>
      <c r="Q129" s="760">
        <v>2.3213114833415815E-3</v>
      </c>
      <c r="R129" s="760">
        <v>8.4416798117770142E-5</v>
      </c>
      <c r="S129" s="760">
        <v>1.7584570639138652E-2</v>
      </c>
      <c r="T129" s="760">
        <v>8.4416798117770142E-5</v>
      </c>
      <c r="U129" s="760">
        <v>8.4416798117770142E-5</v>
      </c>
      <c r="V129" s="760">
        <v>1.4213544925969046E-2</v>
      </c>
      <c r="W129" s="760">
        <v>-7.180020811654475E-3</v>
      </c>
    </row>
    <row r="130" spans="1:23" s="760" customFormat="1">
      <c r="A130" s="761">
        <v>44019</v>
      </c>
      <c r="B130" s="760">
        <v>8.4416798117770142E-5</v>
      </c>
      <c r="C130" s="760">
        <v>8.3641788436228381E-5</v>
      </c>
      <c r="D130" s="760">
        <v>8.4416798117770142E-5</v>
      </c>
      <c r="E130" s="760">
        <v>1.0408932251726455E-4</v>
      </c>
      <c r="F130" s="760">
        <v>4.561644438771939E-4</v>
      </c>
      <c r="G130" s="760">
        <v>5.2836232446407116E-4</v>
      </c>
      <c r="H130" s="760">
        <v>6.998913340166002E-4</v>
      </c>
      <c r="I130" s="760">
        <v>6.8020074212116199E-4</v>
      </c>
      <c r="J130" s="760">
        <v>8.4416798117770142E-5</v>
      </c>
      <c r="K130" s="760">
        <v>2.8785204620573879E-4</v>
      </c>
      <c r="L130" s="760">
        <v>4.0134965743332529E-4</v>
      </c>
      <c r="M130" s="760">
        <v>-4.168580013244827E-3</v>
      </c>
      <c r="N130" s="760">
        <v>-1.6420494409223885E-3</v>
      </c>
      <c r="O130" s="760">
        <v>-8.4674054800903953E-4</v>
      </c>
      <c r="P130" s="760">
        <v>-2.6706741132860312E-3</v>
      </c>
      <c r="Q130" s="760">
        <v>-1.9579749018636683E-3</v>
      </c>
      <c r="R130" s="760">
        <v>8.4416798117770142E-5</v>
      </c>
      <c r="S130" s="760">
        <v>-1.4901540339091301E-2</v>
      </c>
      <c r="T130" s="760">
        <v>8.4416798117770142E-5</v>
      </c>
      <c r="U130" s="760">
        <v>8.4416798117770142E-5</v>
      </c>
      <c r="V130" s="760">
        <v>-1.1010142126351097E-2</v>
      </c>
      <c r="W130" s="760">
        <v>9.7474059322921747E-3</v>
      </c>
    </row>
    <row r="131" spans="1:23" s="760" customFormat="1">
      <c r="A131" s="761">
        <v>44020</v>
      </c>
      <c r="B131" s="760">
        <v>8.4416798117770142E-5</v>
      </c>
      <c r="C131" s="760">
        <v>8.4348096211606105E-5</v>
      </c>
      <c r="D131" s="760">
        <v>8.4416798117770142E-5</v>
      </c>
      <c r="E131" s="760">
        <v>1.3530203577527544E-4</v>
      </c>
      <c r="F131" s="760">
        <v>-7.1377513002901516E-5</v>
      </c>
      <c r="G131" s="760">
        <v>6.8155751569820566E-4</v>
      </c>
      <c r="H131" s="760">
        <v>1.734351849040916E-4</v>
      </c>
      <c r="I131" s="760">
        <v>4.7990393486085914E-4</v>
      </c>
      <c r="J131" s="760">
        <v>8.4416798117770142E-5</v>
      </c>
      <c r="K131" s="760">
        <v>2.2414309852858416E-4</v>
      </c>
      <c r="L131" s="760">
        <v>5.7298066573885365E-4</v>
      </c>
      <c r="M131" s="760">
        <v>4.8634929903177415E-3</v>
      </c>
      <c r="N131" s="760">
        <v>4.5920912483403686E-3</v>
      </c>
      <c r="O131" s="760">
        <v>2.0463586628498565E-3</v>
      </c>
      <c r="P131" s="760">
        <v>5.0523306476124574E-4</v>
      </c>
      <c r="Q131" s="760">
        <v>-4.1057513242023225E-3</v>
      </c>
      <c r="R131" s="760">
        <v>8.4416798117770142E-5</v>
      </c>
      <c r="S131" s="760">
        <v>1.8171667496439614E-2</v>
      </c>
      <c r="T131" s="760">
        <v>8.4416798117770142E-5</v>
      </c>
      <c r="U131" s="760">
        <v>8.4416798117770142E-5</v>
      </c>
      <c r="V131" s="760">
        <v>8.5399574183269156E-3</v>
      </c>
      <c r="W131" s="760">
        <v>-1.339007681129345E-2</v>
      </c>
    </row>
    <row r="132" spans="1:23" s="760" customFormat="1">
      <c r="A132" s="761">
        <v>44021</v>
      </c>
      <c r="B132" s="760">
        <v>8.4416798117770142E-5</v>
      </c>
      <c r="C132" s="760">
        <v>8.4162671465826122E-5</v>
      </c>
      <c r="D132" s="760">
        <v>8.4416798117770142E-5</v>
      </c>
      <c r="E132" s="760">
        <v>8.9611018802226994E-5</v>
      </c>
      <c r="F132" s="760">
        <v>5.436775662952531E-4</v>
      </c>
      <c r="G132" s="760">
        <v>7.1242690203132675E-4</v>
      </c>
      <c r="H132" s="760">
        <v>2.5985038792319948E-4</v>
      </c>
      <c r="I132" s="760">
        <v>6.4398131410325909E-4</v>
      </c>
      <c r="J132" s="760">
        <v>8.4416798117770142E-5</v>
      </c>
      <c r="K132" s="760">
        <v>2.2094130450422966E-4</v>
      </c>
      <c r="L132" s="760">
        <v>1.3094639704069877E-4</v>
      </c>
      <c r="M132" s="760">
        <v>-1.1127706142946003E-3</v>
      </c>
      <c r="N132" s="760">
        <v>4.0585870142728631E-4</v>
      </c>
      <c r="O132" s="760">
        <v>7.1787130045541936E-4</v>
      </c>
      <c r="P132" s="760">
        <v>-1.9151018899639105E-3</v>
      </c>
      <c r="Q132" s="760">
        <v>1.7544599246126502E-3</v>
      </c>
      <c r="R132" s="760">
        <v>8.4416798117770142E-5</v>
      </c>
      <c r="S132" s="760">
        <v>-5.2462108626378789E-3</v>
      </c>
      <c r="T132" s="760">
        <v>8.4416798117770142E-5</v>
      </c>
      <c r="U132" s="760">
        <v>8.4416798117770142E-5</v>
      </c>
      <c r="V132" s="760">
        <v>-6.6631872791349522E-3</v>
      </c>
      <c r="W132" s="760">
        <v>1.6307206733298329E-2</v>
      </c>
    </row>
    <row r="133" spans="1:23" s="760" customFormat="1">
      <c r="A133" s="761">
        <v>44022</v>
      </c>
      <c r="B133" s="760">
        <v>8.4416798117770142E-5</v>
      </c>
      <c r="C133" s="760">
        <v>8.4690475923077102E-5</v>
      </c>
      <c r="D133" s="760">
        <v>8.4416798117770142E-5</v>
      </c>
      <c r="E133" s="760">
        <v>8.3244067559551382E-5</v>
      </c>
      <c r="F133" s="760">
        <v>3.224205412957204E-4</v>
      </c>
      <c r="G133" s="760">
        <v>6.8637629571033365E-4</v>
      </c>
      <c r="H133" s="760">
        <v>3.7758541841248494E-4</v>
      </c>
      <c r="I133" s="760">
        <v>4.4195068969776763E-4</v>
      </c>
      <c r="J133" s="760">
        <v>8.4416798117770142E-5</v>
      </c>
      <c r="K133" s="760">
        <v>2.1276657491831052E-4</v>
      </c>
      <c r="L133" s="760">
        <v>5.3292607013566418E-4</v>
      </c>
      <c r="M133" s="760">
        <v>2.2201753617137054E-3</v>
      </c>
      <c r="N133" s="760">
        <v>-3.0992343867930483E-4</v>
      </c>
      <c r="O133" s="760">
        <v>1.1182319276314967E-3</v>
      </c>
      <c r="P133" s="760">
        <v>2.9318233500041924E-3</v>
      </c>
      <c r="Q133" s="760">
        <v>-2.1024764681465413E-4</v>
      </c>
      <c r="R133" s="760">
        <v>8.4416798117770142E-5</v>
      </c>
      <c r="S133" s="760">
        <v>5.8058035172050548E-3</v>
      </c>
      <c r="T133" s="760">
        <v>8.4416798117770142E-5</v>
      </c>
      <c r="U133" s="760">
        <v>8.4416798117770142E-5</v>
      </c>
      <c r="V133" s="760">
        <v>1.1409659121998539E-2</v>
      </c>
      <c r="W133" s="760">
        <v>1.4803312629399601E-2</v>
      </c>
    </row>
    <row r="134" spans="1:23" s="760" customFormat="1">
      <c r="A134" s="761">
        <v>44025</v>
      </c>
      <c r="B134" s="760">
        <v>8.4416798117770142E-5</v>
      </c>
      <c r="C134" s="760">
        <v>8.4861584693785019E-5</v>
      </c>
      <c r="D134" s="760">
        <v>8.4416798117770142E-5</v>
      </c>
      <c r="E134" s="760">
        <v>1.5780374185614399E-4</v>
      </c>
      <c r="F134" s="760">
        <v>-2.5768432251105367E-5</v>
      </c>
      <c r="G134" s="760">
        <v>1.4327437949430699E-3</v>
      </c>
      <c r="H134" s="760">
        <v>3.2756284501433974E-4</v>
      </c>
      <c r="I134" s="760">
        <v>6.270400860490799E-4</v>
      </c>
      <c r="J134" s="760">
        <v>8.4416798117770142E-5</v>
      </c>
      <c r="K134" s="760">
        <v>4.8247780705712451E-4</v>
      </c>
      <c r="L134" s="760">
        <v>6.3349162004233683E-4</v>
      </c>
      <c r="M134" s="760">
        <v>-6.0253579139699642E-3</v>
      </c>
      <c r="N134" s="760">
        <v>2.6545601952987496E-4</v>
      </c>
      <c r="O134" s="760">
        <v>-2.4968197015173832E-3</v>
      </c>
      <c r="P134" s="760">
        <v>-1.6448789326417579E-4</v>
      </c>
      <c r="Q134" s="760">
        <v>4.1986695296056809E-3</v>
      </c>
      <c r="R134" s="760">
        <v>8.4416798117770142E-5</v>
      </c>
      <c r="S134" s="760">
        <v>-1.2758921975336679E-2</v>
      </c>
      <c r="T134" s="760">
        <v>8.4416798117770142E-5</v>
      </c>
      <c r="U134" s="760">
        <v>8.4416798117770142E-5</v>
      </c>
      <c r="V134" s="760">
        <v>-9.4313765284441686E-3</v>
      </c>
      <c r="W134" s="760">
        <v>-1.2343160257064278E-2</v>
      </c>
    </row>
    <row r="135" spans="1:23" s="760" customFormat="1">
      <c r="A135" s="761">
        <v>44026</v>
      </c>
      <c r="B135" s="760">
        <v>8.4416798117770142E-5</v>
      </c>
      <c r="C135" s="760">
        <v>8.4676118303983472E-5</v>
      </c>
      <c r="D135" s="760">
        <v>8.4416798117770142E-5</v>
      </c>
      <c r="E135" s="760">
        <v>1.2599189721829163E-4</v>
      </c>
      <c r="F135" s="760">
        <v>1.5138992027852183E-4</v>
      </c>
      <c r="G135" s="760">
        <v>5.7474430456361247E-4</v>
      </c>
      <c r="H135" s="760">
        <v>3.0226669175270615E-4</v>
      </c>
      <c r="I135" s="760">
        <v>4.7254045000366673E-4</v>
      </c>
      <c r="J135" s="760">
        <v>8.4416798117770142E-5</v>
      </c>
      <c r="K135" s="760">
        <v>2.3913392751118145E-4</v>
      </c>
      <c r="L135" s="760">
        <v>3.5701198641224785E-4</v>
      </c>
      <c r="M135" s="760">
        <v>6.6181440541028813E-3</v>
      </c>
      <c r="N135" s="760">
        <v>-1.9280386848384845E-3</v>
      </c>
      <c r="O135" s="760">
        <v>1.2037034863385809E-3</v>
      </c>
      <c r="P135" s="760">
        <v>2.5979071365256345E-4</v>
      </c>
      <c r="Q135" s="760">
        <v>-1.3004515638055381E-3</v>
      </c>
      <c r="R135" s="760">
        <v>8.4416798117770142E-5</v>
      </c>
      <c r="S135" s="760">
        <v>1.7233073715362313E-2</v>
      </c>
      <c r="T135" s="760">
        <v>8.4416798117770142E-5</v>
      </c>
      <c r="U135" s="760">
        <v>8.4416798117770142E-5</v>
      </c>
      <c r="V135" s="760">
        <v>1.1150582347415838E-2</v>
      </c>
      <c r="W135" s="760">
        <v>2.385870687874414E-2</v>
      </c>
    </row>
    <row r="136" spans="1:23" s="760" customFormat="1">
      <c r="A136" s="761">
        <v>44027</v>
      </c>
      <c r="B136" s="760">
        <v>8.4416798117770142E-5</v>
      </c>
      <c r="C136" s="760">
        <v>8.484719928469886E-5</v>
      </c>
      <c r="D136" s="760">
        <v>8.4416798117770142E-5</v>
      </c>
      <c r="E136" s="760">
        <v>1.0170541488863094E-4</v>
      </c>
      <c r="F136" s="760">
        <v>-7.7436380487849732E-6</v>
      </c>
      <c r="G136" s="760">
        <v>4.716934617039481E-4</v>
      </c>
      <c r="H136" s="760">
        <v>6.0280899742548577E-4</v>
      </c>
      <c r="I136" s="760">
        <v>6.0511893361270275E-4</v>
      </c>
      <c r="J136" s="760">
        <v>8.4416798117770142E-5</v>
      </c>
      <c r="K136" s="760">
        <v>7.4970361854997947E-5</v>
      </c>
      <c r="L136" s="760">
        <v>4.2827732567207732E-4</v>
      </c>
      <c r="M136" s="760">
        <v>1.5916069484578355E-3</v>
      </c>
      <c r="N136" s="760">
        <v>2.6365188503014725E-3</v>
      </c>
      <c r="O136" s="760">
        <v>3.0188298780919887E-3</v>
      </c>
      <c r="P136" s="760">
        <v>1.9732561427872053E-3</v>
      </c>
      <c r="Q136" s="760">
        <v>1.7832195511822135E-3</v>
      </c>
      <c r="R136" s="760">
        <v>8.4416798117770142E-5</v>
      </c>
      <c r="S136" s="760">
        <v>1.0085595109174283E-2</v>
      </c>
      <c r="T136" s="760">
        <v>8.4416798117770142E-5</v>
      </c>
      <c r="U136" s="760">
        <v>8.4416798117770142E-5</v>
      </c>
      <c r="V136" s="760">
        <v>1.1475538496843241E-2</v>
      </c>
      <c r="W136" s="760">
        <v>1.3820236053667001E-2</v>
      </c>
    </row>
    <row r="137" spans="1:23" s="760" customFormat="1">
      <c r="A137" s="761">
        <v>44028</v>
      </c>
      <c r="B137" s="760">
        <v>8.4416798117770142E-5</v>
      </c>
      <c r="C137" s="760">
        <v>8.4305294960840271E-5</v>
      </c>
      <c r="D137" s="760">
        <v>8.4416798117770142E-5</v>
      </c>
      <c r="E137" s="760">
        <v>1.548538595590454E-4</v>
      </c>
      <c r="F137" s="760">
        <v>5.1629346571124834E-4</v>
      </c>
      <c r="G137" s="760">
        <v>5.1336135875668099E-4</v>
      </c>
      <c r="H137" s="760">
        <v>6.2915272900765373E-4</v>
      </c>
      <c r="I137" s="760">
        <v>3.8525227467989254E-4</v>
      </c>
      <c r="J137" s="760">
        <v>8.4416798117770142E-5</v>
      </c>
      <c r="K137" s="760">
        <v>1.5887555206783865E-4</v>
      </c>
      <c r="L137" s="760">
        <v>1.1780054156511621E-3</v>
      </c>
      <c r="M137" s="760">
        <v>-3.4795931591379281E-3</v>
      </c>
      <c r="N137" s="760">
        <v>-4.3931562495702625E-3</v>
      </c>
      <c r="O137" s="760">
        <v>-3.0944843373508224E-3</v>
      </c>
      <c r="P137" s="760">
        <v>-1.099047980725798E-3</v>
      </c>
      <c r="Q137" s="760">
        <v>-7.5134955154099181E-5</v>
      </c>
      <c r="R137" s="760">
        <v>8.4416798117770142E-5</v>
      </c>
      <c r="S137" s="760">
        <v>-1.0309469663149606E-2</v>
      </c>
      <c r="T137" s="760">
        <v>8.4416798117770142E-5</v>
      </c>
      <c r="U137" s="760">
        <v>8.4416798117770142E-5</v>
      </c>
      <c r="V137" s="760">
        <v>-7.2798433749441394E-3</v>
      </c>
      <c r="W137" s="760">
        <v>-2.089552238805914E-3</v>
      </c>
    </row>
    <row r="138" spans="1:23" s="760" customFormat="1">
      <c r="A138" s="761">
        <v>44029</v>
      </c>
      <c r="B138" s="760">
        <v>8.4416798117770142E-5</v>
      </c>
      <c r="C138" s="760">
        <v>8.438729831250491E-5</v>
      </c>
      <c r="D138" s="760">
        <v>8.4416798117770142E-5</v>
      </c>
      <c r="E138" s="760">
        <v>3.6396577104191863E-5</v>
      </c>
      <c r="F138" s="760">
        <v>-5.8075909787458357E-5</v>
      </c>
      <c r="G138" s="760">
        <v>7.2818861644963206E-4</v>
      </c>
      <c r="H138" s="760">
        <v>-2.6074173838774861E-4</v>
      </c>
      <c r="I138" s="760">
        <v>-1.6307634892676059E-3</v>
      </c>
      <c r="J138" s="760">
        <v>8.4416798117770142E-5</v>
      </c>
      <c r="K138" s="760">
        <v>2.6154811971901282E-4</v>
      </c>
      <c r="L138" s="760">
        <v>5.5000738969268603E-4</v>
      </c>
      <c r="M138" s="760">
        <v>5.3100553837690523E-3</v>
      </c>
      <c r="N138" s="760">
        <v>3.4904220719329526E-3</v>
      </c>
      <c r="O138" s="760">
        <v>6.0498975855516335E-3</v>
      </c>
      <c r="P138" s="760">
        <v>1.8890032363692022E-3</v>
      </c>
      <c r="Q138" s="760">
        <v>-1.6688281161536533E-4</v>
      </c>
      <c r="R138" s="760">
        <v>8.4416798117770142E-5</v>
      </c>
      <c r="S138" s="760">
        <v>2.304417614133869E-2</v>
      </c>
      <c r="T138" s="760">
        <v>8.4416798117770142E-5</v>
      </c>
      <c r="U138" s="760">
        <v>8.4416798117770142E-5</v>
      </c>
      <c r="V138" s="760">
        <v>5.6472543413155218E-3</v>
      </c>
      <c r="W138" s="760">
        <v>8.9739754711315456E-4</v>
      </c>
    </row>
    <row r="139" spans="1:23" s="760" customFormat="1">
      <c r="A139" s="761">
        <v>44032</v>
      </c>
      <c r="B139" s="760">
        <v>8.4416798117770142E-5</v>
      </c>
      <c r="C139" s="760">
        <v>8.4469280313470563E-5</v>
      </c>
      <c r="D139" s="760">
        <v>8.4416798117770142E-5</v>
      </c>
      <c r="E139" s="760">
        <v>1.294053420142216E-4</v>
      </c>
      <c r="F139" s="760">
        <v>3.6426560597502267E-4</v>
      </c>
      <c r="G139" s="760">
        <v>5.1600603128210132E-4</v>
      </c>
      <c r="H139" s="760">
        <v>9.8060355892215512E-5</v>
      </c>
      <c r="I139" s="760">
        <v>3.449448739607508E-4</v>
      </c>
      <c r="J139" s="760">
        <v>8.4416798117770142E-5</v>
      </c>
      <c r="K139" s="760">
        <v>4.3552355313036806E-4</v>
      </c>
      <c r="L139" s="760">
        <v>4.2243674416675425E-4</v>
      </c>
      <c r="M139" s="760">
        <v>4.8850375478364239E-3</v>
      </c>
      <c r="N139" s="760">
        <v>-2.4404433336244757E-3</v>
      </c>
      <c r="O139" s="760">
        <v>2.8243715234357314E-3</v>
      </c>
      <c r="P139" s="760">
        <v>2.1784323001166062E-3</v>
      </c>
      <c r="Q139" s="760">
        <v>2.2643260642176699E-3</v>
      </c>
      <c r="R139" s="760">
        <v>8.4416798117770142E-5</v>
      </c>
      <c r="S139" s="760">
        <v>1.3266558472210477E-2</v>
      </c>
      <c r="T139" s="760">
        <v>8.4416798117770142E-5</v>
      </c>
      <c r="U139" s="760">
        <v>8.4416798117770142E-5</v>
      </c>
      <c r="V139" s="760">
        <v>9.6497364076075787E-3</v>
      </c>
      <c r="W139" s="760">
        <v>-1.9725044829647209E-2</v>
      </c>
    </row>
    <row r="140" spans="1:23" s="760" customFormat="1">
      <c r="A140" s="761">
        <v>44033</v>
      </c>
      <c r="B140" s="760">
        <v>8.4416798117770142E-5</v>
      </c>
      <c r="C140" s="760">
        <v>8.5174906581553245E-5</v>
      </c>
      <c r="D140" s="760">
        <v>8.4416798117770142E-5</v>
      </c>
      <c r="E140" s="760">
        <v>1.3112148145322244E-4</v>
      </c>
      <c r="F140" s="760">
        <v>2.7601177447822423E-5</v>
      </c>
      <c r="G140" s="760">
        <v>4.1242793785212228E-4</v>
      </c>
      <c r="H140" s="760">
        <v>2.5462391380570715E-4</v>
      </c>
      <c r="I140" s="760">
        <v>5.4639181041427065E-4</v>
      </c>
      <c r="J140" s="760">
        <v>8.4416798117770142E-5</v>
      </c>
      <c r="K140" s="760">
        <v>1.0370217595800924E-4</v>
      </c>
      <c r="L140" s="760">
        <v>2.2478258561164921E-4</v>
      </c>
      <c r="M140" s="760">
        <v>5.0053732988970534E-3</v>
      </c>
      <c r="N140" s="760">
        <v>-1.1163712060167086E-3</v>
      </c>
      <c r="O140" s="760">
        <v>-2.8936984196814564E-4</v>
      </c>
      <c r="P140" s="760">
        <v>-1.3888030947339924E-3</v>
      </c>
      <c r="Q140" s="760">
        <v>-1.5776274437631077E-3</v>
      </c>
      <c r="R140" s="760">
        <v>8.4416798117770142E-5</v>
      </c>
      <c r="S140" s="760">
        <v>-7.9622671130730183E-4</v>
      </c>
      <c r="T140" s="760">
        <v>8.4416798117770142E-5</v>
      </c>
      <c r="U140" s="760">
        <v>8.4416798117770142E-5</v>
      </c>
      <c r="V140" s="760">
        <v>2.4507709113132936E-3</v>
      </c>
      <c r="W140" s="760">
        <v>1.9308943089431096E-3</v>
      </c>
    </row>
    <row r="141" spans="1:23" s="760" customFormat="1">
      <c r="A141" s="761">
        <v>44034</v>
      </c>
      <c r="B141" s="760">
        <v>8.4416798117770142E-5</v>
      </c>
      <c r="C141" s="760">
        <v>8.4633127419353471E-5</v>
      </c>
      <c r="D141" s="760">
        <v>8.4416798117770142E-5</v>
      </c>
      <c r="E141" s="760">
        <v>7.3926648593181099E-5</v>
      </c>
      <c r="F141" s="760">
        <v>2.2081739263968281E-4</v>
      </c>
      <c r="G141" s="760">
        <v>3.2947848964437476E-4</v>
      </c>
      <c r="H141" s="760">
        <v>5.4607032092413021E-4</v>
      </c>
      <c r="I141" s="760">
        <v>4.8171167748800592E-4</v>
      </c>
      <c r="J141" s="760">
        <v>8.4416798117770142E-5</v>
      </c>
      <c r="K141" s="760">
        <v>1.5226833056236622E-4</v>
      </c>
      <c r="L141" s="760">
        <v>3.2092596284938324E-4</v>
      </c>
      <c r="M141" s="760">
        <v>1.3219200814469367E-3</v>
      </c>
      <c r="N141" s="760">
        <v>-3.3461276918766991E-4</v>
      </c>
      <c r="O141" s="760">
        <v>-5.6379516682225628E-4</v>
      </c>
      <c r="P141" s="760">
        <v>1.3526053342118871E-3</v>
      </c>
      <c r="Q141" s="760">
        <v>3.3558968444564741E-3</v>
      </c>
      <c r="R141" s="760">
        <v>8.4416798117770142E-5</v>
      </c>
      <c r="S141" s="760">
        <v>-3.7868838628606349E-3</v>
      </c>
      <c r="T141" s="760">
        <v>8.4416798117770142E-5</v>
      </c>
      <c r="U141" s="760">
        <v>8.4416798117770142E-5</v>
      </c>
      <c r="V141" s="760">
        <v>5.7374792290112442E-3</v>
      </c>
      <c r="W141" s="760">
        <v>1.8967440916928702E-2</v>
      </c>
    </row>
    <row r="142" spans="1:23" s="760" customFormat="1">
      <c r="A142" s="761">
        <v>44035</v>
      </c>
      <c r="B142" s="760">
        <v>8.4416798117770142E-5</v>
      </c>
      <c r="C142" s="760">
        <v>8.3022525917630929E-5</v>
      </c>
      <c r="D142" s="760">
        <v>8.4416798117770142E-5</v>
      </c>
      <c r="E142" s="760">
        <v>1.0741672027880789E-4</v>
      </c>
      <c r="F142" s="760">
        <v>7.4892847322427514E-5</v>
      </c>
      <c r="G142" s="760">
        <v>4.6455913583809405E-4</v>
      </c>
      <c r="H142" s="760">
        <v>9.9613701962164569E-4</v>
      </c>
      <c r="I142" s="760">
        <v>9.2152680819368449E-4</v>
      </c>
      <c r="J142" s="760">
        <v>8.4416798117770142E-5</v>
      </c>
      <c r="K142" s="760">
        <v>2.4938417251152423E-4</v>
      </c>
      <c r="L142" s="760">
        <v>2.3127080897067387E-4</v>
      </c>
      <c r="M142" s="760">
        <v>-5.6189509600284016E-3</v>
      </c>
      <c r="N142" s="760">
        <v>6.6919189072622842E-4</v>
      </c>
      <c r="O142" s="760">
        <v>-1.510892909794892E-3</v>
      </c>
      <c r="P142" s="760">
        <v>-2.9981704721228075E-3</v>
      </c>
      <c r="Q142" s="760">
        <v>-1.9164522815555696E-3</v>
      </c>
      <c r="R142" s="760">
        <v>8.4416798117770142E-5</v>
      </c>
      <c r="S142" s="760">
        <v>-1.6176435293915992E-2</v>
      </c>
      <c r="T142" s="760">
        <v>8.4416798117770142E-5</v>
      </c>
      <c r="U142" s="760">
        <v>8.4416798117770142E-5</v>
      </c>
      <c r="V142" s="760">
        <v>-1.3278854196212664E-2</v>
      </c>
      <c r="W142" s="760">
        <v>-4.0812263587497455E-3</v>
      </c>
    </row>
    <row r="143" spans="1:23" s="760" customFormat="1">
      <c r="A143" s="761">
        <v>44036</v>
      </c>
      <c r="B143" s="760">
        <v>8.4416798117770142E-5</v>
      </c>
      <c r="C143" s="760">
        <v>8.5153375391611164E-5</v>
      </c>
      <c r="D143" s="760">
        <v>8.4416798117770142E-5</v>
      </c>
      <c r="E143" s="760">
        <v>3.984385827138226E-5</v>
      </c>
      <c r="F143" s="760">
        <v>-4.1191497175074865E-5</v>
      </c>
      <c r="G143" s="760">
        <v>9.1230788507545846E-4</v>
      </c>
      <c r="H143" s="760">
        <v>3.182211590937456E-4</v>
      </c>
      <c r="I143" s="760">
        <v>2.9526099602228406E-4</v>
      </c>
      <c r="J143" s="760">
        <v>8.4416798117770142E-5</v>
      </c>
      <c r="K143" s="760">
        <v>1.9422961033721542E-4</v>
      </c>
      <c r="L143" s="760">
        <v>3.5805689722079315E-4</v>
      </c>
      <c r="M143" s="760">
        <v>2.4124035309551761E-3</v>
      </c>
      <c r="N143" s="760">
        <v>-2.6108645437639133E-4</v>
      </c>
      <c r="O143" s="760">
        <v>-2.3938284655899977E-4</v>
      </c>
      <c r="P143" s="760">
        <v>-1.661361554269325E-3</v>
      </c>
      <c r="Q143" s="760">
        <v>-6.3692166517770321E-4</v>
      </c>
      <c r="R143" s="760">
        <v>8.4416798117770142E-5</v>
      </c>
      <c r="S143" s="760">
        <v>5.2344179358621012E-4</v>
      </c>
      <c r="T143" s="760">
        <v>8.4416798117770142E-5</v>
      </c>
      <c r="U143" s="760">
        <v>8.4416798117770142E-5</v>
      </c>
      <c r="V143" s="760">
        <v>-7.6501429933270026E-3</v>
      </c>
      <c r="W143" s="760">
        <v>1.4292853573213415E-2</v>
      </c>
    </row>
    <row r="144" spans="1:23" s="760" customFormat="1">
      <c r="A144" s="761">
        <v>44039</v>
      </c>
      <c r="B144" s="760">
        <v>8.4416798117770142E-5</v>
      </c>
      <c r="C144" s="760">
        <v>8.5146124911616994E-5</v>
      </c>
      <c r="D144" s="760">
        <v>8.4416798117770142E-5</v>
      </c>
      <c r="E144" s="760">
        <v>4.9081058233646502E-5</v>
      </c>
      <c r="F144" s="760">
        <v>-2.6549850325541247E-4</v>
      </c>
      <c r="G144" s="760">
        <v>5.0319384908914522E-4</v>
      </c>
      <c r="H144" s="760">
        <v>2.60233369909324E-4</v>
      </c>
      <c r="I144" s="760">
        <v>7.4778039865774915E-4</v>
      </c>
      <c r="J144" s="760">
        <v>8.4416798117770142E-5</v>
      </c>
      <c r="K144" s="760">
        <v>3.9458667769176614E-4</v>
      </c>
      <c r="L144" s="760">
        <v>5.1616998322456809E-4</v>
      </c>
      <c r="M144" s="760">
        <v>9.3169063103597516E-3</v>
      </c>
      <c r="N144" s="760">
        <v>3.7546130236840725E-3</v>
      </c>
      <c r="O144" s="760">
        <v>2.2487567753992632E-3</v>
      </c>
      <c r="P144" s="760">
        <v>1.9810909742885574E-3</v>
      </c>
      <c r="Q144" s="760">
        <v>3.1624639809324506E-5</v>
      </c>
      <c r="R144" s="760">
        <v>8.4416798117770142E-5</v>
      </c>
      <c r="S144" s="760">
        <v>1.4479421770543954E-2</v>
      </c>
      <c r="T144" s="760">
        <v>8.4416798117770142E-5</v>
      </c>
      <c r="U144" s="760">
        <v>8.4416798117770142E-5</v>
      </c>
      <c r="V144" s="760">
        <v>8.7495133805883807E-3</v>
      </c>
      <c r="W144" s="760">
        <v>-1.6752069373275891E-3</v>
      </c>
    </row>
    <row r="145" spans="1:23" s="760" customFormat="1">
      <c r="A145" s="761">
        <v>44040</v>
      </c>
      <c r="B145" s="760">
        <v>8.4416798117770142E-5</v>
      </c>
      <c r="C145" s="760">
        <v>8.6207564482299048E-5</v>
      </c>
      <c r="D145" s="760">
        <v>8.4416798117770142E-5</v>
      </c>
      <c r="E145" s="760">
        <v>1.2240792556683644E-4</v>
      </c>
      <c r="F145" s="760">
        <v>3.1306138258146987E-4</v>
      </c>
      <c r="G145" s="760">
        <v>1.1735284689011749E-3</v>
      </c>
      <c r="H145" s="760">
        <v>-8.7575450603782912E-5</v>
      </c>
      <c r="I145" s="760">
        <v>6.6601709690261579E-4</v>
      </c>
      <c r="J145" s="760">
        <v>8.4416798117770142E-5</v>
      </c>
      <c r="K145" s="760">
        <v>1.0416749339325904E-5</v>
      </c>
      <c r="L145" s="760">
        <v>4.6285857124828134E-4</v>
      </c>
      <c r="M145" s="760">
        <v>7.459282142154855E-4</v>
      </c>
      <c r="N145" s="760">
        <v>-1.0566835378096329E-3</v>
      </c>
      <c r="O145" s="760">
        <v>-5.4523345059542816E-4</v>
      </c>
      <c r="P145" s="760">
        <v>1.0977199329569309E-3</v>
      </c>
      <c r="Q145" s="760">
        <v>-1.3669465318133511E-4</v>
      </c>
      <c r="R145" s="760">
        <v>8.4416798117770142E-5</v>
      </c>
      <c r="S145" s="760">
        <v>-1.4815242085862712E-3</v>
      </c>
      <c r="T145" s="760">
        <v>8.4416798117770142E-5</v>
      </c>
      <c r="U145" s="760">
        <v>8.4416798117770142E-5</v>
      </c>
      <c r="V145" s="760">
        <v>-5.8366931009864453E-3</v>
      </c>
      <c r="W145" s="760">
        <v>-1.9938801697759301E-2</v>
      </c>
    </row>
    <row r="146" spans="1:23" s="760" customFormat="1">
      <c r="A146" s="761">
        <v>44041</v>
      </c>
      <c r="B146" s="760">
        <v>8.4416798117770142E-5</v>
      </c>
      <c r="C146" s="760">
        <v>8.6022033929600283E-5</v>
      </c>
      <c r="D146" s="760">
        <v>8.4416798117770142E-5</v>
      </c>
      <c r="E146" s="760">
        <v>8.9485406950640112E-5</v>
      </c>
      <c r="F146" s="760">
        <v>1.9090852134784342E-4</v>
      </c>
      <c r="G146" s="760">
        <v>5.1623738097750227E-4</v>
      </c>
      <c r="H146" s="760">
        <v>5.0040180677313195E-4</v>
      </c>
      <c r="I146" s="760">
        <v>5.5986855416256809E-4</v>
      </c>
      <c r="J146" s="760">
        <v>8.4416798117770142E-5</v>
      </c>
      <c r="K146" s="760">
        <v>1.9708945827678903E-4</v>
      </c>
      <c r="L146" s="760">
        <v>2.3439587278861751E-4</v>
      </c>
      <c r="M146" s="760">
        <v>5.1515661545018521E-3</v>
      </c>
      <c r="N146" s="760">
        <v>1.7108923032032042E-3</v>
      </c>
      <c r="O146" s="760">
        <v>1.9919438231130737E-3</v>
      </c>
      <c r="P146" s="760">
        <v>9.3978924266635566E-4</v>
      </c>
      <c r="Q146" s="760">
        <v>-2.8850699843890881E-3</v>
      </c>
      <c r="R146" s="760">
        <v>8.4416798117770142E-5</v>
      </c>
      <c r="S146" s="760">
        <v>1.7897508653041294E-2</v>
      </c>
      <c r="T146" s="760">
        <v>8.4416798117770142E-5</v>
      </c>
      <c r="U146" s="760">
        <v>8.4416798117770142E-5</v>
      </c>
      <c r="V146" s="760">
        <v>1.2204312249457505E-2</v>
      </c>
      <c r="W146" s="760">
        <v>-9.0643569342330199E-4</v>
      </c>
    </row>
    <row r="147" spans="1:23" s="760" customFormat="1">
      <c r="A147" s="761">
        <v>44042</v>
      </c>
      <c r="B147" s="760">
        <v>8.4416798117770142E-5</v>
      </c>
      <c r="C147" s="760">
        <v>8.3343372826227835E-5</v>
      </c>
      <c r="D147" s="760">
        <v>8.4416798117770142E-5</v>
      </c>
      <c r="E147" s="760">
        <v>4.791370453172128E-5</v>
      </c>
      <c r="F147" s="760">
        <v>1.1930383924951826E-4</v>
      </c>
      <c r="G147" s="760">
        <v>9.3560567404837869E-4</v>
      </c>
      <c r="H147" s="760">
        <v>4.5817361247624255E-4</v>
      </c>
      <c r="I147" s="760">
        <v>5.9995818050051497E-4</v>
      </c>
      <c r="J147" s="760">
        <v>8.4416798117770142E-5</v>
      </c>
      <c r="K147" s="760">
        <v>2.0283650402452835E-4</v>
      </c>
      <c r="L147" s="760">
        <v>4.3936095412600018E-4</v>
      </c>
      <c r="M147" s="760">
        <v>1.2839533277682058E-3</v>
      </c>
      <c r="N147" s="760">
        <v>2.0590388359265077E-4</v>
      </c>
      <c r="O147" s="760">
        <v>5.8681801270110689E-4</v>
      </c>
      <c r="P147" s="760">
        <v>1.6427395181428661E-3</v>
      </c>
      <c r="Q147" s="760">
        <v>1.5096465627286726E-3</v>
      </c>
      <c r="R147" s="760">
        <v>8.4416798117770142E-5</v>
      </c>
      <c r="S147" s="760">
        <v>-4.6620652939117768E-3</v>
      </c>
      <c r="T147" s="760">
        <v>8.4416798117770142E-5</v>
      </c>
      <c r="U147" s="760">
        <v>8.4416798117770142E-5</v>
      </c>
      <c r="V147" s="760">
        <v>6.5829538939117249E-3</v>
      </c>
      <c r="W147" s="760">
        <v>-1.6129032258064613E-2</v>
      </c>
    </row>
    <row r="148" spans="1:23" s="760" customFormat="1">
      <c r="A148" s="761">
        <v>44043</v>
      </c>
      <c r="B148" s="760">
        <v>8.4416798117770142E-5</v>
      </c>
      <c r="C148" s="760">
        <v>8.4048704443562272E-5</v>
      </c>
      <c r="D148" s="760">
        <v>8.4416798117770142E-5</v>
      </c>
      <c r="E148" s="760">
        <v>8.8318621259686481E-5</v>
      </c>
      <c r="F148" s="760">
        <v>3.2370574114803929E-4</v>
      </c>
      <c r="G148" s="760">
        <v>7.2347863535782153E-4</v>
      </c>
      <c r="H148" s="760">
        <v>8.0847238120185239E-5</v>
      </c>
      <c r="I148" s="760">
        <v>7.1535065741490378E-4</v>
      </c>
      <c r="J148" s="760">
        <v>8.4416798117770142E-5</v>
      </c>
      <c r="K148" s="760">
        <v>-1.8910378990994792E-2</v>
      </c>
      <c r="L148" s="760">
        <v>4.1700728956484134E-4</v>
      </c>
      <c r="M148" s="760">
        <v>-5.8105937875408964E-3</v>
      </c>
      <c r="N148" s="760">
        <v>2.8925078368529089E-3</v>
      </c>
      <c r="O148" s="760">
        <v>-1.6323812462947229E-3</v>
      </c>
      <c r="P148" s="760">
        <v>-3.0529936847926153E-3</v>
      </c>
      <c r="Q148" s="760">
        <v>2.2365136630324578E-3</v>
      </c>
      <c r="R148" s="760">
        <v>8.4416798117770142E-5</v>
      </c>
      <c r="S148" s="760">
        <v>-1.3309802390992553E-2</v>
      </c>
      <c r="T148" s="760">
        <v>8.4416798117770142E-5</v>
      </c>
      <c r="U148" s="760">
        <v>8.4416798117770142E-5</v>
      </c>
      <c r="V148" s="760">
        <v>-1.2445487516935527E-3</v>
      </c>
      <c r="W148" s="760">
        <v>1.4241803278688625E-2</v>
      </c>
    </row>
    <row r="149" spans="1:23" s="760" customFormat="1">
      <c r="A149" s="761">
        <v>44046</v>
      </c>
      <c r="B149" s="760">
        <v>8.4416798117770142E-5</v>
      </c>
      <c r="C149" s="760">
        <v>8.5198993957424918E-5</v>
      </c>
      <c r="D149" s="760">
        <v>8.4416798117770142E-5</v>
      </c>
      <c r="E149" s="760">
        <v>7.3303754017928213E-5</v>
      </c>
      <c r="F149" s="760">
        <v>4.1626119919424553E-4</v>
      </c>
      <c r="G149" s="760">
        <v>1.4255347589224865E-3</v>
      </c>
      <c r="H149" s="760">
        <v>7.3677602162369737E-5</v>
      </c>
      <c r="I149" s="760">
        <v>6.8584720810682676E-4</v>
      </c>
      <c r="J149" s="760">
        <v>8.4416798117770142E-5</v>
      </c>
      <c r="K149" s="760">
        <v>2.9169385941907322E-4</v>
      </c>
      <c r="L149" s="760">
        <v>7.8414840129537033E-4</v>
      </c>
      <c r="M149" s="760">
        <v>-2.8860674865777147E-3</v>
      </c>
      <c r="N149" s="760">
        <v>4.070845622957453E-3</v>
      </c>
      <c r="O149" s="760">
        <v>-2.3183548628502582E-4</v>
      </c>
      <c r="P149" s="760">
        <v>-3.2465748635202019E-4</v>
      </c>
      <c r="Q149" s="760">
        <v>1.9777639915772305E-3</v>
      </c>
      <c r="R149" s="760">
        <v>8.4416798117770142E-5</v>
      </c>
      <c r="S149" s="760">
        <v>-5.4907407598500102E-3</v>
      </c>
      <c r="T149" s="760">
        <v>8.4416798117770142E-5</v>
      </c>
      <c r="U149" s="760">
        <v>8.4416798117770142E-5</v>
      </c>
      <c r="V149" s="760">
        <v>6.3133000575257281E-3</v>
      </c>
      <c r="W149" s="760">
        <v>1.1920395999595934E-2</v>
      </c>
    </row>
    <row r="150" spans="1:23" s="760" customFormat="1">
      <c r="A150" s="761">
        <v>44047</v>
      </c>
      <c r="B150" s="760">
        <v>8.4416798117770142E-5</v>
      </c>
      <c r="C150" s="760">
        <v>8.4568598664347405E-5</v>
      </c>
      <c r="D150" s="760">
        <v>8.4416798117770142E-5</v>
      </c>
      <c r="E150" s="760">
        <v>1.3678516763970805E-4</v>
      </c>
      <c r="F150" s="760">
        <v>2.7549077044097814E-4</v>
      </c>
      <c r="G150" s="760">
        <v>3.4102275899616785E-4</v>
      </c>
      <c r="H150" s="760">
        <v>1.6207878318126312E-3</v>
      </c>
      <c r="I150" s="760">
        <v>3.0923611411859397E-4</v>
      </c>
      <c r="J150" s="760">
        <v>8.4416798117770142E-5</v>
      </c>
      <c r="K150" s="760">
        <v>1.8643427109887867E-4</v>
      </c>
      <c r="L150" s="760">
        <v>-1.7746626085946016E-4</v>
      </c>
      <c r="M150" s="760">
        <v>-2.3769410963381254E-5</v>
      </c>
      <c r="N150" s="760">
        <v>1.1707307510533393E-3</v>
      </c>
      <c r="O150" s="760">
        <v>-3.7485855627727993E-4</v>
      </c>
      <c r="P150" s="760">
        <v>-1.2347543670170325E-3</v>
      </c>
      <c r="Q150" s="760">
        <v>-2.6941118047529855E-4</v>
      </c>
      <c r="R150" s="760">
        <v>8.4416798117770142E-5</v>
      </c>
      <c r="S150" s="760">
        <v>-8.9254123152427978E-3</v>
      </c>
      <c r="T150" s="760">
        <v>8.4416798117770142E-5</v>
      </c>
      <c r="U150" s="760">
        <v>8.4416798117770142E-5</v>
      </c>
      <c r="V150" s="760">
        <v>3.2708081312595727E-3</v>
      </c>
      <c r="W150" s="760">
        <v>-1.3377258660277613E-2</v>
      </c>
    </row>
    <row r="151" spans="1:23" s="760" customFormat="1">
      <c r="A151" s="761">
        <v>44048</v>
      </c>
      <c r="B151" s="760">
        <v>8.4416798117770142E-5</v>
      </c>
      <c r="C151" s="760">
        <v>8.4739471521322329E-5</v>
      </c>
      <c r="D151" s="760">
        <v>8.4416798117770142E-5</v>
      </c>
      <c r="E151" s="760">
        <v>1.5119330179058643E-4</v>
      </c>
      <c r="F151" s="760">
        <v>3.4202850416376052E-4</v>
      </c>
      <c r="G151" s="760">
        <v>6.240460313275964E-4</v>
      </c>
      <c r="H151" s="760">
        <v>7.6566588669879643E-4</v>
      </c>
      <c r="I151" s="760">
        <v>1.2102861182072822E-3</v>
      </c>
      <c r="J151" s="760">
        <v>8.4416798117770142E-5</v>
      </c>
      <c r="K151" s="760">
        <v>1.5870058486844307E-4</v>
      </c>
      <c r="L151" s="760">
        <v>1.9976365889928793E-4</v>
      </c>
      <c r="M151" s="760">
        <v>8.4330592495538426E-3</v>
      </c>
      <c r="N151" s="760">
        <v>5.7891480064287126E-3</v>
      </c>
      <c r="O151" s="760">
        <v>1.279648186864657E-3</v>
      </c>
      <c r="P151" s="760">
        <v>1.4213744638580383E-3</v>
      </c>
      <c r="Q151" s="760">
        <v>1.2050013365898504E-3</v>
      </c>
      <c r="R151" s="760">
        <v>8.4416798117770142E-5</v>
      </c>
      <c r="S151" s="760">
        <v>1.3774612291305166E-2</v>
      </c>
      <c r="T151" s="760">
        <v>8.4416798117770142E-5</v>
      </c>
      <c r="U151" s="760">
        <v>8.4416798117770142E-5</v>
      </c>
      <c r="V151" s="760">
        <v>5.1974115676003407E-3</v>
      </c>
      <c r="W151" s="760">
        <v>7.1840534250733334E-3</v>
      </c>
    </row>
    <row r="152" spans="1:23" s="760" customFormat="1">
      <c r="A152" s="761">
        <v>44049</v>
      </c>
      <c r="B152" s="760">
        <v>7.4692290285005569E-5</v>
      </c>
      <c r="C152" s="760">
        <v>8.4732291351530264E-5</v>
      </c>
      <c r="D152" s="760">
        <v>7.4692290285005569E-5</v>
      </c>
      <c r="E152" s="760">
        <v>6.9815358570979313E-5</v>
      </c>
      <c r="F152" s="760">
        <v>-2.598769345829588E-5</v>
      </c>
      <c r="G152" s="760">
        <v>5.7974879720412709E-4</v>
      </c>
      <c r="H152" s="760">
        <v>-3.0368422556947827E-4</v>
      </c>
      <c r="I152" s="760">
        <v>6.2200708175508268E-4</v>
      </c>
      <c r="J152" s="760">
        <v>7.4692290285005569E-5</v>
      </c>
      <c r="K152" s="760">
        <v>1.7736290403091992E-4</v>
      </c>
      <c r="L152" s="760">
        <v>5.3723449925513478E-4</v>
      </c>
      <c r="M152" s="760">
        <v>1.339302412012966E-3</v>
      </c>
      <c r="N152" s="760">
        <v>5.4484506253116294E-5</v>
      </c>
      <c r="O152" s="760">
        <v>1.7988566982445331E-3</v>
      </c>
      <c r="P152" s="760">
        <v>1.9871162148927812E-3</v>
      </c>
      <c r="Q152" s="760">
        <v>-3.9421685989223798E-3</v>
      </c>
      <c r="R152" s="760">
        <v>7.4692290285005569E-5</v>
      </c>
      <c r="S152" s="760">
        <v>1.040530678563556E-2</v>
      </c>
      <c r="T152" s="760">
        <v>7.4692290285005569E-5</v>
      </c>
      <c r="U152" s="760">
        <v>7.4692290285005569E-5</v>
      </c>
      <c r="V152" s="760">
        <v>7.9051032618964179E-3</v>
      </c>
      <c r="W152" s="760">
        <v>-1.3461924854329954E-2</v>
      </c>
    </row>
    <row r="153" spans="1:23" s="760" customFormat="1">
      <c r="A153" s="761">
        <v>44050</v>
      </c>
      <c r="B153" s="760">
        <v>7.4692290285005569E-5</v>
      </c>
      <c r="C153" s="760">
        <v>8.0898242826199507E-5</v>
      </c>
      <c r="D153" s="760">
        <v>7.4692290285005569E-5</v>
      </c>
      <c r="E153" s="760">
        <v>1.1423533864429736E-4</v>
      </c>
      <c r="F153" s="760">
        <v>8.5434481019497355E-5</v>
      </c>
      <c r="G153" s="760">
        <v>6.1110587409274331E-4</v>
      </c>
      <c r="H153" s="760">
        <v>1.8941356844437429E-4</v>
      </c>
      <c r="I153" s="760">
        <v>5.7125099397681289E-4</v>
      </c>
      <c r="J153" s="760">
        <v>7.4692290285005569E-5</v>
      </c>
      <c r="K153" s="760">
        <v>2.1798218353352716E-4</v>
      </c>
      <c r="L153" s="760">
        <v>3.7720957587339399E-4</v>
      </c>
      <c r="M153" s="760">
        <v>-3.6841221234910071E-3</v>
      </c>
      <c r="N153" s="760">
        <v>1.0350544137518458E-3</v>
      </c>
      <c r="O153" s="760">
        <v>-3.259717278646157E-3</v>
      </c>
      <c r="P153" s="760">
        <v>-4.2885299966620716E-3</v>
      </c>
      <c r="Q153" s="760">
        <v>-1.0523647807885173E-3</v>
      </c>
      <c r="R153" s="760">
        <v>7.4692290285005569E-5</v>
      </c>
      <c r="S153" s="760">
        <v>-8.8328273462645601E-3</v>
      </c>
      <c r="T153" s="760">
        <v>7.4692290285005569E-5</v>
      </c>
      <c r="U153" s="760">
        <v>7.4692290285005569E-5</v>
      </c>
      <c r="V153" s="760">
        <v>2.1160726940561148E-4</v>
      </c>
      <c r="W153" s="760">
        <v>1.323828920570147E-3</v>
      </c>
    </row>
    <row r="154" spans="1:23" s="760" customFormat="1">
      <c r="A154" s="761">
        <v>44053</v>
      </c>
      <c r="B154" s="760">
        <v>7.4692290285005569E-5</v>
      </c>
      <c r="C154" s="760">
        <v>6.9856967636283684E-5</v>
      </c>
      <c r="D154" s="760">
        <v>7.4692290285005569E-5</v>
      </c>
      <c r="E154" s="760">
        <v>9.3454601254538971E-5</v>
      </c>
      <c r="F154" s="760">
        <v>3.755286289512938E-4</v>
      </c>
      <c r="G154" s="760">
        <v>6.2778768594040635E-4</v>
      </c>
      <c r="H154" s="760">
        <v>5.6813309321679384E-4</v>
      </c>
      <c r="I154" s="760">
        <v>7.5977686469519412E-4</v>
      </c>
      <c r="J154" s="760">
        <v>7.4692290285005569E-5</v>
      </c>
      <c r="K154" s="760">
        <v>4.1003694371433141E-4</v>
      </c>
      <c r="L154" s="760">
        <v>3.0933216474515746E-4</v>
      </c>
      <c r="M154" s="760">
        <v>3.503070775713546E-3</v>
      </c>
      <c r="N154" s="760">
        <v>-2.2053888529351973E-3</v>
      </c>
      <c r="O154" s="760">
        <v>-9.0016799646908119E-4</v>
      </c>
      <c r="P154" s="760">
        <v>-2.085864875486676E-3</v>
      </c>
      <c r="Q154" s="760">
        <v>4.0014415674813897E-3</v>
      </c>
      <c r="R154" s="760">
        <v>7.4692290285005569E-5</v>
      </c>
      <c r="S154" s="760">
        <v>2.5556318254016386E-3</v>
      </c>
      <c r="T154" s="760">
        <v>7.4692290285005569E-5</v>
      </c>
      <c r="U154" s="760">
        <v>7.4692290285005569E-5</v>
      </c>
      <c r="V154" s="760">
        <v>2.9953842457781654E-3</v>
      </c>
      <c r="W154" s="760">
        <v>-1.8509102003457678E-2</v>
      </c>
    </row>
    <row r="155" spans="1:23" s="760" customFormat="1">
      <c r="A155" s="761">
        <v>44054</v>
      </c>
      <c r="B155" s="760">
        <v>7.4692290285005569E-5</v>
      </c>
      <c r="C155" s="760">
        <v>7.3678380698716239E-5</v>
      </c>
      <c r="D155" s="760">
        <v>7.4692290285005569E-5</v>
      </c>
      <c r="E155" s="760">
        <v>1.315164072486219E-4</v>
      </c>
      <c r="F155" s="760">
        <v>3.3557403002815178E-4</v>
      </c>
      <c r="G155" s="760">
        <v>3.4900302820983775E-4</v>
      </c>
      <c r="H155" s="760">
        <v>5.0097925629577489E-4</v>
      </c>
      <c r="I155" s="760">
        <v>7.1117954803190386E-4</v>
      </c>
      <c r="J155" s="760">
        <v>7.4692290285005569E-5</v>
      </c>
      <c r="K155" s="760">
        <v>2.2381717543229485E-4</v>
      </c>
      <c r="L155" s="760">
        <v>3.7426966837683651E-4</v>
      </c>
      <c r="M155" s="760">
        <v>-6.079155075761844E-3</v>
      </c>
      <c r="N155" s="760">
        <v>-6.2367905529726597E-3</v>
      </c>
      <c r="O155" s="760">
        <v>-1.8770396436593728E-3</v>
      </c>
      <c r="P155" s="760">
        <v>-5.6058197280635103E-3</v>
      </c>
      <c r="Q155" s="760">
        <v>2.7672199519905849E-3</v>
      </c>
      <c r="R155" s="760">
        <v>7.4692290285005569E-5</v>
      </c>
      <c r="S155" s="760">
        <v>-1.0578750750849575E-2</v>
      </c>
      <c r="T155" s="760">
        <v>7.4692290285005569E-5</v>
      </c>
      <c r="U155" s="760">
        <v>7.4692290285005569E-5</v>
      </c>
      <c r="V155" s="760">
        <v>-4.9505006560086606E-3</v>
      </c>
      <c r="W155" s="760">
        <v>9.9471557351569206E-3</v>
      </c>
    </row>
    <row r="156" spans="1:23" s="760" customFormat="1">
      <c r="A156" s="761">
        <v>44055</v>
      </c>
      <c r="B156" s="760">
        <v>7.4692290285005569E-5</v>
      </c>
      <c r="C156" s="760">
        <v>7.465169954978812E-5</v>
      </c>
      <c r="D156" s="760">
        <v>7.4692290285005569E-5</v>
      </c>
      <c r="E156" s="760">
        <v>1.0496859016817517E-4</v>
      </c>
      <c r="F156" s="760">
        <v>-1.0468440108157839E-4</v>
      </c>
      <c r="G156" s="760">
        <v>1.9959253913359731E-4</v>
      </c>
      <c r="H156" s="760">
        <v>4.7676278578356879E-4</v>
      </c>
      <c r="I156" s="760">
        <v>3.8587384463406593E-4</v>
      </c>
      <c r="J156" s="760">
        <v>7.4692290285005569E-5</v>
      </c>
      <c r="K156" s="760">
        <v>1.2840749728226797E-4</v>
      </c>
      <c r="L156" s="760">
        <v>2.6014330647705641E-4</v>
      </c>
      <c r="M156" s="760">
        <v>5.5762781986736787E-3</v>
      </c>
      <c r="N156" s="760">
        <v>6.000824527164772E-3</v>
      </c>
      <c r="O156" s="760">
        <v>-1.5627678718244109E-4</v>
      </c>
      <c r="P156" s="760">
        <v>-1.8181230138059057E-4</v>
      </c>
      <c r="Q156" s="760">
        <v>-3.4454246598381033E-4</v>
      </c>
      <c r="R156" s="760">
        <v>7.4692290285005569E-5</v>
      </c>
      <c r="S156" s="760">
        <v>-3.6419192879996176E-3</v>
      </c>
      <c r="T156" s="760">
        <v>7.4692290285005569E-5</v>
      </c>
      <c r="U156" s="760">
        <v>7.4692290285005569E-5</v>
      </c>
      <c r="V156" s="760">
        <v>9.6210507326686123E-3</v>
      </c>
      <c r="W156" s="760">
        <v>-1.6825689955883849E-2</v>
      </c>
    </row>
    <row r="157" spans="1:23" s="760" customFormat="1">
      <c r="A157" s="761">
        <v>44056</v>
      </c>
      <c r="B157" s="760">
        <v>7.4692290285005569E-5</v>
      </c>
      <c r="C157" s="760">
        <v>7.4557156735099994E-5</v>
      </c>
      <c r="D157" s="760">
        <v>7.4692290285005569E-5</v>
      </c>
      <c r="E157" s="760">
        <v>1.3667552077967215E-4</v>
      </c>
      <c r="F157" s="760">
        <v>2.833593556446079E-4</v>
      </c>
      <c r="G157" s="760">
        <v>2.5228005194866121E-4</v>
      </c>
      <c r="H157" s="760">
        <v>2.7165077025492756E-4</v>
      </c>
      <c r="I157" s="760">
        <v>1.9603393032174843E-4</v>
      </c>
      <c r="J157" s="760">
        <v>7.4692290285005569E-5</v>
      </c>
      <c r="K157" s="760">
        <v>3.9181539676524935E-5</v>
      </c>
      <c r="L157" s="760">
        <v>1.4619747445232534E-4</v>
      </c>
      <c r="M157" s="760">
        <v>-3.3548927891887681E-3</v>
      </c>
      <c r="N157" s="760">
        <v>1.0605101588700983E-4</v>
      </c>
      <c r="O157" s="760">
        <v>-7.6750894357879851E-4</v>
      </c>
      <c r="P157" s="760">
        <v>-1.9607530052700994E-5</v>
      </c>
      <c r="Q157" s="760">
        <v>4.005445987893097E-3</v>
      </c>
      <c r="R157" s="760">
        <v>7.4692290285005569E-5</v>
      </c>
      <c r="S157" s="760">
        <v>-1.1720041970819994E-2</v>
      </c>
      <c r="T157" s="760">
        <v>7.4692290285005569E-5</v>
      </c>
      <c r="U157" s="760">
        <v>7.4692290285005569E-5</v>
      </c>
      <c r="V157" s="760">
        <v>1.1986041742877429E-3</v>
      </c>
      <c r="W157" s="760">
        <v>2.5253052280079347E-2</v>
      </c>
    </row>
    <row r="158" spans="1:23" s="760" customFormat="1">
      <c r="A158" s="761">
        <v>44057</v>
      </c>
      <c r="B158" s="760">
        <v>7.4692290285005569E-5</v>
      </c>
      <c r="C158" s="760">
        <v>7.4996416986161663E-5</v>
      </c>
      <c r="D158" s="760">
        <v>7.4692290285005569E-5</v>
      </c>
      <c r="E158" s="760">
        <v>8.9374728632352074E-5</v>
      </c>
      <c r="F158" s="760">
        <v>-7.7005455605072548E-5</v>
      </c>
      <c r="G158" s="760">
        <v>1.8247168850371587E-4</v>
      </c>
      <c r="H158" s="760">
        <v>3.2813430679845546E-4</v>
      </c>
      <c r="I158" s="760">
        <v>3.1866610490527414E-4</v>
      </c>
      <c r="J158" s="760">
        <v>7.4692290285005569E-5</v>
      </c>
      <c r="K158" s="760">
        <v>2.3919981314679539E-4</v>
      </c>
      <c r="L158" s="760">
        <v>3.3151633439931771E-4</v>
      </c>
      <c r="M158" s="760">
        <v>2.8387216437648632E-3</v>
      </c>
      <c r="N158" s="760">
        <v>3.7173094276885532E-3</v>
      </c>
      <c r="O158" s="760">
        <v>1.9768613255417566E-3</v>
      </c>
      <c r="P158" s="760">
        <v>3.2853598540438789E-4</v>
      </c>
      <c r="Q158" s="760">
        <v>-4.748489163720615E-3</v>
      </c>
      <c r="R158" s="760">
        <v>7.4692290285005569E-5</v>
      </c>
      <c r="S158" s="760">
        <v>1.0626287992252292E-2</v>
      </c>
      <c r="T158" s="760">
        <v>7.4692290285005569E-5</v>
      </c>
      <c r="U158" s="760">
        <v>7.4692290285005569E-5</v>
      </c>
      <c r="V158" s="760">
        <v>-3.1253632956862454E-3</v>
      </c>
      <c r="W158" s="760">
        <v>-1.2722646310432517E-2</v>
      </c>
    </row>
    <row r="159" spans="1:23" s="760" customFormat="1">
      <c r="A159" s="761">
        <v>44060</v>
      </c>
      <c r="B159" s="760">
        <v>7.4692290285005569E-5</v>
      </c>
      <c r="C159" s="760">
        <v>7.499079294537303E-5</v>
      </c>
      <c r="D159" s="760">
        <v>7.4692290285005569E-5</v>
      </c>
      <c r="E159" s="760">
        <v>1.153119245214107E-4</v>
      </c>
      <c r="F159" s="760">
        <v>2.692873543095331E-4</v>
      </c>
      <c r="G159" s="760">
        <v>6.0731715820994125E-4</v>
      </c>
      <c r="H159" s="760">
        <v>1.3956414220261948E-3</v>
      </c>
      <c r="I159" s="760">
        <v>3.8859728958584583E-4</v>
      </c>
      <c r="J159" s="760">
        <v>7.4692290285005569E-5</v>
      </c>
      <c r="K159" s="760">
        <v>4.6786213315042069E-4</v>
      </c>
      <c r="L159" s="760">
        <v>4.8780505031964516E-4</v>
      </c>
      <c r="M159" s="760">
        <v>8.6060583344438335E-4</v>
      </c>
      <c r="N159" s="760">
        <v>1.8654538347782079E-3</v>
      </c>
      <c r="O159" s="760">
        <v>2.1028607644058006E-4</v>
      </c>
      <c r="P159" s="760">
        <v>-2.1023201943076719E-3</v>
      </c>
      <c r="Q159" s="760">
        <v>2.2023324272462119E-3</v>
      </c>
      <c r="R159" s="760">
        <v>7.4692290285005569E-5</v>
      </c>
      <c r="S159" s="760">
        <v>-1.4963639883725621E-2</v>
      </c>
      <c r="T159" s="760">
        <v>7.4692290285005569E-5</v>
      </c>
      <c r="U159" s="760">
        <v>7.4692290285005569E-5</v>
      </c>
      <c r="V159" s="760">
        <v>5.4833565065550705E-3</v>
      </c>
      <c r="W159" s="760">
        <v>6.9072164948453807E-3</v>
      </c>
    </row>
    <row r="160" spans="1:23" s="760" customFormat="1">
      <c r="A160" s="761">
        <v>44061</v>
      </c>
      <c r="B160" s="760">
        <v>7.4692290285005569E-5</v>
      </c>
      <c r="C160" s="760">
        <v>7.4006715575780646E-5</v>
      </c>
      <c r="D160" s="760">
        <v>7.4692290285005569E-5</v>
      </c>
      <c r="E160" s="760">
        <v>7.4944108989782876E-6</v>
      </c>
      <c r="F160" s="760">
        <v>-1.4166841157758903E-4</v>
      </c>
      <c r="G160" s="760">
        <v>6.7258650840074097E-4</v>
      </c>
      <c r="H160" s="760">
        <v>-1.4089557704866085E-4</v>
      </c>
      <c r="I160" s="760">
        <v>1.1565264480672965E-4</v>
      </c>
      <c r="J160" s="760">
        <v>7.4692290285005569E-5</v>
      </c>
      <c r="K160" s="760">
        <v>1.6904390965954974E-4</v>
      </c>
      <c r="L160" s="760">
        <v>1.2906421628677833E-4</v>
      </c>
      <c r="M160" s="760">
        <v>7.650892511456675E-3</v>
      </c>
      <c r="N160" s="760">
        <v>3.2054887796091336E-3</v>
      </c>
      <c r="O160" s="760">
        <v>1.8141368726958262E-3</v>
      </c>
      <c r="P160" s="760">
        <v>3.7933752975838342E-3</v>
      </c>
      <c r="Q160" s="760">
        <v>2.3633660740909335E-3</v>
      </c>
      <c r="R160" s="760">
        <v>7.4692290285005569E-5</v>
      </c>
      <c r="S160" s="760">
        <v>1.9419517790767005E-2</v>
      </c>
      <c r="T160" s="760">
        <v>7.4692290285005569E-5</v>
      </c>
      <c r="U160" s="760">
        <v>7.4692290285005569E-5</v>
      </c>
      <c r="V160" s="760">
        <v>2.4991132767533397E-3</v>
      </c>
      <c r="W160" s="760">
        <v>-7.1669908876836885E-4</v>
      </c>
    </row>
    <row r="161" spans="1:23" s="760" customFormat="1">
      <c r="A161" s="761">
        <v>44062</v>
      </c>
      <c r="B161" s="760">
        <v>7.4692290285005569E-5</v>
      </c>
      <c r="C161" s="760">
        <v>7.5157508346190838E-5</v>
      </c>
      <c r="D161" s="760">
        <v>7.4692290285005569E-5</v>
      </c>
      <c r="E161" s="760">
        <v>1.9715917836515828E-4</v>
      </c>
      <c r="F161" s="760">
        <v>5.6610875131157812E-4</v>
      </c>
      <c r="G161" s="760">
        <v>5.0693513173838411E-4</v>
      </c>
      <c r="H161" s="760">
        <v>7.6206251354471455E-4</v>
      </c>
      <c r="I161" s="760">
        <v>5.9393834387355682E-4</v>
      </c>
      <c r="J161" s="760">
        <v>7.4692290285005569E-5</v>
      </c>
      <c r="K161" s="760">
        <v>2.011887356148101E-4</v>
      </c>
      <c r="L161" s="760">
        <v>3.2607474544921189E-4</v>
      </c>
      <c r="M161" s="760">
        <v>-6.510549375074226E-3</v>
      </c>
      <c r="N161" s="760">
        <v>-4.6819846149246391E-3</v>
      </c>
      <c r="O161" s="760">
        <v>-2.5113577900052197E-3</v>
      </c>
      <c r="P161" s="760">
        <v>-5.7945995290173968E-3</v>
      </c>
      <c r="Q161" s="760">
        <v>2.4672588291358988E-3</v>
      </c>
      <c r="R161" s="760">
        <v>7.4692290285005569E-5</v>
      </c>
      <c r="S161" s="760">
        <v>-9.1178622576539858E-3</v>
      </c>
      <c r="T161" s="760">
        <v>7.4692290285005569E-5</v>
      </c>
      <c r="U161" s="760">
        <v>7.4692290285005569E-5</v>
      </c>
      <c r="V161" s="760">
        <v>-5.0359099570222998E-3</v>
      </c>
      <c r="W161" s="760">
        <v>9.2213114754098324E-3</v>
      </c>
    </row>
    <row r="162" spans="1:23" s="760" customFormat="1">
      <c r="A162" s="761">
        <v>44063</v>
      </c>
      <c r="B162" s="760">
        <v>7.4692290285005569E-5</v>
      </c>
      <c r="C162" s="760">
        <v>7.4707174556820632E-5</v>
      </c>
      <c r="D162" s="760">
        <v>7.4692290285005569E-5</v>
      </c>
      <c r="E162" s="760">
        <v>1.5619767593988421E-4</v>
      </c>
      <c r="F162" s="760">
        <v>2.2034658096314885E-4</v>
      </c>
      <c r="G162" s="760">
        <v>5.3824449736050717E-4</v>
      </c>
      <c r="H162" s="760">
        <v>-7.3708225228008573E-5</v>
      </c>
      <c r="I162" s="760">
        <v>3.024823739947724E-4</v>
      </c>
      <c r="J162" s="760">
        <v>7.4692290285005569E-5</v>
      </c>
      <c r="K162" s="760">
        <v>1.8712247955754435E-4</v>
      </c>
      <c r="L162" s="760">
        <v>3.7194314039901144E-4</v>
      </c>
      <c r="M162" s="760">
        <v>-1.8753340642996275E-3</v>
      </c>
      <c r="N162" s="760">
        <v>-1.1178485270191274E-4</v>
      </c>
      <c r="O162" s="760">
        <v>-1.2588402933799703E-4</v>
      </c>
      <c r="P162" s="760">
        <v>9.8271777064828925E-4</v>
      </c>
      <c r="Q162" s="760">
        <v>-8.1455601460611593E-4</v>
      </c>
      <c r="R162" s="760">
        <v>7.4692290285005569E-5</v>
      </c>
      <c r="S162" s="760">
        <v>3.1468110541537087E-3</v>
      </c>
      <c r="T162" s="760">
        <v>7.4692290285005569E-5</v>
      </c>
      <c r="U162" s="760">
        <v>7.4692290285005569E-5</v>
      </c>
      <c r="V162" s="760">
        <v>2.4275118004044582E-3</v>
      </c>
      <c r="W162" s="760">
        <v>-1.5228426395940131E-3</v>
      </c>
    </row>
    <row r="163" spans="1:23" s="760" customFormat="1">
      <c r="A163" s="761">
        <v>44064</v>
      </c>
      <c r="B163" s="760">
        <v>7.4692290285005569E-5</v>
      </c>
      <c r="C163" s="760">
        <v>7.7992021158435065E-5</v>
      </c>
      <c r="D163" s="760">
        <v>7.4692290285005569E-5</v>
      </c>
      <c r="E163" s="760">
        <v>7.203564669566731E-5</v>
      </c>
      <c r="F163" s="760">
        <v>3.0385404825361562E-4</v>
      </c>
      <c r="G163" s="760">
        <v>6.1156983342836035E-4</v>
      </c>
      <c r="H163" s="760">
        <v>3.2027313706506355E-4</v>
      </c>
      <c r="I163" s="760">
        <v>3.2988998094940492E-4</v>
      </c>
      <c r="J163" s="760">
        <v>7.4692290285005569E-5</v>
      </c>
      <c r="K163" s="760">
        <v>1.8876689203373154E-4</v>
      </c>
      <c r="L163" s="760">
        <v>1.4864944246806289E-4</v>
      </c>
      <c r="M163" s="760">
        <v>-9.7003385871519132E-4</v>
      </c>
      <c r="N163" s="760">
        <v>-1.4013279331461792E-3</v>
      </c>
      <c r="O163" s="760">
        <v>5.6888093077311908E-4</v>
      </c>
      <c r="P163" s="760">
        <v>1.0891957391272467E-3</v>
      </c>
      <c r="Q163" s="760">
        <v>2.0950727677071512E-4</v>
      </c>
      <c r="R163" s="760">
        <v>7.4692290285005569E-5</v>
      </c>
      <c r="S163" s="760">
        <v>5.8650167033666989E-3</v>
      </c>
      <c r="T163" s="760">
        <v>7.4692290285005569E-5</v>
      </c>
      <c r="U163" s="760">
        <v>7.4692290285005569E-5</v>
      </c>
      <c r="V163" s="760">
        <v>3.483590499625544E-3</v>
      </c>
      <c r="W163" s="760">
        <v>-1.7488561260803226E-2</v>
      </c>
    </row>
    <row r="164" spans="1:23" s="760" customFormat="1">
      <c r="A164" s="761">
        <v>44067</v>
      </c>
      <c r="B164" s="760">
        <v>7.4692290285005569E-5</v>
      </c>
      <c r="C164" s="760">
        <v>8.1542880217000402E-5</v>
      </c>
      <c r="D164" s="760">
        <v>7.4692290285005569E-5</v>
      </c>
      <c r="E164" s="760">
        <v>4.4947005751527769E-5</v>
      </c>
      <c r="F164" s="760">
        <v>2.7487208864696022E-4</v>
      </c>
      <c r="G164" s="760">
        <v>6.5727828580519621E-4</v>
      </c>
      <c r="H164" s="760">
        <v>3.8827037237876283E-4</v>
      </c>
      <c r="I164" s="760">
        <v>4.7296654545347927E-4</v>
      </c>
      <c r="J164" s="760">
        <v>7.4692290285005569E-5</v>
      </c>
      <c r="K164" s="760">
        <v>4.4857257707842102E-4</v>
      </c>
      <c r="L164" s="760">
        <v>2.2941096130080219E-4</v>
      </c>
      <c r="M164" s="760">
        <v>1.0692692158424943E-3</v>
      </c>
      <c r="N164" s="760">
        <v>-2.1458157980712711E-3</v>
      </c>
      <c r="O164" s="760">
        <v>6.3380179130567704E-4</v>
      </c>
      <c r="P164" s="760">
        <v>1.1744515068634609E-3</v>
      </c>
      <c r="Q164" s="760">
        <v>9.9556735094719073E-4</v>
      </c>
      <c r="R164" s="760">
        <v>7.4692290285005569E-5</v>
      </c>
      <c r="S164" s="760">
        <v>7.3221655741684266E-3</v>
      </c>
      <c r="T164" s="760">
        <v>7.4692290285005569E-5</v>
      </c>
      <c r="U164" s="760">
        <v>7.4692290285005569E-5</v>
      </c>
      <c r="V164" s="760">
        <v>1.0919696261485923E-2</v>
      </c>
      <c r="W164" s="760">
        <v>2.4837007140641187E-3</v>
      </c>
    </row>
    <row r="165" spans="1:23" s="760" customFormat="1">
      <c r="A165" s="761">
        <v>44068</v>
      </c>
      <c r="B165" s="760">
        <v>7.4692290285005569E-5</v>
      </c>
      <c r="C165" s="760">
        <v>7.2022189236298217E-5</v>
      </c>
      <c r="D165" s="760">
        <v>7.4692290285005569E-5</v>
      </c>
      <c r="E165" s="760">
        <v>8.3551575811524614E-5</v>
      </c>
      <c r="F165" s="760">
        <v>9.538531718256138E-6</v>
      </c>
      <c r="G165" s="760">
        <v>6.1483422905772578E-4</v>
      </c>
      <c r="H165" s="760">
        <v>6.2637638972495857E-4</v>
      </c>
      <c r="I165" s="760">
        <v>6.7012277380640306E-4</v>
      </c>
      <c r="J165" s="760">
        <v>7.4692290285005569E-5</v>
      </c>
      <c r="K165" s="760">
        <v>1.5675797650960277E-4</v>
      </c>
      <c r="L165" s="760">
        <v>4.1517581702832373E-4</v>
      </c>
      <c r="M165" s="760">
        <v>-8.8361456698216045E-4</v>
      </c>
      <c r="N165" s="760">
        <v>2.5133953915723595E-4</v>
      </c>
      <c r="O165" s="760">
        <v>1.4152538869995901E-3</v>
      </c>
      <c r="P165" s="760">
        <v>1.2449267311074319E-3</v>
      </c>
      <c r="Q165" s="760">
        <v>-7.9173121234399346E-5</v>
      </c>
      <c r="R165" s="760">
        <v>7.4692290285005569E-5</v>
      </c>
      <c r="S165" s="760">
        <v>-1.9532352848012913E-3</v>
      </c>
      <c r="T165" s="760">
        <v>7.4692290285005569E-5</v>
      </c>
      <c r="U165" s="760">
        <v>7.4692290285005569E-5</v>
      </c>
      <c r="V165" s="760">
        <v>5.1757782217516368E-3</v>
      </c>
      <c r="W165" s="760">
        <v>1.4762052234954082E-2</v>
      </c>
    </row>
    <row r="166" spans="1:23" s="760" customFormat="1">
      <c r="A166" s="761">
        <v>44069</v>
      </c>
      <c r="B166" s="760">
        <v>7.4692290285005569E-5</v>
      </c>
      <c r="C166" s="760">
        <v>7.4328659281919229E-5</v>
      </c>
      <c r="D166" s="760">
        <v>7.4692290285005569E-5</v>
      </c>
      <c r="E166" s="760">
        <v>1.2675731735423135E-4</v>
      </c>
      <c r="F166" s="760">
        <v>4.2857152661701647E-4</v>
      </c>
      <c r="G166" s="760">
        <v>2.6887515714646426E-4</v>
      </c>
      <c r="H166" s="760">
        <v>5.6607662697527594E-4</v>
      </c>
      <c r="I166" s="760">
        <v>6.9456454842597992E-4</v>
      </c>
      <c r="J166" s="760">
        <v>7.4692290285005569E-5</v>
      </c>
      <c r="K166" s="760">
        <v>2.779752560908566E-4</v>
      </c>
      <c r="L166" s="760">
        <v>-1.3626572073932586E-5</v>
      </c>
      <c r="M166" s="760">
        <v>-1.5394010757709964E-3</v>
      </c>
      <c r="N166" s="760">
        <v>3.8432700715154144E-3</v>
      </c>
      <c r="O166" s="760">
        <v>5.5809281083396556E-5</v>
      </c>
      <c r="P166" s="760">
        <v>1.0310643798880914E-3</v>
      </c>
      <c r="Q166" s="760">
        <v>-5.0974302608064459E-4</v>
      </c>
      <c r="R166" s="760">
        <v>7.4692290285005569E-5</v>
      </c>
      <c r="S166" s="760">
        <v>-1.3279912403289851E-2</v>
      </c>
      <c r="T166" s="760">
        <v>7.4692290285005569E-5</v>
      </c>
      <c r="U166" s="760">
        <v>7.4692290285005569E-5</v>
      </c>
      <c r="V166" s="760">
        <v>1.0839775481074509E-2</v>
      </c>
      <c r="W166" s="760">
        <v>-2.6449643947100698E-2</v>
      </c>
    </row>
    <row r="167" spans="1:23" s="760" customFormat="1">
      <c r="A167" s="761">
        <v>44070</v>
      </c>
      <c r="B167" s="760">
        <v>7.4692290285005569E-5</v>
      </c>
      <c r="C167" s="760">
        <v>7.174494007022858E-5</v>
      </c>
      <c r="D167" s="760">
        <v>7.4692290285005569E-5</v>
      </c>
      <c r="E167" s="760">
        <v>1.1809980297505795E-4</v>
      </c>
      <c r="F167" s="760">
        <v>4.6901744275018586E-6</v>
      </c>
      <c r="G167" s="760">
        <v>2.5830907649670998E-4</v>
      </c>
      <c r="H167" s="760">
        <v>1.3598448964979859E-4</v>
      </c>
      <c r="I167" s="760">
        <v>6.8973951278605838E-4</v>
      </c>
      <c r="J167" s="760">
        <v>7.4692290285005569E-5</v>
      </c>
      <c r="K167" s="760">
        <v>-2.9442257944434225E-5</v>
      </c>
      <c r="L167" s="760">
        <v>3.8647325402729749E-4</v>
      </c>
      <c r="M167" s="760">
        <v>-3.4724990477201789E-3</v>
      </c>
      <c r="N167" s="760">
        <v>2.2817164924338051E-3</v>
      </c>
      <c r="O167" s="760">
        <v>-1.4550295307631522E-3</v>
      </c>
      <c r="P167" s="760">
        <v>-1.0786489533665122E-4</v>
      </c>
      <c r="Q167" s="760">
        <v>2.7033374711482594E-4</v>
      </c>
      <c r="R167" s="760">
        <v>7.4692290285005569E-5</v>
      </c>
      <c r="S167" s="760">
        <v>-5.5855374576433414E-3</v>
      </c>
      <c r="T167" s="760">
        <v>7.4692290285005569E-5</v>
      </c>
      <c r="U167" s="760">
        <v>7.4692290285005569E-5</v>
      </c>
      <c r="V167" s="760">
        <v>1.8771771876513466E-3</v>
      </c>
      <c r="W167" s="760">
        <v>2.7690700104493038E-2</v>
      </c>
    </row>
    <row r="168" spans="1:23" s="760" customFormat="1">
      <c r="A168" s="761">
        <v>44071</v>
      </c>
      <c r="B168" s="760">
        <v>7.4692290285005569E-5</v>
      </c>
      <c r="C168" s="760">
        <v>7.3784421655176402E-5</v>
      </c>
      <c r="D168" s="760">
        <v>7.4692290285005569E-5</v>
      </c>
      <c r="E168" s="760">
        <v>3.110554283503042E-5</v>
      </c>
      <c r="F168" s="760">
        <v>5.1805883691224963E-4</v>
      </c>
      <c r="G168" s="760">
        <v>3.9704764410330995E-4</v>
      </c>
      <c r="H168" s="760">
        <v>-5.0733582235285013E-7</v>
      </c>
      <c r="I168" s="760">
        <v>9.0645922723675554E-5</v>
      </c>
      <c r="J168" s="760">
        <v>7.4692290285005569E-5</v>
      </c>
      <c r="K168" s="760">
        <v>2.2103314498966853E-4</v>
      </c>
      <c r="L168" s="760">
        <v>3.2002681085696594E-4</v>
      </c>
      <c r="M168" s="760">
        <v>5.9438855718689787E-3</v>
      </c>
      <c r="N168" s="760">
        <v>4.977289310283961E-4</v>
      </c>
      <c r="O168" s="760">
        <v>3.2164411664883374E-3</v>
      </c>
      <c r="P168" s="760">
        <v>5.6866460996396473E-3</v>
      </c>
      <c r="Q168" s="760">
        <v>1.5561430856392278E-3</v>
      </c>
      <c r="R168" s="760">
        <v>7.4692290285005569E-5</v>
      </c>
      <c r="S168" s="760">
        <v>1.5148713131111435E-2</v>
      </c>
      <c r="T168" s="760">
        <v>7.4692290285005569E-5</v>
      </c>
      <c r="U168" s="760">
        <v>7.4692290285005569E-5</v>
      </c>
      <c r="V168" s="760">
        <v>5.1629681668186045E-3</v>
      </c>
      <c r="W168" s="760">
        <v>-2.0335536349770367E-3</v>
      </c>
    </row>
    <row r="169" spans="1:23" s="760" customFormat="1">
      <c r="A169" s="761">
        <v>44074</v>
      </c>
      <c r="B169" s="760">
        <v>7.4692290285005569E-5</v>
      </c>
      <c r="C169" s="760">
        <v>8.4268037426893372E-5</v>
      </c>
      <c r="D169" s="760">
        <v>7.4692290285005569E-5</v>
      </c>
      <c r="E169" s="760">
        <v>7.7761438275647521E-5</v>
      </c>
      <c r="F169" s="760">
        <v>2.681937806552348E-4</v>
      </c>
      <c r="G169" s="760">
        <v>3.6542926241378559E-4</v>
      </c>
      <c r="H169" s="760">
        <v>2.3083791626921091E-4</v>
      </c>
      <c r="I169" s="760">
        <v>3.1146232647172312E-4</v>
      </c>
      <c r="J169" s="760">
        <v>7.4692290285005569E-5</v>
      </c>
      <c r="K169" s="760">
        <v>3.419176438896887E-4</v>
      </c>
      <c r="L169" s="760">
        <v>8.9362452168950668E-5</v>
      </c>
      <c r="M169" s="760">
        <v>-6.166339720210301E-3</v>
      </c>
      <c r="N169" s="760">
        <v>-1.2597875664289715E-3</v>
      </c>
      <c r="O169" s="760">
        <v>-1.6312087192777991E-3</v>
      </c>
      <c r="P169" s="760">
        <v>3.9311628038389834E-3</v>
      </c>
      <c r="Q169" s="760">
        <v>-1.3887627758893961E-3</v>
      </c>
      <c r="R169" s="760">
        <v>7.4692290285005569E-5</v>
      </c>
      <c r="S169" s="760">
        <v>-2.1271717540794266E-2</v>
      </c>
      <c r="T169" s="760">
        <v>7.4692290285005569E-5</v>
      </c>
      <c r="U169" s="760">
        <v>7.4692290285005569E-5</v>
      </c>
      <c r="V169" s="760">
        <v>-4.2373064801025651E-3</v>
      </c>
      <c r="W169" s="760">
        <v>-1.2124299541518169E-2</v>
      </c>
    </row>
    <row r="170" spans="1:23" s="760" customFormat="1">
      <c r="A170" s="761">
        <v>44075</v>
      </c>
      <c r="B170" s="760">
        <v>7.4692290285005569E-5</v>
      </c>
      <c r="C170" s="760">
        <v>7.1195158729109309E-5</v>
      </c>
      <c r="D170" s="760">
        <v>7.4692290285005569E-5</v>
      </c>
      <c r="E170" s="760">
        <v>3.6861815421396216E-5</v>
      </c>
      <c r="F170" s="760">
        <v>1.0620793345017532E-4</v>
      </c>
      <c r="G170" s="760">
        <v>4.1609849599733018E-4</v>
      </c>
      <c r="H170" s="760">
        <v>1.638317351708718E-4</v>
      </c>
      <c r="I170" s="760">
        <v>4.3618755512730978E-4</v>
      </c>
      <c r="J170" s="760">
        <v>7.4692290285005569E-5</v>
      </c>
      <c r="K170" s="760">
        <v>9.0962433688668298E-5</v>
      </c>
      <c r="L170" s="760">
        <v>1.5224983935513414E-4</v>
      </c>
      <c r="M170" s="760">
        <v>3.4324822217641771E-3</v>
      </c>
      <c r="N170" s="760">
        <v>-3.5547029088757176E-3</v>
      </c>
      <c r="O170" s="760">
        <v>9.3870735057266508E-4</v>
      </c>
      <c r="P170" s="760">
        <v>3.0074921004348276E-3</v>
      </c>
      <c r="Q170" s="760">
        <v>-1.3654934322805401E-3</v>
      </c>
      <c r="R170" s="760">
        <v>7.4692290285005569E-5</v>
      </c>
      <c r="S170" s="760">
        <v>2.6724596735382411E-2</v>
      </c>
      <c r="T170" s="760">
        <v>7.4692290285005569E-5</v>
      </c>
      <c r="U170" s="760">
        <v>7.4692290285005569E-5</v>
      </c>
      <c r="V170" s="760">
        <v>1.0392969290918375E-2</v>
      </c>
      <c r="W170" s="760">
        <v>4.7442244224422669E-3</v>
      </c>
    </row>
    <row r="171" spans="1:23" s="760" customFormat="1">
      <c r="A171" s="761">
        <v>44076</v>
      </c>
      <c r="B171" s="760">
        <v>7.4692290285005569E-5</v>
      </c>
      <c r="C171" s="760">
        <v>7.4478521478793525E-5</v>
      </c>
      <c r="D171" s="760">
        <v>7.4692290285005569E-5</v>
      </c>
      <c r="E171" s="760">
        <v>8.2936027525404299E-5</v>
      </c>
      <c r="F171" s="760">
        <v>2.9633510617310677E-4</v>
      </c>
      <c r="G171" s="760">
        <v>1.6685380624159585E-4</v>
      </c>
      <c r="H171" s="760">
        <v>2.8501038107209276E-4</v>
      </c>
      <c r="I171" s="760">
        <v>4.6989952546838687E-4</v>
      </c>
      <c r="J171" s="760">
        <v>7.4692290285005569E-5</v>
      </c>
      <c r="K171" s="760">
        <v>1.7662711124732944E-4</v>
      </c>
      <c r="L171" s="760">
        <v>2.1280436603876574E-4</v>
      </c>
      <c r="M171" s="760">
        <v>-2.2482762558987401E-3</v>
      </c>
      <c r="N171" s="760">
        <v>-1.1221861183083881E-3</v>
      </c>
      <c r="O171" s="760">
        <v>2.8860682459330711E-4</v>
      </c>
      <c r="P171" s="760">
        <v>-1.6117583974173399E-4</v>
      </c>
      <c r="Q171" s="760">
        <v>2.4310283595234683E-3</v>
      </c>
      <c r="R171" s="760">
        <v>7.4692290285005569E-5</v>
      </c>
      <c r="S171" s="760">
        <v>-1.531299091697913E-3</v>
      </c>
      <c r="T171" s="760">
        <v>7.4692290285005569E-5</v>
      </c>
      <c r="U171" s="760">
        <v>7.4692290285005569E-5</v>
      </c>
      <c r="V171" s="760">
        <v>1.3081944560610514E-2</v>
      </c>
      <c r="W171" s="760">
        <v>-6.364196263600963E-3</v>
      </c>
    </row>
    <row r="172" spans="1:23" s="760" customFormat="1">
      <c r="A172" s="761">
        <v>44077</v>
      </c>
      <c r="B172" s="760">
        <v>7.4692290285005569E-5</v>
      </c>
      <c r="C172" s="760">
        <v>7.1362528398344338E-5</v>
      </c>
      <c r="D172" s="760">
        <v>7.4692290285005569E-5</v>
      </c>
      <c r="E172" s="760">
        <v>1.1172399336101257E-4</v>
      </c>
      <c r="F172" s="760">
        <v>2.3745932035601491E-4</v>
      </c>
      <c r="G172" s="760">
        <v>3.4815854753400544E-4</v>
      </c>
      <c r="H172" s="760">
        <v>1.4398556088446313E-4</v>
      </c>
      <c r="I172" s="760">
        <v>4.8997115533699898E-4</v>
      </c>
      <c r="J172" s="760">
        <v>7.4692290285005569E-5</v>
      </c>
      <c r="K172" s="760">
        <v>2.0484120908936809E-4</v>
      </c>
      <c r="L172" s="760">
        <v>3.3352693409915979E-4</v>
      </c>
      <c r="M172" s="760">
        <v>-4.0544867762303261E-3</v>
      </c>
      <c r="N172" s="760">
        <v>-3.6152550744165124E-3</v>
      </c>
      <c r="O172" s="760">
        <v>-2.9078762286197657E-3</v>
      </c>
      <c r="P172" s="760">
        <v>-8.1896399113519092E-3</v>
      </c>
      <c r="Q172" s="760">
        <v>-3.0638927919814929E-3</v>
      </c>
      <c r="R172" s="760">
        <v>7.4692290285005569E-5</v>
      </c>
      <c r="S172" s="760">
        <v>-1.4064476711373675E-2</v>
      </c>
      <c r="T172" s="760">
        <v>7.4692290285005569E-5</v>
      </c>
      <c r="U172" s="760">
        <v>7.4692290285005569E-5</v>
      </c>
      <c r="V172" s="760">
        <v>-3.1256122288075172E-2</v>
      </c>
      <c r="W172" s="760">
        <v>7.2314049586776896E-3</v>
      </c>
    </row>
    <row r="173" spans="1:23" s="760" customFormat="1">
      <c r="A173" s="761">
        <v>44078</v>
      </c>
      <c r="B173" s="760">
        <v>7.4692290285005569E-5</v>
      </c>
      <c r="C173" s="760">
        <v>7.5889477550550311E-5</v>
      </c>
      <c r="D173" s="760">
        <v>7.4692290285005569E-5</v>
      </c>
      <c r="E173" s="760">
        <v>7.3994481220940322E-4</v>
      </c>
      <c r="F173" s="760">
        <v>1.5557505400987104E-4</v>
      </c>
      <c r="G173" s="760">
        <v>2.5941674736507103E-4</v>
      </c>
      <c r="H173" s="760">
        <v>4.5622658035870955E-6</v>
      </c>
      <c r="I173" s="760">
        <v>2.549083393326157E-4</v>
      </c>
      <c r="J173" s="760">
        <v>7.4692290285005569E-5</v>
      </c>
      <c r="K173" s="760">
        <v>3.5152736755783565E-4</v>
      </c>
      <c r="L173" s="760">
        <v>3.2109958259862736E-5</v>
      </c>
      <c r="M173" s="760">
        <v>6.5204412046042659E-3</v>
      </c>
      <c r="N173" s="760">
        <v>2.5716090566845207E-3</v>
      </c>
      <c r="O173" s="760">
        <v>-7.7202812837318113E-4</v>
      </c>
      <c r="P173" s="760">
        <v>-2.8118357516137005E-3</v>
      </c>
      <c r="Q173" s="760">
        <v>1.3357003034677462E-3</v>
      </c>
      <c r="R173" s="760">
        <v>7.4692290285005569E-5</v>
      </c>
      <c r="S173" s="760">
        <v>6.9132119862618246E-3</v>
      </c>
      <c r="T173" s="760">
        <v>7.4692290285005569E-5</v>
      </c>
      <c r="U173" s="760">
        <v>7.4692290285005569E-5</v>
      </c>
      <c r="V173" s="760">
        <v>-1.3129882361581191E-2</v>
      </c>
      <c r="W173" s="760">
        <v>-2.5230769230769168E-2</v>
      </c>
    </row>
    <row r="174" spans="1:23" s="760" customFormat="1">
      <c r="A174" s="761">
        <v>44082</v>
      </c>
      <c r="B174" s="760">
        <v>7.4692290285005569E-5</v>
      </c>
      <c r="C174" s="760">
        <v>7.5528291520798874E-5</v>
      </c>
      <c r="D174" s="760">
        <v>7.4692290285005569E-5</v>
      </c>
      <c r="E174" s="760">
        <v>3.682603324350886E-5</v>
      </c>
      <c r="F174" s="760">
        <v>1.4997350058121306E-4</v>
      </c>
      <c r="G174" s="760">
        <v>2.4726797082408325E-4</v>
      </c>
      <c r="H174" s="760">
        <v>3.6650034749108329E-4</v>
      </c>
      <c r="I174" s="760">
        <v>3.6735244701335823E-4</v>
      </c>
      <c r="J174" s="760">
        <v>7.4692290285005569E-5</v>
      </c>
      <c r="K174" s="760">
        <v>6.7072480162244652E-4</v>
      </c>
      <c r="L174" s="760">
        <v>4.4865505918023629E-4</v>
      </c>
      <c r="M174" s="760">
        <v>-6.7804087654185219E-3</v>
      </c>
      <c r="N174" s="760">
        <v>-2.8358100734543479E-3</v>
      </c>
      <c r="O174" s="760">
        <v>-3.2023717128494278E-3</v>
      </c>
      <c r="P174" s="760">
        <v>-6.6477483580655861E-3</v>
      </c>
      <c r="Q174" s="760">
        <v>1.1420403664890166E-3</v>
      </c>
      <c r="R174" s="760">
        <v>7.4692290285005569E-5</v>
      </c>
      <c r="S174" s="760">
        <v>-7.4147709887566471E-3</v>
      </c>
      <c r="T174" s="760">
        <v>7.4692290285005569E-5</v>
      </c>
      <c r="U174" s="760">
        <v>7.4692290285005569E-5</v>
      </c>
      <c r="V174" s="760">
        <v>-2.4090062557635239E-2</v>
      </c>
      <c r="W174" s="760">
        <v>-5.8922558922559487E-3</v>
      </c>
    </row>
    <row r="175" spans="1:23" s="760" customFormat="1">
      <c r="A175" s="761">
        <v>44083</v>
      </c>
      <c r="B175" s="760">
        <v>7.4692290285005569E-5</v>
      </c>
      <c r="C175" s="760">
        <v>7.3034784548786646E-5</v>
      </c>
      <c r="D175" s="760">
        <v>7.4692290285005569E-5</v>
      </c>
      <c r="E175" s="760">
        <v>1.7836952988115051E-4</v>
      </c>
      <c r="F175" s="760">
        <v>3.0029335835135562E-4</v>
      </c>
      <c r="G175" s="760">
        <v>3.631605435330254E-4</v>
      </c>
      <c r="H175" s="760">
        <v>4.7176599595832869E-4</v>
      </c>
      <c r="I175" s="760">
        <v>4.4534475499302673E-4</v>
      </c>
      <c r="J175" s="760">
        <v>7.4692290285005569E-5</v>
      </c>
      <c r="K175" s="760">
        <v>1.407184543504858E-4</v>
      </c>
      <c r="L175" s="760">
        <v>4.1192373945464489E-4</v>
      </c>
      <c r="M175" s="760">
        <v>7.3552896016746416E-3</v>
      </c>
      <c r="N175" s="760">
        <v>-4.1728098466775609E-4</v>
      </c>
      <c r="O175" s="760">
        <v>2.7064437913129069E-3</v>
      </c>
      <c r="P175" s="760">
        <v>2.751196569557246E-3</v>
      </c>
      <c r="Q175" s="760">
        <v>4.5648498341299693E-4</v>
      </c>
      <c r="R175" s="760">
        <v>7.4692290285005569E-5</v>
      </c>
      <c r="S175" s="760">
        <v>8.3347024248858759E-3</v>
      </c>
      <c r="T175" s="760">
        <v>7.4692290285005569E-5</v>
      </c>
      <c r="U175" s="760">
        <v>7.4692290285005569E-5</v>
      </c>
      <c r="V175" s="760">
        <v>1.9145765775147705E-2</v>
      </c>
      <c r="W175" s="760">
        <v>2.1486028789161837E-2</v>
      </c>
    </row>
    <row r="176" spans="1:23" s="760" customFormat="1">
      <c r="A176" s="761">
        <v>44084</v>
      </c>
      <c r="B176" s="760">
        <v>7.4692290285005569E-5</v>
      </c>
      <c r="C176" s="760">
        <v>5.3217324895493689E-5</v>
      </c>
      <c r="D176" s="760">
        <v>7.4692290285005569E-5</v>
      </c>
      <c r="E176" s="760">
        <v>2.3586601659575379E-5</v>
      </c>
      <c r="F176" s="760">
        <v>2.0939893410099053E-4</v>
      </c>
      <c r="G176" s="760">
        <v>1.5132903923764651E-4</v>
      </c>
      <c r="H176" s="760">
        <v>-1.0129828952765152E-5</v>
      </c>
      <c r="I176" s="760">
        <v>2.563083978177616E-4</v>
      </c>
      <c r="J176" s="760">
        <v>7.4692290285005569E-5</v>
      </c>
      <c r="K176" s="760">
        <v>9.7258677951517214E-5</v>
      </c>
      <c r="L176" s="760">
        <v>1.3641149997778435E-4</v>
      </c>
      <c r="M176" s="760">
        <v>-3.6310736670046584E-3</v>
      </c>
      <c r="N176" s="760">
        <v>1.3761453039831117E-3</v>
      </c>
      <c r="O176" s="760">
        <v>-2.5901238339195443E-3</v>
      </c>
      <c r="P176" s="760">
        <v>-4.7742228897045269E-3</v>
      </c>
      <c r="Q176" s="760">
        <v>-4.3646917824458065E-4</v>
      </c>
      <c r="R176" s="760">
        <v>7.4692290285005569E-5</v>
      </c>
      <c r="S176" s="760">
        <v>-1.7660337872296594E-2</v>
      </c>
      <c r="T176" s="760">
        <v>7.4692290285005569E-5</v>
      </c>
      <c r="U176" s="760">
        <v>7.4692290285005569E-5</v>
      </c>
      <c r="V176" s="760">
        <v>-1.7301105684991991E-2</v>
      </c>
      <c r="W176" s="760">
        <v>-5.1808102787287424E-4</v>
      </c>
    </row>
    <row r="177" spans="1:23" s="760" customFormat="1">
      <c r="A177" s="761">
        <v>44085</v>
      </c>
      <c r="B177" s="760">
        <v>7.4692290285005569E-5</v>
      </c>
      <c r="C177" s="760">
        <v>-5.6412692873708536E-5</v>
      </c>
      <c r="D177" s="760">
        <v>7.4692290285005569E-5</v>
      </c>
      <c r="E177" s="760">
        <v>2.0422063652425493E-4</v>
      </c>
      <c r="F177" s="760">
        <v>3.1011430687843955E-6</v>
      </c>
      <c r="G177" s="760">
        <v>1.8349893844260556E-4</v>
      </c>
      <c r="H177" s="760">
        <v>3.0693692648764426E-4</v>
      </c>
      <c r="I177" s="760">
        <v>3.1838600517497539E-4</v>
      </c>
      <c r="J177" s="760">
        <v>7.4692290285005569E-5</v>
      </c>
      <c r="K177" s="760">
        <v>1.6370006332078191E-4</v>
      </c>
      <c r="L177" s="760">
        <v>1.8510882728306477E-4</v>
      </c>
      <c r="M177" s="760">
        <v>1.7045219368945208E-3</v>
      </c>
      <c r="N177" s="760">
        <v>2.1374011348571642E-3</v>
      </c>
      <c r="O177" s="760">
        <v>2.2151837696582355E-4</v>
      </c>
      <c r="P177" s="760">
        <v>1.0915908728392765E-3</v>
      </c>
      <c r="Q177" s="760">
        <v>1.4894966096794526E-3</v>
      </c>
      <c r="R177" s="760">
        <v>7.4692290285005569E-5</v>
      </c>
      <c r="S177" s="760">
        <v>1.9072381331628474E-3</v>
      </c>
      <c r="T177" s="760">
        <v>7.4692290285005569E-5</v>
      </c>
      <c r="U177" s="760">
        <v>7.4692290285005569E-5</v>
      </c>
      <c r="V177" s="760">
        <v>-1.9736457074412961E-3</v>
      </c>
      <c r="W177" s="760">
        <v>-5.7018453244868095E-3</v>
      </c>
    </row>
    <row r="178" spans="1:23" s="760" customFormat="1">
      <c r="A178" s="761">
        <v>44088</v>
      </c>
      <c r="B178" s="760">
        <v>7.4692290285005569E-5</v>
      </c>
      <c r="C178" s="760">
        <v>-1.8141924040770974E-4</v>
      </c>
      <c r="D178" s="760">
        <v>7.4692290285005569E-5</v>
      </c>
      <c r="E178" s="760">
        <v>2.9907900919723396E-4</v>
      </c>
      <c r="F178" s="760">
        <v>2.2974928774854853E-4</v>
      </c>
      <c r="G178" s="760">
        <v>4.4337440916941695E-4</v>
      </c>
      <c r="H178" s="760">
        <v>4.7697337607521817E-4</v>
      </c>
      <c r="I178" s="760">
        <v>1.6592480519794783E-4</v>
      </c>
      <c r="J178" s="760">
        <v>7.4692290285005569E-5</v>
      </c>
      <c r="K178" s="760">
        <v>1.9187260127861983E-4</v>
      </c>
      <c r="L178" s="760">
        <v>4.4432735952937286E-4</v>
      </c>
      <c r="M178" s="760">
        <v>4.3316839308324973E-3</v>
      </c>
      <c r="N178" s="760">
        <v>1.5267706716064477E-3</v>
      </c>
      <c r="O178" s="760">
        <v>1.7998034240676031E-3</v>
      </c>
      <c r="P178" s="760">
        <v>5.5905576078776331E-3</v>
      </c>
      <c r="Q178" s="760">
        <v>-5.3547694205402507E-6</v>
      </c>
      <c r="R178" s="760">
        <v>7.4692290285005569E-5</v>
      </c>
      <c r="S178" s="760">
        <v>1.7138821097604673E-2</v>
      </c>
      <c r="T178" s="760">
        <v>7.4692290285005569E-5</v>
      </c>
      <c r="U178" s="760">
        <v>7.4692290285005569E-5</v>
      </c>
      <c r="V178" s="760">
        <v>1.254392694427886E-2</v>
      </c>
      <c r="W178" s="760">
        <v>4.7961630695445567E-3</v>
      </c>
    </row>
    <row r="179" spans="1:23" s="760" customFormat="1">
      <c r="A179" s="761">
        <v>44089</v>
      </c>
      <c r="B179" s="760">
        <v>7.4692290285005569E-5</v>
      </c>
      <c r="C179" s="760">
        <v>-2.468531334931523E-4</v>
      </c>
      <c r="D179" s="760">
        <v>7.4692290285005569E-5</v>
      </c>
      <c r="E179" s="760">
        <v>3.2371372666961662E-4</v>
      </c>
      <c r="F179" s="760">
        <v>-6.5290399967832258E-5</v>
      </c>
      <c r="G179" s="760">
        <v>-2.2520837807293859E-5</v>
      </c>
      <c r="H179" s="760">
        <v>3.7400772814355498E-4</v>
      </c>
      <c r="I179" s="760">
        <v>4.8658615341512501E-4</v>
      </c>
      <c r="J179" s="760">
        <v>7.4692290285005569E-5</v>
      </c>
      <c r="K179" s="760">
        <v>2.3358287603270078E-4</v>
      </c>
      <c r="L179" s="760">
        <v>3.5195098690699034E-4</v>
      </c>
      <c r="M179" s="760">
        <v>2.9432778565046114E-3</v>
      </c>
      <c r="N179" s="760">
        <v>1.1803903185951814E-3</v>
      </c>
      <c r="O179" s="760">
        <v>9.2745007227112986E-4</v>
      </c>
      <c r="P179" s="760">
        <v>-1.0067263869772969E-4</v>
      </c>
      <c r="Q179" s="760">
        <v>-2.6591078116601219E-3</v>
      </c>
      <c r="R179" s="760">
        <v>7.4692290285005569E-5</v>
      </c>
      <c r="S179" s="760">
        <v>3.3696592549192772E-4</v>
      </c>
      <c r="T179" s="760">
        <v>7.4692290285005569E-5</v>
      </c>
      <c r="U179" s="760">
        <v>7.4692290285005569E-5</v>
      </c>
      <c r="V179" s="760">
        <v>6.0663463406391838E-3</v>
      </c>
      <c r="W179" s="760">
        <v>-1.795164470270838E-2</v>
      </c>
    </row>
    <row r="180" spans="1:23" s="760" customFormat="1">
      <c r="A180" s="761">
        <v>44090</v>
      </c>
      <c r="B180" s="760">
        <v>7.4692290285005569E-5</v>
      </c>
      <c r="C180" s="760">
        <v>-5.2689225915447668E-4</v>
      </c>
      <c r="D180" s="760">
        <v>7.4692290285005569E-5</v>
      </c>
      <c r="E180" s="760">
        <v>6.3227329840653823E-6</v>
      </c>
      <c r="F180" s="760">
        <v>1.008121664445305E-4</v>
      </c>
      <c r="G180" s="760">
        <v>9.7324383779850976E-5</v>
      </c>
      <c r="H180" s="760">
        <v>2.089410583852036E-4</v>
      </c>
      <c r="I180" s="760">
        <v>1.4400896195487789E-4</v>
      </c>
      <c r="J180" s="760">
        <v>7.4692290285005569E-5</v>
      </c>
      <c r="K180" s="760">
        <v>1.3959841659083594E-4</v>
      </c>
      <c r="L180" s="760">
        <v>7.0139114056733121E-6</v>
      </c>
      <c r="M180" s="760">
        <v>-3.5068235037749584E-4</v>
      </c>
      <c r="N180" s="760">
        <v>4.9665621299865848E-4</v>
      </c>
      <c r="O180" s="760">
        <v>-2.9802420557958342E-3</v>
      </c>
      <c r="P180" s="760">
        <v>4.0488032058449974E-4</v>
      </c>
      <c r="Q180" s="760">
        <v>1.2901816372752339E-3</v>
      </c>
      <c r="R180" s="760">
        <v>7.4692290285005569E-5</v>
      </c>
      <c r="S180" s="760">
        <v>-5.6251925366547217E-3</v>
      </c>
      <c r="T180" s="760">
        <v>7.4692290285005569E-5</v>
      </c>
      <c r="U180" s="760">
        <v>7.4692290285005569E-5</v>
      </c>
      <c r="V180" s="760">
        <v>-4.9407879496302654E-3</v>
      </c>
      <c r="W180" s="760">
        <v>-1.3102282333051551E-2</v>
      </c>
    </row>
    <row r="181" spans="1:23" s="760" customFormat="1">
      <c r="A181" s="761">
        <v>44091</v>
      </c>
      <c r="B181" s="760">
        <v>7.4692290285005569E-5</v>
      </c>
      <c r="C181" s="760">
        <v>-1.8337121849110183E-4</v>
      </c>
      <c r="D181" s="760">
        <v>7.4692290285005569E-5</v>
      </c>
      <c r="E181" s="760">
        <v>7.8746267455631624E-5</v>
      </c>
      <c r="F181" s="760">
        <v>2.6436435894194865E-4</v>
      </c>
      <c r="G181" s="760">
        <v>2.292128108245528E-4</v>
      </c>
      <c r="H181" s="760">
        <v>-6.0696584350261595E-5</v>
      </c>
      <c r="I181" s="760">
        <v>2.9465530632943882E-4</v>
      </c>
      <c r="J181" s="760">
        <v>7.4692290285005569E-5</v>
      </c>
      <c r="K181" s="760">
        <v>1.3205220670187146E-4</v>
      </c>
      <c r="L181" s="760">
        <v>2.8152999083097541E-4</v>
      </c>
      <c r="M181" s="760">
        <v>3.1430529645135596E-3</v>
      </c>
      <c r="N181" s="760">
        <v>-2.7899005191368564E-3</v>
      </c>
      <c r="O181" s="760">
        <v>-1.3741675210158233E-3</v>
      </c>
      <c r="P181" s="760">
        <v>9.5948703965365034E-4</v>
      </c>
      <c r="Q181" s="760">
        <v>-7.9168585055067187E-4</v>
      </c>
      <c r="R181" s="760">
        <v>7.4692290285005569E-5</v>
      </c>
      <c r="S181" s="760">
        <v>2.9909086564006149E-3</v>
      </c>
      <c r="T181" s="760">
        <v>7.4692290285005569E-5</v>
      </c>
      <c r="U181" s="760">
        <v>7.4692290285005569E-5</v>
      </c>
      <c r="V181" s="760">
        <v>-9.2889490235328331E-3</v>
      </c>
      <c r="W181" s="760">
        <v>2.8907922912204675E-3</v>
      </c>
    </row>
    <row r="182" spans="1:23" s="760" customFormat="1">
      <c r="A182" s="761">
        <v>44092</v>
      </c>
      <c r="B182" s="760">
        <v>7.4692290285005569E-5</v>
      </c>
      <c r="C182" s="760">
        <v>2.9351891557283238E-6</v>
      </c>
      <c r="D182" s="760">
        <v>7.4692290285005569E-5</v>
      </c>
      <c r="E182" s="760">
        <v>1.5115793878051065E-4</v>
      </c>
      <c r="F182" s="760">
        <v>-7.9525695127702356E-5</v>
      </c>
      <c r="G182" s="760">
        <v>3.441424621142275E-4</v>
      </c>
      <c r="H182" s="760">
        <v>6.5404539469593459E-4</v>
      </c>
      <c r="I182" s="760">
        <v>1.5219373024510929E-5</v>
      </c>
      <c r="J182" s="760">
        <v>7.4692290285005569E-5</v>
      </c>
      <c r="K182" s="760">
        <v>1.549464414623003E-4</v>
      </c>
      <c r="L182" s="760">
        <v>7.9968682704656402E-6</v>
      </c>
      <c r="M182" s="760">
        <v>-6.029911268144561E-3</v>
      </c>
      <c r="N182" s="760">
        <v>1.7391648531133175E-3</v>
      </c>
      <c r="O182" s="760">
        <v>-3.4053203301370738E-3</v>
      </c>
      <c r="P182" s="760">
        <v>-5.966693500827791E-3</v>
      </c>
      <c r="Q182" s="760">
        <v>-5.9752441809013401E-4</v>
      </c>
      <c r="R182" s="760">
        <v>7.4692290285005569E-5</v>
      </c>
      <c r="S182" s="760">
        <v>-1.5579531438374428E-2</v>
      </c>
      <c r="T182" s="760">
        <v>7.4692290285005569E-5</v>
      </c>
      <c r="U182" s="760">
        <v>7.4692290285005569E-5</v>
      </c>
      <c r="V182" s="760">
        <v>-1.203830919992821E-2</v>
      </c>
      <c r="W182" s="760">
        <v>-1.6013664994128374E-2</v>
      </c>
    </row>
    <row r="183" spans="1:23" s="760" customFormat="1">
      <c r="A183" s="761">
        <v>44095</v>
      </c>
      <c r="B183" s="760">
        <v>7.4692290285005569E-5</v>
      </c>
      <c r="C183" s="760">
        <v>-1.8509426376778215E-4</v>
      </c>
      <c r="D183" s="760">
        <v>7.4692290285005569E-5</v>
      </c>
      <c r="E183" s="760">
        <v>1.1665560449714008E-4</v>
      </c>
      <c r="F183" s="760">
        <v>7.848481113637007E-5</v>
      </c>
      <c r="G183" s="760">
        <v>-7.1537715246150491E-5</v>
      </c>
      <c r="H183" s="760">
        <v>-3.2908372172968381E-4</v>
      </c>
      <c r="I183" s="760">
        <v>1.1026513413514571E-4</v>
      </c>
      <c r="J183" s="760">
        <v>7.4692290285005569E-5</v>
      </c>
      <c r="K183" s="760">
        <v>3.5131358842832583E-4</v>
      </c>
      <c r="L183" s="760">
        <v>2.5989614043098186E-5</v>
      </c>
      <c r="M183" s="760">
        <v>-3.7158734274426175E-3</v>
      </c>
      <c r="N183" s="760">
        <v>-4.4697254831317368E-3</v>
      </c>
      <c r="O183" s="760">
        <v>-5.5312638567908134E-3</v>
      </c>
      <c r="P183" s="760">
        <v>-4.5605944443412039E-3</v>
      </c>
      <c r="Q183" s="760">
        <v>1.9683537856240996E-4</v>
      </c>
      <c r="R183" s="760">
        <v>7.4692290285005569E-5</v>
      </c>
      <c r="S183" s="760">
        <v>-1.3835024182583422E-2</v>
      </c>
      <c r="T183" s="760">
        <v>7.4692290285005569E-5</v>
      </c>
      <c r="U183" s="760">
        <v>7.4692290285005569E-5</v>
      </c>
      <c r="V183" s="760">
        <v>-1.1221535156276774E-2</v>
      </c>
      <c r="W183" s="760">
        <v>1.2259954432027653E-2</v>
      </c>
    </row>
    <row r="184" spans="1:23" s="760" customFormat="1">
      <c r="A184" s="761">
        <v>44096</v>
      </c>
      <c r="B184" s="760">
        <v>7.4692290285005569E-5</v>
      </c>
      <c r="C184" s="760">
        <v>-3.6385184415621552E-5</v>
      </c>
      <c r="D184" s="760">
        <v>7.4692290285005569E-5</v>
      </c>
      <c r="E184" s="760">
        <v>1.252608643689257E-4</v>
      </c>
      <c r="F184" s="760">
        <v>2.1242709241109381E-4</v>
      </c>
      <c r="G184" s="760">
        <v>1.7925900917181714E-4</v>
      </c>
      <c r="H184" s="760">
        <v>3.2716936804733088E-4</v>
      </c>
      <c r="I184" s="760">
        <v>1.017115621109177E-4</v>
      </c>
      <c r="J184" s="760">
        <v>7.4692290285005569E-5</v>
      </c>
      <c r="K184" s="760">
        <v>1.6665237501345409E-4</v>
      </c>
      <c r="L184" s="760">
        <v>3.9654341850559049E-4</v>
      </c>
      <c r="M184" s="760">
        <v>-2.0729314458469705E-3</v>
      </c>
      <c r="N184" s="760">
        <v>3.6656604001115145E-3</v>
      </c>
      <c r="O184" s="760">
        <v>9.4196603370888532E-4</v>
      </c>
      <c r="P184" s="760">
        <v>-4.6042639705690114E-4</v>
      </c>
      <c r="Q184" s="760">
        <v>-8.2939714428431621E-4</v>
      </c>
      <c r="R184" s="760">
        <v>7.4692290285005569E-5</v>
      </c>
      <c r="S184" s="760">
        <v>3.0211599434033509E-3</v>
      </c>
      <c r="T184" s="760">
        <v>7.4692290285005569E-5</v>
      </c>
      <c r="U184" s="760">
        <v>7.4692290285005569E-5</v>
      </c>
      <c r="V184" s="760">
        <v>6.9641095907104766E-3</v>
      </c>
      <c r="W184" s="760">
        <v>2.1436227224009841E-3</v>
      </c>
    </row>
    <row r="185" spans="1:23" s="760" customFormat="1">
      <c r="A185" s="761">
        <v>44097</v>
      </c>
      <c r="B185" s="760">
        <v>7.4692290285005569E-5</v>
      </c>
      <c r="C185" s="760">
        <v>-3.5674791800555106E-5</v>
      </c>
      <c r="D185" s="760">
        <v>7.4692290285005569E-5</v>
      </c>
      <c r="E185" s="760">
        <v>7.6411047773561336E-5</v>
      </c>
      <c r="F185" s="760">
        <v>2.272480171616742E-5</v>
      </c>
      <c r="G185" s="760">
        <v>9.6444958460395469E-5</v>
      </c>
      <c r="H185" s="760">
        <v>2.5275298551830083E-4</v>
      </c>
      <c r="I185" s="760">
        <v>2.2077803002362728E-4</v>
      </c>
      <c r="J185" s="760">
        <v>7.4692290285005569E-5</v>
      </c>
      <c r="K185" s="760">
        <v>2.6639881942203125E-4</v>
      </c>
      <c r="L185" s="760">
        <v>5.0322520634704659E-4</v>
      </c>
      <c r="M185" s="760">
        <v>-9.0893641675106052E-3</v>
      </c>
      <c r="N185" s="760">
        <v>1.0170469385164527E-3</v>
      </c>
      <c r="O185" s="760">
        <v>-3.9944255048494082E-3</v>
      </c>
      <c r="P185" s="760">
        <v>-1.69306970689731E-3</v>
      </c>
      <c r="Q185" s="760">
        <v>-2.0690173195232475E-3</v>
      </c>
      <c r="R185" s="760">
        <v>7.4692290285005569E-5</v>
      </c>
      <c r="S185" s="760">
        <v>-1.486704534129113E-2</v>
      </c>
      <c r="T185" s="760">
        <v>7.4692290285005569E-5</v>
      </c>
      <c r="U185" s="760">
        <v>7.4692290285005569E-5</v>
      </c>
      <c r="V185" s="760">
        <v>-2.0837745851080669E-2</v>
      </c>
      <c r="W185" s="760">
        <v>-2.4598930481283365E-2</v>
      </c>
    </row>
    <row r="186" spans="1:23" s="760" customFormat="1">
      <c r="A186" s="761">
        <v>44098</v>
      </c>
      <c r="B186" s="760">
        <v>7.4692290285005569E-5</v>
      </c>
      <c r="C186" s="760">
        <v>-2.3941219368750488E-4</v>
      </c>
      <c r="D186" s="760">
        <v>7.4692290285005569E-5</v>
      </c>
      <c r="E186" s="760">
        <v>3.2745089816543782E-5</v>
      </c>
      <c r="F186" s="760">
        <v>1.1528247689462923E-4</v>
      </c>
      <c r="G186" s="760">
        <v>2.7001984163654846E-4</v>
      </c>
      <c r="H186" s="760">
        <v>-6.5699170573196852E-5</v>
      </c>
      <c r="I186" s="760">
        <v>2.3221232489989418E-4</v>
      </c>
      <c r="J186" s="760">
        <v>7.4692290285005569E-5</v>
      </c>
      <c r="K186" s="760">
        <v>3.5838976231605812E-5</v>
      </c>
      <c r="L186" s="760">
        <v>8.8662923358739931E-7</v>
      </c>
      <c r="M186" s="760">
        <v>6.8654975073059177E-3</v>
      </c>
      <c r="N186" s="760">
        <v>-4.3021234463470615E-3</v>
      </c>
      <c r="O186" s="760">
        <v>-4.490276596299525E-4</v>
      </c>
      <c r="P186" s="760">
        <v>1.3788247400217113E-3</v>
      </c>
      <c r="Q186" s="760">
        <v>-3.3261734371003993E-4</v>
      </c>
      <c r="R186" s="760">
        <v>7.4692290285005569E-5</v>
      </c>
      <c r="S186" s="760">
        <v>6.9084202808475936E-3</v>
      </c>
      <c r="T186" s="760">
        <v>7.4692290285005569E-5</v>
      </c>
      <c r="U186" s="760">
        <v>7.4692290285005569E-5</v>
      </c>
      <c r="V186" s="760">
        <v>1.7036848033022967E-3</v>
      </c>
      <c r="W186" s="760">
        <v>-1.4035087719298289E-2</v>
      </c>
    </row>
    <row r="187" spans="1:23" s="760" customFormat="1">
      <c r="A187" s="761">
        <v>44099</v>
      </c>
      <c r="B187" s="760">
        <v>7.4692290285005569E-5</v>
      </c>
      <c r="C187" s="760">
        <v>-2.7951459678443591E-4</v>
      </c>
      <c r="D187" s="760">
        <v>7.4692290285005569E-5</v>
      </c>
      <c r="E187" s="760">
        <v>7.1232599714088352E-5</v>
      </c>
      <c r="F187" s="760">
        <v>9.2687090448295706E-5</v>
      </c>
      <c r="G187" s="760">
        <v>3.6635657581940428E-4</v>
      </c>
      <c r="H187" s="760">
        <v>3.0173062985383581E-4</v>
      </c>
      <c r="I187" s="760">
        <v>-1.2716707762105983E-4</v>
      </c>
      <c r="J187" s="760">
        <v>7.4692290285005569E-5</v>
      </c>
      <c r="K187" s="760">
        <v>1.5688388178514145E-4</v>
      </c>
      <c r="L187" s="760">
        <v>3.435051928124544E-4</v>
      </c>
      <c r="M187" s="760">
        <v>-2.1498823685066615E-3</v>
      </c>
      <c r="N187" s="760">
        <v>7.3697217251877944E-4</v>
      </c>
      <c r="O187" s="760">
        <v>8.1074642009237863E-4</v>
      </c>
      <c r="P187" s="760">
        <v>5.3016501156388784E-4</v>
      </c>
      <c r="Q187" s="760">
        <v>-5.3484568008055344E-4</v>
      </c>
      <c r="R187" s="760">
        <v>7.4692290285005569E-5</v>
      </c>
      <c r="S187" s="760">
        <v>-7.1303918186316206E-4</v>
      </c>
      <c r="T187" s="760">
        <v>7.4692290285005569E-5</v>
      </c>
      <c r="U187" s="760">
        <v>7.4692290285005569E-5</v>
      </c>
      <c r="V187" s="760">
        <v>1.2945255746803941E-2</v>
      </c>
      <c r="W187" s="760">
        <v>1.2566725978647719E-2</v>
      </c>
    </row>
    <row r="188" spans="1:23" s="760" customFormat="1">
      <c r="A188" s="761">
        <v>44102</v>
      </c>
      <c r="B188" s="760">
        <v>7.4692290285005569E-5</v>
      </c>
      <c r="C188" s="760">
        <v>-5.5509085340055275E-4</v>
      </c>
      <c r="D188" s="760">
        <v>7.4692290285005569E-5</v>
      </c>
      <c r="E188" s="760">
        <v>-7.3525188120981966E-5</v>
      </c>
      <c r="F188" s="760">
        <v>-4.6583471489336503E-5</v>
      </c>
      <c r="G188" s="760">
        <v>-8.8343124695633435E-6</v>
      </c>
      <c r="H188" s="760">
        <v>-2.7031355867546125E-4</v>
      </c>
      <c r="I188" s="760">
        <v>1.3778185540536114E-4</v>
      </c>
      <c r="J188" s="760">
        <v>7.4692290285005569E-5</v>
      </c>
      <c r="K188" s="760">
        <v>3.4169930043947971E-4</v>
      </c>
      <c r="L188" s="760">
        <v>6.186736251079239E-5</v>
      </c>
      <c r="M188" s="760">
        <v>-7.9196421707491416E-3</v>
      </c>
      <c r="N188" s="760">
        <v>7.2516260600263838E-3</v>
      </c>
      <c r="O188" s="760">
        <v>2.2745280102705046E-3</v>
      </c>
      <c r="P188" s="760">
        <v>-3.6383426794593943E-3</v>
      </c>
      <c r="Q188" s="760">
        <v>-2.3259791891672155E-4</v>
      </c>
      <c r="R188" s="760">
        <v>7.4692290285005569E-5</v>
      </c>
      <c r="S188" s="760">
        <v>-2.6404518272233668E-2</v>
      </c>
      <c r="T188" s="760">
        <v>7.4692290285005569E-5</v>
      </c>
      <c r="U188" s="760">
        <v>7.4692290285005569E-5</v>
      </c>
      <c r="V188" s="760">
        <v>1.7629315095510689E-2</v>
      </c>
      <c r="W188" s="760">
        <v>9.4453596924766181E-3</v>
      </c>
    </row>
    <row r="189" spans="1:23" s="760" customFormat="1">
      <c r="A189" s="761">
        <v>44103</v>
      </c>
      <c r="B189" s="760">
        <v>7.4692290285005569E-5</v>
      </c>
      <c r="C189" s="760">
        <v>-4.6152636262264402E-4</v>
      </c>
      <c r="D189" s="760">
        <v>7.4692290285005569E-5</v>
      </c>
      <c r="E189" s="760">
        <v>2.1254937464521007E-5</v>
      </c>
      <c r="F189" s="760">
        <v>2.8558477659368364E-4</v>
      </c>
      <c r="G189" s="760">
        <v>5.6218848734301829E-5</v>
      </c>
      <c r="H189" s="760">
        <v>1.4302695577983471E-4</v>
      </c>
      <c r="I189" s="760">
        <v>1.1853101995051851E-4</v>
      </c>
      <c r="J189" s="760">
        <v>7.4692290285005569E-5</v>
      </c>
      <c r="K189" s="760">
        <v>-3.3648931926144598E-5</v>
      </c>
      <c r="L189" s="760">
        <v>9.3159549650989604E-4</v>
      </c>
      <c r="M189" s="760">
        <v>1.6073712942699103E-3</v>
      </c>
      <c r="N189" s="760">
        <v>8.6467720069682841E-4</v>
      </c>
      <c r="O189" s="760">
        <v>1.7252146621982156E-4</v>
      </c>
      <c r="P189" s="760">
        <v>-9.8248330507011428E-4</v>
      </c>
      <c r="Q189" s="760">
        <v>-3.1024355220132804E-3</v>
      </c>
      <c r="R189" s="760">
        <v>7.4692290285005569E-5</v>
      </c>
      <c r="S189" s="760">
        <v>-8.7903562226342435E-3</v>
      </c>
      <c r="T189" s="760">
        <v>7.4692290285005569E-5</v>
      </c>
      <c r="U189" s="760">
        <v>7.4692290285005569E-5</v>
      </c>
      <c r="V189" s="760">
        <v>-4.0577877774427007E-3</v>
      </c>
      <c r="W189" s="760">
        <v>-1.9584376020019501E-2</v>
      </c>
    </row>
    <row r="190" spans="1:23" s="760" customFormat="1">
      <c r="A190" s="761">
        <v>44104</v>
      </c>
      <c r="B190" s="760">
        <v>7.4692290285005569E-5</v>
      </c>
      <c r="C190" s="760">
        <v>-6.4636397099160359E-4</v>
      </c>
      <c r="D190" s="760">
        <v>7.4692290285005569E-5</v>
      </c>
      <c r="E190" s="760">
        <v>-3.6764515808473952E-5</v>
      </c>
      <c r="F190" s="760">
        <v>4.1931849735932225E-4</v>
      </c>
      <c r="G190" s="760">
        <v>2.6742606030816241E-4</v>
      </c>
      <c r="H190" s="760">
        <v>1.2582550882256349E-4</v>
      </c>
      <c r="I190" s="760">
        <v>2.2918513793257489E-4</v>
      </c>
      <c r="J190" s="760">
        <v>7.4692290285005569E-5</v>
      </c>
      <c r="K190" s="760">
        <v>9.4353778071321059E-5</v>
      </c>
      <c r="L190" s="760">
        <v>5.8446133826728364E-4</v>
      </c>
      <c r="M190" s="760">
        <v>2.4951596697544431E-3</v>
      </c>
      <c r="N190" s="760">
        <v>-2.9642002335350526E-3</v>
      </c>
      <c r="O190" s="760">
        <v>2.8413873767973996E-4</v>
      </c>
      <c r="P190" s="760">
        <v>1.8585024790791493E-3</v>
      </c>
      <c r="Q190" s="760">
        <v>1.4799968008565312E-3</v>
      </c>
      <c r="R190" s="760">
        <v>7.4692290285005569E-5</v>
      </c>
      <c r="S190" s="760">
        <v>8.6341686928574912E-3</v>
      </c>
      <c r="T190" s="760">
        <v>7.4692290285005569E-5</v>
      </c>
      <c r="U190" s="760">
        <v>7.4692290285005569E-5</v>
      </c>
      <c r="V190" s="760">
        <v>1.811794838774361E-3</v>
      </c>
      <c r="W190" s="760">
        <v>2.807679502829874E-2</v>
      </c>
    </row>
    <row r="191" spans="1:23" s="760" customFormat="1">
      <c r="A191" s="761">
        <v>44105</v>
      </c>
      <c r="B191" s="760">
        <v>7.4692290285005569E-5</v>
      </c>
      <c r="C191" s="760">
        <v>-1.1628523854210204E-3</v>
      </c>
      <c r="D191" s="760">
        <v>7.4692290285005569E-5</v>
      </c>
      <c r="E191" s="760">
        <v>-5.4574334552137671E-5</v>
      </c>
      <c r="F191" s="760">
        <v>-1.782618800065805E-4</v>
      </c>
      <c r="G191" s="760">
        <v>-4.7369126729979172E-5</v>
      </c>
      <c r="H191" s="760">
        <v>-2.1726169423752495E-5</v>
      </c>
      <c r="I191" s="760">
        <v>1.2555212281606387E-5</v>
      </c>
      <c r="J191" s="760">
        <v>7.4692290285005569E-5</v>
      </c>
      <c r="K191" s="760">
        <v>-1.9770678497454952E-4</v>
      </c>
      <c r="L191" s="760">
        <v>9.9316046668462832E-5</v>
      </c>
      <c r="M191" s="760">
        <v>2.2770973841885755E-3</v>
      </c>
      <c r="N191" s="760">
        <v>3.7191329544270513E-3</v>
      </c>
      <c r="O191" s="760">
        <v>1.8153729132659446E-3</v>
      </c>
      <c r="P191" s="760">
        <v>-1.8235919732834116E-3</v>
      </c>
      <c r="Q191" s="760">
        <v>-5.2177769865990875E-4</v>
      </c>
      <c r="R191" s="760">
        <v>7.4692290285005569E-5</v>
      </c>
      <c r="S191" s="760">
        <v>7.6043051200125333E-3</v>
      </c>
      <c r="T191" s="760">
        <v>7.4692290285005569E-5</v>
      </c>
      <c r="U191" s="760">
        <v>7.4692290285005569E-5</v>
      </c>
      <c r="V191" s="760">
        <v>6.2942488493584747E-3</v>
      </c>
      <c r="W191" s="760">
        <v>-6.5846286701208845E-3</v>
      </c>
    </row>
    <row r="192" spans="1:23" s="760" customFormat="1">
      <c r="A192" s="761">
        <v>44106</v>
      </c>
      <c r="B192" s="760">
        <v>7.4692290285005569E-5</v>
      </c>
      <c r="C192" s="760">
        <v>-1.5375162809887488E-3</v>
      </c>
      <c r="D192" s="760">
        <v>7.4692290285005569E-5</v>
      </c>
      <c r="E192" s="760">
        <v>-1.4075201792440595E-4</v>
      </c>
      <c r="F192" s="760">
        <v>3.744836465153778E-4</v>
      </c>
      <c r="G192" s="760">
        <v>2.2320747536297425E-4</v>
      </c>
      <c r="H192" s="760">
        <v>5.765139047979595E-4</v>
      </c>
      <c r="I192" s="760">
        <v>7.6115018817324298E-5</v>
      </c>
      <c r="J192" s="760">
        <v>7.4692290285005569E-5</v>
      </c>
      <c r="K192" s="760">
        <v>-9.1691290955653315E-5</v>
      </c>
      <c r="L192" s="760">
        <v>3.273516096709006E-4</v>
      </c>
      <c r="M192" s="760">
        <v>-2.9096788300415621E-3</v>
      </c>
      <c r="N192" s="760">
        <v>5.4613698877283845E-3</v>
      </c>
      <c r="O192" s="760">
        <v>-3.6890101922317786E-3</v>
      </c>
      <c r="P192" s="760">
        <v>-1.9498194159897064E-3</v>
      </c>
      <c r="Q192" s="760">
        <v>8.8050294650399152E-4</v>
      </c>
      <c r="R192" s="760">
        <v>7.4692290285005569E-5</v>
      </c>
      <c r="S192" s="760">
        <v>-1.2638576613195118E-2</v>
      </c>
      <c r="T192" s="760">
        <v>7.4692290285005569E-5</v>
      </c>
      <c r="U192" s="760">
        <v>7.4692290285005569E-5</v>
      </c>
      <c r="V192" s="760">
        <v>-1.0185681964634985E-2</v>
      </c>
      <c r="W192" s="760">
        <v>-8.6928175594913615E-4</v>
      </c>
    </row>
    <row r="193" spans="1:23" s="760" customFormat="1">
      <c r="A193" s="761">
        <v>44109</v>
      </c>
      <c r="B193" s="760">
        <v>7.4692290285005569E-5</v>
      </c>
      <c r="C193" s="760">
        <v>-8.8089153769255191E-4</v>
      </c>
      <c r="D193" s="760">
        <v>7.4692290285005569E-5</v>
      </c>
      <c r="E193" s="760">
        <v>-1.562854622918497E-4</v>
      </c>
      <c r="F193" s="760">
        <v>4.5617836892120067E-4</v>
      </c>
      <c r="G193" s="760">
        <v>2.2717129197036279E-4</v>
      </c>
      <c r="H193" s="760">
        <v>-1.5199886076600055E-4</v>
      </c>
      <c r="I193" s="760">
        <v>6.6791730340298727E-5</v>
      </c>
      <c r="J193" s="760">
        <v>7.4692290285005569E-5</v>
      </c>
      <c r="K193" s="760">
        <v>1.4322858271276218E-4</v>
      </c>
      <c r="L193" s="760">
        <v>1.7629754756853799E-4</v>
      </c>
      <c r="M193" s="760">
        <v>4.6448753296994827E-3</v>
      </c>
      <c r="N193" s="760">
        <v>-6.5531220887971031E-4</v>
      </c>
      <c r="O193" s="760">
        <v>2.6092636551464654E-3</v>
      </c>
      <c r="P193" s="760">
        <v>-1.4324426162010129E-3</v>
      </c>
      <c r="Q193" s="760">
        <v>-2.9779078540206338E-3</v>
      </c>
      <c r="R193" s="760">
        <v>7.4692290285005569E-5</v>
      </c>
      <c r="S193" s="760">
        <v>9.2653342081259193E-3</v>
      </c>
      <c r="T193" s="760">
        <v>7.4692290285005569E-5</v>
      </c>
      <c r="U193" s="760">
        <v>7.4692290285005569E-5</v>
      </c>
      <c r="V193" s="760">
        <v>1.4052963612288361E-2</v>
      </c>
      <c r="W193" s="760">
        <v>2.5231103860793747E-2</v>
      </c>
    </row>
    <row r="194" spans="1:23" s="760" customFormat="1">
      <c r="A194" s="761">
        <v>44110</v>
      </c>
      <c r="B194" s="760">
        <v>7.4692290285005569E-5</v>
      </c>
      <c r="C194" s="760">
        <v>-7.2283727320510138E-4</v>
      </c>
      <c r="D194" s="760">
        <v>7.4692290285005569E-5</v>
      </c>
      <c r="E194" s="760">
        <v>7.7580276909960943E-5</v>
      </c>
      <c r="F194" s="760">
        <v>1.3629215675381445E-4</v>
      </c>
      <c r="G194" s="760">
        <v>2.600239639369839E-4</v>
      </c>
      <c r="H194" s="760">
        <v>7.0455363875421284E-4</v>
      </c>
      <c r="I194" s="760">
        <v>2.8244836441815302E-4</v>
      </c>
      <c r="J194" s="760">
        <v>7.4692290285005569E-5</v>
      </c>
      <c r="K194" s="760">
        <v>5.1438001092529717E-5</v>
      </c>
      <c r="L194" s="760">
        <v>-7.1715584265286125E-4</v>
      </c>
      <c r="M194" s="760">
        <v>-2.3993512246858195E-3</v>
      </c>
      <c r="N194" s="760">
        <v>2.9518070294460852E-3</v>
      </c>
      <c r="O194" s="760">
        <v>-3.0438903255274319E-3</v>
      </c>
      <c r="P194" s="760">
        <v>-1.1836664792582718E-3</v>
      </c>
      <c r="Q194" s="760">
        <v>1.1370363873297595E-3</v>
      </c>
      <c r="R194" s="760">
        <v>7.4692290285005569E-5</v>
      </c>
      <c r="S194" s="760">
        <v>-5.0353796630542291E-3</v>
      </c>
      <c r="T194" s="760">
        <v>7.4692290285005569E-5</v>
      </c>
      <c r="U194" s="760">
        <v>7.4692290285005569E-5</v>
      </c>
      <c r="V194" s="760">
        <v>-1.6294149372887534E-2</v>
      </c>
      <c r="W194" s="760">
        <v>-6.5768537180438402E-3</v>
      </c>
    </row>
    <row r="195" spans="1:23" s="760" customFormat="1">
      <c r="A195" s="761">
        <v>44111</v>
      </c>
      <c r="B195" s="760">
        <v>7.4692290285005569E-5</v>
      </c>
      <c r="C195" s="760">
        <v>-1.1247095097421944E-4</v>
      </c>
      <c r="D195" s="760">
        <v>7.4692290285005569E-5</v>
      </c>
      <c r="E195" s="760">
        <v>1.6204400701513855E-4</v>
      </c>
      <c r="F195" s="760">
        <v>5.4828552530672425E-4</v>
      </c>
      <c r="G195" s="760">
        <v>2.0138595256757874E-4</v>
      </c>
      <c r="H195" s="760">
        <v>8.7111355161995085E-4</v>
      </c>
      <c r="I195" s="760">
        <v>1.0784912181094342E-6</v>
      </c>
      <c r="J195" s="760">
        <v>7.4692290285005569E-5</v>
      </c>
      <c r="K195" s="760">
        <v>2.2703365458709435E-4</v>
      </c>
      <c r="L195" s="760">
        <v>3.7962856737938644E-4</v>
      </c>
      <c r="M195" s="760">
        <v>7.962668663008543E-4</v>
      </c>
      <c r="N195" s="760">
        <v>7.5120481959611851E-4</v>
      </c>
      <c r="O195" s="760">
        <v>2.9484119655447394E-3</v>
      </c>
      <c r="P195" s="760">
        <v>-2.7269560800148307E-3</v>
      </c>
      <c r="Q195" s="760">
        <v>-5.9859419185814833E-4</v>
      </c>
      <c r="R195" s="760">
        <v>7.4692290285005569E-5</v>
      </c>
      <c r="S195" s="760">
        <v>-2.5185724334167992E-3</v>
      </c>
      <c r="T195" s="760">
        <v>7.4692290285005569E-5</v>
      </c>
      <c r="U195" s="760">
        <v>7.4692290285005569E-5</v>
      </c>
      <c r="V195" s="760">
        <v>2.2465668984726461E-2</v>
      </c>
      <c r="W195" s="760">
        <v>1.2279765082754857E-2</v>
      </c>
    </row>
    <row r="196" spans="1:23" s="760" customFormat="1">
      <c r="A196" s="761">
        <v>44112</v>
      </c>
      <c r="B196" s="760">
        <v>7.4692290285005569E-5</v>
      </c>
      <c r="C196" s="760">
        <v>6.0898765474437511E-5</v>
      </c>
      <c r="D196" s="760">
        <v>7.4692290285005569E-5</v>
      </c>
      <c r="E196" s="760">
        <v>1.579960357358523E-4</v>
      </c>
      <c r="F196" s="760">
        <v>5.1755306426537473E-5</v>
      </c>
      <c r="G196" s="760">
        <v>2.2621276513801192E-4</v>
      </c>
      <c r="H196" s="760">
        <v>9.7625029121095608E-4</v>
      </c>
      <c r="I196" s="760">
        <v>2.8521159729777423E-4</v>
      </c>
      <c r="J196" s="760">
        <v>7.4692290285005569E-5</v>
      </c>
      <c r="K196" s="760">
        <v>1.2997836114903016E-4</v>
      </c>
      <c r="L196" s="760">
        <v>1.8426882443489667E-4</v>
      </c>
      <c r="M196" s="760">
        <v>4.9843187136089373E-3</v>
      </c>
      <c r="N196" s="760">
        <v>-2.1645000088387212E-3</v>
      </c>
      <c r="O196" s="760">
        <v>1.7121458481497154E-3</v>
      </c>
      <c r="P196" s="760">
        <v>2.1372178471750214E-3</v>
      </c>
      <c r="Q196" s="760">
        <v>-1.9531135395712829E-3</v>
      </c>
      <c r="R196" s="760">
        <v>7.4692290285005569E-5</v>
      </c>
      <c r="S196" s="760">
        <v>1.4047625947499531E-2</v>
      </c>
      <c r="T196" s="760">
        <v>7.4692290285005569E-5</v>
      </c>
      <c r="U196" s="760">
        <v>7.4692290285005569E-5</v>
      </c>
      <c r="V196" s="760">
        <v>1.207338114283929E-2</v>
      </c>
      <c r="W196" s="760">
        <v>8.3333333333333037E-3</v>
      </c>
    </row>
    <row r="197" spans="1:23" s="760" customFormat="1">
      <c r="A197" s="761">
        <v>44113</v>
      </c>
      <c r="B197" s="760">
        <v>7.4692290285005569E-5</v>
      </c>
      <c r="C197" s="760">
        <v>5.2638403718452409E-4</v>
      </c>
      <c r="D197" s="760">
        <v>7.4692290285005569E-5</v>
      </c>
      <c r="E197" s="760">
        <v>4.5553114184371246E-4</v>
      </c>
      <c r="F197" s="760">
        <v>2.6548986724361789E-4</v>
      </c>
      <c r="G197" s="760">
        <v>3.9778778663190906E-4</v>
      </c>
      <c r="H197" s="760">
        <v>6.3374229358292844E-4</v>
      </c>
      <c r="I197" s="760">
        <v>3.0198912917556164E-4</v>
      </c>
      <c r="J197" s="760">
        <v>7.4692290285005569E-5</v>
      </c>
      <c r="K197" s="760">
        <v>2.5391315902867362E-4</v>
      </c>
      <c r="L197" s="760">
        <v>-7.8023285173145496E-5</v>
      </c>
      <c r="M197" s="760">
        <v>2.9606518804858872E-3</v>
      </c>
      <c r="N197" s="760">
        <v>2.4189951487227912E-3</v>
      </c>
      <c r="O197" s="760">
        <v>4.4931083283352713E-3</v>
      </c>
      <c r="P197" s="760">
        <v>2.5737022786909147E-3</v>
      </c>
      <c r="Q197" s="760">
        <v>6.3324620319615832E-4</v>
      </c>
      <c r="R197" s="760">
        <v>7.4692290285005569E-5</v>
      </c>
      <c r="S197" s="760">
        <v>-4.5941038364925024E-3</v>
      </c>
      <c r="T197" s="760">
        <v>7.4692290285005569E-5</v>
      </c>
      <c r="U197" s="760">
        <v>7.4692290285005569E-5</v>
      </c>
      <c r="V197" s="760">
        <v>1.1840724501864797E-2</v>
      </c>
      <c r="W197" s="760">
        <v>-2.6153363322523049E-3</v>
      </c>
    </row>
    <row r="198" spans="1:23" s="760" customFormat="1">
      <c r="A198" s="761">
        <v>44117</v>
      </c>
      <c r="B198" s="760">
        <v>7.4692290285005569E-5</v>
      </c>
      <c r="C198" s="760">
        <v>1.4752121926531192E-3</v>
      </c>
      <c r="D198" s="760">
        <v>7.4692290285005569E-5</v>
      </c>
      <c r="E198" s="760">
        <v>2.2507805959737226E-4</v>
      </c>
      <c r="F198" s="760">
        <v>5.1658136803967025E-4</v>
      </c>
      <c r="G198" s="760">
        <v>3.928195787690214E-4</v>
      </c>
      <c r="H198" s="760">
        <v>3.4536714642152688E-4</v>
      </c>
      <c r="I198" s="760">
        <v>3.4452230600634515E-4</v>
      </c>
      <c r="J198" s="760">
        <v>7.4692290285005569E-5</v>
      </c>
      <c r="K198" s="760">
        <v>8.3230998314687277E-4</v>
      </c>
      <c r="L198" s="760">
        <v>2.2807090518561779E-4</v>
      </c>
      <c r="M198" s="760">
        <v>-2.0495512587390685E-3</v>
      </c>
      <c r="N198" s="760">
        <v>-3.2999248239309331E-3</v>
      </c>
      <c r="O198" s="760">
        <v>8.205798373150941E-4</v>
      </c>
      <c r="P198" s="760">
        <v>3.4429654418353106E-3</v>
      </c>
      <c r="Q198" s="760">
        <v>2.8866706857770819E-3</v>
      </c>
      <c r="R198" s="760">
        <v>7.4692290285005569E-5</v>
      </c>
      <c r="S198" s="760">
        <v>5.1155225448491493E-3</v>
      </c>
      <c r="T198" s="760">
        <v>7.4692290285005569E-5</v>
      </c>
      <c r="U198" s="760">
        <v>7.4692290285005569E-5</v>
      </c>
      <c r="V198" s="760">
        <v>7.605664200273976E-3</v>
      </c>
      <c r="W198" s="760">
        <v>-8.3910216068806553E-3</v>
      </c>
    </row>
    <row r="199" spans="1:23" s="760" customFormat="1">
      <c r="A199" s="761">
        <v>44118</v>
      </c>
      <c r="B199" s="760">
        <v>7.4692290285005569E-5</v>
      </c>
      <c r="C199" s="760">
        <v>8.12933144292316E-4</v>
      </c>
      <c r="D199" s="760">
        <v>7.4692290285005569E-5</v>
      </c>
      <c r="E199" s="760">
        <v>7.4052387758927196E-5</v>
      </c>
      <c r="F199" s="760">
        <v>4.5487512663999752E-4</v>
      </c>
      <c r="G199" s="760">
        <v>4.2952779189064927E-4</v>
      </c>
      <c r="H199" s="760">
        <v>3.7997401078415649E-4</v>
      </c>
      <c r="I199" s="760">
        <v>1.4967257654574517E-4</v>
      </c>
      <c r="J199" s="760">
        <v>7.4692290285005569E-5</v>
      </c>
      <c r="K199" s="760">
        <v>1.4416154096918987E-4</v>
      </c>
      <c r="L199" s="760">
        <v>3.09111292981612E-4</v>
      </c>
      <c r="M199" s="760">
        <v>3.7251619861966567E-3</v>
      </c>
      <c r="N199" s="760">
        <v>-1.7314869965997515E-3</v>
      </c>
      <c r="O199" s="760">
        <v>-2.3618480083409388E-4</v>
      </c>
      <c r="P199" s="760">
        <v>1.0034469827790993E-4</v>
      </c>
      <c r="Q199" s="760">
        <v>7.0726171250967695E-4</v>
      </c>
      <c r="R199" s="760">
        <v>7.4692290285005569E-5</v>
      </c>
      <c r="S199" s="760">
        <v>6.8809514828835905E-3</v>
      </c>
      <c r="T199" s="760">
        <v>7.4692290285005569E-5</v>
      </c>
      <c r="U199" s="760">
        <v>7.4692290285005569E-5</v>
      </c>
      <c r="V199" s="760">
        <v>-6.5841143015976655E-3</v>
      </c>
      <c r="W199" s="760">
        <v>4.8656653268457362E-3</v>
      </c>
    </row>
    <row r="200" spans="1:23" s="760" customFormat="1">
      <c r="A200" s="761">
        <v>44119</v>
      </c>
      <c r="B200" s="760">
        <v>7.4692290285005569E-5</v>
      </c>
      <c r="C200" s="760">
        <v>1.8886950483509857E-4</v>
      </c>
      <c r="D200" s="760">
        <v>7.4692290285005569E-5</v>
      </c>
      <c r="E200" s="760">
        <v>1.6933206822189462E-4</v>
      </c>
      <c r="F200" s="760">
        <v>-6.9868722054500232E-5</v>
      </c>
      <c r="G200" s="760">
        <v>1.0813685800759032E-4</v>
      </c>
      <c r="H200" s="760">
        <v>1.126911914226536E-4</v>
      </c>
      <c r="I200" s="760">
        <v>1.5268627456177519E-4</v>
      </c>
      <c r="J200" s="760">
        <v>7.4692290285005569E-5</v>
      </c>
      <c r="K200" s="760">
        <v>1.8474027026949003E-4</v>
      </c>
      <c r="L200" s="760">
        <v>3.0356529643849051E-4</v>
      </c>
      <c r="M200" s="760">
        <v>-1.819591354481398E-3</v>
      </c>
      <c r="N200" s="760">
        <v>-4.9178028622776093E-4</v>
      </c>
      <c r="O200" s="760">
        <v>-8.0779042938350365E-4</v>
      </c>
      <c r="P200" s="760">
        <v>-9.5343024251570707E-4</v>
      </c>
      <c r="Q200" s="760">
        <v>1.5975084377546356E-3</v>
      </c>
      <c r="R200" s="760">
        <v>7.4692290285005569E-5</v>
      </c>
      <c r="S200" s="760">
        <v>-5.2918385301858883E-4</v>
      </c>
      <c r="T200" s="760">
        <v>7.4692290285005569E-5</v>
      </c>
      <c r="U200" s="760">
        <v>7.4692290285005569E-5</v>
      </c>
      <c r="V200" s="760">
        <v>-1.4917311515324494E-3</v>
      </c>
      <c r="W200" s="760">
        <v>1.7578947368421138E-2</v>
      </c>
    </row>
    <row r="201" spans="1:23" s="760" customFormat="1">
      <c r="A201" s="761">
        <v>44120</v>
      </c>
      <c r="B201" s="760">
        <v>7.4692290285005569E-5</v>
      </c>
      <c r="C201" s="760">
        <v>5.0177124356176606E-5</v>
      </c>
      <c r="D201" s="760">
        <v>7.4692290285005569E-5</v>
      </c>
      <c r="E201" s="760">
        <v>1.5495565398815359E-5</v>
      </c>
      <c r="F201" s="760">
        <v>3.6501759304252701E-5</v>
      </c>
      <c r="G201" s="760">
        <v>1.001158941589253E-4</v>
      </c>
      <c r="H201" s="760">
        <v>-6.3884681610337779E-5</v>
      </c>
      <c r="I201" s="760">
        <v>5.2291227274903207E-5</v>
      </c>
      <c r="J201" s="760">
        <v>7.4692290285005569E-5</v>
      </c>
      <c r="K201" s="760">
        <v>7.8683485261521469E-5</v>
      </c>
      <c r="L201" s="760">
        <v>2.7226628170740064E-4</v>
      </c>
      <c r="M201" s="760">
        <v>-2.3051674341112438E-3</v>
      </c>
      <c r="N201" s="760">
        <v>4.3742924598919597E-3</v>
      </c>
      <c r="O201" s="760">
        <v>1.7089955471072393E-3</v>
      </c>
      <c r="P201" s="760">
        <v>-2.4462091763699512E-4</v>
      </c>
      <c r="Q201" s="760">
        <v>1.0228707770987278E-4</v>
      </c>
      <c r="R201" s="760">
        <v>7.4692290285005569E-5</v>
      </c>
      <c r="S201" s="760">
        <v>-3.1036417664520588E-3</v>
      </c>
      <c r="T201" s="760">
        <v>7.4692290285005569E-5</v>
      </c>
      <c r="U201" s="760">
        <v>7.4692290285005569E-5</v>
      </c>
      <c r="V201" s="760">
        <v>-3.9859988664807666E-3</v>
      </c>
      <c r="W201" s="760">
        <v>-2.0688941760627078E-4</v>
      </c>
    </row>
    <row r="202" spans="1:23" s="760" customFormat="1">
      <c r="A202" s="761">
        <v>44123</v>
      </c>
      <c r="B202" s="760">
        <v>7.4692290285005569E-5</v>
      </c>
      <c r="C202" s="760">
        <v>-1.7766453275791516E-4</v>
      </c>
      <c r="D202" s="760">
        <v>7.4692290285005569E-5</v>
      </c>
      <c r="E202" s="760">
        <v>9.8710961106140971E-5</v>
      </c>
      <c r="F202" s="760">
        <v>4.3374859524103471E-4</v>
      </c>
      <c r="G202" s="760">
        <v>1.2573297519447024E-4</v>
      </c>
      <c r="H202" s="760">
        <v>4.1100094072432647E-4</v>
      </c>
      <c r="I202" s="760">
        <v>2.0543306818288087E-4</v>
      </c>
      <c r="J202" s="760">
        <v>7.4692290285005569E-5</v>
      </c>
      <c r="K202" s="760">
        <v>3.5129745443129856E-4</v>
      </c>
      <c r="L202" s="760">
        <v>5.7483506845645849E-5</v>
      </c>
      <c r="M202" s="760">
        <v>-4.1717815656150403E-4</v>
      </c>
      <c r="N202" s="760">
        <v>-3.2759554143102498E-3</v>
      </c>
      <c r="O202" s="760">
        <v>-2.0170748549129813E-3</v>
      </c>
      <c r="P202" s="760">
        <v>9.3998336204270672E-5</v>
      </c>
      <c r="Q202" s="760">
        <v>-1.1316896655323427E-3</v>
      </c>
      <c r="R202" s="760">
        <v>7.4692290285005569E-5</v>
      </c>
      <c r="S202" s="760">
        <v>4.8329405048219698E-4</v>
      </c>
      <c r="T202" s="760">
        <v>7.4692290285005569E-5</v>
      </c>
      <c r="U202" s="760">
        <v>7.4692290285005569E-5</v>
      </c>
      <c r="V202" s="760">
        <v>-1.1054805954077263E-2</v>
      </c>
      <c r="W202" s="760">
        <v>1.4588722193481507E-2</v>
      </c>
    </row>
    <row r="203" spans="1:23" s="760" customFormat="1">
      <c r="A203" s="761">
        <v>44124</v>
      </c>
      <c r="B203" s="760">
        <v>7.4692290285005569E-5</v>
      </c>
      <c r="C203" s="760">
        <v>1.4037099195962632E-4</v>
      </c>
      <c r="D203" s="760">
        <v>7.4692290285005569E-5</v>
      </c>
      <c r="E203" s="760">
        <v>9.1815086710633764E-5</v>
      </c>
      <c r="F203" s="760">
        <v>-7.6473060217630007E-7</v>
      </c>
      <c r="G203" s="760">
        <v>1.7696493131591495E-4</v>
      </c>
      <c r="H203" s="760">
        <v>9.8559472847536966E-5</v>
      </c>
      <c r="I203" s="760">
        <v>2.0734884240036777E-4</v>
      </c>
      <c r="J203" s="760">
        <v>7.4692290285005569E-5</v>
      </c>
      <c r="K203" s="760">
        <v>1.0581046063884436E-4</v>
      </c>
      <c r="L203" s="760">
        <v>2.5504898041495139E-4</v>
      </c>
      <c r="M203" s="760">
        <v>5.915579199202492E-3</v>
      </c>
      <c r="N203" s="760">
        <v>1.6933040669049326E-3</v>
      </c>
      <c r="O203" s="760">
        <v>3.90849887234479E-4</v>
      </c>
      <c r="P203" s="760">
        <v>2.1771020445946476E-3</v>
      </c>
      <c r="Q203" s="760">
        <v>1.5004098313942116E-3</v>
      </c>
      <c r="R203" s="760">
        <v>7.4692290285005569E-5</v>
      </c>
      <c r="S203" s="760">
        <v>1.3946003020223197E-2</v>
      </c>
      <c r="T203" s="760">
        <v>7.4692290285005569E-5</v>
      </c>
      <c r="U203" s="760">
        <v>7.4692290285005569E-5</v>
      </c>
      <c r="V203" s="760">
        <v>2.80637908765069E-3</v>
      </c>
      <c r="W203" s="760">
        <v>-6.3226595961656251E-3</v>
      </c>
    </row>
    <row r="204" spans="1:23" s="760" customFormat="1">
      <c r="A204" s="761">
        <v>44125</v>
      </c>
      <c r="B204" s="760">
        <v>7.4692290285005569E-5</v>
      </c>
      <c r="C204" s="760">
        <v>6.6425801709790733E-5</v>
      </c>
      <c r="D204" s="760">
        <v>7.4692290285005569E-5</v>
      </c>
      <c r="E204" s="760">
        <v>4.8772286783238528E-5</v>
      </c>
      <c r="F204" s="760">
        <v>1.8037923075198137E-4</v>
      </c>
      <c r="G204" s="760">
        <v>2.1616324648476848E-5</v>
      </c>
      <c r="H204" s="760">
        <v>8.2962808024555912E-5</v>
      </c>
      <c r="I204" s="760">
        <v>2.0573980785343338E-4</v>
      </c>
      <c r="J204" s="760">
        <v>7.4692290285005569E-5</v>
      </c>
      <c r="K204" s="760">
        <v>1.5353389541905571E-4</v>
      </c>
      <c r="L204" s="760">
        <v>2.8255187794390402E-4</v>
      </c>
      <c r="M204" s="760">
        <v>2.6583107358497671E-3</v>
      </c>
      <c r="N204" s="760">
        <v>4.8077121079925789E-3</v>
      </c>
      <c r="O204" s="760">
        <v>3.8518283865556224E-3</v>
      </c>
      <c r="P204" s="760">
        <v>7.5237412395212644E-4</v>
      </c>
      <c r="Q204" s="760">
        <v>1.4973219261933401E-3</v>
      </c>
      <c r="R204" s="760">
        <v>7.4692290285005569E-5</v>
      </c>
      <c r="S204" s="760">
        <v>3.175150346463429E-3</v>
      </c>
      <c r="T204" s="760">
        <v>7.4692290285005569E-5</v>
      </c>
      <c r="U204" s="760">
        <v>7.4692290285005569E-5</v>
      </c>
      <c r="V204" s="760">
        <v>-5.5625628392341753E-7</v>
      </c>
      <c r="W204" s="760">
        <v>-2.1551724137930384E-3</v>
      </c>
    </row>
    <row r="205" spans="1:23" s="760" customFormat="1">
      <c r="A205" s="761">
        <v>44126</v>
      </c>
      <c r="B205" s="760">
        <v>7.4692290285005569E-5</v>
      </c>
      <c r="C205" s="760">
        <v>1.4105617687443228E-5</v>
      </c>
      <c r="D205" s="760">
        <v>7.4692290285005569E-5</v>
      </c>
      <c r="E205" s="760">
        <v>1.0557250708309596E-4</v>
      </c>
      <c r="F205" s="760">
        <v>6.7798570544175263E-5</v>
      </c>
      <c r="G205" s="760">
        <v>1.3129631897967897E-4</v>
      </c>
      <c r="H205" s="760">
        <v>4.1327133928059645E-4</v>
      </c>
      <c r="I205" s="760">
        <v>4.3057514074407166E-5</v>
      </c>
      <c r="J205" s="760">
        <v>7.4692290285005569E-5</v>
      </c>
      <c r="K205" s="760">
        <v>1.0478350004716752E-4</v>
      </c>
      <c r="L205" s="760">
        <v>1.2956178847400857E-4</v>
      </c>
      <c r="M205" s="760">
        <v>1.8890809292984034E-3</v>
      </c>
      <c r="N205" s="760">
        <v>2.2148812383648853E-4</v>
      </c>
      <c r="O205" s="760">
        <v>-5.434747672847795E-4</v>
      </c>
      <c r="P205" s="760">
        <v>-1.2118554170212903E-3</v>
      </c>
      <c r="Q205" s="760">
        <v>-6.8286223590374728E-4</v>
      </c>
      <c r="R205" s="760">
        <v>7.4692290285005569E-5</v>
      </c>
      <c r="S205" s="760">
        <v>6.2882343551877717E-3</v>
      </c>
      <c r="T205" s="760">
        <v>7.4692290285005569E-5</v>
      </c>
      <c r="U205" s="760">
        <v>7.4692290285005569E-5</v>
      </c>
      <c r="V205" s="760">
        <v>4.8071694799807219E-3</v>
      </c>
      <c r="W205" s="760">
        <v>-1.5941581816311778E-2</v>
      </c>
    </row>
    <row r="206" spans="1:23" s="760" customFormat="1">
      <c r="A206" s="761">
        <v>44127</v>
      </c>
      <c r="B206" s="760">
        <v>7.4692290285005569E-5</v>
      </c>
      <c r="C206" s="760">
        <v>6.6956101526294276E-5</v>
      </c>
      <c r="D206" s="760">
        <v>7.4692290285005569E-5</v>
      </c>
      <c r="E206" s="760">
        <v>1.2449356362553843E-4</v>
      </c>
      <c r="F206" s="760">
        <v>2.1352947259267729E-4</v>
      </c>
      <c r="G206" s="760">
        <v>1.6409885314905281E-4</v>
      </c>
      <c r="H206" s="760">
        <v>-5.578365991065759E-5</v>
      </c>
      <c r="I206" s="760">
        <v>1.93456909601597E-4</v>
      </c>
      <c r="J206" s="760">
        <v>7.4692290285005569E-5</v>
      </c>
      <c r="K206" s="760">
        <v>1.9188862464414314E-4</v>
      </c>
      <c r="L206" s="760">
        <v>3.0439340369770029E-4</v>
      </c>
      <c r="M206" s="760">
        <v>-5.3422495810306891E-4</v>
      </c>
      <c r="N206" s="760">
        <v>3.1563372927250199E-3</v>
      </c>
      <c r="O206" s="760">
        <v>2.4054526712276036E-3</v>
      </c>
      <c r="P206" s="760">
        <v>5.1015595371239897E-4</v>
      </c>
      <c r="Q206" s="760">
        <v>-2.6690873650804248E-3</v>
      </c>
      <c r="R206" s="760">
        <v>7.4692290285005569E-5</v>
      </c>
      <c r="S206" s="760">
        <v>-5.3909624029917502E-3</v>
      </c>
      <c r="T206" s="760">
        <v>7.4692290285005569E-5</v>
      </c>
      <c r="U206" s="760">
        <v>7.4692290285005569E-5</v>
      </c>
      <c r="V206" s="760">
        <v>7.10816450750551E-4</v>
      </c>
      <c r="W206" s="760">
        <v>-4.3060200668896376E-2</v>
      </c>
    </row>
    <row r="207" spans="1:23" s="760" customFormat="1">
      <c r="A207" s="761">
        <v>44130</v>
      </c>
      <c r="B207" s="760">
        <v>7.4692290285005569E-5</v>
      </c>
      <c r="C207" s="760">
        <v>7.4807275302291032E-5</v>
      </c>
      <c r="D207" s="760">
        <v>7.4692290285005569E-5</v>
      </c>
      <c r="E207" s="760">
        <v>8.3750220131184605E-5</v>
      </c>
      <c r="F207" s="760">
        <v>5.8591675104002761E-4</v>
      </c>
      <c r="G207" s="760">
        <v>1.4966561340479245E-4</v>
      </c>
      <c r="H207" s="760">
        <v>3.9854873979705552E-4</v>
      </c>
      <c r="I207" s="760">
        <v>2.5035937184947343E-4</v>
      </c>
      <c r="J207" s="760">
        <v>7.4692290285005569E-5</v>
      </c>
      <c r="K207" s="760">
        <v>4.0918393950550858E-4</v>
      </c>
      <c r="L207" s="760">
        <v>1.2179403112222431E-4</v>
      </c>
      <c r="M207" s="760">
        <v>-2.4492553471031631E-3</v>
      </c>
      <c r="N207" s="760">
        <v>-3.2912673674058146E-3</v>
      </c>
      <c r="O207" s="760">
        <v>-2.5035070680911042E-3</v>
      </c>
      <c r="P207" s="760">
        <v>-2.3956319788592806E-3</v>
      </c>
      <c r="Q207" s="760">
        <v>-8.9234150703398907E-4</v>
      </c>
      <c r="R207" s="760">
        <v>7.4692290285005569E-5</v>
      </c>
      <c r="S207" s="760">
        <v>-2.8677796604824612E-3</v>
      </c>
      <c r="T207" s="760">
        <v>7.4692290285005569E-5</v>
      </c>
      <c r="U207" s="760">
        <v>7.4692290285005569E-5</v>
      </c>
      <c r="V207" s="760">
        <v>-1.6814579089235671E-2</v>
      </c>
      <c r="W207" s="760">
        <v>1.3543031891655621E-2</v>
      </c>
    </row>
    <row r="208" spans="1:23" s="760" customFormat="1">
      <c r="A208" s="761">
        <v>44131</v>
      </c>
      <c r="B208" s="760">
        <v>7.4692290285005569E-5</v>
      </c>
      <c r="C208" s="760">
        <v>7.5694301067130709E-5</v>
      </c>
      <c r="D208" s="760">
        <v>7.4692290285005569E-5</v>
      </c>
      <c r="E208" s="760">
        <v>9.8656380400630184E-5</v>
      </c>
      <c r="F208" s="760">
        <v>-1.2083993420342054E-6</v>
      </c>
      <c r="G208" s="760">
        <v>1.2883720818579469E-4</v>
      </c>
      <c r="H208" s="760">
        <v>4.064280948821164E-4</v>
      </c>
      <c r="I208" s="760">
        <v>4.8112915407938495E-4</v>
      </c>
      <c r="J208" s="760">
        <v>7.4692290285005569E-5</v>
      </c>
      <c r="K208" s="760">
        <v>2.9914643384398865E-4</v>
      </c>
      <c r="L208" s="760">
        <v>1.7522005509040817E-4</v>
      </c>
      <c r="M208" s="760">
        <v>-3.020441879732827E-3</v>
      </c>
      <c r="N208" s="760">
        <v>-6.2451604586144516E-4</v>
      </c>
      <c r="O208" s="760">
        <v>1.0858995042988262E-3</v>
      </c>
      <c r="P208" s="760">
        <v>-3.6528957416936958E-4</v>
      </c>
      <c r="Q208" s="760">
        <v>2.7677589402053115E-4</v>
      </c>
      <c r="R208" s="760">
        <v>7.4692290285005569E-5</v>
      </c>
      <c r="S208" s="760">
        <v>-1.0834522393262991E-2</v>
      </c>
      <c r="T208" s="760">
        <v>7.4692290285005569E-5</v>
      </c>
      <c r="U208" s="760">
        <v>7.4692290285005569E-5</v>
      </c>
      <c r="V208" s="760">
        <v>-3.0479459280775556E-3</v>
      </c>
      <c r="W208" s="760">
        <v>-2.3060344827586232E-2</v>
      </c>
    </row>
    <row r="209" spans="1:23" s="760" customFormat="1">
      <c r="A209" s="761">
        <v>44132</v>
      </c>
      <c r="B209" s="760">
        <v>7.4692290285005569E-5</v>
      </c>
      <c r="C209" s="760">
        <v>1.0710646963230097E-4</v>
      </c>
      <c r="D209" s="760">
        <v>7.4692290285005569E-5</v>
      </c>
      <c r="E209" s="760">
        <v>3.4985148517518994E-5</v>
      </c>
      <c r="F209" s="760">
        <v>1.3197959108279811E-4</v>
      </c>
      <c r="G209" s="760">
        <v>1.5602496399425014E-4</v>
      </c>
      <c r="H209" s="760">
        <v>1.275535184936949E-4</v>
      </c>
      <c r="I209" s="760">
        <v>1.094949204620832E-4</v>
      </c>
      <c r="J209" s="760">
        <v>7.4692290285005569E-5</v>
      </c>
      <c r="K209" s="760">
        <v>9.2196751528828003E-5</v>
      </c>
      <c r="L209" s="760">
        <v>3.9963072340754024E-4</v>
      </c>
      <c r="M209" s="760">
        <v>-9.9147917346776859E-3</v>
      </c>
      <c r="N209" s="760">
        <v>5.4040073352079609E-4</v>
      </c>
      <c r="O209" s="760">
        <v>-6.5509708170751191E-3</v>
      </c>
      <c r="P209" s="760">
        <v>-4.7477314157290396E-3</v>
      </c>
      <c r="Q209" s="760">
        <v>-1.8520683757550227E-4</v>
      </c>
      <c r="R209" s="760">
        <v>7.4692290285005569E-5</v>
      </c>
      <c r="S209" s="760">
        <v>-3.8926445180430647E-2</v>
      </c>
      <c r="T209" s="760">
        <v>7.4692290285005569E-5</v>
      </c>
      <c r="U209" s="760">
        <v>7.4692290285005569E-5</v>
      </c>
      <c r="V209" s="760">
        <v>-3.3579395043190852E-2</v>
      </c>
      <c r="W209" s="760">
        <v>1.7648356496801298E-2</v>
      </c>
    </row>
    <row r="210" spans="1:23" s="760" customFormat="1">
      <c r="A210" s="761">
        <v>44133</v>
      </c>
      <c r="B210" s="760">
        <v>7.4692290285005569E-5</v>
      </c>
      <c r="C210" s="760">
        <v>6.2472082787978778E-5</v>
      </c>
      <c r="D210" s="760">
        <v>7.4692290285005569E-5</v>
      </c>
      <c r="E210" s="760">
        <v>9.3481634586778384E-5</v>
      </c>
      <c r="F210" s="760">
        <v>3.6895801905756365E-4</v>
      </c>
      <c r="G210" s="760">
        <v>2.8880115520468763E-4</v>
      </c>
      <c r="H210" s="760">
        <v>8.8824171823809195E-4</v>
      </c>
      <c r="I210" s="760">
        <v>1.0928742740023978E-4</v>
      </c>
      <c r="J210" s="760">
        <v>7.4692290285005569E-5</v>
      </c>
      <c r="K210" s="760">
        <v>-4.5262102100207535E-5</v>
      </c>
      <c r="L210" s="760">
        <v>-1.7699987785557703E-5</v>
      </c>
      <c r="M210" s="760">
        <v>3.5077603150823755E-3</v>
      </c>
      <c r="N210" s="760">
        <v>-1.3727844443681692E-3</v>
      </c>
      <c r="O210" s="760">
        <v>1.7439416255817797E-3</v>
      </c>
      <c r="P210" s="760">
        <v>5.4328132513643546E-3</v>
      </c>
      <c r="Q210" s="760">
        <v>-1.8851797271199899E-3</v>
      </c>
      <c r="R210" s="760">
        <v>7.4692290285005569E-5</v>
      </c>
      <c r="S210" s="760">
        <v>8.7949753367915218E-3</v>
      </c>
      <c r="T210" s="760">
        <v>7.4692290285005569E-5</v>
      </c>
      <c r="U210" s="760">
        <v>7.4692290285005569E-5</v>
      </c>
      <c r="V210" s="760">
        <v>4.7557505834094904E-3</v>
      </c>
      <c r="W210" s="760">
        <v>2.0593973553002298E-2</v>
      </c>
    </row>
    <row r="211" spans="1:23" s="760" customFormat="1">
      <c r="A211" s="761">
        <v>44134</v>
      </c>
      <c r="B211" s="760">
        <v>7.4692290285005569E-5</v>
      </c>
      <c r="C211" s="760">
        <v>2.5165752623346194E-5</v>
      </c>
      <c r="D211" s="760">
        <v>7.4692290285005569E-5</v>
      </c>
      <c r="E211" s="760">
        <v>5.1037348443472297E-5</v>
      </c>
      <c r="F211" s="760">
        <v>-1.5333452474741716E-4</v>
      </c>
      <c r="G211" s="760">
        <v>1.319624171036704E-4</v>
      </c>
      <c r="H211" s="760">
        <v>-1.8260771848710444E-4</v>
      </c>
      <c r="I211" s="760">
        <v>1.1914742054641714E-4</v>
      </c>
      <c r="J211" s="760">
        <v>7.4692290285005569E-5</v>
      </c>
      <c r="K211" s="760">
        <v>-1.1565656191536711E-5</v>
      </c>
      <c r="L211" s="760">
        <v>2.8848776585932434E-4</v>
      </c>
      <c r="M211" s="760">
        <v>-4.2747892008296873E-3</v>
      </c>
      <c r="N211" s="760">
        <v>2.9709510224202873E-3</v>
      </c>
      <c r="O211" s="760">
        <v>-3.453050429327531E-3</v>
      </c>
      <c r="P211" s="760">
        <v>-1.0985649324896096E-3</v>
      </c>
      <c r="Q211" s="760">
        <v>7.9805997099002823E-5</v>
      </c>
      <c r="R211" s="760">
        <v>7.4692290285005569E-5</v>
      </c>
      <c r="S211" s="760">
        <v>-2.2820556639893019E-2</v>
      </c>
      <c r="T211" s="760">
        <v>7.4692290285005569E-5</v>
      </c>
      <c r="U211" s="760">
        <v>7.4692290285005569E-5</v>
      </c>
      <c r="V211" s="760">
        <v>-6.4856466887515118E-3</v>
      </c>
      <c r="W211" s="760">
        <v>2.963041631265928E-2</v>
      </c>
    </row>
    <row r="212" spans="1:23" s="760" customFormat="1">
      <c r="A212" s="761">
        <v>44138</v>
      </c>
      <c r="B212" s="760">
        <v>7.4692290285005569E-5</v>
      </c>
      <c r="C212" s="760">
        <v>4.1317199457768794E-5</v>
      </c>
      <c r="D212" s="760">
        <v>7.4692290285005569E-5</v>
      </c>
      <c r="E212" s="760">
        <v>5.3328440114297493E-5</v>
      </c>
      <c r="F212" s="760">
        <v>1.7433803061095432E-4</v>
      </c>
      <c r="G212" s="760">
        <v>1.7672634046128621E-4</v>
      </c>
      <c r="H212" s="760">
        <v>5.2484219610837712E-4</v>
      </c>
      <c r="I212" s="760">
        <v>2.8977031622190452E-4</v>
      </c>
      <c r="J212" s="760">
        <v>7.4692290285005569E-5</v>
      </c>
      <c r="K212" s="760">
        <v>6.1781288082873864E-4</v>
      </c>
      <c r="L212" s="760">
        <v>2.3469877194148836E-4</v>
      </c>
      <c r="M212" s="760">
        <v>9.9741726850137713E-3</v>
      </c>
      <c r="N212" s="760">
        <v>3.0191013405400646E-3</v>
      </c>
      <c r="O212" s="760">
        <v>3.5515965103651848E-3</v>
      </c>
      <c r="P212" s="760">
        <v>6.5831961484463797E-4</v>
      </c>
      <c r="Q212" s="760">
        <v>5.8261976293128015E-4</v>
      </c>
      <c r="R212" s="760">
        <v>7.4692290285005569E-5</v>
      </c>
      <c r="S212" s="760">
        <v>1.6797166837206667E-2</v>
      </c>
      <c r="T212" s="760">
        <v>7.4692290285005569E-5</v>
      </c>
      <c r="U212" s="760">
        <v>7.4692290285005569E-5</v>
      </c>
      <c r="V212" s="760">
        <v>3.372894573497387E-2</v>
      </c>
      <c r="W212" s="760">
        <v>2.4755028365135434E-3</v>
      </c>
    </row>
    <row r="213" spans="1:23" s="760" customFormat="1">
      <c r="A213" s="761">
        <v>44139</v>
      </c>
      <c r="B213" s="760">
        <v>7.4692290285005569E-5</v>
      </c>
      <c r="C213" s="760">
        <v>6.9870476377520419E-5</v>
      </c>
      <c r="D213" s="760">
        <v>7.4692290285005569E-5</v>
      </c>
      <c r="E213" s="760">
        <v>5.5619170379772598E-5</v>
      </c>
      <c r="F213" s="760">
        <v>2.960425668259159E-4</v>
      </c>
      <c r="G213" s="760">
        <v>9.5143522804930214E-5</v>
      </c>
      <c r="H213" s="760">
        <v>-1.0782206450676846E-4</v>
      </c>
      <c r="I213" s="760">
        <v>5.9402804457153735E-5</v>
      </c>
      <c r="J213" s="760">
        <v>7.4692290285005569E-5</v>
      </c>
      <c r="K213" s="760">
        <v>8.5234640987863486E-5</v>
      </c>
      <c r="L213" s="760">
        <v>9.2727811455972642E-5</v>
      </c>
      <c r="M213" s="760">
        <v>2.7850521609451562E-3</v>
      </c>
      <c r="N213" s="760">
        <v>-6.9225310277083452E-3</v>
      </c>
      <c r="O213" s="760">
        <v>3.9475120579297585E-3</v>
      </c>
      <c r="P213" s="760">
        <v>3.4360396171140284E-3</v>
      </c>
      <c r="Q213" s="760">
        <v>-2.1835138143899702E-3</v>
      </c>
      <c r="R213" s="760">
        <v>7.4692290285005569E-5</v>
      </c>
      <c r="S213" s="760">
        <v>1.6712425802494879E-2</v>
      </c>
      <c r="T213" s="760">
        <v>7.4692290285005569E-5</v>
      </c>
      <c r="U213" s="760">
        <v>7.4692290285005569E-5</v>
      </c>
      <c r="V213" s="760">
        <v>1.7004086617502079E-2</v>
      </c>
      <c r="W213" s="760">
        <v>2.3767877353637168E-2</v>
      </c>
    </row>
    <row r="214" spans="1:23" s="760" customFormat="1">
      <c r="A214" s="761">
        <v>44140</v>
      </c>
      <c r="B214" s="760">
        <v>7.4692290285005569E-5</v>
      </c>
      <c r="C214" s="760">
        <v>7.4326999358387269E-5</v>
      </c>
      <c r="D214" s="760">
        <v>7.4692290285005569E-5</v>
      </c>
      <c r="E214" s="760">
        <v>1.135256005961871E-4</v>
      </c>
      <c r="F214" s="760">
        <v>7.8065491326384517E-5</v>
      </c>
      <c r="G214" s="760">
        <v>1.2631299560861287E-4</v>
      </c>
      <c r="H214" s="760">
        <v>2.4927137025532176E-4</v>
      </c>
      <c r="I214" s="760">
        <v>1.2983822001477741E-4</v>
      </c>
      <c r="J214" s="760">
        <v>7.4692290285005569E-5</v>
      </c>
      <c r="K214" s="760">
        <v>1.7153568590844159E-4</v>
      </c>
      <c r="L214" s="760">
        <v>3.507461973739634E-4</v>
      </c>
      <c r="M214" s="760">
        <v>8.8897065840300993E-3</v>
      </c>
      <c r="N214" s="760">
        <v>3.6814910767164477E-3</v>
      </c>
      <c r="O214" s="760">
        <v>5.8360185761119343E-3</v>
      </c>
      <c r="P214" s="760">
        <v>5.9806935759010305E-3</v>
      </c>
      <c r="Q214" s="760">
        <v>-1.5524325954719975E-3</v>
      </c>
      <c r="R214" s="760">
        <v>7.4692290285005569E-5</v>
      </c>
      <c r="S214" s="760">
        <v>3.0219153414067668E-2</v>
      </c>
      <c r="T214" s="760">
        <v>7.4692290285005569E-5</v>
      </c>
      <c r="U214" s="760">
        <v>7.4692290285005569E-5</v>
      </c>
      <c r="V214" s="760">
        <v>2.0093676632538138E-2</v>
      </c>
      <c r="W214" s="760">
        <v>1.5075376884422065E-2</v>
      </c>
    </row>
    <row r="215" spans="1:23" s="760" customFormat="1">
      <c r="A215" s="761">
        <v>44141</v>
      </c>
      <c r="B215" s="760">
        <v>7.4692290285005569E-5</v>
      </c>
      <c r="C215" s="760">
        <v>3.8186784410365604E-5</v>
      </c>
      <c r="D215" s="760">
        <v>7.4692290285005569E-5</v>
      </c>
      <c r="E215" s="760">
        <v>7.9688218412199419E-5</v>
      </c>
      <c r="F215" s="760">
        <v>2.6468033601223517E-4</v>
      </c>
      <c r="G215" s="760">
        <v>1.6226771935512474E-4</v>
      </c>
      <c r="H215" s="760">
        <v>1.7750517974146618E-4</v>
      </c>
      <c r="I215" s="760">
        <v>-2.1959249571956718E-4</v>
      </c>
      <c r="J215" s="760">
        <v>7.4692290285005569E-5</v>
      </c>
      <c r="K215" s="760">
        <v>7.4155884481452716E-5</v>
      </c>
      <c r="L215" s="760">
        <v>2.8248575533873499E-4</v>
      </c>
      <c r="M215" s="760">
        <v>2.6654777555343845E-3</v>
      </c>
      <c r="N215" s="760">
        <v>2.9816429764184527E-3</v>
      </c>
      <c r="O215" s="760">
        <v>-2.6444770822642294E-3</v>
      </c>
      <c r="P215" s="760">
        <v>-4.3321659583483996E-4</v>
      </c>
      <c r="Q215" s="760">
        <v>2.7632632419962722E-3</v>
      </c>
      <c r="R215" s="760">
        <v>7.4692290285005569E-5</v>
      </c>
      <c r="S215" s="760">
        <v>4.5114000356503148E-3</v>
      </c>
      <c r="T215" s="760">
        <v>7.4692290285005569E-5</v>
      </c>
      <c r="U215" s="760">
        <v>7.4692290285005569E-5</v>
      </c>
      <c r="V215" s="760">
        <v>-3.2157901570095682E-4</v>
      </c>
      <c r="W215" s="760">
        <v>-1.0891089108910901E-3</v>
      </c>
    </row>
    <row r="216" spans="1:23" s="760" customFormat="1">
      <c r="A216" s="761">
        <v>44144</v>
      </c>
      <c r="B216" s="760">
        <v>7.4692290285005569E-5</v>
      </c>
      <c r="C216" s="760">
        <v>4.960523688546381E-5</v>
      </c>
      <c r="D216" s="760">
        <v>7.4692290285005569E-5</v>
      </c>
      <c r="E216" s="760">
        <v>5.1019326006151999E-5</v>
      </c>
      <c r="F216" s="760">
        <v>8.6570978081734751E-6</v>
      </c>
      <c r="G216" s="760">
        <v>6.4736713389024203E-5</v>
      </c>
      <c r="H216" s="760">
        <v>1.3887064575346386E-4</v>
      </c>
      <c r="I216" s="760">
        <v>1.6707546417693564E-5</v>
      </c>
      <c r="J216" s="760">
        <v>7.4692290285005569E-5</v>
      </c>
      <c r="K216" s="760">
        <v>8.805773954212448E-4</v>
      </c>
      <c r="L216" s="760">
        <v>2.3594501647528077E-4</v>
      </c>
      <c r="M216" s="760">
        <v>3.7479458101647989E-3</v>
      </c>
      <c r="N216" s="760">
        <v>-2.3614102581859253E-3</v>
      </c>
      <c r="O216" s="760">
        <v>1.1532519782730954E-3</v>
      </c>
      <c r="P216" s="760">
        <v>-1.0987224296976628E-3</v>
      </c>
      <c r="Q216" s="760">
        <v>-6.7116388609265165E-3</v>
      </c>
      <c r="R216" s="760">
        <v>7.4692290285005569E-5</v>
      </c>
      <c r="S216" s="760">
        <v>1.7014561427471042E-2</v>
      </c>
      <c r="T216" s="760">
        <v>7.4692290285005569E-5</v>
      </c>
      <c r="U216" s="760">
        <v>7.4692290285005569E-5</v>
      </c>
      <c r="V216" s="760">
        <v>1.4203958686040297E-2</v>
      </c>
      <c r="W216" s="760">
        <v>-2.1706809396372262E-2</v>
      </c>
    </row>
    <row r="217" spans="1:23" s="760" customFormat="1">
      <c r="A217" s="761">
        <v>44145</v>
      </c>
      <c r="B217" s="760">
        <v>7.4692290285005569E-5</v>
      </c>
      <c r="C217" s="760">
        <v>2.7299369705691134E-5</v>
      </c>
      <c r="D217" s="760">
        <v>7.4692290285005569E-5</v>
      </c>
      <c r="E217" s="760">
        <v>1.3929285089475663E-4</v>
      </c>
      <c r="F217" s="760">
        <v>1.0725551884149809E-4</v>
      </c>
      <c r="G217" s="760">
        <v>6.633085671503558E-5</v>
      </c>
      <c r="H217" s="760">
        <v>1.4887673257168998E-4</v>
      </c>
      <c r="I217" s="760">
        <v>-1.0327240652163727E-4</v>
      </c>
      <c r="J217" s="760">
        <v>7.4692290285005569E-5</v>
      </c>
      <c r="K217" s="760">
        <v>-1.0863606916822199E-4</v>
      </c>
      <c r="L217" s="760">
        <v>2.2228054418049759E-4</v>
      </c>
      <c r="M217" s="760">
        <v>4.8434565659465356E-3</v>
      </c>
      <c r="N217" s="760">
        <v>1.8782406321717904E-3</v>
      </c>
      <c r="O217" s="760">
        <v>-2.6263157772195012E-3</v>
      </c>
      <c r="P217" s="760">
        <v>-2.5969621002307486E-3</v>
      </c>
      <c r="Q217" s="760">
        <v>-2.1931588131580693E-3</v>
      </c>
      <c r="R217" s="760">
        <v>7.4692290285005569E-5</v>
      </c>
      <c r="S217" s="760">
        <v>1.067799806482661E-2</v>
      </c>
      <c r="T217" s="760">
        <v>7.4692290285005569E-5</v>
      </c>
      <c r="U217" s="760">
        <v>7.4692290285005569E-5</v>
      </c>
      <c r="V217" s="760">
        <v>-2.7305763210877521E-3</v>
      </c>
      <c r="W217" s="760">
        <v>2.1580547112461934E-2</v>
      </c>
    </row>
    <row r="218" spans="1:23" s="760" customFormat="1">
      <c r="A218" s="761">
        <v>44146</v>
      </c>
      <c r="B218" s="760">
        <v>7.4692290285005569E-5</v>
      </c>
      <c r="C218" s="760">
        <v>6.0039131596800743E-5</v>
      </c>
      <c r="D218" s="760">
        <v>7.4692290285005569E-5</v>
      </c>
      <c r="E218" s="760">
        <v>1.6105283851319818E-4</v>
      </c>
      <c r="F218" s="760">
        <v>-1.2061657249773372E-4</v>
      </c>
      <c r="G218" s="760">
        <v>3.6759241353268024E-5</v>
      </c>
      <c r="H218" s="760">
        <v>5.5632516654746667E-5</v>
      </c>
      <c r="I218" s="760">
        <v>1.0113337782557963E-4</v>
      </c>
      <c r="J218" s="760">
        <v>7.4692290285005569E-5</v>
      </c>
      <c r="K218" s="760">
        <v>-2.3008761936060829E-5</v>
      </c>
      <c r="L218" s="760">
        <v>6.0887366597262016E-5</v>
      </c>
      <c r="M218" s="760">
        <v>-2.6559940268812143E-3</v>
      </c>
      <c r="N218" s="760">
        <v>-2.185100196463452E-4</v>
      </c>
      <c r="O218" s="760">
        <v>1.0469896421561042E-3</v>
      </c>
      <c r="P218" s="760">
        <v>1.6385906451832355E-4</v>
      </c>
      <c r="Q218" s="760">
        <v>-1.2753577127463389E-3</v>
      </c>
      <c r="R218" s="760">
        <v>7.4692290285005569E-5</v>
      </c>
      <c r="S218" s="760">
        <v>-7.0192742309000966E-3</v>
      </c>
      <c r="T218" s="760">
        <v>7.4692290285005569E-5</v>
      </c>
      <c r="U218" s="760">
        <v>7.4692290285005569E-5</v>
      </c>
      <c r="V218" s="760">
        <v>6.2754011719405867E-3</v>
      </c>
      <c r="W218" s="760">
        <v>1.6661707825052163E-2</v>
      </c>
    </row>
    <row r="219" spans="1:23" s="760" customFormat="1">
      <c r="A219" s="761">
        <v>44147</v>
      </c>
      <c r="B219" s="760">
        <v>7.4692290285005569E-5</v>
      </c>
      <c r="C219" s="760">
        <v>-2.7386191418399264E-5</v>
      </c>
      <c r="D219" s="760">
        <v>7.4692290285005569E-5</v>
      </c>
      <c r="E219" s="760">
        <v>7.3923383284268951E-5</v>
      </c>
      <c r="F219" s="760">
        <v>5.3899012230074206E-5</v>
      </c>
      <c r="G219" s="760">
        <v>7.9908456871891076E-5</v>
      </c>
      <c r="H219" s="760">
        <v>2.9268092216527819E-4</v>
      </c>
      <c r="I219" s="760">
        <v>1.6492355431751982E-4</v>
      </c>
      <c r="J219" s="760">
        <v>7.4692290285005569E-5</v>
      </c>
      <c r="K219" s="760">
        <v>3.5136932280011024E-4</v>
      </c>
      <c r="L219" s="760">
        <v>2.0474210941667792E-4</v>
      </c>
      <c r="M219" s="760">
        <v>-2.6726381053367998E-3</v>
      </c>
      <c r="N219" s="760">
        <v>-7.871328626152474E-3</v>
      </c>
      <c r="O219" s="760">
        <v>-3.6069954841140284E-3</v>
      </c>
      <c r="P219" s="760">
        <v>-2.8437068991549186E-3</v>
      </c>
      <c r="Q219" s="760">
        <v>-6.235989486157667E-3</v>
      </c>
      <c r="R219" s="760">
        <v>7.4692290285005569E-5</v>
      </c>
      <c r="S219" s="760">
        <v>-1.7981315869147974E-2</v>
      </c>
      <c r="T219" s="760">
        <v>7.4692290285005569E-5</v>
      </c>
      <c r="U219" s="760">
        <v>7.4692290285005569E-5</v>
      </c>
      <c r="V219" s="760">
        <v>-1.0978005118654766E-2</v>
      </c>
      <c r="W219" s="760">
        <v>5.7555360452636872E-3</v>
      </c>
    </row>
    <row r="220" spans="1:23" s="760" customFormat="1">
      <c r="A220" s="761">
        <v>44148</v>
      </c>
      <c r="B220" s="760">
        <v>7.4692290285005569E-5</v>
      </c>
      <c r="C220" s="760">
        <v>2.7119316607482347E-5</v>
      </c>
      <c r="D220" s="760">
        <v>7.4692290285005569E-5</v>
      </c>
      <c r="E220" s="760">
        <v>9.6265196865230607E-5</v>
      </c>
      <c r="F220" s="760">
        <v>5.6185131144692591E-5</v>
      </c>
      <c r="G220" s="760">
        <v>2.516915268644393E-4</v>
      </c>
      <c r="H220" s="760">
        <v>-1.5832210632527044E-4</v>
      </c>
      <c r="I220" s="760">
        <v>-1.3090113808789106E-5</v>
      </c>
      <c r="J220" s="760">
        <v>7.4692290285005569E-5</v>
      </c>
      <c r="K220" s="760">
        <v>1.1832752144536052E-4</v>
      </c>
      <c r="L220" s="760">
        <v>1.0199698447665995E-4</v>
      </c>
      <c r="M220" s="760">
        <v>2.8031855671748485E-3</v>
      </c>
      <c r="N220" s="760">
        <v>-1.3415843368802527E-4</v>
      </c>
      <c r="O220" s="760">
        <v>1.5996807659743872E-3</v>
      </c>
      <c r="P220" s="760">
        <v>1.3338872444073058E-3</v>
      </c>
      <c r="Q220" s="760">
        <v>-2.3563424305994563E-4</v>
      </c>
      <c r="R220" s="760">
        <v>7.4692290285005569E-5</v>
      </c>
      <c r="S220" s="760">
        <v>2.2313887308216707E-2</v>
      </c>
      <c r="T220" s="760">
        <v>7.4692290285005569E-5</v>
      </c>
      <c r="U220" s="760">
        <v>7.4692290285005569E-5</v>
      </c>
      <c r="V220" s="760">
        <v>1.6184256961840893E-2</v>
      </c>
      <c r="W220" s="760">
        <v>-1.1445198836081416E-2</v>
      </c>
    </row>
    <row r="221" spans="1:23" s="760" customFormat="1">
      <c r="A221" s="761">
        <v>44151</v>
      </c>
      <c r="B221" s="760">
        <v>7.4692290285005569E-5</v>
      </c>
      <c r="C221" s="760">
        <v>6.11952193509957E-5</v>
      </c>
      <c r="D221" s="760">
        <v>7.4692290285005569E-5</v>
      </c>
      <c r="E221" s="760">
        <v>7.3910803983334716E-5</v>
      </c>
      <c r="F221" s="760">
        <v>1.750519350334212E-4</v>
      </c>
      <c r="G221" s="760">
        <v>2.4284117787565229E-4</v>
      </c>
      <c r="H221" s="760">
        <v>6.39401888640867E-4</v>
      </c>
      <c r="I221" s="760">
        <v>2.6971848755619199E-4</v>
      </c>
      <c r="J221" s="760">
        <v>7.4692290285005569E-5</v>
      </c>
      <c r="K221" s="760">
        <v>4.7250684350319538E-4</v>
      </c>
      <c r="L221" s="760">
        <v>2.9337466219536701E-4</v>
      </c>
      <c r="M221" s="760">
        <v>4.4153014675263336E-3</v>
      </c>
      <c r="N221" s="760">
        <v>-1.2033461644098686E-3</v>
      </c>
      <c r="O221" s="760">
        <v>1.2115724446133402E-3</v>
      </c>
      <c r="P221" s="760">
        <v>1.0923388491084207E-3</v>
      </c>
      <c r="Q221" s="760">
        <v>-1.6962428703914956E-3</v>
      </c>
      <c r="R221" s="760">
        <v>7.4692290285005569E-5</v>
      </c>
      <c r="S221" s="760">
        <v>9.1655398372816332E-3</v>
      </c>
      <c r="T221" s="760">
        <v>7.4692290285005569E-5</v>
      </c>
      <c r="U221" s="760">
        <v>7.4692290285005569E-5</v>
      </c>
      <c r="V221" s="760">
        <v>9.4763052358808331E-3</v>
      </c>
      <c r="W221" s="760">
        <v>7.9474097331240223E-3</v>
      </c>
    </row>
    <row r="222" spans="1:23" s="760" customFormat="1">
      <c r="A222" s="761">
        <v>44152</v>
      </c>
      <c r="B222" s="760">
        <v>7.4692290285005569E-5</v>
      </c>
      <c r="C222" s="760">
        <v>9.3303618895923535E-5</v>
      </c>
      <c r="D222" s="760">
        <v>7.4692290285005569E-5</v>
      </c>
      <c r="E222" s="760">
        <v>1.7531034514361998E-4</v>
      </c>
      <c r="F222" s="760">
        <v>1.4747614337951021E-4</v>
      </c>
      <c r="G222" s="760">
        <v>2.4597672325454845E-4</v>
      </c>
      <c r="H222" s="760">
        <v>4.6922941712890243E-4</v>
      </c>
      <c r="I222" s="760">
        <v>2.910338146135949E-4</v>
      </c>
      <c r="J222" s="760">
        <v>7.4692290285005569E-5</v>
      </c>
      <c r="K222" s="760">
        <v>1.191705101784013E-4</v>
      </c>
      <c r="L222" s="760">
        <v>2.8208044448052583E-4</v>
      </c>
      <c r="M222" s="760">
        <v>1.8819293310514684E-3</v>
      </c>
      <c r="N222" s="760">
        <v>-4.5161268161559853E-3</v>
      </c>
      <c r="O222" s="760">
        <v>-1.4219040911979119E-3</v>
      </c>
      <c r="P222" s="760">
        <v>2.6871840681064185E-5</v>
      </c>
      <c r="Q222" s="760">
        <v>-2.7080257048022194E-3</v>
      </c>
      <c r="R222" s="760">
        <v>7.4692290285005569E-5</v>
      </c>
      <c r="S222" s="760">
        <v>2.7814053880153011E-3</v>
      </c>
      <c r="T222" s="760">
        <v>7.4692290285005569E-5</v>
      </c>
      <c r="U222" s="760">
        <v>7.4692290285005569E-5</v>
      </c>
      <c r="V222" s="760">
        <v>-2.8510564762844748E-3</v>
      </c>
      <c r="W222" s="760">
        <v>-6.8139783899542339E-3</v>
      </c>
    </row>
    <row r="223" spans="1:23" s="760" customFormat="1">
      <c r="A223" s="761">
        <v>44153</v>
      </c>
      <c r="B223" s="760">
        <v>7.4692290285005569E-5</v>
      </c>
      <c r="C223" s="760">
        <v>7.8756605342400476E-5</v>
      </c>
      <c r="D223" s="760">
        <v>7.4692290285005569E-5</v>
      </c>
      <c r="E223" s="760">
        <v>9.3940709664730448E-5</v>
      </c>
      <c r="F223" s="760">
        <v>2.4293295713273544E-4</v>
      </c>
      <c r="G223" s="760">
        <v>1.8922775116791968E-4</v>
      </c>
      <c r="H223" s="760">
        <v>9.4853010369266855E-4</v>
      </c>
      <c r="I223" s="760">
        <v>3.1428365002517111E-4</v>
      </c>
      <c r="J223" s="760">
        <v>7.4692290285005569E-5</v>
      </c>
      <c r="K223" s="760">
        <v>1.713494294479645E-4</v>
      </c>
      <c r="L223" s="760">
        <v>4.7279549841916513E-4</v>
      </c>
      <c r="M223" s="760">
        <v>1.4134507738019497E-3</v>
      </c>
      <c r="N223" s="760">
        <v>-1.1931657827894959E-3</v>
      </c>
      <c r="O223" s="760">
        <v>-1.4291874432502683E-3</v>
      </c>
      <c r="P223" s="760">
        <v>-2.4676365749631834E-4</v>
      </c>
      <c r="Q223" s="760">
        <v>5.9567875934374293E-4</v>
      </c>
      <c r="R223" s="760">
        <v>7.4692290285005569E-5</v>
      </c>
      <c r="S223" s="760">
        <v>-7.5615307812937349E-3</v>
      </c>
      <c r="T223" s="760">
        <v>7.4692290285005569E-5</v>
      </c>
      <c r="U223" s="760">
        <v>7.4692290285005569E-5</v>
      </c>
      <c r="V223" s="760">
        <v>-1.0918518659844834E-2</v>
      </c>
      <c r="W223" s="760">
        <v>1.2251298637655506E-2</v>
      </c>
    </row>
    <row r="224" spans="1:23" s="760" customFormat="1">
      <c r="A224" s="761">
        <v>44154</v>
      </c>
      <c r="B224" s="760">
        <v>7.4692290285005569E-5</v>
      </c>
      <c r="C224" s="760">
        <v>6.8048196673720085E-5</v>
      </c>
      <c r="D224" s="760">
        <v>7.4692290285005569E-5</v>
      </c>
      <c r="E224" s="760">
        <v>6.0712072423640961E-5</v>
      </c>
      <c r="F224" s="760">
        <v>1.7900134910253662E-4</v>
      </c>
      <c r="G224" s="760">
        <v>1.53269428496694E-4</v>
      </c>
      <c r="H224" s="760">
        <v>-3.6805097505998585E-4</v>
      </c>
      <c r="I224" s="760">
        <v>4.9777664645755948E-6</v>
      </c>
      <c r="J224" s="760">
        <v>7.4692290285005569E-5</v>
      </c>
      <c r="K224" s="760">
        <v>1.3896422455239588E-4</v>
      </c>
      <c r="L224" s="760">
        <v>9.6680916592983834E-5</v>
      </c>
      <c r="M224" s="760">
        <v>1.2704458387058359E-4</v>
      </c>
      <c r="N224" s="760">
        <v>-2.191889581426798E-3</v>
      </c>
      <c r="O224" s="760">
        <v>1.3007485008915687E-3</v>
      </c>
      <c r="P224" s="760">
        <v>1.2353748932922848E-3</v>
      </c>
      <c r="Q224" s="760">
        <v>2.4544628124703038E-3</v>
      </c>
      <c r="R224" s="760">
        <v>7.4692290285005569E-5</v>
      </c>
      <c r="S224" s="760">
        <v>2.7167930485769709E-3</v>
      </c>
      <c r="T224" s="760">
        <v>7.4692290285005569E-5</v>
      </c>
      <c r="U224" s="760">
        <v>7.4692290285005569E-5</v>
      </c>
      <c r="V224" s="760">
        <v>2.7991452533482342E-3</v>
      </c>
      <c r="W224" s="760">
        <v>2.3625096824167358E-2</v>
      </c>
    </row>
    <row r="225" spans="1:23" s="760" customFormat="1">
      <c r="A225" s="761">
        <v>44155</v>
      </c>
      <c r="B225" s="760">
        <v>7.4692290285005569E-5</v>
      </c>
      <c r="C225" s="760">
        <v>7.0986472974654546E-5</v>
      </c>
      <c r="D225" s="760">
        <v>7.4692290285005569E-5</v>
      </c>
      <c r="E225" s="760">
        <v>1.2198949401276415E-4</v>
      </c>
      <c r="F225" s="760">
        <v>2.0466903506100032E-4</v>
      </c>
      <c r="G225" s="760">
        <v>4.7889356430852459E-5</v>
      </c>
      <c r="H225" s="760">
        <v>5.8029391887037818E-5</v>
      </c>
      <c r="I225" s="760">
        <v>1.3869354777296117E-4</v>
      </c>
      <c r="J225" s="760">
        <v>7.4692290285005569E-5</v>
      </c>
      <c r="K225" s="760">
        <v>1.8125053244921752E-4</v>
      </c>
      <c r="L225" s="760">
        <v>-2.6493131294080818E-4</v>
      </c>
      <c r="M225" s="760">
        <v>8.5201616963592741E-4</v>
      </c>
      <c r="N225" s="760">
        <v>3.1286168731048392E-4</v>
      </c>
      <c r="O225" s="760">
        <v>-8.6487042429528316E-5</v>
      </c>
      <c r="P225" s="760">
        <v>-1.9883336088656334E-3</v>
      </c>
      <c r="Q225" s="760">
        <v>1.2804844565408313E-3</v>
      </c>
      <c r="R225" s="760">
        <v>7.4692290285005569E-5</v>
      </c>
      <c r="S225" s="760">
        <v>-2.9595655737107984E-3</v>
      </c>
      <c r="T225" s="760">
        <v>7.4692290285005569E-5</v>
      </c>
      <c r="U225" s="760">
        <v>7.4692290285005569E-5</v>
      </c>
      <c r="V225" s="760">
        <v>-6.9409267820389475E-3</v>
      </c>
      <c r="W225" s="760">
        <v>1.0404842981459606E-3</v>
      </c>
    </row>
    <row r="226" spans="1:23" s="760" customFormat="1">
      <c r="A226" s="761">
        <v>44158</v>
      </c>
      <c r="B226" s="760">
        <v>7.4692290285005569E-5</v>
      </c>
      <c r="C226" s="760">
        <v>7.2675714718695161E-5</v>
      </c>
      <c r="D226" s="760">
        <v>7.4692290285005569E-5</v>
      </c>
      <c r="E226" s="760">
        <v>6.8718092614883375E-5</v>
      </c>
      <c r="F226" s="760">
        <v>2.1254060528930196E-4</v>
      </c>
      <c r="G226" s="760">
        <v>2.3145413855973906E-4</v>
      </c>
      <c r="H226" s="760">
        <v>6.4528941229990977E-5</v>
      </c>
      <c r="I226" s="760">
        <v>1.2140101850000029E-4</v>
      </c>
      <c r="J226" s="760">
        <v>7.4692290285005569E-5</v>
      </c>
      <c r="K226" s="760">
        <v>4.4628483837461097E-4</v>
      </c>
      <c r="L226" s="760">
        <v>6.8915472459596394E-4</v>
      </c>
      <c r="M226" s="760">
        <v>3.3841960618987699E-3</v>
      </c>
      <c r="N226" s="760">
        <v>3.1880829552897172E-3</v>
      </c>
      <c r="O226" s="760">
        <v>1.3050153381672924E-3</v>
      </c>
      <c r="P226" s="760">
        <v>1.3866707030496528E-4</v>
      </c>
      <c r="Q226" s="760">
        <v>3.4245526637755042E-4</v>
      </c>
      <c r="R226" s="760">
        <v>7.4692290285005569E-5</v>
      </c>
      <c r="S226" s="760">
        <v>5.57467323404226E-3</v>
      </c>
      <c r="T226" s="760">
        <v>7.4692290285005569E-5</v>
      </c>
      <c r="U226" s="760">
        <v>7.4692290285005569E-5</v>
      </c>
      <c r="V226" s="760">
        <v>4.5256489310301351E-3</v>
      </c>
      <c r="W226" s="760">
        <v>1.7953321364452268E-3</v>
      </c>
    </row>
    <row r="227" spans="1:23" s="760" customFormat="1">
      <c r="A227" s="761">
        <v>44159</v>
      </c>
      <c r="B227" s="760">
        <v>7.4692290285005569E-5</v>
      </c>
      <c r="C227" s="760">
        <v>7.4007925981334211E-5</v>
      </c>
      <c r="D227" s="760">
        <v>7.4692290285005569E-5</v>
      </c>
      <c r="E227" s="760">
        <v>7.7875153531303809E-5</v>
      </c>
      <c r="F227" s="760">
        <v>2.3332099226625047E-4</v>
      </c>
      <c r="G227" s="760">
        <v>2.4496544152019517E-4</v>
      </c>
      <c r="H227" s="760">
        <v>3.5463618029329957E-4</v>
      </c>
      <c r="I227" s="760">
        <v>9.9148393266190737E-4</v>
      </c>
      <c r="J227" s="760">
        <v>7.4692290285005569E-5</v>
      </c>
      <c r="K227" s="760">
        <v>1.4747938335224475E-4</v>
      </c>
      <c r="L227" s="760">
        <v>1.8802642909077072E-4</v>
      </c>
      <c r="M227" s="760">
        <v>2.6669838507080712E-3</v>
      </c>
      <c r="N227" s="760">
        <v>2.1781235461260096E-3</v>
      </c>
      <c r="O227" s="760">
        <v>5.4502242424665504E-3</v>
      </c>
      <c r="P227" s="760">
        <v>4.5600106708727495E-3</v>
      </c>
      <c r="Q227" s="760">
        <v>1.1770278774647647E-3</v>
      </c>
      <c r="R227" s="760">
        <v>7.4692290285005569E-5</v>
      </c>
      <c r="S227" s="760">
        <v>1.7156957015436403E-2</v>
      </c>
      <c r="T227" s="760">
        <v>7.4692290285005569E-5</v>
      </c>
      <c r="U227" s="760">
        <v>7.4692290285005569E-5</v>
      </c>
      <c r="V227" s="760">
        <v>1.7746523836739359E-2</v>
      </c>
      <c r="W227" s="760">
        <v>3.9615166949631408E-3</v>
      </c>
    </row>
    <row r="228" spans="1:23" s="760" customFormat="1">
      <c r="A228" s="761">
        <v>44160</v>
      </c>
      <c r="B228" s="760">
        <v>7.4692290285005569E-5</v>
      </c>
      <c r="C228" s="760">
        <v>8.1848492021752151E-5</v>
      </c>
      <c r="D228" s="760">
        <v>7.4692290285005569E-5</v>
      </c>
      <c r="E228" s="760">
        <v>1.059248643446864E-4</v>
      </c>
      <c r="F228" s="760">
        <v>2.5397643720914687E-4</v>
      </c>
      <c r="G228" s="760">
        <v>1.3641313235668306E-4</v>
      </c>
      <c r="H228" s="760">
        <v>6.1701820203685642E-4</v>
      </c>
      <c r="I228" s="760">
        <v>2.1445764247118859E-4</v>
      </c>
      <c r="J228" s="760">
        <v>7.4692290285005569E-5</v>
      </c>
      <c r="K228" s="760">
        <v>-1.2068483338134595E-4</v>
      </c>
      <c r="L228" s="760">
        <v>4.4719822216898741E-4</v>
      </c>
      <c r="M228" s="760">
        <v>1.5749661293134043E-3</v>
      </c>
      <c r="N228" s="760">
        <v>-5.9842388878319497E-3</v>
      </c>
      <c r="O228" s="760">
        <v>2.8502399193808259E-4</v>
      </c>
      <c r="P228" s="760">
        <v>1.9021606959124249E-3</v>
      </c>
      <c r="Q228" s="760">
        <v>2.6088573083056232E-3</v>
      </c>
      <c r="R228" s="760">
        <v>7.4692290285005569E-5</v>
      </c>
      <c r="S228" s="760">
        <v>5.7302832233618872E-3</v>
      </c>
      <c r="T228" s="760">
        <v>7.4692290285005569E-5</v>
      </c>
      <c r="U228" s="760">
        <v>7.4692290285005569E-5</v>
      </c>
      <c r="V228" s="760">
        <v>-1.5828443357460698E-3</v>
      </c>
      <c r="W228" s="760">
        <v>-1.3528748590755368E-2</v>
      </c>
    </row>
    <row r="229" spans="1:23" s="760" customFormat="1">
      <c r="A229" s="761">
        <v>44161</v>
      </c>
      <c r="B229" s="760">
        <v>7.4692290285005569E-5</v>
      </c>
      <c r="C229" s="760">
        <v>7.5155372365465212E-5</v>
      </c>
      <c r="D229" s="760">
        <v>7.4692290285005569E-5</v>
      </c>
      <c r="E229" s="760">
        <v>4.751801390723287E-5</v>
      </c>
      <c r="F229" s="760">
        <v>-1.0417397646811377E-4</v>
      </c>
      <c r="G229" s="760">
        <v>1.6112101943344115E-4</v>
      </c>
      <c r="H229" s="760">
        <v>2.7383911951739393E-4</v>
      </c>
      <c r="I229" s="760">
        <v>9.3561451746104751E-5</v>
      </c>
      <c r="J229" s="760">
        <v>7.4692290285005569E-5</v>
      </c>
      <c r="K229" s="760">
        <v>5.0816436937273224E-5</v>
      </c>
      <c r="L229" s="760">
        <v>2.3381242971165506E-4</v>
      </c>
      <c r="M229" s="760">
        <v>-3.6022866647988927E-4</v>
      </c>
      <c r="N229" s="760">
        <v>-1.9765921590265689E-3</v>
      </c>
      <c r="O229" s="760">
        <v>2.419982439167967E-4</v>
      </c>
      <c r="P229" s="760">
        <v>1.298644933015014E-3</v>
      </c>
      <c r="Q229" s="760">
        <v>-8.4739582454651519E-4</v>
      </c>
      <c r="R229" s="760">
        <v>7.4692290285005569E-5</v>
      </c>
      <c r="S229" s="760">
        <v>3.7435498960463054E-3</v>
      </c>
      <c r="T229" s="760">
        <v>7.4692290285005569E-5</v>
      </c>
      <c r="U229" s="760">
        <v>7.4692290285005569E-5</v>
      </c>
      <c r="V229" s="760">
        <v>-3.186784976487278E-3</v>
      </c>
      <c r="W229" s="760">
        <v>1.9523809523809499E-2</v>
      </c>
    </row>
    <row r="230" spans="1:23" s="760" customFormat="1">
      <c r="A230" s="761">
        <v>44162</v>
      </c>
      <c r="B230" s="760">
        <v>7.4692290285005569E-5</v>
      </c>
      <c r="C230" s="760">
        <v>7.5773743524409909E-5</v>
      </c>
      <c r="D230" s="760">
        <v>7.4692290285005569E-5</v>
      </c>
      <c r="E230" s="760">
        <v>1.0590861288917175E-4</v>
      </c>
      <c r="F230" s="760">
        <v>-1.0720427848676106E-4</v>
      </c>
      <c r="G230" s="760">
        <v>3.7961014994603026E-4</v>
      </c>
      <c r="H230" s="760">
        <v>4.0065483585882689E-4</v>
      </c>
      <c r="I230" s="760">
        <v>2.4284721402012543E-4</v>
      </c>
      <c r="J230" s="760">
        <v>7.4692290285005569E-5</v>
      </c>
      <c r="K230" s="760">
        <v>3.5967588221108571E-4</v>
      </c>
      <c r="L230" s="760">
        <v>1.3546448294099456E-4</v>
      </c>
      <c r="M230" s="760">
        <v>9.1249130070258921E-4</v>
      </c>
      <c r="N230" s="760">
        <v>1.5835410413171935E-3</v>
      </c>
      <c r="O230" s="760">
        <v>2.3625382200895828E-3</v>
      </c>
      <c r="P230" s="760">
        <v>2.8890504829228725E-3</v>
      </c>
      <c r="Q230" s="760">
        <v>7.7005957332954011E-6</v>
      </c>
      <c r="R230" s="760">
        <v>7.4692290285005569E-5</v>
      </c>
      <c r="S230" s="760">
        <v>7.4291422150081221E-3</v>
      </c>
      <c r="T230" s="760">
        <v>7.4692290285005569E-5</v>
      </c>
      <c r="U230" s="760">
        <v>7.4692290285005569E-5</v>
      </c>
      <c r="V230" s="760">
        <v>5.278667588573871E-3</v>
      </c>
      <c r="W230" s="760">
        <v>6.5390004670715651E-3</v>
      </c>
    </row>
    <row r="231" spans="1:23" s="760" customFormat="1">
      <c r="A231" s="761">
        <v>44165</v>
      </c>
      <c r="B231" s="760">
        <v>7.4692290285005569E-5</v>
      </c>
      <c r="C231" s="760">
        <v>8.8069160319337314E-5</v>
      </c>
      <c r="D231" s="760">
        <v>7.4692290285005569E-5</v>
      </c>
      <c r="E231" s="760">
        <v>6.6972948652876951E-5</v>
      </c>
      <c r="F231" s="760">
        <v>1.8225296104268374E-4</v>
      </c>
      <c r="G231" s="760">
        <v>6.2181419872908705E-5</v>
      </c>
      <c r="H231" s="760">
        <v>5.0086765458634552E-4</v>
      </c>
      <c r="I231" s="760">
        <v>2.4756217990340446E-4</v>
      </c>
      <c r="J231" s="760">
        <v>7.4692290285005569E-5</v>
      </c>
      <c r="K231" s="760">
        <v>2.3168752876414622E-3</v>
      </c>
      <c r="L231" s="760">
        <v>4.8023653422224477E-4</v>
      </c>
      <c r="M231" s="760">
        <v>-1.3870602720034153E-3</v>
      </c>
      <c r="N231" s="760">
        <v>1.2309381758468518E-4</v>
      </c>
      <c r="O231" s="760">
        <v>-2.5167251085582709E-3</v>
      </c>
      <c r="P231" s="760">
        <v>-3.74108702750231E-4</v>
      </c>
      <c r="Q231" s="760">
        <v>1.8440875336847018E-3</v>
      </c>
      <c r="R231" s="760">
        <v>7.4692290285005569E-5</v>
      </c>
      <c r="S231" s="760">
        <v>-1.3474154578449027E-2</v>
      </c>
      <c r="T231" s="760">
        <v>7.4692290285005569E-5</v>
      </c>
      <c r="U231" s="760">
        <v>7.4692290285005569E-5</v>
      </c>
      <c r="V231" s="760">
        <v>-4.6244337488451359E-3</v>
      </c>
      <c r="W231" s="760">
        <v>3.712296983758856E-3</v>
      </c>
    </row>
    <row r="232" spans="1:23" s="760" customFormat="1">
      <c r="A232" s="761">
        <v>44166</v>
      </c>
      <c r="B232" s="760">
        <v>7.4692290285005569E-5</v>
      </c>
      <c r="C232" s="760">
        <v>9.2517953652615503E-5</v>
      </c>
      <c r="D232" s="760">
        <v>7.4692290285005569E-5</v>
      </c>
      <c r="E232" s="760">
        <v>2.5986053388171726E-4</v>
      </c>
      <c r="F232" s="760">
        <v>9.8387862793591907E-5</v>
      </c>
      <c r="G232" s="760">
        <v>7.5729071673080739E-5</v>
      </c>
      <c r="H232" s="760">
        <v>-5.1059930282981725E-4</v>
      </c>
      <c r="I232" s="760">
        <v>-2.4068270120591873E-4</v>
      </c>
      <c r="J232" s="760">
        <v>7.4692290285005569E-5</v>
      </c>
      <c r="K232" s="760">
        <v>1.1458392065177847E-4</v>
      </c>
      <c r="L232" s="760">
        <v>3.8360555662442231E-4</v>
      </c>
      <c r="M232" s="760">
        <v>2.185431213475475E-3</v>
      </c>
      <c r="N232" s="760">
        <v>1.1277382090288945E-3</v>
      </c>
      <c r="O232" s="760">
        <v>4.935896022385089E-3</v>
      </c>
      <c r="P232" s="760">
        <v>2.4327406364659243E-3</v>
      </c>
      <c r="Q232" s="760">
        <v>1.1404090927029653E-3</v>
      </c>
      <c r="R232" s="760">
        <v>7.4692290285005569E-5</v>
      </c>
      <c r="S232" s="760">
        <v>1.682681860161872E-2</v>
      </c>
      <c r="T232" s="760">
        <v>7.4692290285005569E-5</v>
      </c>
      <c r="U232" s="760">
        <v>7.4692290285005569E-5</v>
      </c>
      <c r="V232" s="760">
        <v>1.2270118594851498E-2</v>
      </c>
      <c r="W232" s="760">
        <v>1.1835413777161463E-2</v>
      </c>
    </row>
    <row r="233" spans="1:23" s="760" customFormat="1">
      <c r="A233" s="761">
        <v>44167</v>
      </c>
      <c r="B233" s="760">
        <v>7.4692290285005569E-5</v>
      </c>
      <c r="C233" s="760">
        <v>8.0032212519842716E-5</v>
      </c>
      <c r="D233" s="760">
        <v>7.4692290285005569E-5</v>
      </c>
      <c r="E233" s="760">
        <v>7.6106766921713032E-5</v>
      </c>
      <c r="F233" s="760">
        <v>1.8750571587622389E-5</v>
      </c>
      <c r="G233" s="760">
        <v>3.0528461214118785E-4</v>
      </c>
      <c r="H233" s="760">
        <v>3.5805154044554754E-4</v>
      </c>
      <c r="I233" s="760">
        <v>1.4243740207420252E-4</v>
      </c>
      <c r="J233" s="760">
        <v>7.4692290285005569E-5</v>
      </c>
      <c r="K233" s="760">
        <v>2.0483868994491949E-4</v>
      </c>
      <c r="L233" s="760">
        <v>2.3723582064816284E-4</v>
      </c>
      <c r="M233" s="760">
        <v>-2.3229670009117243E-5</v>
      </c>
      <c r="N233" s="760">
        <v>-1.2344336004017631E-3</v>
      </c>
      <c r="O233" s="760">
        <v>1.2097239866035725E-3</v>
      </c>
      <c r="P233" s="760">
        <v>9.8435870836222072E-4</v>
      </c>
      <c r="Q233" s="760">
        <v>2.3977796458400924E-3</v>
      </c>
      <c r="R233" s="760">
        <v>7.4692290285005569E-5</v>
      </c>
      <c r="S233" s="760">
        <v>4.1957780421728597E-3</v>
      </c>
      <c r="T233" s="760">
        <v>7.4692290285005569E-5</v>
      </c>
      <c r="U233" s="760">
        <v>7.4692290285005569E-5</v>
      </c>
      <c r="V233" s="760">
        <v>9.4888003441551128E-4</v>
      </c>
      <c r="W233" s="760">
        <v>-1.0965914283104228E-3</v>
      </c>
    </row>
    <row r="234" spans="1:23" s="760" customFormat="1">
      <c r="A234" s="761">
        <v>44168</v>
      </c>
      <c r="B234" s="760">
        <v>7.4692290285005569E-5</v>
      </c>
      <c r="C234" s="760">
        <v>8.7244171394162962E-5</v>
      </c>
      <c r="D234" s="760">
        <v>7.4692290285005569E-5</v>
      </c>
      <c r="E234" s="760">
        <v>7.7817538471025571E-5</v>
      </c>
      <c r="F234" s="760">
        <v>-7.0791081752785701E-5</v>
      </c>
      <c r="G234" s="760">
        <v>3.3547153273039143E-4</v>
      </c>
      <c r="H234" s="760">
        <v>-6.5893845015763119E-5</v>
      </c>
      <c r="I234" s="760">
        <v>-2.0515078485272564E-4</v>
      </c>
      <c r="J234" s="760">
        <v>7.4692290285005569E-5</v>
      </c>
      <c r="K234" s="760">
        <v>1.2768803985396815E-4</v>
      </c>
      <c r="L234" s="760">
        <v>2.9785989233510612E-4</v>
      </c>
      <c r="M234" s="760">
        <v>7.6343634535391836E-4</v>
      </c>
      <c r="N234" s="760">
        <v>2.6559896244933157E-3</v>
      </c>
      <c r="O234" s="760">
        <v>-5.8077334556017046E-4</v>
      </c>
      <c r="P234" s="760">
        <v>-1.0806916723302695E-3</v>
      </c>
      <c r="Q234" s="760">
        <v>-3.3864857115051272E-3</v>
      </c>
      <c r="R234" s="760">
        <v>7.4692290285005569E-5</v>
      </c>
      <c r="S234" s="760">
        <v>9.5306596542612532E-3</v>
      </c>
      <c r="T234" s="760">
        <v>7.4692290285005569E-5</v>
      </c>
      <c r="U234" s="760">
        <v>7.4692290285005569E-5</v>
      </c>
      <c r="V234" s="760">
        <v>-6.0686400482778957E-4</v>
      </c>
      <c r="W234" s="760">
        <v>1.1892781996156732E-3</v>
      </c>
    </row>
    <row r="235" spans="1:23" s="760" customFormat="1">
      <c r="A235" s="761">
        <v>44169</v>
      </c>
      <c r="B235" s="760">
        <v>7.4692290285005569E-5</v>
      </c>
      <c r="C235" s="760">
        <v>7.9395071927557126E-5</v>
      </c>
      <c r="D235" s="760">
        <v>7.4692290285005569E-5</v>
      </c>
      <c r="E235" s="760">
        <v>8.1244342933661784E-5</v>
      </c>
      <c r="F235" s="760">
        <v>3.4590649979859833E-4</v>
      </c>
      <c r="G235" s="760">
        <v>1.091310855516614E-4</v>
      </c>
      <c r="H235" s="760">
        <v>3.6843077445358752E-4</v>
      </c>
      <c r="I235" s="760">
        <v>4.4312308630356512E-4</v>
      </c>
      <c r="J235" s="760">
        <v>7.4692290285005569E-5</v>
      </c>
      <c r="K235" s="760">
        <v>1.6527085786388618E-4</v>
      </c>
      <c r="L235" s="760">
        <v>9.5011221026730652E-5</v>
      </c>
      <c r="M235" s="760">
        <v>1.7117236330608243E-3</v>
      </c>
      <c r="N235" s="760">
        <v>6.714082537517152E-3</v>
      </c>
      <c r="O235" s="760">
        <v>1.8379722174775015E-3</v>
      </c>
      <c r="P235" s="760">
        <v>5.9229756657606103E-3</v>
      </c>
      <c r="Q235" s="760">
        <v>6.9357970110250911E-4</v>
      </c>
      <c r="R235" s="760">
        <v>7.4692290285005569E-5</v>
      </c>
      <c r="S235" s="760">
        <v>1.1616971952002508E-2</v>
      </c>
      <c r="T235" s="760">
        <v>7.4692290285005569E-5</v>
      </c>
      <c r="U235" s="760">
        <v>7.4692290285005569E-5</v>
      </c>
      <c r="V235" s="760">
        <v>9.5390565062865029E-3</v>
      </c>
      <c r="W235" s="760">
        <v>-6.1220760233918758E-3</v>
      </c>
    </row>
    <row r="236" spans="1:23" s="760" customFormat="1">
      <c r="A236" s="761">
        <v>44172</v>
      </c>
      <c r="B236" s="760">
        <v>7.4692290285005569E-5</v>
      </c>
      <c r="C236" s="760">
        <v>9.3912191210243634E-5</v>
      </c>
      <c r="D236" s="760">
        <v>7.4692290285005569E-5</v>
      </c>
      <c r="E236" s="760">
        <v>1.0755419472796568E-4</v>
      </c>
      <c r="F236" s="760">
        <v>1.0971538223913946E-4</v>
      </c>
      <c r="G236" s="760">
        <v>2.2062782554943539E-4</v>
      </c>
      <c r="H236" s="760">
        <v>9.1025776663467006E-4</v>
      </c>
      <c r="I236" s="760">
        <v>1.0852096529998523E-3</v>
      </c>
      <c r="J236" s="760">
        <v>7.4692290285005569E-5</v>
      </c>
      <c r="K236" s="760">
        <v>3.7510285378083985E-4</v>
      </c>
      <c r="L236" s="760">
        <v>1.8541854175002648E-4</v>
      </c>
      <c r="M236" s="760">
        <v>-5.2430482319454352E-4</v>
      </c>
      <c r="N236" s="760">
        <v>-4.6144262535100511E-3</v>
      </c>
      <c r="O236" s="760">
        <v>-1.5788506589295981E-3</v>
      </c>
      <c r="P236" s="760">
        <v>-7.9540562037982987E-4</v>
      </c>
      <c r="Q236" s="760">
        <v>-3.5857609482929931E-3</v>
      </c>
      <c r="R236" s="760">
        <v>7.4692290285005569E-5</v>
      </c>
      <c r="S236" s="760">
        <v>-5.4210592637141675E-3</v>
      </c>
      <c r="T236" s="760">
        <v>7.4692290285005569E-5</v>
      </c>
      <c r="U236" s="760">
        <v>7.4692290285005569E-5</v>
      </c>
      <c r="V236" s="760">
        <v>-1.9388967080631314E-3</v>
      </c>
      <c r="W236" s="760">
        <v>1.7743863197572818E-2</v>
      </c>
    </row>
    <row r="237" spans="1:23" s="760" customFormat="1">
      <c r="A237" s="761">
        <v>44173</v>
      </c>
      <c r="B237" s="760">
        <v>7.4692290285005569E-5</v>
      </c>
      <c r="C237" s="760">
        <v>1.2882758699350738E-4</v>
      </c>
      <c r="D237" s="760">
        <v>7.4692290285005569E-5</v>
      </c>
      <c r="E237" s="760">
        <v>4.8622996732694546E-5</v>
      </c>
      <c r="F237" s="760">
        <v>-6.9891759549745025E-5</v>
      </c>
      <c r="G237" s="760">
        <v>-2.0704181049935322E-5</v>
      </c>
      <c r="H237" s="760">
        <v>-1.2843703693362629E-3</v>
      </c>
      <c r="I237" s="760">
        <v>-1.7297057505916147E-4</v>
      </c>
      <c r="J237" s="760">
        <v>7.4692290285005569E-5</v>
      </c>
      <c r="K237" s="760">
        <v>1.89628462835989E-4</v>
      </c>
      <c r="L237" s="760">
        <v>-5.6445558815898522E-6</v>
      </c>
      <c r="M237" s="760">
        <v>1.8101632853397831E-3</v>
      </c>
      <c r="N237" s="760">
        <v>-1.8220751543146507E-3</v>
      </c>
      <c r="O237" s="760">
        <v>8.5615450473408572E-4</v>
      </c>
      <c r="P237" s="760">
        <v>7.0815532349000065E-5</v>
      </c>
      <c r="Q237" s="760">
        <v>2.0868957597939275E-3</v>
      </c>
      <c r="R237" s="760">
        <v>7.4692290285005569E-5</v>
      </c>
      <c r="S237" s="760">
        <v>6.0042127704433845E-3</v>
      </c>
      <c r="T237" s="760">
        <v>7.4692290285005569E-5</v>
      </c>
      <c r="U237" s="760">
        <v>7.4692290285005569E-5</v>
      </c>
      <c r="V237" s="760">
        <v>2.8113065543975413E-3</v>
      </c>
      <c r="W237" s="760">
        <v>8.1300813008122752E-4</v>
      </c>
    </row>
    <row r="238" spans="1:23" s="760" customFormat="1">
      <c r="A238" s="761">
        <v>44174</v>
      </c>
      <c r="B238" s="760">
        <v>7.4692290285005569E-5</v>
      </c>
      <c r="C238" s="760">
        <v>1.1892301182547804E-4</v>
      </c>
      <c r="D238" s="760">
        <v>7.4692290285005569E-5</v>
      </c>
      <c r="E238" s="760">
        <v>1.0353334717594365E-4</v>
      </c>
      <c r="F238" s="760">
        <v>2.6869161773390715E-4</v>
      </c>
      <c r="G238" s="760">
        <v>3.9498024700579393E-4</v>
      </c>
      <c r="H238" s="760">
        <v>-2.5660534098548293E-4</v>
      </c>
      <c r="I238" s="760">
        <v>4.1839265800813763E-6</v>
      </c>
      <c r="J238" s="760">
        <v>7.4692290285005569E-5</v>
      </c>
      <c r="K238" s="760">
        <v>1.2229377541195241E-4</v>
      </c>
      <c r="L238" s="760">
        <v>2.7450420050767477E-4</v>
      </c>
      <c r="M238" s="760">
        <v>-1.3875618349412644E-3</v>
      </c>
      <c r="N238" s="760">
        <v>-2.1236046776901274E-3</v>
      </c>
      <c r="O238" s="760">
        <v>-4.5883828602000243E-4</v>
      </c>
      <c r="P238" s="760">
        <v>-4.2141694061640367E-3</v>
      </c>
      <c r="Q238" s="760">
        <v>-9.4319943104526072E-4</v>
      </c>
      <c r="R238" s="760">
        <v>7.4692290285005569E-5</v>
      </c>
      <c r="S238" s="760">
        <v>-3.8475531930819429E-3</v>
      </c>
      <c r="T238" s="760">
        <v>7.4692290285005569E-5</v>
      </c>
      <c r="U238" s="760">
        <v>7.4692290285005569E-5</v>
      </c>
      <c r="V238" s="760">
        <v>-6.7382928263562958E-3</v>
      </c>
      <c r="W238" s="760">
        <v>-5.3253903781930179E-3</v>
      </c>
    </row>
    <row r="239" spans="1:23" s="760" customFormat="1">
      <c r="A239" s="761">
        <v>44175</v>
      </c>
      <c r="B239" s="760">
        <v>7.4692290285005569E-5</v>
      </c>
      <c r="C239" s="760">
        <v>1.061718157473468E-4</v>
      </c>
      <c r="D239" s="760">
        <v>7.4692290285005569E-5</v>
      </c>
      <c r="E239" s="760">
        <v>7.5497165996640803E-5</v>
      </c>
      <c r="F239" s="760">
        <v>-3.2925222957391753E-5</v>
      </c>
      <c r="G239" s="760">
        <v>1.2975072736032267E-4</v>
      </c>
      <c r="H239" s="760">
        <v>1.6174280746363845E-3</v>
      </c>
      <c r="I239" s="760">
        <v>0</v>
      </c>
      <c r="J239" s="760">
        <v>7.4692290285005569E-5</v>
      </c>
      <c r="K239" s="760">
        <v>1.1146280147977805E-5</v>
      </c>
      <c r="L239" s="760">
        <v>4.5494832863979262E-4</v>
      </c>
      <c r="M239" s="760">
        <v>2.1249490873802568E-3</v>
      </c>
      <c r="N239" s="760">
        <v>3.3422659545958577E-3</v>
      </c>
      <c r="O239" s="760">
        <v>-4.4982180136332595E-4</v>
      </c>
      <c r="P239" s="760">
        <v>4.379003295541084E-3</v>
      </c>
      <c r="Q239" s="760">
        <v>3.1868489114046383E-3</v>
      </c>
      <c r="R239" s="760">
        <v>7.4692290285005569E-5</v>
      </c>
      <c r="S239" s="760">
        <v>1.3574475856073631E-2</v>
      </c>
      <c r="T239" s="760">
        <v>7.4692290285005569E-5</v>
      </c>
      <c r="U239" s="760">
        <v>7.4692290285005569E-5</v>
      </c>
      <c r="V239" s="760">
        <v>-3.4321747663379476E-4</v>
      </c>
      <c r="W239" s="760">
        <v>1.4156079854809489E-2</v>
      </c>
    </row>
    <row r="240" spans="1:23" s="760" customFormat="1">
      <c r="A240" s="761">
        <v>44176</v>
      </c>
      <c r="B240" s="760">
        <v>7.4692290285005569E-5</v>
      </c>
      <c r="C240" s="760">
        <v>1.0909955285209882E-4</v>
      </c>
      <c r="D240" s="760">
        <v>7.4692290285005569E-5</v>
      </c>
      <c r="E240" s="760">
        <v>6.0050030253888664E-5</v>
      </c>
      <c r="F240" s="760">
        <v>2.2353626960036621E-4</v>
      </c>
      <c r="G240" s="760">
        <v>2.5150865396694755E-4</v>
      </c>
      <c r="H240" s="760">
        <v>-7.0794660088302486E-5</v>
      </c>
      <c r="I240" s="760">
        <v>4.4047805539704221E-4</v>
      </c>
      <c r="J240" s="760">
        <v>7.4692290285005569E-5</v>
      </c>
      <c r="K240" s="760">
        <v>1.6463285099077574E-4</v>
      </c>
      <c r="L240" s="760">
        <v>7.6560271183123696E-4</v>
      </c>
      <c r="M240" s="760">
        <v>-4.9264888883016056E-4</v>
      </c>
      <c r="N240" s="760">
        <v>-2.1584573714392707E-3</v>
      </c>
      <c r="O240" s="760">
        <v>-1.2398744547783558E-3</v>
      </c>
      <c r="P240" s="760">
        <v>2.3723384207987586E-3</v>
      </c>
      <c r="Q240" s="760">
        <v>9.6687422304619908E-4</v>
      </c>
      <c r="R240" s="760">
        <v>7.4692290285005569E-5</v>
      </c>
      <c r="S240" s="760">
        <v>6.6460580850002948E-4</v>
      </c>
      <c r="T240" s="760">
        <v>7.4692290285005569E-5</v>
      </c>
      <c r="U240" s="760">
        <v>7.4692290285005569E-5</v>
      </c>
      <c r="V240" s="760">
        <v>-3.9930937581119652E-3</v>
      </c>
      <c r="W240" s="760">
        <v>1.4226914817465852E-2</v>
      </c>
    </row>
    <row r="241" spans="1:23" s="760" customFormat="1">
      <c r="A241" s="761">
        <v>44179</v>
      </c>
      <c r="B241" s="760">
        <v>7.4692290285005569E-5</v>
      </c>
      <c r="C241" s="760">
        <v>9.5195672969339284E-5</v>
      </c>
      <c r="D241" s="760">
        <v>7.4692290285005569E-5</v>
      </c>
      <c r="E241" s="760">
        <v>7.377132148467247E-5</v>
      </c>
      <c r="F241" s="760">
        <v>-2.2762366648443333E-5</v>
      </c>
      <c r="G241" s="760">
        <v>1.5277695996118723E-4</v>
      </c>
      <c r="H241" s="760">
        <v>9.5629416565823355E-4</v>
      </c>
      <c r="I241" s="760">
        <v>2.1202106944784305E-4</v>
      </c>
      <c r="J241" s="760">
        <v>7.4692290285005569E-5</v>
      </c>
      <c r="K241" s="760">
        <v>1.7201878883021937E-3</v>
      </c>
      <c r="L241" s="760">
        <v>2.0479642006665522E-4</v>
      </c>
      <c r="M241" s="760">
        <v>-9.5265115221210284E-4</v>
      </c>
      <c r="N241" s="760">
        <v>2.1047807608061131E-3</v>
      </c>
      <c r="O241" s="760">
        <v>3.3158279951783776E-4</v>
      </c>
      <c r="P241" s="760">
        <v>-2.9772086720778468E-3</v>
      </c>
      <c r="Q241" s="760">
        <v>-8.5382423173141486E-4</v>
      </c>
      <c r="R241" s="760">
        <v>7.4692290285005569E-5</v>
      </c>
      <c r="S241" s="760">
        <v>-1.8849127422613243E-3</v>
      </c>
      <c r="T241" s="760">
        <v>7.4692290285005569E-5</v>
      </c>
      <c r="U241" s="760">
        <v>7.4692290285005569E-5</v>
      </c>
      <c r="V241" s="760">
        <v>-3.88740877542193E-3</v>
      </c>
      <c r="W241" s="760">
        <v>5.6462284958094244E-3</v>
      </c>
    </row>
    <row r="242" spans="1:23" s="760" customFormat="1">
      <c r="A242" s="761">
        <v>44180</v>
      </c>
      <c r="B242" s="760">
        <v>7.4692290285005569E-5</v>
      </c>
      <c r="C242" s="760">
        <v>1.0266619569043733E-4</v>
      </c>
      <c r="D242" s="760">
        <v>7.4692290285005569E-5</v>
      </c>
      <c r="E242" s="760">
        <v>1.1493753345193092E-4</v>
      </c>
      <c r="F242" s="760">
        <v>6.6129985647700451E-5</v>
      </c>
      <c r="G242" s="760">
        <v>5.2190821098463402E-4</v>
      </c>
      <c r="H242" s="760">
        <v>2.2913193366913553E-4</v>
      </c>
      <c r="I242" s="760">
        <v>1.6724721871197445E-5</v>
      </c>
      <c r="J242" s="760">
        <v>7.4692290285005569E-5</v>
      </c>
      <c r="K242" s="760">
        <v>4.5580289998103929E-4</v>
      </c>
      <c r="L242" s="760">
        <v>3.1769495816336146E-4</v>
      </c>
      <c r="M242" s="760">
        <v>3.5757105023104252E-3</v>
      </c>
      <c r="N242" s="760">
        <v>2.2447569661672162E-3</v>
      </c>
      <c r="O242" s="760">
        <v>3.591918760268209E-3</v>
      </c>
      <c r="P242" s="760">
        <v>6.3674602562187044E-3</v>
      </c>
      <c r="Q242" s="760">
        <v>1.8497494929885505E-3</v>
      </c>
      <c r="R242" s="760">
        <v>7.4692290285005569E-5</v>
      </c>
      <c r="S242" s="760">
        <v>1.893183847559099E-2</v>
      </c>
      <c r="T242" s="760">
        <v>7.4692290285005569E-5</v>
      </c>
      <c r="U242" s="760">
        <v>7.4692290285005569E-5</v>
      </c>
      <c r="V242" s="760">
        <v>1.3315069211409458E-2</v>
      </c>
      <c r="W242" s="760">
        <v>-4.298622686200515E-3</v>
      </c>
    </row>
    <row r="243" spans="1:23" s="760" customFormat="1">
      <c r="A243" s="761">
        <v>44181</v>
      </c>
      <c r="B243" s="760">
        <v>7.4692290285005569E-5</v>
      </c>
      <c r="C243" s="760">
        <v>1.4450141403044015E-4</v>
      </c>
      <c r="D243" s="760">
        <v>7.4692290285005569E-5</v>
      </c>
      <c r="E243" s="760">
        <v>9.66279144893889E-5</v>
      </c>
      <c r="F243" s="760">
        <v>-1.1442954960028118E-5</v>
      </c>
      <c r="G243" s="760">
        <v>4.9300960096365642E-5</v>
      </c>
      <c r="H243" s="760">
        <v>2.3903942009040335E-4</v>
      </c>
      <c r="I243" s="760">
        <v>1.6043796257969589E-5</v>
      </c>
      <c r="J243" s="760">
        <v>7.4692290285005569E-5</v>
      </c>
      <c r="K243" s="760">
        <v>2.3129839618274417E-4</v>
      </c>
      <c r="L243" s="760">
        <v>4.1923223428796952E-4</v>
      </c>
      <c r="M243" s="760">
        <v>2.5807830057491543E-3</v>
      </c>
      <c r="N243" s="760">
        <v>3.2471489673369103E-3</v>
      </c>
      <c r="O243" s="760">
        <v>1.6686949942028573E-3</v>
      </c>
      <c r="P243" s="760">
        <v>5.7686596194717055E-4</v>
      </c>
      <c r="Q243" s="760">
        <v>-1.4662683983248659E-3</v>
      </c>
      <c r="R243" s="760">
        <v>7.4692290285005569E-5</v>
      </c>
      <c r="S243" s="760">
        <v>1.0575882503284895E-2</v>
      </c>
      <c r="T243" s="760">
        <v>7.4692290285005569E-5</v>
      </c>
      <c r="U243" s="760">
        <v>7.4692290285005569E-5</v>
      </c>
      <c r="V243" s="760">
        <v>3.2880668965993287E-3</v>
      </c>
      <c r="W243" s="760">
        <v>-1.8237885462555004E-2</v>
      </c>
    </row>
    <row r="244" spans="1:23" s="760" customFormat="1">
      <c r="A244" s="761">
        <v>44182</v>
      </c>
      <c r="B244" s="760">
        <v>7.4692290285005569E-5</v>
      </c>
      <c r="C244" s="760">
        <v>1.0281886600660428E-4</v>
      </c>
      <c r="D244" s="760">
        <v>7.4692290285005569E-5</v>
      </c>
      <c r="E244" s="760">
        <v>1.2234541885014494E-4</v>
      </c>
      <c r="F244" s="760">
        <v>2.9832277153918341E-5</v>
      </c>
      <c r="G244" s="760">
        <v>9.0645683516132891E-5</v>
      </c>
      <c r="H244" s="760">
        <v>4.9987129807704811E-4</v>
      </c>
      <c r="I244" s="760">
        <v>1.2173642818713581E-4</v>
      </c>
      <c r="J244" s="760">
        <v>7.4692290285005569E-5</v>
      </c>
      <c r="K244" s="760">
        <v>2.0596279163997977E-4</v>
      </c>
      <c r="L244" s="760">
        <v>9.1669521649073715E-6</v>
      </c>
      <c r="M244" s="760">
        <v>2.3925821810093506E-3</v>
      </c>
      <c r="N244" s="760">
        <v>5.2331328291199686E-3</v>
      </c>
      <c r="O244" s="760">
        <v>2.3546848117372843E-3</v>
      </c>
      <c r="P244" s="760">
        <v>3.5650176306547543E-3</v>
      </c>
      <c r="Q244" s="760">
        <v>1.0981405258929655E-3</v>
      </c>
      <c r="R244" s="760">
        <v>7.4692290285005569E-5</v>
      </c>
      <c r="S244" s="760">
        <v>2.7795014510194616E-3</v>
      </c>
      <c r="T244" s="760">
        <v>7.4692290285005569E-5</v>
      </c>
      <c r="U244" s="760">
        <v>7.4692290285005569E-5</v>
      </c>
      <c r="V244" s="760">
        <v>3.853634107962467E-3</v>
      </c>
      <c r="W244" s="760">
        <v>7.358880014358693E-3</v>
      </c>
    </row>
    <row r="245" spans="1:23" s="760" customFormat="1">
      <c r="A245" s="761">
        <v>44183</v>
      </c>
      <c r="B245" s="760">
        <v>7.4692290285005569E-5</v>
      </c>
      <c r="C245" s="760">
        <v>1.2123367818173136E-4</v>
      </c>
      <c r="D245" s="760">
        <v>7.4692290285005569E-5</v>
      </c>
      <c r="E245" s="760">
        <v>1.3261992957414037E-4</v>
      </c>
      <c r="F245" s="760">
        <v>2.1833918843583433E-5</v>
      </c>
      <c r="G245" s="760">
        <v>1.6298842861672824E-4</v>
      </c>
      <c r="H245" s="760">
        <v>-4.6578264173391393E-4</v>
      </c>
      <c r="I245" s="760">
        <v>1.5827698199633033E-4</v>
      </c>
      <c r="J245" s="760">
        <v>7.4692290285005569E-5</v>
      </c>
      <c r="K245" s="760">
        <v>1.2333815625598099E-4</v>
      </c>
      <c r="L245" s="760">
        <v>-5.0148726189802595E-5</v>
      </c>
      <c r="M245" s="760">
        <v>5.7617638354789946E-4</v>
      </c>
      <c r="N245" s="760">
        <v>4.0871584918988901E-4</v>
      </c>
      <c r="O245" s="760">
        <v>1.8453948801178122E-4</v>
      </c>
      <c r="P245" s="760">
        <v>1.0349184238145348E-4</v>
      </c>
      <c r="Q245" s="760">
        <v>4.5525974983040562E-4</v>
      </c>
      <c r="R245" s="760">
        <v>7.4692290285005569E-5</v>
      </c>
      <c r="S245" s="760">
        <v>-7.750656383709309E-5</v>
      </c>
      <c r="T245" s="760">
        <v>7.4692290285005569E-5</v>
      </c>
      <c r="U245" s="760">
        <v>7.4692290285005569E-5</v>
      </c>
      <c r="V245" s="760">
        <v>-4.2832460192322452E-3</v>
      </c>
      <c r="W245" s="760">
        <v>7.9287305122495155E-3</v>
      </c>
    </row>
    <row r="246" spans="1:23" s="760" customFormat="1">
      <c r="A246" s="761">
        <v>44186</v>
      </c>
      <c r="B246" s="760">
        <v>7.4692290285005569E-5</v>
      </c>
      <c r="C246" s="760">
        <v>1.086698806607167E-4</v>
      </c>
      <c r="D246" s="760">
        <v>7.4692290285005569E-5</v>
      </c>
      <c r="E246" s="760">
        <v>1.0573893799237233E-4</v>
      </c>
      <c r="F246" s="760">
        <v>1.3382322707156113E-4</v>
      </c>
      <c r="G246" s="760">
        <v>1.4070366139562474E-4</v>
      </c>
      <c r="H246" s="760">
        <v>1.5583109502448345E-4</v>
      </c>
      <c r="I246" s="760">
        <v>1.4114361712991297E-4</v>
      </c>
      <c r="J246" s="760">
        <v>7.4692290285005569E-5</v>
      </c>
      <c r="K246" s="760">
        <v>4.9156295698127295E-4</v>
      </c>
      <c r="L246" s="760">
        <v>2.069567507092529E-4</v>
      </c>
      <c r="M246" s="760">
        <v>-1.4412897669987546E-3</v>
      </c>
      <c r="N246" s="760">
        <v>-3.3806961295478333E-3</v>
      </c>
      <c r="O246" s="760">
        <v>-3.6992767615972033E-3</v>
      </c>
      <c r="P246" s="760">
        <v>-2.4857402755148472E-3</v>
      </c>
      <c r="Q246" s="760">
        <v>7.6213410973791085E-4</v>
      </c>
      <c r="R246" s="760">
        <v>7.4692290285005569E-5</v>
      </c>
      <c r="S246" s="760">
        <v>-1.8677404241500439E-2</v>
      </c>
      <c r="T246" s="760">
        <v>7.4692290285005569E-5</v>
      </c>
      <c r="U246" s="760">
        <v>7.4692290285005569E-5</v>
      </c>
      <c r="V246" s="760">
        <v>-5.4213336470451123E-3</v>
      </c>
      <c r="W246" s="760">
        <v>1.3788226975428586E-2</v>
      </c>
    </row>
    <row r="247" spans="1:23" s="760" customFormat="1">
      <c r="A247" s="761">
        <v>44187</v>
      </c>
      <c r="B247" s="760">
        <v>7.4692290285005569E-5</v>
      </c>
      <c r="C247" s="760">
        <v>1.2173975724127928E-4</v>
      </c>
      <c r="D247" s="760">
        <v>7.4692290285005569E-5</v>
      </c>
      <c r="E247" s="760">
        <v>1.4516135484687887E-4</v>
      </c>
      <c r="F247" s="760">
        <v>1.9705572680339678E-4</v>
      </c>
      <c r="G247" s="760">
        <v>3.5051743049252515E-4</v>
      </c>
      <c r="H247" s="760">
        <v>-2.04091994715494E-4</v>
      </c>
      <c r="I247" s="760">
        <v>-7.9892341667942013E-5</v>
      </c>
      <c r="J247" s="760">
        <v>7.4692290285005569E-5</v>
      </c>
      <c r="K247" s="760">
        <v>9.1829631348350205E-5</v>
      </c>
      <c r="L247" s="760">
        <v>2.7708615922117374E-4</v>
      </c>
      <c r="M247" s="760">
        <v>-1.7627813766485367E-4</v>
      </c>
      <c r="N247" s="760">
        <v>-5.1991578049810361E-3</v>
      </c>
      <c r="O247" s="760">
        <v>-1.51603163191949E-3</v>
      </c>
      <c r="P247" s="760">
        <v>-1.0276186769286877E-3</v>
      </c>
      <c r="Q247" s="760">
        <v>1.0504775439035274E-3</v>
      </c>
      <c r="R247" s="760">
        <v>7.4692290285005569E-5</v>
      </c>
      <c r="S247" s="760">
        <v>3.4518968711572118E-3</v>
      </c>
      <c r="T247" s="760">
        <v>7.4692290285005569E-5</v>
      </c>
      <c r="U247" s="760">
        <v>7.4692290285005569E-5</v>
      </c>
      <c r="V247" s="760">
        <v>-1.3706326647392464E-3</v>
      </c>
      <c r="W247" s="760">
        <v>2.3539668700958138E-3</v>
      </c>
    </row>
    <row r="248" spans="1:23" s="760" customFormat="1">
      <c r="A248" s="761">
        <v>44188</v>
      </c>
      <c r="B248" s="760">
        <v>7.4692290285005569E-5</v>
      </c>
      <c r="C248" s="760">
        <v>1.3195766356810523E-4</v>
      </c>
      <c r="D248" s="760">
        <v>7.4692290285005569E-5</v>
      </c>
      <c r="E248" s="760">
        <v>1.3885468314578375E-4</v>
      </c>
      <c r="F248" s="760">
        <v>-1.2507890047042114E-4</v>
      </c>
      <c r="G248" s="760">
        <v>1.1044183886466108E-4</v>
      </c>
      <c r="H248" s="760">
        <v>8.563655844595619E-4</v>
      </c>
      <c r="I248" s="760">
        <v>2.4368139110109155E-4</v>
      </c>
      <c r="J248" s="760">
        <v>7.4692290285005569E-5</v>
      </c>
      <c r="K248" s="760">
        <v>7.5694895596889467E-5</v>
      </c>
      <c r="L248" s="760">
        <v>3.2895166842394907E-4</v>
      </c>
      <c r="M248" s="760">
        <v>2.4142243930798113E-3</v>
      </c>
      <c r="N248" s="760">
        <v>6.5180103452684435E-3</v>
      </c>
      <c r="O248" s="760">
        <v>2.3489240913903142E-3</v>
      </c>
      <c r="P248" s="760">
        <v>1.0405764496828063E-3</v>
      </c>
      <c r="Q248" s="760">
        <v>8.970121739924064E-4</v>
      </c>
      <c r="R248" s="760">
        <v>7.4692290285005569E-5</v>
      </c>
      <c r="S248" s="760">
        <v>1.099994572395202E-2</v>
      </c>
      <c r="T248" s="760">
        <v>7.4692290285005569E-5</v>
      </c>
      <c r="U248" s="760">
        <v>7.4692290285005569E-5</v>
      </c>
      <c r="V248" s="760">
        <v>2.9042539098722564E-3</v>
      </c>
      <c r="W248" s="760">
        <v>-2.7833347829867572E-3</v>
      </c>
    </row>
    <row r="249" spans="1:23" s="760" customFormat="1">
      <c r="A249" s="761">
        <v>44189</v>
      </c>
      <c r="B249" s="760">
        <v>7.4692290285005569E-5</v>
      </c>
      <c r="C249" s="760">
        <v>1.4101503780827862E-4</v>
      </c>
      <c r="D249" s="760">
        <v>7.4692290285005569E-5</v>
      </c>
      <c r="E249" s="760">
        <v>5.656257248864982E-5</v>
      </c>
      <c r="F249" s="760">
        <v>1.5404764759052725E-4</v>
      </c>
      <c r="G249" s="760">
        <v>1.6127494597673042E-4</v>
      </c>
      <c r="H249" s="760">
        <v>3.3230392078831272E-4</v>
      </c>
      <c r="I249" s="760">
        <v>1.7122537214042666E-4</v>
      </c>
      <c r="J249" s="760">
        <v>7.4692290285005569E-5</v>
      </c>
      <c r="K249" s="760">
        <v>2.003294782317866E-4</v>
      </c>
      <c r="L249" s="760">
        <v>2.38089641763084E-4</v>
      </c>
      <c r="M249" s="760">
        <v>1.9187410063903343E-4</v>
      </c>
      <c r="N249" s="760">
        <v>3.2108532310837212E-4</v>
      </c>
      <c r="O249" s="760">
        <v>5.6028300325472458E-4</v>
      </c>
      <c r="P249" s="760">
        <v>4.4084479999373372E-4</v>
      </c>
      <c r="Q249" s="760">
        <v>-1.0025687768311364E-5</v>
      </c>
      <c r="R249" s="760">
        <v>7.4692290285005569E-5</v>
      </c>
      <c r="S249" s="760">
        <v>-8.5708446237675595E-5</v>
      </c>
      <c r="T249" s="760">
        <v>7.4692290285005569E-5</v>
      </c>
      <c r="U249" s="760">
        <v>7.4692290285005569E-5</v>
      </c>
      <c r="V249" s="760">
        <v>3.8331532010493774E-5</v>
      </c>
      <c r="W249" s="760">
        <v>-4.8844308765809696E-3</v>
      </c>
    </row>
    <row r="250" spans="1:23" s="760" customFormat="1">
      <c r="A250" s="761">
        <v>44193</v>
      </c>
      <c r="B250" s="760">
        <v>7.4692290285005569E-5</v>
      </c>
      <c r="C250" s="760">
        <v>7.6324191361498706E-5</v>
      </c>
      <c r="D250" s="760">
        <v>7.4692290285005569E-5</v>
      </c>
      <c r="E250" s="760">
        <v>1.3768493915300439E-4</v>
      </c>
      <c r="F250" s="760">
        <v>1.2146534396784148E-4</v>
      </c>
      <c r="G250" s="760">
        <v>5.4808753196189386E-5</v>
      </c>
      <c r="H250" s="760">
        <v>9.8016983642934541E-4</v>
      </c>
      <c r="I250" s="760">
        <v>-1.0949940892657217E-4</v>
      </c>
      <c r="J250" s="760">
        <v>7.4692290285005569E-5</v>
      </c>
      <c r="K250" s="760">
        <v>7.870919227785933E-4</v>
      </c>
      <c r="L250" s="760">
        <v>4.5612826422414265E-4</v>
      </c>
      <c r="M250" s="760">
        <v>4.56744316839508E-4</v>
      </c>
      <c r="N250" s="760">
        <v>2.4354000668753706E-3</v>
      </c>
      <c r="O250" s="760">
        <v>2.3179855809352112E-3</v>
      </c>
      <c r="P250" s="760">
        <v>-7.1656582329371332E-4</v>
      </c>
      <c r="Q250" s="760">
        <v>-1.7601227881449688E-3</v>
      </c>
      <c r="R250" s="760">
        <v>7.4692290285005569E-5</v>
      </c>
      <c r="S250" s="760">
        <v>1.0044760598616476E-2</v>
      </c>
      <c r="T250" s="760">
        <v>7.4692290285005569E-5</v>
      </c>
      <c r="U250" s="760">
        <v>7.4692290285005569E-5</v>
      </c>
      <c r="V250" s="760">
        <v>1.2335805536052291E-2</v>
      </c>
      <c r="W250" s="760">
        <v>5.2590060478570066E-3</v>
      </c>
    </row>
    <row r="251" spans="1:23" s="760" customFormat="1">
      <c r="A251" s="761">
        <v>44194</v>
      </c>
      <c r="B251" s="760">
        <v>7.4692290285005569E-5</v>
      </c>
      <c r="C251" s="760">
        <v>1.3582534443989935E-4</v>
      </c>
      <c r="D251" s="760">
        <v>7.4692290285005569E-5</v>
      </c>
      <c r="E251" s="760">
        <v>1.0282106735126639E-4</v>
      </c>
      <c r="F251" s="760">
        <v>1.6501348928565918E-4</v>
      </c>
      <c r="G251" s="760">
        <v>1.5329724096724284E-4</v>
      </c>
      <c r="H251" s="760">
        <v>7.5316206348530201E-4</v>
      </c>
      <c r="I251" s="760">
        <v>-3.5272971012356713E-5</v>
      </c>
      <c r="J251" s="760">
        <v>7.4692290285005569E-5</v>
      </c>
      <c r="K251" s="760">
        <v>-1.4235249831928698E-4</v>
      </c>
      <c r="L251" s="760">
        <v>2.5833277187237158E-4</v>
      </c>
      <c r="M251" s="760">
        <v>2.1140795421454861E-3</v>
      </c>
      <c r="N251" s="760">
        <v>4.1201571435016682E-3</v>
      </c>
      <c r="O251" s="760">
        <v>8.0219894190047825E-5</v>
      </c>
      <c r="P251" s="760">
        <v>7.8614866647952475E-4</v>
      </c>
      <c r="Q251" s="760">
        <v>8.1161388176864691E-4</v>
      </c>
      <c r="R251" s="760">
        <v>7.4692290285005569E-5</v>
      </c>
      <c r="S251" s="760">
        <v>1.4579090165300901E-3</v>
      </c>
      <c r="T251" s="760">
        <v>7.4692290285005569E-5</v>
      </c>
      <c r="U251" s="760">
        <v>7.4692290285005569E-5</v>
      </c>
      <c r="V251" s="760">
        <v>-1.6030372259729919E-3</v>
      </c>
      <c r="W251" s="760">
        <v>-1.2206818379980611E-3</v>
      </c>
    </row>
    <row r="252" spans="1:23" s="760" customFormat="1">
      <c r="A252" s="761">
        <v>44195</v>
      </c>
      <c r="B252" s="760">
        <v>7.4692290285005569E-5</v>
      </c>
      <c r="C252" s="760">
        <v>1.0290018433090076E-4</v>
      </c>
      <c r="D252" s="760">
        <v>7.4692290285005569E-5</v>
      </c>
      <c r="E252" s="760">
        <v>9.8812310300289141E-5</v>
      </c>
      <c r="F252" s="760">
        <v>9.1508472788381923E-5</v>
      </c>
      <c r="G252" s="760">
        <v>1.6439204723694978E-4</v>
      </c>
      <c r="H252" s="760">
        <v>-1.3254810577834064E-4</v>
      </c>
      <c r="I252" s="760">
        <v>-8.5707597356599052E-5</v>
      </c>
      <c r="J252" s="760">
        <v>7.4692290285005569E-5</v>
      </c>
      <c r="K252" s="760">
        <v>2.6781204953651994E-4</v>
      </c>
      <c r="L252" s="760">
        <v>4.2167276171611867E-4</v>
      </c>
      <c r="M252" s="760">
        <v>2.6994450833852657E-3</v>
      </c>
      <c r="N252" s="760">
        <v>3.3939031210477033E-3</v>
      </c>
      <c r="O252" s="760">
        <v>2.2723327162625928E-3</v>
      </c>
      <c r="P252" s="760">
        <v>6.4196741527067225E-4</v>
      </c>
      <c r="Q252" s="760">
        <v>3.5808099375767011E-3</v>
      </c>
      <c r="R252" s="760">
        <v>7.4692290285005569E-5</v>
      </c>
      <c r="S252" s="760">
        <v>2.7538888747482559E-3</v>
      </c>
      <c r="T252" s="760">
        <v>7.4692290285005569E-5</v>
      </c>
      <c r="U252" s="760">
        <v>7.4692290285005569E-5</v>
      </c>
      <c r="V252" s="760">
        <v>6.0985546937852853E-4</v>
      </c>
      <c r="W252" s="760">
        <v>3.3347883020515168E-2</v>
      </c>
    </row>
    <row r="253" spans="1:23" s="760" customFormat="1">
      <c r="A253" s="761">
        <v>44196</v>
      </c>
      <c r="B253" s="760">
        <v>7.4692290285005569E-5</v>
      </c>
      <c r="C253" s="760">
        <v>1.0128889451310741E-4</v>
      </c>
      <c r="D253" s="760">
        <v>7.4692290285005569E-5</v>
      </c>
      <c r="E253" s="760">
        <v>5.6540186080145105E-5</v>
      </c>
      <c r="F253" s="760">
        <v>7.9900132438748273E-5</v>
      </c>
      <c r="G253" s="760">
        <v>1.4848434800285304E-4</v>
      </c>
      <c r="H253" s="760">
        <v>1.9661426267680859E-4</v>
      </c>
      <c r="I253" s="760">
        <v>1.687087782307195E-4</v>
      </c>
      <c r="J253" s="760">
        <v>7.4692290285005569E-5</v>
      </c>
      <c r="K253" s="760">
        <v>1.4685451114559989E-4</v>
      </c>
      <c r="L253" s="760">
        <v>2.8453479328360842E-4</v>
      </c>
      <c r="M253" s="760">
        <v>1.8850286140370542E-4</v>
      </c>
      <c r="N253" s="760">
        <v>3.1596365113295555E-4</v>
      </c>
      <c r="O253" s="760">
        <v>-6.1967325383915917E-4</v>
      </c>
      <c r="P253" s="760">
        <v>2.3562201446503117E-4</v>
      </c>
      <c r="Q253" s="760">
        <v>1.8500776229690707E-4</v>
      </c>
      <c r="R253" s="760">
        <v>7.4692290285005569E-5</v>
      </c>
      <c r="S253" s="760">
        <v>-8.5745293759709185E-5</v>
      </c>
      <c r="T253" s="760">
        <v>7.4692290285005569E-5</v>
      </c>
      <c r="U253" s="760">
        <v>7.4692290285005569E-5</v>
      </c>
      <c r="V253" s="760">
        <v>3.8156757177665312E-5</v>
      </c>
      <c r="W253" s="760">
        <v>1.7149615612063851E-2</v>
      </c>
    </row>
    <row r="254" spans="1:23" s="760" customFormat="1">
      <c r="A254" s="761">
        <v>44200</v>
      </c>
      <c r="B254" s="760">
        <v>7.4692290285005569E-5</v>
      </c>
      <c r="C254" s="760">
        <v>7.6381341896469834E-5</v>
      </c>
      <c r="D254" s="760">
        <v>7.4692290285005569E-5</v>
      </c>
      <c r="E254" s="760">
        <v>1.0279452630568287E-4</v>
      </c>
      <c r="F254" s="760">
        <v>9.1105693955206846E-5</v>
      </c>
      <c r="G254" s="760">
        <v>7.9391606242928958E-5</v>
      </c>
      <c r="H254" s="760">
        <v>-7.7438877890800839E-5</v>
      </c>
      <c r="I254" s="760">
        <v>2.6351441755201321E-4</v>
      </c>
      <c r="J254" s="760">
        <v>7.4692290285005569E-5</v>
      </c>
      <c r="K254" s="760">
        <v>3.1502939165051203E-4</v>
      </c>
      <c r="L254" s="760">
        <v>2.7617186361705848E-4</v>
      </c>
      <c r="M254" s="760">
        <v>1.3340074724583761E-3</v>
      </c>
      <c r="N254" s="760">
        <v>-3.8735465471739783E-4</v>
      </c>
      <c r="O254" s="760">
        <v>-2.1198644339258665E-3</v>
      </c>
      <c r="P254" s="760">
        <v>-1.0542353467994925E-3</v>
      </c>
      <c r="Q254" s="760">
        <v>2.2711769196013254E-3</v>
      </c>
      <c r="R254" s="760">
        <v>7.4692290285005569E-5</v>
      </c>
      <c r="S254" s="760">
        <v>-2.2521678857266858E-3</v>
      </c>
      <c r="T254" s="760">
        <v>7.4692290285005569E-5</v>
      </c>
      <c r="U254" s="760">
        <v>7.4692290285005569E-5</v>
      </c>
      <c r="V254" s="760">
        <v>-1.0144700779213256E-2</v>
      </c>
      <c r="W254" s="760">
        <v>-1.4784053156146171E-2</v>
      </c>
    </row>
    <row r="255" spans="1:23" s="760" customFormat="1">
      <c r="A255" s="761">
        <v>44201</v>
      </c>
      <c r="B255" s="760">
        <v>7.4692290285005569E-5</v>
      </c>
      <c r="C255" s="760">
        <v>1.1060667315665462E-4</v>
      </c>
      <c r="D255" s="760">
        <v>7.4692290285005569E-5</v>
      </c>
      <c r="E255" s="760">
        <v>1.3704528090285883E-4</v>
      </c>
      <c r="F255" s="760">
        <v>4.1221916584399665E-5</v>
      </c>
      <c r="G255" s="760">
        <v>7.7797597641815486E-5</v>
      </c>
      <c r="H255" s="760">
        <v>3.1722612314921683E-4</v>
      </c>
      <c r="I255" s="760">
        <v>1.232712757819332E-4</v>
      </c>
      <c r="J255" s="760">
        <v>7.4692290285005569E-5</v>
      </c>
      <c r="K255" s="760">
        <v>2.0584638224985241E-4</v>
      </c>
      <c r="L255" s="760">
        <v>1.0134015187568401E-4</v>
      </c>
      <c r="M255" s="760">
        <v>4.7202777297341569E-3</v>
      </c>
      <c r="N255" s="760">
        <v>6.0490071036896076E-3</v>
      </c>
      <c r="O255" s="760">
        <v>3.3482008507790262E-3</v>
      </c>
      <c r="P255" s="760">
        <v>-2.9121579337745285E-3</v>
      </c>
      <c r="Q255" s="760">
        <v>6.7966504154304275E-4</v>
      </c>
      <c r="R255" s="760">
        <v>7.4692290285005569E-5</v>
      </c>
      <c r="S255" s="760">
        <v>1.9140872977705392E-3</v>
      </c>
      <c r="T255" s="760">
        <v>7.4692290285005569E-5</v>
      </c>
      <c r="U255" s="760">
        <v>7.4692290285005569E-5</v>
      </c>
      <c r="V255" s="760">
        <v>7.1797089983978157E-3</v>
      </c>
      <c r="W255" s="760">
        <v>6.9971337042658011E-3</v>
      </c>
    </row>
    <row r="256" spans="1:23" s="760" customFormat="1">
      <c r="A256" s="761">
        <v>44202</v>
      </c>
      <c r="B256" s="760">
        <v>7.4692290285005569E-5</v>
      </c>
      <c r="C256" s="760">
        <v>1.1575077311642978E-4</v>
      </c>
      <c r="D256" s="760">
        <v>7.4692290285005569E-5</v>
      </c>
      <c r="E256" s="760">
        <v>1.2046913306762441E-4</v>
      </c>
      <c r="F256" s="760">
        <v>1.4411870781216862E-4</v>
      </c>
      <c r="G256" s="760">
        <v>1.1113077949520545E-4</v>
      </c>
      <c r="H256" s="760">
        <v>2.1290586731836925E-4</v>
      </c>
      <c r="I256" s="760">
        <v>2.9323097801214892E-4</v>
      </c>
      <c r="J256" s="760">
        <v>7.4692290285005569E-5</v>
      </c>
      <c r="K256" s="760">
        <v>2.6550853589824008E-4</v>
      </c>
      <c r="L256" s="760">
        <v>2.1459896564368641E-4</v>
      </c>
      <c r="M256" s="760">
        <v>1.5718927384800185E-3</v>
      </c>
      <c r="N256" s="760">
        <v>4.4659724710116588E-3</v>
      </c>
      <c r="O256" s="760">
        <v>2.5154825293083327E-3</v>
      </c>
      <c r="P256" s="760">
        <v>-1.4173903559330236E-3</v>
      </c>
      <c r="Q256" s="760">
        <v>-2.315219144808367E-3</v>
      </c>
      <c r="R256" s="760">
        <v>7.4692290285005569E-5</v>
      </c>
      <c r="S256" s="760">
        <v>-1.270750654591124E-2</v>
      </c>
      <c r="T256" s="760">
        <v>7.4692290285005569E-5</v>
      </c>
      <c r="U256" s="760">
        <v>7.4692290285005569E-5</v>
      </c>
      <c r="V256" s="760">
        <v>6.0402288074425936E-3</v>
      </c>
      <c r="W256" s="760">
        <v>-1.7496860611134424E-2</v>
      </c>
    </row>
    <row r="257" spans="1:23" s="760" customFormat="1">
      <c r="A257" s="761">
        <v>44203</v>
      </c>
      <c r="B257" s="760">
        <v>7.4692290285005569E-5</v>
      </c>
      <c r="C257" s="760">
        <v>1.1369286055962213E-4</v>
      </c>
      <c r="D257" s="760">
        <v>7.4692290285005569E-5</v>
      </c>
      <c r="E257" s="760">
        <v>1.1246237220241539E-4</v>
      </c>
      <c r="F257" s="760">
        <v>-4.3259788420346723E-6</v>
      </c>
      <c r="G257" s="760">
        <v>3.7304044631514266E-4</v>
      </c>
      <c r="H257" s="760">
        <v>6.2617718333379813E-4</v>
      </c>
      <c r="I257" s="760">
        <v>2.3420529492335085E-4</v>
      </c>
      <c r="J257" s="760">
        <v>7.4692290285005569E-5</v>
      </c>
      <c r="K257" s="760">
        <v>2.7061053052657158E-4</v>
      </c>
      <c r="L257" s="760">
        <v>1.3964716716285963E-4</v>
      </c>
      <c r="M257" s="760">
        <v>4.6574768667495547E-4</v>
      </c>
      <c r="N257" s="760">
        <v>2.211486035783583E-4</v>
      </c>
      <c r="O257" s="760">
        <v>2.0760638331214221E-3</v>
      </c>
      <c r="P257" s="760">
        <v>4.1278099659007861E-3</v>
      </c>
      <c r="Q257" s="760">
        <v>-3.1875615456401496E-3</v>
      </c>
      <c r="R257" s="760">
        <v>7.4692290285005569E-5</v>
      </c>
      <c r="S257" s="760">
        <v>1.15960039911156E-2</v>
      </c>
      <c r="T257" s="760">
        <v>7.4692290285005569E-5</v>
      </c>
      <c r="U257" s="760">
        <v>7.4692290285005569E-5</v>
      </c>
      <c r="V257" s="760">
        <v>1.5801892693577901E-2</v>
      </c>
      <c r="W257" s="760">
        <v>1.1247443762781195E-2</v>
      </c>
    </row>
    <row r="258" spans="1:23" s="760" customFormat="1">
      <c r="A258" s="761">
        <v>44204</v>
      </c>
      <c r="B258" s="760">
        <v>7.4692290285005569E-5</v>
      </c>
      <c r="C258" s="760">
        <v>1.0648050295780642E-4</v>
      </c>
      <c r="D258" s="760">
        <v>7.4692290285005569E-5</v>
      </c>
      <c r="E258" s="760">
        <v>1.9578810133480395E-4</v>
      </c>
      <c r="F258" s="760">
        <v>7.2007818747721331E-6</v>
      </c>
      <c r="G258" s="760">
        <v>7.1803342941501036E-4</v>
      </c>
      <c r="H258" s="760">
        <v>5.8016548104777854E-5</v>
      </c>
      <c r="I258" s="760">
        <v>3.0676427854237076E-4</v>
      </c>
      <c r="J258" s="760">
        <v>7.4692290285005569E-5</v>
      </c>
      <c r="K258" s="760">
        <v>3.2848615162461847E-4</v>
      </c>
      <c r="L258" s="760">
        <v>3.1838403478623434E-4</v>
      </c>
      <c r="M258" s="760">
        <v>-2.7665658516540237E-4</v>
      </c>
      <c r="N258" s="760">
        <v>2.4241807939191506E-3</v>
      </c>
      <c r="O258" s="760">
        <v>4.8652017793389124E-3</v>
      </c>
      <c r="P258" s="760">
        <v>1.0490619871472706E-3</v>
      </c>
      <c r="Q258" s="760">
        <v>1.3675955979277621E-3</v>
      </c>
      <c r="R258" s="760">
        <v>7.4692290285005569E-5</v>
      </c>
      <c r="S258" s="760">
        <v>2.6449512410660292E-2</v>
      </c>
      <c r="T258" s="760">
        <v>7.4692290285005569E-5</v>
      </c>
      <c r="U258" s="760">
        <v>7.4692290285005569E-5</v>
      </c>
      <c r="V258" s="760">
        <v>5.1213505727336628E-3</v>
      </c>
      <c r="W258" s="760">
        <v>-2.4435456690259594E-2</v>
      </c>
    </row>
    <row r="259" spans="1:23" s="760" customFormat="1">
      <c r="A259" s="761">
        <v>44207</v>
      </c>
      <c r="B259" s="760">
        <v>7.4692290285005569E-5</v>
      </c>
      <c r="C259" s="760">
        <v>1.3162006255917902E-4</v>
      </c>
      <c r="D259" s="760">
        <v>7.4692290285005569E-5</v>
      </c>
      <c r="E259" s="760">
        <v>1.0557932517119006E-4</v>
      </c>
      <c r="F259" s="760">
        <v>2.8046912548784775E-4</v>
      </c>
      <c r="G259" s="760">
        <v>2.6242931850828377E-4</v>
      </c>
      <c r="H259" s="760">
        <v>1.0685334019573389E-3</v>
      </c>
      <c r="I259" s="760">
        <v>2.9648021215367137E-4</v>
      </c>
      <c r="J259" s="760">
        <v>7.4692290285005569E-5</v>
      </c>
      <c r="K259" s="760">
        <v>5.6173856362318197E-4</v>
      </c>
      <c r="L259" s="760">
        <v>1.6177942157735714E-4</v>
      </c>
      <c r="M259" s="760">
        <v>-2.0654173760710215E-3</v>
      </c>
      <c r="N259" s="760">
        <v>-3.8905640329224278E-3</v>
      </c>
      <c r="O259" s="760">
        <v>-2.3831878575700793E-3</v>
      </c>
      <c r="P259" s="760">
        <v>-6.4684953241429533E-3</v>
      </c>
      <c r="Q259" s="760">
        <v>3.4992147324646172E-3</v>
      </c>
      <c r="R259" s="760">
        <v>7.4692290285005569E-5</v>
      </c>
      <c r="S259" s="760">
        <v>-1.3996098903107268E-2</v>
      </c>
      <c r="T259" s="760">
        <v>7.4692290285005569E-5</v>
      </c>
      <c r="U259" s="760">
        <v>7.4692290285005569E-5</v>
      </c>
      <c r="V259" s="760">
        <v>-6.668393759061586E-3</v>
      </c>
      <c r="W259" s="760">
        <v>6.5641734323718115E-3</v>
      </c>
    </row>
    <row r="260" spans="1:23" s="760" customFormat="1">
      <c r="A260" s="761">
        <v>44208</v>
      </c>
      <c r="B260" s="760">
        <v>7.4692290285005569E-5</v>
      </c>
      <c r="C260" s="760">
        <v>9.6680474142907258E-5</v>
      </c>
      <c r="D260" s="760">
        <v>7.4692290285005569E-5</v>
      </c>
      <c r="E260" s="760">
        <v>2.3396191100255592E-5</v>
      </c>
      <c r="F260" s="760">
        <v>1.4945961031243016E-4</v>
      </c>
      <c r="G260" s="760">
        <v>1.0859028410226124E-4</v>
      </c>
      <c r="H260" s="760">
        <v>2.7687823994604344E-4</v>
      </c>
      <c r="I260" s="760">
        <v>2.9775060044912038E-4</v>
      </c>
      <c r="J260" s="760">
        <v>7.4692290285005569E-5</v>
      </c>
      <c r="K260" s="760">
        <v>1.7689012884192223E-4</v>
      </c>
      <c r="L260" s="760">
        <v>2.2096863477427675E-5</v>
      </c>
      <c r="M260" s="760">
        <v>4.8018801278166823E-3</v>
      </c>
      <c r="N260" s="760">
        <v>4.2382347814184929E-3</v>
      </c>
      <c r="O260" s="760">
        <v>6.9890795631821767E-4</v>
      </c>
      <c r="P260" s="760">
        <v>1.8675883617171873E-3</v>
      </c>
      <c r="Q260" s="760">
        <v>-3.7401591245704857E-3</v>
      </c>
      <c r="R260" s="760">
        <v>7.4692290285005569E-5</v>
      </c>
      <c r="S260" s="760">
        <v>1.6893590386575674E-2</v>
      </c>
      <c r="T260" s="760">
        <v>7.4692290285005569E-5</v>
      </c>
      <c r="U260" s="760">
        <v>7.4692290285005569E-5</v>
      </c>
      <c r="V260" s="760">
        <v>2.9972205348625103E-3</v>
      </c>
      <c r="W260" s="760">
        <v>-4.6336021966707497E-3</v>
      </c>
    </row>
    <row r="261" spans="1:23" s="760" customFormat="1">
      <c r="A261" s="761">
        <v>44209</v>
      </c>
      <c r="B261" s="760">
        <v>7.4692290285005569E-5</v>
      </c>
      <c r="C261" s="760">
        <v>6.4151244823174025E-5</v>
      </c>
      <c r="D261" s="760">
        <v>7.4692290285005569E-5</v>
      </c>
      <c r="E261" s="760">
        <v>9.5865076751966427E-5</v>
      </c>
      <c r="F261" s="760">
        <v>3.0036657514909137E-4</v>
      </c>
      <c r="G261" s="760">
        <v>2.3776312452450377E-4</v>
      </c>
      <c r="H261" s="760">
        <v>6.5659914325211233E-4</v>
      </c>
      <c r="I261" s="760">
        <v>3.7215020669023602E-4</v>
      </c>
      <c r="J261" s="760">
        <v>7.4692290285005569E-5</v>
      </c>
      <c r="K261" s="760">
        <v>1.9973488391866745E-4</v>
      </c>
      <c r="L261" s="760">
        <v>3.5482489527360883E-4</v>
      </c>
      <c r="M261" s="760">
        <v>-2.07637849505804E-3</v>
      </c>
      <c r="N261" s="760">
        <v>-2.1339629449569353E-3</v>
      </c>
      <c r="O261" s="760">
        <v>-1.3662270930203668E-4</v>
      </c>
      <c r="P261" s="760">
        <v>-2.2970007602196585E-3</v>
      </c>
      <c r="Q261" s="760">
        <v>-1.5776424368826314E-3</v>
      </c>
      <c r="R261" s="760">
        <v>7.4692290285005569E-5</v>
      </c>
      <c r="S261" s="760">
        <v>-3.3165017655069073E-3</v>
      </c>
      <c r="T261" s="760">
        <v>7.4692290285005569E-5</v>
      </c>
      <c r="U261" s="760">
        <v>7.4692290285005569E-5</v>
      </c>
      <c r="V261" s="760">
        <v>1.9659896095955975E-3</v>
      </c>
      <c r="W261" s="760">
        <v>-6.5517241379310365E-3</v>
      </c>
    </row>
    <row r="262" spans="1:23" s="760" customFormat="1">
      <c r="A262" s="761">
        <v>44210</v>
      </c>
      <c r="B262" s="760">
        <v>7.4692290285005569E-5</v>
      </c>
      <c r="C262" s="760">
        <v>7.9162178070246725E-5</v>
      </c>
      <c r="D262" s="760">
        <v>7.4692290285005569E-5</v>
      </c>
      <c r="E262" s="760">
        <v>8.6726755375243769E-5</v>
      </c>
      <c r="F262" s="760">
        <v>2.5209018506000547E-4</v>
      </c>
      <c r="G262" s="760">
        <v>1.656022693057313E-4</v>
      </c>
      <c r="H262" s="760">
        <v>2.9245510368802741E-4</v>
      </c>
      <c r="I262" s="760">
        <v>1.2991810311802077E-4</v>
      </c>
      <c r="J262" s="760">
        <v>7.4692290285005569E-5</v>
      </c>
      <c r="K262" s="760">
        <v>1.8830025044680454E-4</v>
      </c>
      <c r="L262" s="760">
        <v>1.482267206172061E-4</v>
      </c>
      <c r="M262" s="760">
        <v>1.6690196136337487E-3</v>
      </c>
      <c r="N262" s="760">
        <v>4.2040577142603563E-3</v>
      </c>
      <c r="O262" s="760">
        <v>1.2042584483775709E-3</v>
      </c>
      <c r="P262" s="760">
        <v>-2.43234159313932E-5</v>
      </c>
      <c r="Q262" s="760">
        <v>-4.8989834934646259E-3</v>
      </c>
      <c r="R262" s="760">
        <v>7.4692290285005569E-5</v>
      </c>
      <c r="S262" s="760">
        <v>1.3172611173851712E-2</v>
      </c>
      <c r="T262" s="760">
        <v>7.4692290285005569E-5</v>
      </c>
      <c r="U262" s="760">
        <v>7.4692290285005569E-5</v>
      </c>
      <c r="V262" s="760">
        <v>-4.6479459610839768E-3</v>
      </c>
      <c r="W262" s="760">
        <v>-1.2408885803540382E-2</v>
      </c>
    </row>
    <row r="263" spans="1:23" s="760" customFormat="1">
      <c r="A263" s="761">
        <v>44211</v>
      </c>
      <c r="B263" s="760">
        <v>7.4692290285005569E-5</v>
      </c>
      <c r="C263" s="760">
        <v>7.9333590730978898E-5</v>
      </c>
      <c r="D263" s="760">
        <v>7.4692290285005569E-5</v>
      </c>
      <c r="E263" s="760">
        <v>7.4738287626052724E-5</v>
      </c>
      <c r="F263" s="760">
        <v>2.023890132782924E-4</v>
      </c>
      <c r="G263" s="760">
        <v>3.8502094244563523E-4</v>
      </c>
      <c r="H263" s="760">
        <v>-1.5335799593763078E-4</v>
      </c>
      <c r="I263" s="760">
        <v>2.6909911560530908E-3</v>
      </c>
      <c r="J263" s="760">
        <v>7.4692290285005569E-5</v>
      </c>
      <c r="K263" s="760">
        <v>2.5965297641983298E-4</v>
      </c>
      <c r="L263" s="760">
        <v>1.2664578397125759E-4</v>
      </c>
      <c r="M263" s="760">
        <v>-3.5233476486128401E-3</v>
      </c>
      <c r="N263" s="760">
        <v>-2.9927595163153908E-3</v>
      </c>
      <c r="O263" s="760">
        <v>-3.2006976750771354E-3</v>
      </c>
      <c r="P263" s="760">
        <v>-2.2460804973957194E-3</v>
      </c>
      <c r="Q263" s="760">
        <v>7.030682214685946E-4</v>
      </c>
      <c r="R263" s="760">
        <v>7.4692290285005569E-5</v>
      </c>
      <c r="S263" s="760">
        <v>-1.8033080836786008E-2</v>
      </c>
      <c r="T263" s="760">
        <v>7.4692290285005569E-5</v>
      </c>
      <c r="U263" s="760">
        <v>7.4692290285005569E-5</v>
      </c>
      <c r="V263" s="760">
        <v>-9.1102850336388652E-3</v>
      </c>
      <c r="W263" s="760">
        <v>-5.5355416922940881E-3</v>
      </c>
    </row>
    <row r="264" spans="1:23" s="760" customFormat="1">
      <c r="A264" s="761">
        <v>44214</v>
      </c>
      <c r="B264" s="760">
        <v>7.4692290285005569E-5</v>
      </c>
      <c r="C264" s="760">
        <v>7.817247673225225E-5</v>
      </c>
      <c r="D264" s="760">
        <v>7.4692290285005569E-5</v>
      </c>
      <c r="E264" s="760">
        <v>8.443083916254146E-5</v>
      </c>
      <c r="F264" s="760">
        <v>3.1678832628667664E-4</v>
      </c>
      <c r="G264" s="760">
        <v>1.7026264002106828E-4</v>
      </c>
      <c r="H264" s="760">
        <v>8.5844172293958465E-4</v>
      </c>
      <c r="I264" s="760">
        <v>2.8578917209021171E-4</v>
      </c>
      <c r="J264" s="760">
        <v>7.4692290285005569E-5</v>
      </c>
      <c r="K264" s="760">
        <v>-8.6856284313707732E-6</v>
      </c>
      <c r="L264" s="760">
        <v>2.9126276944024809E-4</v>
      </c>
      <c r="M264" s="760">
        <v>7.0423321985257914E-5</v>
      </c>
      <c r="N264" s="760">
        <v>-3.0366621952484518E-3</v>
      </c>
      <c r="O264" s="760">
        <v>-6.5389813619154413E-4</v>
      </c>
      <c r="P264" s="760">
        <v>8.8806010210840114E-4</v>
      </c>
      <c r="Q264" s="760">
        <v>-7.9019196830509841E-4</v>
      </c>
      <c r="R264" s="760">
        <v>7.4692290285005569E-5</v>
      </c>
      <c r="S264" s="760">
        <v>4.3086488659298539E-3</v>
      </c>
      <c r="T264" s="760">
        <v>7.4692290285005569E-5</v>
      </c>
      <c r="U264" s="760">
        <v>7.4692290285005569E-5</v>
      </c>
      <c r="V264" s="760">
        <v>1.0458861599393909E-3</v>
      </c>
      <c r="W264" s="760">
        <v>-9.7190316310302727E-3</v>
      </c>
    </row>
    <row r="265" spans="1:23" s="760" customFormat="1">
      <c r="A265" s="761">
        <v>44215</v>
      </c>
      <c r="B265" s="760">
        <v>7.4692290285005569E-5</v>
      </c>
      <c r="C265" s="760">
        <v>8.545005040394571E-5</v>
      </c>
      <c r="D265" s="760">
        <v>7.4692290285005569E-5</v>
      </c>
      <c r="E265" s="760">
        <v>1.3176944112647249E-4</v>
      </c>
      <c r="F265" s="760">
        <v>2.5861657575454444E-5</v>
      </c>
      <c r="G265" s="760">
        <v>2.6603957338666717E-4</v>
      </c>
      <c r="H265" s="760">
        <v>2.5706445248463439E-5</v>
      </c>
      <c r="I265" s="760">
        <v>1.9736629086208879E-4</v>
      </c>
      <c r="J265" s="760">
        <v>7.4692290285005569E-5</v>
      </c>
      <c r="K265" s="760">
        <v>7.0231290461264528E-4</v>
      </c>
      <c r="L265" s="760">
        <v>8.3767466708128957E-4</v>
      </c>
      <c r="M265" s="760">
        <v>1.0808525306194028E-3</v>
      </c>
      <c r="N265" s="760">
        <v>-2.2401411703206753E-3</v>
      </c>
      <c r="O265" s="760">
        <v>2.4160603776330891E-3</v>
      </c>
      <c r="P265" s="760">
        <v>1.7681474792459184E-3</v>
      </c>
      <c r="Q265" s="760">
        <v>1.597529498831296E-4</v>
      </c>
      <c r="R265" s="760">
        <v>7.4692290285005569E-5</v>
      </c>
      <c r="S265" s="760">
        <v>-1.0040938227203755E-3</v>
      </c>
      <c r="T265" s="760">
        <v>7.4692290285005569E-5</v>
      </c>
      <c r="U265" s="760">
        <v>7.4692290285005569E-5</v>
      </c>
      <c r="V265" s="760">
        <v>7.9224670926860696E-3</v>
      </c>
      <c r="W265" s="760">
        <v>-9.992862241256284E-3</v>
      </c>
    </row>
    <row r="266" spans="1:23" s="760" customFormat="1">
      <c r="A266" s="761">
        <v>44216</v>
      </c>
      <c r="B266" s="760">
        <v>7.4692290285005569E-5</v>
      </c>
      <c r="C266" s="760">
        <v>1.0835774861361891E-4</v>
      </c>
      <c r="D266" s="760">
        <v>7.4692290285005569E-5</v>
      </c>
      <c r="E266" s="760">
        <v>8.3271877546975404E-5</v>
      </c>
      <c r="F266" s="760">
        <v>5.4951151159166045E-5</v>
      </c>
      <c r="G266" s="760">
        <v>1.9789346365794991E-4</v>
      </c>
      <c r="H266" s="760">
        <v>6.8169762977832171E-4</v>
      </c>
      <c r="I266" s="760">
        <v>2.0070954738704572E-4</v>
      </c>
      <c r="J266" s="760">
        <v>7.4692290285005569E-5</v>
      </c>
      <c r="K266" s="760">
        <v>2.3091032793920441E-4</v>
      </c>
      <c r="L266" s="760">
        <v>2.087822635425951E-4</v>
      </c>
      <c r="M266" s="760">
        <v>1.6211829856518367E-3</v>
      </c>
      <c r="N266" s="760">
        <v>2.0701080335052691E-3</v>
      </c>
      <c r="O266" s="760">
        <v>2.9166704474308247E-3</v>
      </c>
      <c r="P266" s="760">
        <v>4.8477652232934432E-3</v>
      </c>
      <c r="Q266" s="760">
        <v>1.7323908709601099E-3</v>
      </c>
      <c r="R266" s="760">
        <v>7.4692290285005569E-5</v>
      </c>
      <c r="S266" s="760">
        <v>-3.9680220365586605E-3</v>
      </c>
      <c r="T266" s="760">
        <v>7.4692290285005569E-5</v>
      </c>
      <c r="U266" s="760">
        <v>7.4692290285005569E-5</v>
      </c>
      <c r="V266" s="760">
        <v>1.552102802267985E-2</v>
      </c>
      <c r="W266" s="760">
        <v>3.199351117519833E-2</v>
      </c>
    </row>
    <row r="267" spans="1:23" s="760" customFormat="1">
      <c r="A267" s="761">
        <v>44217</v>
      </c>
      <c r="B267" s="760">
        <v>7.4692290285005569E-5</v>
      </c>
      <c r="C267" s="760">
        <v>8.4811834510256645E-5</v>
      </c>
      <c r="D267" s="760">
        <v>7.4692290285005569E-5</v>
      </c>
      <c r="E267" s="760">
        <v>6.7866632372126645E-5</v>
      </c>
      <c r="F267" s="760">
        <v>5.3416428376307223E-5</v>
      </c>
      <c r="G267" s="760">
        <v>2.3584233702345081E-4</v>
      </c>
      <c r="H267" s="760">
        <v>6.0614443725404143E-4</v>
      </c>
      <c r="I267" s="760">
        <v>1.330387994085136E-4</v>
      </c>
      <c r="J267" s="760">
        <v>7.4692290285005569E-5</v>
      </c>
      <c r="K267" s="760">
        <v>1.9598287499356104E-4</v>
      </c>
      <c r="L267" s="760">
        <v>2.4439796867814501E-4</v>
      </c>
      <c r="M267" s="760">
        <v>-9.3156465134747179E-4</v>
      </c>
      <c r="N267" s="760">
        <v>1.0346993659755555E-3</v>
      </c>
      <c r="O267" s="760">
        <v>-7.3171214421630104E-4</v>
      </c>
      <c r="P267" s="760">
        <v>4.3049196416355962E-4</v>
      </c>
      <c r="Q267" s="760">
        <v>4.7994787492369184E-3</v>
      </c>
      <c r="R267" s="760">
        <v>7.4692290285005569E-5</v>
      </c>
      <c r="S267" s="760">
        <v>-1.2071281459730243E-2</v>
      </c>
      <c r="T267" s="760">
        <v>7.4692290285005569E-5</v>
      </c>
      <c r="U267" s="760">
        <v>7.4692290285005569E-5</v>
      </c>
      <c r="V267" s="760">
        <v>4.2212657104578888E-4</v>
      </c>
      <c r="W267" s="760">
        <v>-3.4494803947253572E-2</v>
      </c>
    </row>
    <row r="268" spans="1:23" s="760" customFormat="1">
      <c r="A268" s="761">
        <v>44218</v>
      </c>
      <c r="B268" s="760">
        <v>7.4692290285005569E-5</v>
      </c>
      <c r="C268" s="760">
        <v>7.7966990303712791E-5</v>
      </c>
      <c r="D268" s="760">
        <v>7.4692290285005569E-5</v>
      </c>
      <c r="E268" s="760">
        <v>1.3173216968032087E-4</v>
      </c>
      <c r="F268" s="760">
        <v>2.668884969747598E-4</v>
      </c>
      <c r="G268" s="760">
        <v>6.812495747134939E-4</v>
      </c>
      <c r="H268" s="760">
        <v>1.7753667371513959E-3</v>
      </c>
      <c r="I268" s="760">
        <v>2.407324526374488E-4</v>
      </c>
      <c r="J268" s="760">
        <v>7.4692290285005569E-5</v>
      </c>
      <c r="K268" s="760">
        <v>1.9610816953408161E-4</v>
      </c>
      <c r="L268" s="760">
        <v>1.3760624494096874E-4</v>
      </c>
      <c r="M268" s="760">
        <v>-5.3323431677457789E-3</v>
      </c>
      <c r="N268" s="760">
        <v>-8.2338303032976068E-3</v>
      </c>
      <c r="O268" s="760">
        <v>-2.1656204499760356E-3</v>
      </c>
      <c r="P268" s="760">
        <v>-2.3693743442892989E-3</v>
      </c>
      <c r="Q268" s="760">
        <v>1.5669979002512768E-3</v>
      </c>
      <c r="R268" s="760">
        <v>7.4692290285005569E-5</v>
      </c>
      <c r="S268" s="760">
        <v>-8.300754952616618E-3</v>
      </c>
      <c r="T268" s="760">
        <v>7.4692290285005569E-5</v>
      </c>
      <c r="U268" s="760">
        <v>7.4692290285005569E-5</v>
      </c>
      <c r="V268" s="760">
        <v>-3.5098777563540295E-3</v>
      </c>
      <c r="W268" s="760">
        <v>2.2612156295224395E-2</v>
      </c>
    </row>
    <row r="269" spans="1:23" s="760" customFormat="1">
      <c r="A269" s="761">
        <v>44221</v>
      </c>
      <c r="B269" s="760">
        <v>7.4692290285005569E-5</v>
      </c>
      <c r="C269" s="760">
        <v>8.5685968119308953E-5</v>
      </c>
      <c r="D269" s="760">
        <v>7.4692290285005569E-5</v>
      </c>
      <c r="E269" s="760">
        <v>5.8159790031764302E-5</v>
      </c>
      <c r="F269" s="760">
        <v>-1.093230790814026E-4</v>
      </c>
      <c r="G269" s="760">
        <v>1.3599901954197691E-4</v>
      </c>
      <c r="H269" s="760">
        <v>2.0501770988312629E-4</v>
      </c>
      <c r="I269" s="760">
        <v>1.3366513965840099E-4</v>
      </c>
      <c r="J269" s="760">
        <v>7.4692290285005569E-5</v>
      </c>
      <c r="K269" s="760">
        <v>5.1987935002051344E-4</v>
      </c>
      <c r="L269" s="760">
        <v>2.371697706320397E-4</v>
      </c>
      <c r="M269" s="760">
        <v>4.5541689009054309E-5</v>
      </c>
      <c r="N269" s="760">
        <v>8.4545115951906169E-5</v>
      </c>
      <c r="O269" s="760">
        <v>-5.3308108390104358E-5</v>
      </c>
      <c r="P269" s="760">
        <v>-1.5609135874905533E-3</v>
      </c>
      <c r="Q269" s="760">
        <v>3.7907361081224167E-6</v>
      </c>
      <c r="R269" s="760">
        <v>7.4692290285005569E-5</v>
      </c>
      <c r="S269" s="760">
        <v>-8.0996260207188975E-5</v>
      </c>
      <c r="T269" s="760">
        <v>7.4692290285005569E-5</v>
      </c>
      <c r="U269" s="760">
        <v>7.4692290285005569E-5</v>
      </c>
      <c r="V269" s="760">
        <v>3.829062685234419E-5</v>
      </c>
      <c r="W269" s="760">
        <v>6.9874402971872307E-3</v>
      </c>
    </row>
    <row r="270" spans="1:23" s="760" customFormat="1">
      <c r="A270" s="761">
        <v>44222</v>
      </c>
      <c r="B270" s="760">
        <v>7.4692290285005569E-5</v>
      </c>
      <c r="C270" s="760">
        <v>7.6089723368033546E-5</v>
      </c>
      <c r="D270" s="760">
        <v>7.4692290285005569E-5</v>
      </c>
      <c r="E270" s="760">
        <v>1.2771603252414998E-4</v>
      </c>
      <c r="F270" s="760">
        <v>1.0870040587085406E-4</v>
      </c>
      <c r="G270" s="760">
        <v>3.9687339659599807E-4</v>
      </c>
      <c r="H270" s="760">
        <v>1.4338443436301418E-4</v>
      </c>
      <c r="I270" s="760">
        <v>2.2615745638354667E-4</v>
      </c>
      <c r="J270" s="760">
        <v>7.4692290285005569E-5</v>
      </c>
      <c r="K270" s="760">
        <v>2.5166654452757342E-4</v>
      </c>
      <c r="L270" s="760">
        <v>3.797674385164207E-5</v>
      </c>
      <c r="M270" s="760">
        <v>1.3622452932218199E-3</v>
      </c>
      <c r="N270" s="760">
        <v>-3.8600349716350069E-3</v>
      </c>
      <c r="O270" s="760">
        <v>-1.9991606361017267E-3</v>
      </c>
      <c r="P270" s="760">
        <v>5.6404027798606649E-4</v>
      </c>
      <c r="Q270" s="760">
        <v>-3.9554006338516912E-3</v>
      </c>
      <c r="R270" s="760">
        <v>7.4692290285005569E-5</v>
      </c>
      <c r="S270" s="760">
        <v>-9.8714817309153435E-3</v>
      </c>
      <c r="T270" s="760">
        <v>7.4692290285005569E-5</v>
      </c>
      <c r="U270" s="760">
        <v>7.4692290285005569E-5</v>
      </c>
      <c r="V270" s="760">
        <v>5.5571495559698647E-3</v>
      </c>
      <c r="W270" s="760">
        <v>1.2296881862099207E-2</v>
      </c>
    </row>
    <row r="271" spans="1:23" s="760" customFormat="1">
      <c r="A271" s="761">
        <v>44223</v>
      </c>
      <c r="B271" s="760">
        <v>7.4692290285005569E-5</v>
      </c>
      <c r="C271" s="760">
        <v>7.9812668392298391E-5</v>
      </c>
      <c r="D271" s="760">
        <v>7.4692290285005569E-5</v>
      </c>
      <c r="E271" s="760">
        <v>9.9765408767327202E-5</v>
      </c>
      <c r="F271" s="760">
        <v>2.4411134826829439E-4</v>
      </c>
      <c r="G271" s="760">
        <v>9.9574123056056507E-5</v>
      </c>
      <c r="H271" s="760">
        <v>1.7982067198762941E-4</v>
      </c>
      <c r="I271" s="760">
        <v>5.0907712610159805E-4</v>
      </c>
      <c r="J271" s="760">
        <v>7.4692290285005569E-5</v>
      </c>
      <c r="K271" s="760">
        <v>5.0942089310890282E-5</v>
      </c>
      <c r="L271" s="760">
        <v>3.2500059536344494E-4</v>
      </c>
      <c r="M271" s="760">
        <v>-8.9197989439453451E-3</v>
      </c>
      <c r="N271" s="760">
        <v>-3.8053553523837991E-3</v>
      </c>
      <c r="O271" s="760">
        <v>-8.6019611130211393E-3</v>
      </c>
      <c r="P271" s="760">
        <v>-2.9324346242675103E-3</v>
      </c>
      <c r="Q271" s="760">
        <v>2.9616417079081359E-4</v>
      </c>
      <c r="R271" s="760">
        <v>7.4692290285005569E-5</v>
      </c>
      <c r="S271" s="760">
        <v>-7.3817439910880411E-3</v>
      </c>
      <c r="T271" s="760">
        <v>7.4692290285005569E-5</v>
      </c>
      <c r="U271" s="760">
        <v>7.4692290285005569E-5</v>
      </c>
      <c r="V271" s="760">
        <v>-2.7879695686134132E-2</v>
      </c>
      <c r="W271" s="760">
        <v>-5.4663774403470589E-3</v>
      </c>
    </row>
    <row r="272" spans="1:23" s="760" customFormat="1">
      <c r="A272" s="761">
        <v>44224</v>
      </c>
      <c r="B272" s="760">
        <v>7.4692290285005569E-5</v>
      </c>
      <c r="C272" s="760">
        <v>6.8709761180230089E-5</v>
      </c>
      <c r="D272" s="760">
        <v>7.4692290285005569E-5</v>
      </c>
      <c r="E272" s="760">
        <v>7.4674084672432528E-5</v>
      </c>
      <c r="F272" s="760">
        <v>1.6254487964673103E-4</v>
      </c>
      <c r="G272" s="760">
        <v>1.1141709106565756E-4</v>
      </c>
      <c r="H272" s="760">
        <v>7.6348474138843159E-5</v>
      </c>
      <c r="I272" s="760">
        <v>2.7983547989940405E-6</v>
      </c>
      <c r="J272" s="760">
        <v>7.4692290285005569E-5</v>
      </c>
      <c r="K272" s="760">
        <v>7.0767467667720574E-4</v>
      </c>
      <c r="L272" s="760">
        <v>2.343356287577425E-4</v>
      </c>
      <c r="M272" s="760">
        <v>4.8795217845836181E-3</v>
      </c>
      <c r="N272" s="760">
        <v>-5.1274748421070715E-4</v>
      </c>
      <c r="O272" s="760">
        <v>4.562708001591087E-3</v>
      </c>
      <c r="P272" s="760">
        <v>2.5037683139073064E-3</v>
      </c>
      <c r="Q272" s="760">
        <v>1.7248490629329094E-3</v>
      </c>
      <c r="R272" s="760">
        <v>7.4692290285005569E-5</v>
      </c>
      <c r="S272" s="760">
        <v>2.2691381361287233E-2</v>
      </c>
      <c r="T272" s="760">
        <v>7.4692290285005569E-5</v>
      </c>
      <c r="U272" s="760">
        <v>7.4692290285005569E-5</v>
      </c>
      <c r="V272" s="760">
        <v>1.000401615516866E-2</v>
      </c>
      <c r="W272" s="760">
        <v>1.0469377072064079E-2</v>
      </c>
    </row>
    <row r="273" spans="1:23" s="760" customFormat="1">
      <c r="A273" s="761">
        <v>44225</v>
      </c>
      <c r="B273" s="760">
        <v>7.4692290285005569E-5</v>
      </c>
      <c r="C273" s="760">
        <v>7.9268218530881285E-5</v>
      </c>
      <c r="D273" s="760">
        <v>7.4692290285005569E-5</v>
      </c>
      <c r="E273" s="760">
        <v>1.7726645998883406E-4</v>
      </c>
      <c r="F273" s="760">
        <v>-4.4704298097664186E-5</v>
      </c>
      <c r="G273" s="760">
        <v>2.1332810811158787E-4</v>
      </c>
      <c r="H273" s="760">
        <v>-2.9995271681326763E-4</v>
      </c>
      <c r="I273" s="760">
        <v>2.0234943421781892E-4</v>
      </c>
      <c r="J273" s="760">
        <v>7.4692290285005569E-5</v>
      </c>
      <c r="K273" s="760">
        <v>2.1202970769085283E-4</v>
      </c>
      <c r="L273" s="760">
        <v>1.1923513874623204E-4</v>
      </c>
      <c r="M273" s="760">
        <v>-1.3761964355295753E-2</v>
      </c>
      <c r="N273" s="760">
        <v>-3.4031452839633491E-4</v>
      </c>
      <c r="O273" s="760">
        <v>-6.4118438516026499E-3</v>
      </c>
      <c r="P273" s="760">
        <v>-2.0132496152404089E-3</v>
      </c>
      <c r="Q273" s="760">
        <v>3.3027927207252006E-3</v>
      </c>
      <c r="R273" s="760">
        <v>7.4692290285005569E-5</v>
      </c>
      <c r="S273" s="760">
        <v>-2.35403387439862E-2</v>
      </c>
      <c r="T273" s="760">
        <v>7.4692290285005569E-5</v>
      </c>
      <c r="U273" s="760">
        <v>7.4692290285005569E-5</v>
      </c>
      <c r="V273" s="760">
        <v>-1.8150806619972593E-2</v>
      </c>
      <c r="W273" s="760">
        <v>-5.5258159212570046E-3</v>
      </c>
    </row>
    <row r="274" spans="1:23" s="760" customFormat="1">
      <c r="A274" s="761">
        <v>44228</v>
      </c>
      <c r="B274" s="760">
        <v>7.4692290285005569E-5</v>
      </c>
      <c r="C274" s="760">
        <v>8.0060768075540523E-5</v>
      </c>
      <c r="D274" s="760">
        <v>7.4692290285005569E-5</v>
      </c>
      <c r="E274" s="760">
        <v>-6.8386511443696563E-6</v>
      </c>
      <c r="F274" s="760">
        <v>1.6606968867716176E-4</v>
      </c>
      <c r="G274" s="760">
        <v>2.5277938836865133E-4</v>
      </c>
      <c r="H274" s="760">
        <v>3.9414478218979809E-6</v>
      </c>
      <c r="I274" s="760">
        <v>2.316369584147715E-4</v>
      </c>
      <c r="J274" s="760">
        <v>7.4692290285005569E-5</v>
      </c>
      <c r="K274" s="760">
        <v>5.6382228047247018E-4</v>
      </c>
      <c r="L274" s="760">
        <v>1.8050127961144469E-4</v>
      </c>
      <c r="M274" s="760">
        <v>1.2766357521999172E-2</v>
      </c>
      <c r="N274" s="760">
        <v>8.6014418738040721E-3</v>
      </c>
      <c r="O274" s="760">
        <v>6.4371409652896894E-3</v>
      </c>
      <c r="P274" s="760">
        <v>3.0615159434979056E-3</v>
      </c>
      <c r="Q274" s="760">
        <v>6.4876060913350297E-3</v>
      </c>
      <c r="R274" s="760">
        <v>7.4692290285005569E-5</v>
      </c>
      <c r="S274" s="760">
        <v>2.095009032773798E-2</v>
      </c>
      <c r="T274" s="760">
        <v>7.4692290285005569E-5</v>
      </c>
      <c r="U274" s="760">
        <v>7.4692290285005569E-5</v>
      </c>
      <c r="V274" s="760">
        <v>1.4478528047948247E-2</v>
      </c>
      <c r="W274" s="760">
        <v>-2.3441569716965427E-3</v>
      </c>
    </row>
    <row r="275" spans="1:23" s="760" customFormat="1">
      <c r="A275" s="761">
        <v>44229</v>
      </c>
      <c r="B275" s="760">
        <v>7.4692290285005569E-5</v>
      </c>
      <c r="C275" s="760">
        <v>5.9108872508151222E-5</v>
      </c>
      <c r="D275" s="760">
        <v>7.4692290285005569E-5</v>
      </c>
      <c r="E275" s="760">
        <v>4.046229597887141E-5</v>
      </c>
      <c r="F275" s="760">
        <v>2.846830168765635E-4</v>
      </c>
      <c r="G275" s="760">
        <v>2.1006976527471188E-4</v>
      </c>
      <c r="H275" s="760">
        <v>2.6062720997321875E-4</v>
      </c>
      <c r="I275" s="760">
        <v>1.8181363976532694E-4</v>
      </c>
      <c r="J275" s="760">
        <v>7.4692290285005569E-5</v>
      </c>
      <c r="K275" s="760">
        <v>7.8786135077058006E-5</v>
      </c>
      <c r="L275" s="760">
        <v>2.3957230100002391E-4</v>
      </c>
      <c r="M275" s="760">
        <v>8.9338897282973395E-3</v>
      </c>
      <c r="N275" s="760">
        <v>4.3047609876576409E-3</v>
      </c>
      <c r="O275" s="760">
        <v>3.6655996256798051E-3</v>
      </c>
      <c r="P275" s="760">
        <v>2.0964081534859957E-3</v>
      </c>
      <c r="Q275" s="760">
        <v>3.0403909439959964E-3</v>
      </c>
      <c r="R275" s="760">
        <v>7.4692290285005569E-5</v>
      </c>
      <c r="S275" s="760">
        <v>1.5799605095048186E-2</v>
      </c>
      <c r="T275" s="760">
        <v>7.4692290285005569E-5</v>
      </c>
      <c r="U275" s="760">
        <v>7.4692290285005569E-5</v>
      </c>
      <c r="V275" s="760">
        <v>1.3740962504490861E-2</v>
      </c>
      <c r="W275" s="760">
        <v>-8.6154381690017878E-3</v>
      </c>
    </row>
    <row r="276" spans="1:23" s="760" customFormat="1">
      <c r="A276" s="761">
        <v>44230</v>
      </c>
      <c r="B276" s="760">
        <v>7.4692290285005569E-5</v>
      </c>
      <c r="C276" s="760">
        <v>7.4458577867808629E-5</v>
      </c>
      <c r="D276" s="760">
        <v>7.4692290285005569E-5</v>
      </c>
      <c r="E276" s="760">
        <v>5.2997764406148562E-5</v>
      </c>
      <c r="F276" s="760">
        <v>2.5454015165182753E-4</v>
      </c>
      <c r="G276" s="760">
        <v>2.4476672941098343E-4</v>
      </c>
      <c r="H276" s="760">
        <v>2.443051292255749E-4</v>
      </c>
      <c r="I276" s="760">
        <v>2.0251418467220894E-4</v>
      </c>
      <c r="J276" s="760">
        <v>7.4692290285005569E-5</v>
      </c>
      <c r="K276" s="760">
        <v>2.9936372758210261E-4</v>
      </c>
      <c r="L276" s="760">
        <v>1.9888198773410082E-4</v>
      </c>
      <c r="M276" s="760">
        <v>4.7225401859427585E-3</v>
      </c>
      <c r="N276" s="760">
        <v>4.2545725984757254E-3</v>
      </c>
      <c r="O276" s="760">
        <v>1.2791838693209101E-3</v>
      </c>
      <c r="P276" s="760">
        <v>1.7253154678051885E-3</v>
      </c>
      <c r="Q276" s="760">
        <v>3.2418442682669024E-4</v>
      </c>
      <c r="R276" s="760">
        <v>7.4692290285005569E-5</v>
      </c>
      <c r="S276" s="760">
        <v>1.6554581057166118E-2</v>
      </c>
      <c r="T276" s="760">
        <v>7.4692290285005569E-5</v>
      </c>
      <c r="U276" s="760">
        <v>7.4692290285005569E-5</v>
      </c>
      <c r="V276" s="760">
        <v>8.7687861141949597E-4</v>
      </c>
      <c r="W276" s="760">
        <v>8.6025280898875955E-3</v>
      </c>
    </row>
    <row r="277" spans="1:23" s="760" customFormat="1">
      <c r="A277" s="761">
        <v>44231</v>
      </c>
      <c r="B277" s="760">
        <v>7.4692290285005569E-5</v>
      </c>
      <c r="C277" s="760">
        <v>5.8657277242746275E-5</v>
      </c>
      <c r="D277" s="760">
        <v>7.4692290285005569E-5</v>
      </c>
      <c r="E277" s="760">
        <v>5.1285441089010675E-5</v>
      </c>
      <c r="F277" s="760">
        <v>2.1039313710491392E-4</v>
      </c>
      <c r="G277" s="760">
        <v>2.3207680321313262E-4</v>
      </c>
      <c r="H277" s="760">
        <v>5.5496901628182549E-4</v>
      </c>
      <c r="I277" s="760">
        <v>5.1206431628081361E-4</v>
      </c>
      <c r="J277" s="760">
        <v>7.4692290285005569E-5</v>
      </c>
      <c r="K277" s="760">
        <v>2.4549130089179805E-4</v>
      </c>
      <c r="L277" s="760">
        <v>9.3723251431310217E-5</v>
      </c>
      <c r="M277" s="760">
        <v>1.3177743564485311E-4</v>
      </c>
      <c r="N277" s="760">
        <v>3.6318399932289136E-3</v>
      </c>
      <c r="O277" s="760">
        <v>2.5670230935552762E-3</v>
      </c>
      <c r="P277" s="760">
        <v>8.3180456196596531E-4</v>
      </c>
      <c r="Q277" s="760">
        <v>5.5254685643157941E-3</v>
      </c>
      <c r="R277" s="760">
        <v>7.4692290285005569E-5</v>
      </c>
      <c r="S277" s="760">
        <v>1.1904872599266536E-3</v>
      </c>
      <c r="T277" s="760">
        <v>7.4692290285005569E-5</v>
      </c>
      <c r="U277" s="760">
        <v>7.4692290285005569E-5</v>
      </c>
      <c r="V277" s="760">
        <v>7.9166389455975761E-3</v>
      </c>
      <c r="W277" s="760">
        <v>1.3054830287204666E-3</v>
      </c>
    </row>
    <row r="278" spans="1:23" s="760" customFormat="1">
      <c r="A278" s="761">
        <v>44232</v>
      </c>
      <c r="B278" s="760">
        <v>7.4692290285005569E-5</v>
      </c>
      <c r="C278" s="760">
        <v>6.2646911888730727E-5</v>
      </c>
      <c r="D278" s="760">
        <v>7.4692290285005569E-5</v>
      </c>
      <c r="E278" s="760">
        <v>5.9829946198686201E-5</v>
      </c>
      <c r="F278" s="760">
        <v>8.3654598264759628E-5</v>
      </c>
      <c r="G278" s="760">
        <v>3.5276959646957096E-4</v>
      </c>
      <c r="H278" s="760">
        <v>6.5407695665697929E-4</v>
      </c>
      <c r="I278" s="760">
        <v>1.5813735207159674E-4</v>
      </c>
      <c r="J278" s="760">
        <v>7.4692290285005569E-5</v>
      </c>
      <c r="K278" s="760">
        <v>2.5342714108389508E-4</v>
      </c>
      <c r="L278" s="760">
        <v>3.1677740621605111E-4</v>
      </c>
      <c r="M278" s="760">
        <v>4.0563115448160048E-3</v>
      </c>
      <c r="N278" s="760">
        <v>6.1705329001453535E-3</v>
      </c>
      <c r="O278" s="760">
        <v>2.5043821023329471E-3</v>
      </c>
      <c r="P278" s="760">
        <v>1.5398150791334775E-3</v>
      </c>
      <c r="Q278" s="760">
        <v>7.1755163397748678E-3</v>
      </c>
      <c r="R278" s="760">
        <v>7.4692290285005569E-5</v>
      </c>
      <c r="S278" s="760">
        <v>1.1418863008995528E-2</v>
      </c>
      <c r="T278" s="760">
        <v>7.4692290285005569E-5</v>
      </c>
      <c r="U278" s="760">
        <v>7.4692290285005569E-5</v>
      </c>
      <c r="V278" s="760">
        <v>5.9216843462635005E-3</v>
      </c>
      <c r="W278" s="760">
        <v>7.0404172099087781E-3</v>
      </c>
    </row>
    <row r="279" spans="1:23" s="760" customFormat="1">
      <c r="A279" s="761">
        <v>44235</v>
      </c>
      <c r="B279" s="760">
        <v>7.4692290285005569E-5</v>
      </c>
      <c r="C279" s="760">
        <v>6.8232942474155678E-5</v>
      </c>
      <c r="D279" s="760">
        <v>7.4692290285005569E-5</v>
      </c>
      <c r="E279" s="760">
        <v>5.4698392493834902E-5</v>
      </c>
      <c r="F279" s="760">
        <v>4.5760968412178471E-4</v>
      </c>
      <c r="G279" s="760">
        <v>3.5343410938937225E-4</v>
      </c>
      <c r="H279" s="760">
        <v>1.2984457997244903E-4</v>
      </c>
      <c r="I279" s="760">
        <v>1.6476058263958926E-4</v>
      </c>
      <c r="J279" s="760">
        <v>7.4692290285005569E-5</v>
      </c>
      <c r="K279" s="760">
        <v>5.7230982974765254E-4</v>
      </c>
      <c r="L279" s="760">
        <v>1.69334211130856E-4</v>
      </c>
      <c r="M279" s="760">
        <v>7.4009108320627348E-4</v>
      </c>
      <c r="N279" s="760">
        <v>2.2278191976674577E-3</v>
      </c>
      <c r="O279" s="760">
        <v>1.6710665392936086E-3</v>
      </c>
      <c r="P279" s="760">
        <v>2.9341682817007886E-3</v>
      </c>
      <c r="Q279" s="760">
        <v>5.3355504378904683E-5</v>
      </c>
      <c r="R279" s="760">
        <v>7.4692290285005569E-5</v>
      </c>
      <c r="S279" s="760">
        <v>2.2736879271496591E-3</v>
      </c>
      <c r="T279" s="760">
        <v>7.4692290285005569E-5</v>
      </c>
      <c r="U279" s="760">
        <v>7.4692290285005569E-5</v>
      </c>
      <c r="V279" s="760">
        <v>5.6221348334213328E-3</v>
      </c>
      <c r="W279" s="760">
        <v>-1.078888313481785E-2</v>
      </c>
    </row>
    <row r="280" spans="1:23" s="760" customFormat="1">
      <c r="A280" s="761">
        <v>44236</v>
      </c>
      <c r="B280" s="760">
        <v>7.4692290285005569E-5</v>
      </c>
      <c r="C280" s="760">
        <v>6.1662756183133993E-5</v>
      </c>
      <c r="D280" s="760">
        <v>7.4692290285005569E-5</v>
      </c>
      <c r="E280" s="760">
        <v>5.5265144501159824E-5</v>
      </c>
      <c r="F280" s="760">
        <v>-8.9736836434317624E-5</v>
      </c>
      <c r="G280" s="760">
        <v>2.547296513990549E-4</v>
      </c>
      <c r="H280" s="760">
        <v>1.0278028034904629E-4</v>
      </c>
      <c r="I280" s="760">
        <v>9.151857836764421E-5</v>
      </c>
      <c r="J280" s="760">
        <v>7.4692290285005569E-5</v>
      </c>
      <c r="K280" s="760">
        <v>2.4571767251413412E-4</v>
      </c>
      <c r="L280" s="760">
        <v>1.5571458814100936E-4</v>
      </c>
      <c r="M280" s="760">
        <v>9.318586549467156E-5</v>
      </c>
      <c r="N280" s="760">
        <v>-2.0876172951710403E-3</v>
      </c>
      <c r="O280" s="760">
        <v>4.0212398164785057E-4</v>
      </c>
      <c r="P280" s="760">
        <v>8.6649208431799352E-4</v>
      </c>
      <c r="Q280" s="760">
        <v>-6.040598082032167E-4</v>
      </c>
      <c r="R280" s="760">
        <v>7.4692290285005569E-5</v>
      </c>
      <c r="S280" s="760">
        <v>-6.5520205905444939E-4</v>
      </c>
      <c r="T280" s="760">
        <v>7.4692290285005569E-5</v>
      </c>
      <c r="U280" s="760">
        <v>7.4692290285005569E-5</v>
      </c>
      <c r="V280" s="760">
        <v>2.3754867364988996E-4</v>
      </c>
      <c r="W280" s="760">
        <v>-6.8929412791205458E-3</v>
      </c>
    </row>
    <row r="281" spans="1:23" s="760" customFormat="1">
      <c r="A281" s="761">
        <v>44237</v>
      </c>
      <c r="B281" s="760">
        <v>7.4692290285005569E-5</v>
      </c>
      <c r="C281" s="760">
        <v>4.852870202132209E-5</v>
      </c>
      <c r="D281" s="760">
        <v>7.4692290285005569E-5</v>
      </c>
      <c r="E281" s="760">
        <v>4.3298132710978265E-5</v>
      </c>
      <c r="F281" s="760">
        <v>5.7328214895679963E-5</v>
      </c>
      <c r="G281" s="760">
        <v>3.8948731170185269E-4</v>
      </c>
      <c r="H281" s="760">
        <v>2.1635730031333011E-4</v>
      </c>
      <c r="I281" s="760">
        <v>2.3108734542964804E-4</v>
      </c>
      <c r="J281" s="760">
        <v>7.4692290285005569E-5</v>
      </c>
      <c r="K281" s="760">
        <v>-9.7806493770669078E-7</v>
      </c>
      <c r="L281" s="760">
        <v>1.8495494576042937E-4</v>
      </c>
      <c r="M281" s="760">
        <v>-7.9493926759988121E-4</v>
      </c>
      <c r="N281" s="760">
        <v>-2.4156532789039176E-3</v>
      </c>
      <c r="O281" s="760">
        <v>3.7659305061810144E-4</v>
      </c>
      <c r="P281" s="760">
        <v>-1.9155793283336386E-3</v>
      </c>
      <c r="Q281" s="760">
        <v>-1.1865730429335697E-3</v>
      </c>
      <c r="R281" s="760">
        <v>7.4692290285005569E-5</v>
      </c>
      <c r="S281" s="760">
        <v>-1.0711607252699373E-2</v>
      </c>
      <c r="T281" s="760">
        <v>7.4692290285005569E-5</v>
      </c>
      <c r="U281" s="760">
        <v>7.4692290285005569E-5</v>
      </c>
      <c r="V281" s="760">
        <v>-7.1516444261998657E-4</v>
      </c>
      <c r="W281" s="760">
        <v>-4.8936917940607949E-2</v>
      </c>
    </row>
    <row r="282" spans="1:23" s="760" customFormat="1">
      <c r="A282" s="761">
        <v>44238</v>
      </c>
      <c r="B282" s="760">
        <v>7.4692290285005569E-5</v>
      </c>
      <c r="C282" s="760">
        <v>5.5002440955131959E-5</v>
      </c>
      <c r="D282" s="760">
        <v>7.4692290285005569E-5</v>
      </c>
      <c r="E282" s="760">
        <v>5.6968760610454083E-5</v>
      </c>
      <c r="F282" s="760">
        <v>8.5925427386612796E-6</v>
      </c>
      <c r="G282" s="760">
        <v>4.9415681242837017E-4</v>
      </c>
      <c r="H282" s="760">
        <v>2.025452863236854E-4</v>
      </c>
      <c r="I282" s="760">
        <v>4.2133120436682603E-4</v>
      </c>
      <c r="J282" s="760">
        <v>7.4692290285005569E-5</v>
      </c>
      <c r="K282" s="760">
        <v>2.1452245280673132E-4</v>
      </c>
      <c r="L282" s="760">
        <v>3.4600348962765537E-4</v>
      </c>
      <c r="M282" s="760">
        <v>3.4269666476733907E-3</v>
      </c>
      <c r="N282" s="760">
        <v>9.5084491965935491E-4</v>
      </c>
      <c r="O282" s="760">
        <v>4.3641298283538799E-3</v>
      </c>
      <c r="P282" s="760">
        <v>3.1311743669788505E-3</v>
      </c>
      <c r="Q282" s="760">
        <v>7.331552336564684E-6</v>
      </c>
      <c r="R282" s="760">
        <v>7.4692290285005569E-5</v>
      </c>
      <c r="S282" s="760">
        <v>1.0913680318756169E-2</v>
      </c>
      <c r="T282" s="760">
        <v>7.4692290285005569E-5</v>
      </c>
      <c r="U282" s="760">
        <v>7.4692290285005569E-5</v>
      </c>
      <c r="V282" s="760">
        <v>2.2140241251609183E-3</v>
      </c>
      <c r="W282" s="760">
        <v>2.3187066974595938E-2</v>
      </c>
    </row>
    <row r="283" spans="1:23" s="760" customFormat="1">
      <c r="A283" s="761">
        <v>44239</v>
      </c>
      <c r="B283" s="760">
        <v>7.4692290285005569E-5</v>
      </c>
      <c r="C283" s="760">
        <v>5.18059013843164E-5</v>
      </c>
      <c r="D283" s="760">
        <v>7.4692290285005569E-5</v>
      </c>
      <c r="E283" s="760">
        <v>6.4940687505510297E-5</v>
      </c>
      <c r="F283" s="760">
        <v>3.5238761508527006E-4</v>
      </c>
      <c r="G283" s="760">
        <v>3.5999700658928546E-4</v>
      </c>
      <c r="H283" s="760">
        <v>-2.8507882675388174E-5</v>
      </c>
      <c r="I283" s="760">
        <v>2.4325841128303161E-4</v>
      </c>
      <c r="J283" s="760">
        <v>7.4692290285005569E-5</v>
      </c>
      <c r="K283" s="760">
        <v>2.2645518029063005E-4</v>
      </c>
      <c r="L283" s="760">
        <v>7.377508570782787E-5</v>
      </c>
      <c r="M283" s="760">
        <v>2.5400374862025732E-3</v>
      </c>
      <c r="N283" s="760">
        <v>6.3146697941340868E-3</v>
      </c>
      <c r="O283" s="760">
        <v>2.0665353690081378E-3</v>
      </c>
      <c r="P283" s="760">
        <v>1.6449250428574036E-3</v>
      </c>
      <c r="Q283" s="760">
        <v>9.1148108049443621E-5</v>
      </c>
      <c r="R283" s="760">
        <v>7.4692290285005569E-5</v>
      </c>
      <c r="S283" s="760">
        <v>1.2564463474640242E-3</v>
      </c>
      <c r="T283" s="760">
        <v>7.4692290285005569E-5</v>
      </c>
      <c r="U283" s="760">
        <v>7.4692290285005569E-5</v>
      </c>
      <c r="V283" s="760">
        <v>5.514171753202568E-3</v>
      </c>
      <c r="W283" s="760">
        <v>6.3199711087034149E-3</v>
      </c>
    </row>
    <row r="284" spans="1:23" s="760" customFormat="1">
      <c r="A284" s="761">
        <v>44244</v>
      </c>
      <c r="B284" s="760">
        <v>7.4692290285005569E-5</v>
      </c>
      <c r="C284" s="760">
        <v>5.9609181978448333E-5</v>
      </c>
      <c r="D284" s="760">
        <v>7.4692290285005569E-5</v>
      </c>
      <c r="E284" s="760">
        <v>1.0196165102671628E-4</v>
      </c>
      <c r="F284" s="760">
        <v>2.0957412802768971E-4</v>
      </c>
      <c r="G284" s="760">
        <v>4.2286394647828018E-4</v>
      </c>
      <c r="H284" s="760">
        <v>5.1856333870259341E-4</v>
      </c>
      <c r="I284" s="760">
        <v>3.1306971253108884E-4</v>
      </c>
      <c r="J284" s="760">
        <v>7.4692290285005569E-5</v>
      </c>
      <c r="K284" s="760">
        <v>9.3461880351686233E-4</v>
      </c>
      <c r="L284" s="760">
        <v>1.8586216880223105E-4</v>
      </c>
      <c r="M284" s="760">
        <v>5.2371366469272651E-3</v>
      </c>
      <c r="N284" s="760">
        <v>1.3453810628510476E-2</v>
      </c>
      <c r="O284" s="760">
        <v>1.7302268388985631E-4</v>
      </c>
      <c r="P284" s="760">
        <v>-7.7918959928202636E-4</v>
      </c>
      <c r="Q284" s="760">
        <v>4.7236963038004287E-3</v>
      </c>
      <c r="R284" s="760">
        <v>7.4692290285005569E-5</v>
      </c>
      <c r="S284" s="760">
        <v>1.8594162035598938E-3</v>
      </c>
      <c r="T284" s="760">
        <v>7.4692290285005569E-5</v>
      </c>
      <c r="U284" s="760">
        <v>7.4692290285005569E-5</v>
      </c>
      <c r="V284" s="760">
        <v>-1.7321384594668476E-3</v>
      </c>
      <c r="W284" s="760">
        <v>-3.5259285842454635E-2</v>
      </c>
    </row>
    <row r="285" spans="1:23" s="760" customFormat="1">
      <c r="A285" s="761">
        <v>44245</v>
      </c>
      <c r="B285" s="760">
        <v>7.4692290285005569E-5</v>
      </c>
      <c r="C285" s="760">
        <v>6.2887486481200128E-5</v>
      </c>
      <c r="D285" s="760">
        <v>7.4692290285005569E-5</v>
      </c>
      <c r="E285" s="760">
        <v>6.4360290042753121E-5</v>
      </c>
      <c r="F285" s="760">
        <v>1.9463946428199819E-4</v>
      </c>
      <c r="G285" s="760">
        <v>3.0855233071158672E-4</v>
      </c>
      <c r="H285" s="760">
        <v>1.409957740570178E-4</v>
      </c>
      <c r="I285" s="760">
        <v>2.7035061877578315E-4</v>
      </c>
      <c r="J285" s="760">
        <v>7.4692290285005569E-5</v>
      </c>
      <c r="K285" s="760">
        <v>1.2382391495355805E-3</v>
      </c>
      <c r="L285" s="760">
        <v>3.9000378749021181E-4</v>
      </c>
      <c r="M285" s="760">
        <v>-3.0662243691171875E-3</v>
      </c>
      <c r="N285" s="760">
        <v>1.6429276775249413E-3</v>
      </c>
      <c r="O285" s="760">
        <v>-2.0389631183931334E-3</v>
      </c>
      <c r="P285" s="760">
        <v>-1.5778286831117372E-3</v>
      </c>
      <c r="Q285" s="760">
        <v>3.101955406164647E-3</v>
      </c>
      <c r="R285" s="760">
        <v>7.4692290285005569E-5</v>
      </c>
      <c r="S285" s="760">
        <v>-1.1553206448122966E-2</v>
      </c>
      <c r="T285" s="760">
        <v>7.4692290285005569E-5</v>
      </c>
      <c r="U285" s="760">
        <v>7.4692290285005569E-5</v>
      </c>
      <c r="V285" s="760">
        <v>-4.6736354365057853E-3</v>
      </c>
      <c r="W285" s="760">
        <v>-1.8041476797172828E-2</v>
      </c>
    </row>
    <row r="286" spans="1:23" s="760" customFormat="1">
      <c r="A286" s="761">
        <v>44246</v>
      </c>
      <c r="B286" s="760">
        <v>7.4692290285005569E-5</v>
      </c>
      <c r="C286" s="760">
        <v>5.6941082476447136E-5</v>
      </c>
      <c r="D286" s="760">
        <v>7.4692290285005569E-5</v>
      </c>
      <c r="E286" s="760">
        <v>4.727044503693989E-5</v>
      </c>
      <c r="F286" s="760">
        <v>1.7971373326375328E-4</v>
      </c>
      <c r="G286" s="760">
        <v>2.7934257708084331E-4</v>
      </c>
      <c r="H286" s="760">
        <v>9.6374463419723888E-4</v>
      </c>
      <c r="I286" s="760">
        <v>4.1253395301610318E-4</v>
      </c>
      <c r="J286" s="760">
        <v>7.4692290285005569E-5</v>
      </c>
      <c r="K286" s="760">
        <v>1.242154429061948E-4</v>
      </c>
      <c r="L286" s="760">
        <v>4.8304343366556424E-5</v>
      </c>
      <c r="M286" s="760">
        <v>1.1612552780808638E-3</v>
      </c>
      <c r="N286" s="760">
        <v>7.0597602619693056E-3</v>
      </c>
      <c r="O286" s="760">
        <v>-2.0711785297550245E-3</v>
      </c>
      <c r="P286" s="760">
        <v>9.3028578004195062E-4</v>
      </c>
      <c r="Q286" s="760">
        <v>3.6228170749725841E-3</v>
      </c>
      <c r="R286" s="760">
        <v>7.4692290285005569E-5</v>
      </c>
      <c r="S286" s="760">
        <v>5.4101964353721055E-3</v>
      </c>
      <c r="T286" s="760">
        <v>7.4692290285005569E-5</v>
      </c>
      <c r="U286" s="760">
        <v>7.4692290285005569E-5</v>
      </c>
      <c r="V286" s="760">
        <v>-1.037574658856677E-3</v>
      </c>
      <c r="W286" s="760">
        <v>3.3147078321811296E-3</v>
      </c>
    </row>
    <row r="287" spans="1:23" s="760" customFormat="1">
      <c r="A287" s="761">
        <v>44249</v>
      </c>
      <c r="B287" s="760">
        <v>7.4692290285005569E-5</v>
      </c>
      <c r="C287" s="760">
        <v>5.4720634752314368E-5</v>
      </c>
      <c r="D287" s="760">
        <v>7.4692290285005569E-5</v>
      </c>
      <c r="E287" s="760">
        <v>4.7268210647599673E-5</v>
      </c>
      <c r="F287" s="760">
        <v>1.7167481167046361E-4</v>
      </c>
      <c r="G287" s="760">
        <v>-5.7426234821411626E-5</v>
      </c>
      <c r="H287" s="760">
        <v>4.7061225230904391E-4</v>
      </c>
      <c r="I287" s="760">
        <v>1.8921241198799343E-4</v>
      </c>
      <c r="J287" s="760">
        <v>7.4692290285005569E-5</v>
      </c>
      <c r="K287" s="760">
        <v>5.6662192865064576E-4</v>
      </c>
      <c r="L287" s="760">
        <v>4.1549246383465466E-4</v>
      </c>
      <c r="M287" s="760">
        <v>-1.358076332000302E-2</v>
      </c>
      <c r="N287" s="760">
        <v>-1.1476941747323721E-3</v>
      </c>
      <c r="O287" s="760">
        <v>-6.8414294933630826E-3</v>
      </c>
      <c r="P287" s="760">
        <v>-2.7710669063742976E-3</v>
      </c>
      <c r="Q287" s="760">
        <v>3.2255180736324718E-3</v>
      </c>
      <c r="R287" s="760">
        <v>7.4692290285005569E-5</v>
      </c>
      <c r="S287" s="760">
        <v>-2.183282541155307E-2</v>
      </c>
      <c r="T287" s="760">
        <v>7.4692290285005569E-5</v>
      </c>
      <c r="U287" s="760">
        <v>7.4692290285005569E-5</v>
      </c>
      <c r="V287" s="760">
        <v>-8.1830844136638881E-3</v>
      </c>
      <c r="W287" s="760">
        <v>1.4725316216726458E-2</v>
      </c>
    </row>
    <row r="288" spans="1:23" s="760" customFormat="1">
      <c r="A288" s="761">
        <v>44250</v>
      </c>
      <c r="B288" s="760">
        <v>7.4692290285005569E-5</v>
      </c>
      <c r="C288" s="760">
        <v>5.5604474288983852E-5</v>
      </c>
      <c r="D288" s="760">
        <v>7.4692290285005569E-5</v>
      </c>
      <c r="E288" s="760">
        <v>8.4281500210670046E-5</v>
      </c>
      <c r="F288" s="760">
        <v>2.4964844959218802E-4</v>
      </c>
      <c r="G288" s="760">
        <v>3.414303729851742E-4</v>
      </c>
      <c r="H288" s="760">
        <v>5.331750648689404E-4</v>
      </c>
      <c r="I288" s="760">
        <v>1.105452794902817E-5</v>
      </c>
      <c r="J288" s="760">
        <v>7.4692290285005569E-5</v>
      </c>
      <c r="K288" s="760">
        <v>2.4241031894578491E-4</v>
      </c>
      <c r="L288" s="760">
        <v>3.2767983894022024E-4</v>
      </c>
      <c r="M288" s="760">
        <v>8.2713503469773464E-3</v>
      </c>
      <c r="N288" s="760">
        <v>4.3341016531339704E-4</v>
      </c>
      <c r="O288" s="760">
        <v>2.0065681853944639E-3</v>
      </c>
      <c r="P288" s="760">
        <v>2.5971752804276882E-4</v>
      </c>
      <c r="Q288" s="760">
        <v>-4.0467371855691381E-3</v>
      </c>
      <c r="R288" s="760">
        <v>7.4692290285005569E-5</v>
      </c>
      <c r="S288" s="760">
        <v>8.6294785680711694E-3</v>
      </c>
      <c r="T288" s="760">
        <v>7.4692290285005569E-5</v>
      </c>
      <c r="U288" s="760">
        <v>7.4692290285005569E-5</v>
      </c>
      <c r="V288" s="760">
        <v>2.0530378799044069E-3</v>
      </c>
      <c r="W288" s="760">
        <v>-3.1627906976744447E-3</v>
      </c>
    </row>
    <row r="289" spans="1:23" s="760" customFormat="1">
      <c r="A289" s="761">
        <v>44251</v>
      </c>
      <c r="B289" s="760">
        <v>7.4692290285005569E-5</v>
      </c>
      <c r="C289" s="760">
        <v>3.2456309462247646E-5</v>
      </c>
      <c r="D289" s="760">
        <v>7.4692290285005569E-5</v>
      </c>
      <c r="E289" s="760">
        <v>4.3845463532088402E-5</v>
      </c>
      <c r="F289" s="760">
        <v>7.7832372282760076E-6</v>
      </c>
      <c r="G289" s="760">
        <v>5.7488575030451017E-4</v>
      </c>
      <c r="H289" s="760">
        <v>8.8586378091748408E-4</v>
      </c>
      <c r="I289" s="760">
        <v>2.192617348764081E-4</v>
      </c>
      <c r="J289" s="760">
        <v>7.4692290285005569E-5</v>
      </c>
      <c r="K289" s="760">
        <v>2.0344862061416613E-4</v>
      </c>
      <c r="L289" s="760">
        <v>2.1499590441664829E-4</v>
      </c>
      <c r="M289" s="760">
        <v>6.7619238305252072E-3</v>
      </c>
      <c r="N289" s="760">
        <v>2.1648492293826482E-3</v>
      </c>
      <c r="O289" s="760">
        <v>2.4742365878582806E-3</v>
      </c>
      <c r="P289" s="760">
        <v>2.1877624677573149E-3</v>
      </c>
      <c r="Q289" s="760">
        <v>4.4764914013171175E-3</v>
      </c>
      <c r="R289" s="760">
        <v>7.4692290285005569E-5</v>
      </c>
      <c r="S289" s="760">
        <v>2.2714242205676971E-3</v>
      </c>
      <c r="T289" s="760">
        <v>7.4692290285005569E-5</v>
      </c>
      <c r="U289" s="760">
        <v>7.4692290285005569E-5</v>
      </c>
      <c r="V289" s="760">
        <v>1.1047211178700556E-2</v>
      </c>
      <c r="W289" s="760">
        <v>1.3157894736842035E-2</v>
      </c>
    </row>
    <row r="290" spans="1:23" s="760" customFormat="1">
      <c r="A290" s="761">
        <v>44252</v>
      </c>
      <c r="B290" s="760">
        <v>7.4692290285005569E-5</v>
      </c>
      <c r="C290" s="760">
        <v>3.8573869936220362E-5</v>
      </c>
      <c r="D290" s="760">
        <v>7.4692290285005569E-5</v>
      </c>
      <c r="E290" s="760">
        <v>8.5978892466531676E-5</v>
      </c>
      <c r="F290" s="760">
        <v>1.3279529489107489E-4</v>
      </c>
      <c r="G290" s="760">
        <v>3.3797379209743461E-4</v>
      </c>
      <c r="H290" s="760">
        <v>4.1633523116879623E-4</v>
      </c>
      <c r="I290" s="760">
        <v>3.1281915602643373E-4</v>
      </c>
      <c r="J290" s="760">
        <v>7.4692290285005569E-5</v>
      </c>
      <c r="K290" s="760">
        <v>1.6321299311838899E-5</v>
      </c>
      <c r="L290" s="760">
        <v>4.3514808741518252E-4</v>
      </c>
      <c r="M290" s="760">
        <v>-1.2931449435920173E-2</v>
      </c>
      <c r="N290" s="760">
        <v>1.4137810273375795E-3</v>
      </c>
      <c r="O290" s="760">
        <v>-1.4975011594011822E-2</v>
      </c>
      <c r="P290" s="760">
        <v>-3.3864962854903702E-3</v>
      </c>
      <c r="Q290" s="760">
        <v>-3.4356299994864337E-4</v>
      </c>
      <c r="R290" s="760">
        <v>7.4692290285005569E-5</v>
      </c>
      <c r="S290" s="760">
        <v>-3.2536291921616445E-2</v>
      </c>
      <c r="T290" s="760">
        <v>7.4692290285005569E-5</v>
      </c>
      <c r="U290" s="760">
        <v>7.4692290285005569E-5</v>
      </c>
      <c r="V290" s="760">
        <v>-2.4384482540096397E-2</v>
      </c>
      <c r="W290" s="760">
        <v>2.1737128120106863E-2</v>
      </c>
    </row>
    <row r="291" spans="1:23" s="760" customFormat="1">
      <c r="A291" s="761">
        <v>44253</v>
      </c>
      <c r="B291" s="760">
        <v>7.4692290285005569E-5</v>
      </c>
      <c r="C291" s="760">
        <v>4.6464202745566396E-5</v>
      </c>
      <c r="D291" s="760">
        <v>7.4692290285005569E-5</v>
      </c>
      <c r="E291" s="760">
        <v>7.5723242366709798E-5</v>
      </c>
      <c r="F291" s="760">
        <v>2.7597734747342173E-4</v>
      </c>
      <c r="G291" s="760">
        <v>4.4628896581944133E-4</v>
      </c>
      <c r="H291" s="760">
        <v>9.6157894788384546E-4</v>
      </c>
      <c r="I291" s="760">
        <v>5.3667015479841318E-4</v>
      </c>
      <c r="J291" s="760">
        <v>7.4692290285005569E-5</v>
      </c>
      <c r="K291" s="760">
        <v>1.4347893129240674E-4</v>
      </c>
      <c r="L291" s="760">
        <v>1.0542267254098903E-4</v>
      </c>
      <c r="M291" s="760">
        <v>-7.8900976740390316E-3</v>
      </c>
      <c r="N291" s="760">
        <v>-4.0702870334099472E-3</v>
      </c>
      <c r="O291" s="760">
        <v>-9.19368346864613E-3</v>
      </c>
      <c r="P291" s="760">
        <v>-6.24698799134904E-3</v>
      </c>
      <c r="Q291" s="760">
        <v>-4.264501673680865E-4</v>
      </c>
      <c r="R291" s="760">
        <v>7.4692290285005569E-5</v>
      </c>
      <c r="S291" s="760">
        <v>-1.6532633510449091E-2</v>
      </c>
      <c r="T291" s="760">
        <v>7.4692290285005569E-5</v>
      </c>
      <c r="U291" s="760">
        <v>7.4692290285005569E-5</v>
      </c>
      <c r="V291" s="760">
        <v>-1.8826000626869233E-3</v>
      </c>
      <c r="W291" s="760">
        <v>-5.0301992247363314E-2</v>
      </c>
    </row>
    <row r="292" spans="1:23" s="760" customFormat="1">
      <c r="A292" s="761">
        <v>44256</v>
      </c>
      <c r="B292" s="760">
        <v>7.4692290285005569E-5</v>
      </c>
      <c r="C292" s="760">
        <v>5.2048129357551431E-5</v>
      </c>
      <c r="D292" s="760">
        <v>7.4692290285005569E-5</v>
      </c>
      <c r="E292" s="760">
        <v>7.0593767595106272E-5</v>
      </c>
      <c r="F292" s="760">
        <v>6.8859838407830942E-4</v>
      </c>
      <c r="G292" s="760">
        <v>2.583865682965758E-4</v>
      </c>
      <c r="H292" s="760">
        <v>3.2527276444671571E-4</v>
      </c>
      <c r="I292" s="760">
        <v>1.488350441047892E-5</v>
      </c>
      <c r="J292" s="760">
        <v>7.4692290285005569E-5</v>
      </c>
      <c r="K292" s="760">
        <v>4.3833142109650503E-4</v>
      </c>
      <c r="L292" s="760">
        <v>5.4321355540953853E-4</v>
      </c>
      <c r="M292" s="760">
        <v>8.5101704707462034E-3</v>
      </c>
      <c r="N292" s="760">
        <v>-1.7175138520555411E-3</v>
      </c>
      <c r="O292" s="760">
        <v>7.8188105269296759E-3</v>
      </c>
      <c r="P292" s="760">
        <v>4.8270836618935498E-3</v>
      </c>
      <c r="Q292" s="760">
        <v>3.2658930506515027E-3</v>
      </c>
      <c r="R292" s="760">
        <v>7.4692290285005569E-5</v>
      </c>
      <c r="S292" s="760">
        <v>1.1669434744611573E-2</v>
      </c>
      <c r="T292" s="760">
        <v>7.4692290285005569E-5</v>
      </c>
      <c r="U292" s="760">
        <v>7.4692290285005569E-5</v>
      </c>
      <c r="V292" s="760">
        <v>1.9302693748296518E-2</v>
      </c>
      <c r="W292" s="760">
        <v>1.7465590887517868E-2</v>
      </c>
    </row>
    <row r="293" spans="1:23" s="760" customFormat="1">
      <c r="A293" s="761">
        <v>44257</v>
      </c>
      <c r="B293" s="760">
        <v>7.4692290285005569E-5</v>
      </c>
      <c r="C293" s="760">
        <v>7.5097906568233341E-5</v>
      </c>
      <c r="D293" s="760">
        <v>7.4692290285005569E-5</v>
      </c>
      <c r="E293" s="760">
        <v>8.0266279111507188E-5</v>
      </c>
      <c r="F293" s="760">
        <v>4.0875938477302753E-4</v>
      </c>
      <c r="G293" s="760">
        <v>2.0649882421297505E-4</v>
      </c>
      <c r="H293" s="760">
        <v>3.7797607259859589E-4</v>
      </c>
      <c r="I293" s="760">
        <v>4.9335682267437342E-4</v>
      </c>
      <c r="J293" s="760">
        <v>7.4692290285005569E-5</v>
      </c>
      <c r="K293" s="760">
        <v>1.8664948193003461E-4</v>
      </c>
      <c r="L293" s="760">
        <v>9.3842479186756478E-5</v>
      </c>
      <c r="M293" s="760">
        <v>1.5856728571339573E-3</v>
      </c>
      <c r="N293" s="760">
        <v>-1.8463509977055814E-3</v>
      </c>
      <c r="O293" s="760">
        <v>-3.1979027441122465E-3</v>
      </c>
      <c r="P293" s="760">
        <v>-9.4949860386384088E-6</v>
      </c>
      <c r="Q293" s="760">
        <v>-3.6927800461872273E-3</v>
      </c>
      <c r="R293" s="760">
        <v>7.4692290285005569E-5</v>
      </c>
      <c r="S293" s="760">
        <v>6.9064380517873669E-3</v>
      </c>
      <c r="T293" s="760">
        <v>7.4692290285005569E-5</v>
      </c>
      <c r="U293" s="760">
        <v>7.4692290285005569E-5</v>
      </c>
      <c r="V293" s="760">
        <v>-5.3297360596864518E-3</v>
      </c>
      <c r="W293" s="760">
        <v>1.3434089000839533E-2</v>
      </c>
    </row>
    <row r="294" spans="1:23" s="760" customFormat="1">
      <c r="A294" s="761">
        <v>44258</v>
      </c>
      <c r="B294" s="760">
        <v>7.4692290285005569E-5</v>
      </c>
      <c r="C294" s="760">
        <v>9.2734960557061541E-5</v>
      </c>
      <c r="D294" s="760">
        <v>7.4692290285005569E-5</v>
      </c>
      <c r="E294" s="760">
        <v>1.2238202088576955E-4</v>
      </c>
      <c r="F294" s="760">
        <v>1.3531412711209612E-4</v>
      </c>
      <c r="G294" s="760">
        <v>9.34155390075464E-5</v>
      </c>
      <c r="H294" s="760">
        <v>3.4215172376006464E-5</v>
      </c>
      <c r="I294" s="760">
        <v>6.3074001485863285E-4</v>
      </c>
      <c r="J294" s="760">
        <v>7.4692290285005569E-5</v>
      </c>
      <c r="K294" s="760">
        <v>2.9306613793611547E-4</v>
      </c>
      <c r="L294" s="760">
        <v>2.8201387691750845E-4</v>
      </c>
      <c r="M294" s="760">
        <v>-3.7186051298979672E-3</v>
      </c>
      <c r="N294" s="760">
        <v>8.3409917940282519E-3</v>
      </c>
      <c r="O294" s="760">
        <v>-4.5139565398057968E-3</v>
      </c>
      <c r="P294" s="760">
        <v>2.8583425524844053E-3</v>
      </c>
      <c r="Q294" s="760">
        <v>-2.440003153906467E-3</v>
      </c>
      <c r="R294" s="760">
        <v>7.4692290285005569E-5</v>
      </c>
      <c r="S294" s="760">
        <v>-1.0922448787577532E-2</v>
      </c>
      <c r="T294" s="760">
        <v>7.4692290285005569E-5</v>
      </c>
      <c r="U294" s="760">
        <v>7.4692290285005569E-5</v>
      </c>
      <c r="V294" s="760">
        <v>-1.4406483767788192E-2</v>
      </c>
      <c r="W294" s="760">
        <v>1.6754119488170849E-2</v>
      </c>
    </row>
    <row r="295" spans="1:23" s="760" customFormat="1">
      <c r="A295" s="761">
        <v>44259</v>
      </c>
      <c r="B295" s="760">
        <v>7.4692290285005569E-5</v>
      </c>
      <c r="C295" s="760">
        <v>9.8045273335678473E-5</v>
      </c>
      <c r="D295" s="760">
        <v>7.4692290285005569E-5</v>
      </c>
      <c r="E295" s="760">
        <v>6.488299149287613E-5</v>
      </c>
      <c r="F295" s="760">
        <v>3.3062701423269836E-4</v>
      </c>
      <c r="G295" s="760">
        <v>4.2700257535921438E-4</v>
      </c>
      <c r="H295" s="760">
        <v>1.1197753997418403E-3</v>
      </c>
      <c r="I295" s="760">
        <v>5.4354086517083289E-4</v>
      </c>
      <c r="J295" s="760">
        <v>7.4692290285005569E-5</v>
      </c>
      <c r="K295" s="760">
        <v>2.1275948566223946E-4</v>
      </c>
      <c r="L295" s="760">
        <v>3.4550110121411848E-4</v>
      </c>
      <c r="M295" s="760">
        <v>2.3181138086703079E-4</v>
      </c>
      <c r="N295" s="760">
        <v>8.2012858391737886E-3</v>
      </c>
      <c r="O295" s="760">
        <v>-3.4692332873192955E-3</v>
      </c>
      <c r="P295" s="760">
        <v>-3.4900553894967601E-3</v>
      </c>
      <c r="Q295" s="760">
        <v>-3.1884206727164077E-3</v>
      </c>
      <c r="R295" s="760">
        <v>7.4692290285005569E-5</v>
      </c>
      <c r="S295" s="760">
        <v>1.2449303937309475E-2</v>
      </c>
      <c r="T295" s="760">
        <v>7.4692290285005569E-5</v>
      </c>
      <c r="U295" s="760">
        <v>7.4692290285005569E-5</v>
      </c>
      <c r="V295" s="760">
        <v>-1.3366287375178532E-2</v>
      </c>
      <c r="W295" s="760">
        <v>-6.9714803078315679E-3</v>
      </c>
    </row>
    <row r="296" spans="1:23" s="760" customFormat="1">
      <c r="A296" s="761">
        <v>44260</v>
      </c>
      <c r="B296" s="760">
        <v>7.4692290285005569E-5</v>
      </c>
      <c r="C296" s="760">
        <v>6.6745798405154488E-5</v>
      </c>
      <c r="D296" s="760">
        <v>7.4692290285005569E-5</v>
      </c>
      <c r="E296" s="760">
        <v>6.6017006208340945E-5</v>
      </c>
      <c r="F296" s="760">
        <v>3.9390939927375079E-4</v>
      </c>
      <c r="G296" s="760">
        <v>2.667627012391538E-4</v>
      </c>
      <c r="H296" s="760">
        <v>-6.1565141143327118E-4</v>
      </c>
      <c r="I296" s="760">
        <v>4.0597230799144235E-4</v>
      </c>
      <c r="J296" s="760">
        <v>7.4692290285005569E-5</v>
      </c>
      <c r="K296" s="760">
        <v>2.8918754842433003E-4</v>
      </c>
      <c r="L296" s="760">
        <v>3.1786626522434247E-4</v>
      </c>
      <c r="M296" s="760">
        <v>6.3202180542583086E-3</v>
      </c>
      <c r="N296" s="760">
        <v>1.105093892272313E-2</v>
      </c>
      <c r="O296" s="760">
        <v>5.4117030903657604E-3</v>
      </c>
      <c r="P296" s="760">
        <v>1.8629607652715929E-3</v>
      </c>
      <c r="Q296" s="760">
        <v>-1.9418661189052333E-3</v>
      </c>
      <c r="R296" s="760">
        <v>7.4692290285005569E-5</v>
      </c>
      <c r="S296" s="760">
        <v>2.3817927484263812E-2</v>
      </c>
      <c r="T296" s="760">
        <v>7.4692290285005569E-5</v>
      </c>
      <c r="U296" s="760">
        <v>7.4692290285005569E-5</v>
      </c>
      <c r="V296" s="760">
        <v>1.9647531325621692E-2</v>
      </c>
      <c r="W296" s="760">
        <v>8.9350838803792243E-3</v>
      </c>
    </row>
    <row r="297" spans="1:23" s="760" customFormat="1">
      <c r="A297" s="761">
        <v>44263</v>
      </c>
      <c r="B297" s="760">
        <v>7.4692290285005569E-5</v>
      </c>
      <c r="C297" s="760">
        <v>7.2236646900813994E-5</v>
      </c>
      <c r="D297" s="760">
        <v>7.4692290285005569E-5</v>
      </c>
      <c r="E297" s="760">
        <v>0</v>
      </c>
      <c r="F297" s="760">
        <v>2.7935400754186546E-4</v>
      </c>
      <c r="G297" s="760">
        <v>-5.5691472380492435E-5</v>
      </c>
      <c r="H297" s="760">
        <v>-1.5974784267136499E-4</v>
      </c>
      <c r="I297" s="760">
        <v>-2.2326602549416208E-5</v>
      </c>
      <c r="J297" s="760">
        <v>7.4692290285005569E-5</v>
      </c>
      <c r="K297" s="760">
        <v>4.7394886476026521E-4</v>
      </c>
      <c r="L297" s="760">
        <v>-3.8076798501984754E-5</v>
      </c>
      <c r="M297" s="760">
        <v>-3.4269225889849153E-3</v>
      </c>
      <c r="N297" s="760">
        <v>-1.3153727429728868E-3</v>
      </c>
      <c r="O297" s="760">
        <v>-1.4860998666024194E-3</v>
      </c>
      <c r="P297" s="760">
        <v>-5.7784539616345665E-4</v>
      </c>
      <c r="Q297" s="760">
        <v>-1.6628386543011686E-3</v>
      </c>
      <c r="R297" s="760">
        <v>7.4692290285005569E-5</v>
      </c>
      <c r="S297" s="760">
        <v>-4.0675177579008737E-2</v>
      </c>
      <c r="T297" s="760">
        <v>7.4692290285005569E-5</v>
      </c>
      <c r="U297" s="760">
        <v>7.4692290285005569E-5</v>
      </c>
      <c r="V297" s="760">
        <v>-4.8752630475041858E-3</v>
      </c>
      <c r="W297" s="760">
        <v>-8.7655882884510872E-3</v>
      </c>
    </row>
    <row r="298" spans="1:23" s="760" customFormat="1">
      <c r="A298" s="761">
        <v>44264</v>
      </c>
      <c r="B298" s="760">
        <v>7.4692290285005569E-5</v>
      </c>
      <c r="C298" s="760">
        <v>7.5599274920623571E-5</v>
      </c>
      <c r="D298" s="760">
        <v>7.4692290285005569E-5</v>
      </c>
      <c r="E298" s="760">
        <v>1.94054422875789E-4</v>
      </c>
      <c r="F298" s="760">
        <v>2.7084134282007177E-4</v>
      </c>
      <c r="G298" s="760">
        <v>1.1225202186992966E-3</v>
      </c>
      <c r="H298" s="760">
        <v>1.3592951209513426E-3</v>
      </c>
      <c r="I298" s="760">
        <v>3.1000173633934924E-3</v>
      </c>
      <c r="J298" s="760">
        <v>7.4692290285005569E-5</v>
      </c>
      <c r="K298" s="760">
        <v>1.8313667749558782E-4</v>
      </c>
      <c r="L298" s="760">
        <v>1.5793980678169284E-4</v>
      </c>
      <c r="M298" s="760">
        <v>2.8679930253558972E-3</v>
      </c>
      <c r="N298" s="760">
        <v>-9.2396435488285578E-3</v>
      </c>
      <c r="O298" s="760">
        <v>2.8075363161890188E-3</v>
      </c>
      <c r="P298" s="760">
        <v>-2.9204187709714891E-3</v>
      </c>
      <c r="Q298" s="760">
        <v>-3.7146150848510473E-4</v>
      </c>
      <c r="R298" s="760">
        <v>7.4692290285005569E-5</v>
      </c>
      <c r="S298" s="760">
        <v>-3.0315912959281155E-3</v>
      </c>
      <c r="T298" s="760">
        <v>7.4692290285005569E-5</v>
      </c>
      <c r="U298" s="760">
        <v>7.4692290285005569E-5</v>
      </c>
      <c r="V298" s="760">
        <v>1.3594398120053919E-2</v>
      </c>
      <c r="W298" s="760">
        <v>2.1515179141216256E-2</v>
      </c>
    </row>
    <row r="299" spans="1:23" s="760" customFormat="1">
      <c r="A299" s="761">
        <v>44265</v>
      </c>
      <c r="B299" s="760">
        <v>7.4692290285005569E-5</v>
      </c>
      <c r="C299" s="760">
        <v>7.0453552498461747E-5</v>
      </c>
      <c r="D299" s="760">
        <v>7.4692290285005569E-5</v>
      </c>
      <c r="E299" s="760">
        <v>7.3965338704518047E-5</v>
      </c>
      <c r="F299" s="760">
        <v>1.3120209971617669E-4</v>
      </c>
      <c r="G299" s="760">
        <v>1.2066686464384802E-4</v>
      </c>
      <c r="H299" s="760">
        <v>-1.0832274909466921E-4</v>
      </c>
      <c r="I299" s="760">
        <v>-8.7886062216657734E-6</v>
      </c>
      <c r="J299" s="760">
        <v>7.4692290285005569E-5</v>
      </c>
      <c r="K299" s="760">
        <v>3.2650693482905169E-4</v>
      </c>
      <c r="L299" s="760">
        <v>1.4642583585477986E-4</v>
      </c>
      <c r="M299" s="760">
        <v>2.8151961079019294E-3</v>
      </c>
      <c r="N299" s="760">
        <v>-3.6048107324324619E-3</v>
      </c>
      <c r="O299" s="760">
        <v>2.5309302348333063E-3</v>
      </c>
      <c r="P299" s="760">
        <v>1.271995153436567E-3</v>
      </c>
      <c r="Q299" s="760">
        <v>-7.24505747560511E-3</v>
      </c>
      <c r="R299" s="760">
        <v>7.4692290285005569E-5</v>
      </c>
      <c r="S299" s="760">
        <v>1.3406518140226309E-2</v>
      </c>
      <c r="T299" s="760">
        <v>7.4692290285005569E-5</v>
      </c>
      <c r="U299" s="760">
        <v>7.4692290285005569E-5</v>
      </c>
      <c r="V299" s="760">
        <v>1.8549539310442897E-2</v>
      </c>
      <c r="W299" s="760">
        <v>-1.3833110218652411E-2</v>
      </c>
    </row>
    <row r="300" spans="1:23" s="760" customFormat="1">
      <c r="A300" s="761">
        <v>44266</v>
      </c>
      <c r="B300" s="760">
        <v>7.4692290285005569E-5</v>
      </c>
      <c r="C300" s="760">
        <v>6.947382879229913E-5</v>
      </c>
      <c r="D300" s="760">
        <v>7.4692290285005569E-5</v>
      </c>
      <c r="E300" s="760">
        <v>7.4528790301009451E-5</v>
      </c>
      <c r="F300" s="760">
        <v>1.4049354499490185E-4</v>
      </c>
      <c r="G300" s="760">
        <v>1.6530932822522715E-4</v>
      </c>
      <c r="H300" s="760">
        <v>1.6542968530797175E-4</v>
      </c>
      <c r="I300" s="760">
        <v>1.2590744350871041E-4</v>
      </c>
      <c r="J300" s="760">
        <v>7.4692290285005569E-5</v>
      </c>
      <c r="K300" s="760">
        <v>1.7194738717729585E-4</v>
      </c>
      <c r="L300" s="760">
        <v>2.2762212943172599E-4</v>
      </c>
      <c r="M300" s="760">
        <v>7.5780140684136299E-3</v>
      </c>
      <c r="N300" s="760">
        <v>3.9285667728028439E-3</v>
      </c>
      <c r="O300" s="760">
        <v>4.997419779243284E-3</v>
      </c>
      <c r="P300" s="760">
        <v>3.4718120898054039E-3</v>
      </c>
      <c r="Q300" s="760">
        <v>2.3207084890093377E-3</v>
      </c>
      <c r="R300" s="760">
        <v>7.4692290285005569E-5</v>
      </c>
      <c r="S300" s="760">
        <v>3.0349673436716351E-2</v>
      </c>
      <c r="T300" s="760">
        <v>7.4692290285005569E-5</v>
      </c>
      <c r="U300" s="760">
        <v>7.4692290285005569E-5</v>
      </c>
      <c r="V300" s="760">
        <v>-3.1232946694996766E-3</v>
      </c>
      <c r="W300" s="760">
        <v>1.0859728506787292E-2</v>
      </c>
    </row>
    <row r="301" spans="1:23" s="760" customFormat="1">
      <c r="A301" s="761">
        <v>44267</v>
      </c>
      <c r="B301" s="760">
        <v>7.4692290285005569E-5</v>
      </c>
      <c r="C301" s="760">
        <v>5.8127124552997955E-5</v>
      </c>
      <c r="D301" s="760">
        <v>7.4692290285005569E-5</v>
      </c>
      <c r="E301" s="760">
        <v>2.6168464610787368E-5</v>
      </c>
      <c r="F301" s="760">
        <v>4.0057241706570323E-4</v>
      </c>
      <c r="G301" s="760">
        <v>4.9506268966315048E-4</v>
      </c>
      <c r="H301" s="760">
        <v>6.1623343293248922E-4</v>
      </c>
      <c r="I301" s="760">
        <v>1.8501670355997035E-4</v>
      </c>
      <c r="J301" s="760">
        <v>7.4692290285005569E-5</v>
      </c>
      <c r="K301" s="760">
        <v>2.6423356919469398E-4</v>
      </c>
      <c r="L301" s="760">
        <v>2.9427851812524608E-4</v>
      </c>
      <c r="M301" s="760">
        <v>1.0024611890857571E-4</v>
      </c>
      <c r="N301" s="760">
        <v>6.4170066836077844E-3</v>
      </c>
      <c r="O301" s="760">
        <v>-1.6221109718095317E-4</v>
      </c>
      <c r="P301" s="760">
        <v>6.7986529308727839E-4</v>
      </c>
      <c r="Q301" s="760">
        <v>-1.9535122310082587E-3</v>
      </c>
      <c r="R301" s="760">
        <v>7.4692290285005569E-5</v>
      </c>
      <c r="S301" s="760">
        <v>-6.4307768018054823E-3</v>
      </c>
      <c r="T301" s="760">
        <v>7.4692290285005569E-5</v>
      </c>
      <c r="U301" s="760">
        <v>7.4692290285005569E-5</v>
      </c>
      <c r="V301" s="760">
        <v>1.3433032837164571E-3</v>
      </c>
      <c r="W301" s="760">
        <v>-9.0420769919427046E-3</v>
      </c>
    </row>
    <row r="302" spans="1:23" s="760" customFormat="1">
      <c r="A302" s="761">
        <v>44270</v>
      </c>
      <c r="B302" s="760">
        <v>7.4692290285005569E-5</v>
      </c>
      <c r="C302" s="760">
        <v>4.8997609040757339E-5</v>
      </c>
      <c r="D302" s="760">
        <v>7.4692290285005569E-5</v>
      </c>
      <c r="E302" s="760">
        <v>5.0060100563964482E-5</v>
      </c>
      <c r="F302" s="760">
        <v>3.4450807568142672E-4</v>
      </c>
      <c r="G302" s="760">
        <v>1.4014615913393591E-4</v>
      </c>
      <c r="H302" s="760">
        <v>1.6432523523612907E-4</v>
      </c>
      <c r="I302" s="760">
        <v>8.5949525472805988E-5</v>
      </c>
      <c r="J302" s="760">
        <v>7.4692290285005569E-5</v>
      </c>
      <c r="K302" s="760">
        <v>5.0306884951378805E-4</v>
      </c>
      <c r="L302" s="760">
        <v>1.0167303915054049E-4</v>
      </c>
      <c r="M302" s="760">
        <v>1.0818868449984365E-3</v>
      </c>
      <c r="N302" s="760">
        <v>-2.1075174304057143E-3</v>
      </c>
      <c r="O302" s="760">
        <v>1.1333768632308949E-3</v>
      </c>
      <c r="P302" s="760">
        <v>-5.5416923357642922E-5</v>
      </c>
      <c r="Q302" s="760">
        <v>5.6145348371305914E-4</v>
      </c>
      <c r="R302" s="760">
        <v>7.4692290285005569E-5</v>
      </c>
      <c r="S302" s="760">
        <v>8.2275592659299956E-3</v>
      </c>
      <c r="T302" s="760">
        <v>7.4692290285005569E-5</v>
      </c>
      <c r="U302" s="760">
        <v>7.4692290285005569E-5</v>
      </c>
      <c r="V302" s="760">
        <v>5.9497615539703119E-3</v>
      </c>
      <c r="W302" s="760">
        <v>-1.508718041376822E-2</v>
      </c>
    </row>
    <row r="303" spans="1:23" s="760" customFormat="1">
      <c r="A303" s="761">
        <v>44271</v>
      </c>
      <c r="B303" s="760">
        <v>7.4692290285005569E-5</v>
      </c>
      <c r="C303" s="760">
        <v>5.617172173755236E-5</v>
      </c>
      <c r="D303" s="760">
        <v>7.4692290285005569E-5</v>
      </c>
      <c r="E303" s="760">
        <v>7.6224064619712095E-5</v>
      </c>
      <c r="F303" s="760">
        <v>3.6188079227539305E-4</v>
      </c>
      <c r="G303" s="760">
        <v>1.8866196394751178E-4</v>
      </c>
      <c r="H303" s="760">
        <v>7.9516446399785501E-4</v>
      </c>
      <c r="I303" s="760">
        <v>3.7671304168118702E-4</v>
      </c>
      <c r="J303" s="760">
        <v>7.4692290285005569E-5</v>
      </c>
      <c r="K303" s="760">
        <v>2.3870403935788431E-4</v>
      </c>
      <c r="L303" s="760">
        <v>-1.5253197388598316E-5</v>
      </c>
      <c r="M303" s="760">
        <v>9.6441598405938578E-5</v>
      </c>
      <c r="N303" s="760">
        <v>-2.1026464340063722E-3</v>
      </c>
      <c r="O303" s="760">
        <v>-1.7460720511486283E-4</v>
      </c>
      <c r="P303" s="760">
        <v>-2.4635603422606955E-4</v>
      </c>
      <c r="Q303" s="760">
        <v>5.3487475884888003E-3</v>
      </c>
      <c r="R303" s="760">
        <v>7.4692290285005569E-5</v>
      </c>
      <c r="S303" s="760">
        <v>-8.1866718086087698E-3</v>
      </c>
      <c r="T303" s="760">
        <v>7.4692290285005569E-5</v>
      </c>
      <c r="U303" s="760">
        <v>7.4692290285005569E-5</v>
      </c>
      <c r="V303" s="760">
        <v>9.1538185997386279E-5</v>
      </c>
      <c r="W303" s="760">
        <v>-1.0548523206750926E-2</v>
      </c>
    </row>
    <row r="304" spans="1:23" s="760" customFormat="1">
      <c r="A304" s="761">
        <v>44272</v>
      </c>
      <c r="B304" s="760">
        <v>7.4692290285005569E-5</v>
      </c>
      <c r="C304" s="760">
        <v>5.0587147568892377E-5</v>
      </c>
      <c r="D304" s="760">
        <v>7.4692290285005569E-5</v>
      </c>
      <c r="E304" s="760">
        <v>1.0352031643101611E-4</v>
      </c>
      <c r="F304" s="760">
        <v>1.7383711207918928E-4</v>
      </c>
      <c r="G304" s="760">
        <v>1.2131571985629641E-4</v>
      </c>
      <c r="H304" s="760">
        <v>2.4844369510779174E-5</v>
      </c>
      <c r="I304" s="760">
        <v>1.5311031092002381E-4</v>
      </c>
      <c r="J304" s="760">
        <v>7.4692290285005569E-5</v>
      </c>
      <c r="K304" s="760">
        <v>2.1559133913373607E-4</v>
      </c>
      <c r="L304" s="760">
        <v>2.1199328951460039E-4</v>
      </c>
      <c r="M304" s="760">
        <v>3.9511667443064002E-3</v>
      </c>
      <c r="N304" s="760">
        <v>4.1295004731125573E-3</v>
      </c>
      <c r="O304" s="760">
        <v>2.6749244806096861E-3</v>
      </c>
      <c r="P304" s="760">
        <v>1.8894377854377087E-3</v>
      </c>
      <c r="Q304" s="760">
        <v>5.8370980043798149E-4</v>
      </c>
      <c r="R304" s="760">
        <v>7.4692290285005569E-5</v>
      </c>
      <c r="S304" s="760">
        <v>2.0411690057755338E-2</v>
      </c>
      <c r="T304" s="760">
        <v>7.4692290285005569E-5</v>
      </c>
      <c r="U304" s="760">
        <v>7.4692290285005569E-5</v>
      </c>
      <c r="V304" s="760">
        <v>7.2164027195920077E-4</v>
      </c>
      <c r="W304" s="760">
        <v>1.3998331324742708E-2</v>
      </c>
    </row>
    <row r="305" spans="1:23" s="760" customFormat="1">
      <c r="A305" s="761">
        <v>44273</v>
      </c>
      <c r="B305" s="760">
        <v>1.0379490011502845E-4</v>
      </c>
      <c r="C305" s="760">
        <v>5.9000588499946716E-5</v>
      </c>
      <c r="D305" s="760">
        <v>1.0379490011502845E-4</v>
      </c>
      <c r="E305" s="760">
        <v>2.121378088155712E-4</v>
      </c>
      <c r="F305" s="760">
        <v>-3.8906679591055315E-5</v>
      </c>
      <c r="G305" s="760">
        <v>1.6669105729860689E-4</v>
      </c>
      <c r="H305" s="760">
        <v>5.6507358134672003E-5</v>
      </c>
      <c r="I305" s="760">
        <v>6.834508033290998E-4</v>
      </c>
      <c r="J305" s="760">
        <v>1.0379490011502845E-4</v>
      </c>
      <c r="K305" s="760">
        <v>1.6329646963386679E-4</v>
      </c>
      <c r="L305" s="760">
        <v>4.0074181735683112E-4</v>
      </c>
      <c r="M305" s="760">
        <v>-5.197788927991831E-3</v>
      </c>
      <c r="N305" s="760">
        <v>2.0267218754390637E-3</v>
      </c>
      <c r="O305" s="760">
        <v>-1.159779291314289E-2</v>
      </c>
      <c r="P305" s="760">
        <v>-7.2477095565811611E-3</v>
      </c>
      <c r="Q305" s="760">
        <v>-2.5930411314584179E-3</v>
      </c>
      <c r="R305" s="760">
        <v>1.0379490011502845E-4</v>
      </c>
      <c r="S305" s="760">
        <v>-2.1155783059749855E-2</v>
      </c>
      <c r="T305" s="760">
        <v>1.0379490011502845E-4</v>
      </c>
      <c r="U305" s="760">
        <v>1.0379490011502845E-4</v>
      </c>
      <c r="V305" s="760">
        <v>-1.2131951459678159E-2</v>
      </c>
      <c r="W305" s="760">
        <v>8.2281952825014049E-3</v>
      </c>
    </row>
    <row r="306" spans="1:23" s="760" customFormat="1">
      <c r="A306" s="761">
        <v>44274</v>
      </c>
      <c r="B306" s="760">
        <v>1.0379490011502845E-4</v>
      </c>
      <c r="C306" s="760">
        <v>8.1674674534681913E-5</v>
      </c>
      <c r="D306" s="760">
        <v>1.0379490011502845E-4</v>
      </c>
      <c r="E306" s="760">
        <v>2.2119063106984527E-4</v>
      </c>
      <c r="F306" s="760">
        <v>7.456080323158254E-4</v>
      </c>
      <c r="G306" s="760">
        <v>1.9952645720811013E-4</v>
      </c>
      <c r="H306" s="760">
        <v>-5.8160321800959647E-4</v>
      </c>
      <c r="I306" s="760">
        <v>4.3014354395465304E-5</v>
      </c>
      <c r="J306" s="760">
        <v>1.0379490011502845E-4</v>
      </c>
      <c r="K306" s="760">
        <v>2.2917614491446692E-4</v>
      </c>
      <c r="L306" s="760">
        <v>-7.8030024960651367E-5</v>
      </c>
      <c r="M306" s="760">
        <v>3.5823883417416269E-3</v>
      </c>
      <c r="N306" s="760">
        <v>-2.4210475544248489E-3</v>
      </c>
      <c r="O306" s="760">
        <v>6.9104122636831633E-5</v>
      </c>
      <c r="P306" s="760">
        <v>6.0655454804847686E-4</v>
      </c>
      <c r="Q306" s="760">
        <v>-5.086587775812168E-4</v>
      </c>
      <c r="R306" s="760">
        <v>1.0379490011502845E-4</v>
      </c>
      <c r="S306" s="760">
        <v>1.728061047942564E-2</v>
      </c>
      <c r="T306" s="760">
        <v>1.0379490011502845E-4</v>
      </c>
      <c r="U306" s="760">
        <v>1.0379490011502845E-4</v>
      </c>
      <c r="V306" s="760">
        <v>-2.7795611616751037E-3</v>
      </c>
      <c r="W306" s="760">
        <v>6.1661225970257583E-3</v>
      </c>
    </row>
    <row r="307" spans="1:23" s="760" customFormat="1">
      <c r="A307" s="761">
        <v>44277</v>
      </c>
      <c r="B307" s="760">
        <v>1.0379490011502845E-4</v>
      </c>
      <c r="C307" s="760">
        <v>1.453548753806988E-4</v>
      </c>
      <c r="D307" s="760">
        <v>1.0379490011502845E-4</v>
      </c>
      <c r="E307" s="760">
        <v>1.0573871281871483E-4</v>
      </c>
      <c r="F307" s="760">
        <v>-7.585685793121133E-5</v>
      </c>
      <c r="G307" s="760">
        <v>8.5270765973977092E-5</v>
      </c>
      <c r="H307" s="760">
        <v>2.3004729616427078E-4</v>
      </c>
      <c r="I307" s="760">
        <v>1.0767431771063762E-4</v>
      </c>
      <c r="J307" s="760">
        <v>1.0379490011502845E-4</v>
      </c>
      <c r="K307" s="760">
        <v>4.2429105072505635E-4</v>
      </c>
      <c r="L307" s="760">
        <v>2.6377457272985794E-4</v>
      </c>
      <c r="M307" s="760">
        <v>-9.3358208843219437E-4</v>
      </c>
      <c r="N307" s="760">
        <v>-6.2835145532267322E-3</v>
      </c>
      <c r="O307" s="760">
        <v>3.6755094637315189E-3</v>
      </c>
      <c r="P307" s="760">
        <v>9.4729402412774277E-4</v>
      </c>
      <c r="Q307" s="760">
        <v>1.318474614475651E-3</v>
      </c>
      <c r="R307" s="760">
        <v>1.0379490011502845E-4</v>
      </c>
      <c r="S307" s="760">
        <v>-3.8384158382638311E-3</v>
      </c>
      <c r="T307" s="760">
        <v>1.0379490011502845E-4</v>
      </c>
      <c r="U307" s="760">
        <v>1.0379490011502845E-4</v>
      </c>
      <c r="V307" s="760">
        <v>7.1402794687400739E-3</v>
      </c>
      <c r="W307" s="760">
        <v>1.3248017303532977E-2</v>
      </c>
    </row>
    <row r="308" spans="1:23" s="760" customFormat="1">
      <c r="A308" s="761">
        <v>44278</v>
      </c>
      <c r="B308" s="760">
        <v>1.0379490011502845E-4</v>
      </c>
      <c r="C308" s="760">
        <v>1.3187200143960354E-4</v>
      </c>
      <c r="D308" s="760">
        <v>1.0379490011502845E-4</v>
      </c>
      <c r="E308" s="760">
        <v>9.4927408953449088E-5</v>
      </c>
      <c r="F308" s="760">
        <v>3.9771436414204331E-5</v>
      </c>
      <c r="G308" s="760">
        <v>6.6489881804576711E-5</v>
      </c>
      <c r="H308" s="760">
        <v>7.0655055198765027E-5</v>
      </c>
      <c r="I308" s="760">
        <v>2.0636150339514714E-4</v>
      </c>
      <c r="J308" s="760">
        <v>1.0379490011502845E-4</v>
      </c>
      <c r="K308" s="760">
        <v>2.1310613218772367E-4</v>
      </c>
      <c r="L308" s="760">
        <v>4.8878116042816444E-5</v>
      </c>
      <c r="M308" s="760">
        <v>-8.4413389440665121E-3</v>
      </c>
      <c r="N308" s="760">
        <v>-4.199066621494274E-3</v>
      </c>
      <c r="O308" s="760">
        <v>-1.984494665272063E-3</v>
      </c>
      <c r="P308" s="760">
        <v>-4.4205293359668163E-3</v>
      </c>
      <c r="Q308" s="760">
        <v>3.3469711306826078E-3</v>
      </c>
      <c r="R308" s="760">
        <v>1.0379490011502845E-4</v>
      </c>
      <c r="S308" s="760">
        <v>-8.4224068485408976E-3</v>
      </c>
      <c r="T308" s="760">
        <v>1.0379490011502845E-4</v>
      </c>
      <c r="U308" s="760">
        <v>1.0379490011502845E-4</v>
      </c>
      <c r="V308" s="760">
        <v>-8.0214727535571351E-3</v>
      </c>
      <c r="W308" s="760">
        <v>-3.6467135106289517E-3</v>
      </c>
    </row>
    <row r="309" spans="1:23" s="760" customFormat="1">
      <c r="A309" s="761">
        <v>44279</v>
      </c>
      <c r="B309" s="760">
        <v>1.0379490011502845E-4</v>
      </c>
      <c r="C309" s="760">
        <v>1.0590874261628969E-4</v>
      </c>
      <c r="D309" s="760">
        <v>1.0379490011502845E-4</v>
      </c>
      <c r="E309" s="760">
        <v>8.4119299354368238E-5</v>
      </c>
      <c r="F309" s="760">
        <v>1.6999663385885988E-4</v>
      </c>
      <c r="G309" s="760">
        <v>2.7845675511839474E-4</v>
      </c>
      <c r="H309" s="760">
        <v>-4.3510694227011371E-4</v>
      </c>
      <c r="I309" s="760">
        <v>1.503534880102908E-4</v>
      </c>
      <c r="J309" s="760">
        <v>1.0379490011502845E-4</v>
      </c>
      <c r="K309" s="760">
        <v>3.5736351852544423E-4</v>
      </c>
      <c r="L309" s="760">
        <v>-5.3734883677725165E-4</v>
      </c>
      <c r="M309" s="760">
        <v>1.6392170908874348E-3</v>
      </c>
      <c r="N309" s="760">
        <v>2.0928663813397641E-3</v>
      </c>
      <c r="O309" s="760">
        <v>-8.5136764940907383E-4</v>
      </c>
      <c r="P309" s="760">
        <v>-2.8866407048244724E-3</v>
      </c>
      <c r="Q309" s="760">
        <v>-4.7907398093467446E-3</v>
      </c>
      <c r="R309" s="760">
        <v>1.0379490011502845E-4</v>
      </c>
      <c r="S309" s="760">
        <v>-1.5246360819929583E-2</v>
      </c>
      <c r="T309" s="760">
        <v>1.0379490011502845E-4</v>
      </c>
      <c r="U309" s="760">
        <v>1.0379490011502845E-4</v>
      </c>
      <c r="V309" s="760">
        <v>-4.0618772921274804E-3</v>
      </c>
      <c r="W309" s="760">
        <v>-1.1962149616139839E-2</v>
      </c>
    </row>
    <row r="310" spans="1:23" s="760" customFormat="1">
      <c r="A310" s="761">
        <v>44280</v>
      </c>
      <c r="B310" s="760">
        <v>1.0379490011502845E-4</v>
      </c>
      <c r="C310" s="760">
        <v>9.6954675769866938E-5</v>
      </c>
      <c r="D310" s="760">
        <v>1.0379490011502845E-4</v>
      </c>
      <c r="E310" s="760">
        <v>7.1609055476429262E-5</v>
      </c>
      <c r="F310" s="760">
        <v>1.007824165213389E-4</v>
      </c>
      <c r="G310" s="760">
        <v>1.7985175523582697E-4</v>
      </c>
      <c r="H310" s="760">
        <v>6.361273541586332E-4</v>
      </c>
      <c r="I310" s="760">
        <v>2.7111035993332422E-4</v>
      </c>
      <c r="J310" s="760">
        <v>1.0379490011502845E-4</v>
      </c>
      <c r="K310" s="760">
        <v>2.3810339179419771E-4</v>
      </c>
      <c r="L310" s="760">
        <v>1.9739919617056678E-4</v>
      </c>
      <c r="M310" s="760">
        <v>5.8032761244630748E-4</v>
      </c>
      <c r="N310" s="760">
        <v>-2.6140335828339634E-4</v>
      </c>
      <c r="O310" s="760">
        <v>1.4372238680424587E-3</v>
      </c>
      <c r="P310" s="760">
        <v>9.9451352265900184E-4</v>
      </c>
      <c r="Q310" s="760">
        <v>-1.5793430904661454E-3</v>
      </c>
      <c r="R310" s="760">
        <v>1.0379490011502845E-4</v>
      </c>
      <c r="S310" s="760">
        <v>1.267313626953781E-2</v>
      </c>
      <c r="T310" s="760">
        <v>1.0379490011502845E-4</v>
      </c>
      <c r="U310" s="760">
        <v>1.0379490011502845E-4</v>
      </c>
      <c r="V310" s="760">
        <v>4.3569041940267894E-3</v>
      </c>
      <c r="W310" s="760">
        <v>2.2858691723888658E-2</v>
      </c>
    </row>
    <row r="311" spans="1:23" s="760" customFormat="1">
      <c r="A311" s="761">
        <v>44281</v>
      </c>
      <c r="B311" s="760">
        <v>1.0379490011502845E-4</v>
      </c>
      <c r="C311" s="760">
        <v>9.0924930535862813E-5</v>
      </c>
      <c r="D311" s="760">
        <v>1.0379490011502845E-4</v>
      </c>
      <c r="E311" s="760">
        <v>8.2401345699256723E-5</v>
      </c>
      <c r="F311" s="760">
        <v>1.3559394545281656E-4</v>
      </c>
      <c r="G311" s="760">
        <v>4.6753047743619547E-4</v>
      </c>
      <c r="H311" s="760">
        <v>7.7455900069134387E-5</v>
      </c>
      <c r="I311" s="760">
        <v>1.9298511956056252E-4</v>
      </c>
      <c r="J311" s="760">
        <v>1.0379490011502845E-4</v>
      </c>
      <c r="K311" s="760">
        <v>3.8500906483163178E-4</v>
      </c>
      <c r="L311" s="760">
        <v>1.9588209650733823E-4</v>
      </c>
      <c r="M311" s="760">
        <v>8.3714331175406276E-3</v>
      </c>
      <c r="N311" s="760">
        <v>6.5438846371477233E-3</v>
      </c>
      <c r="O311" s="760">
        <v>6.9718500423137097E-3</v>
      </c>
      <c r="P311" s="760">
        <v>1.3520873354078145E-3</v>
      </c>
      <c r="Q311" s="760">
        <v>-3.3548637139491078E-4</v>
      </c>
      <c r="R311" s="760">
        <v>1.0379490011502845E-4</v>
      </c>
      <c r="S311" s="760">
        <v>5.3849993342844904E-3</v>
      </c>
      <c r="T311" s="760">
        <v>1.0379490011502845E-4</v>
      </c>
      <c r="U311" s="760">
        <v>1.0379490011502845E-4</v>
      </c>
      <c r="V311" s="760">
        <v>1.6474292993132078E-2</v>
      </c>
      <c r="W311" s="760">
        <v>5.2998851691543614E-4</v>
      </c>
    </row>
    <row r="312" spans="1:23" s="760" customFormat="1">
      <c r="A312" s="761">
        <v>44284</v>
      </c>
      <c r="B312" s="760">
        <v>1.0379490011502845E-4</v>
      </c>
      <c r="C312" s="760">
        <v>8.3568968611169581E-5</v>
      </c>
      <c r="D312" s="760">
        <v>1.0379490011502845E-4</v>
      </c>
      <c r="E312" s="760">
        <v>8.5235747872669521E-5</v>
      </c>
      <c r="F312" s="760">
        <v>1.831241026615249E-4</v>
      </c>
      <c r="G312" s="760">
        <v>1.1252997868949066E-4</v>
      </c>
      <c r="H312" s="760">
        <v>3.6094576558509672E-4</v>
      </c>
      <c r="I312" s="760">
        <v>2.5955063438409809E-4</v>
      </c>
      <c r="J312" s="760">
        <v>1.0379490011502845E-4</v>
      </c>
      <c r="K312" s="760">
        <v>7.845737940084252E-4</v>
      </c>
      <c r="L312" s="760">
        <v>-3.9712520383039518E-5</v>
      </c>
      <c r="M312" s="760">
        <v>-8.7584467025214607E-4</v>
      </c>
      <c r="N312" s="760">
        <v>1.8098840105669201E-3</v>
      </c>
      <c r="O312" s="760">
        <v>-3.5944419657485405E-5</v>
      </c>
      <c r="P312" s="760">
        <v>2.0515584586393576E-3</v>
      </c>
      <c r="Q312" s="760">
        <v>8.9748985938364889E-4</v>
      </c>
      <c r="R312" s="760">
        <v>1.0379490011502845E-4</v>
      </c>
      <c r="S312" s="760">
        <v>7.5769280424653473E-4</v>
      </c>
      <c r="T312" s="760">
        <v>1.0379490011502845E-4</v>
      </c>
      <c r="U312" s="760">
        <v>1.0379490011502845E-4</v>
      </c>
      <c r="V312" s="760">
        <v>6.8117662679045843E-4</v>
      </c>
      <c r="W312" s="760">
        <v>-7.9456166681368678E-4</v>
      </c>
    </row>
    <row r="313" spans="1:23" s="760" customFormat="1">
      <c r="A313" s="761">
        <v>44285</v>
      </c>
      <c r="B313" s="760">
        <v>1.0379490011502845E-4</v>
      </c>
      <c r="C313" s="760">
        <v>7.0284127569042454E-5</v>
      </c>
      <c r="D313" s="760">
        <v>1.0379490011502845E-4</v>
      </c>
      <c r="E313" s="760">
        <v>8.1251154135708603E-5</v>
      </c>
      <c r="F313" s="760">
        <v>1.7643198951500239E-4</v>
      </c>
      <c r="G313" s="760">
        <v>2.4847574196962263E-4</v>
      </c>
      <c r="H313" s="760">
        <v>3.7493651643050185E-4</v>
      </c>
      <c r="I313" s="760">
        <v>1.9670814398398129E-4</v>
      </c>
      <c r="J313" s="760">
        <v>1.0379490011502845E-4</v>
      </c>
      <c r="K313" s="760">
        <v>3.2503638310421579E-5</v>
      </c>
      <c r="L313" s="760">
        <v>5.4573725863615863E-4</v>
      </c>
      <c r="M313" s="760">
        <v>1.4799775009808336E-3</v>
      </c>
      <c r="N313" s="760">
        <v>6.3918235205051577E-3</v>
      </c>
      <c r="O313" s="760">
        <v>-1.5399599347956094E-3</v>
      </c>
      <c r="P313" s="760">
        <v>1.3051307550531188E-3</v>
      </c>
      <c r="Q313" s="760">
        <v>-2.1921224523162586E-3</v>
      </c>
      <c r="R313" s="760">
        <v>1.0379490011502845E-4</v>
      </c>
      <c r="S313" s="760">
        <v>1.4539950421687431E-2</v>
      </c>
      <c r="T313" s="760">
        <v>1.0379490011502845E-4</v>
      </c>
      <c r="U313" s="760">
        <v>1.0379490011502845E-4</v>
      </c>
      <c r="V313" s="760">
        <v>-4.654903536823074E-3</v>
      </c>
      <c r="W313" s="760">
        <v>5.0362254815337071E-3</v>
      </c>
    </row>
    <row r="314" spans="1:23" s="760" customFormat="1">
      <c r="A314" s="761">
        <v>44286</v>
      </c>
      <c r="B314" s="760">
        <v>1.0379490011502845E-4</v>
      </c>
      <c r="C314" s="760">
        <v>1.0329447413504056E-4</v>
      </c>
      <c r="D314" s="760">
        <v>1.0379490011502845E-4</v>
      </c>
      <c r="E314" s="760">
        <v>7.6699403108282382E-5</v>
      </c>
      <c r="F314" s="760">
        <v>2.0251103845092544E-4</v>
      </c>
      <c r="G314" s="760">
        <v>2.4372696018559736E-4</v>
      </c>
      <c r="H314" s="760">
        <v>8.9853688406305032E-4</v>
      </c>
      <c r="I314" s="760">
        <v>2.1428875514506451E-4</v>
      </c>
      <c r="J314" s="760">
        <v>1.0379490011502845E-4</v>
      </c>
      <c r="K314" s="760">
        <v>1.800142995229681E-4</v>
      </c>
      <c r="L314" s="760">
        <v>3.3026530624891137E-4</v>
      </c>
      <c r="M314" s="760">
        <v>2.7148012103708208E-3</v>
      </c>
      <c r="N314" s="760">
        <v>-1.8476392191568713E-4</v>
      </c>
      <c r="O314" s="760">
        <v>3.6012580974020825E-3</v>
      </c>
      <c r="P314" s="760">
        <v>2.2220712398854925E-3</v>
      </c>
      <c r="Q314" s="760">
        <v>-1.2727352699809513E-3</v>
      </c>
      <c r="R314" s="760">
        <v>1.0379490011502845E-4</v>
      </c>
      <c r="S314" s="760">
        <v>2.7530932469257419E-3</v>
      </c>
      <c r="T314" s="760">
        <v>1.0379490011502845E-4</v>
      </c>
      <c r="U314" s="760">
        <v>1.0379490011502845E-4</v>
      </c>
      <c r="V314" s="760">
        <v>5.5636615311649429E-3</v>
      </c>
      <c r="W314" s="760">
        <v>-6.5054945054944247E-3</v>
      </c>
    </row>
    <row r="315" spans="1:23" s="760" customFormat="1">
      <c r="A315" s="761">
        <v>44287</v>
      </c>
      <c r="B315" s="760">
        <v>1.0379490011502845E-4</v>
      </c>
      <c r="C315" s="760">
        <v>6.5669737508766701E-5</v>
      </c>
      <c r="D315" s="760">
        <v>1.0379490011502845E-4</v>
      </c>
      <c r="E315" s="760">
        <v>8.80555238365055E-5</v>
      </c>
      <c r="F315" s="760">
        <v>1.6850635036202988E-4</v>
      </c>
      <c r="G315" s="760">
        <v>1.140239278432098E-4</v>
      </c>
      <c r="H315" s="760">
        <v>9.8721147772096174E-5</v>
      </c>
      <c r="I315" s="760">
        <v>1.9472294162858894E-4</v>
      </c>
      <c r="J315" s="760">
        <v>1.0379490011502845E-4</v>
      </c>
      <c r="K315" s="760">
        <v>2.5473244747065138E-4</v>
      </c>
      <c r="L315" s="760">
        <v>1.8621457117062867E-4</v>
      </c>
      <c r="M315" s="760">
        <v>5.5616384419487908E-4</v>
      </c>
      <c r="N315" s="760">
        <v>-3.2937082661026462E-3</v>
      </c>
      <c r="O315" s="760">
        <v>5.4764537542006941E-3</v>
      </c>
      <c r="P315" s="760">
        <v>-7.4919661085159905E-4</v>
      </c>
      <c r="Q315" s="760">
        <v>5.3948870360476242E-4</v>
      </c>
      <c r="R315" s="760">
        <v>1.0379490011502845E-4</v>
      </c>
      <c r="S315" s="760">
        <v>-3.4835175865667312E-3</v>
      </c>
      <c r="T315" s="760">
        <v>1.0379490011502845E-4</v>
      </c>
      <c r="U315" s="760">
        <v>1.0379490011502845E-4</v>
      </c>
      <c r="V315" s="760">
        <v>1.1557109397007714E-2</v>
      </c>
      <c r="W315" s="760">
        <v>1.2299796478187686E-2</v>
      </c>
    </row>
    <row r="316" spans="1:23" s="760" customFormat="1">
      <c r="A316" s="761">
        <v>44291</v>
      </c>
      <c r="B316" s="760">
        <v>1.0379490011502845E-4</v>
      </c>
      <c r="C316" s="760">
        <v>9.6816678239131093E-5</v>
      </c>
      <c r="D316" s="760">
        <v>1.0379490011502845E-4</v>
      </c>
      <c r="E316" s="760">
        <v>6.7597965926147197E-5</v>
      </c>
      <c r="F316" s="760">
        <v>2.2122554194758948E-4</v>
      </c>
      <c r="G316" s="760">
        <v>1.8194894653134064E-4</v>
      </c>
      <c r="H316" s="760">
        <v>1.8818380743979013E-4</v>
      </c>
      <c r="I316" s="760">
        <v>9.6247710189789615E-5</v>
      </c>
      <c r="J316" s="760">
        <v>1.0379490011502845E-4</v>
      </c>
      <c r="K316" s="760">
        <v>5.0989946636703642E-4</v>
      </c>
      <c r="L316" s="760">
        <v>4.4394343473586062E-5</v>
      </c>
      <c r="M316" s="760">
        <v>1.4604253333840855E-3</v>
      </c>
      <c r="N316" s="760">
        <v>-1.902688659652485E-3</v>
      </c>
      <c r="O316" s="760">
        <v>5.0077469159572896E-3</v>
      </c>
      <c r="P316" s="760">
        <v>4.6843645814427237E-3</v>
      </c>
      <c r="Q316" s="760">
        <v>-1.891946839371883E-5</v>
      </c>
      <c r="R316" s="760">
        <v>1.0379490011502845E-4</v>
      </c>
      <c r="S316" s="760">
        <v>1.7645063888070966E-2</v>
      </c>
      <c r="T316" s="760">
        <v>1.0379490011502845E-4</v>
      </c>
      <c r="U316" s="760">
        <v>1.0379490011502845E-4</v>
      </c>
      <c r="V316" s="760">
        <v>1.4245724442747854E-2</v>
      </c>
      <c r="W316" s="760">
        <v>2.3601398601398316E-3</v>
      </c>
    </row>
    <row r="317" spans="1:23" s="760" customFormat="1">
      <c r="A317" s="761">
        <v>44292</v>
      </c>
      <c r="B317" s="760">
        <v>1.0379490011502845E-4</v>
      </c>
      <c r="C317" s="760">
        <v>8.5569163245091673E-5</v>
      </c>
      <c r="D317" s="760">
        <v>1.0379490011502845E-4</v>
      </c>
      <c r="E317" s="760">
        <v>1.4427498129809813E-4</v>
      </c>
      <c r="F317" s="760">
        <v>5.9143464913535837E-5</v>
      </c>
      <c r="G317" s="760">
        <v>2.1470754490127142E-4</v>
      </c>
      <c r="H317" s="760">
        <v>3.7921383138694864E-4</v>
      </c>
      <c r="I317" s="760">
        <v>2.1989200161387501E-4</v>
      </c>
      <c r="J317" s="760">
        <v>1.0379490011502845E-4</v>
      </c>
      <c r="K317" s="760">
        <v>1.5325446986169666E-4</v>
      </c>
      <c r="L317" s="760">
        <v>1.0967972705855367E-4</v>
      </c>
      <c r="M317" s="760">
        <v>7.9573221493389745E-4</v>
      </c>
      <c r="N317" s="760">
        <v>-3.1995385748835314E-3</v>
      </c>
      <c r="O317" s="760">
        <v>-1.016505823214886E-3</v>
      </c>
      <c r="P317" s="760">
        <v>-1.5424215249683071E-3</v>
      </c>
      <c r="Q317" s="760">
        <v>3.5359386839628471E-4</v>
      </c>
      <c r="R317" s="760">
        <v>1.0379490011502845E-4</v>
      </c>
      <c r="S317" s="760">
        <v>9.6346307871830739E-4</v>
      </c>
      <c r="T317" s="760">
        <v>1.0379490011502845E-4</v>
      </c>
      <c r="U317" s="760">
        <v>1.0379490011502845E-4</v>
      </c>
      <c r="V317" s="760">
        <v>-2.1932771024224529E-4</v>
      </c>
      <c r="W317" s="760">
        <v>8.1102293537977932E-3</v>
      </c>
    </row>
    <row r="318" spans="1:23" s="760" customFormat="1">
      <c r="A318" s="761">
        <v>44293</v>
      </c>
      <c r="B318" s="760">
        <v>1.0379490011502845E-4</v>
      </c>
      <c r="C318" s="760">
        <v>7.1404763520632741E-5</v>
      </c>
      <c r="D318" s="760">
        <v>1.0379490011502845E-4</v>
      </c>
      <c r="E318" s="760">
        <v>7.8942242107471472E-5</v>
      </c>
      <c r="F318" s="760">
        <v>1.6199624179114025E-4</v>
      </c>
      <c r="G318" s="760">
        <v>2.154420425779513E-4</v>
      </c>
      <c r="H318" s="760">
        <v>3.2075160849576179E-5</v>
      </c>
      <c r="I318" s="760">
        <v>2.0908940280284227E-4</v>
      </c>
      <c r="J318" s="760">
        <v>1.0379490011502845E-4</v>
      </c>
      <c r="K318" s="760">
        <v>2.6037988877947171E-4</v>
      </c>
      <c r="L318" s="760">
        <v>7.3739463006372574E-5</v>
      </c>
      <c r="M318" s="760">
        <v>9.2235121480266358E-5</v>
      </c>
      <c r="N318" s="760">
        <v>-8.665336032810389E-4</v>
      </c>
      <c r="O318" s="760">
        <v>4.8113179344855261E-4</v>
      </c>
      <c r="P318" s="760">
        <v>5.7740835738062657E-4</v>
      </c>
      <c r="Q318" s="760">
        <v>3.1488242297670332E-3</v>
      </c>
      <c r="R318" s="760">
        <v>1.0379490011502845E-4</v>
      </c>
      <c r="S318" s="760">
        <v>1.6875094169053195E-3</v>
      </c>
      <c r="T318" s="760">
        <v>1.0379490011502845E-4</v>
      </c>
      <c r="U318" s="760">
        <v>1.0379490011502845E-4</v>
      </c>
      <c r="V318" s="760">
        <v>7.4334924842145433E-4</v>
      </c>
      <c r="W318" s="760">
        <v>5.1903114186850896E-3</v>
      </c>
    </row>
    <row r="319" spans="1:23" s="760" customFormat="1">
      <c r="A319" s="761">
        <v>44294</v>
      </c>
      <c r="B319" s="760">
        <v>1.0379490011502845E-4</v>
      </c>
      <c r="C319" s="760">
        <v>7.2461370303589234E-5</v>
      </c>
      <c r="D319" s="760">
        <v>1.0379490011502845E-4</v>
      </c>
      <c r="E319" s="760">
        <v>8.8022170229073993E-5</v>
      </c>
      <c r="F319" s="760">
        <v>9.4084110511705177E-5</v>
      </c>
      <c r="G319" s="760">
        <v>2.036893526660144E-4</v>
      </c>
      <c r="H319" s="760">
        <v>-2.8234955652650662E-4</v>
      </c>
      <c r="I319" s="760">
        <v>3.9192499398654768E-4</v>
      </c>
      <c r="J319" s="760">
        <v>1.0379490011502845E-4</v>
      </c>
      <c r="K319" s="760">
        <v>1.2274617998841997E-4</v>
      </c>
      <c r="L319" s="760">
        <v>2.119013530132996E-4</v>
      </c>
      <c r="M319" s="760">
        <v>-6.9579691729271254E-5</v>
      </c>
      <c r="N319" s="760">
        <v>-2.6947251160639452E-3</v>
      </c>
      <c r="O319" s="760">
        <v>9.6687481254464913E-4</v>
      </c>
      <c r="P319" s="760">
        <v>2.121878368683161E-3</v>
      </c>
      <c r="Q319" s="760">
        <v>1.5392493987702593E-3</v>
      </c>
      <c r="R319" s="760">
        <v>1.0379490011502845E-4</v>
      </c>
      <c r="S319" s="760">
        <v>1.2628573381275876E-2</v>
      </c>
      <c r="T319" s="760">
        <v>1.0379490011502845E-4</v>
      </c>
      <c r="U319" s="760">
        <v>1.0379490011502845E-4</v>
      </c>
      <c r="V319" s="760">
        <v>6.813847328644318E-3</v>
      </c>
      <c r="W319" s="760">
        <v>2.2375215146299698E-3</v>
      </c>
    </row>
    <row r="320" spans="1:23" s="760" customFormat="1">
      <c r="A320" s="761">
        <v>44295</v>
      </c>
      <c r="B320" s="760">
        <v>1.0379490011502845E-4</v>
      </c>
      <c r="C320" s="760">
        <v>7.9533640916507053E-5</v>
      </c>
      <c r="D320" s="760">
        <v>1.0379490011502845E-4</v>
      </c>
      <c r="E320" s="760">
        <v>5.9622673651116287E-5</v>
      </c>
      <c r="F320" s="760">
        <v>7.6074215382249122E-5</v>
      </c>
      <c r="G320" s="760">
        <v>1.0658352215626721E-3</v>
      </c>
      <c r="H320" s="760">
        <v>-3.8013719939022916E-4</v>
      </c>
      <c r="I320" s="760">
        <v>-2.0354234056441101E-5</v>
      </c>
      <c r="J320" s="760">
        <v>1.0379490011502845E-4</v>
      </c>
      <c r="K320" s="760">
        <v>2.7389010684930604E-4</v>
      </c>
      <c r="L320" s="760">
        <v>5.1923562726408079E-4</v>
      </c>
      <c r="M320" s="760">
        <v>1.0966641666401156E-3</v>
      </c>
      <c r="N320" s="760">
        <v>2.610422183262795E-3</v>
      </c>
      <c r="O320" s="760">
        <v>2.3717650133401325E-3</v>
      </c>
      <c r="P320" s="760">
        <v>5.0493178856991783E-4</v>
      </c>
      <c r="Q320" s="760">
        <v>1.1459833485276683E-3</v>
      </c>
      <c r="R320" s="760">
        <v>1.0379490011502845E-4</v>
      </c>
      <c r="S320" s="760">
        <v>-1.4026289124997593E-3</v>
      </c>
      <c r="T320" s="760">
        <v>1.0379490011502845E-4</v>
      </c>
      <c r="U320" s="760">
        <v>1.0379490011502845E-4</v>
      </c>
      <c r="V320" s="760">
        <v>3.5422256581780776E-3</v>
      </c>
      <c r="W320" s="760">
        <v>-1.0303967027304184E-3</v>
      </c>
    </row>
    <row r="321" spans="1:23" s="760" customFormat="1">
      <c r="A321" s="761">
        <v>44298</v>
      </c>
      <c r="B321" s="760">
        <v>1.0379490011502845E-4</v>
      </c>
      <c r="C321" s="760">
        <v>8.5542730141829892E-5</v>
      </c>
      <c r="D321" s="760">
        <v>1.0379490011502845E-4</v>
      </c>
      <c r="E321" s="760">
        <v>4.4856289533212745E-5</v>
      </c>
      <c r="F321" s="760">
        <v>1.6072699020508452E-4</v>
      </c>
      <c r="G321" s="760">
        <v>3.1333057934990194E-4</v>
      </c>
      <c r="H321" s="760">
        <v>2.2174997690105336E-4</v>
      </c>
      <c r="I321" s="760">
        <v>3.1349963081028775E-4</v>
      </c>
      <c r="J321" s="760">
        <v>1.0379490011502845E-4</v>
      </c>
      <c r="K321" s="760">
        <v>5.5302440505000661E-4</v>
      </c>
      <c r="L321" s="760">
        <v>3.1172006460367108E-4</v>
      </c>
      <c r="M321" s="760">
        <v>1.0556480968604287E-3</v>
      </c>
      <c r="N321" s="760">
        <v>-2.1546179619430506E-3</v>
      </c>
      <c r="O321" s="760">
        <v>6.3550679278656652E-4</v>
      </c>
      <c r="P321" s="760">
        <v>-2.9105110300298165E-4</v>
      </c>
      <c r="Q321" s="760">
        <v>2.0099379894267244E-3</v>
      </c>
      <c r="R321" s="760">
        <v>1.0379490011502845E-4</v>
      </c>
      <c r="S321" s="760">
        <v>5.2417568261549086E-3</v>
      </c>
      <c r="T321" s="760">
        <v>1.0379490011502845E-4</v>
      </c>
      <c r="U321" s="760">
        <v>1.0379490011502845E-4</v>
      </c>
      <c r="V321" s="760">
        <v>2.2291156729732364E-3</v>
      </c>
      <c r="W321" s="760">
        <v>-7.3921265257005375E-3</v>
      </c>
    </row>
    <row r="322" spans="1:23" s="760" customFormat="1">
      <c r="A322" s="761">
        <v>44299</v>
      </c>
      <c r="B322" s="760">
        <v>1.0379490011502845E-4</v>
      </c>
      <c r="C322" s="760">
        <v>5.7053093608816496E-5</v>
      </c>
      <c r="D322" s="760">
        <v>1.0379490011502845E-4</v>
      </c>
      <c r="E322" s="760">
        <v>5.6209790837202789E-5</v>
      </c>
      <c r="F322" s="760">
        <v>2.0805536520263068E-4</v>
      </c>
      <c r="G322" s="760">
        <v>2.4154739939108438E-5</v>
      </c>
      <c r="H322" s="760">
        <v>-5.3772171296939675E-4</v>
      </c>
      <c r="I322" s="760">
        <v>1.4015583541304721E-4</v>
      </c>
      <c r="J322" s="760">
        <v>1.0379490011502845E-4</v>
      </c>
      <c r="K322" s="760">
        <v>1.5570108577978026E-4</v>
      </c>
      <c r="L322" s="760">
        <v>-4.7343622497919569E-5</v>
      </c>
      <c r="M322" s="760">
        <v>6.9695202620856378E-4</v>
      </c>
      <c r="N322" s="760">
        <v>-5.7470618181952871E-3</v>
      </c>
      <c r="O322" s="760">
        <v>8.7095051529839651E-4</v>
      </c>
      <c r="P322" s="760">
        <v>2.0381123866710649E-3</v>
      </c>
      <c r="Q322" s="760">
        <v>5.39272840793803E-4</v>
      </c>
      <c r="R322" s="760">
        <v>1.0379490011502845E-4</v>
      </c>
      <c r="S322" s="760">
        <v>7.9589787912004439E-5</v>
      </c>
      <c r="T322" s="760">
        <v>1.0379490011502845E-4</v>
      </c>
      <c r="U322" s="760">
        <v>1.0379490011502845E-4</v>
      </c>
      <c r="V322" s="760">
        <v>1.5513887412841321E-3</v>
      </c>
      <c r="W322" s="760">
        <v>-4.589539314166946E-3</v>
      </c>
    </row>
    <row r="323" spans="1:23" s="760" customFormat="1">
      <c r="A323" s="761">
        <v>44300</v>
      </c>
      <c r="B323" s="760">
        <v>1.0379490011502845E-4</v>
      </c>
      <c r="C323" s="760">
        <v>5.8111231087787374E-5</v>
      </c>
      <c r="D323" s="760">
        <v>1.0379490011502845E-4</v>
      </c>
      <c r="E323" s="760">
        <v>1.5272306935898428E-4</v>
      </c>
      <c r="F323" s="760">
        <v>2.046810542080113E-4</v>
      </c>
      <c r="G323" s="760">
        <v>2.0258324807942429E-4</v>
      </c>
      <c r="H323" s="760">
        <v>8.9019905434595259E-4</v>
      </c>
      <c r="I323" s="760">
        <v>1.4717152584653448E-4</v>
      </c>
      <c r="J323" s="760">
        <v>1.0379490011502845E-4</v>
      </c>
      <c r="K323" s="760">
        <v>2.1682124130539826E-4</v>
      </c>
      <c r="L323" s="760">
        <v>3.8222640234519822E-4</v>
      </c>
      <c r="M323" s="760">
        <v>3.6195463227566282E-3</v>
      </c>
      <c r="N323" s="760">
        <v>3.5264549260634048E-3</v>
      </c>
      <c r="O323" s="760">
        <v>-2.3429557598784179E-3</v>
      </c>
      <c r="P323" s="760">
        <v>-4.8203654273815122E-4</v>
      </c>
      <c r="Q323" s="760">
        <v>4.874315301190979E-4</v>
      </c>
      <c r="R323" s="760">
        <v>1.0379490011502845E-4</v>
      </c>
      <c r="S323" s="760">
        <v>6.6608765154974048E-3</v>
      </c>
      <c r="T323" s="760">
        <v>1.0379490011502845E-4</v>
      </c>
      <c r="U323" s="760">
        <v>1.0379490011502845E-4</v>
      </c>
      <c r="V323" s="760">
        <v>-1.5674396985534411E-3</v>
      </c>
      <c r="W323" s="760">
        <v>8.8734232274900737E-3</v>
      </c>
    </row>
    <row r="324" spans="1:23" s="760" customFormat="1">
      <c r="A324" s="761">
        <v>44301</v>
      </c>
      <c r="B324" s="760">
        <v>1.0379490011502845E-4</v>
      </c>
      <c r="C324" s="760">
        <v>5.4393197012059247E-5</v>
      </c>
      <c r="D324" s="760">
        <v>1.0379490011502845E-4</v>
      </c>
      <c r="E324" s="760">
        <v>6.9254161068066367E-5</v>
      </c>
      <c r="F324" s="760">
        <v>8.3804741830562079E-6</v>
      </c>
      <c r="G324" s="760">
        <v>4.2533865448102226E-4</v>
      </c>
      <c r="H324" s="760">
        <v>1.202400913707935E-3</v>
      </c>
      <c r="I324" s="760">
        <v>1.5874695231965497E-4</v>
      </c>
      <c r="J324" s="760">
        <v>1.0379490011502845E-4</v>
      </c>
      <c r="K324" s="760">
        <v>1.6328449250169186E-4</v>
      </c>
      <c r="L324" s="760">
        <v>5.2269364405854724E-4</v>
      </c>
      <c r="M324" s="760">
        <v>-1.0861225690762533E-3</v>
      </c>
      <c r="N324" s="760">
        <v>-6.9833984619770417E-3</v>
      </c>
      <c r="O324" s="760">
        <v>2.3164029900100136E-3</v>
      </c>
      <c r="P324" s="760">
        <v>7.6029335115435082E-4</v>
      </c>
      <c r="Q324" s="760">
        <v>1.314591455713332E-3</v>
      </c>
      <c r="R324" s="760">
        <v>1.0379490011502845E-4</v>
      </c>
      <c r="S324" s="760">
        <v>8.9228658998625754E-3</v>
      </c>
      <c r="T324" s="760">
        <v>1.0379490011502845E-4</v>
      </c>
      <c r="U324" s="760">
        <v>1.0379490011502845E-4</v>
      </c>
      <c r="V324" s="760">
        <v>9.8431254765152243E-3</v>
      </c>
      <c r="W324" s="760">
        <v>-1.7245839441226707E-4</v>
      </c>
    </row>
    <row r="325" spans="1:23" s="760" customFormat="1">
      <c r="A325" s="761">
        <v>44302</v>
      </c>
      <c r="B325" s="760">
        <v>1.0379490011502845E-4</v>
      </c>
      <c r="C325" s="760">
        <v>8.0479865175675513E-5</v>
      </c>
      <c r="D325" s="760">
        <v>1.0379490011502845E-4</v>
      </c>
      <c r="E325" s="760">
        <v>5.0915311999610857E-4</v>
      </c>
      <c r="F325" s="760">
        <v>9.5282736130242185E-5</v>
      </c>
      <c r="G325" s="760">
        <v>2.3048848764495311E-4</v>
      </c>
      <c r="H325" s="760">
        <v>4.7717890665355256E-4</v>
      </c>
      <c r="I325" s="760">
        <v>7.1377268592520693E-5</v>
      </c>
      <c r="J325" s="760">
        <v>1.0379490011502845E-4</v>
      </c>
      <c r="K325" s="760">
        <v>2.3370801408595376E-4</v>
      </c>
      <c r="L325" s="760">
        <v>4.4117718996927735E-4</v>
      </c>
      <c r="M325" s="760">
        <v>-1.4679671922301907E-4</v>
      </c>
      <c r="N325" s="760">
        <v>1.9033278726772185E-3</v>
      </c>
      <c r="O325" s="760">
        <v>2.3020725385693996E-3</v>
      </c>
      <c r="P325" s="760">
        <v>1.5847755833211519E-3</v>
      </c>
      <c r="Q325" s="760">
        <v>2.49748332151567E-3</v>
      </c>
      <c r="R325" s="760">
        <v>1.0379490011502845E-4</v>
      </c>
      <c r="S325" s="760">
        <v>1.9071752731416591E-3</v>
      </c>
      <c r="T325" s="760">
        <v>1.0379490011502845E-4</v>
      </c>
      <c r="U325" s="760">
        <v>1.0379490011502845E-4</v>
      </c>
      <c r="V325" s="760">
        <v>1.9805971487818486E-3</v>
      </c>
      <c r="W325" s="760">
        <v>-1.0090556274256146E-2</v>
      </c>
    </row>
    <row r="326" spans="1:23" s="760" customFormat="1">
      <c r="A326" s="761">
        <v>44305</v>
      </c>
      <c r="B326" s="760">
        <v>1.0379490011502845E-4</v>
      </c>
      <c r="C326" s="760">
        <v>6.7827570465972542E-5</v>
      </c>
      <c r="D326" s="760">
        <v>1.0379490011502845E-4</v>
      </c>
      <c r="E326" s="760">
        <v>8.169536027091695E-5</v>
      </c>
      <c r="F326" s="760">
        <v>1.522931889135215E-4</v>
      </c>
      <c r="G326" s="760">
        <v>1.5336408399990731E-4</v>
      </c>
      <c r="H326" s="760">
        <v>2.2319186688823933E-5</v>
      </c>
      <c r="I326" s="760">
        <v>3.3338693374096451E-4</v>
      </c>
      <c r="J326" s="760">
        <v>1.0379490011502845E-4</v>
      </c>
      <c r="K326" s="760">
        <v>2.6300078996732701E-4</v>
      </c>
      <c r="L326" s="760">
        <v>2.9802221594565914E-4</v>
      </c>
      <c r="M326" s="760">
        <v>3.1557405388371595E-3</v>
      </c>
      <c r="N326" s="760">
        <v>1.4923056493023612E-3</v>
      </c>
      <c r="O326" s="760">
        <v>-9.1300429352736412E-4</v>
      </c>
      <c r="P326" s="760">
        <v>-1.7921484302411139E-3</v>
      </c>
      <c r="Q326" s="760">
        <v>2.8267173229563625E-3</v>
      </c>
      <c r="R326" s="760">
        <v>1.0379490011502845E-4</v>
      </c>
      <c r="S326" s="760">
        <v>-3.1927151433460699E-3</v>
      </c>
      <c r="T326" s="760">
        <v>1.0379490011502845E-4</v>
      </c>
      <c r="U326" s="760">
        <v>1.0379490011502845E-4</v>
      </c>
      <c r="V326" s="760">
        <v>-3.6590425387384995E-3</v>
      </c>
      <c r="W326" s="760">
        <v>1.4113957135389432E-2</v>
      </c>
    </row>
    <row r="327" spans="1:23" s="760" customFormat="1">
      <c r="A327" s="761">
        <v>44306</v>
      </c>
      <c r="B327" s="760">
        <v>1.0379490011502845E-4</v>
      </c>
      <c r="C327" s="760">
        <v>8.36512774549103E-5</v>
      </c>
      <c r="D327" s="760">
        <v>1.0379490011502845E-4</v>
      </c>
      <c r="E327" s="760">
        <v>9.8707163076694471E-5</v>
      </c>
      <c r="F327" s="760">
        <v>2.2077034837653109E-4</v>
      </c>
      <c r="G327" s="760">
        <v>1.7591354394186354E-4</v>
      </c>
      <c r="H327" s="760">
        <v>1.4313072007388072E-4</v>
      </c>
      <c r="I327" s="760">
        <v>3.238703773655871E-4</v>
      </c>
      <c r="J327" s="760">
        <v>1.0379490011502845E-4</v>
      </c>
      <c r="K327" s="760">
        <v>1.5666577924222658E-4</v>
      </c>
      <c r="L327" s="760">
        <v>1.3977543055743169E-4</v>
      </c>
      <c r="M327" s="760">
        <v>-4.9833581459532983E-3</v>
      </c>
      <c r="N327" s="760">
        <v>-4.124075909417102E-3</v>
      </c>
      <c r="O327" s="760">
        <v>-1.066238453052204E-3</v>
      </c>
      <c r="P327" s="760">
        <v>-6.990306409775382E-4</v>
      </c>
      <c r="Q327" s="760">
        <v>-5.9994280761943575E-4</v>
      </c>
      <c r="R327" s="760">
        <v>1.0379490011502845E-4</v>
      </c>
      <c r="S327" s="760">
        <v>-5.1321269903313871E-3</v>
      </c>
      <c r="T327" s="760">
        <v>1.0379490011502845E-4</v>
      </c>
      <c r="U327" s="760">
        <v>1.0379490011502845E-4</v>
      </c>
      <c r="V327" s="760">
        <v>-8.4747782532330618E-3</v>
      </c>
      <c r="W327" s="760">
        <v>-9.2783505154639956E-3</v>
      </c>
    </row>
    <row r="328" spans="1:23" s="760" customFormat="1">
      <c r="A328" s="761">
        <v>44308</v>
      </c>
      <c r="B328" s="760">
        <v>1.0379490011502845E-4</v>
      </c>
      <c r="C328" s="760">
        <v>8.7181036550809665E-5</v>
      </c>
      <c r="D328" s="760">
        <v>1.0379490011502845E-4</v>
      </c>
      <c r="E328" s="760">
        <v>1.0947472551903203E-4</v>
      </c>
      <c r="F328" s="760">
        <v>2.4824531496570046E-3</v>
      </c>
      <c r="G328" s="760">
        <v>3.1518785195983057E-4</v>
      </c>
      <c r="H328" s="760">
        <v>6.1707193545190719E-4</v>
      </c>
      <c r="I328" s="760">
        <v>1.7000301541614249E-5</v>
      </c>
      <c r="J328" s="760">
        <v>1.0379490011502845E-4</v>
      </c>
      <c r="K328" s="760">
        <v>2.3853832586762103E-4</v>
      </c>
      <c r="L328" s="760">
        <v>3.2933025911874303E-4</v>
      </c>
      <c r="M328" s="760">
        <v>5.7172561417795364E-5</v>
      </c>
      <c r="N328" s="760">
        <v>3.8592898484028915E-3</v>
      </c>
      <c r="O328" s="760">
        <v>-1.0713027714770451E-3</v>
      </c>
      <c r="P328" s="760">
        <v>-1.0319406435741474E-3</v>
      </c>
      <c r="Q328" s="760">
        <v>-1.5254758533345125E-4</v>
      </c>
      <c r="R328" s="760">
        <v>1.0379490011502845E-4</v>
      </c>
      <c r="S328" s="760">
        <v>-4.6407200119803482E-3</v>
      </c>
      <c r="T328" s="760">
        <v>1.0379490011502845E-4</v>
      </c>
      <c r="U328" s="760">
        <v>1.0379490011502845E-4</v>
      </c>
      <c r="V328" s="760">
        <v>2.2838026365543662E-3</v>
      </c>
      <c r="W328" s="760">
        <v>-7.9778009018383056E-3</v>
      </c>
    </row>
    <row r="329" spans="1:23" s="760" customFormat="1">
      <c r="A329" s="761">
        <v>44309</v>
      </c>
      <c r="B329" s="760">
        <v>1.0379490011502845E-4</v>
      </c>
      <c r="C329" s="760">
        <v>8.4609512071898152E-5</v>
      </c>
      <c r="D329" s="760">
        <v>1.0379490011502845E-4</v>
      </c>
      <c r="E329" s="760">
        <v>4.7641815221100003E-5</v>
      </c>
      <c r="F329" s="760">
        <v>1.6462436019737403E-4</v>
      </c>
      <c r="G329" s="760">
        <v>4.7846778278026747E-4</v>
      </c>
      <c r="H329" s="760">
        <v>2.5743956715240657E-4</v>
      </c>
      <c r="I329" s="760">
        <v>1.5936324601084628E-4</v>
      </c>
      <c r="J329" s="760">
        <v>1.0379490011502845E-4</v>
      </c>
      <c r="K329" s="760">
        <v>2.8283512969795588E-4</v>
      </c>
      <c r="L329" s="760">
        <v>2.1452617027351017E-4</v>
      </c>
      <c r="M329" s="760">
        <v>3.395410523411746E-3</v>
      </c>
      <c r="N329" s="760">
        <v>3.1415677667281372E-3</v>
      </c>
      <c r="O329" s="760">
        <v>2.9787205370568337E-3</v>
      </c>
      <c r="P329" s="760">
        <v>2.3548611939703257E-3</v>
      </c>
      <c r="Q329" s="760">
        <v>-9.71431421912472E-4</v>
      </c>
      <c r="R329" s="760">
        <v>1.0379490011502845E-4</v>
      </c>
      <c r="S329" s="760">
        <v>1.112815874666695E-2</v>
      </c>
      <c r="T329" s="760">
        <v>1.0379490011502845E-4</v>
      </c>
      <c r="U329" s="760">
        <v>1.0379490011502845E-4</v>
      </c>
      <c r="V329" s="760">
        <v>8.8888642911220117E-3</v>
      </c>
      <c r="W329" s="760">
        <v>2.447552447552459E-3</v>
      </c>
    </row>
    <row r="330" spans="1:23" s="760" customFormat="1">
      <c r="A330" s="761">
        <v>44312</v>
      </c>
      <c r="B330" s="760">
        <v>1.0379490011502845E-4</v>
      </c>
      <c r="C330" s="760">
        <v>4.6588757063092956E-5</v>
      </c>
      <c r="D330" s="760">
        <v>1.0379490011502845E-4</v>
      </c>
      <c r="E330" s="760">
        <v>2.1494509258790373E-4</v>
      </c>
      <c r="F330" s="760">
        <v>2.1879176628347707E-4</v>
      </c>
      <c r="G330" s="760">
        <v>1.4075000311053465E-4</v>
      </c>
      <c r="H330" s="760">
        <v>-1.4056169422405063E-5</v>
      </c>
      <c r="I330" s="760">
        <v>1.2021556759322927E-4</v>
      </c>
      <c r="J330" s="760">
        <v>1.0379490011502845E-4</v>
      </c>
      <c r="K330" s="760">
        <v>5.5651355823016502E-4</v>
      </c>
      <c r="L330" s="760">
        <v>6.5983957008608485E-4</v>
      </c>
      <c r="M330" s="760">
        <v>2.0125789328071519E-3</v>
      </c>
      <c r="N330" s="760">
        <v>3.7085356951793713E-3</v>
      </c>
      <c r="O330" s="760">
        <v>2.7039570143605474E-4</v>
      </c>
      <c r="P330" s="760">
        <v>1.7423853395435174E-3</v>
      </c>
      <c r="Q330" s="760">
        <v>2.5902413091738463E-3</v>
      </c>
      <c r="R330" s="760">
        <v>1.0379490011502845E-4</v>
      </c>
      <c r="S330" s="760">
        <v>-2.2452673854049809E-3</v>
      </c>
      <c r="T330" s="760">
        <v>1.0379490011502845E-4</v>
      </c>
      <c r="U330" s="760">
        <v>1.0379490011502845E-4</v>
      </c>
      <c r="V330" s="760">
        <v>3.2322411309939625E-3</v>
      </c>
      <c r="W330" s="760">
        <v>-1.2295081967213184E-2</v>
      </c>
    </row>
    <row r="331" spans="1:23" s="760" customFormat="1">
      <c r="A331" s="761">
        <v>44313</v>
      </c>
      <c r="B331" s="760">
        <v>1.0379490011502845E-4</v>
      </c>
      <c r="C331" s="760">
        <v>8.4244814192668827E-5</v>
      </c>
      <c r="D331" s="760">
        <v>1.0379490011502845E-4</v>
      </c>
      <c r="E331" s="760">
        <v>9.5258615801618873E-5</v>
      </c>
      <c r="F331" s="760">
        <v>1.7655952536599351E-4</v>
      </c>
      <c r="G331" s="760">
        <v>1.881586037077998E-4</v>
      </c>
      <c r="H331" s="760">
        <v>2.3750413208722954E-4</v>
      </c>
      <c r="I331" s="760">
        <v>2.8084905663949833E-4</v>
      </c>
      <c r="J331" s="760">
        <v>1.0379490011502845E-4</v>
      </c>
      <c r="K331" s="760">
        <v>2.0392006622627079E-5</v>
      </c>
      <c r="L331" s="760">
        <v>1.4228306972641214E-4</v>
      </c>
      <c r="M331" s="760">
        <v>-1.4902855623740718E-3</v>
      </c>
      <c r="N331" s="760">
        <v>4.0662510085411885E-3</v>
      </c>
      <c r="O331" s="760">
        <v>-1.1462126291588159E-3</v>
      </c>
      <c r="P331" s="760">
        <v>1.7086422468790552E-3</v>
      </c>
      <c r="Q331" s="760">
        <v>2.8661505876301785E-3</v>
      </c>
      <c r="R331" s="760">
        <v>1.0379490011502845E-4</v>
      </c>
      <c r="S331" s="760">
        <v>-7.9213417203138903E-3</v>
      </c>
      <c r="T331" s="760">
        <v>1.0379490011502845E-4</v>
      </c>
      <c r="U331" s="760">
        <v>1.0379490011502845E-4</v>
      </c>
      <c r="V331" s="760">
        <v>-1.4185062896376888E-3</v>
      </c>
      <c r="W331" s="760">
        <v>1.6597510373444146E-2</v>
      </c>
    </row>
    <row r="332" spans="1:23" s="760" customFormat="1">
      <c r="A332" s="761">
        <v>44314</v>
      </c>
      <c r="B332" s="760">
        <v>1.0379490011502845E-4</v>
      </c>
      <c r="C332" s="760">
        <v>7.4249404811377318E-5</v>
      </c>
      <c r="D332" s="760">
        <v>1.0379490011502845E-4</v>
      </c>
      <c r="E332" s="760">
        <v>9.1847773088460372E-5</v>
      </c>
      <c r="F332" s="760">
        <v>2.7834600803933185E-4</v>
      </c>
      <c r="G332" s="760">
        <v>1.8734583808499572E-4</v>
      </c>
      <c r="H332" s="760">
        <v>6.6388448991316906E-5</v>
      </c>
      <c r="I332" s="760">
        <v>1.0754315062122544E-4</v>
      </c>
      <c r="J332" s="760">
        <v>1.0379490011502845E-4</v>
      </c>
      <c r="K332" s="760">
        <v>2.3956105093758673E-4</v>
      </c>
      <c r="L332" s="760">
        <v>2.5758636459904949E-4</v>
      </c>
      <c r="M332" s="760">
        <v>1.4014697609043836E-4</v>
      </c>
      <c r="N332" s="760">
        <v>1.7476440721941877E-3</v>
      </c>
      <c r="O332" s="760">
        <v>1.0926169352276638E-4</v>
      </c>
      <c r="P332" s="760">
        <v>-8.7742405249524591E-4</v>
      </c>
      <c r="Q332" s="760">
        <v>-3.0346397817584414E-3</v>
      </c>
      <c r="R332" s="760">
        <v>1.0379490011502845E-4</v>
      </c>
      <c r="S332" s="760">
        <v>3.8518311058652888E-3</v>
      </c>
      <c r="T332" s="760">
        <v>1.0379490011502845E-4</v>
      </c>
      <c r="U332" s="760">
        <v>1.0379490011502845E-4</v>
      </c>
      <c r="V332" s="760">
        <v>2.4778126253450772E-3</v>
      </c>
      <c r="W332" s="760">
        <v>2.4316109422493071E-3</v>
      </c>
    </row>
    <row r="333" spans="1:23" s="760" customFormat="1">
      <c r="A333" s="761">
        <v>44315</v>
      </c>
      <c r="B333" s="760">
        <v>1.0379490011502845E-4</v>
      </c>
      <c r="C333" s="760">
        <v>8.3877921121411347E-5</v>
      </c>
      <c r="D333" s="760">
        <v>1.0379490011502845E-4</v>
      </c>
      <c r="E333" s="760">
        <v>1.1564953655152088E-4</v>
      </c>
      <c r="F333" s="760">
        <v>1.1832362321340106E-4</v>
      </c>
      <c r="G333" s="760">
        <v>2.3316690397878759E-4</v>
      </c>
      <c r="H333" s="760">
        <v>3.0478512648590694E-4</v>
      </c>
      <c r="I333" s="760">
        <v>5.4800298279156223E-4</v>
      </c>
      <c r="J333" s="760">
        <v>1.0379490011502845E-4</v>
      </c>
      <c r="K333" s="760">
        <v>2.6534824067137031E-4</v>
      </c>
      <c r="L333" s="760">
        <v>3.6750087600778691E-4</v>
      </c>
      <c r="M333" s="760">
        <v>-2.5659201145511457E-4</v>
      </c>
      <c r="N333" s="760">
        <v>4.1503663891637732E-3</v>
      </c>
      <c r="O333" s="760">
        <v>1.8101844303970438E-3</v>
      </c>
      <c r="P333" s="760">
        <v>2.307309307175931E-3</v>
      </c>
      <c r="Q333" s="760">
        <v>2.6838060838150213E-3</v>
      </c>
      <c r="R333" s="760">
        <v>1.0379490011502845E-4</v>
      </c>
      <c r="S333" s="760">
        <v>-4.698238594679105E-3</v>
      </c>
      <c r="T333" s="760">
        <v>1.0379490011502845E-4</v>
      </c>
      <c r="U333" s="760">
        <v>1.0379490011502845E-4</v>
      </c>
      <c r="V333" s="760">
        <v>3.6881867412816849E-3</v>
      </c>
      <c r="W333" s="760">
        <v>1.7586416009702788E-2</v>
      </c>
    </row>
    <row r="334" spans="1:23" s="760" customFormat="1">
      <c r="A334" s="761">
        <v>44316</v>
      </c>
      <c r="B334" s="760">
        <v>1.0379490011502845E-4</v>
      </c>
      <c r="C334" s="760">
        <v>9.0057358318018643E-5</v>
      </c>
      <c r="D334" s="760">
        <v>1.0379490011502845E-4</v>
      </c>
      <c r="E334" s="760">
        <v>1.1053456784382298E-4</v>
      </c>
      <c r="F334" s="760">
        <v>1.9460859153297427E-4</v>
      </c>
      <c r="G334" s="760">
        <v>8.5863122527074509E-4</v>
      </c>
      <c r="H334" s="760">
        <v>1.0070830051474022E-3</v>
      </c>
      <c r="I334" s="760">
        <v>2.332527335577872E-4</v>
      </c>
      <c r="J334" s="760">
        <v>1.0379490011502845E-4</v>
      </c>
      <c r="K334" s="760">
        <v>3.3709384344349225E-4</v>
      </c>
      <c r="L334" s="760">
        <v>1.2962142886974171E-4</v>
      </c>
      <c r="M334" s="760">
        <v>-7.5562443158039283E-4</v>
      </c>
      <c r="N334" s="760">
        <v>3.0139587404764967E-4</v>
      </c>
      <c r="O334" s="760">
        <v>-1.572590837812915E-3</v>
      </c>
      <c r="P334" s="760">
        <v>-3.6667503407071811E-3</v>
      </c>
      <c r="Q334" s="760">
        <v>1.0819275733935374E-3</v>
      </c>
      <c r="R334" s="760">
        <v>1.0379490011502845E-4</v>
      </c>
      <c r="S334" s="760">
        <v>-1.7339370553961508E-3</v>
      </c>
      <c r="T334" s="760">
        <v>1.0379490011502845E-4</v>
      </c>
      <c r="U334" s="760">
        <v>1.0379490011502845E-4</v>
      </c>
      <c r="V334" s="760">
        <v>-4.6104695209462365E-3</v>
      </c>
      <c r="W334" s="760">
        <v>-2.7243316873828416E-3</v>
      </c>
    </row>
    <row r="335" spans="1:23" s="760" customFormat="1">
      <c r="A335" s="761">
        <v>44319</v>
      </c>
      <c r="B335" s="760">
        <v>1.0379490011502845E-4</v>
      </c>
      <c r="C335" s="760">
        <v>9.4114278594181755E-5</v>
      </c>
      <c r="D335" s="760">
        <v>1.0379490011502845E-4</v>
      </c>
      <c r="E335" s="760">
        <v>9.3518912641421537E-5</v>
      </c>
      <c r="F335" s="760">
        <v>2.2514146579055705E-4</v>
      </c>
      <c r="G335" s="760">
        <v>1.242200340516586E-4</v>
      </c>
      <c r="H335" s="760">
        <v>9.1944811820399153E-5</v>
      </c>
      <c r="I335" s="760">
        <v>3.2717945138549531E-4</v>
      </c>
      <c r="J335" s="760">
        <v>1.0379490011502845E-4</v>
      </c>
      <c r="K335" s="760">
        <v>5.2139291159125634E-4</v>
      </c>
      <c r="L335" s="760">
        <v>2.4112204522852565E-4</v>
      </c>
      <c r="M335" s="760">
        <v>-3.5529952934654219E-4</v>
      </c>
      <c r="N335" s="760">
        <v>-8.7909306029843037E-4</v>
      </c>
      <c r="O335" s="760">
        <v>6.0493356933255527E-5</v>
      </c>
      <c r="P335" s="760">
        <v>5.691307655761868E-4</v>
      </c>
      <c r="Q335" s="760">
        <v>-7.3296648998888436E-4</v>
      </c>
      <c r="R335" s="760">
        <v>1.0379490011502845E-4</v>
      </c>
      <c r="S335" s="760">
        <v>4.7231712754165489E-3</v>
      </c>
      <c r="T335" s="760">
        <v>1.0379490011502845E-4</v>
      </c>
      <c r="U335" s="760">
        <v>1.0379490011502845E-4</v>
      </c>
      <c r="V335" s="760">
        <v>1.0388116905524214E-4</v>
      </c>
      <c r="W335" s="760">
        <v>8.4514256445278324E-3</v>
      </c>
    </row>
    <row r="336" spans="1:23" s="760" customFormat="1">
      <c r="A336" s="761">
        <v>44320</v>
      </c>
      <c r="B336" s="760">
        <v>1.0379490011502845E-4</v>
      </c>
      <c r="C336" s="760">
        <v>7.802355639863201E-5</v>
      </c>
      <c r="D336" s="760">
        <v>1.0379490011502845E-4</v>
      </c>
      <c r="E336" s="760">
        <v>6.5740481514975357E-5</v>
      </c>
      <c r="F336" s="760">
        <v>1.8320647950531566E-4</v>
      </c>
      <c r="G336" s="760">
        <v>3.1051151336836114E-6</v>
      </c>
      <c r="H336" s="760">
        <v>-5.3371475631791565E-4</v>
      </c>
      <c r="I336" s="760">
        <v>2.4800623276832745E-4</v>
      </c>
      <c r="J336" s="760">
        <v>1.0379490011502845E-4</v>
      </c>
      <c r="K336" s="760">
        <v>2.2921315669077735E-4</v>
      </c>
      <c r="L336" s="760">
        <v>1.7580185711185692E-4</v>
      </c>
      <c r="M336" s="760">
        <v>-3.9837309758428141E-5</v>
      </c>
      <c r="N336" s="760">
        <v>3.339304395932885E-5</v>
      </c>
      <c r="O336" s="760">
        <v>-2.3983044961768396E-3</v>
      </c>
      <c r="P336" s="760">
        <v>-6.0193050295498374E-4</v>
      </c>
      <c r="Q336" s="760">
        <v>3.586783825706874E-3</v>
      </c>
      <c r="R336" s="760">
        <v>1.0379490011502845E-4</v>
      </c>
      <c r="S336" s="760">
        <v>-1.0830135473655855E-2</v>
      </c>
      <c r="T336" s="760">
        <v>1.0379490011502845E-4</v>
      </c>
      <c r="U336" s="760">
        <v>1.0379490011502845E-4</v>
      </c>
      <c r="V336" s="760">
        <v>-5.6201619694552507E-3</v>
      </c>
      <c r="W336" s="760">
        <v>-2.4210615423685744E-2</v>
      </c>
    </row>
    <row r="337" spans="1:23" s="760" customFormat="1">
      <c r="A337" s="761">
        <v>44321</v>
      </c>
      <c r="B337" s="760">
        <v>1.0379490011502845E-4</v>
      </c>
      <c r="C337" s="760">
        <v>9.3479595030254714E-5</v>
      </c>
      <c r="D337" s="760">
        <v>1.0379490011502845E-4</v>
      </c>
      <c r="E337" s="760">
        <v>6.6302851022603804E-5</v>
      </c>
      <c r="F337" s="760">
        <v>8.8305082251771694E-5</v>
      </c>
      <c r="G337" s="760">
        <v>2.0338440973111105E-4</v>
      </c>
      <c r="H337" s="760">
        <v>2.65305411068395E-4</v>
      </c>
      <c r="I337" s="760">
        <v>1.9572090596886582E-4</v>
      </c>
      <c r="J337" s="760">
        <v>1.0379490011502845E-4</v>
      </c>
      <c r="K337" s="760">
        <v>1.6391517610059303E-4</v>
      </c>
      <c r="L337" s="760">
        <v>3.3855391080916952E-4</v>
      </c>
      <c r="M337" s="760">
        <v>4.3999025502077238E-3</v>
      </c>
      <c r="N337" s="760">
        <v>-2.3227758515422803E-3</v>
      </c>
      <c r="O337" s="760">
        <v>-5.4459320010691314E-5</v>
      </c>
      <c r="P337" s="760">
        <v>1.431119701940986E-3</v>
      </c>
      <c r="Q337" s="760">
        <v>2.469761075271748E-3</v>
      </c>
      <c r="R337" s="760">
        <v>1.0379490011502845E-4</v>
      </c>
      <c r="S337" s="760">
        <v>1.4671031236233478E-2</v>
      </c>
      <c r="T337" s="760">
        <v>1.0379490011502845E-4</v>
      </c>
      <c r="U337" s="760">
        <v>1.0379490011502845E-4</v>
      </c>
      <c r="V337" s="760">
        <v>4.5814669580312994E-6</v>
      </c>
      <c r="W337" s="760">
        <v>6.6799687689773624E-3</v>
      </c>
    </row>
    <row r="338" spans="1:23" s="760" customFormat="1">
      <c r="A338" s="761">
        <v>44322</v>
      </c>
      <c r="B338" s="760">
        <v>1.3268648495490254E-4</v>
      </c>
      <c r="C338" s="760">
        <v>9.0908801774203241E-5</v>
      </c>
      <c r="D338" s="760">
        <v>1.3268648495490254E-4</v>
      </c>
      <c r="E338" s="760">
        <v>1.5526304903756838E-4</v>
      </c>
      <c r="F338" s="760">
        <v>2.1259823327723915E-4</v>
      </c>
      <c r="G338" s="760">
        <v>1.6065653418073644E-4</v>
      </c>
      <c r="H338" s="760">
        <v>2.1489846531541623E-4</v>
      </c>
      <c r="I338" s="760">
        <v>1.083124549943193E-4</v>
      </c>
      <c r="J338" s="760">
        <v>1.3268648495490254E-4</v>
      </c>
      <c r="K338" s="760">
        <v>2.8185584079509773E-4</v>
      </c>
      <c r="L338" s="760">
        <v>2.1162337008817644E-4</v>
      </c>
      <c r="M338" s="760">
        <v>1.2382215967670085E-3</v>
      </c>
      <c r="N338" s="760">
        <v>-2.7521328720653271E-3</v>
      </c>
      <c r="O338" s="760">
        <v>1.2402803067179669E-3</v>
      </c>
      <c r="P338" s="760">
        <v>1.3587855870886845E-3</v>
      </c>
      <c r="Q338" s="760">
        <v>-9.9342239536681642E-4</v>
      </c>
      <c r="R338" s="760">
        <v>1.3268648495490254E-4</v>
      </c>
      <c r="S338" s="760">
        <v>-2.2239440953816247E-3</v>
      </c>
      <c r="T338" s="760">
        <v>1.3268648495490254E-4</v>
      </c>
      <c r="U338" s="760">
        <v>1.3268648495490254E-4</v>
      </c>
      <c r="V338" s="760">
        <v>9.4748884074298267E-3</v>
      </c>
      <c r="W338" s="760">
        <v>1.034126163391913E-2</v>
      </c>
    </row>
    <row r="339" spans="1:23" s="760" customFormat="1">
      <c r="A339" s="761">
        <v>44323</v>
      </c>
      <c r="B339" s="760">
        <v>1.3268648495490254E-4</v>
      </c>
      <c r="C339" s="760">
        <v>1.326847504850015E-4</v>
      </c>
      <c r="D339" s="760">
        <v>1.3268648495490254E-4</v>
      </c>
      <c r="E339" s="760">
        <v>2.2435993679392752E-4</v>
      </c>
      <c r="F339" s="760">
        <v>1.3367424045362952E-4</v>
      </c>
      <c r="G339" s="760">
        <v>3.5385319748271193E-4</v>
      </c>
      <c r="H339" s="760">
        <v>-2.3953127359033211E-4</v>
      </c>
      <c r="I339" s="760">
        <v>2.4161578996140243E-4</v>
      </c>
      <c r="J339" s="760">
        <v>1.3268648495490254E-4</v>
      </c>
      <c r="K339" s="760">
        <v>4.3800730471521554E-4</v>
      </c>
      <c r="L339" s="760">
        <v>2.2982704905505358E-4</v>
      </c>
      <c r="M339" s="760">
        <v>4.8206254170009011E-3</v>
      </c>
      <c r="N339" s="760">
        <v>1.2388832594945054E-3</v>
      </c>
      <c r="O339" s="760">
        <v>2.115790311889798E-3</v>
      </c>
      <c r="P339" s="760">
        <v>2.1524955495275666E-3</v>
      </c>
      <c r="Q339" s="760">
        <v>-1.0174885033228387E-3</v>
      </c>
      <c r="R339" s="760">
        <v>1.3268648495490254E-4</v>
      </c>
      <c r="S339" s="760">
        <v>1.8848979210592587E-2</v>
      </c>
      <c r="T339" s="760">
        <v>1.3268648495490254E-4</v>
      </c>
      <c r="U339" s="760">
        <v>1.3268648495490254E-4</v>
      </c>
      <c r="V339" s="760">
        <v>7.0740737715111468E-3</v>
      </c>
      <c r="W339" s="760">
        <v>9.1265779597407004E-3</v>
      </c>
    </row>
    <row r="340" spans="1:23" s="760" customFormat="1">
      <c r="A340" s="761">
        <v>44326</v>
      </c>
      <c r="B340" s="760">
        <v>1.3268648495490254E-4</v>
      </c>
      <c r="C340" s="760">
        <v>1.5015589273104091E-4</v>
      </c>
      <c r="D340" s="760">
        <v>1.3268648495490254E-4</v>
      </c>
      <c r="E340" s="760">
        <v>1.2801508085624747E-4</v>
      </c>
      <c r="F340" s="760">
        <v>3.0534118495628704E-4</v>
      </c>
      <c r="G340" s="760">
        <v>2.5366023181594421E-4</v>
      </c>
      <c r="H340" s="760">
        <v>1.0164367503007199E-5</v>
      </c>
      <c r="I340" s="760">
        <v>9.2360192245788397E-5</v>
      </c>
      <c r="J340" s="760">
        <v>1.3268648495490254E-4</v>
      </c>
      <c r="K340" s="760">
        <v>5.1445528043014832E-4</v>
      </c>
      <c r="L340" s="760">
        <v>1.3513919040364364E-4</v>
      </c>
      <c r="M340" s="760">
        <v>-5.2762443692566663E-4</v>
      </c>
      <c r="N340" s="760">
        <v>-1.3081638454914835E-3</v>
      </c>
      <c r="O340" s="760">
        <v>-2.3620183421552143E-3</v>
      </c>
      <c r="P340" s="760">
        <v>-1.4969145549215135E-5</v>
      </c>
      <c r="Q340" s="760">
        <v>-1.83311103822692E-3</v>
      </c>
      <c r="R340" s="760">
        <v>1.3268648495490254E-4</v>
      </c>
      <c r="S340" s="760">
        <v>-1.0218610056610511E-2</v>
      </c>
      <c r="T340" s="760">
        <v>1.3268648495490254E-4</v>
      </c>
      <c r="U340" s="760">
        <v>1.3268648495490254E-4</v>
      </c>
      <c r="V340" s="760">
        <v>-1.2108464004939146E-2</v>
      </c>
      <c r="W340" s="760">
        <v>-1.0142845068041861E-3</v>
      </c>
    </row>
    <row r="341" spans="1:23" s="760" customFormat="1">
      <c r="A341" s="761">
        <v>44327</v>
      </c>
      <c r="B341" s="760">
        <v>1.3268648495490254E-4</v>
      </c>
      <c r="C341" s="760">
        <v>1.4607091751872581E-4</v>
      </c>
      <c r="D341" s="760">
        <v>1.3268648495490254E-4</v>
      </c>
      <c r="E341" s="760">
        <v>1.449896723177968E-4</v>
      </c>
      <c r="F341" s="760">
        <v>9.6223309114185085E-5</v>
      </c>
      <c r="G341" s="760">
        <v>1.4347168915818109E-4</v>
      </c>
      <c r="H341" s="760">
        <v>3.4703702018612503E-4</v>
      </c>
      <c r="I341" s="760">
        <v>3.9166576919780205E-4</v>
      </c>
      <c r="J341" s="760">
        <v>1.3268648495490254E-4</v>
      </c>
      <c r="K341" s="760">
        <v>2.3484365927717299E-4</v>
      </c>
      <c r="L341" s="760">
        <v>4.8627549818691662E-4</v>
      </c>
      <c r="M341" s="760">
        <v>1.3424865842992517E-4</v>
      </c>
      <c r="N341" s="760">
        <v>2.794728033342464E-3</v>
      </c>
      <c r="O341" s="760">
        <v>-1.2962682506828527E-3</v>
      </c>
      <c r="P341" s="760">
        <v>-1.8627659424587106E-3</v>
      </c>
      <c r="Q341" s="760">
        <v>7.3402639825337346E-4</v>
      </c>
      <c r="R341" s="760">
        <v>1.3268648495490254E-4</v>
      </c>
      <c r="S341" s="760">
        <v>-3.4056002073856728E-4</v>
      </c>
      <c r="T341" s="760">
        <v>1.3268648495490254E-4</v>
      </c>
      <c r="U341" s="760">
        <v>1.3268648495490254E-4</v>
      </c>
      <c r="V341" s="760">
        <v>-7.8579309083253168E-3</v>
      </c>
      <c r="W341" s="760">
        <v>-1.5229714865893085E-3</v>
      </c>
    </row>
    <row r="342" spans="1:23" s="760" customFormat="1">
      <c r="A342" s="761">
        <v>44328</v>
      </c>
      <c r="B342" s="760">
        <v>1.3268648495490254E-4</v>
      </c>
      <c r="C342" s="760">
        <v>1.6874289895718597E-4</v>
      </c>
      <c r="D342" s="760">
        <v>1.3268648495490254E-4</v>
      </c>
      <c r="E342" s="760">
        <v>1.3534182872287914E-4</v>
      </c>
      <c r="F342" s="760">
        <v>9.864417879867915E-5</v>
      </c>
      <c r="G342" s="760">
        <v>1.3957405101261422E-4</v>
      </c>
      <c r="H342" s="760">
        <v>3.2078901517773595E-4</v>
      </c>
      <c r="I342" s="760">
        <v>3.4776907981615146E-4</v>
      </c>
      <c r="J342" s="760">
        <v>1.3268648495490254E-4</v>
      </c>
      <c r="K342" s="760">
        <v>2.5215358850338987E-4</v>
      </c>
      <c r="L342" s="760">
        <v>1.5924678226864053E-4</v>
      </c>
      <c r="M342" s="760">
        <v>-4.3885574502365854E-3</v>
      </c>
      <c r="N342" s="760">
        <v>1.482437767892808E-3</v>
      </c>
      <c r="O342" s="760">
        <v>-3.0592547370147383E-3</v>
      </c>
      <c r="P342" s="760">
        <v>-2.6578113589104113E-4</v>
      </c>
      <c r="Q342" s="760">
        <v>6.0543526583445306E-4</v>
      </c>
      <c r="R342" s="760">
        <v>1.3268648495490254E-4</v>
      </c>
      <c r="S342" s="760">
        <v>-2.9046728549556255E-2</v>
      </c>
      <c r="T342" s="760">
        <v>1.3268648495490254E-4</v>
      </c>
      <c r="U342" s="760">
        <v>1.3268648495490254E-4</v>
      </c>
      <c r="V342" s="760">
        <v>-2.1792816283666694E-2</v>
      </c>
      <c r="W342" s="760">
        <v>-8.4738581476151431E-4</v>
      </c>
    </row>
    <row r="343" spans="1:23" s="760" customFormat="1">
      <c r="A343" s="761">
        <v>44329</v>
      </c>
      <c r="B343" s="760">
        <v>1.3268648495490254E-4</v>
      </c>
      <c r="C343" s="760">
        <v>1.5838497472198121E-4</v>
      </c>
      <c r="D343" s="760">
        <v>1.3268648495490254E-4</v>
      </c>
      <c r="E343" s="760">
        <v>1.3758834247390439E-4</v>
      </c>
      <c r="F343" s="760">
        <v>2.9508885964757425E-4</v>
      </c>
      <c r="G343" s="760">
        <v>3.3182976202850156E-4</v>
      </c>
      <c r="H343" s="760">
        <v>3.2842517468467669E-4</v>
      </c>
      <c r="I343" s="760">
        <v>1.3108977055864557E-4</v>
      </c>
      <c r="J343" s="760">
        <v>1.3268648495490254E-4</v>
      </c>
      <c r="K343" s="760">
        <v>2.6497053522844816E-4</v>
      </c>
      <c r="L343" s="760">
        <v>1.7707087791052345E-3</v>
      </c>
      <c r="M343" s="760">
        <v>-1.1424184575354879E-3</v>
      </c>
      <c r="N343" s="760">
        <v>-2.6816311539178406E-3</v>
      </c>
      <c r="O343" s="760">
        <v>1.9621960370737046E-3</v>
      </c>
      <c r="P343" s="760">
        <v>-1.9727101608972841E-3</v>
      </c>
      <c r="Q343" s="760">
        <v>-1.0306828013065816E-3</v>
      </c>
      <c r="R343" s="760">
        <v>1.3268648495490254E-4</v>
      </c>
      <c r="S343" s="760">
        <v>5.8632128416375995E-3</v>
      </c>
      <c r="T343" s="760">
        <v>1.3268648495490254E-4</v>
      </c>
      <c r="U343" s="760">
        <v>1.3268648495490254E-4</v>
      </c>
      <c r="V343" s="760">
        <v>1.4012495452396134E-2</v>
      </c>
      <c r="W343" s="760">
        <v>8.4810448647276715E-4</v>
      </c>
    </row>
    <row r="344" spans="1:23" s="760" customFormat="1">
      <c r="A344" s="761">
        <v>44330</v>
      </c>
      <c r="B344" s="760">
        <v>1.3268648495490254E-4</v>
      </c>
      <c r="C344" s="760">
        <v>1.5438765477826522E-4</v>
      </c>
      <c r="D344" s="760">
        <v>1.3268648495490254E-4</v>
      </c>
      <c r="E344" s="760">
        <v>1.4323070730504206E-4</v>
      </c>
      <c r="F344" s="760">
        <v>1.0984196490682052E-4</v>
      </c>
      <c r="G344" s="760">
        <v>2.4103930568264431E-4</v>
      </c>
      <c r="H344" s="760">
        <v>1.3732271951183428E-4</v>
      </c>
      <c r="I344" s="760">
        <v>2.4492119745667118E-4</v>
      </c>
      <c r="J344" s="760">
        <v>1.3268648495490254E-4</v>
      </c>
      <c r="K344" s="760">
        <v>2.4682441514167763E-4</v>
      </c>
      <c r="L344" s="760">
        <v>1.919211639638263E-4</v>
      </c>
      <c r="M344" s="760">
        <v>6.4988500458116327E-3</v>
      </c>
      <c r="N344" s="760">
        <v>-8.1653311130724937E-4</v>
      </c>
      <c r="O344" s="760">
        <v>2.6977259373586193E-3</v>
      </c>
      <c r="P344" s="760">
        <v>2.8480827226040617E-3</v>
      </c>
      <c r="Q344" s="760">
        <v>-5.9545087098489269E-5</v>
      </c>
      <c r="R344" s="760">
        <v>1.3268648495490254E-4</v>
      </c>
      <c r="S344" s="760">
        <v>1.2355716681027529E-2</v>
      </c>
      <c r="T344" s="760">
        <v>1.3268648495490254E-4</v>
      </c>
      <c r="U344" s="760">
        <v>1.3268648495490254E-4</v>
      </c>
      <c r="V344" s="760">
        <v>1.5264643788281296E-2</v>
      </c>
      <c r="W344" s="760">
        <v>1.0592322684518152E-2</v>
      </c>
    </row>
    <row r="345" spans="1:23" s="760" customFormat="1">
      <c r="A345" s="761">
        <v>44333</v>
      </c>
      <c r="B345" s="760">
        <v>1.3268648495490254E-4</v>
      </c>
      <c r="C345" s="760">
        <v>1.6186578114152361E-4</v>
      </c>
      <c r="D345" s="760">
        <v>1.3268648495490254E-4</v>
      </c>
      <c r="E345" s="760">
        <v>1.4490833981462004E-4</v>
      </c>
      <c r="F345" s="760">
        <v>2.8890393151148608E-4</v>
      </c>
      <c r="G345" s="760">
        <v>1.9681424377226975E-4</v>
      </c>
      <c r="H345" s="760">
        <v>2.7460772914422726E-4</v>
      </c>
      <c r="I345" s="760">
        <v>2.1023247435114634E-4</v>
      </c>
      <c r="J345" s="760">
        <v>1.3268648495490254E-4</v>
      </c>
      <c r="K345" s="760">
        <v>5.0304252368538194E-4</v>
      </c>
      <c r="L345" s="760">
        <v>4.183378665461035E-4</v>
      </c>
      <c r="M345" s="760">
        <v>2.578536376288465E-3</v>
      </c>
      <c r="N345" s="760">
        <v>2.0189995487274182E-3</v>
      </c>
      <c r="O345" s="760">
        <v>-2.2205611627224009E-4</v>
      </c>
      <c r="P345" s="760">
        <v>1.1893622809209248E-3</v>
      </c>
      <c r="Q345" s="760">
        <v>2.1656868569972509E-3</v>
      </c>
      <c r="R345" s="760">
        <v>1.3268648495490254E-4</v>
      </c>
      <c r="S345" s="760">
        <v>-1.3234039939259423E-3</v>
      </c>
      <c r="T345" s="760">
        <v>1.3268648495490254E-4</v>
      </c>
      <c r="U345" s="760">
        <v>1.3268648495490254E-4</v>
      </c>
      <c r="V345" s="760">
        <v>-2.5572586698419109E-3</v>
      </c>
      <c r="W345" s="760">
        <v>-7.2111353345630791E-3</v>
      </c>
    </row>
    <row r="346" spans="1:23" s="760" customFormat="1">
      <c r="A346" s="761">
        <v>44334</v>
      </c>
      <c r="B346" s="760">
        <v>1.3268648495490254E-4</v>
      </c>
      <c r="C346" s="760">
        <v>1.6536934678845761E-4</v>
      </c>
      <c r="D346" s="760">
        <v>1.3268648495490254E-4</v>
      </c>
      <c r="E346" s="760">
        <v>2.0204992953720691E-4</v>
      </c>
      <c r="F346" s="760">
        <v>1.6647433445848847E-4</v>
      </c>
      <c r="G346" s="760">
        <v>1.5881488459590365E-4</v>
      </c>
      <c r="H346" s="760">
        <v>4.8333158528368614E-5</v>
      </c>
      <c r="I346" s="760">
        <v>8.0121277316713702E-5</v>
      </c>
      <c r="J346" s="760">
        <v>1.3268648495490254E-4</v>
      </c>
      <c r="K346" s="760">
        <v>1.6024370470013594E-4</v>
      </c>
      <c r="L346" s="760">
        <v>5.800058439309197E-5</v>
      </c>
      <c r="M346" s="760">
        <v>-7.0583828048376152E-4</v>
      </c>
      <c r="N346" s="760">
        <v>-8.0295902073734826E-4</v>
      </c>
      <c r="O346" s="760">
        <v>-1.3444109354396883E-3</v>
      </c>
      <c r="P346" s="760">
        <v>7.2634710649577272E-4</v>
      </c>
      <c r="Q346" s="760">
        <v>-1.1554926895924744E-3</v>
      </c>
      <c r="R346" s="760">
        <v>1.3268648495490254E-4</v>
      </c>
      <c r="S346" s="760">
        <v>2.4546315148943343E-4</v>
      </c>
      <c r="T346" s="760">
        <v>1.3268648495490254E-4</v>
      </c>
      <c r="U346" s="760">
        <v>1.3268648495490254E-4</v>
      </c>
      <c r="V346" s="760">
        <v>-1.0918070982109285E-2</v>
      </c>
      <c r="W346" s="760">
        <v>7.0945945945946054E-3</v>
      </c>
    </row>
    <row r="347" spans="1:23" s="760" customFormat="1">
      <c r="A347" s="761">
        <v>44335</v>
      </c>
      <c r="B347" s="760">
        <v>1.3268648495490254E-4</v>
      </c>
      <c r="C347" s="760">
        <v>2.0469234255648949E-4</v>
      </c>
      <c r="D347" s="760">
        <v>1.3268648495490254E-4</v>
      </c>
      <c r="E347" s="760">
        <v>1.9804815059809577E-4</v>
      </c>
      <c r="F347" s="760">
        <v>1.9810295062860916E-4</v>
      </c>
      <c r="G347" s="760">
        <v>2.8194848088647362E-4</v>
      </c>
      <c r="H347" s="760">
        <v>4.1902823148332047E-4</v>
      </c>
      <c r="I347" s="760">
        <v>2.7770628606527126E-4</v>
      </c>
      <c r="J347" s="760">
        <v>1.3268648495490254E-4</v>
      </c>
      <c r="K347" s="760">
        <v>2.7792434464624094E-4</v>
      </c>
      <c r="L347" s="760">
        <v>1.9678934061517772E-4</v>
      </c>
      <c r="M347" s="760">
        <v>-4.5788347796108519E-3</v>
      </c>
      <c r="N347" s="760">
        <v>-4.5374978783224718E-3</v>
      </c>
      <c r="O347" s="760">
        <v>-1.5781729138353295E-4</v>
      </c>
      <c r="P347" s="760">
        <v>-2.7953626243626406E-3</v>
      </c>
      <c r="Q347" s="760">
        <v>-1.0164010712584437E-3</v>
      </c>
      <c r="R347" s="760">
        <v>1.3268648495490254E-4</v>
      </c>
      <c r="S347" s="760">
        <v>-3.1747929448711076E-5</v>
      </c>
      <c r="T347" s="760">
        <v>1.3268648495490254E-4</v>
      </c>
      <c r="U347" s="760">
        <v>1.3268648495490254E-4</v>
      </c>
      <c r="V347" s="760">
        <v>-2.034910493094344E-3</v>
      </c>
      <c r="W347" s="760">
        <v>2.9352566252935919E-3</v>
      </c>
    </row>
    <row r="348" spans="1:23" s="760" customFormat="1">
      <c r="A348" s="761">
        <v>44336</v>
      </c>
      <c r="B348" s="760">
        <v>1.3268648495490254E-4</v>
      </c>
      <c r="C348" s="760">
        <v>1.9547646638895522E-4</v>
      </c>
      <c r="D348" s="760">
        <v>1.3268648495490254E-4</v>
      </c>
      <c r="E348" s="760">
        <v>1.6180158712653103E-4</v>
      </c>
      <c r="F348" s="760">
        <v>1.4492036885394022E-4</v>
      </c>
      <c r="G348" s="760">
        <v>2.741253542721811E-4</v>
      </c>
      <c r="H348" s="760">
        <v>7.5364503318930964E-4</v>
      </c>
      <c r="I348" s="760">
        <v>2.0878925211920141E-4</v>
      </c>
      <c r="J348" s="760">
        <v>1.3268648495490254E-4</v>
      </c>
      <c r="K348" s="760">
        <v>2.1633410357746463E-4</v>
      </c>
      <c r="L348" s="760">
        <v>4.2649139300610095E-4</v>
      </c>
      <c r="M348" s="760">
        <v>2.6791238090084768E-4</v>
      </c>
      <c r="N348" s="760">
        <v>2.5795895003799529E-3</v>
      </c>
      <c r="O348" s="760">
        <v>1.8519777178489516E-3</v>
      </c>
      <c r="P348" s="760">
        <v>2.6246243302361361E-3</v>
      </c>
      <c r="Q348" s="760">
        <v>1.4897399336355477E-4</v>
      </c>
      <c r="R348" s="760">
        <v>1.3268648495490254E-4</v>
      </c>
      <c r="S348" s="760">
        <v>7.438118174693642E-3</v>
      </c>
      <c r="T348" s="760">
        <v>1.3268648495490254E-4</v>
      </c>
      <c r="U348" s="760">
        <v>1.3268648495490254E-4</v>
      </c>
      <c r="V348" s="760">
        <v>1.1734680154666277E-2</v>
      </c>
      <c r="W348" s="760">
        <v>9.4489505811521379E-3</v>
      </c>
    </row>
    <row r="349" spans="1:23" s="760" customFormat="1">
      <c r="A349" s="761">
        <v>44337</v>
      </c>
      <c r="B349" s="760">
        <v>1.3268648495490254E-4</v>
      </c>
      <c r="C349" s="760">
        <v>1.6157170463171333E-4</v>
      </c>
      <c r="D349" s="760">
        <v>1.3268648495490254E-4</v>
      </c>
      <c r="E349" s="760">
        <v>1.4819985259206803E-4</v>
      </c>
      <c r="F349" s="760">
        <v>2.1269172049587226E-4</v>
      </c>
      <c r="G349" s="760">
        <v>8.1750577131223245E-4</v>
      </c>
      <c r="H349" s="760">
        <v>2.0342746801835787E-3</v>
      </c>
      <c r="I349" s="760">
        <v>2.2396670657864881E-4</v>
      </c>
      <c r="J349" s="760">
        <v>1.3268648495490254E-4</v>
      </c>
      <c r="K349" s="760">
        <v>3.1077324072281698E-4</v>
      </c>
      <c r="L349" s="760">
        <v>-9.3822581638591807E-5</v>
      </c>
      <c r="M349" s="760">
        <v>2.2265720218148655E-3</v>
      </c>
      <c r="N349" s="760">
        <v>-1.7096018296423043E-3</v>
      </c>
      <c r="O349" s="760">
        <v>4.5414890252892803E-5</v>
      </c>
      <c r="P349" s="760">
        <v>9.8366794365878363E-4</v>
      </c>
      <c r="Q349" s="760">
        <v>-1.0609523746685223E-4</v>
      </c>
      <c r="R349" s="760">
        <v>1.3268648495490254E-4</v>
      </c>
      <c r="S349" s="760">
        <v>-1.0913680002612169E-3</v>
      </c>
      <c r="T349" s="760">
        <v>1.3268648495490254E-4</v>
      </c>
      <c r="U349" s="760">
        <v>1.3268648495490254E-4</v>
      </c>
      <c r="V349" s="760">
        <v>-9.8639105776010538E-4</v>
      </c>
      <c r="W349" s="760">
        <v>4.3903247183565419E-3</v>
      </c>
    </row>
    <row r="350" spans="1:23" s="760" customFormat="1">
      <c r="A350" s="761">
        <v>44340</v>
      </c>
      <c r="B350" s="760">
        <v>1.3268648495490254E-4</v>
      </c>
      <c r="C350" s="760">
        <v>1.6472008035672836E-4</v>
      </c>
      <c r="D350" s="760">
        <v>1.3268648495490254E-4</v>
      </c>
      <c r="E350" s="760">
        <v>1.7306272958372837E-4</v>
      </c>
      <c r="F350" s="760">
        <v>2.1549316560531828E-4</v>
      </c>
      <c r="G350" s="760">
        <v>1.1293404187839862E-4</v>
      </c>
      <c r="H350" s="760">
        <v>-5.46318038034177E-4</v>
      </c>
      <c r="I350" s="760">
        <v>1.4839552303014258E-4</v>
      </c>
      <c r="J350" s="760">
        <v>1.3268648495490254E-4</v>
      </c>
      <c r="K350" s="760">
        <v>5.2458130507204714E-4</v>
      </c>
      <c r="L350" s="760">
        <v>2.5459551271445058E-4</v>
      </c>
      <c r="M350" s="760">
        <v>4.4012006711027229E-3</v>
      </c>
      <c r="N350" s="760">
        <v>7.3606218889299413E-4</v>
      </c>
      <c r="O350" s="760">
        <v>3.2955136050665246E-3</v>
      </c>
      <c r="P350" s="760">
        <v>1.2404065924596086E-3</v>
      </c>
      <c r="Q350" s="760">
        <v>-1.7245265309716595E-3</v>
      </c>
      <c r="R350" s="760">
        <v>1.3268648495490254E-4</v>
      </c>
      <c r="S350" s="760">
        <v>1.2442796192864813E-2</v>
      </c>
      <c r="T350" s="760">
        <v>1.3268648495490254E-4</v>
      </c>
      <c r="U350" s="760">
        <v>1.3268648495490254E-4</v>
      </c>
      <c r="V350" s="760">
        <v>1.2518017002222992E-2</v>
      </c>
      <c r="W350" s="760">
        <v>1.7154639175257724E-2</v>
      </c>
    </row>
    <row r="351" spans="1:23" s="760" customFormat="1">
      <c r="A351" s="761">
        <v>44341</v>
      </c>
      <c r="B351" s="760">
        <v>1.3268648495490254E-4</v>
      </c>
      <c r="C351" s="760">
        <v>1.5640540527894764E-4</v>
      </c>
      <c r="D351" s="760">
        <v>1.3268648495490254E-4</v>
      </c>
      <c r="E351" s="760">
        <v>1.3740838733999894E-4</v>
      </c>
      <c r="F351" s="760">
        <v>1.1248713140421529E-4</v>
      </c>
      <c r="G351" s="760">
        <v>1.9335837195333383E-4</v>
      </c>
      <c r="H351" s="760">
        <v>6.5266222560711462E-4</v>
      </c>
      <c r="I351" s="760">
        <v>1.5083064591414619E-4</v>
      </c>
      <c r="J351" s="760">
        <v>1.3268648495490254E-4</v>
      </c>
      <c r="K351" s="760">
        <v>2.4890581991110494E-4</v>
      </c>
      <c r="L351" s="760">
        <v>3.503801531461459E-4</v>
      </c>
      <c r="M351" s="760">
        <v>-4.2577031057491332E-3</v>
      </c>
      <c r="N351" s="760">
        <v>-4.9726378353943668E-3</v>
      </c>
      <c r="O351" s="760">
        <v>-1.5138179897905557E-3</v>
      </c>
      <c r="P351" s="760">
        <v>-2.4101200613255713E-3</v>
      </c>
      <c r="Q351" s="760">
        <v>2.6740971394023649E-3</v>
      </c>
      <c r="R351" s="760">
        <v>1.3268648495490254E-4</v>
      </c>
      <c r="S351" s="760">
        <v>-1.4373467029038522E-4</v>
      </c>
      <c r="T351" s="760">
        <v>1.3268648495490254E-4</v>
      </c>
      <c r="U351" s="760">
        <v>1.3268648495490254E-4</v>
      </c>
      <c r="V351" s="760">
        <v>-2.6143930049636888E-3</v>
      </c>
      <c r="W351" s="760">
        <v>1.0865158517797902E-2</v>
      </c>
    </row>
    <row r="352" spans="1:23" s="760" customFormat="1">
      <c r="A352" s="761">
        <v>44342</v>
      </c>
      <c r="B352" s="760">
        <v>1.3268648495490254E-4</v>
      </c>
      <c r="C352" s="760">
        <v>1.4157147689108918E-4</v>
      </c>
      <c r="D352" s="760">
        <v>1.3268648495490254E-4</v>
      </c>
      <c r="E352" s="760">
        <v>1.136431740029753E-4</v>
      </c>
      <c r="F352" s="760">
        <v>1.4067440619380811E-4</v>
      </c>
      <c r="G352" s="760">
        <v>2.1806607866170502E-4</v>
      </c>
      <c r="H352" s="760">
        <v>4.6099731494342322E-4</v>
      </c>
      <c r="I352" s="760">
        <v>2.3877917414716343E-4</v>
      </c>
      <c r="J352" s="760">
        <v>1.3268648495490254E-4</v>
      </c>
      <c r="K352" s="760">
        <v>1.0659038964777601E-4</v>
      </c>
      <c r="L352" s="760">
        <v>3.3892769240750908E-4</v>
      </c>
      <c r="M352" s="760">
        <v>1.8715844462842135E-3</v>
      </c>
      <c r="N352" s="760">
        <v>-1.1787462729792031E-3</v>
      </c>
      <c r="O352" s="760">
        <v>-3.2851915652842845E-4</v>
      </c>
      <c r="P352" s="760">
        <v>-1.472501475086041E-5</v>
      </c>
      <c r="Q352" s="760">
        <v>1.15328296108963E-3</v>
      </c>
      <c r="R352" s="760">
        <v>1.3268648495490254E-4</v>
      </c>
      <c r="S352" s="760">
        <v>6.0074005919239504E-3</v>
      </c>
      <c r="T352" s="760">
        <v>1.3268648495490254E-4</v>
      </c>
      <c r="U352" s="760">
        <v>1.3268648495490254E-4</v>
      </c>
      <c r="V352" s="760">
        <v>3.0894310789952861E-4</v>
      </c>
      <c r="W352" s="760">
        <v>3.0480468436673291E-3</v>
      </c>
    </row>
    <row r="353" spans="1:23" s="760" customFormat="1">
      <c r="A353" s="761">
        <v>44343</v>
      </c>
      <c r="B353" s="760">
        <v>1.3268648495490254E-4</v>
      </c>
      <c r="C353" s="760">
        <v>1.2127943813777797E-4</v>
      </c>
      <c r="D353" s="760">
        <v>1.3268648495490254E-4</v>
      </c>
      <c r="E353" s="760">
        <v>1.3172065046251902E-4</v>
      </c>
      <c r="F353" s="760">
        <v>2.2540509133395226E-4</v>
      </c>
      <c r="G353" s="760">
        <v>1.2060599875685085E-4</v>
      </c>
      <c r="H353" s="760">
        <v>5.0074847452341587E-5</v>
      </c>
      <c r="I353" s="760">
        <v>2.0027344883266629E-4</v>
      </c>
      <c r="J353" s="760">
        <v>1.3268648495490254E-4</v>
      </c>
      <c r="K353" s="760">
        <v>3.1008434661194961E-4</v>
      </c>
      <c r="L353" s="760">
        <v>2.5563770482728287E-4</v>
      </c>
      <c r="M353" s="760">
        <v>5.0965007069945223E-3</v>
      </c>
      <c r="N353" s="760">
        <v>6.2915586316492078E-3</v>
      </c>
      <c r="O353" s="760">
        <v>3.3814442685931034E-4</v>
      </c>
      <c r="P353" s="760">
        <v>9.9531361502092075E-4</v>
      </c>
      <c r="Q353" s="760">
        <v>4.1003364477372184E-3</v>
      </c>
      <c r="R353" s="760">
        <v>1.3268648495490254E-4</v>
      </c>
      <c r="S353" s="760">
        <v>6.101585736880466E-3</v>
      </c>
      <c r="T353" s="760">
        <v>1.3268648495490254E-4</v>
      </c>
      <c r="U353" s="760">
        <v>1.3268648495490254E-4</v>
      </c>
      <c r="V353" s="760">
        <v>4.4219722423137764E-3</v>
      </c>
      <c r="W353" s="760">
        <v>5.5977608956416791E-3</v>
      </c>
    </row>
    <row r="354" spans="1:23" s="760" customFormat="1">
      <c r="A354" s="761">
        <v>44344</v>
      </c>
      <c r="B354" s="760">
        <v>1.3268648495490254E-4</v>
      </c>
      <c r="C354" s="760">
        <v>1.1421445614834269E-4</v>
      </c>
      <c r="D354" s="760">
        <v>1.3268648495490254E-4</v>
      </c>
      <c r="E354" s="760">
        <v>1.3509480376772132E-4</v>
      </c>
      <c r="F354" s="760">
        <v>2.8739581207593012E-4</v>
      </c>
      <c r="G354" s="760">
        <v>3.3471858901812368E-4</v>
      </c>
      <c r="H354" s="760">
        <v>-6.8030977445798779E-4</v>
      </c>
      <c r="I354" s="760">
        <v>1.626423699241375E-4</v>
      </c>
      <c r="J354" s="760">
        <v>1.3268648495490254E-4</v>
      </c>
      <c r="K354" s="760">
        <v>2.7130947734566035E-4</v>
      </c>
      <c r="L354" s="760">
        <v>-1.6672889796043311E-4</v>
      </c>
      <c r="M354" s="760">
        <v>9.826636856267168E-4</v>
      </c>
      <c r="N354" s="760">
        <v>2.2686921721226661E-4</v>
      </c>
      <c r="O354" s="760">
        <v>1.6140378761633212E-3</v>
      </c>
      <c r="P354" s="760">
        <v>4.9632251241527037E-4</v>
      </c>
      <c r="Q354" s="760">
        <v>1.1404229957940881E-3</v>
      </c>
      <c r="R354" s="760">
        <v>1.3268648495490254E-4</v>
      </c>
      <c r="S354" s="760">
        <v>4.8864520585374382E-3</v>
      </c>
      <c r="T354" s="760">
        <v>1.3268648495490254E-4</v>
      </c>
      <c r="U354" s="760">
        <v>1.3268648495490254E-4</v>
      </c>
      <c r="V354" s="760">
        <v>-9.240466233184641E-4</v>
      </c>
      <c r="W354" s="760">
        <v>-8.2703777335985107E-3</v>
      </c>
    </row>
    <row r="355" spans="1:23" s="760" customFormat="1">
      <c r="A355" s="761">
        <v>44347</v>
      </c>
      <c r="B355" s="760">
        <v>1.3268648495490254E-4</v>
      </c>
      <c r="C355" s="760">
        <v>1.2583303806334989E-4</v>
      </c>
      <c r="D355" s="760">
        <v>1.3268648495490254E-4</v>
      </c>
      <c r="E355" s="760">
        <v>1.7859494384153685E-4</v>
      </c>
      <c r="F355" s="760">
        <v>3.3785306833977735E-4</v>
      </c>
      <c r="G355" s="760">
        <v>2.0169127016811395E-4</v>
      </c>
      <c r="H355" s="760">
        <v>-1.6043692805189913E-4</v>
      </c>
      <c r="I355" s="760">
        <v>2.2739787422643154E-4</v>
      </c>
      <c r="J355" s="760">
        <v>1.3268648495490254E-4</v>
      </c>
      <c r="K355" s="760">
        <v>1.1879525979829886E-4</v>
      </c>
      <c r="L355" s="760">
        <v>4.7332434692193281E-4</v>
      </c>
      <c r="M355" s="760">
        <v>1.5747588609626995E-4</v>
      </c>
      <c r="N355" s="760">
        <v>8.6410612566645284E-4</v>
      </c>
      <c r="O355" s="760">
        <v>1.1795226816455617E-3</v>
      </c>
      <c r="P355" s="760">
        <v>8.7292807437067133E-4</v>
      </c>
      <c r="Q355" s="760">
        <v>3.8867770161288284E-4</v>
      </c>
      <c r="R355" s="760">
        <v>1.3268648495490254E-4</v>
      </c>
      <c r="S355" s="760">
        <v>6.3067290916720697E-3</v>
      </c>
      <c r="T355" s="760">
        <v>1.3268648495490254E-4</v>
      </c>
      <c r="U355" s="760">
        <v>1.3268648495490254E-4</v>
      </c>
      <c r="V355" s="760">
        <v>-2.5364065311109796E-3</v>
      </c>
      <c r="W355" s="760">
        <v>1.3631625370860156E-3</v>
      </c>
    </row>
    <row r="356" spans="1:23" s="760" customFormat="1">
      <c r="A356" s="761">
        <v>44348</v>
      </c>
      <c r="B356" s="760">
        <v>1.3268648495490254E-4</v>
      </c>
      <c r="C356" s="760">
        <v>1.4299812710327764E-4</v>
      </c>
      <c r="D356" s="760">
        <v>1.3268648495490254E-4</v>
      </c>
      <c r="E356" s="760">
        <v>1.819534911056131E-4</v>
      </c>
      <c r="F356" s="760">
        <v>1.6025949312425958E-4</v>
      </c>
      <c r="G356" s="760">
        <v>2.565057427927897E-4</v>
      </c>
      <c r="H356" s="760">
        <v>6.8762832797419904E-4</v>
      </c>
      <c r="I356" s="760">
        <v>1.5965215279734046E-4</v>
      </c>
      <c r="J356" s="760">
        <v>1.3268648495490254E-4</v>
      </c>
      <c r="K356" s="760">
        <v>6.4524471228555313E-4</v>
      </c>
      <c r="L356" s="760">
        <v>1.5367437613034163E-4</v>
      </c>
      <c r="M356" s="760">
        <v>6.7968446423469775E-3</v>
      </c>
      <c r="N356" s="760">
        <v>1.5369989063567235E-3</v>
      </c>
      <c r="O356" s="760">
        <v>1.2177576070784291E-3</v>
      </c>
      <c r="P356" s="760">
        <v>2.0108377335543715E-3</v>
      </c>
      <c r="Q356" s="760">
        <v>-5.561677076292737E-3</v>
      </c>
      <c r="R356" s="760">
        <v>1.3268648495490254E-4</v>
      </c>
      <c r="S356" s="760">
        <v>1.0550496718263469E-2</v>
      </c>
      <c r="T356" s="760">
        <v>1.3268648495490254E-4</v>
      </c>
      <c r="U356" s="760">
        <v>1.3268648495490254E-4</v>
      </c>
      <c r="V356" s="760">
        <v>1.2761925764388504E-3</v>
      </c>
      <c r="W356" s="760">
        <v>9.6092248558621307E-4</v>
      </c>
    </row>
    <row r="357" spans="1:23" s="760" customFormat="1">
      <c r="A357" s="761">
        <v>44349</v>
      </c>
      <c r="B357" s="760">
        <v>1.3268648495490254E-4</v>
      </c>
      <c r="C357" s="760">
        <v>1.4051103024814715E-4</v>
      </c>
      <c r="D357" s="760">
        <v>1.3268648495490254E-4</v>
      </c>
      <c r="E357" s="760">
        <v>1.3333295668660483E-4</v>
      </c>
      <c r="F357" s="760">
        <v>2.3848281561367202E-4</v>
      </c>
      <c r="G357" s="760">
        <v>2.294056308653758E-4</v>
      </c>
      <c r="H357" s="760">
        <v>1.0526437441373826E-3</v>
      </c>
      <c r="I357" s="760">
        <v>8.0823390413797824E-4</v>
      </c>
      <c r="J357" s="760">
        <v>1.3268648495490254E-4</v>
      </c>
      <c r="K357" s="760">
        <v>2.1573955487541596E-4</v>
      </c>
      <c r="L357" s="760">
        <v>2.8872537782054231E-4</v>
      </c>
      <c r="M357" s="760">
        <v>3.1975494042564279E-3</v>
      </c>
      <c r="N357" s="760">
        <v>-1.4891896020508E-3</v>
      </c>
      <c r="O357" s="760">
        <v>-4.5875139353401817E-4</v>
      </c>
      <c r="P357" s="760">
        <v>9.3830321695520524E-4</v>
      </c>
      <c r="Q357" s="760">
        <v>-1.0123361322842417E-3</v>
      </c>
      <c r="R357" s="760">
        <v>1.3268648495490254E-4</v>
      </c>
      <c r="S357" s="760">
        <v>-6.3494459232971145E-4</v>
      </c>
      <c r="T357" s="760">
        <v>1.3268648495490254E-4</v>
      </c>
      <c r="U357" s="760">
        <v>1.3268648495490254E-4</v>
      </c>
      <c r="V357" s="760">
        <v>2.4870464442781071E-3</v>
      </c>
      <c r="W357" s="760">
        <v>-4.1599999999999415E-3</v>
      </c>
    </row>
    <row r="358" spans="1:23" s="760" customFormat="1">
      <c r="A358" s="761">
        <v>44351</v>
      </c>
      <c r="B358" s="760">
        <v>1.3268648495490254E-4</v>
      </c>
      <c r="C358" s="760">
        <v>1.5141349651814906E-4</v>
      </c>
      <c r="D358" s="760">
        <v>1.3268648495490254E-4</v>
      </c>
      <c r="E358" s="760">
        <v>1.8472061148733232E-4</v>
      </c>
      <c r="F358" s="760">
        <v>2.5850791876202983E-4</v>
      </c>
      <c r="G358" s="760">
        <v>2.7028133197726234E-4</v>
      </c>
      <c r="H358" s="760">
        <v>9.9669915559563727E-4</v>
      </c>
      <c r="I358" s="760">
        <v>1.7930528398801826E-4</v>
      </c>
      <c r="J358" s="760">
        <v>1.3268648495490254E-4</v>
      </c>
      <c r="K358" s="760">
        <v>2.6977557730556434E-4</v>
      </c>
      <c r="L358" s="760">
        <v>3.1775123576371911E-4</v>
      </c>
      <c r="M358" s="760">
        <v>7.4139319190136277E-4</v>
      </c>
      <c r="N358" s="760">
        <v>4.2191675953628938E-4</v>
      </c>
      <c r="O358" s="760">
        <v>1.2352377930344716E-3</v>
      </c>
      <c r="P358" s="760">
        <v>-1.1617493585859284E-3</v>
      </c>
      <c r="Q358" s="760">
        <v>1.9735792562745047E-3</v>
      </c>
      <c r="R358" s="760">
        <v>1.3268648495490254E-4</v>
      </c>
      <c r="S358" s="760">
        <v>1.031659562123366E-3</v>
      </c>
      <c r="T358" s="760">
        <v>1.3268648495490254E-4</v>
      </c>
      <c r="U358" s="760">
        <v>1.3268648495490254E-4</v>
      </c>
      <c r="V358" s="760">
        <v>4.9660472989392357E-3</v>
      </c>
      <c r="W358" s="760">
        <v>5.3823907455012865E-3</v>
      </c>
    </row>
    <row r="359" spans="1:23" s="760" customFormat="1">
      <c r="A359" s="761">
        <v>44354</v>
      </c>
      <c r="B359" s="760">
        <v>1.3268648495490254E-4</v>
      </c>
      <c r="C359" s="760">
        <v>1.5288774657551407E-4</v>
      </c>
      <c r="D359" s="760">
        <v>1.3268648495490254E-4</v>
      </c>
      <c r="E359" s="760">
        <v>1.9711188725879403E-4</v>
      </c>
      <c r="F359" s="760">
        <v>2.2437553285814538E-4</v>
      </c>
      <c r="G359" s="760">
        <v>1.8065354895435703E-4</v>
      </c>
      <c r="H359" s="760">
        <v>6.3240833202793389E-4</v>
      </c>
      <c r="I359" s="760">
        <v>1.3900505388053652E-4</v>
      </c>
      <c r="J359" s="760">
        <v>1.3268648495490254E-4</v>
      </c>
      <c r="K359" s="760">
        <v>4.5691017717652826E-4</v>
      </c>
      <c r="L359" s="760">
        <v>2.8288553717548126E-4</v>
      </c>
      <c r="M359" s="760">
        <v>-3.7904813415290395E-4</v>
      </c>
      <c r="N359" s="760">
        <v>-3.941627036443407E-4</v>
      </c>
      <c r="O359" s="760">
        <v>1.6598046554738843E-4</v>
      </c>
      <c r="P359" s="760">
        <v>8.120345286422026E-4</v>
      </c>
      <c r="Q359" s="760">
        <v>-1.9741203049011835E-3</v>
      </c>
      <c r="R359" s="760">
        <v>1.3268648495490254E-4</v>
      </c>
      <c r="S359" s="760">
        <v>4.4414957485865436E-3</v>
      </c>
      <c r="T359" s="760">
        <v>1.3268648495490254E-4</v>
      </c>
      <c r="U359" s="760">
        <v>1.3268648495490254E-4</v>
      </c>
      <c r="V359" s="760">
        <v>4.5994187414266641E-4</v>
      </c>
      <c r="W359" s="760">
        <v>2.397123451858274E-4</v>
      </c>
    </row>
    <row r="360" spans="1:23" s="760" customFormat="1">
      <c r="A360" s="761">
        <v>44355</v>
      </c>
      <c r="B360" s="760">
        <v>1.3268648495490254E-4</v>
      </c>
      <c r="C360" s="760">
        <v>1.4749298901994834E-4</v>
      </c>
      <c r="D360" s="760">
        <v>1.3268648495490254E-4</v>
      </c>
      <c r="E360" s="760">
        <v>1.422991591362166E-4</v>
      </c>
      <c r="F360" s="760">
        <v>1.4652486518706986E-4</v>
      </c>
      <c r="G360" s="760">
        <v>2.1921513263678527E-4</v>
      </c>
      <c r="H360" s="760">
        <v>2.6173610277324677E-4</v>
      </c>
      <c r="I360" s="760">
        <v>7.0058616337576041E-5</v>
      </c>
      <c r="J360" s="760">
        <v>1.3268648495490254E-4</v>
      </c>
      <c r="K360" s="760">
        <v>2.4498557585728165E-4</v>
      </c>
      <c r="L360" s="760">
        <v>3.3248481081393777E-4</v>
      </c>
      <c r="M360" s="760">
        <v>5.5580768694474258E-4</v>
      </c>
      <c r="N360" s="760">
        <v>-3.4456065252199686E-3</v>
      </c>
      <c r="O360" s="760">
        <v>-2.5728271583624895E-4</v>
      </c>
      <c r="P360" s="760">
        <v>-1.2815260137518658E-3</v>
      </c>
      <c r="Q360" s="760">
        <v>7.8398227655118724E-4</v>
      </c>
      <c r="R360" s="760">
        <v>1.3268648495490254E-4</v>
      </c>
      <c r="S360" s="760">
        <v>-1.1083546551192702E-2</v>
      </c>
      <c r="T360" s="760">
        <v>1.3268648495490254E-4</v>
      </c>
      <c r="U360" s="760">
        <v>1.3268648495490254E-4</v>
      </c>
      <c r="V360" s="760">
        <v>-1.670316409183914E-3</v>
      </c>
      <c r="W360" s="760">
        <v>-7.6689567023486838E-3</v>
      </c>
    </row>
    <row r="361" spans="1:23" s="760" customFormat="1">
      <c r="A361" s="761">
        <v>44356</v>
      </c>
      <c r="B361" s="760">
        <v>1.3268648495490254E-4</v>
      </c>
      <c r="C361" s="760">
        <v>1.3576158153250084E-4</v>
      </c>
      <c r="D361" s="760">
        <v>1.3268648495490254E-4</v>
      </c>
      <c r="E361" s="760">
        <v>2.845578259331738E-4</v>
      </c>
      <c r="F361" s="760">
        <v>2.3016166750822187E-4</v>
      </c>
      <c r="G361" s="760">
        <v>2.122216520106246E-4</v>
      </c>
      <c r="H361" s="760">
        <v>5.3197746297639625E-4</v>
      </c>
      <c r="I361" s="760">
        <v>3.7393406164043519E-4</v>
      </c>
      <c r="J361" s="760">
        <v>1.3268648495490254E-4</v>
      </c>
      <c r="K361" s="760">
        <v>2.8439376106614844E-4</v>
      </c>
      <c r="L361" s="760">
        <v>2.1656925783419823E-4</v>
      </c>
      <c r="M361" s="760">
        <v>-1.5389239520591236E-3</v>
      </c>
      <c r="N361" s="760">
        <v>-1.8630497731678686E-3</v>
      </c>
      <c r="O361" s="760">
        <v>-1.8493472695391144E-4</v>
      </c>
      <c r="P361" s="760">
        <v>-4.7450116380753915E-4</v>
      </c>
      <c r="Q361" s="760">
        <v>8.8936411455153852E-4</v>
      </c>
      <c r="R361" s="760">
        <v>1.3268648495490254E-4</v>
      </c>
      <c r="S361" s="760">
        <v>4.0233995322060956E-3</v>
      </c>
      <c r="T361" s="760">
        <v>1.3268648495490254E-4</v>
      </c>
      <c r="U361" s="760">
        <v>1.3268648495490254E-4</v>
      </c>
      <c r="V361" s="760">
        <v>-1.6143382237866488E-3</v>
      </c>
      <c r="W361" s="760">
        <v>-9.0967638061503209E-3</v>
      </c>
    </row>
    <row r="362" spans="1:23" s="760" customFormat="1">
      <c r="A362" s="761">
        <v>44357</v>
      </c>
      <c r="B362" s="760">
        <v>1.3268648495490254E-4</v>
      </c>
      <c r="C362" s="760">
        <v>1.3811997846069346E-4</v>
      </c>
      <c r="D362" s="760">
        <v>1.3268648495490254E-4</v>
      </c>
      <c r="E362" s="760">
        <v>1.744114179083045E-4</v>
      </c>
      <c r="F362" s="760">
        <v>1.9019561416788733E-4</v>
      </c>
      <c r="G362" s="760">
        <v>2.0214645587879332E-4</v>
      </c>
      <c r="H362" s="760">
        <v>2.7880376389877171E-4</v>
      </c>
      <c r="I362" s="760">
        <v>3.0433226259396484E-4</v>
      </c>
      <c r="J362" s="760">
        <v>1.3268648495490254E-4</v>
      </c>
      <c r="K362" s="760">
        <v>2.3785550747246198E-4</v>
      </c>
      <c r="L362" s="760">
        <v>2.1515871009092358E-4</v>
      </c>
      <c r="M362" s="760">
        <v>1.5281230353192399E-3</v>
      </c>
      <c r="N362" s="760">
        <v>-2.1722392484069264E-3</v>
      </c>
      <c r="O362" s="760">
        <v>1.8636177249267138E-3</v>
      </c>
      <c r="P362" s="760">
        <v>2.1663032628329582E-3</v>
      </c>
      <c r="Q362" s="760">
        <v>-5.7889048201242854E-4</v>
      </c>
      <c r="R362" s="760">
        <v>1.3268648495490254E-4</v>
      </c>
      <c r="S362" s="760">
        <v>4.8368656392350218E-3</v>
      </c>
      <c r="T362" s="760">
        <v>1.3268648495490254E-4</v>
      </c>
      <c r="U362" s="760">
        <v>1.3268648495490254E-4</v>
      </c>
      <c r="V362" s="760">
        <v>4.6852938655648213E-3</v>
      </c>
      <c r="W362" s="760">
        <v>1.4623446258834605E-3</v>
      </c>
    </row>
    <row r="363" spans="1:23" s="760" customFormat="1">
      <c r="A363" s="761">
        <v>44358</v>
      </c>
      <c r="B363" s="760">
        <v>1.3268648495490254E-4</v>
      </c>
      <c r="C363" s="760">
        <v>1.3132348548006156E-4</v>
      </c>
      <c r="D363" s="760">
        <v>1.3268648495490254E-4</v>
      </c>
      <c r="E363" s="760">
        <v>2.0824139297137556E-4</v>
      </c>
      <c r="F363" s="760">
        <v>1.4194029928837892E-4</v>
      </c>
      <c r="G363" s="760">
        <v>3.5947026733484932E-4</v>
      </c>
      <c r="H363" s="760">
        <v>3.0271280566340764E-4</v>
      </c>
      <c r="I363" s="760">
        <v>2.2311537467523124E-4</v>
      </c>
      <c r="J363" s="760">
        <v>1.3268648495490254E-4</v>
      </c>
      <c r="K363" s="760">
        <v>2.3294752906610761E-4</v>
      </c>
      <c r="L363" s="760">
        <v>1.7529477667510562E-4</v>
      </c>
      <c r="M363" s="760">
        <v>-4.0751978213859896E-4</v>
      </c>
      <c r="N363" s="760">
        <v>-2.8493781775527083E-3</v>
      </c>
      <c r="O363" s="760">
        <v>-3.9983517225994358E-4</v>
      </c>
      <c r="P363" s="760">
        <v>3.7595131084255939E-4</v>
      </c>
      <c r="Q363" s="760">
        <v>6.8578417792752866E-4</v>
      </c>
      <c r="R363" s="760">
        <v>1.3268648495490254E-4</v>
      </c>
      <c r="S363" s="760">
        <v>-4.0689492893621892E-3</v>
      </c>
      <c r="T363" s="760">
        <v>1.3268648495490254E-4</v>
      </c>
      <c r="U363" s="760">
        <v>1.3268648495490254E-4</v>
      </c>
      <c r="V363" s="760">
        <v>1.5088340087279217E-3</v>
      </c>
      <c r="W363" s="760">
        <v>7.7877829155512668E-3</v>
      </c>
    </row>
    <row r="364" spans="1:23" s="760" customFormat="1">
      <c r="A364" s="761">
        <v>44361</v>
      </c>
      <c r="B364" s="760">
        <v>1.3268648495490254E-4</v>
      </c>
      <c r="C364" s="760">
        <v>1.3438648214569859E-4</v>
      </c>
      <c r="D364" s="760">
        <v>1.3268648495490254E-4</v>
      </c>
      <c r="E364" s="760">
        <v>1.7773003203092053E-4</v>
      </c>
      <c r="F364" s="760">
        <v>3.4817744717585697E-5</v>
      </c>
      <c r="G364" s="760">
        <v>3.3312307509603123E-4</v>
      </c>
      <c r="H364" s="760">
        <v>2.4938672447305521E-4</v>
      </c>
      <c r="I364" s="760">
        <v>1.8877680449280732E-4</v>
      </c>
      <c r="J364" s="760">
        <v>1.3268648495490254E-4</v>
      </c>
      <c r="K364" s="760">
        <v>4.0360746836043404E-4</v>
      </c>
      <c r="L364" s="760">
        <v>2.7360500195316995E-4</v>
      </c>
      <c r="M364" s="760">
        <v>2.0825776104211879E-3</v>
      </c>
      <c r="N364" s="760">
        <v>2.29215025987628E-3</v>
      </c>
      <c r="O364" s="760">
        <v>1.7346102022672838E-3</v>
      </c>
      <c r="P364" s="760">
        <v>1.3308910588563094E-3</v>
      </c>
      <c r="Q364" s="760">
        <v>2.3659132889866097E-3</v>
      </c>
      <c r="R364" s="760">
        <v>1.3268648495490254E-4</v>
      </c>
      <c r="S364" s="760">
        <v>1.150578130233737E-2</v>
      </c>
      <c r="T364" s="760">
        <v>1.3268648495490254E-4</v>
      </c>
      <c r="U364" s="760">
        <v>1.3268648495490254E-4</v>
      </c>
      <c r="V364" s="760">
        <v>3.307440182517718E-3</v>
      </c>
      <c r="W364" s="760">
        <v>-3.3003300330033403E-3</v>
      </c>
    </row>
    <row r="365" spans="1:23" s="760" customFormat="1">
      <c r="A365" s="761">
        <v>44362</v>
      </c>
      <c r="B365" s="760">
        <v>1.3268648495490254E-4</v>
      </c>
      <c r="C365" s="760">
        <v>1.4360790396072964E-4</v>
      </c>
      <c r="D365" s="760">
        <v>1.3268648495490254E-4</v>
      </c>
      <c r="E365" s="760">
        <v>1.3144044055679593E-4</v>
      </c>
      <c r="F365" s="760">
        <v>2.0900732078432682E-4</v>
      </c>
      <c r="G365" s="760">
        <v>3.0063596068607978E-4</v>
      </c>
      <c r="H365" s="760">
        <v>2.5747554102228953E-4</v>
      </c>
      <c r="I365" s="760">
        <v>1.6048650769029393E-4</v>
      </c>
      <c r="J365" s="760">
        <v>1.3268648495490254E-4</v>
      </c>
      <c r="K365" s="760">
        <v>2.1563146079683904E-4</v>
      </c>
      <c r="L365" s="760">
        <v>3.1560741827241223E-4</v>
      </c>
      <c r="M365" s="760">
        <v>-7.0396719344989478E-4</v>
      </c>
      <c r="N365" s="760">
        <v>2.146346731010107E-3</v>
      </c>
      <c r="O365" s="760">
        <v>1.5827705704651862E-4</v>
      </c>
      <c r="P365" s="760">
        <v>7.9973007520672823E-4</v>
      </c>
      <c r="Q365" s="760">
        <v>1.9142939687730731E-3</v>
      </c>
      <c r="R365" s="760">
        <v>1.3268648495490254E-4</v>
      </c>
      <c r="S365" s="760">
        <v>-2.1785391450288571E-3</v>
      </c>
      <c r="T365" s="760">
        <v>1.3268648495490254E-4</v>
      </c>
      <c r="U365" s="760">
        <v>1.3268648495490254E-4</v>
      </c>
      <c r="V365" s="760">
        <v>-2.0024982634810895E-3</v>
      </c>
      <c r="W365" s="760">
        <v>-2.2613471167822752E-3</v>
      </c>
    </row>
    <row r="366" spans="1:23" s="760" customFormat="1">
      <c r="A366" s="761">
        <v>44363</v>
      </c>
      <c r="B366" s="760">
        <v>1.3268648495490254E-4</v>
      </c>
      <c r="C366" s="760">
        <v>1.2731053891057442E-4</v>
      </c>
      <c r="D366" s="760">
        <v>1.3268648495490254E-4</v>
      </c>
      <c r="E366" s="760">
        <v>1.3255126208533419E-4</v>
      </c>
      <c r="F366" s="760">
        <v>3.0831056284053027E-4</v>
      </c>
      <c r="G366" s="760">
        <v>2.4120711445396736E-4</v>
      </c>
      <c r="H366" s="760">
        <v>2.0180502854039162E-4</v>
      </c>
      <c r="I366" s="760">
        <v>1.8268419392786228E-4</v>
      </c>
      <c r="J366" s="760">
        <v>1.3268648495490254E-4</v>
      </c>
      <c r="K366" s="760">
        <v>2.7200418932538106E-4</v>
      </c>
      <c r="L366" s="760">
        <v>6.2585566094286449E-4</v>
      </c>
      <c r="M366" s="760">
        <v>2.9906114188360533E-4</v>
      </c>
      <c r="N366" s="760">
        <v>2.904643041556243E-3</v>
      </c>
      <c r="O366" s="760">
        <v>-7.1851964962454939E-4</v>
      </c>
      <c r="P366" s="760">
        <v>-5.032431312235186E-4</v>
      </c>
      <c r="Q366" s="760">
        <v>1.3682843653162191E-3</v>
      </c>
      <c r="R366" s="760">
        <v>1.3268648495490254E-4</v>
      </c>
      <c r="S366" s="760">
        <v>-5.8206847655267735E-3</v>
      </c>
      <c r="T366" s="760">
        <v>1.3268648495490254E-4</v>
      </c>
      <c r="U366" s="760">
        <v>1.3268648495490254E-4</v>
      </c>
      <c r="V366" s="760">
        <v>-8.0256175024278065E-3</v>
      </c>
      <c r="W366" s="760">
        <v>8.0135988343856823E-3</v>
      </c>
    </row>
    <row r="367" spans="1:23" s="760" customFormat="1">
      <c r="A367" s="761">
        <v>44364</v>
      </c>
      <c r="B367" s="760">
        <v>1.6137008906524919E-4</v>
      </c>
      <c r="C367" s="760">
        <v>1.3723507911600485E-4</v>
      </c>
      <c r="D367" s="760">
        <v>1.6137008906524919E-4</v>
      </c>
      <c r="E367" s="760">
        <v>1.4888891646092084E-4</v>
      </c>
      <c r="F367" s="760">
        <v>1.6821089864249572E-4</v>
      </c>
      <c r="G367" s="760">
        <v>2.7273714841768992E-4</v>
      </c>
      <c r="H367" s="760">
        <v>4.0880037458190799E-4</v>
      </c>
      <c r="I367" s="760">
        <v>5.7422030457709994E-4</v>
      </c>
      <c r="J367" s="760">
        <v>1.6137008906524919E-4</v>
      </c>
      <c r="K367" s="760">
        <v>2.7200966524065784E-4</v>
      </c>
      <c r="L367" s="760">
        <v>5.8716591603591439E-4</v>
      </c>
      <c r="M367" s="760">
        <v>-8.3507506200344306E-3</v>
      </c>
      <c r="N367" s="760">
        <v>-1.9946226781422105E-3</v>
      </c>
      <c r="O367" s="760">
        <v>-7.468197647184649E-4</v>
      </c>
      <c r="P367" s="760">
        <v>-9.818896959734591E-5</v>
      </c>
      <c r="Q367" s="760">
        <v>9.0571526850102835E-4</v>
      </c>
      <c r="R367" s="760">
        <v>1.6137008906524919E-4</v>
      </c>
      <c r="S367" s="760">
        <v>-1.096819818623751E-3</v>
      </c>
      <c r="T367" s="760">
        <v>1.6137008906524919E-4</v>
      </c>
      <c r="U367" s="760">
        <v>1.6137008906524919E-4</v>
      </c>
      <c r="V367" s="760">
        <v>7.1359320583441743E-4</v>
      </c>
      <c r="W367" s="760">
        <v>-1.6301292861158001E-2</v>
      </c>
    </row>
    <row r="368" spans="1:23" s="760" customFormat="1">
      <c r="A368" s="761">
        <v>44365</v>
      </c>
      <c r="B368" s="760">
        <v>1.6137008906524919E-4</v>
      </c>
      <c r="C368" s="760">
        <v>1.6131705080768555E-4</v>
      </c>
      <c r="D368" s="760">
        <v>1.6137008906524919E-4</v>
      </c>
      <c r="E368" s="760">
        <v>1.4661119500525288E-4</v>
      </c>
      <c r="F368" s="760">
        <v>2.7658556511034327E-4</v>
      </c>
      <c r="G368" s="760">
        <v>2.3877249371673237E-4</v>
      </c>
      <c r="H368" s="760">
        <v>-3.3294274438711025E-4</v>
      </c>
      <c r="I368" s="760">
        <v>2.1773786356038549E-4</v>
      </c>
      <c r="J368" s="760">
        <v>1.6137008906524919E-4</v>
      </c>
      <c r="K368" s="760">
        <v>2.7439773073467677E-4</v>
      </c>
      <c r="L368" s="760">
        <v>3.7079176717025319E-4</v>
      </c>
      <c r="M368" s="760">
        <v>2.2070616127067844E-4</v>
      </c>
      <c r="N368" s="760">
        <v>-8.306051127728864E-4</v>
      </c>
      <c r="O368" s="760">
        <v>-1.6471230676748938E-3</v>
      </c>
      <c r="P368" s="760">
        <v>-7.4904248408802498E-4</v>
      </c>
      <c r="Q368" s="760">
        <v>1.1322231113899406E-3</v>
      </c>
      <c r="R368" s="760">
        <v>1.6137008906524919E-4</v>
      </c>
      <c r="S368" s="760">
        <v>6.9784751460824079E-3</v>
      </c>
      <c r="T368" s="760">
        <v>1.6137008906524919E-4</v>
      </c>
      <c r="U368" s="760">
        <v>1.6137008906524919E-4</v>
      </c>
      <c r="V368" s="760">
        <v>-1.523321376428699E-2</v>
      </c>
      <c r="W368" s="760">
        <v>-4.0816326530612734E-4</v>
      </c>
    </row>
    <row r="369" spans="1:23" s="760" customFormat="1">
      <c r="A369" s="761">
        <v>44368</v>
      </c>
      <c r="B369" s="760">
        <v>1.6137008906524919E-4</v>
      </c>
      <c r="C369" s="760">
        <v>1.8371699316221957E-4</v>
      </c>
      <c r="D369" s="760">
        <v>1.6137008906524919E-4</v>
      </c>
      <c r="E369" s="760">
        <v>1.5504680158184847E-4</v>
      </c>
      <c r="F369" s="760">
        <v>-4.4424010900989686E-6</v>
      </c>
      <c r="G369" s="760">
        <v>2.3255509515118788E-4</v>
      </c>
      <c r="H369" s="760">
        <v>9.8718055005164729E-5</v>
      </c>
      <c r="I369" s="760">
        <v>2.2060680135016497E-4</v>
      </c>
      <c r="J369" s="760">
        <v>1.6137008906524919E-4</v>
      </c>
      <c r="K369" s="760">
        <v>4.5360468839716894E-4</v>
      </c>
      <c r="L369" s="760">
        <v>4.3164749273150171E-4</v>
      </c>
      <c r="M369" s="760">
        <v>4.3385352961835544E-3</v>
      </c>
      <c r="N369" s="760">
        <v>3.6903783174913052E-3</v>
      </c>
      <c r="O369" s="760">
        <v>2.219653823123835E-3</v>
      </c>
      <c r="P369" s="760">
        <v>6.1300876149328332E-4</v>
      </c>
      <c r="Q369" s="760">
        <v>3.8688954927530439E-3</v>
      </c>
      <c r="R369" s="760">
        <v>1.6137008906524919E-4</v>
      </c>
      <c r="S369" s="760">
        <v>6.7692988994298986E-3</v>
      </c>
      <c r="T369" s="760">
        <v>1.6137008906524919E-4</v>
      </c>
      <c r="U369" s="760">
        <v>1.6137008906524919E-4</v>
      </c>
      <c r="V369" s="760">
        <v>1.7844097730327801E-2</v>
      </c>
      <c r="W369" s="760">
        <v>-1.143323805634977E-3</v>
      </c>
    </row>
    <row r="370" spans="1:23" s="760" customFormat="1">
      <c r="A370" s="761">
        <v>44369</v>
      </c>
      <c r="B370" s="760">
        <v>1.6137008906524919E-4</v>
      </c>
      <c r="C370" s="760">
        <v>1.7541794093811625E-4</v>
      </c>
      <c r="D370" s="760">
        <v>1.6137008906524919E-4</v>
      </c>
      <c r="E370" s="760">
        <v>1.933556678859194E-4</v>
      </c>
      <c r="F370" s="760">
        <v>2.0155627858553515E-4</v>
      </c>
      <c r="G370" s="760">
        <v>3.5414063540528673E-4</v>
      </c>
      <c r="H370" s="760">
        <v>-2.127499512447617E-4</v>
      </c>
      <c r="I370" s="760">
        <v>2.9580186147315501E-4</v>
      </c>
      <c r="J370" s="760">
        <v>1.6137008906524919E-4</v>
      </c>
      <c r="K370" s="760">
        <v>2.9189595869327789E-4</v>
      </c>
      <c r="L370" s="760">
        <v>2.8339758551565453E-4</v>
      </c>
      <c r="M370" s="760">
        <v>-5.7278754057032977E-4</v>
      </c>
      <c r="N370" s="760">
        <v>-1.6712691664618751E-3</v>
      </c>
      <c r="O370" s="760">
        <v>1.2065736310031827E-3</v>
      </c>
      <c r="P370" s="760">
        <v>-1.3420719779644319E-4</v>
      </c>
      <c r="Q370" s="760">
        <v>6.6184983546158094E-4</v>
      </c>
      <c r="R370" s="760">
        <v>1.6137008906524919E-4</v>
      </c>
      <c r="S370" s="760">
        <v>1.0196712810961461E-3</v>
      </c>
      <c r="T370" s="760">
        <v>1.6137008906524919E-4</v>
      </c>
      <c r="U370" s="760">
        <v>1.6137008906524919E-4</v>
      </c>
      <c r="V370" s="760">
        <v>5.147785079972822E-3</v>
      </c>
      <c r="W370" s="760">
        <v>-4.0879731828958876E-3</v>
      </c>
    </row>
    <row r="371" spans="1:23" s="760" customFormat="1">
      <c r="A371" s="761">
        <v>44370</v>
      </c>
      <c r="B371" s="760">
        <v>1.6137008906524919E-4</v>
      </c>
      <c r="C371" s="760">
        <v>1.6817827846993261E-4</v>
      </c>
      <c r="D371" s="760">
        <v>1.6137008906524919E-4</v>
      </c>
      <c r="E371" s="760">
        <v>1.538655767197028E-4</v>
      </c>
      <c r="F371" s="760">
        <v>3.8500871976787643E-4</v>
      </c>
      <c r="G371" s="760">
        <v>3.5555446101565025E-4</v>
      </c>
      <c r="H371" s="760">
        <v>8.4974308810914501E-4</v>
      </c>
      <c r="I371" s="760">
        <v>8.8310001201663546E-4</v>
      </c>
      <c r="J371" s="760">
        <v>1.6137008906524919E-4</v>
      </c>
      <c r="K371" s="760">
        <v>0</v>
      </c>
      <c r="L371" s="760">
        <v>7.8904885795716417E-4</v>
      </c>
      <c r="M371" s="760">
        <v>2.2490595933020163E-3</v>
      </c>
      <c r="N371" s="760">
        <v>-1.3846963505182996E-3</v>
      </c>
      <c r="O371" s="760">
        <v>4.3186689174068427E-4</v>
      </c>
      <c r="P371" s="760">
        <v>1.5389409273174337E-3</v>
      </c>
      <c r="Q371" s="760">
        <v>8.3373071064873905E-4</v>
      </c>
      <c r="R371" s="760">
        <v>1.6137008906524919E-4</v>
      </c>
      <c r="S371" s="760">
        <v>-1.668675777606099E-3</v>
      </c>
      <c r="T371" s="760">
        <v>1.6137008906524919E-4</v>
      </c>
      <c r="U371" s="760">
        <v>1.6137008906524919E-4</v>
      </c>
      <c r="V371" s="760">
        <v>-1.9630621979581653E-3</v>
      </c>
      <c r="W371" s="760">
        <v>-8.866267137345063E-3</v>
      </c>
    </row>
    <row r="372" spans="1:23" s="760" customFormat="1">
      <c r="A372" s="761">
        <v>44371</v>
      </c>
      <c r="B372" s="760">
        <v>1.6137008906524919E-4</v>
      </c>
      <c r="C372" s="760">
        <v>1.6507354870420876E-4</v>
      </c>
      <c r="D372" s="760">
        <v>1.6137008906524919E-4</v>
      </c>
      <c r="E372" s="760">
        <v>1.6511237503169518E-4</v>
      </c>
      <c r="F372" s="760">
        <v>2.6740109054324002E-4</v>
      </c>
      <c r="G372" s="760">
        <v>2.207962358471427E-4</v>
      </c>
      <c r="H372" s="760">
        <v>5.9666156838678042E-4</v>
      </c>
      <c r="I372" s="760">
        <v>-2.3955687051935293E-5</v>
      </c>
      <c r="J372" s="760">
        <v>1.6137008906524919E-4</v>
      </c>
      <c r="K372" s="760">
        <v>1.0171327361385707E-4</v>
      </c>
      <c r="L372" s="760">
        <v>-1.3898420287017377E-4</v>
      </c>
      <c r="M372" s="760">
        <v>3.0823701705871009E-3</v>
      </c>
      <c r="N372" s="760">
        <v>1.5959186210450227E-3</v>
      </c>
      <c r="O372" s="760">
        <v>2.0535339260339125E-3</v>
      </c>
      <c r="P372" s="760">
        <v>1.6777365220483897E-3</v>
      </c>
      <c r="Q372" s="760">
        <v>-1.1395522721601159E-3</v>
      </c>
      <c r="R372" s="760">
        <v>1.6137008906524919E-4</v>
      </c>
      <c r="S372" s="760">
        <v>6.1967091712635813E-3</v>
      </c>
      <c r="T372" s="760">
        <v>1.6137008906524919E-4</v>
      </c>
      <c r="U372" s="760">
        <v>1.6137008906524919E-4</v>
      </c>
      <c r="V372" s="760">
        <v>7.7252766476629819E-3</v>
      </c>
      <c r="W372" s="760">
        <v>1.69800381015488E-2</v>
      </c>
    </row>
    <row r="373" spans="1:23" s="760" customFormat="1">
      <c r="A373" s="761">
        <v>44372</v>
      </c>
      <c r="B373" s="760">
        <v>1.6137008906524919E-4</v>
      </c>
      <c r="C373" s="760">
        <v>1.7260433488242022E-4</v>
      </c>
      <c r="D373" s="760">
        <v>1.6137008906524919E-4</v>
      </c>
      <c r="E373" s="760">
        <v>1.915663478777585E-4</v>
      </c>
      <c r="F373" s="760">
        <v>2.2692323887030241E-4</v>
      </c>
      <c r="G373" s="760">
        <v>5.4763838637428286E-4</v>
      </c>
      <c r="H373" s="760">
        <v>2.1057346812458633E-5</v>
      </c>
      <c r="I373" s="760">
        <v>2.3655633352337446E-4</v>
      </c>
      <c r="J373" s="760">
        <v>1.6137008906524919E-4</v>
      </c>
      <c r="K373" s="760">
        <v>3.5365963948619239E-4</v>
      </c>
      <c r="L373" s="760">
        <v>2.9642796487405754E-4</v>
      </c>
      <c r="M373" s="760">
        <v>7.3645428636970323E-4</v>
      </c>
      <c r="N373" s="760">
        <v>6.2539020708243243E-3</v>
      </c>
      <c r="O373" s="760">
        <v>4.1307670158796661E-4</v>
      </c>
      <c r="P373" s="760">
        <v>1.6114750521989407E-3</v>
      </c>
      <c r="Q373" s="760">
        <v>-2.0254398409114138E-4</v>
      </c>
      <c r="R373" s="760">
        <v>1.6137008906524919E-4</v>
      </c>
      <c r="S373" s="760">
        <v>-1.283675767496717E-2</v>
      </c>
      <c r="T373" s="760">
        <v>1.6137008906524919E-4</v>
      </c>
      <c r="U373" s="760">
        <v>1.6137008906524919E-4</v>
      </c>
      <c r="V373" s="760">
        <v>2.3286377035443007E-3</v>
      </c>
      <c r="W373" s="760">
        <v>-6.5971656621599539E-3</v>
      </c>
    </row>
    <row r="374" spans="1:23" s="760" customFormat="1">
      <c r="A374" s="761">
        <v>44375</v>
      </c>
      <c r="B374" s="760">
        <v>1.6137008906524919E-4</v>
      </c>
      <c r="C374" s="760">
        <v>1.7028995599432939E-4</v>
      </c>
      <c r="D374" s="760">
        <v>1.6137008906524919E-4</v>
      </c>
      <c r="E374" s="760">
        <v>1.5547701587781404E-4</v>
      </c>
      <c r="F374" s="760">
        <v>1.8014858373560649E-4</v>
      </c>
      <c r="G374" s="760">
        <v>1.5067187355866096E-4</v>
      </c>
      <c r="H374" s="760">
        <v>7.3172739349991467E-4</v>
      </c>
      <c r="I374" s="760">
        <v>1.8822350169545032E-4</v>
      </c>
      <c r="J374" s="760">
        <v>1.6137008906524919E-4</v>
      </c>
      <c r="K374" s="760">
        <v>1.4006568542968001E-3</v>
      </c>
      <c r="L374" s="760">
        <v>4.5674065283018983E-4</v>
      </c>
      <c r="M374" s="760">
        <v>4.828685574169711E-4</v>
      </c>
      <c r="N374" s="760">
        <v>-2.0058281000862044E-3</v>
      </c>
      <c r="O374" s="760">
        <v>9.0938979557275701E-4</v>
      </c>
      <c r="P374" s="760">
        <v>1.8659966984020393E-3</v>
      </c>
      <c r="Q374" s="760">
        <v>-2.9796888927302589E-4</v>
      </c>
      <c r="R374" s="760">
        <v>1.6137008906524919E-4</v>
      </c>
      <c r="S374" s="760">
        <v>3.9491108907427908E-3</v>
      </c>
      <c r="T374" s="760">
        <v>1.6137008906524919E-4</v>
      </c>
      <c r="U374" s="760">
        <v>1.6137008906524919E-4</v>
      </c>
      <c r="V374" s="760">
        <v>3.0284338385235809E-3</v>
      </c>
      <c r="W374" s="760">
        <v>-1.3691891448716964E-2</v>
      </c>
    </row>
    <row r="375" spans="1:23" s="760" customFormat="1">
      <c r="A375" s="761">
        <v>44376</v>
      </c>
      <c r="B375" s="760">
        <v>1.6137008906524919E-4</v>
      </c>
      <c r="C375" s="760">
        <v>1.7772854832664997E-4</v>
      </c>
      <c r="D375" s="760">
        <v>1.6137008906524919E-4</v>
      </c>
      <c r="E375" s="760">
        <v>1.5207343682588359E-4</v>
      </c>
      <c r="F375" s="760">
        <v>2.1486900239464646E-4</v>
      </c>
      <c r="G375" s="760">
        <v>3.5817609966204422E-4</v>
      </c>
      <c r="H375" s="760">
        <v>6.7571929673548858E-4</v>
      </c>
      <c r="I375" s="760">
        <v>2.6274962505579147E-4</v>
      </c>
      <c r="J375" s="760">
        <v>1.6137008906524919E-4</v>
      </c>
      <c r="K375" s="760">
        <v>2.7273893562140827E-4</v>
      </c>
      <c r="L375" s="760">
        <v>3.026287086553836E-4</v>
      </c>
      <c r="M375" s="760">
        <v>5.4137120343566991E-4</v>
      </c>
      <c r="N375" s="760">
        <v>1.9837873923829186E-3</v>
      </c>
      <c r="O375" s="760">
        <v>-1.7474502985870277E-4</v>
      </c>
      <c r="P375" s="760">
        <v>-6.652312659484183E-4</v>
      </c>
      <c r="Q375" s="760">
        <v>-2.0648613838059049E-4</v>
      </c>
      <c r="R375" s="760">
        <v>1.6137008906524919E-4</v>
      </c>
      <c r="S375" s="760">
        <v>1.1276378671531972E-4</v>
      </c>
      <c r="T375" s="760">
        <v>1.6137008906524919E-4</v>
      </c>
      <c r="U375" s="760">
        <v>1.6137008906524919E-4</v>
      </c>
      <c r="V375" s="760">
        <v>5.9659702826064809E-4</v>
      </c>
      <c r="W375" s="760">
        <v>1.6458852867830442E-2</v>
      </c>
    </row>
    <row r="376" spans="1:23" s="760" customFormat="1">
      <c r="A376" s="761">
        <v>44377</v>
      </c>
      <c r="B376" s="760">
        <v>1.6137008906524919E-4</v>
      </c>
      <c r="C376" s="760">
        <v>1.6979151569462836E-4</v>
      </c>
      <c r="D376" s="760">
        <v>1.6137008906524919E-4</v>
      </c>
      <c r="E376" s="760">
        <v>1.5880810574597781E-4</v>
      </c>
      <c r="F376" s="760">
        <v>1.8374478835836427E-4</v>
      </c>
      <c r="G376" s="760">
        <v>2.6968840616459211E-4</v>
      </c>
      <c r="H376" s="760">
        <v>8.6498658554035046E-5</v>
      </c>
      <c r="I376" s="760">
        <v>3.1544204273514787E-4</v>
      </c>
      <c r="J376" s="760">
        <v>1.6137008906524919E-4</v>
      </c>
      <c r="K376" s="760">
        <v>2.7559389256692768E-4</v>
      </c>
      <c r="L376" s="760">
        <v>2.3273232470399918E-4</v>
      </c>
      <c r="M376" s="760">
        <v>1.3577785980416479E-3</v>
      </c>
      <c r="N376" s="760">
        <v>3.5477039966469448E-4</v>
      </c>
      <c r="O376" s="760">
        <v>-2.5276087328052199E-4</v>
      </c>
      <c r="P376" s="760">
        <v>-7.6267750914182919E-4</v>
      </c>
      <c r="Q376" s="760">
        <v>1.3287949005651445E-3</v>
      </c>
      <c r="R376" s="760">
        <v>1.6137008906524919E-4</v>
      </c>
      <c r="S376" s="760">
        <v>-2.5320669419225394E-3</v>
      </c>
      <c r="T376" s="760">
        <v>1.6137008906524919E-4</v>
      </c>
      <c r="U376" s="760">
        <v>1.6137008906524919E-4</v>
      </c>
      <c r="V376" s="760">
        <v>1.3539876928714278E-3</v>
      </c>
      <c r="W376" s="760">
        <v>-1.3248282630029529E-2</v>
      </c>
    </row>
    <row r="377" spans="1:23" s="760" customFormat="1">
      <c r="A377" s="761">
        <v>44378</v>
      </c>
      <c r="B377" s="760">
        <v>1.6137008906524919E-4</v>
      </c>
      <c r="C377" s="760">
        <v>1.7257304121032213E-4</v>
      </c>
      <c r="D377" s="760">
        <v>1.6137008906524919E-4</v>
      </c>
      <c r="E377" s="760">
        <v>1.5765676995060929E-4</v>
      </c>
      <c r="F377" s="760">
        <v>2.5668049370342061E-4</v>
      </c>
      <c r="G377" s="760">
        <v>2.4887602517331686E-4</v>
      </c>
      <c r="H377" s="760">
        <v>3.8228144611340831E-4</v>
      </c>
      <c r="I377" s="760">
        <v>2.1792424063660221E-4</v>
      </c>
      <c r="J377" s="760">
        <v>1.6137008906524919E-4</v>
      </c>
      <c r="K377" s="760">
        <v>4.1228757869915533E-4</v>
      </c>
      <c r="L377" s="760">
        <v>7.2529583029279365E-5</v>
      </c>
      <c r="M377" s="760">
        <v>-1.4835526621516104E-3</v>
      </c>
      <c r="N377" s="760">
        <v>2.2260206055428888E-3</v>
      </c>
      <c r="O377" s="760">
        <v>2.9487003589334648E-4</v>
      </c>
      <c r="P377" s="760">
        <v>-6.4088511871385201E-4</v>
      </c>
      <c r="Q377" s="760">
        <v>-1.3277997386207385E-3</v>
      </c>
      <c r="R377" s="760">
        <v>1.6137008906524919E-4</v>
      </c>
      <c r="S377" s="760">
        <v>-4.4870421586030718E-3</v>
      </c>
      <c r="T377" s="760">
        <v>1.6137008906524919E-4</v>
      </c>
      <c r="U377" s="760">
        <v>1.6137008906524919E-4</v>
      </c>
      <c r="V377" s="760">
        <v>3.2758872866762712E-3</v>
      </c>
      <c r="W377" s="760">
        <v>1.757003149345282E-2</v>
      </c>
    </row>
    <row r="378" spans="1:23" s="760" customFormat="1">
      <c r="A378" s="761">
        <v>44379</v>
      </c>
      <c r="B378" s="760">
        <v>1.6137008906524919E-4</v>
      </c>
      <c r="C378" s="760">
        <v>1.7201641523056921E-4</v>
      </c>
      <c r="D378" s="760">
        <v>1.6137008906524919E-4</v>
      </c>
      <c r="E378" s="760">
        <v>1.7452105230564285E-4</v>
      </c>
      <c r="F378" s="760">
        <v>1.7029475399299443E-4</v>
      </c>
      <c r="G378" s="760">
        <v>5.3295366144534562E-4</v>
      </c>
      <c r="H378" s="760">
        <v>6.6921455419843845E-4</v>
      </c>
      <c r="I378" s="760">
        <v>1.6307915973134968E-4</v>
      </c>
      <c r="J378" s="760">
        <v>1.6137008906524919E-4</v>
      </c>
      <c r="K378" s="760">
        <v>3.7817670409356907E-4</v>
      </c>
      <c r="L378" s="760">
        <v>2.5540528256540185E-4</v>
      </c>
      <c r="M378" s="760">
        <v>1.6867360669035047E-3</v>
      </c>
      <c r="N378" s="760">
        <v>-1.6816733935035577E-3</v>
      </c>
      <c r="O378" s="760">
        <v>1.6000141584384675E-3</v>
      </c>
      <c r="P378" s="760">
        <v>1.8678036126162922E-3</v>
      </c>
      <c r="Q378" s="760">
        <v>9.5569634732450837E-4</v>
      </c>
      <c r="R378" s="760">
        <v>1.6137008906524919E-4</v>
      </c>
      <c r="S378" s="760">
        <v>1.4758918558842593E-2</v>
      </c>
      <c r="T378" s="760">
        <v>1.6137008906524919E-4</v>
      </c>
      <c r="U378" s="760">
        <v>1.6137008906524919E-4</v>
      </c>
      <c r="V378" s="760">
        <v>7.408175727918298E-3</v>
      </c>
      <c r="W378" s="760">
        <v>4.3981104414398953E-3</v>
      </c>
    </row>
    <row r="379" spans="1:23" s="760" customFormat="1">
      <c r="A379" s="761">
        <v>44382</v>
      </c>
      <c r="B379" s="760">
        <v>1.6137008906524919E-4</v>
      </c>
      <c r="C379" s="760">
        <v>1.6812393095344547E-4</v>
      </c>
      <c r="D379" s="760">
        <v>1.6137008906524919E-4</v>
      </c>
      <c r="E379" s="760">
        <v>1.6210739614996861E-4</v>
      </c>
      <c r="F379" s="760">
        <v>1.5014809657998285E-4</v>
      </c>
      <c r="G379" s="760">
        <v>1.6041496049878923E-4</v>
      </c>
      <c r="H379" s="760">
        <v>2.1003389183205101E-5</v>
      </c>
      <c r="I379" s="760">
        <v>3.0011804893437244E-4</v>
      </c>
      <c r="J379" s="760">
        <v>1.6137008906524919E-4</v>
      </c>
      <c r="K379" s="760">
        <v>1.2052791225558579E-4</v>
      </c>
      <c r="L379" s="760">
        <v>4.2402798891250093E-4</v>
      </c>
      <c r="M379" s="760">
        <v>-5.5217314262701045E-4</v>
      </c>
      <c r="N379" s="760">
        <v>5.373241498636272E-4</v>
      </c>
      <c r="O379" s="760">
        <v>-2.4572032499137197E-4</v>
      </c>
      <c r="P379" s="760">
        <v>1.0894421074190141E-3</v>
      </c>
      <c r="Q379" s="760">
        <v>5.6741231820467419E-4</v>
      </c>
      <c r="R379" s="760">
        <v>1.6137008906524919E-4</v>
      </c>
      <c r="S379" s="760">
        <v>-2.442248691091109E-3</v>
      </c>
      <c r="T379" s="760">
        <v>1.6137008906524919E-4</v>
      </c>
      <c r="U379" s="760">
        <v>1.6137008906524919E-4</v>
      </c>
      <c r="V379" s="760">
        <v>-3.4320173113666641E-5</v>
      </c>
      <c r="W379" s="760">
        <v>1.2163477132662859E-3</v>
      </c>
    </row>
    <row r="380" spans="1:23" s="760" customFormat="1">
      <c r="A380" s="761">
        <v>44383</v>
      </c>
      <c r="B380" s="760">
        <v>1.6137008906524919E-4</v>
      </c>
      <c r="C380" s="760">
        <v>1.7020235207554357E-4</v>
      </c>
      <c r="D380" s="760">
        <v>1.6137008906524919E-4</v>
      </c>
      <c r="E380" s="760">
        <v>1.8684351517928022E-4</v>
      </c>
      <c r="F380" s="760">
        <v>2.6268940872364865E-4</v>
      </c>
      <c r="G380" s="760">
        <v>2.5247874267120274E-4</v>
      </c>
      <c r="H380" s="760">
        <v>1.0596941970764107E-4</v>
      </c>
      <c r="I380" s="760">
        <v>2.1074177164526198E-4</v>
      </c>
      <c r="J380" s="760">
        <v>1.6137008906524919E-4</v>
      </c>
      <c r="K380" s="760">
        <v>5.8849122458526359E-4</v>
      </c>
      <c r="L380" s="760">
        <v>2.5080311916148013E-4</v>
      </c>
      <c r="M380" s="760">
        <v>-1.2924557152064753E-2</v>
      </c>
      <c r="N380" s="760">
        <v>-8.8112595963708573E-3</v>
      </c>
      <c r="O380" s="760">
        <v>-2.985821490292806E-3</v>
      </c>
      <c r="P380" s="760">
        <v>-2.5463372651904903E-3</v>
      </c>
      <c r="Q380" s="760">
        <v>-5.3538396555863343E-4</v>
      </c>
      <c r="R380" s="760">
        <v>1.6137008906524919E-4</v>
      </c>
      <c r="S380" s="760">
        <v>-1.3815248130445323E-2</v>
      </c>
      <c r="T380" s="760">
        <v>1.6137008906524919E-4</v>
      </c>
      <c r="U380" s="760">
        <v>1.6137008906524919E-4</v>
      </c>
      <c r="V380" s="760">
        <v>-2.0866069781209085E-3</v>
      </c>
      <c r="W380" s="760">
        <v>-5.4264193731270449E-3</v>
      </c>
    </row>
    <row r="381" spans="1:23" s="760" customFormat="1">
      <c r="A381" s="761">
        <v>44384</v>
      </c>
      <c r="B381" s="760">
        <v>1.6137008906524919E-4</v>
      </c>
      <c r="C381" s="760">
        <v>1.7078773252610091E-4</v>
      </c>
      <c r="D381" s="760">
        <v>1.6137008906524919E-4</v>
      </c>
      <c r="E381" s="760">
        <v>1.5248534227607635E-4</v>
      </c>
      <c r="F381" s="760">
        <v>2.1681202783763176E-4</v>
      </c>
      <c r="G381" s="760">
        <v>3.2146471291816248E-4</v>
      </c>
      <c r="H381" s="760">
        <v>5.5890559506988069E-4</v>
      </c>
      <c r="I381" s="760">
        <v>2.6442660450465283E-4</v>
      </c>
      <c r="J381" s="760">
        <v>1.6137008906524919E-4</v>
      </c>
      <c r="K381" s="760">
        <v>3.0648034432001481E-4</v>
      </c>
      <c r="L381" s="760">
        <v>3.5186058572023171E-4</v>
      </c>
      <c r="M381" s="760">
        <v>-1.3906947206274722E-3</v>
      </c>
      <c r="N381" s="760">
        <v>-2.8997893792975793E-3</v>
      </c>
      <c r="O381" s="760">
        <v>5.4843057450737476E-5</v>
      </c>
      <c r="P381" s="760">
        <v>-3.4388387621087091E-4</v>
      </c>
      <c r="Q381" s="760">
        <v>-8.8275401533155495E-4</v>
      </c>
      <c r="R381" s="760">
        <v>1.6137008906524919E-4</v>
      </c>
      <c r="S381" s="760">
        <v>7.9634686774563423E-3</v>
      </c>
      <c r="T381" s="760">
        <v>1.6137008906524919E-4</v>
      </c>
      <c r="U381" s="760">
        <v>1.6137008906524919E-4</v>
      </c>
      <c r="V381" s="760">
        <v>4.2031892714509134E-3</v>
      </c>
      <c r="W381" s="760">
        <v>-1.3436482084690504E-2</v>
      </c>
    </row>
    <row r="382" spans="1:23" s="760" customFormat="1">
      <c r="A382" s="761">
        <v>44385</v>
      </c>
      <c r="B382" s="760">
        <v>1.6137008906524919E-4</v>
      </c>
      <c r="C382" s="760">
        <v>1.7839268802322117E-4</v>
      </c>
      <c r="D382" s="760">
        <v>1.6137008906524919E-4</v>
      </c>
      <c r="E382" s="760">
        <v>1.5527504780621371E-4</v>
      </c>
      <c r="F382" s="760">
        <v>1.337595234309763E-4</v>
      </c>
      <c r="G382" s="760">
        <v>2.4696509048727222E-4</v>
      </c>
      <c r="H382" s="760">
        <v>-2.0225755687186542E-4</v>
      </c>
      <c r="I382" s="760">
        <v>2.4870153519063187E-4</v>
      </c>
      <c r="J382" s="760">
        <v>1.6137008906524919E-4</v>
      </c>
      <c r="K382" s="760">
        <v>3.0559637986793398E-4</v>
      </c>
      <c r="L382" s="760">
        <v>2.8734097159044403E-4</v>
      </c>
      <c r="M382" s="760">
        <v>-4.7883042756773353E-3</v>
      </c>
      <c r="N382" s="760">
        <v>-3.5641196270397302E-3</v>
      </c>
      <c r="O382" s="760">
        <v>-3.3685085168259077E-3</v>
      </c>
      <c r="P382" s="760">
        <v>-5.3009081689007198E-3</v>
      </c>
      <c r="Q382" s="760">
        <v>4.8021907059947466E-4</v>
      </c>
      <c r="R382" s="760">
        <v>1.6137008906524919E-4</v>
      </c>
      <c r="S382" s="760">
        <v>-1.2499670877464841E-2</v>
      </c>
      <c r="T382" s="760">
        <v>1.6137008906524919E-4</v>
      </c>
      <c r="U382" s="760">
        <v>1.6137008906524919E-4</v>
      </c>
      <c r="V382" s="760">
        <v>-8.266263879090463E-3</v>
      </c>
      <c r="W382" s="760">
        <v>-1.1638464713165542E-2</v>
      </c>
    </row>
    <row r="383" spans="1:23" s="760" customFormat="1">
      <c r="A383" s="761">
        <v>44386</v>
      </c>
      <c r="B383" s="760">
        <v>1.6137008906524919E-4</v>
      </c>
      <c r="C383" s="760">
        <v>1.6528867614651332E-4</v>
      </c>
      <c r="D383" s="760">
        <v>1.6137008906524919E-4</v>
      </c>
      <c r="E383" s="760">
        <v>1.4625088664588226E-4</v>
      </c>
      <c r="F383" s="760">
        <v>4.6899110066767058E-4</v>
      </c>
      <c r="G383" s="760">
        <v>1.9322930644483094E-4</v>
      </c>
      <c r="H383" s="760">
        <v>3.9553168475969791E-4</v>
      </c>
      <c r="I383" s="760">
        <v>2.0534096440716354E-4</v>
      </c>
      <c r="J383" s="760">
        <v>1.6137008906524919E-4</v>
      </c>
      <c r="K383" s="760">
        <v>2.2494120962446296E-4</v>
      </c>
      <c r="L383" s="760">
        <v>2.9655325875377336E-4</v>
      </c>
      <c r="M383" s="760">
        <v>1.4114340446935714E-4</v>
      </c>
      <c r="N383" s="760">
        <v>1.902310232599902E-4</v>
      </c>
      <c r="O383" s="760">
        <v>3.2820707782315051E-3</v>
      </c>
      <c r="P383" s="760">
        <v>3.1498139295729199E-3</v>
      </c>
      <c r="Q383" s="760">
        <v>-7.6427265745748763E-4</v>
      </c>
      <c r="R383" s="760">
        <v>1.6137008906524919E-4</v>
      </c>
      <c r="S383" s="760">
        <v>-6.14883332689109E-5</v>
      </c>
      <c r="T383" s="760">
        <v>1.6137008906524919E-4</v>
      </c>
      <c r="U383" s="760">
        <v>1.6137008906524919E-4</v>
      </c>
      <c r="V383" s="760">
        <v>1.2868000055443751E-4</v>
      </c>
      <c r="W383" s="760">
        <v>7.1822281610154359E-3</v>
      </c>
    </row>
    <row r="384" spans="1:23" s="760" customFormat="1">
      <c r="A384" s="761">
        <v>44389</v>
      </c>
      <c r="B384" s="760">
        <v>1.6137008906524919E-4</v>
      </c>
      <c r="C384" s="760">
        <v>1.6385786680928049E-4</v>
      </c>
      <c r="D384" s="760">
        <v>1.6137008906524919E-4</v>
      </c>
      <c r="E384" s="760">
        <v>1.5129129085211801E-4</v>
      </c>
      <c r="F384" s="760">
        <v>2.1057831207849098E-4</v>
      </c>
      <c r="G384" s="760">
        <v>2.9055459896554225E-4</v>
      </c>
      <c r="H384" s="760">
        <v>-8.8232123933273954E-5</v>
      </c>
      <c r="I384" s="760">
        <v>2.1129566973177027E-4</v>
      </c>
      <c r="J384" s="760">
        <v>1.6137008906524919E-4</v>
      </c>
      <c r="K384" s="760">
        <v>5.4343302799919613E-4</v>
      </c>
      <c r="L384" s="760">
        <v>2.5517033134314637E-4</v>
      </c>
      <c r="M384" s="760">
        <v>1.0307700225141492E-2</v>
      </c>
      <c r="N384" s="760">
        <v>2.833713684153194E-3</v>
      </c>
      <c r="O384" s="760">
        <v>1.3029936722814828E-3</v>
      </c>
      <c r="P384" s="760">
        <v>-1.4391647501584837E-3</v>
      </c>
      <c r="Q384" s="760">
        <v>4.1175174803931291E-3</v>
      </c>
      <c r="R384" s="760">
        <v>1.6137008906524919E-4</v>
      </c>
      <c r="S384" s="760">
        <v>1.8023991719787524E-2</v>
      </c>
      <c r="T384" s="760">
        <v>1.6137008906524919E-4</v>
      </c>
      <c r="U384" s="760">
        <v>1.6137008906524919E-4</v>
      </c>
      <c r="V384" s="760">
        <v>1.6015849576818342E-2</v>
      </c>
      <c r="W384" s="760">
        <v>4.3117744610283726E-3</v>
      </c>
    </row>
    <row r="385" spans="1:23" s="760" customFormat="1">
      <c r="A385" s="761">
        <v>44390</v>
      </c>
      <c r="B385" s="760">
        <v>1.6137008906524919E-4</v>
      </c>
      <c r="C385" s="760">
        <v>1.6856703635625969E-4</v>
      </c>
      <c r="D385" s="760">
        <v>1.6137008906524919E-4</v>
      </c>
      <c r="E385" s="760">
        <v>1.6645147939375882E-4</v>
      </c>
      <c r="F385" s="760">
        <v>1.1867512543140002E-4</v>
      </c>
      <c r="G385" s="760">
        <v>2.3375570306427562E-4</v>
      </c>
      <c r="H385" s="760">
        <v>5.5424202633180819E-4</v>
      </c>
      <c r="I385" s="760">
        <v>2.4975399325355419E-4</v>
      </c>
      <c r="J385" s="760">
        <v>1.6137008906524919E-4</v>
      </c>
      <c r="K385" s="760">
        <v>1.8294007268337964E-4</v>
      </c>
      <c r="L385" s="760">
        <v>2.8325247753890892E-4</v>
      </c>
      <c r="M385" s="760">
        <v>8.996465195101333E-4</v>
      </c>
      <c r="N385" s="760">
        <v>2.4806316914185444E-3</v>
      </c>
      <c r="O385" s="760">
        <v>5.5271972407178183E-4</v>
      </c>
      <c r="P385" s="760">
        <v>2.2204843912354555E-3</v>
      </c>
      <c r="Q385" s="760">
        <v>1.9075989429628848E-3</v>
      </c>
      <c r="R385" s="760">
        <v>1.6137008906524919E-4</v>
      </c>
      <c r="S385" s="760">
        <v>2.8582035439692621E-3</v>
      </c>
      <c r="T385" s="760">
        <v>1.6137008906524919E-4</v>
      </c>
      <c r="U385" s="760">
        <v>1.6137008906524919E-4</v>
      </c>
      <c r="V385" s="760">
        <v>-3.9207146299023998E-3</v>
      </c>
      <c r="W385" s="760">
        <v>2.5594451783355066E-3</v>
      </c>
    </row>
    <row r="386" spans="1:23" s="760" customFormat="1">
      <c r="A386" s="761">
        <v>44391</v>
      </c>
      <c r="B386" s="760">
        <v>1.6137008906524919E-4</v>
      </c>
      <c r="C386" s="760">
        <v>1.7415073456361618E-4</v>
      </c>
      <c r="D386" s="760">
        <v>1.6137008906524919E-4</v>
      </c>
      <c r="E386" s="760">
        <v>1.7541965779677149E-4</v>
      </c>
      <c r="F386" s="760">
        <v>2.6097357349974537E-4</v>
      </c>
      <c r="G386" s="760">
        <v>3.0649321194164969E-4</v>
      </c>
      <c r="H386" s="760">
        <v>5.9493192367510161E-4</v>
      </c>
      <c r="I386" s="760">
        <v>2.76758729139015E-4</v>
      </c>
      <c r="J386" s="760">
        <v>1.6137008906524919E-4</v>
      </c>
      <c r="K386" s="760">
        <v>2.6773172287142266E-4</v>
      </c>
      <c r="L386" s="760">
        <v>3.6611638419170589E-4</v>
      </c>
      <c r="M386" s="760">
        <v>-1.9153197974930425E-4</v>
      </c>
      <c r="N386" s="760">
        <v>-4.1189076647246692E-3</v>
      </c>
      <c r="O386" s="760">
        <v>1.1402186985913776E-3</v>
      </c>
      <c r="P386" s="760">
        <v>-4.8468202039608776E-4</v>
      </c>
      <c r="Q386" s="760">
        <v>4.0307154025234215E-3</v>
      </c>
      <c r="R386" s="760">
        <v>1.6137008906524919E-4</v>
      </c>
      <c r="S386" s="760">
        <v>2.4697477883004471E-3</v>
      </c>
      <c r="T386" s="760">
        <v>1.6137008906524919E-4</v>
      </c>
      <c r="U386" s="760">
        <v>1.6137008906524919E-4</v>
      </c>
      <c r="V386" s="760">
        <v>1.7464045060537892E-3</v>
      </c>
      <c r="W386" s="760">
        <v>-1.0129292596557704E-2</v>
      </c>
    </row>
    <row r="387" spans="1:23" s="760" customFormat="1">
      <c r="A387" s="761">
        <v>44392</v>
      </c>
      <c r="B387" s="760">
        <v>1.6137008906524919E-4</v>
      </c>
      <c r="C387" s="760">
        <v>1.7903015106224274E-4</v>
      </c>
      <c r="D387" s="760">
        <v>1.6137008906524919E-4</v>
      </c>
      <c r="E387" s="760">
        <v>1.855074810106494E-4</v>
      </c>
      <c r="F387" s="760">
        <v>2.9892898150829517E-4</v>
      </c>
      <c r="G387" s="760">
        <v>2.4894943339126563E-4</v>
      </c>
      <c r="H387" s="760">
        <v>6.2649865386155135E-4</v>
      </c>
      <c r="I387" s="760">
        <v>2.7162603433938948E-4</v>
      </c>
      <c r="J387" s="760">
        <v>1.6137008906524919E-4</v>
      </c>
      <c r="K387" s="760">
        <v>3.6445313452171391E-4</v>
      </c>
      <c r="L387" s="760">
        <v>5.4637471560403661E-4</v>
      </c>
      <c r="M387" s="760">
        <v>-5.7979624649415751E-3</v>
      </c>
      <c r="N387" s="760">
        <v>1.9593899688308269E-5</v>
      </c>
      <c r="O387" s="760">
        <v>-1.2968886272036739E-3</v>
      </c>
      <c r="P387" s="760">
        <v>-1.3959493140828227E-3</v>
      </c>
      <c r="Q387" s="760">
        <v>4.163928304244946E-3</v>
      </c>
      <c r="R387" s="760">
        <v>1.6137008906524919E-4</v>
      </c>
      <c r="S387" s="760">
        <v>-8.2943592295782187E-3</v>
      </c>
      <c r="T387" s="760">
        <v>1.6137008906524919E-4</v>
      </c>
      <c r="U387" s="760">
        <v>1.6137008906524919E-4</v>
      </c>
      <c r="V387" s="760">
        <v>-4.4330283827495043E-3</v>
      </c>
      <c r="W387" s="760">
        <v>8.3194675540765317E-3</v>
      </c>
    </row>
    <row r="388" spans="1:23" s="760" customFormat="1">
      <c r="A388" s="761">
        <v>44393</v>
      </c>
      <c r="B388" s="760">
        <v>1.6137008906524919E-4</v>
      </c>
      <c r="C388" s="760">
        <v>1.7216076308956829E-4</v>
      </c>
      <c r="D388" s="760">
        <v>1.6137008906524919E-4</v>
      </c>
      <c r="E388" s="760">
        <v>1.8603511398729289E-4</v>
      </c>
      <c r="F388" s="760">
        <v>2.1365858417810024E-4</v>
      </c>
      <c r="G388" s="760">
        <v>3.0632304368705121E-4</v>
      </c>
      <c r="H388" s="760">
        <v>6.0372845170308942E-4</v>
      </c>
      <c r="I388" s="760">
        <v>1.9273565373723045E-4</v>
      </c>
      <c r="J388" s="760">
        <v>1.6137008906524919E-4</v>
      </c>
      <c r="K388" s="760">
        <v>5.7613084999341702E-4</v>
      </c>
      <c r="L388" s="760">
        <v>7.9491330307512875E-4</v>
      </c>
      <c r="M388" s="760">
        <v>-2.2945353797919621E-3</v>
      </c>
      <c r="N388" s="760">
        <v>-7.2426135502468014E-4</v>
      </c>
      <c r="O388" s="760">
        <v>-1.4495566989042308E-3</v>
      </c>
      <c r="P388" s="760">
        <v>-5.4971661858338461E-4</v>
      </c>
      <c r="Q388" s="760">
        <v>1.0832803183842277E-3</v>
      </c>
      <c r="R388" s="760">
        <v>1.6137008906524919E-4</v>
      </c>
      <c r="S388" s="760">
        <v>-6.7105008132112287E-3</v>
      </c>
      <c r="T388" s="760">
        <v>1.6137008906524919E-4</v>
      </c>
      <c r="U388" s="760">
        <v>1.6137008906524919E-4</v>
      </c>
      <c r="V388" s="760">
        <v>-7.3043344862211423E-3</v>
      </c>
      <c r="W388" s="760">
        <v>-1.1881188118811892E-2</v>
      </c>
    </row>
    <row r="389" spans="1:23" s="760" customFormat="1">
      <c r="A389" s="761">
        <v>44396</v>
      </c>
      <c r="B389" s="760">
        <v>1.6137008906524919E-4</v>
      </c>
      <c r="C389" s="760">
        <v>1.7440985052807889E-4</v>
      </c>
      <c r="D389" s="760">
        <v>1.6137008906524919E-4</v>
      </c>
      <c r="E389" s="760">
        <v>1.8431470612201295E-4</v>
      </c>
      <c r="F389" s="760">
        <v>2.7178180538789398E-4</v>
      </c>
      <c r="G389" s="760">
        <v>1.7455066601024249E-4</v>
      </c>
      <c r="H389" s="760">
        <v>-2.4838809450178356E-4</v>
      </c>
      <c r="I389" s="760">
        <v>2.2826210554227622E-4</v>
      </c>
      <c r="J389" s="760">
        <v>1.6137008906524919E-4</v>
      </c>
      <c r="K389" s="760">
        <v>6.5413805764991118E-4</v>
      </c>
      <c r="L389" s="760">
        <v>1.4217741631949998E-4</v>
      </c>
      <c r="M389" s="760">
        <v>-1.5636252835151243E-2</v>
      </c>
      <c r="N389" s="760">
        <v>-1.0331547846281652E-2</v>
      </c>
      <c r="O389" s="760">
        <v>-7.0168228729926563E-3</v>
      </c>
      <c r="P389" s="760">
        <v>-4.5263218658306847E-3</v>
      </c>
      <c r="Q389" s="760">
        <v>-5.1650717477302877E-4</v>
      </c>
      <c r="R389" s="760">
        <v>1.6137008906524919E-4</v>
      </c>
      <c r="S389" s="760">
        <v>-1.3870352832649813E-2</v>
      </c>
      <c r="T389" s="760">
        <v>1.6137008906524919E-4</v>
      </c>
      <c r="U389" s="760">
        <v>1.6137008906524919E-4</v>
      </c>
      <c r="V389" s="760">
        <v>-1.5517822710653606E-2</v>
      </c>
      <c r="W389" s="760">
        <v>1.4111556446225748E-2</v>
      </c>
    </row>
    <row r="390" spans="1:23" s="760" customFormat="1">
      <c r="A390" s="761">
        <v>44397</v>
      </c>
      <c r="B390" s="760">
        <v>1.6137008906524919E-4</v>
      </c>
      <c r="C390" s="760">
        <v>1.772711563441387E-4</v>
      </c>
      <c r="D390" s="760">
        <v>1.6137008906524919E-4</v>
      </c>
      <c r="E390" s="760">
        <v>1.6012198486103912E-4</v>
      </c>
      <c r="F390" s="760">
        <v>8.3647937068498379E-5</v>
      </c>
      <c r="G390" s="760">
        <v>3.3602793547959919E-4</v>
      </c>
      <c r="H390" s="760">
        <v>4.9689961295151797E-4</v>
      </c>
      <c r="I390" s="760">
        <v>9.2350669809171393E-5</v>
      </c>
      <c r="J390" s="760">
        <v>1.6137008906524919E-4</v>
      </c>
      <c r="K390" s="760">
        <v>1.8910346605927053E-4</v>
      </c>
      <c r="L390" s="760">
        <v>3.5587408538906296E-4</v>
      </c>
      <c r="M390" s="760">
        <v>5.0622756788505363E-3</v>
      </c>
      <c r="N390" s="760">
        <v>-1.5819900073035242E-3</v>
      </c>
      <c r="O390" s="760">
        <v>4.0427275247385541E-3</v>
      </c>
      <c r="P390" s="760">
        <v>-3.2216366360782178E-4</v>
      </c>
      <c r="Q390" s="760">
        <v>5.9742932547846017E-4</v>
      </c>
      <c r="R390" s="760">
        <v>1.6137008906524919E-4</v>
      </c>
      <c r="S390" s="760">
        <v>3.8233664892464159E-3</v>
      </c>
      <c r="T390" s="760">
        <v>1.6137008906524919E-4</v>
      </c>
      <c r="U390" s="760">
        <v>1.6137008906524919E-4</v>
      </c>
      <c r="V390" s="760">
        <v>1.6477719180421957E-2</v>
      </c>
      <c r="W390" s="760">
        <v>-5.9283655825442816E-3</v>
      </c>
    </row>
    <row r="391" spans="1:23" s="760" customFormat="1">
      <c r="A391" s="761">
        <v>44398</v>
      </c>
      <c r="B391" s="760">
        <v>1.6137008906524919E-4</v>
      </c>
      <c r="C391" s="760">
        <v>1.8889217629824984E-4</v>
      </c>
      <c r="D391" s="760">
        <v>1.6137008906524919E-4</v>
      </c>
      <c r="E391" s="760">
        <v>1.7863382201110944E-4</v>
      </c>
      <c r="F391" s="760">
        <v>2.1372518003115459E-4</v>
      </c>
      <c r="G391" s="760">
        <v>2.8311747538789511E-4</v>
      </c>
      <c r="H391" s="760">
        <v>-1.4747354039390537E-5</v>
      </c>
      <c r="I391" s="760">
        <v>1.7523488538295773E-4</v>
      </c>
      <c r="J391" s="760">
        <v>1.6137008906524919E-4</v>
      </c>
      <c r="K391" s="760">
        <v>2.3151148493827378E-4</v>
      </c>
      <c r="L391" s="760">
        <v>-4.7128426413967084E-5</v>
      </c>
      <c r="M391" s="760">
        <v>9.5015958319843996E-3</v>
      </c>
      <c r="N391" s="760">
        <v>5.3109445705985525E-3</v>
      </c>
      <c r="O391" s="760">
        <v>2.2298798342532677E-3</v>
      </c>
      <c r="P391" s="760">
        <v>1.9633661896167887E-3</v>
      </c>
      <c r="Q391" s="760">
        <v>9.6445941002665236E-5</v>
      </c>
      <c r="R391" s="760">
        <v>1.6137008906524919E-4</v>
      </c>
      <c r="S391" s="760">
        <v>3.1757300934780464E-3</v>
      </c>
      <c r="T391" s="760">
        <v>1.6137008906524919E-4</v>
      </c>
      <c r="U391" s="760">
        <v>1.6137008906524919E-4</v>
      </c>
      <c r="V391" s="760">
        <v>8.311719192830358E-3</v>
      </c>
      <c r="W391" s="760">
        <v>-2.9984262403710771E-2</v>
      </c>
    </row>
    <row r="392" spans="1:23" s="760" customFormat="1">
      <c r="A392" s="761">
        <v>44399</v>
      </c>
      <c r="B392" s="760">
        <v>1.6137008906524919E-4</v>
      </c>
      <c r="C392" s="760">
        <v>1.7834500912083939E-4</v>
      </c>
      <c r="D392" s="760">
        <v>1.6137008906524919E-4</v>
      </c>
      <c r="E392" s="760">
        <v>2.1510859895212953E-4</v>
      </c>
      <c r="F392" s="760">
        <v>-2.8819325441520327E-5</v>
      </c>
      <c r="G392" s="760">
        <v>1.5605302130894394E-4</v>
      </c>
      <c r="H392" s="760">
        <v>4.895242290707813E-4</v>
      </c>
      <c r="I392" s="760">
        <v>2.1149848312296271E-4</v>
      </c>
      <c r="J392" s="760">
        <v>1.6137008906524919E-4</v>
      </c>
      <c r="K392" s="760">
        <v>2.7263221323980957E-4</v>
      </c>
      <c r="L392" s="760">
        <v>3.9932495520722533E-4</v>
      </c>
      <c r="M392" s="760">
        <v>2.4483259559449078E-3</v>
      </c>
      <c r="N392" s="760">
        <v>-1.5214844901997315E-3</v>
      </c>
      <c r="O392" s="760">
        <v>1.7227321378783245E-3</v>
      </c>
      <c r="P392" s="760">
        <v>1.391977527047672E-4</v>
      </c>
      <c r="Q392" s="760">
        <v>5.7108930686151638E-3</v>
      </c>
      <c r="R392" s="760">
        <v>1.6137008906524919E-4</v>
      </c>
      <c r="S392" s="760">
        <v>5.9894560786808437E-3</v>
      </c>
      <c r="T392" s="760">
        <v>1.6137008906524919E-4</v>
      </c>
      <c r="U392" s="760">
        <v>1.6137008906524919E-4</v>
      </c>
      <c r="V392" s="760">
        <v>3.8610853374261289E-3</v>
      </c>
      <c r="W392" s="760">
        <v>4.1841004184099972E-3</v>
      </c>
    </row>
    <row r="393" spans="1:23" s="760" customFormat="1">
      <c r="A393" s="761">
        <v>44400</v>
      </c>
      <c r="B393" s="760">
        <v>1.6137008906524919E-4</v>
      </c>
      <c r="C393" s="760">
        <v>1.9109991136012638E-4</v>
      </c>
      <c r="D393" s="760">
        <v>1.6137008906524919E-4</v>
      </c>
      <c r="E393" s="760">
        <v>2.0046280516528014E-4</v>
      </c>
      <c r="F393" s="760">
        <v>2.8791940481687206E-4</v>
      </c>
      <c r="G393" s="760">
        <v>1.6597167620679976E-4</v>
      </c>
      <c r="H393" s="760">
        <v>8.7966639246372935E-5</v>
      </c>
      <c r="I393" s="760">
        <v>4.2085003289638045E-4</v>
      </c>
      <c r="J393" s="760">
        <v>1.6137008906524919E-4</v>
      </c>
      <c r="K393" s="760">
        <v>2.3832091737485683E-4</v>
      </c>
      <c r="L393" s="760">
        <v>2.5047114145904104E-4</v>
      </c>
      <c r="M393" s="760">
        <v>-1.2103920052563E-3</v>
      </c>
      <c r="N393" s="760">
        <v>-2.1541212619903272E-3</v>
      </c>
      <c r="O393" s="760">
        <v>6.0429864891859975E-3</v>
      </c>
      <c r="P393" s="760">
        <v>-4.097003827086998E-3</v>
      </c>
      <c r="Q393" s="760">
        <v>-1.0040455457331898E-3</v>
      </c>
      <c r="R393" s="760">
        <v>1.6137008906524919E-4</v>
      </c>
      <c r="S393" s="760">
        <v>-6.959603447679541E-3</v>
      </c>
      <c r="T393" s="760">
        <v>1.6137008906524919E-4</v>
      </c>
      <c r="U393" s="760">
        <v>1.6137008906524919E-4</v>
      </c>
      <c r="V393" s="760">
        <v>6.4556843244265583E-3</v>
      </c>
      <c r="W393" s="760">
        <v>9.6088435374150905E-3</v>
      </c>
    </row>
    <row r="394" spans="1:23" s="760" customFormat="1">
      <c r="A394" s="761">
        <v>44403</v>
      </c>
      <c r="B394" s="760">
        <v>1.6137008906524919E-4</v>
      </c>
      <c r="C394" s="760">
        <v>1.8615984721237488E-4</v>
      </c>
      <c r="D394" s="760">
        <v>1.6137008906524919E-4</v>
      </c>
      <c r="E394" s="760">
        <v>1.9144010114313659E-4</v>
      </c>
      <c r="F394" s="760">
        <v>3.5574924289605292E-4</v>
      </c>
      <c r="G394" s="760">
        <v>4.5500810985044104E-4</v>
      </c>
      <c r="H394" s="760">
        <v>-2.1442953897643502E-4</v>
      </c>
      <c r="I394" s="760">
        <v>2.8512280613202101E-4</v>
      </c>
      <c r="J394" s="760">
        <v>1.6137008906524919E-4</v>
      </c>
      <c r="K394" s="760">
        <v>4.0248383277918798E-4</v>
      </c>
      <c r="L394" s="760">
        <v>-3.2274986433544761E-5</v>
      </c>
      <c r="M394" s="760">
        <v>2.5800701267348902E-3</v>
      </c>
      <c r="N394" s="760">
        <v>-1.5049845917473048E-3</v>
      </c>
      <c r="O394" s="760">
        <v>5.8686349786030156E-4</v>
      </c>
      <c r="P394" s="760">
        <v>-6.1584753268428827E-4</v>
      </c>
      <c r="Q394" s="760">
        <v>-2.8568042752228351E-3</v>
      </c>
      <c r="R394" s="760">
        <v>1.6137008906524919E-4</v>
      </c>
      <c r="S394" s="760">
        <v>2.882410440555816E-3</v>
      </c>
      <c r="T394" s="760">
        <v>1.6137008906524919E-4</v>
      </c>
      <c r="U394" s="760">
        <v>1.6137008906524919E-4</v>
      </c>
      <c r="V394" s="760">
        <v>3.9408531811482295E-3</v>
      </c>
      <c r="W394" s="760">
        <v>-1.4907773940874391E-2</v>
      </c>
    </row>
    <row r="395" spans="1:23" s="760" customFormat="1">
      <c r="A395" s="761">
        <v>44404</v>
      </c>
      <c r="B395" s="760">
        <v>1.6137008906524919E-4</v>
      </c>
      <c r="C395" s="760">
        <v>1.7973425769102214E-4</v>
      </c>
      <c r="D395" s="760">
        <v>1.6137008906524919E-4</v>
      </c>
      <c r="E395" s="760">
        <v>2.6886292312933158E-4</v>
      </c>
      <c r="F395" s="760">
        <v>3.3992618622913362E-4</v>
      </c>
      <c r="G395" s="760">
        <v>2.0026538986006592E-4</v>
      </c>
      <c r="H395" s="760">
        <v>3.4715551235398046E-4</v>
      </c>
      <c r="I395" s="760">
        <v>3.7391841924372393E-4</v>
      </c>
      <c r="J395" s="760">
        <v>1.6137008906524919E-4</v>
      </c>
      <c r="K395" s="760">
        <v>3.1996979636161882E-4</v>
      </c>
      <c r="L395" s="760">
        <v>4.7058116288356544E-4</v>
      </c>
      <c r="M395" s="760">
        <v>-3.2722696714455601E-3</v>
      </c>
      <c r="N395" s="760">
        <v>-1.3134068773178464E-3</v>
      </c>
      <c r="O395" s="760">
        <v>-1.4913091253496713E-3</v>
      </c>
      <c r="P395" s="760">
        <v>-2.2080335429741638E-3</v>
      </c>
      <c r="Q395" s="760">
        <v>-3.1590856127693412E-3</v>
      </c>
      <c r="R395" s="760">
        <v>1.6137008906524919E-4</v>
      </c>
      <c r="S395" s="760">
        <v>-1.378848060053095E-2</v>
      </c>
      <c r="T395" s="760">
        <v>1.6137008906524919E-4</v>
      </c>
      <c r="U395" s="760">
        <v>1.6137008906524919E-4</v>
      </c>
      <c r="V395" s="760">
        <v>-7.1912465356374078E-3</v>
      </c>
      <c r="W395" s="760">
        <v>-2.5649794801629877E-4</v>
      </c>
    </row>
    <row r="396" spans="1:23" s="760" customFormat="1">
      <c r="A396" s="761">
        <v>44405</v>
      </c>
      <c r="B396" s="760">
        <v>1.6137008906524919E-4</v>
      </c>
      <c r="C396" s="760">
        <v>1.9852120955765606E-4</v>
      </c>
      <c r="D396" s="760">
        <v>1.6137008906524919E-4</v>
      </c>
      <c r="E396" s="760">
        <v>2.0033040488054432E-4</v>
      </c>
      <c r="F396" s="760">
        <v>2.4154262556863593E-4</v>
      </c>
      <c r="G396" s="760">
        <v>2.3996466252862447E-4</v>
      </c>
      <c r="H396" s="760">
        <v>2.4197374513557079E-4</v>
      </c>
      <c r="I396" s="760">
        <v>2.6279414166197057E-4</v>
      </c>
      <c r="J396" s="760">
        <v>1.6137008906524919E-4</v>
      </c>
      <c r="K396" s="760">
        <v>3.0304059643149195E-4</v>
      </c>
      <c r="L396" s="760">
        <v>4.0151450817971224E-4</v>
      </c>
      <c r="M396" s="760">
        <v>7.1184068885798979E-3</v>
      </c>
      <c r="N396" s="760">
        <v>-2.0183556114095058E-4</v>
      </c>
      <c r="O396" s="760">
        <v>2.3837128005932406E-4</v>
      </c>
      <c r="P396" s="760">
        <v>2.7780757628161901E-3</v>
      </c>
      <c r="Q396" s="760">
        <v>-2.2578450587981136E-3</v>
      </c>
      <c r="R396" s="760">
        <v>1.6137008906524919E-4</v>
      </c>
      <c r="S396" s="760">
        <v>2.3578541546727116E-3</v>
      </c>
      <c r="T396" s="760">
        <v>1.6137008906524919E-4</v>
      </c>
      <c r="U396" s="760">
        <v>1.6137008906524919E-4</v>
      </c>
      <c r="V396" s="760">
        <v>1.9624342047703802E-3</v>
      </c>
      <c r="W396" s="760">
        <v>1.1203284016077841E-2</v>
      </c>
    </row>
    <row r="397" spans="1:23" s="760" customFormat="1">
      <c r="A397" s="761">
        <v>44406</v>
      </c>
      <c r="B397" s="760">
        <v>1.6137008906524919E-4</v>
      </c>
      <c r="C397" s="760">
        <v>1.7424042202773826E-4</v>
      </c>
      <c r="D397" s="760">
        <v>1.6137008906524919E-4</v>
      </c>
      <c r="E397" s="760">
        <v>1.4138137457475608E-4</v>
      </c>
      <c r="F397" s="760">
        <v>1.6441598247340927E-4</v>
      </c>
      <c r="G397" s="760">
        <v>3.4075975673109049E-4</v>
      </c>
      <c r="H397" s="760">
        <v>4.7622600868901799E-4</v>
      </c>
      <c r="I397" s="760">
        <v>2.6179113139823684E-4</v>
      </c>
      <c r="J397" s="760">
        <v>1.6137008906524919E-4</v>
      </c>
      <c r="K397" s="760">
        <v>2.8887825781964693E-4</v>
      </c>
      <c r="L397" s="760">
        <v>3.4280476838555174E-4</v>
      </c>
      <c r="M397" s="760">
        <v>4.3220225687565783E-3</v>
      </c>
      <c r="N397" s="760">
        <v>1.3486175872501338E-3</v>
      </c>
      <c r="O397" s="760">
        <v>3.0325929440211397E-4</v>
      </c>
      <c r="P397" s="760">
        <v>9.4280849474293049E-4</v>
      </c>
      <c r="Q397" s="760">
        <v>4.7418649678721003E-3</v>
      </c>
      <c r="R397" s="760">
        <v>1.6137008906524919E-4</v>
      </c>
      <c r="S397" s="760">
        <v>-2.2049454992905115E-3</v>
      </c>
      <c r="T397" s="760">
        <v>1.6137008906524919E-4</v>
      </c>
      <c r="U397" s="760">
        <v>1.6137008906524919E-4</v>
      </c>
      <c r="V397" s="760">
        <v>1.172049592617741E-3</v>
      </c>
      <c r="W397" s="760">
        <v>-8.4573748308525154E-4</v>
      </c>
    </row>
    <row r="398" spans="1:23" s="760" customFormat="1">
      <c r="A398" s="761">
        <v>44407</v>
      </c>
      <c r="B398" s="760">
        <v>1.6137008906524919E-4</v>
      </c>
      <c r="C398" s="760">
        <v>1.7237259324764942E-4</v>
      </c>
      <c r="D398" s="760">
        <v>1.6137008906524919E-4</v>
      </c>
      <c r="E398" s="760">
        <v>1.9184759895995995E-4</v>
      </c>
      <c r="F398" s="760">
        <v>1.9554396180199163E-4</v>
      </c>
      <c r="G398" s="760">
        <v>1.412220095532879E-3</v>
      </c>
      <c r="H398" s="760">
        <v>1.3016348819145929E-3</v>
      </c>
      <c r="I398" s="760">
        <v>2.8992105557024139E-4</v>
      </c>
      <c r="J398" s="760">
        <v>1.6137008906524919E-4</v>
      </c>
      <c r="K398" s="760">
        <v>2.9421710157340186E-4</v>
      </c>
      <c r="L398" s="760">
        <v>5.8921794127164695E-4</v>
      </c>
      <c r="M398" s="760">
        <v>-5.5973049975684974E-3</v>
      </c>
      <c r="N398" s="760">
        <v>-3.5544242144452953E-3</v>
      </c>
      <c r="O398" s="760">
        <v>-1.0316493514638259E-3</v>
      </c>
      <c r="P398" s="760">
        <v>-5.9155191937059204E-3</v>
      </c>
      <c r="Q398" s="760">
        <v>2.7038831100352212E-3</v>
      </c>
      <c r="R398" s="760">
        <v>1.6137008906524919E-4</v>
      </c>
      <c r="S398" s="760">
        <v>-2.5250505631666975E-2</v>
      </c>
      <c r="T398" s="760">
        <v>1.6137008906524919E-4</v>
      </c>
      <c r="U398" s="760">
        <v>1.6137008906524919E-4</v>
      </c>
      <c r="V398" s="760">
        <v>-1.6690122570106602E-4</v>
      </c>
      <c r="W398" s="760">
        <v>-4.8247841543931358E-3</v>
      </c>
    </row>
    <row r="399" spans="1:23" s="760" customFormat="1">
      <c r="A399" s="761">
        <v>44410</v>
      </c>
      <c r="B399" s="760">
        <v>1.6137008906524919E-4</v>
      </c>
      <c r="C399" s="760">
        <v>1.6788121743349649E-4</v>
      </c>
      <c r="D399" s="760">
        <v>1.6137008906524919E-4</v>
      </c>
      <c r="E399" s="760">
        <v>1.8003294434620898E-4</v>
      </c>
      <c r="F399" s="760">
        <v>1.3452253868906361E-4</v>
      </c>
      <c r="G399" s="760">
        <v>2.295720883052077E-4</v>
      </c>
      <c r="H399" s="760">
        <v>5.0289759154775737E-5</v>
      </c>
      <c r="I399" s="760">
        <v>1.4963244837984391E-4</v>
      </c>
      <c r="J399" s="760">
        <v>1.6137008906524919E-4</v>
      </c>
      <c r="K399" s="760">
        <v>3.1125675532028829E-4</v>
      </c>
      <c r="L399" s="760">
        <v>8.2094661621789911E-5</v>
      </c>
      <c r="M399" s="760">
        <v>-3.4259719088095553E-3</v>
      </c>
      <c r="N399" s="760">
        <v>-2.8735450207364455E-3</v>
      </c>
      <c r="O399" s="760">
        <v>5.5023041931523409E-4</v>
      </c>
      <c r="P399" s="760">
        <v>-8.8067164390803754E-5</v>
      </c>
      <c r="Q399" s="760">
        <v>-8.4108852412434487E-4</v>
      </c>
      <c r="R399" s="760">
        <v>1.6137008906524919E-4</v>
      </c>
      <c r="S399" s="760">
        <v>6.90586456763298E-3</v>
      </c>
      <c r="T399" s="760">
        <v>1.6137008906524919E-4</v>
      </c>
      <c r="U399" s="760">
        <v>1.6137008906524919E-4</v>
      </c>
      <c r="V399" s="760">
        <v>-2.6639728260987594E-3</v>
      </c>
      <c r="W399" s="760">
        <v>-2.6367270562217549E-3</v>
      </c>
    </row>
    <row r="400" spans="1:23" s="760" customFormat="1">
      <c r="A400" s="761">
        <v>44411</v>
      </c>
      <c r="B400" s="760">
        <v>1.6137008906524919E-4</v>
      </c>
      <c r="C400" s="760">
        <v>1.6689087890608967E-4</v>
      </c>
      <c r="D400" s="760">
        <v>1.6137008906524919E-4</v>
      </c>
      <c r="E400" s="760">
        <v>2.1869224281778621E-4</v>
      </c>
      <c r="F400" s="760">
        <v>1.8080573554413171E-4</v>
      </c>
      <c r="G400" s="760">
        <v>2.2265669083343376E-4</v>
      </c>
      <c r="H400" s="760">
        <v>4.0846514359604846E-4</v>
      </c>
      <c r="I400" s="760">
        <v>3.920847597465027E-4</v>
      </c>
      <c r="J400" s="760">
        <v>1.6137008906524919E-4</v>
      </c>
      <c r="K400" s="760">
        <v>2.4809544142878615E-4</v>
      </c>
      <c r="L400" s="760">
        <v>6.3632439471672519E-4</v>
      </c>
      <c r="M400" s="760">
        <v>8.2698148275550665E-4</v>
      </c>
      <c r="N400" s="760">
        <v>5.2372286201807228E-4</v>
      </c>
      <c r="O400" s="760">
        <v>1.4455560436463788E-3</v>
      </c>
      <c r="P400" s="760">
        <v>1.9543632082785756E-4</v>
      </c>
      <c r="Q400" s="760">
        <v>-2.1347140518804819E-3</v>
      </c>
      <c r="R400" s="760">
        <v>1.6137008906524919E-4</v>
      </c>
      <c r="S400" s="760">
        <v>5.0620532349223701E-3</v>
      </c>
      <c r="T400" s="760">
        <v>1.6137008906524919E-4</v>
      </c>
      <c r="U400" s="760">
        <v>1.6137008906524919E-4</v>
      </c>
      <c r="V400" s="760">
        <v>6.1997848097823383E-3</v>
      </c>
      <c r="W400" s="760">
        <v>-1.1853999658877679E-2</v>
      </c>
    </row>
    <row r="401" spans="1:23" s="760" customFormat="1">
      <c r="A401" s="761">
        <v>44412</v>
      </c>
      <c r="B401" s="760">
        <v>1.6137008906524919E-4</v>
      </c>
      <c r="C401" s="760">
        <v>1.6074122167530902E-4</v>
      </c>
      <c r="D401" s="760">
        <v>1.6137008906524919E-4</v>
      </c>
      <c r="E401" s="760">
        <v>2.3097821516637751E-4</v>
      </c>
      <c r="F401" s="760">
        <v>2.3639965418698061E-4</v>
      </c>
      <c r="G401" s="760">
        <v>1.0520473756758797E-4</v>
      </c>
      <c r="H401" s="760">
        <v>-2.6935362716895561E-4</v>
      </c>
      <c r="I401" s="760">
        <v>1.5925407518291301E-4</v>
      </c>
      <c r="J401" s="760">
        <v>1.6137008906524919E-4</v>
      </c>
      <c r="K401" s="760">
        <v>3.7303231538676762E-4</v>
      </c>
      <c r="L401" s="760">
        <v>3.2359763792810803E-4</v>
      </c>
      <c r="M401" s="760">
        <v>-3.0816512505553728E-3</v>
      </c>
      <c r="N401" s="760">
        <v>-2.9691855197836459E-3</v>
      </c>
      <c r="O401" s="760">
        <v>-1.992603455971409E-3</v>
      </c>
      <c r="P401" s="760">
        <v>-1.4302950503772838E-3</v>
      </c>
      <c r="Q401" s="760">
        <v>6.5340050767659363E-4</v>
      </c>
      <c r="R401" s="760">
        <v>1.6137008906524919E-4</v>
      </c>
      <c r="S401" s="760">
        <v>-7.2940176063455153E-3</v>
      </c>
      <c r="T401" s="760">
        <v>1.6137008906524919E-4</v>
      </c>
      <c r="U401" s="760">
        <v>1.6137008906524919E-4</v>
      </c>
      <c r="V401" s="760">
        <v>-2.6198592024218037E-3</v>
      </c>
      <c r="W401" s="760">
        <v>5.9549495123845109E-3</v>
      </c>
    </row>
    <row r="402" spans="1:23" s="760" customFormat="1">
      <c r="A402" s="761">
        <v>44413</v>
      </c>
      <c r="B402" s="760">
        <v>1.9929650834193957E-4</v>
      </c>
      <c r="C402" s="760">
        <v>1.678854978932609E-4</v>
      </c>
      <c r="D402" s="760">
        <v>1.9929650834193957E-4</v>
      </c>
      <c r="E402" s="760">
        <v>2.1410995835502433E-4</v>
      </c>
      <c r="F402" s="760">
        <v>2.0077423101971803E-4</v>
      </c>
      <c r="G402" s="760">
        <v>1.9361733591694019E-4</v>
      </c>
      <c r="H402" s="760">
        <v>-1.906854430164806E-4</v>
      </c>
      <c r="I402" s="760">
        <v>1.4197194365750399E-4</v>
      </c>
      <c r="J402" s="760">
        <v>1.9929650834193957E-4</v>
      </c>
      <c r="K402" s="760">
        <v>3.4385290912819499E-4</v>
      </c>
      <c r="L402" s="760">
        <v>2.6114275124156094E-4</v>
      </c>
      <c r="M402" s="760">
        <v>5.56944289788186E-3</v>
      </c>
      <c r="N402" s="760">
        <v>-1.0704239917291858E-4</v>
      </c>
      <c r="O402" s="760">
        <v>2.9912927000010914E-3</v>
      </c>
      <c r="P402" s="760">
        <v>3.7818476622550889E-3</v>
      </c>
      <c r="Q402" s="760">
        <v>5.5935244364890835E-4</v>
      </c>
      <c r="R402" s="760">
        <v>1.9929650834193957E-4</v>
      </c>
      <c r="S402" s="760">
        <v>-6.7229996632602873E-3</v>
      </c>
      <c r="T402" s="760">
        <v>1.9929650834193957E-4</v>
      </c>
      <c r="U402" s="760">
        <v>1.9929650834193957E-4</v>
      </c>
      <c r="V402" s="760">
        <v>5.0034184646154944E-3</v>
      </c>
      <c r="W402" s="760">
        <v>-1.6557995881949283E-2</v>
      </c>
    </row>
    <row r="403" spans="1:23" s="760" customFormat="1">
      <c r="A403" s="761">
        <v>44414</v>
      </c>
      <c r="B403" s="760">
        <v>1.9929650834193957E-4</v>
      </c>
      <c r="C403" s="760">
        <v>2.0020482089710967E-4</v>
      </c>
      <c r="D403" s="760">
        <v>1.9929650834193957E-4</v>
      </c>
      <c r="E403" s="760">
        <v>2.1966789800242914E-4</v>
      </c>
      <c r="F403" s="760">
        <v>3.2825191645602381E-4</v>
      </c>
      <c r="G403" s="760">
        <v>1.6233271347143585E-4</v>
      </c>
      <c r="H403" s="760">
        <v>4.4786415293418536E-4</v>
      </c>
      <c r="I403" s="760">
        <v>1.7664697186603462E-4</v>
      </c>
      <c r="J403" s="760">
        <v>1.9929650834193957E-4</v>
      </c>
      <c r="K403" s="760">
        <v>3.090552481566089E-4</v>
      </c>
      <c r="L403" s="760">
        <v>2.5889081287133742E-4</v>
      </c>
      <c r="M403" s="760">
        <v>4.6067810208028082E-3</v>
      </c>
      <c r="N403" s="760">
        <v>8.8963898659926155E-3</v>
      </c>
      <c r="O403" s="760">
        <v>3.5254695958442106E-4</v>
      </c>
      <c r="P403" s="760">
        <v>2.0426298279903055E-3</v>
      </c>
      <c r="Q403" s="760">
        <v>1.0665388969961498E-3</v>
      </c>
      <c r="R403" s="760">
        <v>1.9929650834193957E-4</v>
      </c>
      <c r="S403" s="760">
        <v>9.9073282108195215E-3</v>
      </c>
      <c r="T403" s="760">
        <v>1.9929650834193957E-4</v>
      </c>
      <c r="U403" s="760">
        <v>1.9929650834193957E-4</v>
      </c>
      <c r="V403" s="760">
        <v>2.8085214085515897E-3</v>
      </c>
      <c r="W403" s="760">
        <v>-1.1166361336473862E-2</v>
      </c>
    </row>
    <row r="404" spans="1:23" s="760" customFormat="1">
      <c r="A404" s="761">
        <v>44417</v>
      </c>
      <c r="B404" s="760">
        <v>1.9929650834193957E-4</v>
      </c>
      <c r="C404" s="760">
        <v>2.0374848259385736E-4</v>
      </c>
      <c r="D404" s="760">
        <v>1.9929650834193957E-4</v>
      </c>
      <c r="E404" s="760">
        <v>2.2410168838216116E-4</v>
      </c>
      <c r="F404" s="760">
        <v>2.7416817963898943E-4</v>
      </c>
      <c r="G404" s="760">
        <v>3.7947685534089892E-4</v>
      </c>
      <c r="H404" s="760">
        <v>1.8921377172764764E-4</v>
      </c>
      <c r="I404" s="760">
        <v>2.3163335833675802E-4</v>
      </c>
      <c r="J404" s="760">
        <v>1.9929650834193957E-4</v>
      </c>
      <c r="K404" s="760">
        <v>4.9532391477979942E-4</v>
      </c>
      <c r="L404" s="760">
        <v>3.6172876836659817E-4</v>
      </c>
      <c r="M404" s="760">
        <v>2.0645963201573192E-3</v>
      </c>
      <c r="N404" s="760">
        <v>-5.5072139961687139E-4</v>
      </c>
      <c r="O404" s="760">
        <v>-2.7996196908741666E-5</v>
      </c>
      <c r="P404" s="760">
        <v>7.5017596497972683E-4</v>
      </c>
      <c r="Q404" s="760">
        <v>-4.1519934519462787E-4</v>
      </c>
      <c r="R404" s="760">
        <v>1.9929650834193957E-4</v>
      </c>
      <c r="S404" s="760">
        <v>4.7887372841162179E-3</v>
      </c>
      <c r="T404" s="760">
        <v>1.9929650834193957E-4</v>
      </c>
      <c r="U404" s="760">
        <v>1.9929650834193957E-4</v>
      </c>
      <c r="V404" s="760">
        <v>-5.9617495685082567E-4</v>
      </c>
      <c r="W404" s="760">
        <v>-1.1380679311865816E-2</v>
      </c>
    </row>
    <row r="405" spans="1:23" s="760" customFormat="1">
      <c r="A405" s="761">
        <v>44418</v>
      </c>
      <c r="B405" s="760">
        <v>1.9929650834193957E-4</v>
      </c>
      <c r="C405" s="760">
        <v>2.1069820806896011E-4</v>
      </c>
      <c r="D405" s="760">
        <v>1.9929650834193957E-4</v>
      </c>
      <c r="E405" s="760">
        <v>1.8316208332014305E-4</v>
      </c>
      <c r="F405" s="760">
        <v>2.6092424170420792E-4</v>
      </c>
      <c r="G405" s="760">
        <v>3.2448959538577959E-4</v>
      </c>
      <c r="H405" s="760">
        <v>5.3292242043490035E-4</v>
      </c>
      <c r="I405" s="760">
        <v>6.5940553001908597E-4</v>
      </c>
      <c r="J405" s="760">
        <v>1.9929650834193957E-4</v>
      </c>
      <c r="K405" s="760">
        <v>2.2813602363447316E-4</v>
      </c>
      <c r="L405" s="760">
        <v>2.8163166580119636E-4</v>
      </c>
      <c r="M405" s="760">
        <v>4.8176924479637062E-3</v>
      </c>
      <c r="N405" s="760">
        <v>2.7862548185166869E-3</v>
      </c>
      <c r="O405" s="760">
        <v>3.3047416455089795E-4</v>
      </c>
      <c r="P405" s="760">
        <v>6.7383694185352283E-5</v>
      </c>
      <c r="Q405" s="760">
        <v>8.9136107390053176E-4</v>
      </c>
      <c r="R405" s="760">
        <v>1.9929650834193957E-4</v>
      </c>
      <c r="S405" s="760">
        <v>-6.940725330735531E-3</v>
      </c>
      <c r="T405" s="760">
        <v>1.9929650834193957E-4</v>
      </c>
      <c r="U405" s="760">
        <v>1.9929650834193957E-4</v>
      </c>
      <c r="V405" s="760">
        <v>9.4692821997788279E-4</v>
      </c>
      <c r="W405" s="760">
        <v>7.0497947528109783E-3</v>
      </c>
    </row>
    <row r="406" spans="1:23" s="760" customFormat="1">
      <c r="A406" s="761">
        <v>44419</v>
      </c>
      <c r="B406" s="760">
        <v>1.9929650834193957E-4</v>
      </c>
      <c r="C406" s="760">
        <v>2.0104290680267312E-4</v>
      </c>
      <c r="D406" s="760">
        <v>1.9929650834193957E-4</v>
      </c>
      <c r="E406" s="760">
        <v>2.3521097023970761E-4</v>
      </c>
      <c r="F406" s="760">
        <v>2.1694041029429734E-4</v>
      </c>
      <c r="G406" s="760">
        <v>4.7287012366981074E-4</v>
      </c>
      <c r="H406" s="760">
        <v>5.8381735994172956E-4</v>
      </c>
      <c r="I406" s="760">
        <v>3.926062205259484E-4</v>
      </c>
      <c r="J406" s="760">
        <v>1.9929650834193957E-4</v>
      </c>
      <c r="K406" s="760">
        <v>3.6078027611186059E-4</v>
      </c>
      <c r="L406" s="760">
        <v>3.8185954681146939E-4</v>
      </c>
      <c r="M406" s="760">
        <v>2.5384109847554903E-3</v>
      </c>
      <c r="N406" s="760">
        <v>-8.7629464957383885E-4</v>
      </c>
      <c r="O406" s="760">
        <v>1.1743871647151849E-4</v>
      </c>
      <c r="P406" s="760">
        <v>-1.7783141112250878E-3</v>
      </c>
      <c r="Q406" s="760">
        <v>7.611727701406501E-5</v>
      </c>
      <c r="R406" s="760">
        <v>1.9929650834193957E-4</v>
      </c>
      <c r="S406" s="760">
        <v>-3.5245007658726291E-3</v>
      </c>
      <c r="T406" s="760">
        <v>1.9929650834193957E-4</v>
      </c>
      <c r="U406" s="760">
        <v>1.9929650834193957E-4</v>
      </c>
      <c r="V406" s="760">
        <v>3.2598841921445132E-3</v>
      </c>
      <c r="W406" s="760">
        <v>7.0890562693841641E-3</v>
      </c>
    </row>
    <row r="407" spans="1:23" s="760" customFormat="1">
      <c r="A407" s="761">
        <v>44420</v>
      </c>
      <c r="B407" s="760">
        <v>1.9929650834193957E-4</v>
      </c>
      <c r="C407" s="760">
        <v>2.07554077402472E-4</v>
      </c>
      <c r="D407" s="760">
        <v>1.9929650834193957E-4</v>
      </c>
      <c r="E407" s="760">
        <v>1.9540315478105974E-4</v>
      </c>
      <c r="F407" s="760">
        <v>2.6286168035194457E-4</v>
      </c>
      <c r="G407" s="760">
        <v>-2.2833170204572539E-6</v>
      </c>
      <c r="H407" s="760">
        <v>-1.4965798887123238E-4</v>
      </c>
      <c r="I407" s="760">
        <v>1.8579544898922329E-4</v>
      </c>
      <c r="J407" s="760">
        <v>1.9929650834193957E-4</v>
      </c>
      <c r="K407" s="760">
        <v>3.0525592567487436E-4</v>
      </c>
      <c r="L407" s="760">
        <v>1.5397384434190364E-4</v>
      </c>
      <c r="M407" s="760">
        <v>-2.2033251437328927E-3</v>
      </c>
      <c r="N407" s="760">
        <v>3.6390171555389372E-4</v>
      </c>
      <c r="O407" s="760">
        <v>8.1154890611001562E-4</v>
      </c>
      <c r="P407" s="760">
        <v>-3.1291438836877905E-4</v>
      </c>
      <c r="Q407" s="760">
        <v>8.2064366846346104E-4</v>
      </c>
      <c r="R407" s="760">
        <v>1.9929650834193957E-4</v>
      </c>
      <c r="S407" s="760">
        <v>-1.6729140596753678E-2</v>
      </c>
      <c r="T407" s="760">
        <v>1.9929650834193957E-4</v>
      </c>
      <c r="U407" s="760">
        <v>1.9929650834193957E-4</v>
      </c>
      <c r="V407" s="760">
        <v>1.8888955790525852E-3</v>
      </c>
      <c r="W407" s="760">
        <v>-5.2793664760230063E-3</v>
      </c>
    </row>
    <row r="408" spans="1:23" s="760" customFormat="1">
      <c r="A408" s="761">
        <v>44421</v>
      </c>
      <c r="B408" s="760">
        <v>1.9929650834193957E-4</v>
      </c>
      <c r="C408" s="760">
        <v>2.0244550325143607E-4</v>
      </c>
      <c r="D408" s="760">
        <v>1.9929650834193957E-4</v>
      </c>
      <c r="E408" s="760">
        <v>2.0544111061360226E-4</v>
      </c>
      <c r="F408" s="760">
        <v>3.1576343038075549E-4</v>
      </c>
      <c r="G408" s="760">
        <v>7.8470174103317802E-4</v>
      </c>
      <c r="H408" s="760">
        <v>-8.1945276660166932E-5</v>
      </c>
      <c r="I408" s="760">
        <v>2.2728944533367823E-4</v>
      </c>
      <c r="J408" s="760">
        <v>1.9929650834193957E-4</v>
      </c>
      <c r="K408" s="760">
        <v>2.7837487037829511E-4</v>
      </c>
      <c r="L408" s="760">
        <v>3.099520898737218E-4</v>
      </c>
      <c r="M408" s="760">
        <v>-2.2812440693124048E-3</v>
      </c>
      <c r="N408" s="760">
        <v>-4.9709156756705397E-3</v>
      </c>
      <c r="O408" s="760">
        <v>4.7589806570469406E-4</v>
      </c>
      <c r="P408" s="760">
        <v>-3.1295626773960583E-3</v>
      </c>
      <c r="Q408" s="760">
        <v>-6.1474961129481809E-4</v>
      </c>
      <c r="R408" s="760">
        <v>1.9929650834193957E-4</v>
      </c>
      <c r="S408" s="760">
        <v>5.9110459323865605E-3</v>
      </c>
      <c r="T408" s="760">
        <v>1.9929650834193957E-4</v>
      </c>
      <c r="U408" s="760">
        <v>1.9929650834193957E-4</v>
      </c>
      <c r="V408" s="760">
        <v>1.7277630671106436E-3</v>
      </c>
      <c r="W408" s="760">
        <v>2.2821760283060488E-2</v>
      </c>
    </row>
    <row r="409" spans="1:23" s="760" customFormat="1">
      <c r="A409" s="761">
        <v>44424</v>
      </c>
      <c r="B409" s="760">
        <v>1.9929650834193957E-4</v>
      </c>
      <c r="C409" s="760">
        <v>2.0092011107286645E-4</v>
      </c>
      <c r="D409" s="760">
        <v>1.9929650834193957E-4</v>
      </c>
      <c r="E409" s="760">
        <v>2.1099561386583865E-4</v>
      </c>
      <c r="F409" s="760">
        <v>5.2513826615818715E-4</v>
      </c>
      <c r="G409" s="760">
        <v>2.81388935787108E-4</v>
      </c>
      <c r="H409" s="760">
        <v>-6.3477265664690918E-5</v>
      </c>
      <c r="I409" s="760">
        <v>2.8299995969116587E-4</v>
      </c>
      <c r="J409" s="760">
        <v>1.9929650834193957E-4</v>
      </c>
      <c r="K409" s="760">
        <v>5.1900820570138784E-4</v>
      </c>
      <c r="L409" s="760">
        <v>3.3276849090602134E-4</v>
      </c>
      <c r="M409" s="760">
        <v>-5.5617563801685366E-3</v>
      </c>
      <c r="N409" s="760">
        <v>-8.6301643772923597E-4</v>
      </c>
      <c r="O409" s="760">
        <v>-6.8172302755176162E-4</v>
      </c>
      <c r="P409" s="760">
        <v>-1.6759523376799201E-3</v>
      </c>
      <c r="Q409" s="760">
        <v>-1.6054924667522341E-3</v>
      </c>
      <c r="R409" s="760">
        <v>1.9929650834193957E-4</v>
      </c>
      <c r="S409" s="760">
        <v>-2.5958142424168273E-2</v>
      </c>
      <c r="T409" s="760">
        <v>1.9929650834193957E-4</v>
      </c>
      <c r="U409" s="760">
        <v>1.9929650834193957E-4</v>
      </c>
      <c r="V409" s="760">
        <v>2.6755760671512974E-3</v>
      </c>
      <c r="W409" s="760">
        <v>4.4106200812938923E-3</v>
      </c>
    </row>
    <row r="410" spans="1:23" s="760" customFormat="1">
      <c r="A410" s="761">
        <v>44425</v>
      </c>
      <c r="B410" s="760">
        <v>1.9929650834193957E-4</v>
      </c>
      <c r="C410" s="760">
        <v>2.2139550053790202E-4</v>
      </c>
      <c r="D410" s="760">
        <v>1.9929650834193957E-4</v>
      </c>
      <c r="E410" s="760">
        <v>2.8816928014752108E-4</v>
      </c>
      <c r="F410" s="760">
        <v>1.559834896116552E-4</v>
      </c>
      <c r="G410" s="760">
        <v>4.0143665664094108E-4</v>
      </c>
      <c r="H410" s="760">
        <v>4.2020827549738016E-4</v>
      </c>
      <c r="I410" s="760">
        <v>3.5830315443585725E-4</v>
      </c>
      <c r="J410" s="760">
        <v>1.9929650834193957E-4</v>
      </c>
      <c r="K410" s="760">
        <v>0</v>
      </c>
      <c r="L410" s="760">
        <v>3.2589025084428513E-4</v>
      </c>
      <c r="M410" s="760">
        <v>-3.9921640847736528E-3</v>
      </c>
      <c r="N410" s="760">
        <v>1.2297827512131043E-3</v>
      </c>
      <c r="O410" s="760">
        <v>-2.3174653312451055E-3</v>
      </c>
      <c r="P410" s="760">
        <v>-1.8353025975681447E-3</v>
      </c>
      <c r="Q410" s="760">
        <v>-7.2860672258591164E-3</v>
      </c>
      <c r="R410" s="760">
        <v>1.9929650834193957E-4</v>
      </c>
      <c r="S410" s="760">
        <v>-2.3434864929481991E-2</v>
      </c>
      <c r="T410" s="760">
        <v>1.9929650834193957E-4</v>
      </c>
      <c r="U410" s="760">
        <v>1.9929650834193957E-4</v>
      </c>
      <c r="V410" s="760">
        <v>-7.4684929560551172E-3</v>
      </c>
      <c r="W410" s="760">
        <v>-1.7823316686757407E-2</v>
      </c>
    </row>
    <row r="411" spans="1:23" s="760" customFormat="1">
      <c r="A411" s="761">
        <v>44426</v>
      </c>
      <c r="B411" s="760">
        <v>1.9929650834193957E-4</v>
      </c>
      <c r="C411" s="760">
        <v>2.0965074211298784E-4</v>
      </c>
      <c r="D411" s="760">
        <v>1.9929650834193957E-4</v>
      </c>
      <c r="E411" s="760">
        <v>2.198405848095053E-4</v>
      </c>
      <c r="F411" s="760">
        <v>2.9929395112615609E-4</v>
      </c>
      <c r="G411" s="760">
        <v>3.1767649285163735E-4</v>
      </c>
      <c r="H411" s="760">
        <v>-2.159351626260797E-4</v>
      </c>
      <c r="I411" s="760">
        <v>4.2813519955120505E-4</v>
      </c>
      <c r="J411" s="760">
        <v>1.9929650834193957E-4</v>
      </c>
      <c r="K411" s="760">
        <v>6.5437184333694276E-4</v>
      </c>
      <c r="L411" s="760">
        <v>2.5097011351582488E-4</v>
      </c>
      <c r="M411" s="760">
        <v>-3.9983279298714258E-3</v>
      </c>
      <c r="N411" s="760">
        <v>-1.7117669060605634E-3</v>
      </c>
      <c r="O411" s="760">
        <v>-4.1004376365209039E-3</v>
      </c>
      <c r="P411" s="760">
        <v>6.5309966341242642E-5</v>
      </c>
      <c r="Q411" s="760">
        <v>6.4281233548630912E-3</v>
      </c>
      <c r="R411" s="760">
        <v>1.9929650834193957E-4</v>
      </c>
      <c r="S411" s="760">
        <v>-5.9307713534405559E-3</v>
      </c>
      <c r="T411" s="760">
        <v>1.9929650834193957E-4</v>
      </c>
      <c r="U411" s="760">
        <v>1.9929650834193957E-4</v>
      </c>
      <c r="V411" s="760">
        <v>-1.1222491762546638E-2</v>
      </c>
      <c r="W411" s="760">
        <v>1.8497413868677315E-2</v>
      </c>
    </row>
    <row r="412" spans="1:23" s="760" customFormat="1">
      <c r="A412" s="761">
        <v>44427</v>
      </c>
      <c r="B412" s="760">
        <v>1.9929650834193957E-4</v>
      </c>
      <c r="C412" s="760">
        <v>2.0821058275233284E-4</v>
      </c>
      <c r="D412" s="760">
        <v>1.9929650834193957E-4</v>
      </c>
      <c r="E412" s="760">
        <v>1.7952498025786134E-4</v>
      </c>
      <c r="F412" s="760">
        <v>1.3286386674349338E-4</v>
      </c>
      <c r="G412" s="760">
        <v>3.6088137107559426E-4</v>
      </c>
      <c r="H412" s="760">
        <v>3.7228441961278946E-4</v>
      </c>
      <c r="I412" s="760">
        <v>2.8613825229495404E-4</v>
      </c>
      <c r="J412" s="760">
        <v>1.9929650834193957E-4</v>
      </c>
      <c r="K412" s="760">
        <v>3.5141371084423945E-4</v>
      </c>
      <c r="L412" s="760">
        <v>4.9111744326268969E-4</v>
      </c>
      <c r="M412" s="760">
        <v>-6.5983499912815047E-3</v>
      </c>
      <c r="N412" s="760">
        <v>4.6705077375785997E-4</v>
      </c>
      <c r="O412" s="760">
        <v>6.6230355800511731E-4</v>
      </c>
      <c r="P412" s="760">
        <v>-4.477068628633285E-4</v>
      </c>
      <c r="Q412" s="760">
        <v>1.5205694941871073E-3</v>
      </c>
      <c r="R412" s="760">
        <v>1.9929650834193957E-4</v>
      </c>
      <c r="S412" s="760">
        <v>9.9376708992167107E-3</v>
      </c>
      <c r="T412" s="760">
        <v>1.9929650834193957E-4</v>
      </c>
      <c r="U412" s="760">
        <v>1.9929650834193957E-4</v>
      </c>
      <c r="V412" s="760">
        <v>3.6014597146882821E-3</v>
      </c>
      <c r="W412" s="760">
        <v>-9.4680667929076812E-3</v>
      </c>
    </row>
    <row r="413" spans="1:23" s="760" customFormat="1">
      <c r="A413" s="761">
        <v>44428</v>
      </c>
      <c r="B413" s="760">
        <v>1.9929650834193957E-4</v>
      </c>
      <c r="C413" s="760">
        <v>1.875773538471126E-4</v>
      </c>
      <c r="D413" s="760">
        <v>1.9929650834193957E-4</v>
      </c>
      <c r="E413" s="760">
        <v>1.9514944589293926E-4</v>
      </c>
      <c r="F413" s="760">
        <v>3.9202867628218563E-4</v>
      </c>
      <c r="G413" s="760">
        <v>8.3466431532830399E-4</v>
      </c>
      <c r="H413" s="760">
        <v>8.6265875975066741E-4</v>
      </c>
      <c r="I413" s="760">
        <v>3.3923295607740656E-4</v>
      </c>
      <c r="J413" s="760">
        <v>1.9929650834193957E-4</v>
      </c>
      <c r="K413" s="760">
        <v>2.5504314193125488E-4</v>
      </c>
      <c r="L413" s="760">
        <v>4.0258805980020185E-4</v>
      </c>
      <c r="M413" s="760">
        <v>-1.9738794341250809E-6</v>
      </c>
      <c r="N413" s="760">
        <v>-4.7228168765656164E-4</v>
      </c>
      <c r="O413" s="760">
        <v>3.4637612255095096E-3</v>
      </c>
      <c r="P413" s="760">
        <v>6.1479383354212658E-4</v>
      </c>
      <c r="Q413" s="760">
        <v>1.0931840858683373E-3</v>
      </c>
      <c r="R413" s="760">
        <v>1.9929650834193957E-4</v>
      </c>
      <c r="S413" s="760">
        <v>1.1486971326394535E-2</v>
      </c>
      <c r="T413" s="760">
        <v>1.9929650834193957E-4</v>
      </c>
      <c r="U413" s="760">
        <v>1.9929650834193957E-4</v>
      </c>
      <c r="V413" s="760">
        <v>8.715996707915119E-3</v>
      </c>
      <c r="W413" s="760">
        <v>-8.6896072297532045E-3</v>
      </c>
    </row>
    <row r="414" spans="1:23" s="760" customFormat="1">
      <c r="A414" s="761">
        <v>44431</v>
      </c>
      <c r="B414" s="760">
        <v>1.9929650834193957E-4</v>
      </c>
      <c r="C414" s="760">
        <v>2.0559856135093924E-4</v>
      </c>
      <c r="D414" s="760">
        <v>1.9929650834193957E-4</v>
      </c>
      <c r="E414" s="760">
        <v>2.0685159572031431E-4</v>
      </c>
      <c r="F414" s="760">
        <v>4.5388930675649419E-4</v>
      </c>
      <c r="G414" s="760">
        <v>1.5025087342812604E-4</v>
      </c>
      <c r="H414" s="760">
        <v>-4.5413754785617044E-5</v>
      </c>
      <c r="I414" s="760">
        <v>1.3958758837717689E-4</v>
      </c>
      <c r="J414" s="760">
        <v>1.9929650834193957E-4</v>
      </c>
      <c r="K414" s="760">
        <v>5.5318212605026673E-4</v>
      </c>
      <c r="L414" s="760">
        <v>2.8091780426420243E-4</v>
      </c>
      <c r="M414" s="760">
        <v>8.5498390919551692E-3</v>
      </c>
      <c r="N414" s="760">
        <v>-4.5561697242846311E-4</v>
      </c>
      <c r="O414" s="760">
        <v>2.2299319862499889E-3</v>
      </c>
      <c r="P414" s="760">
        <v>-2.9471336142983251E-4</v>
      </c>
      <c r="Q414" s="760">
        <v>1.8599032629622592E-3</v>
      </c>
      <c r="R414" s="760">
        <v>1.9929650834193957E-4</v>
      </c>
      <c r="S414" s="760">
        <v>-3.8865986764874405E-3</v>
      </c>
      <c r="T414" s="760">
        <v>1.9929650834193957E-4</v>
      </c>
      <c r="U414" s="760">
        <v>1.9929650834193957E-4</v>
      </c>
      <c r="V414" s="760">
        <v>9.8309253638342309E-3</v>
      </c>
      <c r="W414" s="760">
        <v>6.3113604488078678E-3</v>
      </c>
    </row>
    <row r="415" spans="1:23" s="760" customFormat="1">
      <c r="A415" s="761">
        <v>44432</v>
      </c>
      <c r="B415" s="760">
        <v>1.9929650834193957E-4</v>
      </c>
      <c r="C415" s="760">
        <v>2.1279481129488076E-4</v>
      </c>
      <c r="D415" s="760">
        <v>1.9929650834193957E-4</v>
      </c>
      <c r="E415" s="760">
        <v>1.9004053452809089E-4</v>
      </c>
      <c r="F415" s="760">
        <v>1.763151896396753E-4</v>
      </c>
      <c r="G415" s="760">
        <v>3.4446287312372981E-4</v>
      </c>
      <c r="H415" s="760">
        <v>9.7833239742062261E-4</v>
      </c>
      <c r="I415" s="760">
        <v>3.6369478592335192E-4</v>
      </c>
      <c r="J415" s="760">
        <v>1.9929650834193957E-4</v>
      </c>
      <c r="K415" s="760">
        <v>2.1343196410827936E-4</v>
      </c>
      <c r="L415" s="760">
        <v>2.8979755907498905E-4</v>
      </c>
      <c r="M415" s="760">
        <v>1.0560708981216527E-2</v>
      </c>
      <c r="N415" s="760">
        <v>6.7611915430743075E-4</v>
      </c>
      <c r="O415" s="760">
        <v>1.8246183629986312E-3</v>
      </c>
      <c r="P415" s="760">
        <v>1.69211791558177E-3</v>
      </c>
      <c r="Q415" s="760">
        <v>-5.6976854863866055E-4</v>
      </c>
      <c r="R415" s="760">
        <v>1.9929650834193957E-4</v>
      </c>
      <c r="S415" s="760">
        <v>2.6849291398131303E-2</v>
      </c>
      <c r="T415" s="760">
        <v>1.9929650834193957E-4</v>
      </c>
      <c r="U415" s="760">
        <v>1.9929650834193957E-4</v>
      </c>
      <c r="V415" s="760">
        <v>2.101050630682888E-4</v>
      </c>
      <c r="W415" s="760">
        <v>-2.3083623693379685E-2</v>
      </c>
    </row>
    <row r="416" spans="1:23" s="760" customFormat="1">
      <c r="A416" s="761">
        <v>44433</v>
      </c>
      <c r="B416" s="760">
        <v>1.9929650834193957E-4</v>
      </c>
      <c r="C416" s="760">
        <v>2.0612291430244234E-4</v>
      </c>
      <c r="D416" s="760">
        <v>1.9929650834193957E-4</v>
      </c>
      <c r="E416" s="760">
        <v>2.4309389795207359E-4</v>
      </c>
      <c r="F416" s="760">
        <v>3.3710446361756574E-4</v>
      </c>
      <c r="G416" s="760">
        <v>1.8658301275431555E-4</v>
      </c>
      <c r="H416" s="760">
        <v>9.5280000793995789E-4</v>
      </c>
      <c r="I416" s="760">
        <v>6.4166841218171733E-4</v>
      </c>
      <c r="J416" s="760">
        <v>1.9929650834193957E-4</v>
      </c>
      <c r="K416" s="760">
        <v>9.5680221547045363E-5</v>
      </c>
      <c r="L416" s="760">
        <v>2.8731859096819967E-4</v>
      </c>
      <c r="M416" s="760">
        <v>1.4475735014214397E-3</v>
      </c>
      <c r="N416" s="760">
        <v>3.0114219516559348E-3</v>
      </c>
      <c r="O416" s="760">
        <v>1.9849763675041654E-3</v>
      </c>
      <c r="P416" s="760">
        <v>1.694169893379005E-3</v>
      </c>
      <c r="Q416" s="760">
        <v>9.7764740627126479E-4</v>
      </c>
      <c r="R416" s="760">
        <v>1.9929650834193957E-4</v>
      </c>
      <c r="S416" s="760">
        <v>8.1458050112692693E-3</v>
      </c>
      <c r="T416" s="760">
        <v>1.9929650834193957E-4</v>
      </c>
      <c r="U416" s="760">
        <v>1.9929650834193957E-4</v>
      </c>
      <c r="V416" s="760">
        <v>2.2790662591583022E-3</v>
      </c>
      <c r="W416" s="760">
        <v>-5.3499777084264899E-4</v>
      </c>
    </row>
    <row r="417" spans="1:23" s="760" customFormat="1">
      <c r="A417" s="761">
        <v>44434</v>
      </c>
      <c r="B417" s="760">
        <v>1.9929650834193957E-4</v>
      </c>
      <c r="C417" s="760">
        <v>2.057317385404378E-4</v>
      </c>
      <c r="D417" s="760">
        <v>1.9929650834193957E-4</v>
      </c>
      <c r="E417" s="760">
        <v>1.8548864245215846E-4</v>
      </c>
      <c r="F417" s="760">
        <v>4.9020129383725575E-4</v>
      </c>
      <c r="G417" s="760">
        <v>3.920545630751171E-4</v>
      </c>
      <c r="H417" s="760">
        <v>2.1955866347811437E-4</v>
      </c>
      <c r="I417" s="760">
        <v>2.372687801348583E-4</v>
      </c>
      <c r="J417" s="760">
        <v>1.9929650834193957E-4</v>
      </c>
      <c r="K417" s="760">
        <v>5.6223348285877606E-4</v>
      </c>
      <c r="L417" s="760">
        <v>3.3790211535134063E-4</v>
      </c>
      <c r="M417" s="760">
        <v>-4.2436877222280511E-3</v>
      </c>
      <c r="N417" s="760">
        <v>2.4401724797673552E-3</v>
      </c>
      <c r="O417" s="760">
        <v>-2.5508810346448474E-3</v>
      </c>
      <c r="P417" s="760">
        <v>-2.1774159653652481E-3</v>
      </c>
      <c r="Q417" s="760">
        <v>9.670297758594959E-4</v>
      </c>
      <c r="R417" s="760">
        <v>1.9929650834193957E-4</v>
      </c>
      <c r="S417" s="760">
        <v>-1.8220699400474771E-2</v>
      </c>
      <c r="T417" s="760">
        <v>1.9929650834193957E-4</v>
      </c>
      <c r="U417" s="760">
        <v>1.9929650834193957E-4</v>
      </c>
      <c r="V417" s="760">
        <v>-4.7058487187146003E-3</v>
      </c>
      <c r="W417" s="760">
        <v>1.2400749397805333E-2</v>
      </c>
    </row>
    <row r="418" spans="1:23" s="760" customFormat="1">
      <c r="A418" s="761">
        <v>44435</v>
      </c>
      <c r="B418" s="760">
        <v>1.9929650834193957E-4</v>
      </c>
      <c r="C418" s="760">
        <v>2.0159306457112613E-4</v>
      </c>
      <c r="D418" s="760">
        <v>1.9929650834193957E-4</v>
      </c>
      <c r="E418" s="760">
        <v>2.0053636495154237E-4</v>
      </c>
      <c r="F418" s="760">
        <v>2.411044725025846E-4</v>
      </c>
      <c r="G418" s="760">
        <v>1.1597841437049894E-4</v>
      </c>
      <c r="H418" s="760">
        <v>3.0778672079678771E-4</v>
      </c>
      <c r="I418" s="760">
        <v>3.6676987018924301E-4</v>
      </c>
      <c r="J418" s="760">
        <v>1.9929650834193957E-4</v>
      </c>
      <c r="K418" s="760">
        <v>3.0613149698144326E-4</v>
      </c>
      <c r="L418" s="760">
        <v>1.9079234032521875E-3</v>
      </c>
      <c r="M418" s="760">
        <v>4.8791579228428805E-3</v>
      </c>
      <c r="N418" s="760">
        <v>-3.4502072516543469E-3</v>
      </c>
      <c r="O418" s="760">
        <v>3.0503719438081944E-3</v>
      </c>
      <c r="P418" s="760">
        <v>4.4353691048257815E-3</v>
      </c>
      <c r="Q418" s="760">
        <v>-1.5481330300048946E-4</v>
      </c>
      <c r="R418" s="760">
        <v>1.9929650834193957E-4</v>
      </c>
      <c r="S418" s="760">
        <v>1.8540514198178926E-2</v>
      </c>
      <c r="T418" s="760">
        <v>1.9929650834193957E-4</v>
      </c>
      <c r="U418" s="760">
        <v>1.9929650834193957E-4</v>
      </c>
      <c r="V418" s="760">
        <v>7.6514259802102913E-3</v>
      </c>
      <c r="W418" s="760">
        <v>-3.8773352132534411E-2</v>
      </c>
    </row>
    <row r="419" spans="1:23" s="760" customFormat="1">
      <c r="A419" s="761">
        <v>44438</v>
      </c>
      <c r="B419" s="760">
        <v>1.9929650834193957E-4</v>
      </c>
      <c r="C419" s="760">
        <v>2.0076818228642601E-4</v>
      </c>
      <c r="D419" s="760">
        <v>1.9929650834193957E-4</v>
      </c>
      <c r="E419" s="760">
        <v>2.105488903458852E-4</v>
      </c>
      <c r="F419" s="760">
        <v>3.3214240159606945E-4</v>
      </c>
      <c r="G419" s="760">
        <v>2.910493237651135E-4</v>
      </c>
      <c r="H419" s="760">
        <v>4.7569563407678928E-4</v>
      </c>
      <c r="I419" s="760">
        <v>2.4714491496102831E-4</v>
      </c>
      <c r="J419" s="760">
        <v>1.9929650834193957E-4</v>
      </c>
      <c r="K419" s="760">
        <v>5.5558113240228302E-4</v>
      </c>
      <c r="L419" s="760">
        <v>3.1190052156371273E-4</v>
      </c>
      <c r="M419" s="760">
        <v>-6.2891798690400957E-4</v>
      </c>
      <c r="N419" s="760">
        <v>-1.2373086364315666E-3</v>
      </c>
      <c r="O419" s="760">
        <v>1.2019125754676452E-3</v>
      </c>
      <c r="P419" s="760">
        <v>-5.5686403681443064E-4</v>
      </c>
      <c r="Q419" s="760">
        <v>9.1066954348728579E-4</v>
      </c>
      <c r="R419" s="760">
        <v>1.9929650834193957E-4</v>
      </c>
      <c r="S419" s="760">
        <v>-6.7988012707559387E-3</v>
      </c>
      <c r="T419" s="760">
        <v>1.9929650834193957E-4</v>
      </c>
      <c r="U419" s="760">
        <v>1.9929650834193957E-4</v>
      </c>
      <c r="V419" s="760">
        <v>5.8636735207193702E-3</v>
      </c>
      <c r="W419" s="760">
        <v>2.2277227722772297E-2</v>
      </c>
    </row>
    <row r="420" spans="1:23" s="760" customFormat="1">
      <c r="A420" s="761">
        <v>44439</v>
      </c>
      <c r="B420" s="760">
        <v>1.9929650834193957E-4</v>
      </c>
      <c r="C420" s="760">
        <v>2.0726199327314454E-4</v>
      </c>
      <c r="D420" s="760">
        <v>1.9929650834193957E-4</v>
      </c>
      <c r="E420" s="760">
        <v>1.8537802879503573E-4</v>
      </c>
      <c r="F420" s="760">
        <v>5.622436340718906E-3</v>
      </c>
      <c r="G420" s="760">
        <v>3.3794330432801445E-4</v>
      </c>
      <c r="H420" s="760">
        <v>5.1745038938477705E-4</v>
      </c>
      <c r="I420" s="760">
        <v>3.2851764066443856E-4</v>
      </c>
      <c r="J420" s="760">
        <v>1.9929650834193957E-4</v>
      </c>
      <c r="K420" s="760">
        <v>3.0836348208973519E-4</v>
      </c>
      <c r="L420" s="760">
        <v>3.4020558684022539E-4</v>
      </c>
      <c r="M420" s="760">
        <v>-3.9315994805333432E-4</v>
      </c>
      <c r="N420" s="760">
        <v>3.2022693288231707E-3</v>
      </c>
      <c r="O420" s="760">
        <v>2.6998296652913645E-4</v>
      </c>
      <c r="P420" s="760">
        <v>-5.5982178765745516E-4</v>
      </c>
      <c r="Q420" s="760">
        <v>2.4257931646269881E-3</v>
      </c>
      <c r="R420" s="760">
        <v>1.9929650834193957E-4</v>
      </c>
      <c r="S420" s="760">
        <v>-8.8002076595764533E-3</v>
      </c>
      <c r="T420" s="760">
        <v>1.9929650834193957E-4</v>
      </c>
      <c r="U420" s="760">
        <v>1.9929650834193957E-4</v>
      </c>
      <c r="V420" s="760">
        <v>-1.6962308874479692E-4</v>
      </c>
      <c r="W420" s="760">
        <v>-1.4617523092099405E-2</v>
      </c>
    </row>
    <row r="421" spans="1:23" s="760" customFormat="1">
      <c r="A421" s="761">
        <v>44440</v>
      </c>
      <c r="B421" s="760">
        <v>1.9929650834193957E-4</v>
      </c>
      <c r="C421" s="760">
        <v>2.1540676645526169E-4</v>
      </c>
      <c r="D421" s="760">
        <v>1.9929650834193957E-4</v>
      </c>
      <c r="E421" s="760">
        <v>2.1660645788701416E-4</v>
      </c>
      <c r="F421" s="760">
        <v>2.5907238005173916E-4</v>
      </c>
      <c r="G421" s="760">
        <v>3.1131788206884004E-4</v>
      </c>
      <c r="H421" s="760">
        <v>3.1728715241641225E-4</v>
      </c>
      <c r="I421" s="760">
        <v>2.1325308588804326E-4</v>
      </c>
      <c r="J421" s="760">
        <v>1.9929650834193957E-4</v>
      </c>
      <c r="K421" s="760">
        <v>2.9127233932557672E-4</v>
      </c>
      <c r="L421" s="760">
        <v>3.2615882404418706E-4</v>
      </c>
      <c r="M421" s="760">
        <v>2.1950092255880183E-3</v>
      </c>
      <c r="N421" s="760">
        <v>-1.264686706943019E-3</v>
      </c>
      <c r="O421" s="760">
        <v>6.0143603076223684E-4</v>
      </c>
      <c r="P421" s="760">
        <v>5.3025826671257992E-3</v>
      </c>
      <c r="Q421" s="760">
        <v>-1.6669805984428354E-3</v>
      </c>
      <c r="R421" s="760">
        <v>1.9929650834193957E-4</v>
      </c>
      <c r="S421" s="760">
        <v>4.8697311355621054E-3</v>
      </c>
      <c r="T421" s="760">
        <v>1.9929650834193957E-4</v>
      </c>
      <c r="U421" s="760">
        <v>1.9929650834193957E-4</v>
      </c>
      <c r="V421" s="760">
        <v>-1.4041088681446823E-3</v>
      </c>
      <c r="W421" s="760">
        <v>2.0385875500546158E-2</v>
      </c>
    </row>
    <row r="422" spans="1:23" s="760" customFormat="1">
      <c r="A422" s="761">
        <v>44441</v>
      </c>
      <c r="B422" s="760">
        <v>1.9929650834193957E-4</v>
      </c>
      <c r="C422" s="760">
        <v>2.4888797237121452E-4</v>
      </c>
      <c r="D422" s="760">
        <v>1.9929650834193957E-4</v>
      </c>
      <c r="E422" s="760">
        <v>2.165595496901318E-4</v>
      </c>
      <c r="F422" s="760">
        <v>2.9674843444427168E-4</v>
      </c>
      <c r="G422" s="760">
        <v>1.5371742496816942E-4</v>
      </c>
      <c r="H422" s="760">
        <v>-3.454646570334452E-4</v>
      </c>
      <c r="I422" s="760">
        <v>2.0106405433573116E-4</v>
      </c>
      <c r="J422" s="760">
        <v>1.9929650834193957E-4</v>
      </c>
      <c r="K422" s="760">
        <v>1.6475945073426423E-3</v>
      </c>
      <c r="L422" s="760">
        <v>3.4680052512214843E-4</v>
      </c>
      <c r="M422" s="760">
        <v>1.5136865621367956E-3</v>
      </c>
      <c r="N422" s="760">
        <v>-6.3533019016337455E-4</v>
      </c>
      <c r="O422" s="760">
        <v>1.0871656148316866E-3</v>
      </c>
      <c r="P422" s="760">
        <v>2.8873115671879113E-4</v>
      </c>
      <c r="Q422" s="760">
        <v>-8.3136353479451586E-5</v>
      </c>
      <c r="R422" s="760">
        <v>1.9929650834193957E-4</v>
      </c>
      <c r="S422" s="760">
        <v>-2.1589021559840216E-2</v>
      </c>
      <c r="T422" s="760">
        <v>1.9929650834193957E-4</v>
      </c>
      <c r="U422" s="760">
        <v>1.9929650834193957E-4</v>
      </c>
      <c r="V422" s="760">
        <v>3.3086887883182481E-3</v>
      </c>
      <c r="W422" s="760">
        <v>-3.7459864430966494E-3</v>
      </c>
    </row>
    <row r="423" spans="1:23" s="760" customFormat="1">
      <c r="A423" s="761">
        <v>44442</v>
      </c>
      <c r="B423" s="760">
        <v>1.9929650834193957E-4</v>
      </c>
      <c r="C423" s="760">
        <v>2.0938650537472014E-4</v>
      </c>
      <c r="D423" s="760">
        <v>1.9929650834193957E-4</v>
      </c>
      <c r="E423" s="760">
        <v>1.8191527770272664E-4</v>
      </c>
      <c r="F423" s="760">
        <v>2.727250594372066E-4</v>
      </c>
      <c r="G423" s="760">
        <v>2.7634599427006634E-4</v>
      </c>
      <c r="H423" s="760">
        <v>1.909434350111372E-4</v>
      </c>
      <c r="I423" s="760">
        <v>1.9620425854993684E-4</v>
      </c>
      <c r="J423" s="760">
        <v>1.9929650834193957E-4</v>
      </c>
      <c r="K423" s="760">
        <v>3.2292304650427539E-4</v>
      </c>
      <c r="L423" s="760">
        <v>-1.7952858244130177E-5</v>
      </c>
      <c r="M423" s="760">
        <v>3.5929185066856384E-3</v>
      </c>
      <c r="N423" s="760">
        <v>1.0947834124661604E-3</v>
      </c>
      <c r="O423" s="760">
        <v>-7.784253163511945E-5</v>
      </c>
      <c r="P423" s="760">
        <v>1.831109577048684E-3</v>
      </c>
      <c r="Q423" s="760">
        <v>-1.1840758504084725E-3</v>
      </c>
      <c r="R423" s="760">
        <v>1.9929650834193957E-4</v>
      </c>
      <c r="S423" s="760">
        <v>2.0989909901076853E-3</v>
      </c>
      <c r="T423" s="760">
        <v>1.9929650834193957E-4</v>
      </c>
      <c r="U423" s="760">
        <v>1.9929650834193957E-4</v>
      </c>
      <c r="V423" s="760">
        <v>-2.7042898566143059E-5</v>
      </c>
      <c r="W423" s="760">
        <v>-9.1316025067144091E-3</v>
      </c>
    </row>
    <row r="424" spans="1:23" s="760" customFormat="1">
      <c r="A424" s="761">
        <v>44445</v>
      </c>
      <c r="B424" s="760">
        <v>1.9929650834193957E-4</v>
      </c>
      <c r="C424" s="760">
        <v>2.378063116337259E-4</v>
      </c>
      <c r="D424" s="760">
        <v>1.9929650834193957E-4</v>
      </c>
      <c r="E424" s="760">
        <v>2.2205249030737839E-4</v>
      </c>
      <c r="F424" s="760">
        <v>2.2847646437362812E-4</v>
      </c>
      <c r="G424" s="760">
        <v>3.4363402824633127E-4</v>
      </c>
      <c r="H424" s="760">
        <v>5.1804141691635941E-4</v>
      </c>
      <c r="I424" s="760">
        <v>2.5667415345953515E-4</v>
      </c>
      <c r="J424" s="760">
        <v>1.9929650834193957E-4</v>
      </c>
      <c r="K424" s="760">
        <v>1.5705329131665557E-4</v>
      </c>
      <c r="L424" s="760">
        <v>3.2575333108741944E-4</v>
      </c>
      <c r="M424" s="760">
        <v>2.4817394256118064E-3</v>
      </c>
      <c r="N424" s="760">
        <v>-1.2128220564771031E-3</v>
      </c>
      <c r="O424" s="760">
        <v>1.1954930565043487E-3</v>
      </c>
      <c r="P424" s="760">
        <v>1.3147079324560274E-4</v>
      </c>
      <c r="Q424" s="760">
        <v>2.8738379432742267E-3</v>
      </c>
      <c r="R424" s="760">
        <v>1.9929650834193957E-4</v>
      </c>
      <c r="S424" s="760">
        <v>5.3352043629328882E-3</v>
      </c>
      <c r="T424" s="760">
        <v>1.9929650834193957E-4</v>
      </c>
      <c r="U424" s="760">
        <v>1.9929650834193957E-4</v>
      </c>
      <c r="V424" s="760">
        <v>2.9138471082144068E-3</v>
      </c>
      <c r="W424" s="760">
        <v>-1.120346946151074E-2</v>
      </c>
    </row>
    <row r="425" spans="1:23" s="760" customFormat="1">
      <c r="A425" s="761">
        <v>44447</v>
      </c>
      <c r="B425" s="760">
        <v>1.9929650834193957E-4</v>
      </c>
      <c r="C425" s="760">
        <v>2.1599375445613411E-4</v>
      </c>
      <c r="D425" s="760">
        <v>1.9929650834193957E-4</v>
      </c>
      <c r="E425" s="760">
        <v>2.2590777273334695E-4</v>
      </c>
      <c r="F425" s="760">
        <v>2.4987051122749016E-4</v>
      </c>
      <c r="G425" s="760">
        <v>1.1879297260120047E-4</v>
      </c>
      <c r="H425" s="760">
        <v>-4.3815201613528476E-4</v>
      </c>
      <c r="I425" s="760">
        <v>1.8073746257751822E-4</v>
      </c>
      <c r="J425" s="760">
        <v>1.9929650834193957E-4</v>
      </c>
      <c r="K425" s="760">
        <v>9.7398193494102614E-4</v>
      </c>
      <c r="L425" s="760">
        <v>4.605264011592336E-4</v>
      </c>
      <c r="M425" s="760">
        <v>-2.3748347556937777E-3</v>
      </c>
      <c r="N425" s="760">
        <v>4.9506910228072076E-3</v>
      </c>
      <c r="O425" s="760">
        <v>-3.3608921779462175E-3</v>
      </c>
      <c r="P425" s="760">
        <v>9.0886160781500358E-4</v>
      </c>
      <c r="Q425" s="760">
        <v>-3.5546755344395553E-4</v>
      </c>
      <c r="R425" s="760">
        <v>1.9929650834193957E-4</v>
      </c>
      <c r="S425" s="760">
        <v>-4.3561353287986049E-2</v>
      </c>
      <c r="T425" s="760">
        <v>1.9929650834193957E-4</v>
      </c>
      <c r="U425" s="760">
        <v>1.9929650834193957E-4</v>
      </c>
      <c r="V425" s="760">
        <v>-8.2587749483826745E-3</v>
      </c>
      <c r="W425" s="760">
        <v>-2.101608187134496E-2</v>
      </c>
    </row>
    <row r="426" spans="1:23" s="760" customFormat="1">
      <c r="A426" s="761">
        <v>44448</v>
      </c>
      <c r="B426" s="760">
        <v>1.9929650834193957E-4</v>
      </c>
      <c r="C426" s="760">
        <v>2.0968273088683986E-4</v>
      </c>
      <c r="D426" s="760">
        <v>1.9929650834193957E-4</v>
      </c>
      <c r="E426" s="760">
        <v>2.8943124251323837E-4</v>
      </c>
      <c r="F426" s="760">
        <v>4.375581479552082E-4</v>
      </c>
      <c r="G426" s="760">
        <v>1.3466648105886492E-4</v>
      </c>
      <c r="H426" s="760">
        <v>2.8845868324256507E-4</v>
      </c>
      <c r="I426" s="760">
        <v>3.4547868433554285E-4</v>
      </c>
      <c r="J426" s="760">
        <v>1.9929650834193957E-4</v>
      </c>
      <c r="K426" s="760">
        <v>2.3162301377044336E-4</v>
      </c>
      <c r="L426" s="760">
        <v>8.6224463652140315E-5</v>
      </c>
      <c r="M426" s="760">
        <v>-2.5046051361582444E-3</v>
      </c>
      <c r="N426" s="760">
        <v>1.747674586975112E-3</v>
      </c>
      <c r="O426" s="760">
        <v>1.8064131759591984E-3</v>
      </c>
      <c r="P426" s="760">
        <v>5.3460957223752104E-3</v>
      </c>
      <c r="Q426" s="760">
        <v>3.2176316011311989E-4</v>
      </c>
      <c r="R426" s="760">
        <v>1.9929650834193957E-4</v>
      </c>
      <c r="S426" s="760">
        <v>1.5322765514307779E-2</v>
      </c>
      <c r="T426" s="760">
        <v>1.9929650834193957E-4</v>
      </c>
      <c r="U426" s="760">
        <v>1.9929650834193957E-4</v>
      </c>
      <c r="V426" s="760">
        <v>-4.1119057449137131E-3</v>
      </c>
      <c r="W426" s="760">
        <v>-2.2120589882396957E-2</v>
      </c>
    </row>
    <row r="427" spans="1:23" s="760" customFormat="1">
      <c r="A427" s="761">
        <v>44449</v>
      </c>
      <c r="B427" s="760">
        <v>1.9929650834193957E-4</v>
      </c>
      <c r="C427" s="760">
        <v>1.8423855674587486E-4</v>
      </c>
      <c r="D427" s="760">
        <v>1.9929650834193957E-4</v>
      </c>
      <c r="E427" s="760">
        <v>2.3861412026926487E-4</v>
      </c>
      <c r="F427" s="760">
        <v>4.7570255479922885E-4</v>
      </c>
      <c r="G427" s="760">
        <v>7.9578686830616974E-4</v>
      </c>
      <c r="H427" s="760">
        <v>4.5188252185313083E-4</v>
      </c>
      <c r="I427" s="760">
        <v>3.1323076376099657E-4</v>
      </c>
      <c r="J427" s="760">
        <v>1.9929650834193957E-4</v>
      </c>
      <c r="K427" s="760">
        <v>3.358960033656988E-4</v>
      </c>
      <c r="L427" s="760">
        <v>3.2982580415441554E-4</v>
      </c>
      <c r="M427" s="760">
        <v>2.7599653710126404E-3</v>
      </c>
      <c r="N427" s="760">
        <v>-2.4507044975174974E-4</v>
      </c>
      <c r="O427" s="760">
        <v>-1.8761317376683184E-3</v>
      </c>
      <c r="P427" s="760">
        <v>-3.2561555765752148E-3</v>
      </c>
      <c r="Q427" s="760">
        <v>-1.8690838913185681E-3</v>
      </c>
      <c r="R427" s="760">
        <v>1.9929650834193957E-4</v>
      </c>
      <c r="S427" s="760">
        <v>-3.4588132880730704E-3</v>
      </c>
      <c r="T427" s="760">
        <v>1.9929650834193957E-4</v>
      </c>
      <c r="U427" s="760">
        <v>1.9929650834193957E-4</v>
      </c>
      <c r="V427" s="760">
        <v>-6.122760143801087E-3</v>
      </c>
      <c r="W427" s="760">
        <v>9.5447169991409453E-3</v>
      </c>
    </row>
    <row r="428" spans="1:23" s="760" customFormat="1">
      <c r="A428" s="761">
        <v>44452</v>
      </c>
      <c r="B428" s="760">
        <v>1.9929650834193957E-4</v>
      </c>
      <c r="C428" s="760">
        <v>2.0185973609687657E-4</v>
      </c>
      <c r="D428" s="760">
        <v>1.9929650834193957E-4</v>
      </c>
      <c r="E428" s="760">
        <v>2.2852441783416388E-4</v>
      </c>
      <c r="F428" s="760">
        <v>2.4183985644676831E-4</v>
      </c>
      <c r="G428" s="760">
        <v>2.1919647108803453E-4</v>
      </c>
      <c r="H428" s="760">
        <v>4.1399929916829947E-4</v>
      </c>
      <c r="I428" s="760">
        <v>5.0667700137174698E-4</v>
      </c>
      <c r="J428" s="760">
        <v>1.9929650834193957E-4</v>
      </c>
      <c r="K428" s="760">
        <v>6.2202209832529221E-4</v>
      </c>
      <c r="L428" s="760">
        <v>5.3147507784867543E-4</v>
      </c>
      <c r="M428" s="760">
        <v>3.3020462859623123E-3</v>
      </c>
      <c r="N428" s="760">
        <v>-1.2759124554152512E-3</v>
      </c>
      <c r="O428" s="760">
        <v>1.0126692783638536E-3</v>
      </c>
      <c r="P428" s="760">
        <v>1.6467806439253163E-3</v>
      </c>
      <c r="Q428" s="760">
        <v>1.7745708356613488E-3</v>
      </c>
      <c r="R428" s="760">
        <v>1.9929650834193957E-4</v>
      </c>
      <c r="S428" s="760">
        <v>1.9655753231762052E-2</v>
      </c>
      <c r="T428" s="760">
        <v>1.9929650834193957E-4</v>
      </c>
      <c r="U428" s="760">
        <v>1.9929650834193957E-4</v>
      </c>
      <c r="V428" s="760">
        <v>3.1692003928642798E-3</v>
      </c>
      <c r="W428" s="760">
        <v>2.098893826226722E-2</v>
      </c>
    </row>
    <row r="429" spans="1:23" s="760" customFormat="1">
      <c r="A429" s="761">
        <v>44453</v>
      </c>
      <c r="B429" s="760">
        <v>1.9929650834193957E-4</v>
      </c>
      <c r="C429" s="760">
        <v>2.2129657358127552E-4</v>
      </c>
      <c r="D429" s="760">
        <v>1.9929650834193957E-4</v>
      </c>
      <c r="E429" s="760">
        <v>1.805487679495954E-4</v>
      </c>
      <c r="F429" s="760">
        <v>3.4354438810169086E-4</v>
      </c>
      <c r="G429" s="760">
        <v>3.2267717773093452E-4</v>
      </c>
      <c r="H429" s="760">
        <v>5.1034075602940376E-4</v>
      </c>
      <c r="I429" s="760">
        <v>2.7319318051355346E-4</v>
      </c>
      <c r="J429" s="760">
        <v>1.9929650834193957E-4</v>
      </c>
      <c r="K429" s="760">
        <v>4.2288282692171109E-4</v>
      </c>
      <c r="L429" s="760">
        <v>2.6954307275128819E-4</v>
      </c>
      <c r="M429" s="760">
        <v>-3.925798649125456E-3</v>
      </c>
      <c r="N429" s="760">
        <v>-2.5576732373613353E-3</v>
      </c>
      <c r="O429" s="760">
        <v>-4.2902243278775121E-3</v>
      </c>
      <c r="P429" s="760">
        <v>-1.8104472082158818E-3</v>
      </c>
      <c r="Q429" s="760">
        <v>3.9006406232118263E-3</v>
      </c>
      <c r="R429" s="760">
        <v>1.9929650834193957E-4</v>
      </c>
      <c r="S429" s="760">
        <v>-1.1629561483842421E-3</v>
      </c>
      <c r="T429" s="760">
        <v>1.9929650834193957E-4</v>
      </c>
      <c r="U429" s="760">
        <v>1.9929650834193957E-4</v>
      </c>
      <c r="V429" s="760">
        <v>-6.168611090398235E-3</v>
      </c>
      <c r="W429" s="760">
        <v>1.4908787850727023E-2</v>
      </c>
    </row>
    <row r="430" spans="1:23" s="760" customFormat="1">
      <c r="A430" s="761">
        <v>44454</v>
      </c>
      <c r="B430" s="760">
        <v>1.9929650834193957E-4</v>
      </c>
      <c r="C430" s="760">
        <v>2.0829441215464151E-4</v>
      </c>
      <c r="D430" s="760">
        <v>1.9929650834193957E-4</v>
      </c>
      <c r="E430" s="760">
        <v>1.8831625765458604E-4</v>
      </c>
      <c r="F430" s="760">
        <v>7.5373705808789992E-5</v>
      </c>
      <c r="G430" s="760">
        <v>2.9160003051975636E-4</v>
      </c>
      <c r="H430" s="760">
        <v>4.1032301173338226E-4</v>
      </c>
      <c r="I430" s="760">
        <v>5.7083907609900564E-4</v>
      </c>
      <c r="J430" s="760">
        <v>1.9929650834193957E-4</v>
      </c>
      <c r="K430" s="760">
        <v>4.1665325272299825E-4</v>
      </c>
      <c r="L430" s="760">
        <v>4.3257768973781197E-4</v>
      </c>
      <c r="M430" s="760">
        <v>6.3648080265032991E-3</v>
      </c>
      <c r="N430" s="760">
        <v>-4.4113277707369392E-5</v>
      </c>
      <c r="O430" s="760">
        <v>2.2559004579132402E-3</v>
      </c>
      <c r="P430" s="760">
        <v>1.7590726663370138E-3</v>
      </c>
      <c r="Q430" s="760">
        <v>2.2302716787812038E-3</v>
      </c>
      <c r="R430" s="760">
        <v>1.9929650834193957E-4</v>
      </c>
      <c r="S430" s="760">
        <v>-1.0065112151472766E-2</v>
      </c>
      <c r="T430" s="760">
        <v>1.9929650834193957E-4</v>
      </c>
      <c r="U430" s="760">
        <v>1.9929650834193957E-4</v>
      </c>
      <c r="V430" s="760">
        <v>8.788850344956245E-3</v>
      </c>
      <c r="W430" s="760">
        <v>-5.2007299270072638E-3</v>
      </c>
    </row>
    <row r="431" spans="1:23" s="760" customFormat="1">
      <c r="A431" s="761">
        <v>44455</v>
      </c>
      <c r="B431" s="760">
        <v>1.9929650834193957E-4</v>
      </c>
      <c r="C431" s="760">
        <v>2.0512205414080498E-4</v>
      </c>
      <c r="D431" s="760">
        <v>1.9929650834193957E-4</v>
      </c>
      <c r="E431" s="760">
        <v>1.9663645818202014E-4</v>
      </c>
      <c r="F431" s="760">
        <v>2.5510093107405929E-4</v>
      </c>
      <c r="G431" s="760">
        <v>2.9755678690035481E-4</v>
      </c>
      <c r="H431" s="760">
        <v>1.6744848489702591E-4</v>
      </c>
      <c r="I431" s="760">
        <v>3.4811300750225982E-4</v>
      </c>
      <c r="J431" s="760">
        <v>1.9929650834193957E-4</v>
      </c>
      <c r="K431" s="760">
        <v>2.4394809442096488E-4</v>
      </c>
      <c r="L431" s="760">
        <v>3.1889687923958299E-4</v>
      </c>
      <c r="M431" s="760">
        <v>-6.4744478495137869E-4</v>
      </c>
      <c r="N431" s="760">
        <v>4.3516601419779644E-3</v>
      </c>
      <c r="O431" s="760">
        <v>-7.4608686723254269E-4</v>
      </c>
      <c r="P431" s="760">
        <v>2.878236777224874E-3</v>
      </c>
      <c r="Q431" s="760">
        <v>4.6380964107228806E-4</v>
      </c>
      <c r="R431" s="760">
        <v>1.9929650834193957E-4</v>
      </c>
      <c r="S431" s="760">
        <v>-2.9474305291435909E-3</v>
      </c>
      <c r="T431" s="760">
        <v>1.9929650834193957E-4</v>
      </c>
      <c r="U431" s="760">
        <v>1.9929650834193957E-4</v>
      </c>
      <c r="V431" s="760">
        <v>-4.0770198529123114E-3</v>
      </c>
      <c r="W431" s="760">
        <v>-1.284050261395997E-3</v>
      </c>
    </row>
    <row r="432" spans="1:23" s="760" customFormat="1">
      <c r="A432" s="761">
        <v>44456</v>
      </c>
      <c r="B432" s="760">
        <v>1.9929650834193957E-4</v>
      </c>
      <c r="C432" s="760">
        <v>1.986495135215538E-4</v>
      </c>
      <c r="D432" s="760">
        <v>1.9929650834193957E-4</v>
      </c>
      <c r="E432" s="760">
        <v>2.238875794744466E-4</v>
      </c>
      <c r="F432" s="760">
        <v>2.5823489056198135E-4</v>
      </c>
      <c r="G432" s="760">
        <v>2.7481840467924457E-4</v>
      </c>
      <c r="H432" s="760">
        <v>3.7434460301821737E-4</v>
      </c>
      <c r="I432" s="760">
        <v>2.2786721827894318E-4</v>
      </c>
      <c r="J432" s="760">
        <v>1.9929650834193957E-4</v>
      </c>
      <c r="K432" s="760">
        <v>4.3730946687792205E-4</v>
      </c>
      <c r="L432" s="760">
        <v>2.1503704099390397E-4</v>
      </c>
      <c r="M432" s="760">
        <v>-5.0512468609680283E-3</v>
      </c>
      <c r="N432" s="760">
        <v>6.2793819365034587E-3</v>
      </c>
      <c r="O432" s="760">
        <v>-3.6474047837683488E-3</v>
      </c>
      <c r="P432" s="760">
        <v>-1.7317281878675983E-3</v>
      </c>
      <c r="Q432" s="760">
        <v>-3.758058952391341E-3</v>
      </c>
      <c r="R432" s="760">
        <v>1.9929650834193957E-4</v>
      </c>
      <c r="S432" s="760">
        <v>-1.4611683380784446E-2</v>
      </c>
      <c r="T432" s="760">
        <v>1.9929650834193957E-4</v>
      </c>
      <c r="U432" s="760">
        <v>1.9929650834193957E-4</v>
      </c>
      <c r="V432" s="760">
        <v>-1.1128857670321457E-2</v>
      </c>
      <c r="W432" s="760">
        <v>-2.8101754063734052E-2</v>
      </c>
    </row>
    <row r="433" spans="1:23" s="760" customFormat="1">
      <c r="A433" s="761">
        <v>44459</v>
      </c>
      <c r="B433" s="760">
        <v>1.9929650834193957E-4</v>
      </c>
      <c r="C433" s="760">
        <v>2.1146845379815815E-4</v>
      </c>
      <c r="D433" s="760">
        <v>1.9929650834193957E-4</v>
      </c>
      <c r="E433" s="760">
        <v>2.0267869969359253E-4</v>
      </c>
      <c r="F433" s="760">
        <v>2.6574080462893335E-4</v>
      </c>
      <c r="G433" s="760">
        <v>3.5626002453059691E-4</v>
      </c>
      <c r="H433" s="760">
        <v>-7.1456139798309337E-5</v>
      </c>
      <c r="I433" s="760">
        <v>3.989077429304988E-4</v>
      </c>
      <c r="J433" s="760">
        <v>1.9929650834193957E-4</v>
      </c>
      <c r="K433" s="760">
        <v>7.3770010987250778E-4</v>
      </c>
      <c r="L433" s="760">
        <v>2.7356666891997783E-4</v>
      </c>
      <c r="M433" s="760">
        <v>-5.2860257166117419E-3</v>
      </c>
      <c r="N433" s="760">
        <v>-5.9177535056104125E-3</v>
      </c>
      <c r="O433" s="760">
        <v>-7.2244132392901284E-3</v>
      </c>
      <c r="P433" s="760">
        <v>-3.9396855951235876E-3</v>
      </c>
      <c r="Q433" s="760">
        <v>-2.9121053764619154E-3</v>
      </c>
      <c r="R433" s="760">
        <v>1.9929650834193957E-4</v>
      </c>
      <c r="S433" s="760">
        <v>-2.2238244937785034E-2</v>
      </c>
      <c r="T433" s="760">
        <v>1.9929650834193957E-4</v>
      </c>
      <c r="U433" s="760">
        <v>1.9929650834193957E-4</v>
      </c>
      <c r="V433" s="760">
        <v>-1.4889344858586062E-2</v>
      </c>
      <c r="W433" s="760">
        <v>9.449116507606492E-3</v>
      </c>
    </row>
    <row r="434" spans="1:23" s="760" customFormat="1">
      <c r="A434" s="761">
        <v>44460</v>
      </c>
      <c r="B434" s="760">
        <v>1.9929650834193957E-4</v>
      </c>
      <c r="C434" s="760">
        <v>2.0959962822786338E-4</v>
      </c>
      <c r="D434" s="760">
        <v>1.9929650834193957E-4</v>
      </c>
      <c r="E434" s="760">
        <v>2.3937961710385203E-4</v>
      </c>
      <c r="F434" s="760">
        <v>2.4339449574628524E-4</v>
      </c>
      <c r="G434" s="760">
        <v>3.3802468334709346E-4</v>
      </c>
      <c r="H434" s="760">
        <v>4.8424397057500457E-4</v>
      </c>
      <c r="I434" s="760">
        <v>2.3769779984550432E-4</v>
      </c>
      <c r="J434" s="760">
        <v>1.9929650834193957E-4</v>
      </c>
      <c r="K434" s="760">
        <v>2.6303781340852872E-4</v>
      </c>
      <c r="L434" s="760">
        <v>3.0501776362190647E-4</v>
      </c>
      <c r="M434" s="760">
        <v>1.7996335964869381E-3</v>
      </c>
      <c r="N434" s="760">
        <v>-6.7514304523552671E-4</v>
      </c>
      <c r="O434" s="760">
        <v>1.6632793237247867E-4</v>
      </c>
      <c r="P434" s="760">
        <v>6.0735879961670847E-4</v>
      </c>
      <c r="Q434" s="760">
        <v>-9.8930165421173832E-4</v>
      </c>
      <c r="R434" s="760">
        <v>1.9929650834193957E-4</v>
      </c>
      <c r="S434" s="760">
        <v>1.4773754311786957E-2</v>
      </c>
      <c r="T434" s="760">
        <v>1.9929650834193957E-4</v>
      </c>
      <c r="U434" s="760">
        <v>1.9929650834193957E-4</v>
      </c>
      <c r="V434" s="760">
        <v>-1.0410050300443396E-3</v>
      </c>
      <c r="W434" s="760">
        <v>-3.1826266030141603E-3</v>
      </c>
    </row>
    <row r="435" spans="1:23" s="760" customFormat="1">
      <c r="A435" s="761">
        <v>44461</v>
      </c>
      <c r="B435" s="760">
        <v>1.9929650834193957E-4</v>
      </c>
      <c r="C435" s="760">
        <v>2.0495294853462021E-4</v>
      </c>
      <c r="D435" s="760">
        <v>1.9929650834193957E-4</v>
      </c>
      <c r="E435" s="760">
        <v>2.6102830682228628E-4</v>
      </c>
      <c r="F435" s="760">
        <v>3.069495704890457E-4</v>
      </c>
      <c r="G435" s="760">
        <v>3.205623795532464E-4</v>
      </c>
      <c r="H435" s="760">
        <v>4.2527056371133298E-4</v>
      </c>
      <c r="I435" s="760">
        <v>3.1750135023478343E-4</v>
      </c>
      <c r="J435" s="760">
        <v>1.9929650834193957E-4</v>
      </c>
      <c r="K435" s="760">
        <v>4.1825716119259226E-4</v>
      </c>
      <c r="L435" s="760">
        <v>5.1060960257398591E-4</v>
      </c>
      <c r="M435" s="760">
        <v>6.593034740523418E-3</v>
      </c>
      <c r="N435" s="760">
        <v>3.061696079354137E-3</v>
      </c>
      <c r="O435" s="760">
        <v>1.3978062728903229E-3</v>
      </c>
      <c r="P435" s="760">
        <v>1.693166286128811E-3</v>
      </c>
      <c r="Q435" s="760">
        <v>6.0020911419864653E-3</v>
      </c>
      <c r="R435" s="760">
        <v>1.9929650834193957E-4</v>
      </c>
      <c r="S435" s="760">
        <v>1.8778866709955544E-2</v>
      </c>
      <c r="T435" s="760">
        <v>1.9929650834193957E-4</v>
      </c>
      <c r="U435" s="760">
        <v>1.9929650834193957E-4</v>
      </c>
      <c r="V435" s="760">
        <v>1.1560542016793907E-2</v>
      </c>
      <c r="W435" s="760">
        <v>1.8781106207155673E-2</v>
      </c>
    </row>
    <row r="436" spans="1:23" s="760" customFormat="1">
      <c r="A436" s="761">
        <v>44462</v>
      </c>
      <c r="B436" s="760">
        <v>2.3686535833333799E-4</v>
      </c>
      <c r="C436" s="760">
        <v>2.0664748491783236E-4</v>
      </c>
      <c r="D436" s="760">
        <v>2.3686535833333799E-4</v>
      </c>
      <c r="E436" s="760">
        <v>2.0865686739823808E-4</v>
      </c>
      <c r="F436" s="760">
        <v>2.7519003991649527E-4</v>
      </c>
      <c r="G436" s="760">
        <v>5.127354435916498E-4</v>
      </c>
      <c r="H436" s="760">
        <v>1.3339834153924812E-4</v>
      </c>
      <c r="I436" s="760">
        <v>2.9395778766150293E-4</v>
      </c>
      <c r="J436" s="760">
        <v>2.3686535833333799E-4</v>
      </c>
      <c r="K436" s="760">
        <v>3.9827310268369942E-4</v>
      </c>
      <c r="L436" s="760">
        <v>3.9520024841821488E-4</v>
      </c>
      <c r="M436" s="760">
        <v>7.9504640907688273E-3</v>
      </c>
      <c r="N436" s="760">
        <v>7.5164586418645651E-3</v>
      </c>
      <c r="O436" s="760">
        <v>5.5343173468380691E-3</v>
      </c>
      <c r="P436" s="760">
        <v>6.805174871872488E-3</v>
      </c>
      <c r="Q436" s="760">
        <v>5.3899955935172716E-3</v>
      </c>
      <c r="R436" s="760">
        <v>2.3686535833333799E-4</v>
      </c>
      <c r="S436" s="760">
        <v>1.4224670171207876E-2</v>
      </c>
      <c r="T436" s="760">
        <v>2.3686535833333799E-4</v>
      </c>
      <c r="U436" s="760">
        <v>2.3686535833333799E-4</v>
      </c>
      <c r="V436" s="760">
        <v>1.2232722618728431E-2</v>
      </c>
      <c r="W436" s="760">
        <v>-2.1292285003225997E-2</v>
      </c>
    </row>
    <row r="437" spans="1:23" s="760" customFormat="1">
      <c r="A437" s="761">
        <v>44463</v>
      </c>
      <c r="B437" s="760">
        <v>2.3686535833333799E-4</v>
      </c>
      <c r="C437" s="760">
        <v>2.4019977120692815E-4</v>
      </c>
      <c r="D437" s="760">
        <v>2.3686535833333799E-4</v>
      </c>
      <c r="E437" s="760">
        <v>2.5701163339242328E-4</v>
      </c>
      <c r="F437" s="760">
        <v>2.7916711908493319E-4</v>
      </c>
      <c r="G437" s="760">
        <v>2.6603361217869548E-4</v>
      </c>
      <c r="H437" s="760">
        <v>2.8695603983752704E-4</v>
      </c>
      <c r="I437" s="760">
        <v>3.36037565346059E-4</v>
      </c>
      <c r="J437" s="760">
        <v>2.3686535833333799E-4</v>
      </c>
      <c r="K437" s="760">
        <v>2.1711822926806512E-4</v>
      </c>
      <c r="L437" s="760">
        <v>1.1242681561607348E-3</v>
      </c>
      <c r="M437" s="760">
        <v>1.5020975349901988E-3</v>
      </c>
      <c r="N437" s="760">
        <v>5.827378836820607E-3</v>
      </c>
      <c r="O437" s="760">
        <v>1.4512713026875179E-3</v>
      </c>
      <c r="P437" s="760">
        <v>2.1979975761343695E-3</v>
      </c>
      <c r="Q437" s="760">
        <v>3.4695878708210781E-3</v>
      </c>
      <c r="R437" s="760">
        <v>2.3686535833333799E-4</v>
      </c>
      <c r="S437" s="760">
        <v>-5.2731573029350942E-3</v>
      </c>
      <c r="T437" s="760">
        <v>2.3686535833333799E-4</v>
      </c>
      <c r="U437" s="760">
        <v>2.3686535833333799E-4</v>
      </c>
      <c r="V437" s="760">
        <v>1.7784353283636367E-3</v>
      </c>
      <c r="W437" s="760">
        <v>-5.650781691467488E-4</v>
      </c>
    </row>
    <row r="438" spans="1:23" s="760" customFormat="1">
      <c r="A438" s="761">
        <v>44466</v>
      </c>
      <c r="B438" s="760">
        <v>2.3686535833333799E-4</v>
      </c>
      <c r="C438" s="760">
        <v>2.431796652504481E-4</v>
      </c>
      <c r="D438" s="760">
        <v>2.3686535833333799E-4</v>
      </c>
      <c r="E438" s="760">
        <v>8.8929871649545689E-4</v>
      </c>
      <c r="F438" s="760">
        <v>2.9227358813876947E-4</v>
      </c>
      <c r="G438" s="760">
        <v>3.0288121405641633E-4</v>
      </c>
      <c r="H438" s="760">
        <v>3.1363607979328911E-4</v>
      </c>
      <c r="I438" s="760">
        <v>3.1922990788535444E-4</v>
      </c>
      <c r="J438" s="760">
        <v>2.3686535833333799E-4</v>
      </c>
      <c r="K438" s="760">
        <v>6.7650088193360602E-4</v>
      </c>
      <c r="L438" s="760">
        <v>2.8720777915203222E-4</v>
      </c>
      <c r="M438" s="760">
        <v>4.9631745552416451E-3</v>
      </c>
      <c r="N438" s="760">
        <v>3.1228673803807006E-3</v>
      </c>
      <c r="O438" s="760">
        <v>-1.0524960483457857E-3</v>
      </c>
      <c r="P438" s="760">
        <v>2.1198875935857231E-3</v>
      </c>
      <c r="Q438" s="760">
        <v>-1.2552785193103988E-3</v>
      </c>
      <c r="R438" s="760">
        <v>2.3686535833333799E-4</v>
      </c>
      <c r="S438" s="760">
        <v>3.6037359638996236E-3</v>
      </c>
      <c r="T438" s="760">
        <v>2.3686535833333799E-4</v>
      </c>
      <c r="U438" s="760">
        <v>2.3686535833333799E-4</v>
      </c>
      <c r="V438" s="760">
        <v>-3.5034268151108439E-3</v>
      </c>
      <c r="W438" s="760">
        <v>2.3558235959291185E-3</v>
      </c>
    </row>
    <row r="439" spans="1:23" s="760" customFormat="1">
      <c r="A439" s="761">
        <v>44467</v>
      </c>
      <c r="B439" s="760">
        <v>2.3686535833333799E-4</v>
      </c>
      <c r="C439" s="760">
        <v>2.4121167391610854E-4</v>
      </c>
      <c r="D439" s="760">
        <v>2.3686535833333799E-4</v>
      </c>
      <c r="E439" s="760">
        <v>2.4949365013671176E-4</v>
      </c>
      <c r="F439" s="760">
        <v>3.1774443067233982E-4</v>
      </c>
      <c r="G439" s="760">
        <v>3.2387932105848449E-4</v>
      </c>
      <c r="H439" s="760">
        <v>2.2248037455563363E-4</v>
      </c>
      <c r="I439" s="760">
        <v>3.8330402537467556E-4</v>
      </c>
      <c r="J439" s="760">
        <v>2.3686535833333799E-4</v>
      </c>
      <c r="K439" s="760">
        <v>3.6916552131582847E-4</v>
      </c>
      <c r="L439" s="760">
        <v>3.691416450746221E-4</v>
      </c>
      <c r="M439" s="760">
        <v>-5.2473251848972335E-4</v>
      </c>
      <c r="N439" s="760">
        <v>7.9552464279424306E-3</v>
      </c>
      <c r="O439" s="760">
        <v>-8.7222695122592953E-3</v>
      </c>
      <c r="P439" s="760">
        <v>1.4289447231452534E-4</v>
      </c>
      <c r="Q439" s="760">
        <v>-2.6280683380798253E-3</v>
      </c>
      <c r="R439" s="760">
        <v>2.3686535833333799E-4</v>
      </c>
      <c r="S439" s="760">
        <v>-2.8702464679853268E-2</v>
      </c>
      <c r="T439" s="760">
        <v>2.3686535833333799E-4</v>
      </c>
      <c r="U439" s="760">
        <v>2.3686535833333799E-4</v>
      </c>
      <c r="V439" s="760">
        <v>-1.8240427089616373E-2</v>
      </c>
      <c r="W439" s="760">
        <v>4.7005734699623325E-4</v>
      </c>
    </row>
    <row r="440" spans="1:23" s="760" customFormat="1">
      <c r="A440" s="761">
        <v>44468</v>
      </c>
      <c r="B440" s="760">
        <v>2.3686535833333799E-4</v>
      </c>
      <c r="C440" s="760">
        <v>2.4306191390688348E-4</v>
      </c>
      <c r="D440" s="760">
        <v>2.3686535833333799E-4</v>
      </c>
      <c r="E440" s="760">
        <v>2.4832036549193859E-4</v>
      </c>
      <c r="F440" s="760">
        <v>3.4374558521621523E-4</v>
      </c>
      <c r="G440" s="760">
        <v>3.5238708365814553E-4</v>
      </c>
      <c r="H440" s="760">
        <v>5.4716121405973261E-4</v>
      </c>
      <c r="I440" s="760">
        <v>3.0066361677150155E-4</v>
      </c>
      <c r="J440" s="760">
        <v>2.3686535833333799E-4</v>
      </c>
      <c r="K440" s="760">
        <v>4.3561987804796587E-4</v>
      </c>
      <c r="L440" s="760">
        <v>4.0643286384511867E-4</v>
      </c>
      <c r="M440" s="760">
        <v>-1.1983802429738066E-4</v>
      </c>
      <c r="N440" s="760">
        <v>2.6687138094001472E-3</v>
      </c>
      <c r="O440" s="760">
        <v>7.3089991429498014E-4</v>
      </c>
      <c r="P440" s="760">
        <v>1.0950539292680084E-3</v>
      </c>
      <c r="Q440" s="760">
        <v>2.4386944989742698E-3</v>
      </c>
      <c r="R440" s="760">
        <v>2.3686535833333799E-4</v>
      </c>
      <c r="S440" s="760">
        <v>6.8786012844279654E-3</v>
      </c>
      <c r="T440" s="760">
        <v>2.3686535833333799E-4</v>
      </c>
      <c r="U440" s="760">
        <v>2.3686535833333799E-4</v>
      </c>
      <c r="V440" s="760">
        <v>1.9031896464756226E-3</v>
      </c>
      <c r="W440" s="760">
        <v>1.8511557977823667E-2</v>
      </c>
    </row>
    <row r="441" spans="1:23" s="760" customFormat="1">
      <c r="A441" s="761">
        <v>44469</v>
      </c>
      <c r="B441" s="760">
        <v>2.3686535833333799E-4</v>
      </c>
      <c r="C441" s="760">
        <v>2.4855323544592522E-4</v>
      </c>
      <c r="D441" s="760">
        <v>2.3686535833333799E-4</v>
      </c>
      <c r="E441" s="760">
        <v>2.382617224490069E-4</v>
      </c>
      <c r="F441" s="760">
        <v>2.857848706689925E-4</v>
      </c>
      <c r="G441" s="760">
        <v>3.9817756611904009E-4</v>
      </c>
      <c r="H441" s="760">
        <v>3.1376558568396717E-4</v>
      </c>
      <c r="I441" s="760">
        <v>7.432323104996641E-4</v>
      </c>
      <c r="J441" s="760">
        <v>2.3686535833333799E-4</v>
      </c>
      <c r="K441" s="760">
        <v>3.7234339512459691E-4</v>
      </c>
      <c r="L441" s="760">
        <v>3.7824489447269016E-4</v>
      </c>
      <c r="M441" s="760">
        <v>3.4422248910472852E-3</v>
      </c>
      <c r="N441" s="760">
        <v>-1.198601249955189E-3</v>
      </c>
      <c r="O441" s="760">
        <v>-3.3339193954492474E-3</v>
      </c>
      <c r="P441" s="760">
        <v>-1.9340178352542647E-3</v>
      </c>
      <c r="Q441" s="760">
        <v>2.401800169788304E-3</v>
      </c>
      <c r="R441" s="760">
        <v>2.3686535833333799E-4</v>
      </c>
      <c r="S441" s="760">
        <v>9.7450404159515891E-4</v>
      </c>
      <c r="T441" s="760">
        <v>2.3686535833333799E-4</v>
      </c>
      <c r="U441" s="760">
        <v>2.3686535833333799E-4</v>
      </c>
      <c r="V441" s="760">
        <v>-1.3070193047212686E-2</v>
      </c>
      <c r="W441" s="760">
        <v>-5.9046037457329836E-3</v>
      </c>
    </row>
    <row r="442" spans="1:23" s="760" customFormat="1">
      <c r="A442" s="761">
        <v>44470</v>
      </c>
      <c r="B442" s="760">
        <v>2.3686535833333799E-4</v>
      </c>
      <c r="C442" s="760">
        <v>2.4519674914880163E-4</v>
      </c>
      <c r="D442" s="760">
        <v>2.3686535833333799E-4</v>
      </c>
      <c r="E442" s="760">
        <v>2.4320227432994557E-4</v>
      </c>
      <c r="F442" s="760">
        <v>3.2135845574376987E-4</v>
      </c>
      <c r="G442" s="760">
        <v>3.9199989165461524E-4</v>
      </c>
      <c r="H442" s="760">
        <v>5.396575635985279E-4</v>
      </c>
      <c r="I442" s="760">
        <v>3.5108357114865818E-4</v>
      </c>
      <c r="J442" s="760">
        <v>2.3686535833333799E-4</v>
      </c>
      <c r="K442" s="760">
        <v>3.3801013073264663E-4</v>
      </c>
      <c r="L442" s="760">
        <v>3.5091565166500693E-4</v>
      </c>
      <c r="M442" s="760">
        <v>5.8842582294582613E-4</v>
      </c>
      <c r="N442" s="760">
        <v>-2.5078299774370372E-3</v>
      </c>
      <c r="O442" s="760">
        <v>2.6200287132513989E-3</v>
      </c>
      <c r="P442" s="760">
        <v>5.6865569078548006E-3</v>
      </c>
      <c r="Q442" s="760">
        <v>2.9828925505683834E-3</v>
      </c>
      <c r="R442" s="760">
        <v>2.3686535833333799E-4</v>
      </c>
      <c r="S442" s="760">
        <v>1.9486976027344838E-2</v>
      </c>
      <c r="T442" s="760">
        <v>2.3686535833333799E-4</v>
      </c>
      <c r="U442" s="760">
        <v>2.3686535833333799E-4</v>
      </c>
      <c r="V442" s="760">
        <v>1.5004381439301051E-2</v>
      </c>
      <c r="W442" s="760">
        <v>1.3828306264501045E-2</v>
      </c>
    </row>
    <row r="443" spans="1:23" s="760" customFormat="1">
      <c r="A443" s="761">
        <v>44473</v>
      </c>
      <c r="B443" s="760">
        <v>2.3686535833333799E-4</v>
      </c>
      <c r="C443" s="760">
        <v>2.6975432506248787E-4</v>
      </c>
      <c r="D443" s="760">
        <v>2.3686535833333799E-4</v>
      </c>
      <c r="E443" s="760">
        <v>2.4203289871049805E-4</v>
      </c>
      <c r="F443" s="760">
        <v>3.0917191025547908E-4</v>
      </c>
      <c r="G443" s="760">
        <v>3.6251422417055146E-4</v>
      </c>
      <c r="H443" s="760">
        <v>2.9053625025476926E-4</v>
      </c>
      <c r="I443" s="760">
        <v>3.54918208196775E-4</v>
      </c>
      <c r="J443" s="760">
        <v>2.3686535833333799E-4</v>
      </c>
      <c r="K443" s="760">
        <v>6.8998979290424423E-4</v>
      </c>
      <c r="L443" s="760">
        <v>3.5622789126277254E-4</v>
      </c>
      <c r="M443" s="760">
        <v>3.6020931294395986E-3</v>
      </c>
      <c r="N443" s="760">
        <v>3.1832340803465975E-3</v>
      </c>
      <c r="O443" s="760">
        <v>-4.2675150425339758E-3</v>
      </c>
      <c r="P443" s="760">
        <v>1.1548202462563495E-4</v>
      </c>
      <c r="Q443" s="760">
        <v>-3.0929087188240612E-3</v>
      </c>
      <c r="R443" s="760">
        <v>2.3686535833333799E-4</v>
      </c>
      <c r="S443" s="760">
        <v>-2.4938167975950831E-2</v>
      </c>
      <c r="T443" s="760">
        <v>2.3686535833333799E-4</v>
      </c>
      <c r="U443" s="760">
        <v>2.3686535833333799E-4</v>
      </c>
      <c r="V443" s="760">
        <v>-1.5113189101370605E-2</v>
      </c>
      <c r="W443" s="760">
        <v>-2.4716221164408081E-3</v>
      </c>
    </row>
    <row r="444" spans="1:23" s="760" customFormat="1">
      <c r="A444" s="761">
        <v>44474</v>
      </c>
      <c r="B444" s="760">
        <v>2.3686535833333799E-4</v>
      </c>
      <c r="C444" s="760">
        <v>3.3684199579964158E-4</v>
      </c>
      <c r="D444" s="760">
        <v>2.3686535833333799E-4</v>
      </c>
      <c r="E444" s="760">
        <v>2.6805872206470127E-4</v>
      </c>
      <c r="F444" s="760">
        <v>3.3754304467503715E-4</v>
      </c>
      <c r="G444" s="760">
        <v>2.3381964310553727E-4</v>
      </c>
      <c r="H444" s="760">
        <v>1.9019912349116375E-4</v>
      </c>
      <c r="I444" s="760">
        <v>3.7558664711268008E-4</v>
      </c>
      <c r="J444" s="760">
        <v>2.3686535833333799E-4</v>
      </c>
      <c r="K444" s="760">
        <v>3.7698883005754524E-4</v>
      </c>
      <c r="L444" s="760">
        <v>2.4033055697048056E-4</v>
      </c>
      <c r="M444" s="760">
        <v>4.4796377484270788E-3</v>
      </c>
      <c r="N444" s="760">
        <v>3.187819329452557E-3</v>
      </c>
      <c r="O444" s="760">
        <v>3.6323487410414579E-3</v>
      </c>
      <c r="P444" s="760">
        <v>4.9162024432363172E-3</v>
      </c>
      <c r="Q444" s="760">
        <v>-2.0869074764695572E-4</v>
      </c>
      <c r="R444" s="760">
        <v>2.3686535833333799E-4</v>
      </c>
      <c r="S444" s="760">
        <v>-7.5242632006179422E-3</v>
      </c>
      <c r="T444" s="760">
        <v>2.3686535833333799E-4</v>
      </c>
      <c r="U444" s="760">
        <v>2.3686535833333799E-4</v>
      </c>
      <c r="V444" s="760">
        <v>1.0550891694369069E-2</v>
      </c>
      <c r="W444" s="760">
        <v>1.1471047077177277E-2</v>
      </c>
    </row>
    <row r="445" spans="1:23" s="760" customFormat="1">
      <c r="A445" s="761">
        <v>44475</v>
      </c>
      <c r="B445" s="760">
        <v>2.3686535833333799E-4</v>
      </c>
      <c r="C445" s="760">
        <v>3.2234808707487517E-4</v>
      </c>
      <c r="D445" s="760">
        <v>2.3686535833333799E-4</v>
      </c>
      <c r="E445" s="760">
        <v>2.7741913648293703E-4</v>
      </c>
      <c r="F445" s="760">
        <v>3.6250193494358207E-4</v>
      </c>
      <c r="G445" s="760">
        <v>2.9840739148334627E-4</v>
      </c>
      <c r="H445" s="760">
        <v>8.1779438138718241E-4</v>
      </c>
      <c r="I445" s="760">
        <v>3.2117985216340017E-4</v>
      </c>
      <c r="J445" s="760">
        <v>2.3686535833333799E-4</v>
      </c>
      <c r="K445" s="760">
        <v>4.016666971136118E-4</v>
      </c>
      <c r="L445" s="760">
        <v>3.4337383492299978E-4</v>
      </c>
      <c r="M445" s="760">
        <v>-2.0959773731991094E-3</v>
      </c>
      <c r="N445" s="760">
        <v>2.5805437445385326E-3</v>
      </c>
      <c r="O445" s="760">
        <v>1.3066112870177005E-3</v>
      </c>
      <c r="P445" s="760">
        <v>1.224086726497875E-3</v>
      </c>
      <c r="Q445" s="760">
        <v>-1.3391284649098001E-3</v>
      </c>
      <c r="R445" s="760">
        <v>2.3686535833333799E-4</v>
      </c>
      <c r="S445" s="760">
        <v>1.1015600639467937E-3</v>
      </c>
      <c r="T445" s="760">
        <v>2.3686535833333799E-4</v>
      </c>
      <c r="U445" s="760">
        <v>2.3686535833333799E-4</v>
      </c>
      <c r="V445" s="760">
        <v>4.4033256884452587E-3</v>
      </c>
      <c r="W445" s="760">
        <v>-2.4496461622209864E-3</v>
      </c>
    </row>
    <row r="446" spans="1:23" s="760" customFormat="1">
      <c r="A446" s="761">
        <v>44476</v>
      </c>
      <c r="B446" s="760">
        <v>2.3686535833333799E-4</v>
      </c>
      <c r="C446" s="760">
        <v>2.7608560836211993E-4</v>
      </c>
      <c r="D446" s="760">
        <v>2.3686535833333799E-4</v>
      </c>
      <c r="E446" s="760">
        <v>2.4239707969764268E-4</v>
      </c>
      <c r="F446" s="760">
        <v>3.7829866251581912E-4</v>
      </c>
      <c r="G446" s="760">
        <v>2.877983277640439E-4</v>
      </c>
      <c r="H446" s="760">
        <v>2.1387551321949694E-4</v>
      </c>
      <c r="I446" s="760">
        <v>4.3922781598415561E-4</v>
      </c>
      <c r="J446" s="760">
        <v>2.3686535833333799E-4</v>
      </c>
      <c r="K446" s="760">
        <v>4.4072366826330978E-4</v>
      </c>
      <c r="L446" s="760">
        <v>3.3624834079870602E-4</v>
      </c>
      <c r="M446" s="760">
        <v>3.7672389640064363E-3</v>
      </c>
      <c r="N446" s="760">
        <v>3.1795189317909145E-3</v>
      </c>
      <c r="O446" s="760">
        <v>3.8533440158712295E-3</v>
      </c>
      <c r="P446" s="760">
        <v>5.7808433404638038E-5</v>
      </c>
      <c r="Q446" s="760">
        <v>-1.3663205404602641E-3</v>
      </c>
      <c r="R446" s="760">
        <v>2.3686535833333799E-4</v>
      </c>
      <c r="S446" s="760">
        <v>4.9937443008865046E-3</v>
      </c>
      <c r="T446" s="760">
        <v>2.3686535833333799E-4</v>
      </c>
      <c r="U446" s="760">
        <v>2.3686535833333799E-4</v>
      </c>
      <c r="V446" s="760">
        <v>7.9048464311384237E-3</v>
      </c>
      <c r="W446" s="760">
        <v>-2.8649386084584005E-2</v>
      </c>
    </row>
    <row r="447" spans="1:23" s="760" customFormat="1">
      <c r="A447" s="761">
        <v>44477</v>
      </c>
      <c r="B447" s="760">
        <v>2.3686535833333799E-4</v>
      </c>
      <c r="C447" s="760">
        <v>2.5185425422002972E-4</v>
      </c>
      <c r="D447" s="760">
        <v>2.3686535833333799E-4</v>
      </c>
      <c r="E447" s="760">
        <v>2.2459273850095052E-4</v>
      </c>
      <c r="F447" s="760">
        <v>3.7893460362106168E-3</v>
      </c>
      <c r="G447" s="760">
        <v>4.9880706983906897E-4</v>
      </c>
      <c r="H447" s="760">
        <v>3.3735508002474823E-4</v>
      </c>
      <c r="I447" s="760">
        <v>3.4630182188966074E-4</v>
      </c>
      <c r="J447" s="760">
        <v>2.3686535833333799E-4</v>
      </c>
      <c r="K447" s="760">
        <v>3.6982915002292671E-4</v>
      </c>
      <c r="L447" s="760">
        <v>3.0100019899337305E-4</v>
      </c>
      <c r="M447" s="760">
        <v>7.6736607148109037E-4</v>
      </c>
      <c r="N447" s="760">
        <v>3.6838565842427506E-3</v>
      </c>
      <c r="O447" s="760">
        <v>-5.8440299461093304E-4</v>
      </c>
      <c r="P447" s="760">
        <v>4.1374479385616336E-3</v>
      </c>
      <c r="Q447" s="760">
        <v>-1.2796539375090621E-3</v>
      </c>
      <c r="R447" s="760">
        <v>2.3686535833333799E-4</v>
      </c>
      <c r="S447" s="760">
        <v>1.8675074790693857E-2</v>
      </c>
      <c r="T447" s="760">
        <v>2.3686535833333799E-4</v>
      </c>
      <c r="U447" s="760">
        <v>2.3686535833333799E-4</v>
      </c>
      <c r="V447" s="760">
        <v>-1.9706994904381547E-3</v>
      </c>
      <c r="W447" s="760">
        <v>-3.7453183520598232E-3</v>
      </c>
    </row>
    <row r="448" spans="1:23" s="760" customFormat="1">
      <c r="A448" s="761">
        <v>44480</v>
      </c>
      <c r="B448" s="760">
        <v>2.3686535833333799E-4</v>
      </c>
      <c r="C448" s="760">
        <v>2.5386817896966285E-4</v>
      </c>
      <c r="D448" s="760">
        <v>2.3686535833333799E-4</v>
      </c>
      <c r="E448" s="760">
        <v>2.1899805341218936E-4</v>
      </c>
      <c r="F448" s="760">
        <v>2.57894460379271E-4</v>
      </c>
      <c r="G448" s="760">
        <v>3.3487506006735224E-4</v>
      </c>
      <c r="H448" s="760">
        <v>1.1319333843173851E-4</v>
      </c>
      <c r="I448" s="760">
        <v>2.4603907409170844E-4</v>
      </c>
      <c r="J448" s="760">
        <v>2.3686535833333799E-4</v>
      </c>
      <c r="K448" s="760">
        <v>1.6906384207904246E-4</v>
      </c>
      <c r="L448" s="760">
        <v>4.9471521015798103E-4</v>
      </c>
      <c r="M448" s="760">
        <v>2.4274860643360707E-3</v>
      </c>
      <c r="N448" s="760">
        <v>6.4178074268610441E-3</v>
      </c>
      <c r="O448" s="760">
        <v>-1.8991803102509364E-3</v>
      </c>
      <c r="P448" s="760">
        <v>-1.5495930830687898E-3</v>
      </c>
      <c r="Q448" s="760">
        <v>-3.4422887368017463E-3</v>
      </c>
      <c r="R448" s="760">
        <v>2.3686535833333799E-4</v>
      </c>
      <c r="S448" s="760">
        <v>-9.8806301799285734E-3</v>
      </c>
      <c r="T448" s="760">
        <v>2.3686535833333799E-4</v>
      </c>
      <c r="U448" s="760">
        <v>2.3686535833333799E-4</v>
      </c>
      <c r="V448" s="760">
        <v>-7.3185078129581749E-3</v>
      </c>
      <c r="W448" s="760">
        <v>-2.5845864661654172E-2</v>
      </c>
    </row>
    <row r="449" spans="1:23" s="760" customFormat="1">
      <c r="A449" s="761">
        <v>44482</v>
      </c>
      <c r="B449" s="760">
        <v>2.3686535833333799E-4</v>
      </c>
      <c r="C449" s="760">
        <v>2.4965012206012993E-4</v>
      </c>
      <c r="D449" s="760">
        <v>2.3686535833333799E-4</v>
      </c>
      <c r="E449" s="760">
        <v>2.4389378647327042E-4</v>
      </c>
      <c r="F449" s="760">
        <v>4.4702150966458021E-4</v>
      </c>
      <c r="G449" s="760">
        <v>2.6645930378310645E-4</v>
      </c>
      <c r="H449" s="760">
        <v>3.0960954121184159E-4</v>
      </c>
      <c r="I449" s="760">
        <v>3.4067754140498785E-4</v>
      </c>
      <c r="J449" s="760">
        <v>2.3686535833333799E-4</v>
      </c>
      <c r="K449" s="760">
        <v>8.9351609668320009E-4</v>
      </c>
      <c r="L449" s="760">
        <v>2.1924553854080209E-4</v>
      </c>
      <c r="M449" s="760">
        <v>-7.6072704192486906E-4</v>
      </c>
      <c r="N449" s="760">
        <v>-1.3565286926945919E-2</v>
      </c>
      <c r="O449" s="760">
        <v>-1.4936325973028408E-3</v>
      </c>
      <c r="P449" s="760">
        <v>1.5246016533181361E-3</v>
      </c>
      <c r="Q449" s="760">
        <v>2.2460565496267293E-3</v>
      </c>
      <c r="R449" s="760">
        <v>2.3686535833333799E-4</v>
      </c>
      <c r="S449" s="760">
        <v>1.4796612499706763E-2</v>
      </c>
      <c r="T449" s="760">
        <v>2.3686535833333799E-4</v>
      </c>
      <c r="U449" s="760">
        <v>2.3686535833333799E-4</v>
      </c>
      <c r="V449" s="760">
        <v>1.9505513876278968E-3</v>
      </c>
      <c r="W449" s="760">
        <v>-1.2735166425470457E-2</v>
      </c>
    </row>
    <row r="450" spans="1:23" s="760" customFormat="1">
      <c r="A450" s="761">
        <v>44483</v>
      </c>
      <c r="B450" s="760">
        <v>2.3686535833333799E-4</v>
      </c>
      <c r="C450" s="760">
        <v>2.6126696483408374E-4</v>
      </c>
      <c r="D450" s="760">
        <v>2.3686535833333799E-4</v>
      </c>
      <c r="E450" s="760">
        <v>2.5824270824559292E-4</v>
      </c>
      <c r="F450" s="760">
        <v>2.907243119891767E-4</v>
      </c>
      <c r="G450" s="760">
        <v>5.9956132221650194E-4</v>
      </c>
      <c r="H450" s="760">
        <v>6.9289927853399824E-4</v>
      </c>
      <c r="I450" s="760">
        <v>3.1310724786348665E-4</v>
      </c>
      <c r="J450" s="760">
        <v>2.3686535833333799E-4</v>
      </c>
      <c r="K450" s="760">
        <v>4.2136494865041563E-4</v>
      </c>
      <c r="L450" s="760">
        <v>5.5978104297382814E-4</v>
      </c>
      <c r="M450" s="760">
        <v>2.0029267458319122E-3</v>
      </c>
      <c r="N450" s="760">
        <v>-2.7889369134102004E-3</v>
      </c>
      <c r="O450" s="760">
        <v>6.8638445935333969E-3</v>
      </c>
      <c r="P450" s="760">
        <v>1.7615956840790759E-3</v>
      </c>
      <c r="Q450" s="760">
        <v>1.3523456614916718E-4</v>
      </c>
      <c r="R450" s="760">
        <v>2.3686535833333799E-4</v>
      </c>
      <c r="S450" s="760">
        <v>-8.2939015041372244E-4</v>
      </c>
      <c r="T450" s="760">
        <v>2.3686535833333799E-4</v>
      </c>
      <c r="U450" s="760">
        <v>2.3686535833333799E-4</v>
      </c>
      <c r="V450" s="760">
        <v>1.869990137105626E-2</v>
      </c>
      <c r="W450" s="760">
        <v>2.1694517736734031E-2</v>
      </c>
    </row>
    <row r="451" spans="1:23" s="760" customFormat="1">
      <c r="A451" s="761">
        <v>44484</v>
      </c>
      <c r="B451" s="760">
        <v>2.3686535833333799E-4</v>
      </c>
      <c r="C451" s="760">
        <v>2.3819247716549974E-4</v>
      </c>
      <c r="D451" s="760">
        <v>2.3686535833333799E-4</v>
      </c>
      <c r="E451" s="760">
        <v>2.6537837193973957E-4</v>
      </c>
      <c r="F451" s="760">
        <v>5.2415482326551022E-4</v>
      </c>
      <c r="G451" s="760">
        <v>3.2322414206875649E-4</v>
      </c>
      <c r="H451" s="760">
        <v>8.0081445727064882E-4</v>
      </c>
      <c r="I451" s="760">
        <v>3.0447262669919262E-4</v>
      </c>
      <c r="J451" s="760">
        <v>2.3686535833333799E-4</v>
      </c>
      <c r="K451" s="760">
        <v>3.4662061048118531E-4</v>
      </c>
      <c r="L451" s="760">
        <v>4.0356749978154305E-4</v>
      </c>
      <c r="M451" s="760">
        <v>1.852184752648256E-3</v>
      </c>
      <c r="N451" s="760">
        <v>4.6793467619177243E-3</v>
      </c>
      <c r="O451" s="760">
        <v>4.9721869493961623E-3</v>
      </c>
      <c r="P451" s="760">
        <v>1.8087142724356742E-3</v>
      </c>
      <c r="Q451" s="760">
        <v>1.558079091678044E-3</v>
      </c>
      <c r="R451" s="760">
        <v>2.3686535833333799E-4</v>
      </c>
      <c r="S451" s="760">
        <v>1.1710091212440821E-2</v>
      </c>
      <c r="T451" s="760">
        <v>2.3686535833333799E-4</v>
      </c>
      <c r="U451" s="760">
        <v>2.3686535833333799E-4</v>
      </c>
      <c r="V451" s="760">
        <v>6.8527096278900856E-3</v>
      </c>
      <c r="W451" s="760">
        <v>-2.1999043519846939E-2</v>
      </c>
    </row>
    <row r="452" spans="1:23" s="760" customFormat="1">
      <c r="A452" s="761">
        <v>44487</v>
      </c>
      <c r="B452" s="760">
        <v>2.3686535833333799E-4</v>
      </c>
      <c r="C452" s="760">
        <v>2.5326783821855159E-4</v>
      </c>
      <c r="D452" s="760">
        <v>2.3686535833333799E-4</v>
      </c>
      <c r="E452" s="760">
        <v>2.924480281636388E-4</v>
      </c>
      <c r="F452" s="760">
        <v>3.2123397406746967E-4</v>
      </c>
      <c r="G452" s="760">
        <v>3.3211607419314504E-4</v>
      </c>
      <c r="H452" s="760">
        <v>-6.6292100735942938E-5</v>
      </c>
      <c r="I452" s="760">
        <v>2.9180833441322385E-4</v>
      </c>
      <c r="J452" s="760">
        <v>2.3686535833333799E-4</v>
      </c>
      <c r="K452" s="760">
        <v>8.4661700543642304E-4</v>
      </c>
      <c r="L452" s="760">
        <v>3.7010269210102642E-4</v>
      </c>
      <c r="M452" s="760">
        <v>4.5070990923012921E-4</v>
      </c>
      <c r="N452" s="760">
        <v>7.5820555583678839E-3</v>
      </c>
      <c r="O452" s="760">
        <v>2.405752382388826E-3</v>
      </c>
      <c r="P452" s="760">
        <v>1.9231016512757382E-3</v>
      </c>
      <c r="Q452" s="760">
        <v>-2.0645684045936807E-3</v>
      </c>
      <c r="R452" s="760">
        <v>2.3686535833333799E-4</v>
      </c>
      <c r="S452" s="760">
        <v>-3.2512753551782181E-3</v>
      </c>
      <c r="T452" s="760">
        <v>2.3686535833333799E-4</v>
      </c>
      <c r="U452" s="760">
        <v>2.3686535833333799E-4</v>
      </c>
      <c r="V452" s="760">
        <v>2.5643930810483884E-3</v>
      </c>
      <c r="W452" s="760">
        <v>1.4669926650368037E-3</v>
      </c>
    </row>
    <row r="453" spans="1:23" s="760" customFormat="1">
      <c r="A453" s="761">
        <v>44488</v>
      </c>
      <c r="B453" s="760">
        <v>2.3686535833333799E-4</v>
      </c>
      <c r="C453" s="760">
        <v>2.4991871806467891E-4</v>
      </c>
      <c r="D453" s="760">
        <v>2.3686535833333799E-4</v>
      </c>
      <c r="E453" s="760">
        <v>2.9236252731901224E-4</v>
      </c>
      <c r="F453" s="760">
        <v>3.0077063544853289E-4</v>
      </c>
      <c r="G453" s="760">
        <v>3.6198376094387363E-4</v>
      </c>
      <c r="H453" s="760">
        <v>3.4502190352170281E-4</v>
      </c>
      <c r="I453" s="760">
        <v>4.5235444479740927E-4</v>
      </c>
      <c r="J453" s="760">
        <v>2.3686535833333799E-4</v>
      </c>
      <c r="K453" s="760">
        <v>3.7269698943909191E-4</v>
      </c>
      <c r="L453" s="760">
        <v>4.638766763418456E-4</v>
      </c>
      <c r="M453" s="760">
        <v>1.4898376996965723E-3</v>
      </c>
      <c r="N453" s="760">
        <v>1.0428114959957213E-3</v>
      </c>
      <c r="O453" s="760">
        <v>5.8761857459153077E-3</v>
      </c>
      <c r="P453" s="760">
        <v>-4.731051604981662E-3</v>
      </c>
      <c r="Q453" s="760">
        <v>-9.8081249511772217E-4</v>
      </c>
      <c r="R453" s="760">
        <v>2.3686535833333799E-4</v>
      </c>
      <c r="S453" s="760">
        <v>-3.2952417864170358E-2</v>
      </c>
      <c r="T453" s="760">
        <v>2.3686535833333799E-4</v>
      </c>
      <c r="U453" s="760">
        <v>2.3686535833333799E-4</v>
      </c>
      <c r="V453" s="760">
        <v>9.3201251835919319E-3</v>
      </c>
      <c r="W453" s="760">
        <v>-1.7480468750000089E-2</v>
      </c>
    </row>
    <row r="454" spans="1:23" s="760" customFormat="1">
      <c r="A454" s="761">
        <v>44489</v>
      </c>
      <c r="B454" s="760">
        <v>2.3686535833333799E-4</v>
      </c>
      <c r="C454" s="760">
        <v>2.5365899864593366E-4</v>
      </c>
      <c r="D454" s="760">
        <v>2.3686535833333799E-4</v>
      </c>
      <c r="E454" s="760">
        <v>2.5961732738077892E-4</v>
      </c>
      <c r="F454" s="760">
        <v>3.1509547767094581E-4</v>
      </c>
      <c r="G454" s="760">
        <v>6.7425983127034073E-5</v>
      </c>
      <c r="H454" s="760">
        <v>-9.628344951441159E-4</v>
      </c>
      <c r="I454" s="760">
        <v>2.3657407725807822E-4</v>
      </c>
      <c r="J454" s="760">
        <v>2.3686535833333799E-4</v>
      </c>
      <c r="K454" s="760">
        <v>3.5782159868569252E-4</v>
      </c>
      <c r="L454" s="760">
        <v>4.0927690091474567E-4</v>
      </c>
      <c r="M454" s="760">
        <v>-1.2640027570282042E-3</v>
      </c>
      <c r="N454" s="760">
        <v>-2.5427996968210298E-3</v>
      </c>
      <c r="O454" s="760">
        <v>1.8986851212572375E-3</v>
      </c>
      <c r="P454" s="760">
        <v>-1.8917798459416879E-5</v>
      </c>
      <c r="Q454" s="760">
        <v>3.8745643746529446E-4</v>
      </c>
      <c r="R454" s="760">
        <v>2.3686535833333799E-4</v>
      </c>
      <c r="S454" s="760">
        <v>-1.2270048349539708E-3</v>
      </c>
      <c r="T454" s="760">
        <v>2.3686535833333799E-4</v>
      </c>
      <c r="U454" s="760">
        <v>2.3686535833333799E-4</v>
      </c>
      <c r="V454" s="760">
        <v>2.2024568320948568E-3</v>
      </c>
      <c r="W454" s="760">
        <v>-9.2436139548751628E-3</v>
      </c>
    </row>
    <row r="455" spans="1:23" s="760" customFormat="1">
      <c r="A455" s="761">
        <v>44490</v>
      </c>
      <c r="B455" s="760">
        <v>2.3686535833333799E-4</v>
      </c>
      <c r="C455" s="760">
        <v>2.2966086486420068E-4</v>
      </c>
      <c r="D455" s="760">
        <v>2.3686535833333799E-4</v>
      </c>
      <c r="E455" s="760">
        <v>2.6563746905039487E-4</v>
      </c>
      <c r="F455" s="760">
        <v>3.4766230511262819E-4</v>
      </c>
      <c r="G455" s="760">
        <v>2.0750820106885115E-4</v>
      </c>
      <c r="H455" s="760">
        <v>4.1858029337049629E-4</v>
      </c>
      <c r="I455" s="760">
        <v>3.5294371097860378E-4</v>
      </c>
      <c r="J455" s="760">
        <v>2.3686535833333799E-4</v>
      </c>
      <c r="K455" s="760">
        <v>4.5490463383557334E-4</v>
      </c>
      <c r="L455" s="760">
        <v>6.4778751174854321E-4</v>
      </c>
      <c r="M455" s="760">
        <v>-1.6116945559710993E-3</v>
      </c>
      <c r="N455" s="760">
        <v>9.5217544584786928E-3</v>
      </c>
      <c r="O455" s="760">
        <v>1.8642505344976801E-3</v>
      </c>
      <c r="P455" s="760">
        <v>1.3210278319284452E-3</v>
      </c>
      <c r="Q455" s="760">
        <v>-5.6648850768917791E-3</v>
      </c>
      <c r="R455" s="760">
        <v>2.3686535833333799E-4</v>
      </c>
      <c r="S455" s="760">
        <v>-2.9491392851972664E-2</v>
      </c>
      <c r="T455" s="760">
        <v>2.3686535833333799E-4</v>
      </c>
      <c r="U455" s="760">
        <v>2.3686535833333799E-4</v>
      </c>
      <c r="V455" s="760">
        <v>2.2278230436514335E-3</v>
      </c>
      <c r="W455" s="760">
        <v>1.8459069020866581E-2</v>
      </c>
    </row>
    <row r="456" spans="1:23" s="760" customFormat="1">
      <c r="A456" s="761">
        <v>44491</v>
      </c>
      <c r="B456" s="760">
        <v>2.3686535833333799E-4</v>
      </c>
      <c r="C456" s="760">
        <v>2.4774873026611743E-4</v>
      </c>
      <c r="D456" s="760">
        <v>2.3686535833333799E-4</v>
      </c>
      <c r="E456" s="760">
        <v>2.8825076599470201E-4</v>
      </c>
      <c r="F456" s="760">
        <v>3.6018243979807352E-4</v>
      </c>
      <c r="G456" s="760">
        <v>1.3406592748155255E-4</v>
      </c>
      <c r="H456" s="760">
        <v>-7.3267599517168325E-4</v>
      </c>
      <c r="I456" s="760">
        <v>2.3359379331466812E-4</v>
      </c>
      <c r="J456" s="760">
        <v>2.3686535833333799E-4</v>
      </c>
      <c r="K456" s="760">
        <v>2.5292516620734062E-4</v>
      </c>
      <c r="L456" s="760">
        <v>6.2287665687188465E-4</v>
      </c>
      <c r="M456" s="760">
        <v>-2.9198106832648563E-3</v>
      </c>
      <c r="N456" s="760">
        <v>-4.0948867728308747E-3</v>
      </c>
      <c r="O456" s="760">
        <v>-1.0319075981014558E-3</v>
      </c>
      <c r="P456" s="760">
        <v>-3.625489006086724E-3</v>
      </c>
      <c r="Q456" s="760">
        <v>-2.9992292371439078E-3</v>
      </c>
      <c r="R456" s="760">
        <v>2.3686535833333799E-4</v>
      </c>
      <c r="S456" s="760">
        <v>-1.2335297193389216E-2</v>
      </c>
      <c r="T456" s="760">
        <v>2.3686535833333799E-4</v>
      </c>
      <c r="U456" s="760">
        <v>2.3686535833333799E-4</v>
      </c>
      <c r="V456" s="760">
        <v>-7.2251560943359383E-4</v>
      </c>
      <c r="W456" s="760">
        <v>4.7281323877068626E-3</v>
      </c>
    </row>
    <row r="457" spans="1:23" s="760" customFormat="1">
      <c r="A457" s="761">
        <v>44494</v>
      </c>
      <c r="B457" s="760">
        <v>2.3686535833333799E-4</v>
      </c>
      <c r="C457" s="760">
        <v>2.4077837395641843E-4</v>
      </c>
      <c r="D457" s="760">
        <v>2.3686535833333799E-4</v>
      </c>
      <c r="E457" s="760">
        <v>3.1637605608469954E-4</v>
      </c>
      <c r="F457" s="760">
        <v>3.6389464202746247E-4</v>
      </c>
      <c r="G457" s="760">
        <v>2.4637864578624935E-4</v>
      </c>
      <c r="H457" s="760">
        <v>1.8318647261361676E-4</v>
      </c>
      <c r="I457" s="760">
        <v>-2.363794582949108E-5</v>
      </c>
      <c r="J457" s="760">
        <v>2.3686535833333799E-4</v>
      </c>
      <c r="K457" s="760">
        <v>5.2320342799450081E-4</v>
      </c>
      <c r="L457" s="760">
        <v>4.9322399813256368E-5</v>
      </c>
      <c r="M457" s="760">
        <v>-6.6602133236171035E-5</v>
      </c>
      <c r="N457" s="760">
        <v>-4.297072010740477E-3</v>
      </c>
      <c r="O457" s="760">
        <v>2.5405419138064822E-3</v>
      </c>
      <c r="P457" s="760">
        <v>1.5703585649462504E-4</v>
      </c>
      <c r="Q457" s="760">
        <v>4.694853395388332E-4</v>
      </c>
      <c r="R457" s="760">
        <v>2.3686535833333799E-4</v>
      </c>
      <c r="S457" s="760">
        <v>2.150536941885095E-2</v>
      </c>
      <c r="T457" s="760">
        <v>2.3686535833333799E-4</v>
      </c>
      <c r="U457" s="760">
        <v>2.3686535833333799E-4</v>
      </c>
      <c r="V457" s="760">
        <v>7.7396055021954346E-3</v>
      </c>
      <c r="W457" s="760">
        <v>-2.3039215686274428E-2</v>
      </c>
    </row>
    <row r="458" spans="1:23" s="760" customFormat="1">
      <c r="A458" s="761">
        <v>44495</v>
      </c>
      <c r="B458" s="760">
        <v>2.3686535833333799E-4</v>
      </c>
      <c r="C458" s="760">
        <v>2.3597162503818936E-4</v>
      </c>
      <c r="D458" s="760">
        <v>2.3686535833333799E-4</v>
      </c>
      <c r="E458" s="760">
        <v>2.8254726031451405E-4</v>
      </c>
      <c r="F458" s="760">
        <v>3.4049726551921289E-4</v>
      </c>
      <c r="G458" s="760">
        <v>1.7669008558995891E-4</v>
      </c>
      <c r="H458" s="760">
        <v>-2.3641678129304733E-4</v>
      </c>
      <c r="I458" s="760">
        <v>-1.1461926065348127E-4</v>
      </c>
      <c r="J458" s="760">
        <v>2.3686535833333799E-4</v>
      </c>
      <c r="K458" s="760">
        <v>3.5181284384333544E-4</v>
      </c>
      <c r="L458" s="760">
        <v>5.3716093086353389E-4</v>
      </c>
      <c r="M458" s="760">
        <v>-1.791496529199077E-3</v>
      </c>
      <c r="N458" s="760">
        <v>2.0661256921794546E-5</v>
      </c>
      <c r="O458" s="760">
        <v>4.7662720473784503E-4</v>
      </c>
      <c r="P458" s="760">
        <v>-1.1870634842936489E-4</v>
      </c>
      <c r="Q458" s="760">
        <v>-3.2942860079733238E-3</v>
      </c>
      <c r="R458" s="760">
        <v>2.3686535833333799E-4</v>
      </c>
      <c r="S458" s="760">
        <v>-2.4813801130212809E-2</v>
      </c>
      <c r="T458" s="760">
        <v>2.3686535833333799E-4</v>
      </c>
      <c r="U458" s="760">
        <v>2.3686535833333799E-4</v>
      </c>
      <c r="V458" s="760">
        <v>-4.899397333124611E-5</v>
      </c>
      <c r="W458" s="760">
        <v>1.1640742599096754E-2</v>
      </c>
    </row>
    <row r="459" spans="1:23" s="760" customFormat="1">
      <c r="A459" s="761">
        <v>44496</v>
      </c>
      <c r="B459" s="760">
        <v>2.3686535833333799E-4</v>
      </c>
      <c r="C459" s="760">
        <v>2.4144051508212527E-4</v>
      </c>
      <c r="D459" s="760">
        <v>2.3686535833333799E-4</v>
      </c>
      <c r="E459" s="760">
        <v>2.3603444444564303E-4</v>
      </c>
      <c r="F459" s="760">
        <v>3.1133939010019596E-4</v>
      </c>
      <c r="G459" s="760">
        <v>3.2711833449594607E-4</v>
      </c>
      <c r="H459" s="760">
        <v>-1.5749267916076448E-4</v>
      </c>
      <c r="I459" s="760">
        <v>5.5456057809188941E-4</v>
      </c>
      <c r="J459" s="760">
        <v>2.3686535833333799E-4</v>
      </c>
      <c r="K459" s="760">
        <v>4.0102211229031681E-4</v>
      </c>
      <c r="L459" s="760">
        <v>2.2220390259253264E-4</v>
      </c>
      <c r="M459" s="760">
        <v>-3.7544465403580585E-3</v>
      </c>
      <c r="N459" s="760">
        <v>-9.6161125015085114E-3</v>
      </c>
      <c r="O459" s="760">
        <v>-1.2470474239093532E-3</v>
      </c>
      <c r="P459" s="760">
        <v>-3.2682948083961882E-4</v>
      </c>
      <c r="Q459" s="760">
        <v>-1.077281987879708E-3</v>
      </c>
      <c r="R459" s="760">
        <v>2.3686535833333799E-4</v>
      </c>
      <c r="S459" s="760">
        <v>-4.1180785231166306E-3</v>
      </c>
      <c r="T459" s="760">
        <v>2.3686535833333799E-4</v>
      </c>
      <c r="U459" s="760">
        <v>2.3686535833333799E-4</v>
      </c>
      <c r="V459" s="760">
        <v>-1.9860956901233129E-3</v>
      </c>
      <c r="W459" s="760">
        <v>1.9839301656587871E-4</v>
      </c>
    </row>
    <row r="460" spans="1:23" s="760" customFormat="1">
      <c r="A460" s="761">
        <v>44497</v>
      </c>
      <c r="B460" s="760">
        <v>2.9256277950295839E-4</v>
      </c>
      <c r="C460" s="760">
        <v>2.4405754821765768E-4</v>
      </c>
      <c r="D460" s="760">
        <v>2.9256277950295839E-4</v>
      </c>
      <c r="E460" s="760">
        <v>2.9787480968335167E-4</v>
      </c>
      <c r="F460" s="760">
        <v>2.5439067044308317E-4</v>
      </c>
      <c r="G460" s="760">
        <v>-9.5783648683456235E-5</v>
      </c>
      <c r="H460" s="760">
        <v>-4.996622955952823E-4</v>
      </c>
      <c r="I460" s="760">
        <v>-3.9425976104290328E-4</v>
      </c>
      <c r="J460" s="760">
        <v>2.9256277950295839E-4</v>
      </c>
      <c r="K460" s="760">
        <v>1.8538402058676517E-4</v>
      </c>
      <c r="L460" s="760">
        <v>3.399206036409641E-4</v>
      </c>
      <c r="M460" s="760">
        <v>1.7358815532071414E-3</v>
      </c>
      <c r="N460" s="760">
        <v>5.0916662849167516E-3</v>
      </c>
      <c r="O460" s="760">
        <v>4.1817998358575359E-3</v>
      </c>
      <c r="P460" s="760">
        <v>3.2599183332704396E-3</v>
      </c>
      <c r="Q460" s="760">
        <v>-2.7554214329436055E-3</v>
      </c>
      <c r="R460" s="760">
        <v>2.9256277950295839E-4</v>
      </c>
      <c r="S460" s="760">
        <v>-1.0440504639538939E-2</v>
      </c>
      <c r="T460" s="760">
        <v>2.9256277950295839E-4</v>
      </c>
      <c r="U460" s="760">
        <v>2.9256277950295839E-4</v>
      </c>
      <c r="V460" s="760">
        <v>6.4150704651222412E-4</v>
      </c>
      <c r="W460" s="760">
        <v>5.5539026083506471E-3</v>
      </c>
    </row>
    <row r="461" spans="1:23" s="760" customFormat="1">
      <c r="A461" s="761">
        <v>44498</v>
      </c>
      <c r="B461" s="760">
        <v>2.9256277950295839E-4</v>
      </c>
      <c r="C461" s="760">
        <v>3.013737656767379E-4</v>
      </c>
      <c r="D461" s="760">
        <v>2.9256277950295839E-4</v>
      </c>
      <c r="E461" s="760">
        <v>2.8894644490895516E-4</v>
      </c>
      <c r="F461" s="760">
        <v>4.4462345275930737E-4</v>
      </c>
      <c r="G461" s="760">
        <v>6.3986612952837696E-4</v>
      </c>
      <c r="H461" s="760">
        <v>1.098964821902193E-3</v>
      </c>
      <c r="I461" s="760">
        <v>2.8639770324789815E-4</v>
      </c>
      <c r="J461" s="760">
        <v>2.9256277950295839E-4</v>
      </c>
      <c r="K461" s="760">
        <v>7.143043619029843E-3</v>
      </c>
      <c r="L461" s="760">
        <v>4.7188644050333295E-4</v>
      </c>
      <c r="M461" s="760">
        <v>1.4748902915224793E-3</v>
      </c>
      <c r="N461" s="760">
        <v>6.4411177880316917E-3</v>
      </c>
      <c r="O461" s="760">
        <v>1.142384897736104E-3</v>
      </c>
      <c r="P461" s="760">
        <v>1.9442092581862802E-3</v>
      </c>
      <c r="Q461" s="760">
        <v>-4.6306416265305961E-3</v>
      </c>
      <c r="R461" s="760">
        <v>2.9256277950295839E-4</v>
      </c>
      <c r="S461" s="760">
        <v>-1.872345031867817E-2</v>
      </c>
      <c r="T461" s="760">
        <v>2.9256277950295839E-4</v>
      </c>
      <c r="U461" s="760">
        <v>2.9256277950295839E-4</v>
      </c>
      <c r="V461" s="760">
        <v>1.1591455094453362E-2</v>
      </c>
      <c r="W461" s="760">
        <v>6.2136305355557919E-3</v>
      </c>
    </row>
    <row r="462" spans="1:23" s="760" customFormat="1">
      <c r="A462" s="761">
        <v>44501</v>
      </c>
      <c r="B462" s="760">
        <v>2.9256277950295839E-4</v>
      </c>
      <c r="C462" s="760">
        <v>3.2025870486118713E-4</v>
      </c>
      <c r="D462" s="760">
        <v>2.9256277950295839E-4</v>
      </c>
      <c r="E462" s="760">
        <v>3.0543255712234263E-4</v>
      </c>
      <c r="F462" s="760">
        <v>3.2622276758353941E-4</v>
      </c>
      <c r="G462" s="760">
        <v>2.0118587480699723E-4</v>
      </c>
      <c r="H462" s="760">
        <v>5.0356748131252793E-4</v>
      </c>
      <c r="I462" s="760">
        <v>2.9520009950512183E-4</v>
      </c>
      <c r="J462" s="760">
        <v>2.9256277950295839E-4</v>
      </c>
      <c r="K462" s="760">
        <v>8.1724958381168555E-4</v>
      </c>
      <c r="L462" s="760">
        <v>3.3892424428838552E-4</v>
      </c>
      <c r="M462" s="760">
        <v>4.9877095311137154E-3</v>
      </c>
      <c r="N462" s="760">
        <v>3.6087584614998836E-3</v>
      </c>
      <c r="O462" s="760">
        <v>1.6998140241366588E-3</v>
      </c>
      <c r="P462" s="760">
        <v>9.4753689313420431E-4</v>
      </c>
      <c r="Q462" s="760">
        <v>-1.5951067693457111E-3</v>
      </c>
      <c r="R462" s="760">
        <v>2.9256277950295839E-4</v>
      </c>
      <c r="S462" s="760">
        <v>2.4052876012343072E-2</v>
      </c>
      <c r="T462" s="760">
        <v>2.9256277950295839E-4</v>
      </c>
      <c r="U462" s="760">
        <v>2.9256277950295839E-4</v>
      </c>
      <c r="V462" s="760">
        <v>-5.1462991797779356E-4</v>
      </c>
      <c r="W462" s="760">
        <v>1.499705940011764E-2</v>
      </c>
    </row>
    <row r="463" spans="1:23" s="760" customFormat="1">
      <c r="A463" s="761">
        <v>44503</v>
      </c>
      <c r="B463" s="760">
        <v>2.9256277950295839E-4</v>
      </c>
      <c r="C463" s="760">
        <v>2.8885622849483816E-4</v>
      </c>
      <c r="D463" s="760">
        <v>2.9256277950295839E-4</v>
      </c>
      <c r="E463" s="760">
        <v>2.9374413339966488E-4</v>
      </c>
      <c r="F463" s="760">
        <v>3.1913944398431759E-4</v>
      </c>
      <c r="G463" s="760">
        <v>4.920211075560843E-4</v>
      </c>
      <c r="H463" s="760">
        <v>1.0463142285663807E-3</v>
      </c>
      <c r="I463" s="760">
        <v>3.4858675859283927E-4</v>
      </c>
      <c r="J463" s="760">
        <v>2.9256277950295839E-4</v>
      </c>
      <c r="K463" s="760">
        <v>5.4124871988903145E-4</v>
      </c>
      <c r="L463" s="760">
        <v>2.8955653028051032E-4</v>
      </c>
      <c r="M463" s="760">
        <v>-2.648209085811204E-3</v>
      </c>
      <c r="N463" s="760">
        <v>4.4986417406511769E-4</v>
      </c>
      <c r="O463" s="760">
        <v>6.048827848719851E-3</v>
      </c>
      <c r="P463" s="760">
        <v>2.0008473054347053E-3</v>
      </c>
      <c r="Q463" s="760">
        <v>3.2332867975310986E-3</v>
      </c>
      <c r="R463" s="760">
        <v>2.9256277950295839E-4</v>
      </c>
      <c r="S463" s="760">
        <v>6.9873252107786055E-3</v>
      </c>
      <c r="T463" s="760">
        <v>2.9256277950295839E-4</v>
      </c>
      <c r="U463" s="760">
        <v>2.9256277950295839E-4</v>
      </c>
      <c r="V463" s="760">
        <v>1.0196380832996788E-2</v>
      </c>
      <c r="W463" s="760">
        <v>-1.371318203766303E-2</v>
      </c>
    </row>
    <row r="464" spans="1:23" s="760" customFormat="1">
      <c r="A464" s="761">
        <v>44504</v>
      </c>
      <c r="B464" s="760">
        <v>2.9256277950295839E-4</v>
      </c>
      <c r="C464" s="760">
        <v>2.9463447180222424E-4</v>
      </c>
      <c r="D464" s="760">
        <v>2.9256277950295839E-4</v>
      </c>
      <c r="E464" s="760">
        <v>2.7820219558938319E-4</v>
      </c>
      <c r="F464" s="760">
        <v>3.6517501453547929E-4</v>
      </c>
      <c r="G464" s="760">
        <v>2.7429019005253963E-4</v>
      </c>
      <c r="H464" s="760">
        <v>-3.0736295180378015E-4</v>
      </c>
      <c r="I464" s="760">
        <v>2.7038782804456041E-4</v>
      </c>
      <c r="J464" s="760">
        <v>2.9256277950295839E-4</v>
      </c>
      <c r="K464" s="760">
        <v>4.6420790076528995E-4</v>
      </c>
      <c r="L464" s="760">
        <v>2.5423153780623764E-4</v>
      </c>
      <c r="M464" s="760">
        <v>-2.7018250960985091E-3</v>
      </c>
      <c r="N464" s="760">
        <v>-4.2436893009897281E-3</v>
      </c>
      <c r="O464" s="760">
        <v>2.248081461396767E-3</v>
      </c>
      <c r="P464" s="760">
        <v>1.0186985630560308E-3</v>
      </c>
      <c r="Q464" s="760">
        <v>-1.2252978166606976E-3</v>
      </c>
      <c r="R464" s="760">
        <v>2.9256277950295839E-4</v>
      </c>
      <c r="S464" s="760">
        <v>-1.8131430503476875E-2</v>
      </c>
      <c r="T464" s="760">
        <v>2.9256277950295839E-4</v>
      </c>
      <c r="U464" s="760">
        <v>2.9256277950295839E-4</v>
      </c>
      <c r="V464" s="760">
        <v>3.9485502654308391E-3</v>
      </c>
      <c r="W464" s="760">
        <v>-1.7330852834622545E-2</v>
      </c>
    </row>
    <row r="465" spans="1:23" s="760" customFormat="1">
      <c r="A465" s="761">
        <v>44505</v>
      </c>
      <c r="B465" s="760">
        <v>2.9256277950295839E-4</v>
      </c>
      <c r="C465" s="760">
        <v>2.9652972324845095E-4</v>
      </c>
      <c r="D465" s="760">
        <v>2.9256277950295839E-4</v>
      </c>
      <c r="E465" s="760">
        <v>3.0682023865757913E-4</v>
      </c>
      <c r="F465" s="760">
        <v>2.9266151479689917E-4</v>
      </c>
      <c r="G465" s="760">
        <v>7.2850027570936504E-4</v>
      </c>
      <c r="H465" s="760">
        <v>6.9049625219164135E-4</v>
      </c>
      <c r="I465" s="760">
        <v>2.5713758105094797E-4</v>
      </c>
      <c r="J465" s="760">
        <v>2.9256277950295839E-4</v>
      </c>
      <c r="K465" s="760">
        <v>4.2385317592463778E-4</v>
      </c>
      <c r="L465" s="760">
        <v>6.399214455656832E-4</v>
      </c>
      <c r="M465" s="760">
        <v>-5.9336927771214132E-4</v>
      </c>
      <c r="N465" s="760">
        <v>-9.5760350728484323E-3</v>
      </c>
      <c r="O465" s="760">
        <v>4.0115377543676889E-3</v>
      </c>
      <c r="P465" s="760">
        <v>-5.2010760550835755E-5</v>
      </c>
      <c r="Q465" s="760">
        <v>4.4304927583291853E-3</v>
      </c>
      <c r="R465" s="760">
        <v>2.9256277950295839E-4</v>
      </c>
      <c r="S465" s="760">
        <v>1.664313209153101E-2</v>
      </c>
      <c r="T465" s="760">
        <v>2.9256277950295839E-4</v>
      </c>
      <c r="U465" s="760">
        <v>2.9256277950295839E-4</v>
      </c>
      <c r="V465" s="760">
        <v>3.4403419481685571E-3</v>
      </c>
      <c r="W465" s="760">
        <v>-1.1060183339976049E-2</v>
      </c>
    </row>
    <row r="466" spans="1:23" s="760" customFormat="1">
      <c r="A466" s="761">
        <v>44508</v>
      </c>
      <c r="B466" s="760">
        <v>2.9256277950295839E-4</v>
      </c>
      <c r="C466" s="760">
        <v>2.954080205905818E-4</v>
      </c>
      <c r="D466" s="760">
        <v>2.9256277950295839E-4</v>
      </c>
      <c r="E466" s="760">
        <v>3.1003612306990114E-4</v>
      </c>
      <c r="F466" s="760">
        <v>2.9652345530495339E-4</v>
      </c>
      <c r="G466" s="760">
        <v>3.860107321436157E-4</v>
      </c>
      <c r="H466" s="760">
        <v>4.9886566340262561E-4</v>
      </c>
      <c r="I466" s="760">
        <v>2.7765549348024443E-4</v>
      </c>
      <c r="J466" s="760">
        <v>2.9256277950295839E-4</v>
      </c>
      <c r="K466" s="760">
        <v>7.2242947457645812E-4</v>
      </c>
      <c r="L466" s="760">
        <v>2.6045274151109687E-4</v>
      </c>
      <c r="M466" s="760">
        <v>2.5861407158789262E-4</v>
      </c>
      <c r="N466" s="760">
        <v>-3.2409142292700865E-3</v>
      </c>
      <c r="O466" s="760">
        <v>1.7307347260020478E-4</v>
      </c>
      <c r="P466" s="760">
        <v>5.6294220076491541E-4</v>
      </c>
      <c r="Q466" s="760">
        <v>-3.4679959531814797E-3</v>
      </c>
      <c r="R466" s="760">
        <v>2.9256277950295839E-4</v>
      </c>
      <c r="S466" s="760">
        <v>-3.8996040317125225E-3</v>
      </c>
      <c r="T466" s="760">
        <v>2.9256277950295839E-4</v>
      </c>
      <c r="U466" s="760">
        <v>2.9256277950295839E-4</v>
      </c>
      <c r="V466" s="760">
        <v>1.6365648856180304E-3</v>
      </c>
      <c r="W466" s="760">
        <v>-6.0453400503778232E-3</v>
      </c>
    </row>
    <row r="467" spans="1:23" s="760" customFormat="1">
      <c r="A467" s="761">
        <v>44509</v>
      </c>
      <c r="B467" s="760">
        <v>2.9256277950295839E-4</v>
      </c>
      <c r="C467" s="760">
        <v>2.9368441568378145E-4</v>
      </c>
      <c r="D467" s="760">
        <v>2.9256277950295839E-4</v>
      </c>
      <c r="E467" s="760">
        <v>2.8953472596793262E-4</v>
      </c>
      <c r="F467" s="760">
        <v>3.5027846317281508E-4</v>
      </c>
      <c r="G467" s="760">
        <v>4.6273560332510399E-4</v>
      </c>
      <c r="H467" s="760">
        <v>9.3059625263758328E-4</v>
      </c>
      <c r="I467" s="760">
        <v>2.978823464421243E-4</v>
      </c>
      <c r="J467" s="760">
        <v>2.9256277950295839E-4</v>
      </c>
      <c r="K467" s="760">
        <v>5.6774933658365612E-4</v>
      </c>
      <c r="L467" s="760">
        <v>4.4409296076253213E-4</v>
      </c>
      <c r="M467" s="760">
        <v>-2.8848098339046002E-3</v>
      </c>
      <c r="N467" s="760">
        <v>-7.4156823361308799E-3</v>
      </c>
      <c r="O467" s="760">
        <v>-1.3938735184140238E-3</v>
      </c>
      <c r="P467" s="760">
        <v>-3.1691961555612158E-3</v>
      </c>
      <c r="Q467" s="760">
        <v>3.799754193567928E-3</v>
      </c>
      <c r="R467" s="760">
        <v>2.9256277950295839E-4</v>
      </c>
      <c r="S467" s="760">
        <v>7.2448577387318469E-3</v>
      </c>
      <c r="T467" s="760">
        <v>2.9256277950295839E-4</v>
      </c>
      <c r="U467" s="760">
        <v>2.9256277950295839E-4</v>
      </c>
      <c r="V467" s="760">
        <v>-2.7407459489843244E-3</v>
      </c>
      <c r="W467" s="760">
        <v>6.2848454130763898E-3</v>
      </c>
    </row>
    <row r="468" spans="1:23" s="760" customFormat="1">
      <c r="A468" s="761">
        <v>44510</v>
      </c>
      <c r="B468" s="760">
        <v>2.9256277950295839E-4</v>
      </c>
      <c r="C468" s="760">
        <v>3.034995957214015E-4</v>
      </c>
      <c r="D468" s="760">
        <v>2.9256277950295839E-4</v>
      </c>
      <c r="E468" s="760">
        <v>2.982722812425731E-4</v>
      </c>
      <c r="F468" s="760">
        <v>3.4486975255831886E-4</v>
      </c>
      <c r="G468" s="760">
        <v>4.1030139994835402E-4</v>
      </c>
      <c r="H468" s="760">
        <v>1.7551757899325615E-4</v>
      </c>
      <c r="I468" s="760">
        <v>3.4268669293080478E-4</v>
      </c>
      <c r="J468" s="760">
        <v>2.9256277950295839E-4</v>
      </c>
      <c r="K468" s="760">
        <v>4.5153296236088991E-4</v>
      </c>
      <c r="L468" s="760">
        <v>2.0845812623560001E-4</v>
      </c>
      <c r="M468" s="760">
        <v>3.237798571079864E-3</v>
      </c>
      <c r="N468" s="760">
        <v>1.2767602107265352E-2</v>
      </c>
      <c r="O468" s="760">
        <v>-2.6745250823501099E-3</v>
      </c>
      <c r="P468" s="760">
        <v>5.1457993137500324E-3</v>
      </c>
      <c r="Q468" s="760">
        <v>-1.9502485621665233E-3</v>
      </c>
      <c r="R468" s="760">
        <v>2.9256277950295839E-4</v>
      </c>
      <c r="S468" s="760">
        <v>7.7656553598786093E-3</v>
      </c>
      <c r="T468" s="760">
        <v>2.9256277950295839E-4</v>
      </c>
      <c r="U468" s="760">
        <v>2.9256277950295839E-4</v>
      </c>
      <c r="V468" s="760">
        <v>-6.8341452005693526E-3</v>
      </c>
      <c r="W468" s="760">
        <v>-1.0375742923340425E-2</v>
      </c>
    </row>
    <row r="469" spans="1:23" s="760" customFormat="1">
      <c r="A469" s="761">
        <v>44511</v>
      </c>
      <c r="B469" s="760">
        <v>2.9256277950295839E-4</v>
      </c>
      <c r="C469" s="760">
        <v>2.9333696446864899E-4</v>
      </c>
      <c r="D469" s="760">
        <v>2.9256277950295839E-4</v>
      </c>
      <c r="E469" s="760">
        <v>2.8715992768635346E-4</v>
      </c>
      <c r="F469" s="760">
        <v>3.4035166670021155E-4</v>
      </c>
      <c r="G469" s="760">
        <v>6.3906197335161785E-4</v>
      </c>
      <c r="H469" s="760">
        <v>4.3243293565642382E-4</v>
      </c>
      <c r="I469" s="760">
        <v>4.1651235205431014E-4</v>
      </c>
      <c r="J469" s="760">
        <v>2.9256277950295839E-4</v>
      </c>
      <c r="K469" s="760">
        <v>2.0207977873432093E-4</v>
      </c>
      <c r="L469" s="760">
        <v>3.9253303437836173E-4</v>
      </c>
      <c r="M469" s="760">
        <v>4.8490271139132179E-3</v>
      </c>
      <c r="N469" s="760">
        <v>3.6067949841160907E-3</v>
      </c>
      <c r="O469" s="760">
        <v>1.6243211405635449E-3</v>
      </c>
      <c r="P469" s="760">
        <v>-8.3027299299487378E-4</v>
      </c>
      <c r="Q469" s="760">
        <v>5.4448054736817575E-3</v>
      </c>
      <c r="R469" s="760">
        <v>2.9256277950295839E-4</v>
      </c>
      <c r="S469" s="760">
        <v>1.672879945450334E-2</v>
      </c>
      <c r="T469" s="760">
        <v>2.9256277950295839E-4</v>
      </c>
      <c r="U469" s="760">
        <v>2.9256277950295839E-4</v>
      </c>
      <c r="V469" s="760">
        <v>-1.6631292490743022E-4</v>
      </c>
      <c r="W469" s="760">
        <v>1.791530944625408E-2</v>
      </c>
    </row>
    <row r="470" spans="1:23" s="760" customFormat="1">
      <c r="A470" s="761">
        <v>44512</v>
      </c>
      <c r="B470" s="760">
        <v>2.9256277950295839E-4</v>
      </c>
      <c r="C470" s="760">
        <v>3.0185572432217533E-4</v>
      </c>
      <c r="D470" s="760">
        <v>2.9256277950295839E-4</v>
      </c>
      <c r="E470" s="760">
        <v>3.2840342487294727E-4</v>
      </c>
      <c r="F470" s="760">
        <v>3.3885670808375679E-4</v>
      </c>
      <c r="G470" s="760">
        <v>3.3087783230323353E-4</v>
      </c>
      <c r="H470" s="760">
        <v>9.7755531143794983E-4</v>
      </c>
      <c r="I470" s="760">
        <v>3.1885514739582455E-4</v>
      </c>
      <c r="J470" s="760">
        <v>2.9256277950295839E-4</v>
      </c>
      <c r="K470" s="760">
        <v>4.9226650307754305E-4</v>
      </c>
      <c r="L470" s="760">
        <v>2.944414410297469E-4</v>
      </c>
      <c r="M470" s="760">
        <v>1.4062845352851294E-3</v>
      </c>
      <c r="N470" s="760">
        <v>3.2479294618743548E-3</v>
      </c>
      <c r="O470" s="760">
        <v>2.270467896751116E-3</v>
      </c>
      <c r="P470" s="760">
        <v>1.6810724491678197E-3</v>
      </c>
      <c r="Q470" s="760">
        <v>-4.2447952806388134E-3</v>
      </c>
      <c r="R470" s="760">
        <v>2.9256277950295839E-4</v>
      </c>
      <c r="S470" s="760">
        <v>-1.2687098533032515E-2</v>
      </c>
      <c r="T470" s="760">
        <v>2.9256277950295839E-4</v>
      </c>
      <c r="U470" s="760">
        <v>2.9256277950295839E-4</v>
      </c>
      <c r="V470" s="760">
        <v>7.1822125390232916E-3</v>
      </c>
      <c r="W470" s="760">
        <v>6.5999999999999392E-3</v>
      </c>
    </row>
    <row r="471" spans="1:23" s="760" customFormat="1">
      <c r="A471" s="761">
        <v>44516</v>
      </c>
      <c r="B471" s="760">
        <v>2.9256277950295839E-4</v>
      </c>
      <c r="C471" s="760">
        <v>2.9797967372591216E-4</v>
      </c>
      <c r="D471" s="760">
        <v>2.9256277950295839E-4</v>
      </c>
      <c r="E471" s="760">
        <v>2.8918657050613916E-4</v>
      </c>
      <c r="F471" s="760">
        <v>3.5001857982019935E-4</v>
      </c>
      <c r="G471" s="760">
        <v>3.6950702845572891E-4</v>
      </c>
      <c r="H471" s="760">
        <v>4.192735690315974E-4</v>
      </c>
      <c r="I471" s="760">
        <v>3.1126417368532167E-4</v>
      </c>
      <c r="J471" s="760">
        <v>2.9256277950295839E-4</v>
      </c>
      <c r="K471" s="760">
        <v>9.4727728523658072E-4</v>
      </c>
      <c r="L471" s="760">
        <v>4.2399585981778287E-4</v>
      </c>
      <c r="M471" s="760">
        <v>1.2331677910424332E-3</v>
      </c>
      <c r="N471" s="760">
        <v>6.4439345591085218E-3</v>
      </c>
      <c r="O471" s="760">
        <v>1.0675606582990493E-3</v>
      </c>
      <c r="P471" s="760">
        <v>2.4319732923334669E-3</v>
      </c>
      <c r="Q471" s="760">
        <v>-5.0682809560974595E-3</v>
      </c>
      <c r="R471" s="760">
        <v>2.9256277950295839E-4</v>
      </c>
      <c r="S471" s="760">
        <v>-2.4797338978235217E-2</v>
      </c>
      <c r="T471" s="760">
        <v>2.9256277950295839E-4</v>
      </c>
      <c r="U471" s="760">
        <v>2.9256277950295839E-4</v>
      </c>
      <c r="V471" s="760">
        <v>5.0231306047905377E-3</v>
      </c>
      <c r="W471" s="760">
        <v>1.3212795549374157E-2</v>
      </c>
    </row>
    <row r="472" spans="1:23" s="760" customFormat="1">
      <c r="A472" s="761">
        <v>44517</v>
      </c>
      <c r="B472" s="760">
        <v>2.9256277950295839E-4</v>
      </c>
      <c r="C472" s="760">
        <v>2.9737493096648748E-4</v>
      </c>
      <c r="D472" s="760">
        <v>2.9256277950295839E-4</v>
      </c>
      <c r="E472" s="760">
        <v>2.857989319160481E-4</v>
      </c>
      <c r="F472" s="760">
        <v>3.2884591453496981E-4</v>
      </c>
      <c r="G472" s="760">
        <v>3.6043415932840439E-4</v>
      </c>
      <c r="H472" s="760">
        <v>3.6612983112505049E-4</v>
      </c>
      <c r="I472" s="760">
        <v>3.1764997091499048E-4</v>
      </c>
      <c r="J472" s="760">
        <v>2.9256277950295839E-4</v>
      </c>
      <c r="K472" s="760">
        <v>4.2821463523479153E-4</v>
      </c>
      <c r="L472" s="760">
        <v>4.8115071778775942E-4</v>
      </c>
      <c r="M472" s="760">
        <v>-9.2854758215710209E-4</v>
      </c>
      <c r="N472" s="760">
        <v>-6.1145171966225931E-4</v>
      </c>
      <c r="O472" s="760">
        <v>-1.3476996316428291E-3</v>
      </c>
      <c r="P472" s="760">
        <v>-8.2122515015947695E-4</v>
      </c>
      <c r="Q472" s="760">
        <v>-6.7048586433287038E-3</v>
      </c>
      <c r="R472" s="760">
        <v>2.9256277950295839E-4</v>
      </c>
      <c r="S472" s="760">
        <v>-1.9188533534738927E-2</v>
      </c>
      <c r="T472" s="760">
        <v>2.9256277950295839E-4</v>
      </c>
      <c r="U472" s="760">
        <v>2.9256277950295839E-4</v>
      </c>
      <c r="V472" s="760">
        <v>-2.1994647684253632E-3</v>
      </c>
      <c r="W472" s="760">
        <v>-3.5297578193940526E-2</v>
      </c>
    </row>
    <row r="473" spans="1:23" s="760" customFormat="1">
      <c r="A473" s="761">
        <v>44518</v>
      </c>
      <c r="B473" s="760">
        <v>2.9256277950295839E-4</v>
      </c>
      <c r="C473" s="760">
        <v>2.9453546444258016E-4</v>
      </c>
      <c r="D473" s="760">
        <v>2.9256277950295839E-4</v>
      </c>
      <c r="E473" s="760">
        <v>3.1544508310288322E-4</v>
      </c>
      <c r="F473" s="760">
        <v>3.0094872936614614E-4</v>
      </c>
      <c r="G473" s="760">
        <v>2.9777214326709434E-4</v>
      </c>
      <c r="H473" s="760">
        <v>-1.1476848905962456E-3</v>
      </c>
      <c r="I473" s="760">
        <v>3.0951681604585168E-4</v>
      </c>
      <c r="J473" s="760">
        <v>2.9256277950295839E-4</v>
      </c>
      <c r="K473" s="760">
        <v>4.6989001596675628E-4</v>
      </c>
      <c r="L473" s="760">
        <v>3.1630977491325929E-4</v>
      </c>
      <c r="M473" s="760">
        <v>2.3045050400249956E-4</v>
      </c>
      <c r="N473" s="760">
        <v>-5.5983277337956494E-4</v>
      </c>
      <c r="O473" s="760">
        <v>2.2146078349363219E-3</v>
      </c>
      <c r="P473" s="760">
        <v>9.7945577952951446E-4</v>
      </c>
      <c r="Q473" s="760">
        <v>2.70489516700545E-3</v>
      </c>
      <c r="R473" s="760">
        <v>2.9256277950295839E-4</v>
      </c>
      <c r="S473" s="760">
        <v>-4.8628015584246675E-3</v>
      </c>
      <c r="T473" s="760">
        <v>2.9256277950295839E-4</v>
      </c>
      <c r="U473" s="760">
        <v>2.9256277950295839E-4</v>
      </c>
      <c r="V473" s="760">
        <v>2.8409730203151629E-3</v>
      </c>
      <c r="W473" s="760">
        <v>6.3014533997358679E-3</v>
      </c>
    </row>
    <row r="474" spans="1:23" s="760" customFormat="1">
      <c r="A474" s="761">
        <v>44519</v>
      </c>
      <c r="B474" s="760">
        <v>2.9256277950295839E-4</v>
      </c>
      <c r="C474" s="760">
        <v>3.0218381955182672E-4</v>
      </c>
      <c r="D474" s="760">
        <v>2.9256277950295839E-4</v>
      </c>
      <c r="E474" s="760">
        <v>3.4286267771910239E-4</v>
      </c>
      <c r="F474" s="760">
        <v>3.4703811196501455E-4</v>
      </c>
      <c r="G474" s="760">
        <v>4.5024629588685805E-4</v>
      </c>
      <c r="H474" s="760">
        <v>7.6817236820758694E-4</v>
      </c>
      <c r="I474" s="760">
        <v>3.0193873134809479E-4</v>
      </c>
      <c r="J474" s="760">
        <v>2.9256277950295839E-4</v>
      </c>
      <c r="K474" s="760">
        <v>4.8922943795792762E-4</v>
      </c>
      <c r="L474" s="760">
        <v>4.1209774631023599E-4</v>
      </c>
      <c r="M474" s="760">
        <v>-3.014628796331742E-4</v>
      </c>
      <c r="N474" s="760">
        <v>2.2960440993795572E-3</v>
      </c>
      <c r="O474" s="760">
        <v>-2.1130424907589429E-6</v>
      </c>
      <c r="P474" s="760">
        <v>-1.094108173720798E-3</v>
      </c>
      <c r="Q474" s="760">
        <v>2.5945264775604215E-3</v>
      </c>
      <c r="R474" s="760">
        <v>2.9256277950295839E-4</v>
      </c>
      <c r="S474" s="760">
        <v>6.6580568302985199E-3</v>
      </c>
      <c r="T474" s="760">
        <v>2.9256277950295839E-4</v>
      </c>
      <c r="U474" s="760">
        <v>2.9256277950295839E-4</v>
      </c>
      <c r="V474" s="760">
        <v>-3.7054798804947442E-4</v>
      </c>
      <c r="W474" s="760">
        <v>-6.6659933340067479E-3</v>
      </c>
    </row>
    <row r="475" spans="1:23" s="760" customFormat="1">
      <c r="A475" s="761">
        <v>44522</v>
      </c>
      <c r="B475" s="760">
        <v>2.9256277950295839E-4</v>
      </c>
      <c r="C475" s="760">
        <v>2.9917127323431103E-4</v>
      </c>
      <c r="D475" s="760">
        <v>2.9256277950295839E-4</v>
      </c>
      <c r="E475" s="760">
        <v>3.119366091994813E-4</v>
      </c>
      <c r="F475" s="760">
        <v>2.8942716036595151E-4</v>
      </c>
      <c r="G475" s="760">
        <v>2.4994160590452452E-4</v>
      </c>
      <c r="H475" s="760">
        <v>3.2060053591465021E-5</v>
      </c>
      <c r="I475" s="760">
        <v>3.1981796829660958E-4</v>
      </c>
      <c r="J475" s="760">
        <v>2.9256277950295839E-4</v>
      </c>
      <c r="K475" s="760">
        <v>7.6315082102107468E-4</v>
      </c>
      <c r="L475" s="760">
        <v>4.2911294873504424E-4</v>
      </c>
      <c r="M475" s="760">
        <v>2.9303295587352896E-3</v>
      </c>
      <c r="N475" s="760">
        <v>1.0619292551512505E-2</v>
      </c>
      <c r="O475" s="760">
        <v>-2.0316946478105002E-3</v>
      </c>
      <c r="P475" s="760">
        <v>2.6815046719439461E-3</v>
      </c>
      <c r="Q475" s="760">
        <v>-1.9745100264091375E-3</v>
      </c>
      <c r="R475" s="760">
        <v>2.9256277950295839E-4</v>
      </c>
      <c r="S475" s="760">
        <v>-5.0763031610190357E-3</v>
      </c>
      <c r="T475" s="760">
        <v>2.9256277950295839E-4</v>
      </c>
      <c r="U475" s="760">
        <v>2.9256277950295839E-4</v>
      </c>
      <c r="V475" s="760">
        <v>-3.2896834454427815E-3</v>
      </c>
      <c r="W475" s="760">
        <v>-1.2811387900355742E-2</v>
      </c>
    </row>
    <row r="476" spans="1:23" s="760" customFormat="1">
      <c r="A476" s="761">
        <v>44523</v>
      </c>
      <c r="B476" s="760">
        <v>2.9256277950295839E-4</v>
      </c>
      <c r="C476" s="760">
        <v>3.0208807538034677E-4</v>
      </c>
      <c r="D476" s="760">
        <v>2.9256277950295839E-4</v>
      </c>
      <c r="E476" s="760">
        <v>2.9204001223170906E-4</v>
      </c>
      <c r="F476" s="760">
        <v>4.8239918231729462E-4</v>
      </c>
      <c r="G476" s="760">
        <v>2.900382999293516E-4</v>
      </c>
      <c r="H476" s="760">
        <v>2.8574349062382431E-4</v>
      </c>
      <c r="I476" s="760">
        <v>3.3056744889115031E-4</v>
      </c>
      <c r="J476" s="760">
        <v>2.9256277950295839E-4</v>
      </c>
      <c r="K476" s="760">
        <v>4.9842285522228025E-4</v>
      </c>
      <c r="L476" s="760">
        <v>2.3282483796127629E-4</v>
      </c>
      <c r="M476" s="760">
        <v>3.0818440840747474E-3</v>
      </c>
      <c r="N476" s="760">
        <v>5.2215417904695194E-3</v>
      </c>
      <c r="O476" s="760">
        <v>1.6012450010718382E-3</v>
      </c>
      <c r="P476" s="760">
        <v>4.0803305075320928E-4</v>
      </c>
      <c r="Q476" s="760">
        <v>-2.3207193386931557E-3</v>
      </c>
      <c r="R476" s="760">
        <v>2.9256277950295839E-4</v>
      </c>
      <c r="S476" s="760">
        <v>7.6721003578792413E-3</v>
      </c>
      <c r="T476" s="760">
        <v>2.9256277950295839E-4</v>
      </c>
      <c r="U476" s="760">
        <v>2.9256277950295839E-4</v>
      </c>
      <c r="V476" s="760">
        <v>1.6987024448520405E-3</v>
      </c>
      <c r="W476" s="760">
        <v>3.440107117107849E-2</v>
      </c>
    </row>
    <row r="477" spans="1:23" s="760" customFormat="1">
      <c r="A477" s="761">
        <v>44524</v>
      </c>
      <c r="B477" s="760">
        <v>2.9256277950295839E-4</v>
      </c>
      <c r="C477" s="760">
        <v>3.0045122639310584E-4</v>
      </c>
      <c r="D477" s="760">
        <v>2.9256277950295839E-4</v>
      </c>
      <c r="E477" s="760">
        <v>3.0679990653048606E-4</v>
      </c>
      <c r="F477" s="760">
        <v>3.4048496699101705E-4</v>
      </c>
      <c r="G477" s="760">
        <v>3.8586213049418561E-4</v>
      </c>
      <c r="H477" s="760">
        <v>6.7676314915487978E-4</v>
      </c>
      <c r="I477" s="760">
        <v>3.2790570536778141E-4</v>
      </c>
      <c r="J477" s="760">
        <v>2.9256277950295839E-4</v>
      </c>
      <c r="K477" s="760">
        <v>2.1463422430523238E-4</v>
      </c>
      <c r="L477" s="760">
        <v>4.1939566871374012E-4</v>
      </c>
      <c r="M477" s="760">
        <v>3.7046488341374584E-3</v>
      </c>
      <c r="N477" s="760">
        <v>-1.1727297259955805E-4</v>
      </c>
      <c r="O477" s="760">
        <v>1.0844634231415018E-3</v>
      </c>
      <c r="P477" s="760">
        <v>1.399030481465946E-3</v>
      </c>
      <c r="Q477" s="760">
        <v>1.4653981633987456E-3</v>
      </c>
      <c r="R477" s="760">
        <v>2.9256277950295839E-4</v>
      </c>
      <c r="S477" s="760">
        <v>3.7290714358990673E-3</v>
      </c>
      <c r="T477" s="760">
        <v>2.9256277950295839E-4</v>
      </c>
      <c r="U477" s="760">
        <v>2.9256277950295839E-4</v>
      </c>
      <c r="V477" s="760">
        <v>2.2740287177454022E-3</v>
      </c>
      <c r="W477" s="760">
        <v>8.8618938564173355E-3</v>
      </c>
    </row>
    <row r="478" spans="1:23" s="760" customFormat="1">
      <c r="A478" s="761">
        <v>44525</v>
      </c>
      <c r="B478" s="760">
        <v>2.9256277950295839E-4</v>
      </c>
      <c r="C478" s="760">
        <v>2.9898751136969715E-4</v>
      </c>
      <c r="D478" s="760">
        <v>2.9256277950295839E-4</v>
      </c>
      <c r="E478" s="760">
        <v>2.9791137741130846E-4</v>
      </c>
      <c r="F478" s="760">
        <v>3.3170188080355878E-4</v>
      </c>
      <c r="G478" s="760">
        <v>3.121379292918558E-4</v>
      </c>
      <c r="H478" s="760">
        <v>2.4322859031400412E-4</v>
      </c>
      <c r="I478" s="760">
        <v>2.9644915336568545E-4</v>
      </c>
      <c r="J478" s="760">
        <v>2.9256277950295839E-4</v>
      </c>
      <c r="K478" s="760">
        <v>1.8300669753257282E-4</v>
      </c>
      <c r="L478" s="760">
        <v>3.9171064587195659E-4</v>
      </c>
      <c r="M478" s="760">
        <v>3.2554009057579325E-3</v>
      </c>
      <c r="N478" s="760">
        <v>-1.173800296597638E-3</v>
      </c>
      <c r="O478" s="760">
        <v>1.6698060216489008E-3</v>
      </c>
      <c r="P478" s="760">
        <v>8.1398559496315137E-4</v>
      </c>
      <c r="Q478" s="760">
        <v>2.1597563354402993E-3</v>
      </c>
      <c r="R478" s="760">
        <v>2.9256277950295839E-4</v>
      </c>
      <c r="S478" s="760">
        <v>1.450149192713468E-2</v>
      </c>
      <c r="T478" s="760">
        <v>2.9256277950295839E-4</v>
      </c>
      <c r="U478" s="760">
        <v>2.9256277950295839E-4</v>
      </c>
      <c r="V478" s="760">
        <v>7.9248630866746161E-4</v>
      </c>
      <c r="W478" s="760">
        <v>1.6581129095933678E-2</v>
      </c>
    </row>
    <row r="479" spans="1:23" s="760" customFormat="1">
      <c r="A479" s="761">
        <v>44526</v>
      </c>
      <c r="B479" s="760">
        <v>2.9256277950295839E-4</v>
      </c>
      <c r="C479" s="760">
        <v>2.9512222771543861E-4</v>
      </c>
      <c r="D479" s="760">
        <v>2.9256277950295839E-4</v>
      </c>
      <c r="E479" s="760">
        <v>2.9507521120963887E-4</v>
      </c>
      <c r="F479" s="760">
        <v>2.6079867613315599E-4</v>
      </c>
      <c r="G479" s="760">
        <v>3.6033251633194041E-4</v>
      </c>
      <c r="H479" s="760">
        <v>2.8075861441689831E-4</v>
      </c>
      <c r="I479" s="760">
        <v>2.1846738117092812E-4</v>
      </c>
      <c r="J479" s="760">
        <v>2.9256277950295839E-4</v>
      </c>
      <c r="K479" s="760">
        <v>6.1998377959038287E-4</v>
      </c>
      <c r="L479" s="760">
        <v>7.6700217469460874E-4</v>
      </c>
      <c r="M479" s="760">
        <v>-7.1947805968831657E-3</v>
      </c>
      <c r="N479" s="760">
        <v>-1.3404725121440642E-2</v>
      </c>
      <c r="O479" s="760">
        <v>-7.9825234070922679E-3</v>
      </c>
      <c r="P479" s="760">
        <v>-4.406451880899942E-3</v>
      </c>
      <c r="Q479" s="760">
        <v>-4.4321282524745209E-3</v>
      </c>
      <c r="R479" s="760">
        <v>2.9256277950295839E-4</v>
      </c>
      <c r="S479" s="760">
        <v>-3.159895500961174E-2</v>
      </c>
      <c r="T479" s="760">
        <v>2.9256277950295839E-4</v>
      </c>
      <c r="U479" s="760">
        <v>2.9256277950295839E-4</v>
      </c>
      <c r="V479" s="760">
        <v>-2.5781826642834127E-2</v>
      </c>
      <c r="W479" s="760">
        <v>6.1165048543689871E-3</v>
      </c>
    </row>
    <row r="480" spans="1:23" s="760" customFormat="1">
      <c r="A480" s="761">
        <v>44529</v>
      </c>
      <c r="B480" s="760">
        <v>2.9256277950295839E-4</v>
      </c>
      <c r="C480" s="760">
        <v>2.9460620141774641E-4</v>
      </c>
      <c r="D480" s="760">
        <v>2.9256277950295839E-4</v>
      </c>
      <c r="E480" s="760">
        <v>3.5156876575181961E-4</v>
      </c>
      <c r="F480" s="760">
        <v>2.7613566351281094E-4</v>
      </c>
      <c r="G480" s="760">
        <v>3.4312094493427203E-4</v>
      </c>
      <c r="H480" s="760">
        <v>3.0387648974872228E-4</v>
      </c>
      <c r="I480" s="760">
        <v>4.7473031137568178E-4</v>
      </c>
      <c r="J480" s="760">
        <v>2.9256277950295839E-4</v>
      </c>
      <c r="K480" s="760">
        <v>8.6640017430439364E-4</v>
      </c>
      <c r="L480" s="760">
        <v>1.5290541076296016E-4</v>
      </c>
      <c r="M480" s="760">
        <v>2.3426875208183429E-3</v>
      </c>
      <c r="N480" s="760">
        <v>-4.8022923127621908E-4</v>
      </c>
      <c r="O480" s="760">
        <v>3.1701438013780336E-3</v>
      </c>
      <c r="P480" s="760">
        <v>1.3468174239745778E-3</v>
      </c>
      <c r="Q480" s="760">
        <v>3.9552507135298676E-3</v>
      </c>
      <c r="R480" s="760">
        <v>2.9256277950295839E-4</v>
      </c>
      <c r="S480" s="760">
        <v>6.096640362731609E-4</v>
      </c>
      <c r="T480" s="760">
        <v>2.9256277950295839E-4</v>
      </c>
      <c r="U480" s="760">
        <v>2.9256277950295839E-4</v>
      </c>
      <c r="V480" s="760">
        <v>1.8002662823036308E-2</v>
      </c>
      <c r="W480" s="760">
        <v>5.5003377400366649E-3</v>
      </c>
    </row>
    <row r="481" spans="1:23" s="760" customFormat="1">
      <c r="A481" s="761">
        <v>44530</v>
      </c>
      <c r="B481" s="760">
        <v>2.9256277950295839E-4</v>
      </c>
      <c r="C481" s="760">
        <v>2.8980232033970488E-4</v>
      </c>
      <c r="D481" s="760">
        <v>2.9256277950295839E-4</v>
      </c>
      <c r="E481" s="760">
        <v>3.5803480625484774E-4</v>
      </c>
      <c r="F481" s="760">
        <v>3.47462831666423E-4</v>
      </c>
      <c r="G481" s="760">
        <v>3.2592733379543937E-4</v>
      </c>
      <c r="H481" s="760">
        <v>1.5996208031403558E-3</v>
      </c>
      <c r="I481" s="760">
        <v>3.9074744286660135E-4</v>
      </c>
      <c r="J481" s="760">
        <v>2.9256277950295839E-4</v>
      </c>
      <c r="K481" s="760">
        <v>3.8940713271973237E-4</v>
      </c>
      <c r="L481" s="760">
        <v>8.6214020181318851E-4</v>
      </c>
      <c r="M481" s="760">
        <v>-7.0149004670344572E-3</v>
      </c>
      <c r="N481" s="760">
        <v>-5.9397890194295977E-3</v>
      </c>
      <c r="O481" s="760">
        <v>-6.2175090137992495E-3</v>
      </c>
      <c r="P481" s="760">
        <v>-2.1886340179937402E-3</v>
      </c>
      <c r="Q481" s="760">
        <v>-2.4906052720997662E-3</v>
      </c>
      <c r="R481" s="760">
        <v>2.9256277950295839E-4</v>
      </c>
      <c r="S481" s="760">
        <v>-1.7187113917795149E-2</v>
      </c>
      <c r="T481" s="760">
        <v>2.9256277950295839E-4</v>
      </c>
      <c r="U481" s="760">
        <v>2.9256277950295839E-4</v>
      </c>
      <c r="V481" s="760">
        <v>-1.9355183243308871E-2</v>
      </c>
      <c r="W481" s="760">
        <v>-1.9769673704414625E-2</v>
      </c>
    </row>
    <row r="482" spans="1:23" s="760" customFormat="1">
      <c r="A482" s="761">
        <v>44531</v>
      </c>
      <c r="B482" s="760">
        <v>2.9256277950295839E-4</v>
      </c>
      <c r="C482" s="760">
        <v>2.9657762792956177E-4</v>
      </c>
      <c r="D482" s="760">
        <v>2.9256277950295839E-4</v>
      </c>
      <c r="E482" s="760">
        <v>2.986215104101575E-4</v>
      </c>
      <c r="F482" s="760">
        <v>3.1094009564247571E-4</v>
      </c>
      <c r="G482" s="760">
        <v>3.488290106985481E-4</v>
      </c>
      <c r="H482" s="760">
        <v>2.0652116031549816E-4</v>
      </c>
      <c r="I482" s="760">
        <v>8.8903093807646272E-4</v>
      </c>
      <c r="J482" s="760">
        <v>2.9256277950295839E-4</v>
      </c>
      <c r="K482" s="760">
        <v>0</v>
      </c>
      <c r="L482" s="760">
        <v>3.5552094822843827E-4</v>
      </c>
      <c r="M482" s="760">
        <v>8.2730590205826182E-4</v>
      </c>
      <c r="N482" s="760">
        <v>1.4435462565696167E-3</v>
      </c>
      <c r="O482" s="760">
        <v>-3.9488914326643032E-3</v>
      </c>
      <c r="P482" s="760">
        <v>2.0432715522016309E-3</v>
      </c>
      <c r="Q482" s="760">
        <v>-2.5755308773178776E-4</v>
      </c>
      <c r="R482" s="760">
        <v>2.9256277950295839E-4</v>
      </c>
      <c r="S482" s="760">
        <v>-1.4739986041731878E-2</v>
      </c>
      <c r="T482" s="760">
        <v>2.9256277950295839E-4</v>
      </c>
      <c r="U482" s="760">
        <v>2.9256277950295839E-4</v>
      </c>
      <c r="V482" s="760">
        <v>-9.7096150806398329E-3</v>
      </c>
      <c r="W482" s="760">
        <v>1.556686900332882E-2</v>
      </c>
    </row>
    <row r="483" spans="1:23" s="760" customFormat="1">
      <c r="A483" s="761">
        <v>44532</v>
      </c>
      <c r="B483" s="760">
        <v>2.9256277950295839E-4</v>
      </c>
      <c r="C483" s="760">
        <v>2.9348965543229966E-4</v>
      </c>
      <c r="D483" s="760">
        <v>2.9256277950295839E-4</v>
      </c>
      <c r="E483" s="760">
        <v>3.2212958938626635E-4</v>
      </c>
      <c r="F483" s="760">
        <v>3.0173604261585218E-4</v>
      </c>
      <c r="G483" s="760">
        <v>3.6577177473517963E-4</v>
      </c>
      <c r="H483" s="760">
        <v>5.1527038269361114E-4</v>
      </c>
      <c r="I483" s="760">
        <v>3.6778952946403543E-4</v>
      </c>
      <c r="J483" s="760">
        <v>2.9256277950295839E-4</v>
      </c>
      <c r="K483" s="760">
        <v>8.9321926603624924E-4</v>
      </c>
      <c r="L483" s="760">
        <v>1.1804713651755172E-3</v>
      </c>
      <c r="M483" s="760">
        <v>4.795037284546888E-3</v>
      </c>
      <c r="N483" s="760">
        <v>-2.3209538585811096E-4</v>
      </c>
      <c r="O483" s="760">
        <v>4.0886731661697873E-3</v>
      </c>
      <c r="P483" s="760">
        <v>1.1941316436809846E-3</v>
      </c>
      <c r="Q483" s="760">
        <v>3.0868305082287772E-3</v>
      </c>
      <c r="R483" s="760">
        <v>2.9256277950295839E-4</v>
      </c>
      <c r="S483" s="760">
        <v>2.6790233631502236E-2</v>
      </c>
      <c r="T483" s="760">
        <v>2.9256277950295839E-4</v>
      </c>
      <c r="U483" s="760">
        <v>2.9256277950295839E-4</v>
      </c>
      <c r="V483" s="760">
        <v>1.1528680930326773E-2</v>
      </c>
      <c r="W483" s="760">
        <v>-2.2172949002218223E-3</v>
      </c>
    </row>
    <row r="484" spans="1:23" s="760" customFormat="1">
      <c r="A484" s="761">
        <v>44533</v>
      </c>
      <c r="B484" s="760">
        <v>2.9256277950295839E-4</v>
      </c>
      <c r="C484" s="760">
        <v>2.9408906682770741E-4</v>
      </c>
      <c r="D484" s="760">
        <v>2.9256277950295839E-4</v>
      </c>
      <c r="E484" s="760">
        <v>4.1199560025995119E-4</v>
      </c>
      <c r="F484" s="760">
        <v>3.1743246633997302E-4</v>
      </c>
      <c r="G484" s="760">
        <v>1.4981517850265469E-4</v>
      </c>
      <c r="H484" s="760">
        <v>5.770092136385685E-4</v>
      </c>
      <c r="I484" s="760">
        <v>3.750164853648652E-4</v>
      </c>
      <c r="J484" s="760">
        <v>2.9256277950295839E-4</v>
      </c>
      <c r="K484" s="760">
        <v>5.0486668791438483E-4</v>
      </c>
      <c r="L484" s="760">
        <v>3.6426302200820437E-4</v>
      </c>
      <c r="M484" s="760">
        <v>-2.1323146417417949E-3</v>
      </c>
      <c r="N484" s="760">
        <v>-1.5168503752207574E-3</v>
      </c>
      <c r="O484" s="760">
        <v>-1.3656892814439825E-3</v>
      </c>
      <c r="P484" s="760">
        <v>-2.2312470465766232E-3</v>
      </c>
      <c r="Q484" s="760">
        <v>9.3655017056613055E-3</v>
      </c>
      <c r="R484" s="760">
        <v>2.9256277950295839E-4</v>
      </c>
      <c r="S484" s="760">
        <v>2.0451737599860964E-2</v>
      </c>
      <c r="T484" s="760">
        <v>2.9256277950295839E-4</v>
      </c>
      <c r="U484" s="760">
        <v>2.9256277950295839E-4</v>
      </c>
      <c r="V484" s="760">
        <v>-8.2724793310182676E-3</v>
      </c>
      <c r="W484" s="760">
        <v>-7.7294685990337841E-3</v>
      </c>
    </row>
    <row r="485" spans="1:23" s="760" customFormat="1">
      <c r="A485" s="761">
        <v>44536</v>
      </c>
      <c r="B485" s="760">
        <v>2.9256277950295839E-4</v>
      </c>
      <c r="C485" s="760">
        <v>2.7695525009674427E-4</v>
      </c>
      <c r="D485" s="760">
        <v>2.9256277950295839E-4</v>
      </c>
      <c r="E485" s="760">
        <v>2.9776495322941798E-4</v>
      </c>
      <c r="F485" s="760">
        <v>3.30006878498601E-4</v>
      </c>
      <c r="G485" s="760">
        <v>4.938711040911592E-4</v>
      </c>
      <c r="H485" s="760">
        <v>3.4221378094900778E-4</v>
      </c>
      <c r="I485" s="760">
        <v>3.0082746177662045E-4</v>
      </c>
      <c r="J485" s="760">
        <v>2.9256277950295839E-4</v>
      </c>
      <c r="K485" s="760">
        <v>7.1800913995079263E-4</v>
      </c>
      <c r="L485" s="760">
        <v>4.0025000486254569E-4</v>
      </c>
      <c r="M485" s="760">
        <v>4.8628780179815756E-3</v>
      </c>
      <c r="N485" s="760">
        <v>1.1195306113065406E-3</v>
      </c>
      <c r="O485" s="760">
        <v>2.6870919806099014E-3</v>
      </c>
      <c r="P485" s="760">
        <v>-3.0330513365872669E-4</v>
      </c>
      <c r="Q485" s="760">
        <v>1.4062658320441734E-3</v>
      </c>
      <c r="R485" s="760">
        <v>2.9256277950295839E-4</v>
      </c>
      <c r="S485" s="760">
        <v>2.208861730219569E-2</v>
      </c>
      <c r="T485" s="760">
        <v>2.9256277950295839E-4</v>
      </c>
      <c r="U485" s="760">
        <v>2.9256277950295839E-4</v>
      </c>
      <c r="V485" s="760">
        <v>1.2468598045954682E-2</v>
      </c>
      <c r="W485" s="760">
        <v>4.8685491723465812E-3</v>
      </c>
    </row>
    <row r="486" spans="1:23" s="760" customFormat="1">
      <c r="A486" s="761">
        <v>44537</v>
      </c>
      <c r="B486" s="760">
        <v>2.9256277950295839E-4</v>
      </c>
      <c r="C486" s="760">
        <v>3.0608227618333927E-4</v>
      </c>
      <c r="D486" s="760">
        <v>2.9256277950295839E-4</v>
      </c>
      <c r="E486" s="760">
        <v>3.782627215509482E-4</v>
      </c>
      <c r="F486" s="760">
        <v>3.5125356390230955E-4</v>
      </c>
      <c r="G486" s="760">
        <v>3.4835561326884701E-4</v>
      </c>
      <c r="H486" s="760">
        <v>3.6798511047186899E-4</v>
      </c>
      <c r="I486" s="760">
        <v>3.3252737151689971E-4</v>
      </c>
      <c r="J486" s="760">
        <v>2.9256277950295839E-4</v>
      </c>
      <c r="K486" s="760">
        <v>4.3204260978946252E-4</v>
      </c>
      <c r="L486" s="760">
        <v>2.9455579130610587E-4</v>
      </c>
      <c r="M486" s="760">
        <v>2.7016772307257853E-3</v>
      </c>
      <c r="N486" s="760">
        <v>-8.6542536204026188E-4</v>
      </c>
      <c r="O486" s="760">
        <v>6.6145836936408742E-3</v>
      </c>
      <c r="P486" s="760">
        <v>1.6909985794422155E-3</v>
      </c>
      <c r="Q486" s="760">
        <v>-2.7416745641446472E-3</v>
      </c>
      <c r="R486" s="760">
        <v>2.9256277950295839E-4</v>
      </c>
      <c r="S486" s="760">
        <v>4.4871542392947994E-3</v>
      </c>
      <c r="T486" s="760">
        <v>2.9256277950295839E-4</v>
      </c>
      <c r="U486" s="760">
        <v>2.9256277950295839E-4</v>
      </c>
      <c r="V486" s="760">
        <v>2.1040274791557012E-2</v>
      </c>
      <c r="W486" s="760">
        <v>1.1724806201550253E-2</v>
      </c>
    </row>
    <row r="487" spans="1:23" s="760" customFormat="1">
      <c r="A487" s="761">
        <v>44538</v>
      </c>
      <c r="B487" s="760">
        <v>2.9256277950295839E-4</v>
      </c>
      <c r="C487" s="760">
        <v>2.9169088505787144E-4</v>
      </c>
      <c r="D487" s="760">
        <v>2.9256277950295839E-4</v>
      </c>
      <c r="E487" s="760">
        <v>3.2879973301458421E-4</v>
      </c>
      <c r="F487" s="760">
        <v>3.4196997164404053E-4</v>
      </c>
      <c r="G487" s="760">
        <v>3.6675740516534105E-4</v>
      </c>
      <c r="H487" s="760">
        <v>9.1223040333598959E-4</v>
      </c>
      <c r="I487" s="760">
        <v>1.393771756119655E-4</v>
      </c>
      <c r="J487" s="760">
        <v>2.9256277950295839E-4</v>
      </c>
      <c r="K487" s="760">
        <v>4.0131999691506159E-4</v>
      </c>
      <c r="L487" s="760">
        <v>6.5577984662579247E-4</v>
      </c>
      <c r="M487" s="760">
        <v>-1.7125972479375973E-3</v>
      </c>
      <c r="N487" s="760">
        <v>-2.3032411783668882E-3</v>
      </c>
      <c r="O487" s="760">
        <v>1.4696467719843564E-3</v>
      </c>
      <c r="P487" s="760">
        <v>-2.7037263229741093E-3</v>
      </c>
      <c r="Q487" s="760">
        <v>3.1923343154001138E-3</v>
      </c>
      <c r="R487" s="760">
        <v>2.9256277950295839E-4</v>
      </c>
      <c r="S487" s="760">
        <v>1.6435787688989345E-2</v>
      </c>
      <c r="T487" s="760">
        <v>2.9256277950295839E-4</v>
      </c>
      <c r="U487" s="760">
        <v>2.9256277950295839E-4</v>
      </c>
      <c r="V487" s="760">
        <v>4.7144049319929326E-3</v>
      </c>
      <c r="W487" s="760">
        <v>-1.2546690929987614E-2</v>
      </c>
    </row>
    <row r="488" spans="1:23" s="760" customFormat="1">
      <c r="A488" s="761">
        <v>44539</v>
      </c>
      <c r="B488" s="760">
        <v>3.4749249251664338E-4</v>
      </c>
      <c r="C488" s="760">
        <v>2.9571415610618601E-4</v>
      </c>
      <c r="D488" s="760">
        <v>3.4749249251664338E-4</v>
      </c>
      <c r="E488" s="760">
        <v>3.0403978483839467E-4</v>
      </c>
      <c r="F488" s="760">
        <v>3.3177764384406672E-4</v>
      </c>
      <c r="G488" s="760">
        <v>4.1624665502859592E-4</v>
      </c>
      <c r="H488" s="760">
        <v>6.44997162843719E-4</v>
      </c>
      <c r="I488" s="760">
        <v>2.3659042511448014E-4</v>
      </c>
      <c r="J488" s="760">
        <v>3.4749249251664338E-4</v>
      </c>
      <c r="K488" s="760">
        <v>5.2460408141241643E-4</v>
      </c>
      <c r="L488" s="760">
        <v>4.3144340512490942E-4</v>
      </c>
      <c r="M488" s="760">
        <v>-5.040902890159904E-4</v>
      </c>
      <c r="N488" s="760">
        <v>2.8458753419613458E-5</v>
      </c>
      <c r="O488" s="760">
        <v>-3.11604098625895E-3</v>
      </c>
      <c r="P488" s="760">
        <v>-3.6334767378065624E-4</v>
      </c>
      <c r="Q488" s="760">
        <v>-4.7942540031076231E-4</v>
      </c>
      <c r="R488" s="760">
        <v>3.4749249251664338E-4</v>
      </c>
      <c r="S488" s="760">
        <v>-1.5518998714215693E-2</v>
      </c>
      <c r="T488" s="760">
        <v>3.4749249251664338E-4</v>
      </c>
      <c r="U488" s="760">
        <v>3.4749249251664338E-4</v>
      </c>
      <c r="V488" s="760">
        <v>-8.2985698201047953E-3</v>
      </c>
      <c r="W488" s="760">
        <v>-2.0368574199805978E-2</v>
      </c>
    </row>
    <row r="489" spans="1:23" s="760" customFormat="1">
      <c r="A489" s="761">
        <v>44540</v>
      </c>
      <c r="B489" s="760">
        <v>3.4749249251664338E-4</v>
      </c>
      <c r="C489" s="760">
        <v>3.4816358469047515E-4</v>
      </c>
      <c r="D489" s="760">
        <v>3.4749249251664338E-4</v>
      </c>
      <c r="E489" s="760">
        <v>3.5159317712074589E-4</v>
      </c>
      <c r="F489" s="760">
        <v>4.0579244308069917E-4</v>
      </c>
      <c r="G489" s="760">
        <v>3.4055835282309488E-4</v>
      </c>
      <c r="H489" s="760">
        <v>4.8539702431327214E-4</v>
      </c>
      <c r="I489" s="760">
        <v>3.6932414860779694E-4</v>
      </c>
      <c r="J489" s="760">
        <v>3.4749249251664338E-4</v>
      </c>
      <c r="K489" s="760">
        <v>4.5394374875362686E-4</v>
      </c>
      <c r="L489" s="760">
        <v>3.9952865269365923E-4</v>
      </c>
      <c r="M489" s="760">
        <v>2.4239761721300823E-4</v>
      </c>
      <c r="N489" s="760">
        <v>1.112809535619208E-3</v>
      </c>
      <c r="O489" s="760">
        <v>3.9566044369887532E-3</v>
      </c>
      <c r="P489" s="760">
        <v>-7.7439978096482953E-4</v>
      </c>
      <c r="Q489" s="760">
        <v>4.3202820455183755E-3</v>
      </c>
      <c r="R489" s="760">
        <v>3.4749249251664338E-4</v>
      </c>
      <c r="S489" s="760">
        <v>1.8779246938887884E-2</v>
      </c>
      <c r="T489" s="760">
        <v>3.4749249251664338E-4</v>
      </c>
      <c r="U489" s="760">
        <v>3.4749249251664338E-4</v>
      </c>
      <c r="V489" s="760">
        <v>9.9450623704144814E-3</v>
      </c>
      <c r="W489" s="760">
        <v>4.1584158415841621E-3</v>
      </c>
    </row>
    <row r="490" spans="1:23" s="760" customFormat="1">
      <c r="A490" s="761">
        <v>44543</v>
      </c>
      <c r="B490" s="760">
        <v>3.4749249251664338E-4</v>
      </c>
      <c r="C490" s="760">
        <v>3.4787133875457954E-4</v>
      </c>
      <c r="D490" s="760">
        <v>3.4749249251664338E-4</v>
      </c>
      <c r="E490" s="760">
        <v>3.2902372474574726E-4</v>
      </c>
      <c r="F490" s="760">
        <v>3.4848969704004418E-4</v>
      </c>
      <c r="G490" s="760">
        <v>4.3369402960213854E-4</v>
      </c>
      <c r="H490" s="760">
        <v>-2.338183411351169E-4</v>
      </c>
      <c r="I490" s="760">
        <v>2.5504716194912902E-4</v>
      </c>
      <c r="J490" s="760">
        <v>3.4749249251664338E-4</v>
      </c>
      <c r="K490" s="760">
        <v>8.966116217408171E-4</v>
      </c>
      <c r="L490" s="760">
        <v>4.1885789213713664E-4</v>
      </c>
      <c r="M490" s="760">
        <v>-2.8709454215665176E-3</v>
      </c>
      <c r="N490" s="760">
        <v>-1.1967392524414588E-3</v>
      </c>
      <c r="O490" s="760">
        <v>-3.1514377940463634E-3</v>
      </c>
      <c r="P490" s="760">
        <v>-3.417430931396126E-5</v>
      </c>
      <c r="Q490" s="760">
        <v>1.4558890002693836E-3</v>
      </c>
      <c r="R490" s="760">
        <v>3.4749249251664338E-4</v>
      </c>
      <c r="S490" s="760">
        <v>-5.5811990073489914E-3</v>
      </c>
      <c r="T490" s="760">
        <v>3.4749249251664338E-4</v>
      </c>
      <c r="U490" s="760">
        <v>3.4749249251664338E-4</v>
      </c>
      <c r="V490" s="760">
        <v>-8.916969418511056E-3</v>
      </c>
      <c r="W490" s="760">
        <v>9.8599881680261348E-5</v>
      </c>
    </row>
    <row r="491" spans="1:23" s="760" customFormat="1">
      <c r="A491" s="761">
        <v>44544</v>
      </c>
      <c r="B491" s="760">
        <v>3.4749249251664338E-4</v>
      </c>
      <c r="C491" s="760">
        <v>3.4304757065961589E-4</v>
      </c>
      <c r="D491" s="760">
        <v>3.4749249251664338E-4</v>
      </c>
      <c r="E491" s="760">
        <v>3.2836822336923532E-4</v>
      </c>
      <c r="F491" s="760">
        <v>3.9755380445183341E-4</v>
      </c>
      <c r="G491" s="760">
        <v>4.0243562324637772E-4</v>
      </c>
      <c r="H491" s="760">
        <v>4.8988787472170614E-4</v>
      </c>
      <c r="I491" s="760">
        <v>2.8409961918685056E-4</v>
      </c>
      <c r="J491" s="760">
        <v>3.4749249251664338E-4</v>
      </c>
      <c r="K491" s="760">
        <v>4.4569594628551812E-4</v>
      </c>
      <c r="L491" s="760">
        <v>3.0170084037806078E-4</v>
      </c>
      <c r="M491" s="760">
        <v>1.4858514370432729E-3</v>
      </c>
      <c r="N491" s="760">
        <v>6.6412400090545276E-3</v>
      </c>
      <c r="O491" s="760">
        <v>-3.0841514615196353E-3</v>
      </c>
      <c r="P491" s="760">
        <v>1.7644332520818651E-3</v>
      </c>
      <c r="Q491" s="760">
        <v>-1.2015821464981258E-3</v>
      </c>
      <c r="R491" s="760">
        <v>3.4749249251664338E-4</v>
      </c>
      <c r="S491" s="760">
        <v>-1.5352128478778426E-2</v>
      </c>
      <c r="T491" s="760">
        <v>3.4749249251664338E-4</v>
      </c>
      <c r="U491" s="760">
        <v>3.4749249251664338E-4</v>
      </c>
      <c r="V491" s="760">
        <v>-9.1063240850910443E-3</v>
      </c>
      <c r="W491" s="760">
        <v>-5.7182293207138635E-3</v>
      </c>
    </row>
    <row r="492" spans="1:23" s="760" customFormat="1">
      <c r="A492" s="761">
        <v>44545</v>
      </c>
      <c r="B492" s="760">
        <v>3.4749249251664338E-4</v>
      </c>
      <c r="C492" s="760">
        <v>3.4335730965140421E-4</v>
      </c>
      <c r="D492" s="760">
        <v>3.4749249251664338E-4</v>
      </c>
      <c r="E492" s="760">
        <v>3.4029664895340872E-4</v>
      </c>
      <c r="F492" s="760">
        <v>3.6969395511121661E-4</v>
      </c>
      <c r="G492" s="760">
        <v>2.8026056097951724E-4</v>
      </c>
      <c r="H492" s="760">
        <v>1.2739147173341792E-3</v>
      </c>
      <c r="I492" s="760">
        <v>3.6508946686963917E-4</v>
      </c>
      <c r="J492" s="760">
        <v>3.4749249251664338E-4</v>
      </c>
      <c r="K492" s="760">
        <v>6.0943504211841137E-4</v>
      </c>
      <c r="L492" s="760">
        <v>4.6124955099102749E-4</v>
      </c>
      <c r="M492" s="760">
        <v>3.8198880319528783E-4</v>
      </c>
      <c r="N492" s="760">
        <v>3.0786159552329551E-3</v>
      </c>
      <c r="O492" s="760">
        <v>4.6185135413416845E-3</v>
      </c>
      <c r="P492" s="760">
        <v>9.2393650374966718E-4</v>
      </c>
      <c r="Q492" s="760">
        <v>-1.0861872297083242E-3</v>
      </c>
      <c r="R492" s="760">
        <v>3.4749249251664338E-4</v>
      </c>
      <c r="S492" s="760">
        <v>6.5126054512270048E-3</v>
      </c>
      <c r="T492" s="760">
        <v>3.4749249251664338E-4</v>
      </c>
      <c r="U492" s="760">
        <v>3.4749249251664338E-4</v>
      </c>
      <c r="V492" s="760">
        <v>1.8013057215652939E-2</v>
      </c>
      <c r="W492" s="760">
        <v>7.4367873078828861E-3</v>
      </c>
    </row>
    <row r="493" spans="1:23" s="760" customFormat="1">
      <c r="A493" s="761">
        <v>44546</v>
      </c>
      <c r="B493" s="760">
        <v>3.4749249251664338E-4</v>
      </c>
      <c r="C493" s="760">
        <v>3.4939161938618568E-4</v>
      </c>
      <c r="D493" s="760">
        <v>3.4749249251664338E-4</v>
      </c>
      <c r="E493" s="760">
        <v>3.3197716740884786E-4</v>
      </c>
      <c r="F493" s="760">
        <v>5.9793255742657259E-4</v>
      </c>
      <c r="G493" s="760">
        <v>3.9181129185350549E-4</v>
      </c>
      <c r="H493" s="760">
        <v>-2.7490389875428622E-4</v>
      </c>
      <c r="I493" s="760">
        <v>3.0694033246736474E-4</v>
      </c>
      <c r="J493" s="760">
        <v>3.4749249251664338E-4</v>
      </c>
      <c r="K493" s="760">
        <v>4.0798679008169358E-4</v>
      </c>
      <c r="L493" s="760">
        <v>4.3451365469260317E-4</v>
      </c>
      <c r="M493" s="760">
        <v>4.6668938295857387E-5</v>
      </c>
      <c r="N493" s="760">
        <v>-4.9052250716561385E-3</v>
      </c>
      <c r="O493" s="760">
        <v>-3.698111532930537E-3</v>
      </c>
      <c r="P493" s="760">
        <v>2.5803031673232724E-4</v>
      </c>
      <c r="Q493" s="760">
        <v>7.6055579182332522E-4</v>
      </c>
      <c r="R493" s="760">
        <v>3.4749249251664338E-4</v>
      </c>
      <c r="S493" s="760">
        <v>1.3343461075121521E-3</v>
      </c>
      <c r="T493" s="760">
        <v>3.4749249251664338E-4</v>
      </c>
      <c r="U493" s="760">
        <v>3.4749249251664338E-4</v>
      </c>
      <c r="V493" s="760">
        <v>-6.5785187791008726E-3</v>
      </c>
      <c r="W493" s="760">
        <v>-5.314960629921206E-3</v>
      </c>
    </row>
    <row r="494" spans="1:23" s="760" customFormat="1">
      <c r="A494" s="761">
        <v>44547</v>
      </c>
      <c r="B494" s="760">
        <v>3.4749249251664338E-4</v>
      </c>
      <c r="C494" s="760">
        <v>3.4969667187678688E-4</v>
      </c>
      <c r="D494" s="760">
        <v>3.4749249251664338E-4</v>
      </c>
      <c r="E494" s="760">
        <v>3.8435337328857067E-4</v>
      </c>
      <c r="F494" s="760">
        <v>3.5202182958515849E-4</v>
      </c>
      <c r="G494" s="760">
        <v>3.6801057032787021E-4</v>
      </c>
      <c r="H494" s="760">
        <v>1.9944073685307373E-4</v>
      </c>
      <c r="I494" s="760">
        <v>3.0050260782976679E-4</v>
      </c>
      <c r="J494" s="760">
        <v>3.4749249251664338E-4</v>
      </c>
      <c r="K494" s="760">
        <v>4.9639576757765091E-4</v>
      </c>
      <c r="L494" s="760">
        <v>3.5900107663877634E-4</v>
      </c>
      <c r="M494" s="760">
        <v>9.9922568500332432E-5</v>
      </c>
      <c r="N494" s="760">
        <v>1.2365593998548974E-3</v>
      </c>
      <c r="O494" s="760">
        <v>-1.6056352068926083E-3</v>
      </c>
      <c r="P494" s="760">
        <v>-2.231264505697661E-4</v>
      </c>
      <c r="Q494" s="760">
        <v>-5.9334164072200046E-4</v>
      </c>
      <c r="R494" s="760">
        <v>3.4749249251664338E-4</v>
      </c>
      <c r="S494" s="760">
        <v>-2.2370521547209199E-3</v>
      </c>
      <c r="T494" s="760">
        <v>3.4749249251664338E-4</v>
      </c>
      <c r="U494" s="760">
        <v>3.4749249251664338E-4</v>
      </c>
      <c r="V494" s="760">
        <v>-1.0804701034566211E-2</v>
      </c>
      <c r="W494" s="760">
        <v>-8.0150405699584981E-3</v>
      </c>
    </row>
    <row r="495" spans="1:23" s="760" customFormat="1">
      <c r="A495" s="761">
        <v>44550</v>
      </c>
      <c r="B495" s="760">
        <v>3.4749249251664338E-4</v>
      </c>
      <c r="C495" s="760">
        <v>3.5973548128342969E-4</v>
      </c>
      <c r="D495" s="760">
        <v>3.4749249251664338E-4</v>
      </c>
      <c r="E495" s="760">
        <v>3.5797259624126276E-4</v>
      </c>
      <c r="F495" s="760">
        <v>3.0167472291231512E-4</v>
      </c>
      <c r="G495" s="760">
        <v>4.993647135300705E-4</v>
      </c>
      <c r="H495" s="760">
        <v>4.9366706209141853E-4</v>
      </c>
      <c r="I495" s="760">
        <v>4.1093798043556617E-4</v>
      </c>
      <c r="J495" s="760">
        <v>3.4749249251664338E-4</v>
      </c>
      <c r="K495" s="760">
        <v>9.1841071688869569E-4</v>
      </c>
      <c r="L495" s="760">
        <v>4.4227781976369229E-4</v>
      </c>
      <c r="M495" s="760">
        <v>-5.5038182093571919E-3</v>
      </c>
      <c r="N495" s="760">
        <v>-1.4424720438657168E-3</v>
      </c>
      <c r="O495" s="760">
        <v>-3.3582426453796499E-3</v>
      </c>
      <c r="P495" s="760">
        <v>-3.3998732005128263E-3</v>
      </c>
      <c r="Q495" s="760">
        <v>-3.3932306909325582E-3</v>
      </c>
      <c r="R495" s="760">
        <v>3.4749249251664338E-4</v>
      </c>
      <c r="S495" s="760">
        <v>-2.5343598097486764E-2</v>
      </c>
      <c r="T495" s="760">
        <v>3.4749249251664338E-4</v>
      </c>
      <c r="U495" s="760">
        <v>3.4749249251664338E-4</v>
      </c>
      <c r="V495" s="760">
        <v>-1.1468733087686811E-2</v>
      </c>
      <c r="W495" s="760">
        <v>5.4862842892768882E-3</v>
      </c>
    </row>
    <row r="496" spans="1:23" s="760" customFormat="1">
      <c r="A496" s="761">
        <v>44551</v>
      </c>
      <c r="B496" s="760">
        <v>3.4749249251664338E-4</v>
      </c>
      <c r="C496" s="760">
        <v>3.6626391009053627E-4</v>
      </c>
      <c r="D496" s="760">
        <v>3.4749249251664338E-4</v>
      </c>
      <c r="E496" s="760">
        <v>3.9280945627306885E-4</v>
      </c>
      <c r="F496" s="760">
        <v>3.7015246199278984E-4</v>
      </c>
      <c r="G496" s="760">
        <v>3.4554148122123429E-4</v>
      </c>
      <c r="H496" s="760">
        <v>2.6374221201019843E-4</v>
      </c>
      <c r="I496" s="760">
        <v>3.8151908165917625E-4</v>
      </c>
      <c r="J496" s="760">
        <v>3.4749249251664338E-4</v>
      </c>
      <c r="K496" s="760">
        <v>4.5486532731930929E-4</v>
      </c>
      <c r="L496" s="760">
        <v>4.7009084401472556E-4</v>
      </c>
      <c r="M496" s="760">
        <v>5.2401891074058682E-3</v>
      </c>
      <c r="N496" s="760">
        <v>4.194726856826092E-3</v>
      </c>
      <c r="O496" s="760">
        <v>2.9741429155341059E-3</v>
      </c>
      <c r="P496" s="760">
        <v>2.6568012727796742E-3</v>
      </c>
      <c r="Q496" s="760">
        <v>3.8981329222151917E-3</v>
      </c>
      <c r="R496" s="760">
        <v>3.4749249251664338E-4</v>
      </c>
      <c r="S496" s="760">
        <v>6.2757466422751484E-3</v>
      </c>
      <c r="T496" s="760">
        <v>3.4749249251664338E-4</v>
      </c>
      <c r="U496" s="760">
        <v>3.4749249251664338E-4</v>
      </c>
      <c r="V496" s="760">
        <v>1.8656346376762167E-2</v>
      </c>
      <c r="W496" s="760">
        <v>-8.6309523809522393E-3</v>
      </c>
    </row>
    <row r="497" spans="1:23" s="760" customFormat="1">
      <c r="A497" s="761">
        <v>44552</v>
      </c>
      <c r="B497" s="760">
        <v>3.4749249251664338E-4</v>
      </c>
      <c r="C497" s="760">
        <v>3.5034467482497611E-4</v>
      </c>
      <c r="D497" s="760">
        <v>3.4749249251664338E-4</v>
      </c>
      <c r="E497" s="760">
        <v>3.5551953637202871E-4</v>
      </c>
      <c r="F497" s="760">
        <v>3.5516744857599925E-4</v>
      </c>
      <c r="G497" s="760">
        <v>3.7199305612944933E-4</v>
      </c>
      <c r="H497" s="760">
        <v>4.7350641856591658E-4</v>
      </c>
      <c r="I497" s="760">
        <v>4.1731122845112267E-4</v>
      </c>
      <c r="J497" s="760">
        <v>3.4749249251664338E-4</v>
      </c>
      <c r="K497" s="760">
        <v>1.4138134121433055E-4</v>
      </c>
      <c r="L497" s="760">
        <v>4.3773072569064375E-4</v>
      </c>
      <c r="M497" s="760">
        <v>1.651248042947584E-3</v>
      </c>
      <c r="N497" s="760">
        <v>7.2488653734925634E-4</v>
      </c>
      <c r="O497" s="760">
        <v>2.3941494765389315E-3</v>
      </c>
      <c r="P497" s="760">
        <v>-1.1850139458524644E-4</v>
      </c>
      <c r="Q497" s="760">
        <v>8.6474554351156918E-4</v>
      </c>
      <c r="R497" s="760">
        <v>3.4749249251664338E-4</v>
      </c>
      <c r="S497" s="760">
        <v>4.8775028554688404E-3</v>
      </c>
      <c r="T497" s="760">
        <v>3.4749249251664338E-4</v>
      </c>
      <c r="U497" s="760">
        <v>3.4749249251664338E-4</v>
      </c>
      <c r="V497" s="760">
        <v>1.0803783109590182E-2</v>
      </c>
      <c r="W497" s="760">
        <v>-3.6025217652357888E-3</v>
      </c>
    </row>
    <row r="498" spans="1:23" s="760" customFormat="1">
      <c r="A498" s="761">
        <v>44553</v>
      </c>
      <c r="B498" s="760">
        <v>3.4749249251664338E-4</v>
      </c>
      <c r="C498" s="760">
        <v>3.5039256676472341E-4</v>
      </c>
      <c r="D498" s="760">
        <v>3.4749249251664338E-4</v>
      </c>
      <c r="E498" s="760">
        <v>3.3410235105435504E-4</v>
      </c>
      <c r="F498" s="760">
        <v>3.6004048007387546E-4</v>
      </c>
      <c r="G498" s="760">
        <v>2.855313095779799E-4</v>
      </c>
      <c r="H498" s="760">
        <v>-3.5875627478421102E-5</v>
      </c>
      <c r="I498" s="760">
        <v>3.207703265459827E-4</v>
      </c>
      <c r="J498" s="760">
        <v>3.4749249251664338E-4</v>
      </c>
      <c r="K498" s="760">
        <v>3.4225113370700555E-4</v>
      </c>
      <c r="L498" s="760">
        <v>3.8884588039733714E-4</v>
      </c>
      <c r="M498" s="760">
        <v>3.0586992978569594E-3</v>
      </c>
      <c r="N498" s="760">
        <v>4.2240503310431166E-3</v>
      </c>
      <c r="O498" s="760">
        <v>9.2812762046312614E-4</v>
      </c>
      <c r="P498" s="760">
        <v>1.1350924901201154E-3</v>
      </c>
      <c r="Q498" s="760">
        <v>7.6373066095603015E-4</v>
      </c>
      <c r="R498" s="760">
        <v>3.4749249251664338E-4</v>
      </c>
      <c r="S498" s="760">
        <v>-2.9012253476098371E-3</v>
      </c>
      <c r="T498" s="760">
        <v>3.4749249251664338E-4</v>
      </c>
      <c r="U498" s="760">
        <v>3.4749249251664338E-4</v>
      </c>
      <c r="V498" s="760">
        <v>7.6936877300659567E-3</v>
      </c>
      <c r="W498" s="760">
        <v>-2.4806668675303789E-2</v>
      </c>
    </row>
    <row r="499" spans="1:23" s="760" customFormat="1">
      <c r="A499" s="761">
        <v>44554</v>
      </c>
      <c r="B499" s="760">
        <v>3.4749249251664338E-4</v>
      </c>
      <c r="C499" s="760">
        <v>3.4839399831243512E-4</v>
      </c>
      <c r="D499" s="760">
        <v>3.4749249251664338E-4</v>
      </c>
      <c r="E499" s="760">
        <v>3.2362176964895184E-4</v>
      </c>
      <c r="F499" s="760">
        <v>4.0347011085151152E-4</v>
      </c>
      <c r="G499" s="760">
        <v>3.8502531799622375E-4</v>
      </c>
      <c r="H499" s="760">
        <v>4.2362356837299942E-4</v>
      </c>
      <c r="I499" s="760">
        <v>3.8299183378920354E-4</v>
      </c>
      <c r="J499" s="760">
        <v>3.4749249251664338E-4</v>
      </c>
      <c r="K499" s="760">
        <v>3.2789088161311319E-4</v>
      </c>
      <c r="L499" s="760">
        <v>4.3398231638880347E-4</v>
      </c>
      <c r="M499" s="760">
        <v>2.3437982867413609E-4</v>
      </c>
      <c r="N499" s="760">
        <v>1.9013905758025196E-4</v>
      </c>
      <c r="O499" s="760">
        <v>1.6416491689819068E-5</v>
      </c>
      <c r="P499" s="760">
        <v>-1.9056836022435242E-5</v>
      </c>
      <c r="Q499" s="760">
        <v>2.0524404886046455E-4</v>
      </c>
      <c r="R499" s="760">
        <v>3.4749249251664338E-4</v>
      </c>
      <c r="S499" s="760">
        <v>-2.6609802722843412E-5</v>
      </c>
      <c r="T499" s="760">
        <v>3.4749249251664338E-4</v>
      </c>
      <c r="U499" s="760">
        <v>3.4749249251664338E-4</v>
      </c>
      <c r="V499" s="760">
        <v>3.0906434002719863E-4</v>
      </c>
      <c r="W499" s="760">
        <v>7.7239958805355169E-3</v>
      </c>
    </row>
    <row r="500" spans="1:23" s="760" customFormat="1">
      <c r="A500" s="761">
        <v>44557</v>
      </c>
      <c r="B500" s="760">
        <v>3.4749249251664338E-4</v>
      </c>
      <c r="C500" s="760">
        <v>3.4921025380851844E-4</v>
      </c>
      <c r="D500" s="760">
        <v>3.4749249251664338E-4</v>
      </c>
      <c r="E500" s="760">
        <v>3.3661051217714899E-4</v>
      </c>
      <c r="F500" s="760">
        <v>3.7672149304857072E-4</v>
      </c>
      <c r="G500" s="760">
        <v>3.7602938042891054E-4</v>
      </c>
      <c r="H500" s="760">
        <v>2.3310119764352599E-4</v>
      </c>
      <c r="I500" s="760">
        <v>3.5752714909609296E-4</v>
      </c>
      <c r="J500" s="760">
        <v>3.4749249251664338E-4</v>
      </c>
      <c r="K500" s="760">
        <v>7.7417117465139462E-4</v>
      </c>
      <c r="L500" s="760">
        <v>4.1933100606406093E-4</v>
      </c>
      <c r="M500" s="760">
        <v>1.0765018766274448E-3</v>
      </c>
      <c r="N500" s="760">
        <v>-1.1944813465569748E-3</v>
      </c>
      <c r="O500" s="760">
        <v>4.3492397700457541E-3</v>
      </c>
      <c r="P500" s="760">
        <v>1.7892423177761074E-3</v>
      </c>
      <c r="Q500" s="760">
        <v>2.7792824804131477E-3</v>
      </c>
      <c r="R500" s="760">
        <v>3.4749249251664338E-4</v>
      </c>
      <c r="S500" s="760">
        <v>9.8350476853783508E-3</v>
      </c>
      <c r="T500" s="760">
        <v>3.4749249251664338E-4</v>
      </c>
      <c r="U500" s="760">
        <v>3.4749249251664338E-4</v>
      </c>
      <c r="V500" s="760">
        <v>1.2751132641031671E-2</v>
      </c>
      <c r="W500" s="760">
        <v>8.6867654573328235E-3</v>
      </c>
    </row>
    <row r="501" spans="1:23" s="760" customFormat="1">
      <c r="A501" s="761">
        <v>44558</v>
      </c>
      <c r="B501" s="760">
        <v>3.4749249251664338E-4</v>
      </c>
      <c r="C501" s="760">
        <v>3.4772505505142881E-4</v>
      </c>
      <c r="D501" s="760">
        <v>3.4749249251664338E-4</v>
      </c>
      <c r="E501" s="760">
        <v>3.2831659754939402E-4</v>
      </c>
      <c r="F501" s="760">
        <v>3.947130027215362E-4</v>
      </c>
      <c r="G501" s="760">
        <v>3.7146582330160882E-4</v>
      </c>
      <c r="H501" s="760">
        <v>7.02817890645413E-4</v>
      </c>
      <c r="I501" s="760">
        <v>3.64992071952841E-4</v>
      </c>
      <c r="J501" s="760">
        <v>3.4749249251664338E-4</v>
      </c>
      <c r="K501" s="760">
        <v>5.3997357563417836E-4</v>
      </c>
      <c r="L501" s="760">
        <v>4.0758610660662775E-4</v>
      </c>
      <c r="M501" s="760">
        <v>1.1932586726688399E-3</v>
      </c>
      <c r="N501" s="760">
        <v>2.5717748411639985E-3</v>
      </c>
      <c r="O501" s="760">
        <v>1.7030574362708606E-4</v>
      </c>
      <c r="P501" s="760">
        <v>-6.4983121889605755E-4</v>
      </c>
      <c r="Q501" s="760">
        <v>1.1858214640581011E-3</v>
      </c>
      <c r="R501" s="760">
        <v>3.4749249251664338E-4</v>
      </c>
      <c r="S501" s="760">
        <v>-3.047321483470089E-3</v>
      </c>
      <c r="T501" s="760">
        <v>3.4749249251664338E-4</v>
      </c>
      <c r="U501" s="760">
        <v>3.4749249251664338E-4</v>
      </c>
      <c r="V501" s="760">
        <v>-8.2224329546920494E-4</v>
      </c>
      <c r="W501" s="760">
        <v>-2.7355623100303594E-3</v>
      </c>
    </row>
    <row r="502" spans="1:23" s="760" customFormat="1">
      <c r="A502" s="761">
        <v>44559</v>
      </c>
      <c r="B502" s="760">
        <v>3.4749249251664338E-4</v>
      </c>
      <c r="C502" s="760">
        <v>3.4675242209258883E-4</v>
      </c>
      <c r="D502" s="760">
        <v>3.4749249251664338E-4</v>
      </c>
      <c r="E502" s="760">
        <v>3.3366081524466296E-4</v>
      </c>
      <c r="F502" s="760">
        <v>3.7249447774190259E-4</v>
      </c>
      <c r="G502" s="760">
        <v>1.9892565411550045E-4</v>
      </c>
      <c r="H502" s="760">
        <v>-2.0302637918989674E-4</v>
      </c>
      <c r="I502" s="760">
        <v>3.5717861243744764E-4</v>
      </c>
      <c r="J502" s="760">
        <v>3.4749249251664338E-4</v>
      </c>
      <c r="K502" s="760">
        <v>2.8409810020568749E-4</v>
      </c>
      <c r="L502" s="760">
        <v>3.769593979106034E-4</v>
      </c>
      <c r="M502" s="760">
        <v>3.3031995909604817E-4</v>
      </c>
      <c r="N502" s="760">
        <v>2.8024457275512837E-3</v>
      </c>
      <c r="O502" s="760">
        <v>-1.022714812284331E-4</v>
      </c>
      <c r="P502" s="760">
        <v>-6.2710656715203594E-4</v>
      </c>
      <c r="Q502" s="760">
        <v>-1.2912081825654509E-3</v>
      </c>
      <c r="R502" s="760">
        <v>3.4749249251664338E-4</v>
      </c>
      <c r="S502" s="760">
        <v>-1.1527241163264312E-2</v>
      </c>
      <c r="T502" s="760">
        <v>3.4749249251664338E-4</v>
      </c>
      <c r="U502" s="760">
        <v>3.4749249251664338E-4</v>
      </c>
      <c r="V502" s="760">
        <v>2.4896569044976502E-3</v>
      </c>
      <c r="W502" s="760">
        <v>1.6966372041044231E-2</v>
      </c>
    </row>
    <row r="503" spans="1:23" s="760" customFormat="1">
      <c r="A503" s="761">
        <v>44560</v>
      </c>
      <c r="B503" s="760">
        <v>3.4749249251664338E-4</v>
      </c>
      <c r="C503" s="760">
        <v>3.4467385236713888E-4</v>
      </c>
      <c r="D503" s="760">
        <v>3.4749249251664338E-4</v>
      </c>
      <c r="E503" s="760">
        <v>3.3845466288062731E-4</v>
      </c>
      <c r="F503" s="760">
        <v>4.0219053476620026E-4</v>
      </c>
      <c r="G503" s="760">
        <v>5.4067552028969068E-4</v>
      </c>
      <c r="H503" s="760">
        <v>1.0350934823109004E-3</v>
      </c>
      <c r="I503" s="760">
        <v>3.7159325803015619E-4</v>
      </c>
      <c r="J503" s="760">
        <v>3.4749249251664338E-4</v>
      </c>
      <c r="K503" s="760">
        <v>3.4400641391107989E-4</v>
      </c>
      <c r="L503" s="760">
        <v>4.1078057177834637E-4</v>
      </c>
      <c r="M503" s="760">
        <v>8.6291784370740032E-4</v>
      </c>
      <c r="N503" s="760">
        <v>1.735424318902723E-3</v>
      </c>
      <c r="O503" s="760">
        <v>-2.4937813633862937E-4</v>
      </c>
      <c r="P503" s="760">
        <v>2.5790283623023935E-3</v>
      </c>
      <c r="Q503" s="760">
        <v>5.2540695472569343E-3</v>
      </c>
      <c r="R503" s="760">
        <v>3.4749249251664338E-4</v>
      </c>
      <c r="S503" s="760">
        <v>1.4949713699034861E-2</v>
      </c>
      <c r="T503" s="760">
        <v>3.4749249251664338E-4</v>
      </c>
      <c r="U503" s="760">
        <v>3.4749249251664338E-4</v>
      </c>
      <c r="V503" s="760">
        <v>-2.0339510396445437E-3</v>
      </c>
      <c r="W503" s="760">
        <v>1.8081918081918058E-2</v>
      </c>
    </row>
    <row r="504" spans="1:23" s="760" customFormat="1">
      <c r="A504" s="761">
        <v>44561</v>
      </c>
      <c r="B504" s="760">
        <v>3.4749249251664338E-4</v>
      </c>
      <c r="C504" s="760">
        <v>3.3927781661025058E-4</v>
      </c>
      <c r="D504" s="760">
        <v>3.4749249251664338E-4</v>
      </c>
      <c r="E504" s="760">
        <v>3.3888498123868516E-4</v>
      </c>
      <c r="F504" s="760">
        <v>3.8395521978440428E-4</v>
      </c>
      <c r="G504" s="760">
        <v>3.9682101458082819E-4</v>
      </c>
      <c r="H504" s="760">
        <v>3.836854733743067E-4</v>
      </c>
      <c r="I504" s="760">
        <v>3.8310270574526406E-4</v>
      </c>
      <c r="J504" s="760">
        <v>3.4749249251664338E-4</v>
      </c>
      <c r="K504" s="760">
        <v>4.2729325829005127E-4</v>
      </c>
      <c r="L504" s="760">
        <v>4.5086085606005355E-4</v>
      </c>
      <c r="M504" s="760">
        <v>3.2359311107121869E-4</v>
      </c>
      <c r="N504" s="760">
        <v>3.0670916027752959E-4</v>
      </c>
      <c r="O504" s="760">
        <v>-6.1595416204129894E-4</v>
      </c>
      <c r="P504" s="760">
        <v>-1.5358370593143711E-4</v>
      </c>
      <c r="Q504" s="760">
        <v>4.6175820399629863E-4</v>
      </c>
      <c r="R504" s="760">
        <v>3.4749249251664338E-4</v>
      </c>
      <c r="S504" s="760">
        <v>-3.1875723708996162E-5</v>
      </c>
      <c r="T504" s="760">
        <v>3.4749249251664338E-4</v>
      </c>
      <c r="U504" s="760">
        <v>3.4749249251664338E-4</v>
      </c>
      <c r="V504" s="760">
        <v>3.1234823792058997E-4</v>
      </c>
      <c r="W504" s="760">
        <v>-3.5325287017956564E-3</v>
      </c>
    </row>
    <row r="505" spans="1:23">
      <c r="A505" s="705">
        <v>44564</v>
      </c>
      <c r="B505">
        <v>3.4749249251664338E-4</v>
      </c>
      <c r="C505">
        <v>3.4920318877662559E-4</v>
      </c>
      <c r="D505">
        <v>3.4749249251664338E-4</v>
      </c>
      <c r="E505">
        <v>3.2569865902565276E-4</v>
      </c>
      <c r="F505">
        <v>3.7740870139657545E-4</v>
      </c>
      <c r="G505">
        <v>5.1146792029044263E-4</v>
      </c>
      <c r="H505">
        <v>7.9827352704753274E-4</v>
      </c>
      <c r="I505">
        <v>4.4198338532397408E-4</v>
      </c>
      <c r="J505">
        <v>3.4749249251664338E-4</v>
      </c>
      <c r="K505">
        <v>7.7709912888890287E-4</v>
      </c>
      <c r="L505">
        <v>4.335978246459149E-4</v>
      </c>
      <c r="M505">
        <v>2.1720803552540691E-3</v>
      </c>
      <c r="N505">
        <v>4.552442846845528E-3</v>
      </c>
      <c r="O505">
        <v>1.9566487272022481E-3</v>
      </c>
      <c r="P505">
        <v>4.452331460074177E-3</v>
      </c>
      <c r="Q505">
        <v>-1.1416312991388011E-3</v>
      </c>
      <c r="R505">
        <v>3.4749249251664338E-4</v>
      </c>
      <c r="S505">
        <v>-2.0230670497947245E-2</v>
      </c>
      <c r="T505">
        <v>3.4749249251664338E-4</v>
      </c>
      <c r="U505">
        <v>3.4749249251664338E-4</v>
      </c>
      <c r="V505">
        <v>-1.3974910897375237E-3</v>
      </c>
      <c r="W505">
        <v>1.496799606105359E-2</v>
      </c>
    </row>
    <row r="506" spans="1:23">
      <c r="A506" s="705">
        <v>44565</v>
      </c>
      <c r="B506">
        <v>3.4749249251664338E-4</v>
      </c>
      <c r="C506">
        <v>3.4627434829226367E-4</v>
      </c>
      <c r="D506">
        <v>3.4749249251664338E-4</v>
      </c>
      <c r="E506">
        <v>3.3484859126753364E-4</v>
      </c>
      <c r="F506">
        <v>3.3665087751066913E-4</v>
      </c>
      <c r="G506">
        <v>4.229405919256024E-4</v>
      </c>
      <c r="H506">
        <v>4.2219740685522922E-4</v>
      </c>
      <c r="I506">
        <v>3.8468134644586982E-4</v>
      </c>
      <c r="J506">
        <v>3.4749249251664338E-4</v>
      </c>
      <c r="K506">
        <v>5.4270726431115968E-4</v>
      </c>
      <c r="L506">
        <v>4.6861981232915184E-4</v>
      </c>
      <c r="M506">
        <v>2.3925105816509085E-3</v>
      </c>
      <c r="N506">
        <v>7.7065145832733162E-3</v>
      </c>
      <c r="O506">
        <v>-6.5673575470626133E-4</v>
      </c>
      <c r="P506">
        <v>8.292531515632362E-4</v>
      </c>
      <c r="Q506">
        <v>-3.9655465263939149E-3</v>
      </c>
      <c r="R506">
        <v>3.4749249251664338E-4</v>
      </c>
      <c r="S506">
        <v>-1.0851731622570804E-2</v>
      </c>
      <c r="T506">
        <v>3.4749249251664338E-4</v>
      </c>
      <c r="U506">
        <v>3.4749249251664338E-4</v>
      </c>
      <c r="V506">
        <v>2.2966571653495471E-3</v>
      </c>
      <c r="W506">
        <v>-4.7540506451925202E-3</v>
      </c>
    </row>
    <row r="507" spans="1:23">
      <c r="A507" s="705">
        <v>44566</v>
      </c>
      <c r="B507">
        <v>3.4749249251664338E-4</v>
      </c>
      <c r="C507">
        <v>3.578885341748439E-4</v>
      </c>
      <c r="D507">
        <v>3.4749249251664338E-4</v>
      </c>
      <c r="E507">
        <v>3.4181223622486989E-4</v>
      </c>
      <c r="F507">
        <v>3.472337474941245E-4</v>
      </c>
      <c r="G507">
        <v>3.1541705634285933E-4</v>
      </c>
      <c r="H507">
        <v>-2.2269418726927892E-4</v>
      </c>
      <c r="I507">
        <v>3.5621646887040725E-4</v>
      </c>
      <c r="J507">
        <v>3.4749249251664338E-4</v>
      </c>
      <c r="K507">
        <v>4.1949171834376742E-4</v>
      </c>
      <c r="L507">
        <v>4.6540493790470094E-4</v>
      </c>
      <c r="M507">
        <v>7.1268779373645508E-4</v>
      </c>
      <c r="N507">
        <v>1.4468332769530523E-3</v>
      </c>
      <c r="O507">
        <v>-7.1271299968695967E-3</v>
      </c>
      <c r="P507">
        <v>1.5146148271665272E-3</v>
      </c>
      <c r="Q507">
        <v>-6.329618174881313E-3</v>
      </c>
      <c r="R507">
        <v>3.4749249251664338E-4</v>
      </c>
      <c r="S507">
        <v>-3.2786489090804727E-2</v>
      </c>
      <c r="T507">
        <v>3.4749249251664338E-4</v>
      </c>
      <c r="U507">
        <v>3.4749249251664338E-4</v>
      </c>
      <c r="V507">
        <v>-1.8177392809402004E-2</v>
      </c>
      <c r="W507">
        <v>2.6320920257358882E-3</v>
      </c>
    </row>
    <row r="508" spans="1:23">
      <c r="A508" s="705">
        <v>44567</v>
      </c>
      <c r="B508">
        <v>3.4749249251664338E-4</v>
      </c>
      <c r="C508">
        <v>3.6260543479760265E-4</v>
      </c>
      <c r="D508">
        <v>3.4749249251664338E-4</v>
      </c>
      <c r="E508">
        <v>3.280929150430989E-4</v>
      </c>
      <c r="F508">
        <v>3.738507682975456E-4</v>
      </c>
      <c r="G508">
        <v>3.5427292098022534E-4</v>
      </c>
      <c r="H508">
        <v>-3.7490621615576813E-4</v>
      </c>
      <c r="I508">
        <v>4.0891709719703684E-4</v>
      </c>
      <c r="J508">
        <v>3.4749249251664338E-4</v>
      </c>
      <c r="K508">
        <v>4.3913829114394787E-4</v>
      </c>
      <c r="L508">
        <v>4.512783558767719E-4</v>
      </c>
      <c r="M508">
        <v>2.5279383347054374E-3</v>
      </c>
      <c r="N508">
        <v>6.6151947499351049E-3</v>
      </c>
      <c r="O508">
        <v>5.4935897503938236E-4</v>
      </c>
      <c r="P508">
        <v>2.470086810868688E-3</v>
      </c>
      <c r="Q508">
        <v>-1.3418732259813382E-3</v>
      </c>
      <c r="R508">
        <v>3.4749249251664338E-4</v>
      </c>
      <c r="S508">
        <v>-1.446331824192959E-3</v>
      </c>
      <c r="T508">
        <v>3.4749249251664338E-4</v>
      </c>
      <c r="U508">
        <v>3.4749249251664338E-4</v>
      </c>
      <c r="V508">
        <v>-2.0835546741272415E-3</v>
      </c>
      <c r="W508">
        <v>1.1667476908118646E-2</v>
      </c>
    </row>
    <row r="509" spans="1:23">
      <c r="A509" s="705">
        <v>44568</v>
      </c>
      <c r="B509">
        <v>3.4749249251664338E-4</v>
      </c>
      <c r="C509">
        <v>3.5567655015822375E-4</v>
      </c>
      <c r="D509">
        <v>3.4749249251664338E-4</v>
      </c>
      <c r="E509">
        <v>3.6007673659521622E-4</v>
      </c>
      <c r="F509">
        <v>3.7390352534583116E-4</v>
      </c>
      <c r="G509">
        <v>5.1432203171897228E-4</v>
      </c>
      <c r="H509">
        <v>6.3226108760838784E-4</v>
      </c>
      <c r="I509">
        <v>3.6216182947690356E-4</v>
      </c>
      <c r="J509">
        <v>3.4749249251664338E-4</v>
      </c>
      <c r="K509">
        <v>4.7931516482235814E-4</v>
      </c>
      <c r="L509">
        <v>5.0653994893345988E-4</v>
      </c>
      <c r="M509">
        <v>1.6761196356871455E-3</v>
      </c>
      <c r="N509">
        <v>-1.6512549270305543E-3</v>
      </c>
      <c r="O509">
        <v>-1.3453231189215487E-3</v>
      </c>
      <c r="P509">
        <v>-7.4251360283406065E-4</v>
      </c>
      <c r="Q509">
        <v>2.0968957925524556E-3</v>
      </c>
      <c r="R509">
        <v>3.4749249251664338E-4</v>
      </c>
      <c r="S509">
        <v>1.145362202248057E-2</v>
      </c>
      <c r="T509">
        <v>3.4749249251664338E-4</v>
      </c>
      <c r="U509">
        <v>3.4749249251664338E-4</v>
      </c>
      <c r="V509">
        <v>-2.369249635750359E-3</v>
      </c>
      <c r="W509">
        <v>8.1691494473812298E-3</v>
      </c>
    </row>
    <row r="510" spans="1:23">
      <c r="A510" s="705">
        <v>44571</v>
      </c>
      <c r="B510">
        <v>3.4749249251664338E-4</v>
      </c>
      <c r="C510">
        <v>3.8256034456263244E-4</v>
      </c>
      <c r="D510">
        <v>3.4749249251664338E-4</v>
      </c>
      <c r="E510">
        <v>3.2732352123976405E-4</v>
      </c>
      <c r="F510">
        <v>4.0040438315869231E-4</v>
      </c>
      <c r="G510">
        <v>4.296053138872491E-4</v>
      </c>
      <c r="H510">
        <v>-2.675904034018517E-4</v>
      </c>
      <c r="I510">
        <v>4.2319489989806058E-4</v>
      </c>
      <c r="J510">
        <v>3.4749249251664338E-4</v>
      </c>
      <c r="K510">
        <v>6.5131600174606064E-4</v>
      </c>
      <c r="L510">
        <v>4.0415328580767351E-4</v>
      </c>
      <c r="M510">
        <v>2.4919256431965575E-3</v>
      </c>
      <c r="N510">
        <v>5.6385643366232419E-3</v>
      </c>
      <c r="O510">
        <v>-1.3248248484870606E-3</v>
      </c>
      <c r="P510">
        <v>3.3244260950680005E-3</v>
      </c>
      <c r="Q510">
        <v>4.843098438431781E-4</v>
      </c>
      <c r="R510">
        <v>3.4749249251664338E-4</v>
      </c>
      <c r="S510">
        <v>-8.3437436867905834E-3</v>
      </c>
      <c r="T510">
        <v>3.4749249251664338E-4</v>
      </c>
      <c r="U510">
        <v>3.4749249251664338E-4</v>
      </c>
      <c r="V510">
        <v>-7.0354994305394936E-3</v>
      </c>
      <c r="W510">
        <v>-1.9065776930410339E-3</v>
      </c>
    </row>
    <row r="511" spans="1:23">
      <c r="A511" s="705">
        <v>44572</v>
      </c>
      <c r="B511">
        <v>3.4749249251664338E-4</v>
      </c>
      <c r="C511">
        <v>3.5524431112410326E-4</v>
      </c>
      <c r="D511">
        <v>3.4749249251664338E-4</v>
      </c>
      <c r="E511">
        <v>3.7776645988252255E-4</v>
      </c>
      <c r="F511">
        <v>3.9657721718433514E-4</v>
      </c>
      <c r="G511">
        <v>4.1400572561101079E-4</v>
      </c>
      <c r="H511">
        <v>6.5723860786426336E-4</v>
      </c>
      <c r="I511">
        <v>4.1374158717943921E-4</v>
      </c>
      <c r="J511">
        <v>3.4749249251664338E-4</v>
      </c>
      <c r="K511">
        <v>4.0131302148815884E-4</v>
      </c>
      <c r="L511">
        <v>4.0096482745921591E-4</v>
      </c>
      <c r="M511">
        <v>3.3608051983380349E-5</v>
      </c>
      <c r="N511">
        <v>-8.9943135754637638E-3</v>
      </c>
      <c r="O511">
        <v>1.4021134892785447E-3</v>
      </c>
      <c r="P511">
        <v>-2.9364243178957583E-3</v>
      </c>
      <c r="Q511">
        <v>1.1815021452752372E-3</v>
      </c>
      <c r="R511">
        <v>3.4749249251664338E-4</v>
      </c>
      <c r="S511">
        <v>1.8688422013256378E-2</v>
      </c>
      <c r="T511">
        <v>3.4749249251664338E-4</v>
      </c>
      <c r="U511">
        <v>3.4749249251664338E-4</v>
      </c>
      <c r="V511">
        <v>1.4260059751777909E-2</v>
      </c>
      <c r="W511">
        <v>-5.9216809933142489E-3</v>
      </c>
    </row>
    <row r="512" spans="1:23">
      <c r="A512" s="705">
        <v>44573</v>
      </c>
      <c r="B512">
        <v>3.4749249251664338E-4</v>
      </c>
      <c r="C512">
        <v>3.5910729542032449E-4</v>
      </c>
      <c r="D512">
        <v>3.4749249251664338E-4</v>
      </c>
      <c r="E512">
        <v>3.6730027775710994E-4</v>
      </c>
      <c r="F512">
        <v>3.5246020452461835E-4</v>
      </c>
      <c r="G512">
        <v>6.4496530835045363E-4</v>
      </c>
      <c r="H512">
        <v>1.151015210988815E-3</v>
      </c>
      <c r="I512">
        <v>4.2788118439718303E-4</v>
      </c>
      <c r="J512">
        <v>3.4749249251664338E-4</v>
      </c>
      <c r="K512">
        <v>6.1973321240982315E-4</v>
      </c>
      <c r="L512">
        <v>4.7315903981859364E-4</v>
      </c>
      <c r="M512">
        <v>1.2622227711722722E-3</v>
      </c>
      <c r="N512">
        <v>-5.2140031662627484E-3</v>
      </c>
      <c r="O512">
        <v>2.1464368139674228E-3</v>
      </c>
      <c r="P512">
        <v>5.8111955084605427E-4</v>
      </c>
      <c r="Q512">
        <v>1.0989855916163638E-3</v>
      </c>
      <c r="R512">
        <v>3.4749249251664338E-4</v>
      </c>
      <c r="S512">
        <v>2.3425806036897256E-2</v>
      </c>
      <c r="T512">
        <v>3.4749249251664338E-4</v>
      </c>
      <c r="U512">
        <v>3.4749249251664338E-4</v>
      </c>
      <c r="V512">
        <v>3.1129675190959549E-3</v>
      </c>
      <c r="W512">
        <v>2.1617986164488956E-2</v>
      </c>
    </row>
    <row r="513" spans="1:23">
      <c r="A513" s="705">
        <v>44574</v>
      </c>
      <c r="B513">
        <v>3.4749249251664338E-4</v>
      </c>
      <c r="C513">
        <v>3.7009305354351874E-4</v>
      </c>
      <c r="D513">
        <v>3.4749249251664338E-4</v>
      </c>
      <c r="E513">
        <v>3.601045443781814E-4</v>
      </c>
      <c r="F513">
        <v>4.1565170357693582E-4</v>
      </c>
      <c r="G513">
        <v>5.3749130151370395E-4</v>
      </c>
      <c r="H513">
        <v>1.1483194048134138E-4</v>
      </c>
      <c r="I513">
        <v>3.8136571028357658E-4</v>
      </c>
      <c r="J513">
        <v>3.4749249251664338E-4</v>
      </c>
      <c r="K513">
        <v>5.4322657331695723E-4</v>
      </c>
      <c r="L513">
        <v>3.9294805924039444E-4</v>
      </c>
      <c r="M513">
        <v>-1.661412318112454E-3</v>
      </c>
      <c r="N513">
        <v>-3.8757771994909485E-3</v>
      </c>
      <c r="O513">
        <v>-1.5333683857918778E-3</v>
      </c>
      <c r="P513">
        <v>-1.9070792392550384E-4</v>
      </c>
      <c r="Q513">
        <v>3.6105696795427633E-3</v>
      </c>
      <c r="R513">
        <v>3.4749249251664338E-4</v>
      </c>
      <c r="S513">
        <v>-4.8443120458768751E-3</v>
      </c>
      <c r="T513">
        <v>3.4749249251664338E-4</v>
      </c>
      <c r="U513">
        <v>3.4749249251664338E-4</v>
      </c>
      <c r="V513">
        <v>-1.4390745165362873E-2</v>
      </c>
      <c r="W513">
        <v>9.9689645443430397E-3</v>
      </c>
    </row>
    <row r="514" spans="1:23">
      <c r="A514" s="705">
        <v>44575</v>
      </c>
      <c r="B514">
        <v>3.4749249251664338E-4</v>
      </c>
      <c r="C514">
        <v>3.6427363624902398E-4</v>
      </c>
      <c r="D514">
        <v>3.4749249251664338E-4</v>
      </c>
      <c r="E514">
        <v>3.8875119109338385E-4</v>
      </c>
      <c r="F514">
        <v>3.9391298087165794E-4</v>
      </c>
      <c r="G514">
        <v>3.6131086219182151E-4</v>
      </c>
      <c r="H514">
        <v>1.4729736776875058E-4</v>
      </c>
      <c r="I514">
        <v>3.713278428252309E-4</v>
      </c>
      <c r="J514">
        <v>3.4749249251664338E-4</v>
      </c>
      <c r="K514">
        <v>4.8320619782815655E-4</v>
      </c>
      <c r="L514">
        <v>4.7646673529566641E-4</v>
      </c>
      <c r="M514">
        <v>3.7343958005506828E-3</v>
      </c>
      <c r="N514">
        <v>6.5261261124169856E-3</v>
      </c>
      <c r="O514">
        <v>8.9181299743135156E-4</v>
      </c>
      <c r="P514">
        <v>2.2536141639655227E-3</v>
      </c>
      <c r="Q514">
        <v>-6.8445156761454129E-4</v>
      </c>
      <c r="R514">
        <v>3.4749249251664338E-4</v>
      </c>
      <c r="S514">
        <v>1.2193277117293455E-2</v>
      </c>
      <c r="T514">
        <v>3.4749249251664338E-4</v>
      </c>
      <c r="U514">
        <v>3.4749249251664338E-4</v>
      </c>
      <c r="V514">
        <v>1.967886240098693E-3</v>
      </c>
      <c r="W514">
        <v>7.5426017320048278E-3</v>
      </c>
    </row>
    <row r="515" spans="1:23">
      <c r="A515" s="705">
        <v>44578</v>
      </c>
      <c r="B515">
        <v>3.4749249251664338E-4</v>
      </c>
      <c r="C515">
        <v>3.7389098085083283E-4</v>
      </c>
      <c r="D515">
        <v>3.4749249251664338E-4</v>
      </c>
      <c r="E515">
        <v>3.4138195104405078E-4</v>
      </c>
      <c r="F515">
        <v>3.8786923633704617E-4</v>
      </c>
      <c r="G515">
        <v>5.3114759382810739E-4</v>
      </c>
      <c r="H515">
        <v>6.4718968740962168E-4</v>
      </c>
      <c r="I515">
        <v>3.9977766356713573E-4</v>
      </c>
      <c r="J515">
        <v>3.4749249251664338E-4</v>
      </c>
      <c r="K515">
        <v>-6.5318578978401654E-5</v>
      </c>
      <c r="L515">
        <v>5.119153282555633E-4</v>
      </c>
      <c r="M515">
        <v>6.8363635109447429E-4</v>
      </c>
      <c r="N515">
        <v>3.9892976641737743E-3</v>
      </c>
      <c r="O515">
        <v>6.1628770983346293E-4</v>
      </c>
      <c r="P515">
        <v>3.8979720101850468E-4</v>
      </c>
      <c r="Q515">
        <v>1.6319295683799862E-3</v>
      </c>
      <c r="R515">
        <v>3.4749249251664338E-4</v>
      </c>
      <c r="S515">
        <v>-7.0438055421387924E-3</v>
      </c>
      <c r="T515">
        <v>3.4749249251664338E-4</v>
      </c>
      <c r="U515">
        <v>3.4749249251664338E-4</v>
      </c>
      <c r="V515">
        <v>-2.4760732093564997E-5</v>
      </c>
      <c r="W515">
        <v>-5.7301293900184902E-3</v>
      </c>
    </row>
    <row r="516" spans="1:23">
      <c r="A516" s="705">
        <v>44579</v>
      </c>
      <c r="B516">
        <v>3.4749249251664338E-4</v>
      </c>
      <c r="C516">
        <v>3.6180136909913507E-4</v>
      </c>
      <c r="D516">
        <v>3.4749249251664338E-4</v>
      </c>
      <c r="E516">
        <v>3.5265904923131863E-4</v>
      </c>
      <c r="F516">
        <v>3.7854381608193322E-4</v>
      </c>
      <c r="G516">
        <v>3.7416873765283576E-4</v>
      </c>
      <c r="H516">
        <v>2.7242090309376188E-4</v>
      </c>
      <c r="I516">
        <v>3.8272378198311863E-4</v>
      </c>
      <c r="J516">
        <v>3.4749249251664338E-4</v>
      </c>
      <c r="K516">
        <v>9.1762692976127269E-4</v>
      </c>
      <c r="L516">
        <v>4.9843593406895259E-4</v>
      </c>
      <c r="M516">
        <v>2.0740323016397166E-3</v>
      </c>
      <c r="N516">
        <v>9.0840281131827627E-3</v>
      </c>
      <c r="O516">
        <v>-1.7258148724322853E-3</v>
      </c>
      <c r="P516">
        <v>4.1539135057993004E-3</v>
      </c>
      <c r="Q516">
        <v>-2.7633124179688995E-3</v>
      </c>
      <c r="R516">
        <v>3.4749249251664338E-4</v>
      </c>
      <c r="S516">
        <v>-3.3372296475175922E-3</v>
      </c>
      <c r="T516">
        <v>3.4749249251664338E-4</v>
      </c>
      <c r="U516">
        <v>3.4749249251664338E-4</v>
      </c>
      <c r="V516">
        <v>-1.8812679631178719E-2</v>
      </c>
      <c r="W516">
        <v>3.7181632273657339E-3</v>
      </c>
    </row>
    <row r="517" spans="1:23">
      <c r="A517" s="705">
        <v>44580</v>
      </c>
      <c r="B517">
        <v>3.4749249251664338E-4</v>
      </c>
      <c r="C517">
        <v>3.7115917814967148E-4</v>
      </c>
      <c r="D517">
        <v>3.4749249251664338E-4</v>
      </c>
      <c r="E517">
        <v>3.6338194696794446E-4</v>
      </c>
      <c r="F517">
        <v>3.7375723066568334E-4</v>
      </c>
      <c r="G517">
        <v>3.9598742502056083E-4</v>
      </c>
      <c r="H517">
        <v>4.6929542169649174E-4</v>
      </c>
      <c r="I517">
        <v>2.6391460090002816E-4</v>
      </c>
      <c r="J517">
        <v>3.4749249251664338E-4</v>
      </c>
      <c r="K517">
        <v>3.1367610060106799E-4</v>
      </c>
      <c r="L517">
        <v>3.4390522626348563E-4</v>
      </c>
      <c r="M517">
        <v>-1.2091284968229754E-4</v>
      </c>
      <c r="N517">
        <v>-4.6094513950596383E-3</v>
      </c>
      <c r="O517">
        <v>2.544880531849758E-3</v>
      </c>
      <c r="P517">
        <v>-3.061335689258371E-4</v>
      </c>
      <c r="Q517">
        <v>3.7373701435203799E-3</v>
      </c>
      <c r="R517">
        <v>3.4749249251664338E-4</v>
      </c>
      <c r="S517">
        <v>1.5383856318662348E-2</v>
      </c>
      <c r="T517">
        <v>3.4749249251664338E-4</v>
      </c>
      <c r="U517">
        <v>3.4749249251664338E-4</v>
      </c>
      <c r="V517">
        <v>-7.8425735496155946E-3</v>
      </c>
      <c r="W517">
        <v>1.0835339877755201E-2</v>
      </c>
    </row>
    <row r="518" spans="1:23">
      <c r="A518" s="705">
        <v>44581</v>
      </c>
      <c r="B518">
        <v>3.4749249251664338E-4</v>
      </c>
      <c r="C518">
        <v>3.73985576826108E-4</v>
      </c>
      <c r="D518">
        <v>3.4749249251664338E-4</v>
      </c>
      <c r="E518">
        <v>3.5782830747210781E-4</v>
      </c>
      <c r="F518">
        <v>3.9001026946494655E-4</v>
      </c>
      <c r="G518">
        <v>4.1558563185839503E-4</v>
      </c>
      <c r="H518">
        <v>9.9250301678899255E-4</v>
      </c>
      <c r="I518">
        <v>3.6406654245535464E-4</v>
      </c>
      <c r="J518">
        <v>3.4749249251664338E-4</v>
      </c>
      <c r="K518">
        <v>5.4861326820998535E-4</v>
      </c>
      <c r="L518">
        <v>4.8086216925158354E-4</v>
      </c>
      <c r="M518">
        <v>2.8174513159426873E-3</v>
      </c>
      <c r="N518">
        <v>-1.0837163097053848E-3</v>
      </c>
      <c r="O518">
        <v>3.0998071160512897E-3</v>
      </c>
      <c r="P518">
        <v>1.1726867679873187E-3</v>
      </c>
      <c r="Q518">
        <v>4.1233814293326621E-3</v>
      </c>
      <c r="R518">
        <v>3.4749249251664338E-4</v>
      </c>
      <c r="S518">
        <v>2.6629268523309602E-2</v>
      </c>
      <c r="T518">
        <v>3.4749249251664338E-4</v>
      </c>
      <c r="U518">
        <v>3.4749249251664338E-4</v>
      </c>
      <c r="V518">
        <v>-1.0869947857051976E-2</v>
      </c>
      <c r="W518">
        <v>-1.3376087952359228E-2</v>
      </c>
    </row>
    <row r="519" spans="1:23">
      <c r="A519" s="705">
        <v>44582</v>
      </c>
      <c r="B519">
        <v>3.4749249251664338E-4</v>
      </c>
      <c r="C519">
        <v>3.6639593889731259E-4</v>
      </c>
      <c r="D519">
        <v>3.4749249251664338E-4</v>
      </c>
      <c r="E519">
        <v>3.3818938605612026E-4</v>
      </c>
      <c r="F519">
        <v>3.7003362154885977E-4</v>
      </c>
      <c r="G519">
        <v>3.8177039070763641E-4</v>
      </c>
      <c r="H519">
        <v>1.7749694627666734E-4</v>
      </c>
      <c r="I519">
        <v>3.8440196991196274E-4</v>
      </c>
      <c r="J519">
        <v>3.4749249251664338E-4</v>
      </c>
      <c r="K519">
        <v>4.803734048446362E-4</v>
      </c>
      <c r="L519">
        <v>5.4355513921744425E-4</v>
      </c>
      <c r="M519">
        <v>-5.5339077434006789E-3</v>
      </c>
      <c r="N519">
        <v>-3.8901008778714496E-3</v>
      </c>
      <c r="O519">
        <v>-9.3820863922788877E-4</v>
      </c>
      <c r="P519">
        <v>-3.2853414272564496E-3</v>
      </c>
      <c r="Q519">
        <v>1.0384646385031004E-3</v>
      </c>
      <c r="R519">
        <v>3.4749249251664338E-4</v>
      </c>
      <c r="S519">
        <v>-4.3173874624991004E-4</v>
      </c>
      <c r="T519">
        <v>3.4749249251664338E-4</v>
      </c>
      <c r="U519">
        <v>3.4749249251664338E-4</v>
      </c>
      <c r="V519">
        <v>-1.618241350055416E-2</v>
      </c>
      <c r="W519">
        <v>7.428730615655077E-4</v>
      </c>
    </row>
    <row r="520" spans="1:23">
      <c r="A520" s="705">
        <v>44585</v>
      </c>
      <c r="B520">
        <v>3.4749249251664338E-4</v>
      </c>
      <c r="C520">
        <v>3.614380546288487E-4</v>
      </c>
      <c r="D520">
        <v>3.4749249251664338E-4</v>
      </c>
      <c r="E520">
        <v>3.7329120398066351E-4</v>
      </c>
      <c r="F520">
        <v>3.1257872284395916E-4</v>
      </c>
      <c r="G520">
        <v>3.808936159013232E-4</v>
      </c>
      <c r="H520">
        <v>5.9945911816572384E-4</v>
      </c>
      <c r="I520">
        <v>4.0390668669720853E-4</v>
      </c>
      <c r="J520">
        <v>3.4749249251664338E-4</v>
      </c>
      <c r="K520">
        <v>2.1236260203862933E-3</v>
      </c>
      <c r="L520">
        <v>5.2224091762198555E-4</v>
      </c>
      <c r="M520">
        <v>7.4148270006380024E-4</v>
      </c>
      <c r="N520">
        <v>-2.6105923342303328E-3</v>
      </c>
      <c r="O520">
        <v>-1.3037334232435249E-3</v>
      </c>
      <c r="P520">
        <v>-1.1237404873246648E-3</v>
      </c>
      <c r="Q520">
        <v>9.6178139538394269E-4</v>
      </c>
      <c r="R520">
        <v>3.4749249251664338E-4</v>
      </c>
      <c r="S520">
        <v>-1.38654396150939E-2</v>
      </c>
      <c r="T520">
        <v>3.4749249251664338E-4</v>
      </c>
      <c r="U520">
        <v>3.4749249251664338E-4</v>
      </c>
      <c r="V520">
        <v>-1.2567190557510877E-4</v>
      </c>
      <c r="W520">
        <v>2.319755033868498E-3</v>
      </c>
    </row>
    <row r="521" spans="1:23">
      <c r="A521" s="705">
        <v>44586</v>
      </c>
      <c r="B521">
        <v>3.4749249251664338E-4</v>
      </c>
      <c r="C521">
        <v>3.8084902939750087E-4</v>
      </c>
      <c r="D521">
        <v>3.4749249251664338E-4</v>
      </c>
      <c r="E521">
        <v>3.769430030766685E-4</v>
      </c>
      <c r="F521">
        <v>3.6197679925287218E-4</v>
      </c>
      <c r="G521">
        <v>4.9840794471012195E-4</v>
      </c>
      <c r="H521">
        <v>5.1201619484864125E-4</v>
      </c>
      <c r="I521">
        <v>4.8662721502834572E-4</v>
      </c>
      <c r="J521">
        <v>3.4749249251664338E-4</v>
      </c>
      <c r="K521">
        <v>2.7856291879735373E-4</v>
      </c>
      <c r="L521">
        <v>5.0130274363846539E-4</v>
      </c>
      <c r="M521">
        <v>1.1517675084105061E-3</v>
      </c>
      <c r="N521">
        <v>6.7861893100396031E-4</v>
      </c>
      <c r="O521">
        <v>1.689075670272544E-3</v>
      </c>
      <c r="P521">
        <v>1.5244759454435819E-3</v>
      </c>
      <c r="Q521">
        <v>3.5478730087974419E-3</v>
      </c>
      <c r="R521">
        <v>3.4749249251664338E-4</v>
      </c>
      <c r="S521">
        <v>2.022286649423588E-2</v>
      </c>
      <c r="T521">
        <v>3.4749249251664338E-4</v>
      </c>
      <c r="U521">
        <v>3.4749249251664338E-4</v>
      </c>
      <c r="V521">
        <v>-1.0653339727163535E-2</v>
      </c>
      <c r="W521">
        <v>-2.777263469727842E-3</v>
      </c>
    </row>
    <row r="522" spans="1:23">
      <c r="A522" s="705">
        <v>44587</v>
      </c>
      <c r="B522">
        <v>3.4749249251664338E-4</v>
      </c>
      <c r="C522">
        <v>3.6878061139100637E-4</v>
      </c>
      <c r="D522">
        <v>3.4749249251664338E-4</v>
      </c>
      <c r="E522">
        <v>3.8167339693107039E-4</v>
      </c>
      <c r="F522">
        <v>3.825690547549776E-4</v>
      </c>
      <c r="G522">
        <v>3.2723684277802256E-4</v>
      </c>
      <c r="H522">
        <v>3.0805504706710174E-4</v>
      </c>
      <c r="I522">
        <v>3.8974002000613517E-4</v>
      </c>
      <c r="J522">
        <v>3.4749249251664338E-4</v>
      </c>
      <c r="K522">
        <v>4.546924890764803E-4</v>
      </c>
      <c r="L522">
        <v>5.6120969219031203E-4</v>
      </c>
      <c r="M522">
        <v>4.5603232150099871E-3</v>
      </c>
      <c r="N522">
        <v>4.6179521702749415E-3</v>
      </c>
      <c r="O522">
        <v>1.3301757068078235E-3</v>
      </c>
      <c r="P522">
        <v>4.1387489291138113E-3</v>
      </c>
      <c r="Q522">
        <v>4.8045403333543124E-3</v>
      </c>
      <c r="R522">
        <v>3.4749249251664338E-4</v>
      </c>
      <c r="S522">
        <v>1.4683570066798435E-2</v>
      </c>
      <c r="T522">
        <v>3.4749249251664338E-4</v>
      </c>
      <c r="U522">
        <v>3.4749249251664338E-4</v>
      </c>
      <c r="V522">
        <v>-2.9752140885846989E-3</v>
      </c>
      <c r="W522">
        <v>4.7344968436688895E-3</v>
      </c>
    </row>
    <row r="523" spans="1:23">
      <c r="A523" s="705">
        <v>44588</v>
      </c>
      <c r="B523">
        <v>3.4749249251664338E-4</v>
      </c>
      <c r="C523">
        <v>3.6610869818809455E-4</v>
      </c>
      <c r="D523">
        <v>3.4749249251664338E-4</v>
      </c>
      <c r="E523">
        <v>3.9613948006156363E-4</v>
      </c>
      <c r="F523">
        <v>3.1150823298298214E-4</v>
      </c>
      <c r="G523">
        <v>3.8846663020541961E-4</v>
      </c>
      <c r="H523">
        <v>1.4532440370298438E-3</v>
      </c>
      <c r="I523">
        <v>3.666448705210712E-4</v>
      </c>
      <c r="J523">
        <v>3.4749249251664338E-4</v>
      </c>
      <c r="K523">
        <v>6.6454293592110858E-4</v>
      </c>
      <c r="L523">
        <v>5.9944607867423727E-4</v>
      </c>
      <c r="M523">
        <v>2.7696578945564099E-3</v>
      </c>
      <c r="N523">
        <v>7.3478353500027183E-3</v>
      </c>
      <c r="O523">
        <v>2.7976772367832581E-3</v>
      </c>
      <c r="P523">
        <v>2.939063798687247E-3</v>
      </c>
      <c r="Q523">
        <v>1.2071039858538857E-3</v>
      </c>
      <c r="R523">
        <v>3.4749249251664338E-4</v>
      </c>
      <c r="S523">
        <v>1.5667055713026734E-2</v>
      </c>
      <c r="T523">
        <v>3.4749249251664338E-4</v>
      </c>
      <c r="U523">
        <v>3.4749249251664338E-4</v>
      </c>
      <c r="V523">
        <v>-4.2192840425578915E-3</v>
      </c>
      <c r="W523">
        <v>0</v>
      </c>
    </row>
    <row r="524" spans="1:23">
      <c r="A524" s="705">
        <v>44589</v>
      </c>
      <c r="B524">
        <v>3.4749249251664338E-4</v>
      </c>
      <c r="C524">
        <v>3.6715772850981487E-4</v>
      </c>
      <c r="D524">
        <v>3.4749249251664338E-4</v>
      </c>
      <c r="E524">
        <v>4.0950661215233275E-4</v>
      </c>
      <c r="F524">
        <v>3.5404110804271305E-4</v>
      </c>
      <c r="G524">
        <v>2.5255124198997336E-4</v>
      </c>
      <c r="H524">
        <v>1.4693312359370658E-4</v>
      </c>
      <c r="I524">
        <v>3.9867310838781478E-4</v>
      </c>
      <c r="J524">
        <v>3.4749249251664338E-4</v>
      </c>
      <c r="K524">
        <v>3.1921597027251281E-5</v>
      </c>
      <c r="L524">
        <v>5.5232040125852144E-4</v>
      </c>
      <c r="M524">
        <v>3.255019584736063E-3</v>
      </c>
      <c r="N524">
        <v>7.2747871839684564E-4</v>
      </c>
      <c r="O524">
        <v>3.6826521829791403E-6</v>
      </c>
      <c r="P524">
        <v>-6.7862214476743787E-4</v>
      </c>
      <c r="Q524">
        <v>8.8531056700369426E-4</v>
      </c>
      <c r="R524">
        <v>3.4749249251664338E-4</v>
      </c>
      <c r="S524">
        <v>-5.2451679376380733E-3</v>
      </c>
      <c r="T524">
        <v>3.4749249251664338E-4</v>
      </c>
      <c r="U524">
        <v>3.4749249251664338E-4</v>
      </c>
      <c r="V524">
        <v>2.3265746546141441E-2</v>
      </c>
      <c r="W524">
        <v>8.0384366626626846E-3</v>
      </c>
    </row>
    <row r="525" spans="1:23">
      <c r="A525" s="705">
        <v>44592</v>
      </c>
      <c r="B525">
        <v>3.4749249251664338E-4</v>
      </c>
      <c r="C525">
        <v>3.5426797458049109E-4</v>
      </c>
      <c r="D525">
        <v>3.4749249251664338E-4</v>
      </c>
      <c r="E525">
        <v>3.6824286509173909E-4</v>
      </c>
      <c r="F525">
        <v>3.8376274531204402E-4</v>
      </c>
      <c r="G525">
        <v>4.3419089074792083E-4</v>
      </c>
      <c r="H525">
        <v>2.2150439233636909E-4</v>
      </c>
      <c r="I525">
        <v>3.3152801908786778E-4</v>
      </c>
      <c r="J525">
        <v>3.4749249251664338E-4</v>
      </c>
      <c r="K525">
        <v>4.5269852080465078E-4</v>
      </c>
      <c r="L525">
        <v>7.2049591225664678E-4</v>
      </c>
      <c r="M525">
        <v>-4.4018089672559491E-4</v>
      </c>
      <c r="N525">
        <v>-4.0348600281668867E-3</v>
      </c>
      <c r="O525">
        <v>1.9133938092739111E-3</v>
      </c>
      <c r="P525">
        <v>2.8422590534407099E-3</v>
      </c>
      <c r="Q525">
        <v>4.4715494455624949E-3</v>
      </c>
      <c r="R525">
        <v>3.4749249251664338E-4</v>
      </c>
      <c r="S525">
        <v>1.4242334659656519E-2</v>
      </c>
      <c r="T525">
        <v>3.4749249251664338E-4</v>
      </c>
      <c r="U525">
        <v>3.4749249251664338E-4</v>
      </c>
      <c r="V525">
        <v>2.0131708991791619E-2</v>
      </c>
      <c r="W525">
        <v>1.9248395967004228E-3</v>
      </c>
    </row>
    <row r="526" spans="1:23">
      <c r="A526" s="705">
        <v>44593</v>
      </c>
      <c r="B526">
        <v>3.4749249251664338E-4</v>
      </c>
      <c r="C526">
        <v>3.6148881715214465E-4</v>
      </c>
      <c r="D526">
        <v>3.4749249251664338E-4</v>
      </c>
      <c r="E526">
        <v>3.8270187523914423E-4</v>
      </c>
      <c r="F526">
        <v>4.3298433589700203E-4</v>
      </c>
      <c r="G526">
        <v>4.0993172667325162E-4</v>
      </c>
      <c r="H526">
        <v>4.9065772235690197E-4</v>
      </c>
      <c r="I526">
        <v>3.9354785630552058E-4</v>
      </c>
      <c r="J526">
        <v>3.4749249251664338E-4</v>
      </c>
      <c r="K526">
        <v>3.6000999823571078E-4</v>
      </c>
      <c r="L526">
        <v>4.8167998466452921E-4</v>
      </c>
      <c r="M526">
        <v>1.8246811723576783E-4</v>
      </c>
      <c r="N526">
        <v>1.1884244886779527E-3</v>
      </c>
      <c r="O526">
        <v>1.4061817387507336E-3</v>
      </c>
      <c r="P526">
        <v>1.6134026704648363E-3</v>
      </c>
      <c r="Q526">
        <v>1.4917240896592521E-3</v>
      </c>
      <c r="R526">
        <v>3.4749249251664338E-4</v>
      </c>
      <c r="S526">
        <v>2.5694180226889518E-3</v>
      </c>
      <c r="T526">
        <v>3.4749249251664338E-4</v>
      </c>
      <c r="U526">
        <v>3.4749249251664338E-4</v>
      </c>
      <c r="V526">
        <v>7.8824280962486171E-3</v>
      </c>
      <c r="W526">
        <v>1.921141707071472E-3</v>
      </c>
    </row>
    <row r="527" spans="1:23">
      <c r="A527" s="705">
        <v>44594</v>
      </c>
      <c r="B527">
        <v>3.4749249251664338E-4</v>
      </c>
      <c r="C527">
        <v>3.6380607329933312E-4</v>
      </c>
      <c r="D527">
        <v>3.4749249251664338E-4</v>
      </c>
      <c r="E527">
        <v>4.4577438304838068E-4</v>
      </c>
      <c r="F527">
        <v>3.7138027851946198E-4</v>
      </c>
      <c r="G527">
        <v>2.1508951369364482E-4</v>
      </c>
      <c r="H527">
        <v>5.049614393082269E-4</v>
      </c>
      <c r="I527">
        <v>4.1308058695732619E-4</v>
      </c>
      <c r="J527">
        <v>3.4749249251664338E-4</v>
      </c>
      <c r="K527">
        <v>3.9001132995020171E-4</v>
      </c>
      <c r="L527">
        <v>4.2767679826627436E-4</v>
      </c>
      <c r="M527">
        <v>1.0202982337625954E-4</v>
      </c>
      <c r="N527">
        <v>1.1310898111764889E-3</v>
      </c>
      <c r="O527">
        <v>7.162610126441038E-4</v>
      </c>
      <c r="P527">
        <v>-2.6252387532688104E-4</v>
      </c>
      <c r="Q527">
        <v>9.1901182410158988E-4</v>
      </c>
      <c r="R527">
        <v>3.4749249251664338E-4</v>
      </c>
      <c r="S527">
        <v>-1.5704940767470976E-2</v>
      </c>
      <c r="T527">
        <v>3.4749249251664338E-4</v>
      </c>
      <c r="U527">
        <v>3.4749249251664338E-4</v>
      </c>
      <c r="V527">
        <v>8.1609648989668937E-3</v>
      </c>
      <c r="W527">
        <v>9.8612125639152559E-3</v>
      </c>
    </row>
    <row r="528" spans="1:23">
      <c r="A528" s="705">
        <v>44595</v>
      </c>
      <c r="B528">
        <v>4.0167541389757311E-4</v>
      </c>
      <c r="C528">
        <v>3.5110128601290036E-4</v>
      </c>
      <c r="D528">
        <v>4.0167541389757311E-4</v>
      </c>
      <c r="E528">
        <v>3.3053619776435283E-4</v>
      </c>
      <c r="F528">
        <v>3.8231343081629454E-4</v>
      </c>
      <c r="G528">
        <v>4.7673997333452789E-4</v>
      </c>
      <c r="H528">
        <v>6.2236545208493865E-4</v>
      </c>
      <c r="I528">
        <v>5.0289864445485222E-4</v>
      </c>
      <c r="J528">
        <v>4.0167541389757311E-4</v>
      </c>
      <c r="K528">
        <v>4.4657142748016909E-4</v>
      </c>
      <c r="L528">
        <v>4.4419739312551165E-4</v>
      </c>
      <c r="M528">
        <v>4.6554138662924238E-4</v>
      </c>
      <c r="N528">
        <v>1.3336501644322318E-2</v>
      </c>
      <c r="O528">
        <v>-1.687195964143462E-3</v>
      </c>
      <c r="P528">
        <v>1.3428496592746697E-3</v>
      </c>
      <c r="Q528">
        <v>3.7974539208929237E-4</v>
      </c>
      <c r="R528">
        <v>4.0167541389757311E-4</v>
      </c>
      <c r="S528">
        <v>-9.301317947567278E-3</v>
      </c>
      <c r="T528">
        <v>4.0167541389757311E-4</v>
      </c>
      <c r="U528">
        <v>4.0167541389757311E-4</v>
      </c>
      <c r="V528">
        <v>-1.9176892100951082E-2</v>
      </c>
      <c r="W528">
        <v>1.5370705244122096E-3</v>
      </c>
    </row>
    <row r="529" spans="1:23">
      <c r="A529" s="705">
        <v>44596</v>
      </c>
      <c r="B529">
        <v>4.0167541389757311E-4</v>
      </c>
      <c r="C529">
        <v>4.138183966486686E-4</v>
      </c>
      <c r="D529">
        <v>4.0167541389757311E-4</v>
      </c>
      <c r="E529">
        <v>4.0277537066391034E-4</v>
      </c>
      <c r="F529">
        <v>4.0386791689095425E-4</v>
      </c>
      <c r="G529">
        <v>5.4937408513544561E-4</v>
      </c>
      <c r="H529">
        <v>9.2343355659485482E-4</v>
      </c>
      <c r="I529">
        <v>4.3416014197106279E-4</v>
      </c>
      <c r="J529">
        <v>4.0167541389757311E-4</v>
      </c>
      <c r="K529">
        <v>4.5540380079334142E-4</v>
      </c>
      <c r="L529">
        <v>3.7662172541330641E-4</v>
      </c>
      <c r="M529">
        <v>4.0239294157682348E-3</v>
      </c>
      <c r="N529">
        <v>7.4534098279253058E-3</v>
      </c>
      <c r="O529">
        <v>4.0219979089599622E-3</v>
      </c>
      <c r="P529">
        <v>6.6529589574477743E-3</v>
      </c>
      <c r="Q529">
        <v>-1.4594481928564829E-3</v>
      </c>
      <c r="R529">
        <v>4.0167541389757311E-4</v>
      </c>
      <c r="S529">
        <v>-4.541187121874013E-3</v>
      </c>
      <c r="T529">
        <v>4.0167541389757311E-4</v>
      </c>
      <c r="U529">
        <v>4.0167541389757311E-4</v>
      </c>
      <c r="V529">
        <v>1.5105678351583496E-3</v>
      </c>
      <c r="W529">
        <v>-1.5076284192470868E-2</v>
      </c>
    </row>
    <row r="530" spans="1:23">
      <c r="A530" s="705">
        <v>44599</v>
      </c>
      <c r="B530">
        <v>4.0167541389757311E-4</v>
      </c>
      <c r="C530">
        <v>4.1280407623789372E-4</v>
      </c>
      <c r="D530">
        <v>4.0167541389757311E-4</v>
      </c>
      <c r="E530">
        <v>4.4578888711988007E-4</v>
      </c>
      <c r="F530">
        <v>4.1155925199309884E-4</v>
      </c>
      <c r="G530">
        <v>4.1726592510338278E-4</v>
      </c>
      <c r="H530">
        <v>4.6265154673030828E-4</v>
      </c>
      <c r="I530">
        <v>4.7722591258070324E-4</v>
      </c>
      <c r="J530">
        <v>4.0167541389757311E-4</v>
      </c>
      <c r="K530">
        <v>5.6543596514746497E-4</v>
      </c>
      <c r="L530">
        <v>4.7580562642868252E-4</v>
      </c>
      <c r="M530">
        <v>-6.4512564523222515E-5</v>
      </c>
      <c r="N530">
        <v>1.7390263977608011E-3</v>
      </c>
      <c r="O530">
        <v>-1.3711913891480965E-3</v>
      </c>
      <c r="P530">
        <v>1.8671054120380504E-3</v>
      </c>
      <c r="Q530">
        <v>-2.3045963256135282E-3</v>
      </c>
      <c r="R530">
        <v>4.0167541389757311E-4</v>
      </c>
      <c r="S530">
        <v>-4.8617145479046275E-4</v>
      </c>
      <c r="T530">
        <v>4.0167541389757311E-4</v>
      </c>
      <c r="U530">
        <v>4.0167541389757311E-4</v>
      </c>
      <c r="V530">
        <v>-2.7840313812486084E-3</v>
      </c>
      <c r="W530">
        <v>-5.4078826764435428E-3</v>
      </c>
    </row>
    <row r="531" spans="1:23">
      <c r="A531" s="705">
        <v>44600</v>
      </c>
      <c r="B531">
        <v>4.0167541389757311E-4</v>
      </c>
      <c r="C531">
        <v>4.2106171605071907E-4</v>
      </c>
      <c r="D531">
        <v>4.0167541389757311E-4</v>
      </c>
      <c r="E531">
        <v>4.4828752546899331E-4</v>
      </c>
      <c r="F531">
        <v>4.6999996437091518E-4</v>
      </c>
      <c r="G531">
        <v>4.6149433905129378E-4</v>
      </c>
      <c r="H531">
        <v>4.2571461343610117E-4</v>
      </c>
      <c r="I531">
        <v>4.7628367248297998E-4</v>
      </c>
      <c r="J531">
        <v>4.0167541389757311E-4</v>
      </c>
      <c r="K531">
        <v>4.3535384217929796E-4</v>
      </c>
      <c r="L531">
        <v>4.6303743579412249E-4</v>
      </c>
      <c r="M531">
        <v>2.6042838845568017E-3</v>
      </c>
      <c r="N531">
        <v>-1.4549888351501616E-3</v>
      </c>
      <c r="O531">
        <v>1.6761659875454971E-3</v>
      </c>
      <c r="P531">
        <v>2.8514304919851075E-3</v>
      </c>
      <c r="Q531">
        <v>-1.7351317378269115E-3</v>
      </c>
      <c r="R531">
        <v>4.0167541389757311E-4</v>
      </c>
      <c r="S531">
        <v>1.5799611250959522E-3</v>
      </c>
      <c r="T531">
        <v>4.0167541389757311E-4</v>
      </c>
      <c r="U531">
        <v>4.0167541389757311E-4</v>
      </c>
      <c r="V531">
        <v>8.0186491841494068E-3</v>
      </c>
      <c r="W531">
        <v>-9.7686849138328702E-3</v>
      </c>
    </row>
    <row r="532" spans="1:23">
      <c r="A532" s="705">
        <v>44601</v>
      </c>
      <c r="B532">
        <v>4.0167541389757311E-4</v>
      </c>
      <c r="C532">
        <v>4.1465041987343021E-4</v>
      </c>
      <c r="D532">
        <v>4.0167541389757311E-4</v>
      </c>
      <c r="E532">
        <v>4.3352788166628464E-4</v>
      </c>
      <c r="F532">
        <v>4.3534955456947522E-4</v>
      </c>
      <c r="G532">
        <v>6.0752368978600479E-4</v>
      </c>
      <c r="H532">
        <v>4.2643981216716753E-4</v>
      </c>
      <c r="I532">
        <v>4.335582282717354E-4</v>
      </c>
      <c r="J532">
        <v>4.0167541389757311E-4</v>
      </c>
      <c r="K532">
        <v>4.2585253360249986E-4</v>
      </c>
      <c r="L532">
        <v>5.0335594784534088E-4</v>
      </c>
      <c r="M532">
        <v>1.5232333590122771E-3</v>
      </c>
      <c r="N532">
        <v>-5.0702288098875004E-3</v>
      </c>
      <c r="O532">
        <v>1.1387426483422391E-3</v>
      </c>
      <c r="P532">
        <v>3.4635951270960419E-3</v>
      </c>
      <c r="Q532">
        <v>-8.5371503491493694E-4</v>
      </c>
      <c r="R532">
        <v>4.0167541389757311E-4</v>
      </c>
      <c r="S532">
        <v>1.02398914073627E-2</v>
      </c>
      <c r="T532">
        <v>4.0167541389757311E-4</v>
      </c>
      <c r="U532">
        <v>4.0167541389757311E-4</v>
      </c>
      <c r="V532">
        <v>1.5744654034351546E-2</v>
      </c>
      <c r="W532">
        <v>1.4425314099581144E-2</v>
      </c>
    </row>
    <row r="533" spans="1:23">
      <c r="A533" s="705">
        <v>44602</v>
      </c>
      <c r="B533">
        <v>4.0167541389757311E-4</v>
      </c>
      <c r="C533">
        <v>4.1633116247163926E-4</v>
      </c>
      <c r="D533">
        <v>4.0167541389757311E-4</v>
      </c>
      <c r="E533">
        <v>4.4034675825010972E-4</v>
      </c>
      <c r="F533">
        <v>5.1538039704723815E-4</v>
      </c>
      <c r="G533">
        <v>4.2828047208276487E-4</v>
      </c>
      <c r="H533">
        <v>2.7722626963511132E-4</v>
      </c>
      <c r="I533">
        <v>4.9539512781437978E-4</v>
      </c>
      <c r="J533">
        <v>4.0167541389757311E-4</v>
      </c>
      <c r="K533">
        <v>4.8591605657222203E-4</v>
      </c>
      <c r="L533">
        <v>5.0445515819541598E-4</v>
      </c>
      <c r="M533">
        <v>1.5480074276810196E-3</v>
      </c>
      <c r="N533">
        <v>3.4383583786212757E-3</v>
      </c>
      <c r="O533">
        <v>4.9950592292189455E-3</v>
      </c>
      <c r="P533">
        <v>6.1109688190710276E-3</v>
      </c>
      <c r="Q533">
        <v>8.1475449544532452E-4</v>
      </c>
      <c r="R533">
        <v>4.0167541389757311E-4</v>
      </c>
      <c r="S533">
        <v>2.7127791474601537E-3</v>
      </c>
      <c r="T533">
        <v>4.0167541389757311E-4</v>
      </c>
      <c r="U533">
        <v>4.0167541389757311E-4</v>
      </c>
      <c r="V533">
        <v>-1.8016323165044867E-2</v>
      </c>
      <c r="W533">
        <v>-1.3027522935779801E-2</v>
      </c>
    </row>
    <row r="534" spans="1:23">
      <c r="A534" s="705">
        <v>44603</v>
      </c>
      <c r="B534">
        <v>4.0167541389757311E-4</v>
      </c>
      <c r="C534">
        <v>4.118650119788736E-4</v>
      </c>
      <c r="D534">
        <v>4.0167541389757311E-4</v>
      </c>
      <c r="E534">
        <v>4.3692048101107162E-4</v>
      </c>
      <c r="F534">
        <v>4.3327137909243696E-4</v>
      </c>
      <c r="G534">
        <v>5.509297484620479E-4</v>
      </c>
      <c r="H534">
        <v>1.0791619399554975E-3</v>
      </c>
      <c r="I534">
        <v>4.7623940882446369E-4</v>
      </c>
      <c r="J534">
        <v>4.0167541389757311E-4</v>
      </c>
      <c r="K534">
        <v>4.2370640252320513E-4</v>
      </c>
      <c r="L534">
        <v>5.4749227771910824E-4</v>
      </c>
      <c r="M534">
        <v>-2.5967600078850017E-3</v>
      </c>
      <c r="N534">
        <v>6.3551711678755396E-4</v>
      </c>
      <c r="O534">
        <v>-2.0672511066033294E-4</v>
      </c>
      <c r="P534">
        <v>-5.3958686842342507E-3</v>
      </c>
      <c r="Q534">
        <v>-2.1349781810344748E-3</v>
      </c>
      <c r="R534">
        <v>4.0167541389757311E-4</v>
      </c>
      <c r="S534">
        <v>-3.5409342661779641E-3</v>
      </c>
      <c r="T534">
        <v>4.0167541389757311E-4</v>
      </c>
      <c r="U534">
        <v>4.0167541389757311E-4</v>
      </c>
      <c r="V534">
        <v>-1.8409435531207108E-2</v>
      </c>
      <c r="W534">
        <v>-9.2954080684137796E-4</v>
      </c>
    </row>
    <row r="535" spans="1:23">
      <c r="A535" s="705">
        <v>44606</v>
      </c>
      <c r="B535">
        <v>4.0167541389757311E-4</v>
      </c>
      <c r="C535">
        <v>4.1909974077403156E-4</v>
      </c>
      <c r="D535">
        <v>4.0167541389757311E-4</v>
      </c>
      <c r="E535">
        <v>6.187452342076849E-4</v>
      </c>
      <c r="F535">
        <v>4.2967982870534271E-4</v>
      </c>
      <c r="G535">
        <v>4.1042732385387914E-4</v>
      </c>
      <c r="H535">
        <v>3.1756400362259463E-4</v>
      </c>
      <c r="I535">
        <v>5.5901848835526735E-4</v>
      </c>
      <c r="J535">
        <v>4.0167541389757311E-4</v>
      </c>
      <c r="K535">
        <v>5.4859334720003261E-4</v>
      </c>
      <c r="L535">
        <v>4.5940198998128956E-4</v>
      </c>
      <c r="M535">
        <v>3.5683705626889939E-3</v>
      </c>
      <c r="N535">
        <v>2.7312117831150839E-3</v>
      </c>
      <c r="O535">
        <v>2.0458588243117415E-3</v>
      </c>
      <c r="P535">
        <v>8.3224936956551865E-3</v>
      </c>
      <c r="Q535">
        <v>-2.9948158135295611E-4</v>
      </c>
      <c r="R535">
        <v>4.0167541389757311E-4</v>
      </c>
      <c r="S535">
        <v>6.9726808993948453E-3</v>
      </c>
      <c r="T535">
        <v>4.0167541389757311E-4</v>
      </c>
      <c r="U535">
        <v>4.0167541389757311E-4</v>
      </c>
      <c r="V535">
        <v>-2.9269763319176301E-3</v>
      </c>
      <c r="W535">
        <v>1.3211760327502819E-2</v>
      </c>
    </row>
    <row r="536" spans="1:23">
      <c r="A536" s="705">
        <v>44607</v>
      </c>
      <c r="B536">
        <v>4.0167541389757311E-4</v>
      </c>
      <c r="C536">
        <v>4.1152297985358466E-4</v>
      </c>
      <c r="D536">
        <v>4.0167541389757311E-4</v>
      </c>
      <c r="E536">
        <v>4.9458246530242889E-4</v>
      </c>
      <c r="F536">
        <v>4.4128958174183275E-4</v>
      </c>
      <c r="G536">
        <v>4.9739358500233699E-4</v>
      </c>
      <c r="H536">
        <v>8.0405918743897686E-4</v>
      </c>
      <c r="I536">
        <v>4.9499405517039463E-4</v>
      </c>
      <c r="J536">
        <v>4.0167541389757311E-4</v>
      </c>
      <c r="K536">
        <v>4.142199513796907E-4</v>
      </c>
      <c r="L536">
        <v>5.5786666531920659E-4</v>
      </c>
      <c r="M536">
        <v>1.095820814178694E-4</v>
      </c>
      <c r="N536">
        <v>-1.8704572121097662E-3</v>
      </c>
      <c r="O536">
        <v>4.5261255432138547E-4</v>
      </c>
      <c r="P536">
        <v>3.8820659041416405E-4</v>
      </c>
      <c r="Q536">
        <v>2.8210958815895193E-3</v>
      </c>
      <c r="R536">
        <v>4.0167541389757311E-4</v>
      </c>
      <c r="S536">
        <v>1.0308151210102201E-2</v>
      </c>
      <c r="T536">
        <v>4.0167541389757311E-4</v>
      </c>
      <c r="U536">
        <v>4.0167541389757311E-4</v>
      </c>
      <c r="V536">
        <v>1.5174497348679816E-2</v>
      </c>
      <c r="W536">
        <v>2.020202020202011E-2</v>
      </c>
    </row>
    <row r="537" spans="1:23">
      <c r="A537" s="705">
        <v>44608</v>
      </c>
      <c r="B537">
        <v>4.0167541389757311E-4</v>
      </c>
      <c r="C537">
        <v>4.2589777965695852E-4</v>
      </c>
      <c r="D537">
        <v>4.0167541389757311E-4</v>
      </c>
      <c r="E537">
        <v>4.8519352874487609E-4</v>
      </c>
      <c r="F537">
        <v>5.0945646036182346E-4</v>
      </c>
      <c r="G537">
        <v>4.9134021935404171E-4</v>
      </c>
      <c r="H537">
        <v>3.7097988394330095E-4</v>
      </c>
      <c r="I537">
        <v>4.7390823868243004E-4</v>
      </c>
      <c r="J537">
        <v>4.0167541389757311E-4</v>
      </c>
      <c r="K537">
        <v>4.1156122745023005E-4</v>
      </c>
      <c r="L537">
        <v>5.5189577924252831E-4</v>
      </c>
      <c r="M537">
        <v>-2.9650660018754049E-4</v>
      </c>
      <c r="N537">
        <v>-9.7919821271286178E-4</v>
      </c>
      <c r="O537">
        <v>4.5603534273741531E-5</v>
      </c>
      <c r="P537">
        <v>-1.9567619796548863E-3</v>
      </c>
      <c r="Q537">
        <v>-2.5509076516483375E-4</v>
      </c>
      <c r="R537">
        <v>4.0167541389757311E-4</v>
      </c>
      <c r="S537">
        <v>6.5825956330425317E-3</v>
      </c>
      <c r="T537">
        <v>4.0167541389757311E-4</v>
      </c>
      <c r="U537">
        <v>4.0167541389757311E-4</v>
      </c>
      <c r="V537">
        <v>2.168612715553575E-3</v>
      </c>
      <c r="W537">
        <v>-7.2007200720070053E-4</v>
      </c>
    </row>
    <row r="538" spans="1:23">
      <c r="A538" s="705">
        <v>44609</v>
      </c>
      <c r="B538">
        <v>4.0167541389757311E-4</v>
      </c>
      <c r="C538">
        <v>4.2907782972689823E-4</v>
      </c>
      <c r="D538">
        <v>4.0167541389757311E-4</v>
      </c>
      <c r="E538">
        <v>5.4571242084477944E-4</v>
      </c>
      <c r="F538">
        <v>4.595913661358253E-4</v>
      </c>
      <c r="G538">
        <v>5.2229132104164577E-4</v>
      </c>
      <c r="H538">
        <v>1.6893425521447014E-4</v>
      </c>
      <c r="I538">
        <v>5.303904939921722E-4</v>
      </c>
      <c r="J538">
        <v>4.0167541389757311E-4</v>
      </c>
      <c r="K538">
        <v>5.468163413702154E-4</v>
      </c>
      <c r="L538">
        <v>4.3781291302491532E-4</v>
      </c>
      <c r="M538">
        <v>-4.881041347586601E-3</v>
      </c>
      <c r="N538">
        <v>-4.5897364687014219E-3</v>
      </c>
      <c r="O538">
        <v>-7.6952454783307811E-4</v>
      </c>
      <c r="P538">
        <v>-1.7538765241664755E-3</v>
      </c>
      <c r="Q538">
        <v>-1.5015307481989204E-3</v>
      </c>
      <c r="R538">
        <v>4.0167541389757311E-4</v>
      </c>
      <c r="S538">
        <v>-1.2636607561798852E-2</v>
      </c>
      <c r="T538">
        <v>4.0167541389757311E-4</v>
      </c>
      <c r="U538">
        <v>4.0167541389757311E-4</v>
      </c>
      <c r="V538">
        <v>-2.2297873455300321E-2</v>
      </c>
      <c r="W538">
        <v>-5.5845793550710621E-3</v>
      </c>
    </row>
    <row r="539" spans="1:23">
      <c r="A539" s="705">
        <v>44610</v>
      </c>
      <c r="B539">
        <v>4.0167541389757311E-4</v>
      </c>
      <c r="C539">
        <v>4.413255052793108E-4</v>
      </c>
      <c r="D539">
        <v>4.0167541389757311E-4</v>
      </c>
      <c r="E539">
        <v>5.6905837765164335E-4</v>
      </c>
      <c r="F539">
        <v>4.3825901697425174E-4</v>
      </c>
      <c r="G539">
        <v>5.8074577617994727E-4</v>
      </c>
      <c r="H539">
        <v>4.1955458567755066E-4</v>
      </c>
      <c r="I539">
        <v>4.5403623801743009E-4</v>
      </c>
      <c r="J539">
        <v>4.0167541389757311E-4</v>
      </c>
      <c r="K539">
        <v>4.1803691909136909E-4</v>
      </c>
      <c r="L539">
        <v>4.5050430098125815E-4</v>
      </c>
      <c r="M539">
        <v>-5.3630642754198821E-4</v>
      </c>
      <c r="N539">
        <v>-1.9841406817716623E-3</v>
      </c>
      <c r="O539">
        <v>-7.4678028790464701E-5</v>
      </c>
      <c r="P539">
        <v>-1.5645299680194791E-3</v>
      </c>
      <c r="Q539">
        <v>-5.5294748564915785E-4</v>
      </c>
      <c r="R539">
        <v>4.0167541389757311E-4</v>
      </c>
      <c r="S539">
        <v>-7.6290491355919254E-3</v>
      </c>
      <c r="T539">
        <v>4.0167541389757311E-4</v>
      </c>
      <c r="U539">
        <v>4.0167541389757311E-4</v>
      </c>
      <c r="V539">
        <v>-4.2117471695585218E-3</v>
      </c>
      <c r="W539">
        <v>-2.9800724637681242E-2</v>
      </c>
    </row>
    <row r="540" spans="1:23">
      <c r="A540" s="705">
        <v>44613</v>
      </c>
      <c r="B540">
        <v>4.0167541389757311E-4</v>
      </c>
      <c r="C540">
        <v>4.5582398896959475E-4</v>
      </c>
      <c r="D540">
        <v>4.0167541389757311E-4</v>
      </c>
      <c r="E540">
        <v>6.1330978911167122E-4</v>
      </c>
      <c r="F540">
        <v>4.7842814823151336E-4</v>
      </c>
      <c r="G540">
        <v>8.7387378248227066E-4</v>
      </c>
      <c r="H540">
        <v>6.78950984614346E-4</v>
      </c>
      <c r="I540">
        <v>4.5729860852095072E-4</v>
      </c>
      <c r="J540">
        <v>4.0167541389757311E-4</v>
      </c>
      <c r="K540">
        <v>1.9811929849988807E-4</v>
      </c>
      <c r="L540">
        <v>5.1821749250802185E-4</v>
      </c>
      <c r="M540">
        <v>9.7693511648055953E-4</v>
      </c>
      <c r="N540">
        <v>2.3386167836667582E-3</v>
      </c>
      <c r="O540">
        <v>-1.8670901503647919E-5</v>
      </c>
      <c r="P540">
        <v>1.2941660132732569E-3</v>
      </c>
      <c r="Q540">
        <v>-2.0688410962084181E-3</v>
      </c>
      <c r="R540">
        <v>4.0167541389757311E-4</v>
      </c>
      <c r="S540">
        <v>-1.3621698757377954E-2</v>
      </c>
      <c r="T540">
        <v>4.0167541389757311E-4</v>
      </c>
      <c r="U540">
        <v>4.0167541389757311E-4</v>
      </c>
      <c r="V540">
        <v>-1.375669028756743E-2</v>
      </c>
      <c r="W540">
        <v>1.6805153580432552E-3</v>
      </c>
    </row>
    <row r="541" spans="1:23">
      <c r="A541" s="705">
        <v>44614</v>
      </c>
      <c r="B541">
        <v>4.0167541389757311E-4</v>
      </c>
      <c r="C541">
        <v>4.939689794865032E-4</v>
      </c>
      <c r="D541">
        <v>4.0167541389757311E-4</v>
      </c>
      <c r="E541">
        <v>6.1883778721205651E-4</v>
      </c>
      <c r="F541">
        <v>4.5281631800553335E-4</v>
      </c>
      <c r="G541">
        <v>5.8279783503278892E-4</v>
      </c>
      <c r="H541">
        <v>8.5487976195075532E-4</v>
      </c>
      <c r="I541">
        <v>4.4402226031614589E-4</v>
      </c>
      <c r="J541">
        <v>4.0167541389757311E-4</v>
      </c>
      <c r="K541">
        <v>6.2038790093121854E-4</v>
      </c>
      <c r="L541">
        <v>4.7475769064431184E-4</v>
      </c>
      <c r="M541">
        <v>2.1665477424361868E-3</v>
      </c>
      <c r="N541">
        <v>3.377832667720071E-3</v>
      </c>
      <c r="O541">
        <v>3.6331140844501064E-3</v>
      </c>
      <c r="P541">
        <v>2.6423969015578752E-3</v>
      </c>
      <c r="Q541">
        <v>-3.8298710690889415E-3</v>
      </c>
      <c r="R541">
        <v>4.0167541389757311E-4</v>
      </c>
      <c r="S541">
        <v>6.0797360461919414E-3</v>
      </c>
      <c r="T541">
        <v>4.0167541389757311E-4</v>
      </c>
      <c r="U541">
        <v>4.0167541389757311E-4</v>
      </c>
      <c r="V541">
        <v>3.136159458104526E-3</v>
      </c>
      <c r="W541">
        <v>2.3208127504893206E-2</v>
      </c>
    </row>
    <row r="542" spans="1:23">
      <c r="A542" s="705">
        <v>44615</v>
      </c>
      <c r="B542">
        <v>4.0167541389757311E-4</v>
      </c>
      <c r="C542">
        <v>4.9154418185315407E-4</v>
      </c>
      <c r="D542">
        <v>4.0167541389757311E-4</v>
      </c>
      <c r="E542">
        <v>4.4734737489160459E-4</v>
      </c>
      <c r="F542">
        <v>4.7628642437458346E-4</v>
      </c>
      <c r="G542">
        <v>4.6162539894778476E-4</v>
      </c>
      <c r="H542">
        <v>5.0617940025632358E-4</v>
      </c>
      <c r="I542">
        <v>5.3578897058392805E-4</v>
      </c>
      <c r="J542">
        <v>4.0167541389757311E-4</v>
      </c>
      <c r="K542">
        <v>3.5686318935401751E-4</v>
      </c>
      <c r="L542">
        <v>4.8658898291265018E-4</v>
      </c>
      <c r="M542">
        <v>2.1217163580966591E-4</v>
      </c>
      <c r="N542">
        <v>6.870007627690633E-3</v>
      </c>
      <c r="O542">
        <v>1.315692239637789E-3</v>
      </c>
      <c r="P542">
        <v>-1.2617243363244324E-4</v>
      </c>
      <c r="Q542">
        <v>-3.1078011125966754E-3</v>
      </c>
      <c r="R542">
        <v>4.0167541389757311E-4</v>
      </c>
      <c r="S542">
        <v>-1.2240596703712248E-2</v>
      </c>
      <c r="T542">
        <v>4.0167541389757311E-4</v>
      </c>
      <c r="U542">
        <v>4.0167541389757311E-4</v>
      </c>
      <c r="V542">
        <v>-1.6300947766585971E-2</v>
      </c>
      <c r="W542">
        <v>-3.4614683913281041E-3</v>
      </c>
    </row>
    <row r="543" spans="1:23">
      <c r="A543" s="705">
        <v>44616</v>
      </c>
      <c r="B543">
        <v>4.0167541389757311E-4</v>
      </c>
      <c r="C543">
        <v>4.4594521857677094E-4</v>
      </c>
      <c r="D543">
        <v>4.0167541389757311E-4</v>
      </c>
      <c r="E543">
        <v>3.6458056882082701E-4</v>
      </c>
      <c r="F543">
        <v>4.8389277622451488E-4</v>
      </c>
      <c r="G543">
        <v>4.925107271149809E-4</v>
      </c>
      <c r="H543">
        <v>6.3702187318681602E-4</v>
      </c>
      <c r="I543">
        <v>4.4758380673770581E-4</v>
      </c>
      <c r="J543">
        <v>4.0167541389757311E-4</v>
      </c>
      <c r="K543">
        <v>3.084316995987102E-4</v>
      </c>
      <c r="L543">
        <v>5.3308792471851163E-4</v>
      </c>
      <c r="M543">
        <v>-7.170477584983459E-5</v>
      </c>
      <c r="N543">
        <v>1.524734516728854E-3</v>
      </c>
      <c r="O543">
        <v>-3.6616538908749163E-3</v>
      </c>
      <c r="P543">
        <v>-3.4266328378588229E-3</v>
      </c>
      <c r="Q543">
        <v>3.862602836822937E-3</v>
      </c>
      <c r="R543">
        <v>4.0167541389757311E-4</v>
      </c>
      <c r="S543">
        <v>5.3722776560038987E-4</v>
      </c>
      <c r="T543">
        <v>4.0167541389757311E-4</v>
      </c>
      <c r="U543">
        <v>4.0167541389757311E-4</v>
      </c>
      <c r="V543">
        <v>1.1615239363408358E-2</v>
      </c>
      <c r="W543">
        <v>-1.5539305301645379E-2</v>
      </c>
    </row>
    <row r="544" spans="1:23">
      <c r="A544" s="705">
        <v>44617</v>
      </c>
      <c r="B544">
        <v>4.0167541389757311E-4</v>
      </c>
      <c r="C544">
        <v>4.1457184416082704E-4</v>
      </c>
      <c r="D544">
        <v>4.0167541389757311E-4</v>
      </c>
      <c r="E544">
        <v>3.8213413068777236E-4</v>
      </c>
      <c r="F544">
        <v>4.4800315054227546E-4</v>
      </c>
      <c r="G544">
        <v>3.9251347412738724E-4</v>
      </c>
      <c r="H544">
        <v>4.1150447657445355E-4</v>
      </c>
      <c r="I544">
        <v>4.8644086046412127E-4</v>
      </c>
      <c r="J544">
        <v>4.0167541389757311E-4</v>
      </c>
      <c r="K544">
        <v>1.0830076845620429E-3</v>
      </c>
      <c r="L544">
        <v>6.1037158778387557E-4</v>
      </c>
      <c r="M544">
        <v>2.2550950416229121E-3</v>
      </c>
      <c r="N544">
        <v>3.9792276321004572E-4</v>
      </c>
      <c r="O544">
        <v>8.1738195357394794E-4</v>
      </c>
      <c r="P544">
        <v>1.1749788636019609E-3</v>
      </c>
      <c r="Q544">
        <v>-2.6631062325677135E-4</v>
      </c>
      <c r="R544">
        <v>4.0167541389757311E-4</v>
      </c>
      <c r="S544">
        <v>2.7137715293226172E-3</v>
      </c>
      <c r="T544">
        <v>4.0167541389757311E-4</v>
      </c>
      <c r="U544">
        <v>4.0167541389757311E-4</v>
      </c>
      <c r="V544">
        <v>2.5095993708117215E-2</v>
      </c>
      <c r="W544">
        <v>-1.5413184772516186E-2</v>
      </c>
    </row>
    <row r="545" spans="1:23">
      <c r="A545" s="705">
        <v>44622</v>
      </c>
      <c r="B545">
        <v>4.0167541389757311E-4</v>
      </c>
      <c r="C545">
        <v>4.061907865307024E-4</v>
      </c>
      <c r="D545">
        <v>4.0167541389757311E-4</v>
      </c>
      <c r="E545">
        <v>4.2377648603042495E-4</v>
      </c>
      <c r="F545">
        <v>4.8107797878071956E-4</v>
      </c>
      <c r="G545">
        <v>3.3599843923326489E-4</v>
      </c>
      <c r="H545">
        <v>1.9171641092485814E-4</v>
      </c>
      <c r="I545">
        <v>4.0502241996520638E-4</v>
      </c>
      <c r="J545">
        <v>4.0167541389757311E-4</v>
      </c>
      <c r="K545">
        <v>6.7947202436968723E-4</v>
      </c>
      <c r="L545">
        <v>5.3358891903476646E-4</v>
      </c>
      <c r="M545">
        <v>-5.6496149922249383E-3</v>
      </c>
      <c r="N545">
        <v>-5.5748153929500166E-3</v>
      </c>
      <c r="O545">
        <v>7.6599321371384477E-5</v>
      </c>
      <c r="P545">
        <v>-6.1781248058997429E-3</v>
      </c>
      <c r="Q545">
        <v>1.3305830530050411E-3</v>
      </c>
      <c r="R545">
        <v>4.0167541389757311E-4</v>
      </c>
      <c r="S545">
        <v>9.8641018804104252E-3</v>
      </c>
      <c r="T545">
        <v>4.0167541389757311E-4</v>
      </c>
      <c r="U545">
        <v>4.0167541389757311E-4</v>
      </c>
      <c r="V545">
        <v>2.3835613013971635E-3</v>
      </c>
      <c r="W545">
        <v>-1.0750660128253542E-2</v>
      </c>
    </row>
    <row r="546" spans="1:23">
      <c r="A546" s="705">
        <v>44623</v>
      </c>
      <c r="B546">
        <v>4.0167541389757311E-4</v>
      </c>
      <c r="C546">
        <v>4.1774861380572403E-4</v>
      </c>
      <c r="D546">
        <v>4.0167541389757311E-4</v>
      </c>
      <c r="E546">
        <v>3.7700666348561285E-4</v>
      </c>
      <c r="F546">
        <v>4.2240253087166835E-4</v>
      </c>
      <c r="G546">
        <v>5.1069055186370171E-4</v>
      </c>
      <c r="H546">
        <v>3.3341462470826144E-4</v>
      </c>
      <c r="I546">
        <v>3.8729831797046366E-4</v>
      </c>
      <c r="J546">
        <v>4.0167541389757311E-4</v>
      </c>
      <c r="K546">
        <v>4.2437255774618876E-4</v>
      </c>
      <c r="L546">
        <v>5.1077744747929366E-4</v>
      </c>
      <c r="M546">
        <v>4.6412334979089032E-3</v>
      </c>
      <c r="N546">
        <v>3.0316510952035358E-3</v>
      </c>
      <c r="O546">
        <v>5.3004740513797888E-3</v>
      </c>
      <c r="P546">
        <v>2.2228494761828976E-3</v>
      </c>
      <c r="Q546">
        <v>-1.2905213353047174E-3</v>
      </c>
      <c r="R546">
        <v>4.0167541389757311E-4</v>
      </c>
      <c r="S546">
        <v>3.1403367232449853E-3</v>
      </c>
      <c r="T546">
        <v>4.0167541389757311E-4</v>
      </c>
      <c r="U546">
        <v>4.0167541389757311E-4</v>
      </c>
      <c r="V546">
        <v>-4.5093106104092673E-3</v>
      </c>
      <c r="W546">
        <v>2.1353670162059135E-2</v>
      </c>
    </row>
    <row r="547" spans="1:23">
      <c r="A547" s="705">
        <v>44624</v>
      </c>
      <c r="B547">
        <v>4.0167541389757311E-4</v>
      </c>
      <c r="C547">
        <v>4.3213779395290253E-4</v>
      </c>
      <c r="D547">
        <v>4.0167541389757311E-4</v>
      </c>
      <c r="E547">
        <v>3.5652246064743487E-4</v>
      </c>
      <c r="F547">
        <v>4.2300731867461749E-4</v>
      </c>
      <c r="G547">
        <v>3.3282627262720688E-4</v>
      </c>
      <c r="H547">
        <v>5.5370661825593359E-4</v>
      </c>
      <c r="I547">
        <v>4.5869148104249469E-4</v>
      </c>
      <c r="J547">
        <v>4.0167541389757311E-4</v>
      </c>
      <c r="K547">
        <v>5.0738610342904167E-4</v>
      </c>
      <c r="L547">
        <v>5.0766652602995954E-4</v>
      </c>
      <c r="M547">
        <v>7.6780280721939764E-3</v>
      </c>
      <c r="N547">
        <v>6.2225659895949192E-3</v>
      </c>
      <c r="O547">
        <v>-6.9445802930423461E-4</v>
      </c>
      <c r="P547">
        <v>-1.9165387723558691E-3</v>
      </c>
      <c r="Q547">
        <v>-3.1621045511572854E-3</v>
      </c>
      <c r="R547">
        <v>4.0167541389757311E-4</v>
      </c>
      <c r="S547">
        <v>-1.4414576421895808E-2</v>
      </c>
      <c r="T547">
        <v>4.0167541389757311E-4</v>
      </c>
      <c r="U547">
        <v>4.0167541389757311E-4</v>
      </c>
      <c r="V547">
        <v>-7.1467878493333137E-3</v>
      </c>
      <c r="W547">
        <v>1.4560388277020664E-2</v>
      </c>
    </row>
    <row r="548" spans="1:23">
      <c r="A548" s="705">
        <v>44627</v>
      </c>
      <c r="B548">
        <v>4.0167541389757311E-4</v>
      </c>
      <c r="C548">
        <v>3.9421920043269942E-4</v>
      </c>
      <c r="D548">
        <v>4.0167541389757311E-4</v>
      </c>
      <c r="E548">
        <v>3.5157924366036042E-4</v>
      </c>
      <c r="F548">
        <v>4.0801828915859595E-4</v>
      </c>
      <c r="G548">
        <v>4.5180027252356147E-4</v>
      </c>
      <c r="H548">
        <v>-1.9330794855165756E-5</v>
      </c>
      <c r="I548">
        <v>3.397404025329287E-4</v>
      </c>
      <c r="J548">
        <v>4.0167541389757311E-4</v>
      </c>
      <c r="K548">
        <v>6.1959775251230198E-4</v>
      </c>
      <c r="L548">
        <v>3.3854681341138892E-4</v>
      </c>
      <c r="M548">
        <v>1.4899117100803938E-3</v>
      </c>
      <c r="N548">
        <v>5.9738617715296982E-3</v>
      </c>
      <c r="O548">
        <v>3.9537949476939893E-3</v>
      </c>
      <c r="P548">
        <v>2.900984568397158E-3</v>
      </c>
      <c r="Q548">
        <v>2.285127269707754E-4</v>
      </c>
      <c r="R548">
        <v>4.0167541389757311E-4</v>
      </c>
      <c r="S548">
        <v>-3.1957677235572635E-2</v>
      </c>
      <c r="T548">
        <v>4.0167541389757311E-4</v>
      </c>
      <c r="U548">
        <v>4.0167541389757311E-4</v>
      </c>
      <c r="V548">
        <v>-2.9296934958546128E-2</v>
      </c>
      <c r="W548">
        <v>1.8675252989880375E-2</v>
      </c>
    </row>
    <row r="549" spans="1:23">
      <c r="A549" s="705">
        <v>44628</v>
      </c>
      <c r="B549">
        <v>4.0167541389757311E-4</v>
      </c>
      <c r="C549">
        <v>4.0752825873546783E-4</v>
      </c>
      <c r="D549">
        <v>4.0167541389757311E-4</v>
      </c>
      <c r="E549">
        <v>3.889014897013876E-4</v>
      </c>
      <c r="F549">
        <v>4.1496997626588872E-4</v>
      </c>
      <c r="G549">
        <v>4.9199462701476904E-4</v>
      </c>
      <c r="H549">
        <v>5.1519811975153651E-4</v>
      </c>
      <c r="I549">
        <v>5.0004779021817214E-4</v>
      </c>
      <c r="J549">
        <v>4.0167541389757311E-4</v>
      </c>
      <c r="K549">
        <v>5.0259798006946355E-4</v>
      </c>
      <c r="L549">
        <v>4.4332294807403194E-4</v>
      </c>
      <c r="M549">
        <v>4.8087486916292832E-3</v>
      </c>
      <c r="N549">
        <v>3.1340809636288824E-3</v>
      </c>
      <c r="O549">
        <v>4.7833386698192815E-3</v>
      </c>
      <c r="P549">
        <v>3.0596205342747762E-3</v>
      </c>
      <c r="Q549">
        <v>3.315404246515774E-3</v>
      </c>
      <c r="R549">
        <v>4.0167541389757311E-4</v>
      </c>
      <c r="S549">
        <v>6.2019644499835547E-3</v>
      </c>
      <c r="T549">
        <v>4.0167541389757311E-4</v>
      </c>
      <c r="U549">
        <v>4.0167541389757311E-4</v>
      </c>
      <c r="V549">
        <v>-8.6999900575255307E-3</v>
      </c>
      <c r="W549">
        <v>1.0927481260724292E-2</v>
      </c>
    </row>
    <row r="550" spans="1:23">
      <c r="A550" s="705">
        <v>44629</v>
      </c>
      <c r="B550">
        <v>4.0167541389757311E-4</v>
      </c>
      <c r="C550">
        <v>4.0987012057680516E-4</v>
      </c>
      <c r="D550">
        <v>4.0167541389757311E-4</v>
      </c>
      <c r="E550">
        <v>3.7591673150294547E-4</v>
      </c>
      <c r="F550">
        <v>4.3356972100849767E-4</v>
      </c>
      <c r="G550">
        <v>4.3695326763182329E-4</v>
      </c>
      <c r="H550">
        <v>3.6665374092414993E-4</v>
      </c>
      <c r="I550">
        <v>5.4468671040575067E-4</v>
      </c>
      <c r="J550">
        <v>4.0167541389757311E-4</v>
      </c>
      <c r="K550">
        <v>4.3549205770165855E-4</v>
      </c>
      <c r="L550">
        <v>2.8767706274446248E-4</v>
      </c>
      <c r="M550">
        <v>-6.9355830675960073E-3</v>
      </c>
      <c r="N550">
        <v>2.9803181954961566E-3</v>
      </c>
      <c r="O550">
        <v>1.392116108407393E-3</v>
      </c>
      <c r="P550">
        <v>3.1145731345683103E-3</v>
      </c>
      <c r="Q550">
        <v>3.9716271519218971E-4</v>
      </c>
      <c r="R550">
        <v>4.0167541389757311E-4</v>
      </c>
      <c r="S550">
        <v>2.9190816261714048E-2</v>
      </c>
      <c r="T550">
        <v>4.0167541389757311E-4</v>
      </c>
      <c r="U550">
        <v>4.0167541389757311E-4</v>
      </c>
      <c r="V550">
        <v>2.8043483153653792E-2</v>
      </c>
      <c r="W550">
        <v>1.0362694300518172E-2</v>
      </c>
    </row>
    <row r="551" spans="1:23">
      <c r="A551" s="705">
        <v>44630</v>
      </c>
      <c r="B551">
        <v>4.0167541389757311E-4</v>
      </c>
      <c r="C551">
        <v>4.0201453486021776E-4</v>
      </c>
      <c r="D551">
        <v>4.0167541389757311E-4</v>
      </c>
      <c r="E551">
        <v>3.7149922118806522E-4</v>
      </c>
      <c r="F551">
        <v>4.7988764354389701E-4</v>
      </c>
      <c r="G551">
        <v>5.3406098241270961E-4</v>
      </c>
      <c r="H551">
        <v>5.1115076746732768E-4</v>
      </c>
      <c r="I551">
        <v>3.7758662768161422E-4</v>
      </c>
      <c r="J551">
        <v>4.0167541389757311E-4</v>
      </c>
      <c r="K551">
        <v>5.8798158379214094E-4</v>
      </c>
      <c r="L551">
        <v>4.2376267470389806E-4</v>
      </c>
      <c r="M551">
        <v>8.8462809857723368E-3</v>
      </c>
      <c r="N551">
        <v>6.0491033423781815E-3</v>
      </c>
      <c r="O551">
        <v>3.9354458370051137E-3</v>
      </c>
      <c r="P551">
        <v>3.3834513590802473E-3</v>
      </c>
      <c r="Q551">
        <v>-5.3255801880469633E-3</v>
      </c>
      <c r="R551">
        <v>4.0167541389757311E-4</v>
      </c>
      <c r="S551">
        <v>-1.0026450861227443E-2</v>
      </c>
      <c r="T551">
        <v>4.0167541389757311E-4</v>
      </c>
      <c r="U551">
        <v>4.0167541389757311E-4</v>
      </c>
      <c r="V551">
        <v>-5.4468576418077452E-3</v>
      </c>
      <c r="W551">
        <v>-1.7683465959327238E-3</v>
      </c>
    </row>
    <row r="552" spans="1:23">
      <c r="A552" s="705">
        <v>44631</v>
      </c>
      <c r="B552">
        <v>4.0167541389757311E-4</v>
      </c>
      <c r="C552">
        <v>3.9341666081971205E-4</v>
      </c>
      <c r="D552">
        <v>4.0167541389757311E-4</v>
      </c>
      <c r="E552">
        <v>4.0342122572711858E-4</v>
      </c>
      <c r="F552">
        <v>4.6208749912035607E-4</v>
      </c>
      <c r="G552">
        <v>6.8720947571110358E-4</v>
      </c>
      <c r="H552">
        <v>2.2671288317277494E-4</v>
      </c>
      <c r="I552">
        <v>4.0504255423612356E-4</v>
      </c>
      <c r="J552">
        <v>4.0167541389757311E-4</v>
      </c>
      <c r="K552">
        <v>4.6865700223719386E-4</v>
      </c>
      <c r="L552">
        <v>4.4684899611224793E-4</v>
      </c>
      <c r="M552">
        <v>2.4253295881715431E-3</v>
      </c>
      <c r="N552">
        <v>2.018225632094417E-3</v>
      </c>
      <c r="O552">
        <v>2.3595292726401595E-3</v>
      </c>
      <c r="P552">
        <v>2.2664345157208388E-4</v>
      </c>
      <c r="Q552">
        <v>-1.7143708297500115E-3</v>
      </c>
      <c r="R552">
        <v>4.0167541389757311E-4</v>
      </c>
      <c r="S552">
        <v>-2.6152254283668519E-2</v>
      </c>
      <c r="T552">
        <v>4.0167541389757311E-4</v>
      </c>
      <c r="U552">
        <v>4.0167541389757311E-4</v>
      </c>
      <c r="V552">
        <v>-1.1345545782793898E-2</v>
      </c>
      <c r="W552">
        <v>1.6297608503099914E-2</v>
      </c>
    </row>
    <row r="553" spans="1:23">
      <c r="A553" s="705">
        <v>44634</v>
      </c>
      <c r="B553">
        <v>4.0167541389757311E-4</v>
      </c>
      <c r="C553">
        <v>4.0620368630883696E-4</v>
      </c>
      <c r="D553">
        <v>4.0167541389757311E-4</v>
      </c>
      <c r="E553">
        <v>4.1714559182337574E-4</v>
      </c>
      <c r="F553">
        <v>4.1980878650216269E-4</v>
      </c>
      <c r="G553">
        <v>5.6652248057642574E-4</v>
      </c>
      <c r="H553">
        <v>7.4686085048769613E-4</v>
      </c>
      <c r="I553">
        <v>4.0859223220279794E-4</v>
      </c>
      <c r="J553">
        <v>4.0167541389757311E-4</v>
      </c>
      <c r="K553">
        <v>5.889570801429489E-4</v>
      </c>
      <c r="L553">
        <v>5.6704875338531302E-4</v>
      </c>
      <c r="M553">
        <v>-2.0588261900427174E-3</v>
      </c>
      <c r="N553">
        <v>-1.5700953041475341E-4</v>
      </c>
      <c r="O553">
        <v>6.5222084491738386E-3</v>
      </c>
      <c r="P553">
        <v>4.0579732706371718E-3</v>
      </c>
      <c r="Q553">
        <v>2.8334681533448425E-4</v>
      </c>
      <c r="R553">
        <v>4.0167541389757311E-4</v>
      </c>
      <c r="S553">
        <v>-1.5376726199030522E-2</v>
      </c>
      <c r="T553">
        <v>4.0167541389757311E-4</v>
      </c>
      <c r="U553">
        <v>4.0167541389757311E-4</v>
      </c>
      <c r="V553">
        <v>-5.9247499685475269E-3</v>
      </c>
      <c r="W553">
        <v>8.7153564580777498E-5</v>
      </c>
    </row>
    <row r="554" spans="1:23">
      <c r="A554" s="705">
        <v>44635</v>
      </c>
      <c r="B554">
        <v>4.0167541389757311E-4</v>
      </c>
      <c r="C554">
        <v>4.0478683382816349E-4</v>
      </c>
      <c r="D554">
        <v>4.0167541389757311E-4</v>
      </c>
      <c r="E554">
        <v>4.4900532773373136E-4</v>
      </c>
      <c r="F554">
        <v>4.458761880141715E-4</v>
      </c>
      <c r="G554">
        <v>4.3454362846806482E-4</v>
      </c>
      <c r="H554">
        <v>3.709092344290621E-4</v>
      </c>
      <c r="I554">
        <v>4.7559766788318747E-4</v>
      </c>
      <c r="J554">
        <v>4.0167541389757311E-4</v>
      </c>
      <c r="K554">
        <v>8.3349613121175281E-4</v>
      </c>
      <c r="L554">
        <v>5.1886960549007988E-4</v>
      </c>
      <c r="M554">
        <v>-1.2940970991591749E-3</v>
      </c>
      <c r="N554">
        <v>-5.2019009326298438E-4</v>
      </c>
      <c r="O554">
        <v>-2.5381042913648066E-3</v>
      </c>
      <c r="P554">
        <v>6.1644660594728506E-4</v>
      </c>
      <c r="Q554">
        <v>4.7231880930369563E-3</v>
      </c>
      <c r="R554">
        <v>4.0167541389757311E-4</v>
      </c>
      <c r="S554">
        <v>-3.2833957304577721E-3</v>
      </c>
      <c r="T554">
        <v>4.0167541389757311E-4</v>
      </c>
      <c r="U554">
        <v>4.0167541389757311E-4</v>
      </c>
      <c r="V554">
        <v>2.081955199505936E-2</v>
      </c>
      <c r="W554">
        <v>-2.0915032679738044E-3</v>
      </c>
    </row>
    <row r="555" spans="1:23">
      <c r="A555" s="705">
        <v>44636</v>
      </c>
      <c r="B555">
        <v>4.0167541389757311E-4</v>
      </c>
      <c r="C555">
        <v>4.0587445923390142E-4</v>
      </c>
      <c r="D555">
        <v>4.0167541389757311E-4</v>
      </c>
      <c r="E555">
        <v>3.8529887345450931E-4</v>
      </c>
      <c r="F555">
        <v>4.7402400321905347E-4</v>
      </c>
      <c r="G555">
        <v>5.5660708429949857E-4</v>
      </c>
      <c r="H555">
        <v>9.3432678034299776E-4</v>
      </c>
      <c r="I555">
        <v>6.4587281879879832E-4</v>
      </c>
      <c r="J555">
        <v>4.0167541389757311E-4</v>
      </c>
      <c r="K555">
        <v>3.7039183862752623E-4</v>
      </c>
      <c r="L555">
        <v>5.8634878205787722E-4</v>
      </c>
      <c r="M555">
        <v>5.0053999104104907E-3</v>
      </c>
      <c r="N555">
        <v>3.0527201372687607E-4</v>
      </c>
      <c r="O555">
        <v>4.8332052050212848E-3</v>
      </c>
      <c r="P555">
        <v>5.2959653074315938E-3</v>
      </c>
      <c r="Q555">
        <v>-4.3073956630449439E-3</v>
      </c>
      <c r="R555">
        <v>4.0167541389757311E-4</v>
      </c>
      <c r="S555">
        <v>2.1681292816767561E-2</v>
      </c>
      <c r="T555">
        <v>4.0167541389757311E-4</v>
      </c>
      <c r="U555">
        <v>4.0167541389757311E-4</v>
      </c>
      <c r="V555">
        <v>2.3252628531611697E-2</v>
      </c>
      <c r="W555">
        <v>1.0828748580909986E-2</v>
      </c>
    </row>
    <row r="556" spans="1:23">
      <c r="A556" s="705">
        <v>44637</v>
      </c>
      <c r="B556">
        <v>4.3739242301588099E-4</v>
      </c>
      <c r="C556">
        <v>4.018736870723405E-4</v>
      </c>
      <c r="D556">
        <v>4.3739242301588099E-4</v>
      </c>
      <c r="E556">
        <v>5.2331387309867416E-4</v>
      </c>
      <c r="F556">
        <v>6.518248939337834E-4</v>
      </c>
      <c r="G556">
        <v>3.9027068829944334E-4</v>
      </c>
      <c r="H556">
        <v>2.3918655072829864E-4</v>
      </c>
      <c r="I556">
        <v>5.4816521800327145E-4</v>
      </c>
      <c r="J556">
        <v>4.3739242301588099E-4</v>
      </c>
      <c r="K556">
        <v>3.9256268979892539E-4</v>
      </c>
      <c r="L556">
        <v>3.91515613363147E-4</v>
      </c>
      <c r="M556">
        <v>7.7738921779109127E-3</v>
      </c>
      <c r="N556">
        <v>6.4804891088867667E-3</v>
      </c>
      <c r="O556">
        <v>-7.8968704883097818E-4</v>
      </c>
      <c r="P556">
        <v>-5.2883314475837828E-4</v>
      </c>
      <c r="Q556">
        <v>3.8612740119794431E-3</v>
      </c>
      <c r="R556">
        <v>4.3739242301588099E-4</v>
      </c>
      <c r="S556">
        <v>1.987485214878193E-2</v>
      </c>
      <c r="T556">
        <v>4.3739242301588099E-4</v>
      </c>
      <c r="U556">
        <v>4.3739242301588099E-4</v>
      </c>
      <c r="V556">
        <v>7.5607259446068831E-3</v>
      </c>
      <c r="W556">
        <v>1.2958963282938551E-3</v>
      </c>
    </row>
    <row r="557" spans="1:23">
      <c r="A557" s="705">
        <v>44638</v>
      </c>
      <c r="B557">
        <v>4.3739242301588099E-4</v>
      </c>
      <c r="C557">
        <v>4.2680363506653052E-4</v>
      </c>
      <c r="D557">
        <v>4.3739242301588099E-4</v>
      </c>
      <c r="E557">
        <v>3.9081390060546894E-4</v>
      </c>
      <c r="F557">
        <v>4.6753112335262692E-4</v>
      </c>
      <c r="G557">
        <v>4.073612403323601E-4</v>
      </c>
      <c r="H557">
        <v>4.6079420500899637E-4</v>
      </c>
      <c r="I557">
        <v>5.6621823923319603E-4</v>
      </c>
      <c r="J557">
        <v>4.3739242301588099E-4</v>
      </c>
      <c r="K557">
        <v>4.6422956282210492E-4</v>
      </c>
      <c r="L557">
        <v>5.5403046686341995E-4</v>
      </c>
      <c r="M557">
        <v>3.0227372370037475E-3</v>
      </c>
      <c r="N557">
        <v>6.7734415271978321E-3</v>
      </c>
      <c r="O557">
        <v>1.3066276538518107E-3</v>
      </c>
      <c r="P557">
        <v>2.3474880628304717E-3</v>
      </c>
      <c r="Q557">
        <v>1.9176165759786645E-3</v>
      </c>
      <c r="R557">
        <v>4.3739242301588099E-4</v>
      </c>
      <c r="S557">
        <v>2.8047595183499752E-2</v>
      </c>
      <c r="T557">
        <v>4.3739242301588099E-4</v>
      </c>
      <c r="U557">
        <v>4.3739242301588099E-4</v>
      </c>
      <c r="V557">
        <v>1.9276110189934581E-2</v>
      </c>
      <c r="W557">
        <v>-2.5884383088871088E-3</v>
      </c>
    </row>
    <row r="558" spans="1:23">
      <c r="A558" s="705">
        <v>44641</v>
      </c>
      <c r="B558">
        <v>4.3739242301588099E-4</v>
      </c>
      <c r="C558">
        <v>4.5311874935882734E-4</v>
      </c>
      <c r="D558">
        <v>4.3739242301588099E-4</v>
      </c>
      <c r="E558">
        <v>4.8286366935879066E-4</v>
      </c>
      <c r="F558">
        <v>5.1245414891387675E-4</v>
      </c>
      <c r="G558">
        <v>3.8924142447993582E-4</v>
      </c>
      <c r="H558">
        <v>2.46180839968968E-4</v>
      </c>
      <c r="I558">
        <v>4.4261199101924831E-4</v>
      </c>
      <c r="J558">
        <v>4.3739242301588099E-4</v>
      </c>
      <c r="K558">
        <v>6.0534597566874737E-4</v>
      </c>
      <c r="L558">
        <v>5.4527673315685199E-4</v>
      </c>
      <c r="M558">
        <v>1.0684360173828455E-2</v>
      </c>
      <c r="N558">
        <v>9.4273800084954118E-3</v>
      </c>
      <c r="O558">
        <v>9.633030056399372E-3</v>
      </c>
      <c r="P558">
        <v>7.374847580096322E-3</v>
      </c>
      <c r="Q558">
        <v>8.730405423338361E-4</v>
      </c>
      <c r="R558">
        <v>4.3739242301588099E-4</v>
      </c>
      <c r="S558">
        <v>2.2907240434060228E-3</v>
      </c>
      <c r="T558">
        <v>4.3739242301588099E-4</v>
      </c>
      <c r="U558">
        <v>4.3739242301588099E-4</v>
      </c>
      <c r="V558">
        <v>-1.8527835742020438E-3</v>
      </c>
      <c r="W558">
        <v>1.384083044982698E-2</v>
      </c>
    </row>
    <row r="559" spans="1:23">
      <c r="A559" s="705">
        <v>44642</v>
      </c>
      <c r="B559">
        <v>4.3739242301588099E-4</v>
      </c>
      <c r="C559">
        <v>4.377553312493454E-4</v>
      </c>
      <c r="D559">
        <v>4.3739242301588099E-4</v>
      </c>
      <c r="E559">
        <v>4.8582685386611146E-4</v>
      </c>
      <c r="F559">
        <v>4.8070175271108795E-4</v>
      </c>
      <c r="G559">
        <v>4.2211237090761244E-4</v>
      </c>
      <c r="H559">
        <v>5.2803980883187052E-4</v>
      </c>
      <c r="I559">
        <v>4.9230809372136086E-4</v>
      </c>
      <c r="J559">
        <v>4.3739242301588099E-4</v>
      </c>
      <c r="K559">
        <v>3.9430360032022271E-4</v>
      </c>
      <c r="L559">
        <v>4.5680007900661401E-4</v>
      </c>
      <c r="M559">
        <v>8.4529953878331732E-4</v>
      </c>
      <c r="N559">
        <v>1.1125285004235819E-2</v>
      </c>
      <c r="O559">
        <v>2.0657673898178963E-3</v>
      </c>
      <c r="P559">
        <v>1.5219673448383375E-3</v>
      </c>
      <c r="Q559">
        <v>1.024221509073886E-3</v>
      </c>
      <c r="R559">
        <v>4.3739242301588099E-4</v>
      </c>
      <c r="S559">
        <v>1.5421546023163035E-2</v>
      </c>
      <c r="T559">
        <v>4.3739242301588099E-4</v>
      </c>
      <c r="U559">
        <v>4.3739242301588099E-4</v>
      </c>
      <c r="V559">
        <v>1.0563004140148546E-2</v>
      </c>
      <c r="W559">
        <v>-3.4129692832765013E-3</v>
      </c>
    </row>
    <row r="560" spans="1:23">
      <c r="A560" s="705">
        <v>44643</v>
      </c>
      <c r="B560">
        <v>4.3739242301588099E-4</v>
      </c>
      <c r="C560">
        <v>4.4031104657915598E-4</v>
      </c>
      <c r="D560">
        <v>4.3739242301588099E-4</v>
      </c>
      <c r="E560">
        <v>4.6216330764115021E-4</v>
      </c>
      <c r="F560">
        <v>4.9731928184160168E-4</v>
      </c>
      <c r="G560">
        <v>4.8508089226184659E-4</v>
      </c>
      <c r="H560">
        <v>7.2947322283134497E-4</v>
      </c>
      <c r="I560">
        <v>5.3770418199583503E-4</v>
      </c>
      <c r="J560">
        <v>4.3739242301588099E-4</v>
      </c>
      <c r="K560">
        <v>4.1793299061532174E-4</v>
      </c>
      <c r="L560">
        <v>5.3671416443368258E-4</v>
      </c>
      <c r="M560">
        <v>5.1842055648476659E-3</v>
      </c>
      <c r="N560">
        <v>3.6341585738295379E-3</v>
      </c>
      <c r="O560">
        <v>1.1265346553313016E-4</v>
      </c>
      <c r="P560">
        <v>-8.743749472268636E-4</v>
      </c>
      <c r="Q560">
        <v>1.0270963235514685E-3</v>
      </c>
      <c r="R560">
        <v>4.3739242301588099E-4</v>
      </c>
      <c r="S560">
        <v>8.6902076955670537E-3</v>
      </c>
      <c r="T560">
        <v>4.3739242301588099E-4</v>
      </c>
      <c r="U560">
        <v>4.3739242301588099E-4</v>
      </c>
      <c r="V560">
        <v>-1.0652754527239794E-2</v>
      </c>
      <c r="W560">
        <v>-1.9606164383561553E-2</v>
      </c>
    </row>
    <row r="561" spans="1:23">
      <c r="A561" s="705">
        <v>44644</v>
      </c>
      <c r="B561">
        <v>4.3739242301588099E-4</v>
      </c>
      <c r="C561">
        <v>4.4527650747450132E-4</v>
      </c>
      <c r="D561">
        <v>4.3739242301588099E-4</v>
      </c>
      <c r="E561">
        <v>4.7844801893770494E-4</v>
      </c>
      <c r="F561">
        <v>4.8222717604429199E-4</v>
      </c>
      <c r="G561">
        <v>7.9468792719872283E-4</v>
      </c>
      <c r="H561">
        <v>1.391290512453347E-3</v>
      </c>
      <c r="I561">
        <v>6.9609491194677631E-4</v>
      </c>
      <c r="J561">
        <v>4.3739242301588099E-4</v>
      </c>
      <c r="K561">
        <v>2.6434184589230192E-4</v>
      </c>
      <c r="L561">
        <v>8.0719969736176012E-4</v>
      </c>
      <c r="M561">
        <v>-1.6498898165437925E-3</v>
      </c>
      <c r="N561">
        <v>1.2714554152385427E-2</v>
      </c>
      <c r="O561">
        <v>2.0741781689272987E-3</v>
      </c>
      <c r="P561">
        <v>1.7244182614508663E-3</v>
      </c>
      <c r="Q561">
        <v>-1.9469952413693203E-3</v>
      </c>
      <c r="R561">
        <v>4.3739242301588099E-4</v>
      </c>
      <c r="S561">
        <v>2.1968553575227867E-2</v>
      </c>
      <c r="T561">
        <v>4.3739242301588099E-4</v>
      </c>
      <c r="U561">
        <v>4.3739242301588099E-4</v>
      </c>
      <c r="V561">
        <v>1.2290721355471046E-2</v>
      </c>
      <c r="W561">
        <v>-5.5890315256309497E-3</v>
      </c>
    </row>
    <row r="562" spans="1:23">
      <c r="A562" s="705">
        <v>44645</v>
      </c>
      <c r="B562">
        <v>4.3739242301588099E-4</v>
      </c>
      <c r="C562">
        <v>4.571389407102E-4</v>
      </c>
      <c r="D562">
        <v>4.3739242301588099E-4</v>
      </c>
      <c r="E562">
        <v>4.6066500664143639E-4</v>
      </c>
      <c r="F562">
        <v>5.0863496050412849E-4</v>
      </c>
      <c r="G562">
        <v>4.0204505484564557E-4</v>
      </c>
      <c r="H562">
        <v>4.6460686493476899E-4</v>
      </c>
      <c r="I562">
        <v>6.3190138431368226E-4</v>
      </c>
      <c r="J562">
        <v>4.3739242301588099E-4</v>
      </c>
      <c r="K562">
        <v>4.712537386757365E-4</v>
      </c>
      <c r="L562">
        <v>7.5842780954027411E-4</v>
      </c>
      <c r="M562">
        <v>3.8898036688927995E-3</v>
      </c>
      <c r="N562">
        <v>1.0200403795013857E-2</v>
      </c>
      <c r="O562">
        <v>8.2428955411313343E-3</v>
      </c>
      <c r="P562">
        <v>5.7360731970257373E-3</v>
      </c>
      <c r="Q562">
        <v>-8.1818541868350358E-4</v>
      </c>
      <c r="R562">
        <v>4.3739242301588099E-4</v>
      </c>
      <c r="S562">
        <v>1.8129525718340034E-3</v>
      </c>
      <c r="T562">
        <v>4.3739242301588099E-4</v>
      </c>
      <c r="U562">
        <v>4.3739242301588099E-4</v>
      </c>
      <c r="V562">
        <v>7.0837920982669278E-3</v>
      </c>
      <c r="W562">
        <v>6.8499165715290022E-3</v>
      </c>
    </row>
    <row r="563" spans="1:23">
      <c r="A563" s="705">
        <v>44648</v>
      </c>
      <c r="B563">
        <v>4.3739242301588099E-4</v>
      </c>
      <c r="C563">
        <v>4.3647795050572036E-4</v>
      </c>
      <c r="D563">
        <v>4.3739242301588099E-4</v>
      </c>
      <c r="E563">
        <v>4.5726268731161035E-4</v>
      </c>
      <c r="F563">
        <v>5.2066175855025598E-4</v>
      </c>
      <c r="G563">
        <v>5.6521580283219741E-4</v>
      </c>
      <c r="H563">
        <v>4.4342436023536713E-4</v>
      </c>
      <c r="I563">
        <v>4.7980458867669107E-4</v>
      </c>
      <c r="J563">
        <v>4.3739242301588099E-4</v>
      </c>
      <c r="K563">
        <v>6.0519963319749515E-4</v>
      </c>
      <c r="L563">
        <v>6.759480563314213E-4</v>
      </c>
      <c r="M563">
        <v>-4.4253628682708879E-3</v>
      </c>
      <c r="N563">
        <v>1.0434994081758298E-3</v>
      </c>
      <c r="O563">
        <v>1.0633167033549107E-3</v>
      </c>
      <c r="P563">
        <v>-4.9867650833812505E-5</v>
      </c>
      <c r="Q563">
        <v>6.327184537613384E-5</v>
      </c>
      <c r="R563">
        <v>4.3739242301588099E-4</v>
      </c>
      <c r="S563">
        <v>-3.8655794053327197E-3</v>
      </c>
      <c r="T563">
        <v>4.3739242301588099E-4</v>
      </c>
      <c r="U563">
        <v>4.3739242301588099E-4</v>
      </c>
      <c r="V563">
        <v>5.1398832906170977E-3</v>
      </c>
      <c r="W563">
        <v>-5.8438726559093546E-3</v>
      </c>
    </row>
    <row r="564" spans="1:23">
      <c r="A564" s="705">
        <v>44649</v>
      </c>
      <c r="B564">
        <v>4.3739242301588099E-4</v>
      </c>
      <c r="C564">
        <v>4.4052574225172947E-4</v>
      </c>
      <c r="D564">
        <v>4.3739242301588099E-4</v>
      </c>
      <c r="E564">
        <v>4.4695599582689205E-4</v>
      </c>
      <c r="F564">
        <v>5.0722222832688679E-4</v>
      </c>
      <c r="G564">
        <v>7.7395834228277671E-4</v>
      </c>
      <c r="H564">
        <v>1.0723972962209949E-3</v>
      </c>
      <c r="I564">
        <v>4.3667999443064431E-4</v>
      </c>
      <c r="J564">
        <v>4.3739242301588099E-4</v>
      </c>
      <c r="K564">
        <v>4.6721067289889895E-4</v>
      </c>
      <c r="L564">
        <v>5.1933998097553058E-4</v>
      </c>
      <c r="M564">
        <v>-3.4083367531227982E-3</v>
      </c>
      <c r="N564">
        <v>-6.4236160456736524E-3</v>
      </c>
      <c r="O564">
        <v>1.9379398080787702E-4</v>
      </c>
      <c r="P564">
        <v>-1.8197339712221483E-3</v>
      </c>
      <c r="Q564">
        <v>-9.188290936472665E-4</v>
      </c>
      <c r="R564">
        <v>4.3739242301588099E-4</v>
      </c>
      <c r="S564">
        <v>9.0555771357656578E-3</v>
      </c>
      <c r="T564">
        <v>4.3739242301588099E-4</v>
      </c>
      <c r="U564">
        <v>4.3739242301588099E-4</v>
      </c>
      <c r="V564">
        <v>1.2971725931181233E-2</v>
      </c>
      <c r="W564">
        <v>-1.237059133181273E-2</v>
      </c>
    </row>
    <row r="565" spans="1:23">
      <c r="A565" s="705">
        <v>44650</v>
      </c>
      <c r="B565">
        <v>4.3739242301588099E-4</v>
      </c>
      <c r="C565">
        <v>4.3277277767850286E-4</v>
      </c>
      <c r="D565">
        <v>4.3739242301588099E-4</v>
      </c>
      <c r="E565">
        <v>4.5472462068207875E-4</v>
      </c>
      <c r="F565">
        <v>5.7630616613546515E-4</v>
      </c>
      <c r="G565">
        <v>5.3441236459939034E-4</v>
      </c>
      <c r="H565">
        <v>4.5834290998292282E-4</v>
      </c>
      <c r="I565">
        <v>4.0204819658185009E-4</v>
      </c>
      <c r="J565">
        <v>4.3739242301588099E-4</v>
      </c>
      <c r="K565">
        <v>4.4766070232959976E-4</v>
      </c>
      <c r="L565">
        <v>5.9180600489994184E-4</v>
      </c>
      <c r="M565">
        <v>5.8941474224500912E-3</v>
      </c>
      <c r="N565">
        <v>-4.2527062456462206E-3</v>
      </c>
      <c r="O565">
        <v>-1.424477666995938E-3</v>
      </c>
      <c r="P565">
        <v>-2.4674857890316648E-3</v>
      </c>
      <c r="Q565">
        <v>-8.0105259813545437E-4</v>
      </c>
      <c r="R565">
        <v>4.3739242301588099E-4</v>
      </c>
      <c r="S565">
        <v>-6.6892661481550153E-3</v>
      </c>
      <c r="T565">
        <v>4.3739242301588099E-4</v>
      </c>
      <c r="U565">
        <v>4.3739242301588099E-4</v>
      </c>
      <c r="V565">
        <v>-5.90936559202071E-3</v>
      </c>
      <c r="W565">
        <v>-7.106689171182401E-3</v>
      </c>
    </row>
    <row r="566" spans="1:23">
      <c r="A566" s="705">
        <v>44651</v>
      </c>
      <c r="B566">
        <v>4.3739242301588099E-4</v>
      </c>
      <c r="C566">
        <v>4.3466131290137433E-4</v>
      </c>
      <c r="D566">
        <v>4.3739242301588099E-4</v>
      </c>
      <c r="E566">
        <v>4.5717283469448589E-4</v>
      </c>
      <c r="F566">
        <v>5.0165416584357914E-4</v>
      </c>
      <c r="G566">
        <v>3.0817764761081889E-4</v>
      </c>
      <c r="H566">
        <v>5.3693713427827028E-4</v>
      </c>
      <c r="I566">
        <v>6.6413168953260993E-4</v>
      </c>
      <c r="J566">
        <v>4.3739242301588099E-4</v>
      </c>
      <c r="K566">
        <v>4.8841390504450466E-4</v>
      </c>
      <c r="L566">
        <v>5.5531125512353618E-4</v>
      </c>
      <c r="M566">
        <v>-1.9036076675114089E-3</v>
      </c>
      <c r="N566">
        <v>-2.9462527197325894E-3</v>
      </c>
      <c r="O566">
        <v>-4.2146877446902486E-4</v>
      </c>
      <c r="P566">
        <v>-3.8933584672273813E-4</v>
      </c>
      <c r="Q566">
        <v>-2.7191766745537915E-4</v>
      </c>
      <c r="R566">
        <v>4.3739242301588099E-4</v>
      </c>
      <c r="S566">
        <v>-4.5854678447323494E-3</v>
      </c>
      <c r="T566">
        <v>4.3739242301588099E-4</v>
      </c>
      <c r="U566">
        <v>4.3739242301588099E-4</v>
      </c>
      <c r="V566">
        <v>-1.1743510162846138E-2</v>
      </c>
      <c r="W566">
        <v>6.7102084638095416E-3</v>
      </c>
    </row>
    <row r="567" spans="1:23">
      <c r="A567" s="705">
        <v>44652</v>
      </c>
      <c r="B567">
        <v>4.3739242301588099E-4</v>
      </c>
      <c r="C567">
        <v>4.2160842785277097E-4</v>
      </c>
      <c r="D567">
        <v>4.3739242301588099E-4</v>
      </c>
      <c r="E567">
        <v>4.2352753857799463E-4</v>
      </c>
      <c r="F567">
        <v>5.4007022188873322E-4</v>
      </c>
      <c r="G567">
        <v>6.0401365285289721E-4</v>
      </c>
      <c r="H567">
        <v>7.6359010162962981E-4</v>
      </c>
      <c r="I567">
        <v>5.4046662684403834E-4</v>
      </c>
      <c r="J567">
        <v>4.3739242301588099E-4</v>
      </c>
      <c r="K567">
        <v>4.6165516420315633E-4</v>
      </c>
      <c r="L567">
        <v>7.2802252793602307E-4</v>
      </c>
      <c r="M567">
        <v>3.3606939694512672E-3</v>
      </c>
      <c r="N567">
        <v>1.0369672952649456E-2</v>
      </c>
      <c r="O567">
        <v>6.2681828903916603E-3</v>
      </c>
      <c r="P567">
        <v>3.9724623114303359E-3</v>
      </c>
      <c r="Q567">
        <v>4.820834453677536E-3</v>
      </c>
      <c r="R567">
        <v>4.3739242301588099E-4</v>
      </c>
      <c r="S567">
        <v>1.6990076852860581E-2</v>
      </c>
      <c r="T567">
        <v>4.3739242301588099E-4</v>
      </c>
      <c r="U567">
        <v>4.3739242301588099E-4</v>
      </c>
      <c r="V567">
        <v>1.4475599640810799E-3</v>
      </c>
      <c r="W567">
        <v>-7.7319587628864594E-3</v>
      </c>
    </row>
    <row r="568" spans="1:23">
      <c r="A568" s="705">
        <v>44655</v>
      </c>
      <c r="B568">
        <v>4.3739242301588099E-4</v>
      </c>
      <c r="C568">
        <v>4.1985453172865839E-4</v>
      </c>
      <c r="D568">
        <v>4.3739242301588099E-4</v>
      </c>
      <c r="E568">
        <v>4.1486005369839596E-4</v>
      </c>
      <c r="F568">
        <v>5.0523296648541383E-4</v>
      </c>
      <c r="G568">
        <v>5.0292180423205934E-4</v>
      </c>
      <c r="H568">
        <v>4.1085017974684668E-4</v>
      </c>
      <c r="I568">
        <v>4.774554702380307E-4</v>
      </c>
      <c r="J568">
        <v>4.3739242301588099E-4</v>
      </c>
      <c r="K568">
        <v>6.2906247001648374E-4</v>
      </c>
      <c r="L568">
        <v>6.0312737567524977E-4</v>
      </c>
      <c r="M568">
        <v>2.9555532190468359E-3</v>
      </c>
      <c r="N568">
        <v>2.6546238357585406E-3</v>
      </c>
      <c r="O568">
        <v>2.4042370832690896E-3</v>
      </c>
      <c r="P568">
        <v>9.6660207678689325E-4</v>
      </c>
      <c r="Q568">
        <v>6.784234342669393E-4</v>
      </c>
      <c r="R568">
        <v>4.3739242301588099E-4</v>
      </c>
      <c r="S568">
        <v>-2.412508898118837E-3</v>
      </c>
      <c r="T568">
        <v>4.3739242301588099E-4</v>
      </c>
      <c r="U568">
        <v>4.3739242301588099E-4</v>
      </c>
      <c r="V568">
        <v>7.8596677155107209E-3</v>
      </c>
      <c r="W568">
        <v>-1.7017465293328593E-3</v>
      </c>
    </row>
    <row r="569" spans="1:23">
      <c r="A569" s="705">
        <v>44656</v>
      </c>
      <c r="B569">
        <v>4.3739242301588099E-4</v>
      </c>
      <c r="C569">
        <v>4.2581470335267824E-4</v>
      </c>
      <c r="D569">
        <v>4.3739242301588099E-4</v>
      </c>
      <c r="E569">
        <v>3.8393110451773182E-4</v>
      </c>
      <c r="F569">
        <v>5.04740398354242E-4</v>
      </c>
      <c r="G569">
        <v>5.8192505090937097E-4</v>
      </c>
      <c r="H569">
        <v>4.1645943698442878E-4</v>
      </c>
      <c r="I569">
        <v>4.3452876381389061E-4</v>
      </c>
      <c r="J569">
        <v>4.3739242301588099E-4</v>
      </c>
      <c r="K569">
        <v>5.1262311935307281E-4</v>
      </c>
      <c r="L569">
        <v>3.2265205607395764E-4</v>
      </c>
      <c r="M569">
        <v>7.6930956222209801E-4</v>
      </c>
      <c r="N569">
        <v>1.1887550617579734E-3</v>
      </c>
      <c r="O569">
        <v>1.6954453905810851E-3</v>
      </c>
      <c r="P569">
        <v>2.0691297026034228E-3</v>
      </c>
      <c r="Q569">
        <v>-2.9876225531688672E-4</v>
      </c>
      <c r="R569">
        <v>4.3739242301588099E-4</v>
      </c>
      <c r="S569">
        <v>-2.0306870715532277E-2</v>
      </c>
      <c r="T569">
        <v>4.3739242301588099E-4</v>
      </c>
      <c r="U569">
        <v>4.3739242301588099E-4</v>
      </c>
      <c r="V569">
        <v>-1.247021632132761E-2</v>
      </c>
      <c r="W569">
        <v>-4.8447873676654707E-3</v>
      </c>
    </row>
    <row r="570" spans="1:23">
      <c r="A570" s="705">
        <v>44657</v>
      </c>
      <c r="B570">
        <v>4.3739242301588099E-4</v>
      </c>
      <c r="C570">
        <v>4.2032858571738885E-4</v>
      </c>
      <c r="D570">
        <v>4.3739242301588099E-4</v>
      </c>
      <c r="E570">
        <v>4.0763772085461447E-4</v>
      </c>
      <c r="F570">
        <v>4.6015746550742698E-4</v>
      </c>
      <c r="G570">
        <v>8.1564846193549201E-4</v>
      </c>
      <c r="H570">
        <v>1.0133922383306349E-3</v>
      </c>
      <c r="I570">
        <v>4.7202490005848752E-4</v>
      </c>
      <c r="J570">
        <v>4.3739242301588099E-4</v>
      </c>
      <c r="K570">
        <v>5.1444703994363294E-4</v>
      </c>
      <c r="L570">
        <v>3.8446781850387524E-4</v>
      </c>
      <c r="M570">
        <v>-1.5755337621454757E-3</v>
      </c>
      <c r="N570">
        <v>1.5803654902020181E-3</v>
      </c>
      <c r="O570">
        <v>-1.7115442418864646E-3</v>
      </c>
      <c r="P570">
        <v>5.3029749563537898E-4</v>
      </c>
      <c r="Q570">
        <v>7.4341477631678643E-4</v>
      </c>
      <c r="R570">
        <v>4.3739242301588099E-4</v>
      </c>
      <c r="S570">
        <v>-1.0944278829091214E-2</v>
      </c>
      <c r="T570">
        <v>4.3739242301588099E-4</v>
      </c>
      <c r="U570">
        <v>4.3739242301588099E-4</v>
      </c>
      <c r="V570">
        <v>-8.1962249641120977E-3</v>
      </c>
      <c r="W570">
        <v>-7.8434908041832285E-3</v>
      </c>
    </row>
    <row r="571" spans="1:23">
      <c r="A571" s="705">
        <v>44658</v>
      </c>
      <c r="B571">
        <v>4.3739242301588099E-4</v>
      </c>
      <c r="C571">
        <v>3.8593333478065261E-4</v>
      </c>
      <c r="D571">
        <v>4.3739242301588099E-4</v>
      </c>
      <c r="E571">
        <v>3.6667147084012974E-4</v>
      </c>
      <c r="F571">
        <v>4.4231753714951694E-4</v>
      </c>
      <c r="G571">
        <v>5.426094595153419E-4</v>
      </c>
      <c r="H571">
        <v>7.7847019511012583E-4</v>
      </c>
      <c r="I571">
        <v>4.9422725571335313E-4</v>
      </c>
      <c r="J571">
        <v>4.3739242301588099E-4</v>
      </c>
      <c r="K571">
        <v>4.7491767326590661E-4</v>
      </c>
      <c r="L571">
        <v>5.6585039725498554E-4</v>
      </c>
      <c r="M571">
        <v>1.789088403886252E-3</v>
      </c>
      <c r="N571">
        <v>-1.0317914172464082E-4</v>
      </c>
      <c r="O571">
        <v>-6.0852055449911457E-4</v>
      </c>
      <c r="P571">
        <v>-8.6916259782188199E-4</v>
      </c>
      <c r="Q571">
        <v>3.4055103563239708E-3</v>
      </c>
      <c r="R571">
        <v>4.3739242301588099E-4</v>
      </c>
      <c r="S571">
        <v>3.6972346076891149E-4</v>
      </c>
      <c r="T571">
        <v>4.3739242301588099E-4</v>
      </c>
      <c r="U571">
        <v>4.3739242301588099E-4</v>
      </c>
      <c r="V571">
        <v>3.8577362775316093E-3</v>
      </c>
      <c r="W571">
        <v>-2.9986369831894621E-2</v>
      </c>
    </row>
    <row r="572" spans="1:23">
      <c r="A572" s="705">
        <v>44659</v>
      </c>
      <c r="B572">
        <v>4.3739242301588099E-4</v>
      </c>
      <c r="C572">
        <v>3.6855749082720379E-4</v>
      </c>
      <c r="D572">
        <v>4.3739242301588099E-4</v>
      </c>
      <c r="E572">
        <v>4.1579711219630333E-4</v>
      </c>
      <c r="F572">
        <v>4.3603217880305856E-4</v>
      </c>
      <c r="G572">
        <v>3.8838604575253122E-4</v>
      </c>
      <c r="H572">
        <v>-3.1930589993178771E-5</v>
      </c>
      <c r="I572">
        <v>3.6291386298570316E-4</v>
      </c>
      <c r="J572">
        <v>4.3739242301588099E-4</v>
      </c>
      <c r="K572">
        <v>4.9596856623090879E-4</v>
      </c>
      <c r="L572">
        <v>2.1451712975584236E-4</v>
      </c>
      <c r="M572">
        <v>4.1958000648687488E-3</v>
      </c>
      <c r="N572">
        <v>6.857197455421904E-3</v>
      </c>
      <c r="O572">
        <v>3.5880210796237488E-3</v>
      </c>
      <c r="P572">
        <v>1.1117766775123883E-3</v>
      </c>
      <c r="Q572">
        <v>3.6592849578820363E-4</v>
      </c>
      <c r="R572">
        <v>4.3739242301588099E-4</v>
      </c>
      <c r="S572">
        <v>-3.0020611572423306E-3</v>
      </c>
      <c r="T572">
        <v>4.3739242301588099E-4</v>
      </c>
      <c r="U572">
        <v>4.3739242301588099E-4</v>
      </c>
      <c r="V572">
        <v>-2.5130974126338357E-3</v>
      </c>
      <c r="W572">
        <v>9.3676814988397084E-5</v>
      </c>
    </row>
    <row r="573" spans="1:23">
      <c r="A573" s="705">
        <v>44662</v>
      </c>
      <c r="B573">
        <v>4.3739242301588099E-4</v>
      </c>
      <c r="C573">
        <v>4.0484991989941932E-4</v>
      </c>
      <c r="D573">
        <v>4.3739242301588099E-4</v>
      </c>
      <c r="E573">
        <v>4.0185839653728017E-4</v>
      </c>
      <c r="F573">
        <v>4.7313837959794824E-4</v>
      </c>
      <c r="G573">
        <v>5.2785748275363531E-4</v>
      </c>
      <c r="H573">
        <v>3.3350792236541693E-4</v>
      </c>
      <c r="I573">
        <v>4.0050455171325439E-4</v>
      </c>
      <c r="J573">
        <v>4.3739242301588099E-4</v>
      </c>
      <c r="K573">
        <v>6.368959080029768E-4</v>
      </c>
      <c r="L573">
        <v>5.3988354189860033E-4</v>
      </c>
      <c r="M573">
        <v>-3.184729768267669E-3</v>
      </c>
      <c r="N573">
        <v>-4.8192930485202456E-3</v>
      </c>
      <c r="O573">
        <v>8.7533942476314408E-4</v>
      </c>
      <c r="P573">
        <v>-1.2933947504130128E-3</v>
      </c>
      <c r="Q573">
        <v>-2.0662875354495736E-3</v>
      </c>
      <c r="R573">
        <v>4.3739242301588099E-4</v>
      </c>
      <c r="S573">
        <v>-1.1146168824885061E-2</v>
      </c>
      <c r="T573">
        <v>4.3739242301588099E-4</v>
      </c>
      <c r="U573">
        <v>4.3739242301588099E-4</v>
      </c>
      <c r="V573">
        <v>-1.6176263437289951E-2</v>
      </c>
      <c r="W573">
        <v>-2.322967403521925E-2</v>
      </c>
    </row>
    <row r="574" spans="1:23">
      <c r="A574" s="705">
        <v>44663</v>
      </c>
      <c r="B574">
        <v>4.3739242301588099E-4</v>
      </c>
      <c r="C574">
        <v>3.9549995696575024E-4</v>
      </c>
      <c r="D574">
        <v>4.3739242301588099E-4</v>
      </c>
      <c r="E574">
        <v>4.3874412273403607E-4</v>
      </c>
      <c r="F574">
        <v>4.7735314829533415E-4</v>
      </c>
      <c r="G574">
        <v>4.8557203162058471E-4</v>
      </c>
      <c r="H574">
        <v>4.8723804304984242E-4</v>
      </c>
      <c r="I574">
        <v>4.1880413964312524E-4</v>
      </c>
      <c r="J574">
        <v>4.3739242301588099E-4</v>
      </c>
      <c r="K574">
        <v>3.7514529251536644E-4</v>
      </c>
      <c r="L574">
        <v>4.2414840101945295E-4</v>
      </c>
      <c r="M574">
        <v>1.4236391472179921E-3</v>
      </c>
      <c r="N574">
        <v>-5.4571357208255122E-4</v>
      </c>
      <c r="O574">
        <v>-2.4446329701732772E-3</v>
      </c>
      <c r="P574">
        <v>-4.2265331002108164E-3</v>
      </c>
      <c r="Q574">
        <v>2.2688470713996267E-3</v>
      </c>
      <c r="R574">
        <v>4.3739242301588099E-4</v>
      </c>
      <c r="S574">
        <v>-3.0330770132213081E-3</v>
      </c>
      <c r="T574">
        <v>4.3739242301588099E-4</v>
      </c>
      <c r="U574">
        <v>4.3739242301588099E-4</v>
      </c>
      <c r="V574">
        <v>-2.7993489049076281E-3</v>
      </c>
      <c r="W574">
        <v>1.1891062523973872E-2</v>
      </c>
    </row>
    <row r="575" spans="1:23">
      <c r="A575" s="705">
        <v>44664</v>
      </c>
      <c r="B575">
        <v>4.3739242301588099E-4</v>
      </c>
      <c r="C575">
        <v>3.8988373721560166E-4</v>
      </c>
      <c r="D575">
        <v>4.3739242301588099E-4</v>
      </c>
      <c r="E575">
        <v>3.6607694069723529E-4</v>
      </c>
      <c r="F575">
        <v>5.8604162671360704E-4</v>
      </c>
      <c r="G575">
        <v>7.98456601891262E-4</v>
      </c>
      <c r="H575">
        <v>3.3412062906834628E-4</v>
      </c>
      <c r="I575">
        <v>3.3406352156650776E-4</v>
      </c>
      <c r="J575">
        <v>4.3739242301588099E-4</v>
      </c>
      <c r="K575">
        <v>4.8998210169370893E-4</v>
      </c>
      <c r="L575">
        <v>5.1738957789515538E-4</v>
      </c>
      <c r="M575">
        <v>3.5015233302297943E-3</v>
      </c>
      <c r="N575">
        <v>-1.2170006983102111E-3</v>
      </c>
      <c r="O575">
        <v>-1.5349847596204391E-3</v>
      </c>
      <c r="P575">
        <v>-7.9853682909236667E-4</v>
      </c>
      <c r="Q575">
        <v>5.2300749765010757E-3</v>
      </c>
      <c r="R575">
        <v>4.3739242301588099E-4</v>
      </c>
      <c r="S575">
        <v>4.7008482574057986E-3</v>
      </c>
      <c r="T575">
        <v>4.3739242301588099E-4</v>
      </c>
      <c r="U575">
        <v>4.3739242301588099E-4</v>
      </c>
      <c r="V575">
        <v>1.0800958626613788E-2</v>
      </c>
      <c r="W575">
        <v>3.2221379833208275E-3</v>
      </c>
    </row>
    <row r="576" spans="1:23">
      <c r="A576" s="705">
        <v>44665</v>
      </c>
      <c r="B576">
        <v>4.3739242301588099E-4</v>
      </c>
      <c r="C576">
        <v>3.8518367588591396E-4</v>
      </c>
      <c r="D576">
        <v>4.3739242301588099E-4</v>
      </c>
      <c r="E576">
        <v>3.9449922131340465E-4</v>
      </c>
      <c r="F576">
        <v>4.6516360621917663E-4</v>
      </c>
      <c r="G576">
        <v>4.1028689506683591E-4</v>
      </c>
      <c r="H576">
        <v>1.1694745869639256E-4</v>
      </c>
      <c r="I576">
        <v>4.4847475310061391E-4</v>
      </c>
      <c r="J576">
        <v>4.3739242301588099E-4</v>
      </c>
      <c r="K576">
        <v>4.9992865848036416E-4</v>
      </c>
      <c r="L576">
        <v>5.1168474442730982E-4</v>
      </c>
      <c r="M576">
        <v>2.3637625089723002E-3</v>
      </c>
      <c r="N576">
        <v>1.2585088754923923E-3</v>
      </c>
      <c r="O576">
        <v>3.0040346158344278E-3</v>
      </c>
      <c r="P576">
        <v>2.6963799983181769E-3</v>
      </c>
      <c r="Q576">
        <v>-3.7275457959180525E-3</v>
      </c>
      <c r="R576">
        <v>4.3739242301588099E-4</v>
      </c>
      <c r="S576">
        <v>-7.7770590692642916E-3</v>
      </c>
      <c r="T576">
        <v>4.3739242301588099E-4</v>
      </c>
      <c r="U576">
        <v>4.3739242301588099E-4</v>
      </c>
      <c r="V576">
        <v>-1.1484657158754685E-2</v>
      </c>
      <c r="W576">
        <v>-2.3238239183827614E-2</v>
      </c>
    </row>
    <row r="577" spans="1:23">
      <c r="A577" s="705">
        <v>44669</v>
      </c>
      <c r="B577">
        <v>4.3739242301588099E-4</v>
      </c>
      <c r="C577">
        <v>4.0181556822482811E-4</v>
      </c>
      <c r="D577">
        <v>4.3739242301588099E-4</v>
      </c>
      <c r="E577">
        <v>4.2658891154290224E-4</v>
      </c>
      <c r="F577">
        <v>4.3859338450746854E-4</v>
      </c>
      <c r="G577">
        <v>5.2455380941207608E-4</v>
      </c>
      <c r="H577">
        <v>7.4368114637635152E-4</v>
      </c>
      <c r="I577">
        <v>5.5016204701519023E-4</v>
      </c>
      <c r="J577">
        <v>4.3739242301588099E-4</v>
      </c>
      <c r="K577">
        <v>6.7312169435074232E-4</v>
      </c>
      <c r="L577">
        <v>6.493074771636298E-4</v>
      </c>
      <c r="M577">
        <v>1.6039000365426492E-3</v>
      </c>
      <c r="N577">
        <v>3.7653266701678234E-3</v>
      </c>
      <c r="O577">
        <v>8.9049531068963184E-4</v>
      </c>
      <c r="P577">
        <v>1.5394523617182632E-3</v>
      </c>
      <c r="Q577">
        <v>-2.0691943902925169E-3</v>
      </c>
      <c r="R577">
        <v>4.3739242301588099E-4</v>
      </c>
      <c r="S577">
        <v>4.3275304709688989E-4</v>
      </c>
      <c r="T577">
        <v>4.3739242301588099E-4</v>
      </c>
      <c r="U577">
        <v>4.3739242301588099E-4</v>
      </c>
      <c r="V577">
        <v>-8.3015660892105103E-4</v>
      </c>
      <c r="W577">
        <v>-6.5764023210832523E-3</v>
      </c>
    </row>
    <row r="578" spans="1:23">
      <c r="A578" s="705">
        <v>44670</v>
      </c>
      <c r="B578">
        <v>4.3739242301588099E-4</v>
      </c>
      <c r="C578">
        <v>3.7835311210931977E-4</v>
      </c>
      <c r="D578">
        <v>4.3739242301588099E-4</v>
      </c>
      <c r="E578">
        <v>3.8255102353534909E-4</v>
      </c>
      <c r="F578">
        <v>4.7812000585678582E-4</v>
      </c>
      <c r="G578">
        <v>5.8892564050094798E-4</v>
      </c>
      <c r="H578">
        <v>7.4932492153778618E-4</v>
      </c>
      <c r="I578">
        <v>4.9379063085108754E-4</v>
      </c>
      <c r="J578">
        <v>4.3739242301588099E-4</v>
      </c>
      <c r="K578">
        <v>5.1259835489902983E-4</v>
      </c>
      <c r="L578">
        <v>5.0840555582221114E-4</v>
      </c>
      <c r="M578">
        <v>-5.1649374047602059E-4</v>
      </c>
      <c r="N578">
        <v>1.7689362899562244E-3</v>
      </c>
      <c r="O578">
        <v>1.7852306384018579E-3</v>
      </c>
      <c r="P578">
        <v>2.2062679001755292E-3</v>
      </c>
      <c r="Q578">
        <v>4.6359350747935402E-3</v>
      </c>
      <c r="R578">
        <v>4.3739242301588099E-4</v>
      </c>
      <c r="S578">
        <v>2.005476493501579E-3</v>
      </c>
      <c r="T578">
        <v>4.3739242301588099E-4</v>
      </c>
      <c r="U578">
        <v>4.3739242301588099E-4</v>
      </c>
      <c r="V578">
        <v>1.6975234451113375E-2</v>
      </c>
      <c r="W578">
        <v>0</v>
      </c>
    </row>
    <row r="579" spans="1:23">
      <c r="A579" s="705">
        <v>44671</v>
      </c>
      <c r="B579">
        <v>4.3739242301588099E-4</v>
      </c>
      <c r="C579">
        <v>3.6623350235354124E-4</v>
      </c>
      <c r="D579">
        <v>4.3739242301588099E-4</v>
      </c>
      <c r="E579">
        <v>2.4718980056870343E-4</v>
      </c>
      <c r="F579">
        <v>4.8369974398410065E-4</v>
      </c>
      <c r="G579">
        <v>5.5094971376901114E-4</v>
      </c>
      <c r="H579">
        <v>4.7942115644872274E-4</v>
      </c>
      <c r="I579">
        <v>5.5674606801359161E-4</v>
      </c>
      <c r="J579">
        <v>4.3739242301588099E-4</v>
      </c>
      <c r="K579">
        <v>4.6600064453761192E-4</v>
      </c>
      <c r="L579">
        <v>7.8889745851551396E-4</v>
      </c>
      <c r="M579">
        <v>2.258579906149194E-3</v>
      </c>
      <c r="N579">
        <v>-1.0703791096714488E-3</v>
      </c>
      <c r="O579">
        <v>1.8440672973125682E-3</v>
      </c>
      <c r="P579">
        <v>1.4400133681566896E-3</v>
      </c>
      <c r="Q579">
        <v>-5.1138232329239752E-4</v>
      </c>
      <c r="R579">
        <v>4.3739242301588099E-4</v>
      </c>
      <c r="S579">
        <v>-1.1211269774065169E-3</v>
      </c>
      <c r="T579">
        <v>4.3739242301588099E-4</v>
      </c>
      <c r="U579">
        <v>4.3739242301588099E-4</v>
      </c>
      <c r="V579">
        <v>-3.212153658118666E-4</v>
      </c>
      <c r="W579">
        <v>1.6160436137071521E-2</v>
      </c>
    </row>
    <row r="580" spans="1:23">
      <c r="A580" s="705">
        <v>44673</v>
      </c>
      <c r="B580">
        <v>4.3739242301588099E-4</v>
      </c>
      <c r="C580">
        <v>3.4182490242296026E-4</v>
      </c>
      <c r="D580">
        <v>4.3739242301588099E-4</v>
      </c>
      <c r="E580">
        <v>4.0290429042899589E-4</v>
      </c>
      <c r="F580">
        <v>4.7349598486245981E-4</v>
      </c>
      <c r="G580">
        <v>4.4562615797150151E-4</v>
      </c>
      <c r="H580">
        <v>6.5292041532272194E-4</v>
      </c>
      <c r="I580">
        <v>4.8053480697340945E-4</v>
      </c>
      <c r="J580">
        <v>4.3739242301588099E-4</v>
      </c>
      <c r="K580">
        <v>6.6120224563959162E-4</v>
      </c>
      <c r="L580">
        <v>3.7174810136120229E-4</v>
      </c>
      <c r="M580">
        <v>-2.8583136119993968E-3</v>
      </c>
      <c r="N580">
        <v>5.3794937479429983E-3</v>
      </c>
      <c r="O580">
        <v>4.9784255330262983E-3</v>
      </c>
      <c r="P580">
        <v>6.2886605063756651E-3</v>
      </c>
      <c r="Q580">
        <v>-3.0581497810059366E-3</v>
      </c>
      <c r="R580">
        <v>4.3739242301588099E-4</v>
      </c>
      <c r="S580">
        <v>-2.5074106407430019E-2</v>
      </c>
      <c r="T580">
        <v>4.3739242301588099E-4</v>
      </c>
      <c r="U580">
        <v>4.3739242301588099E-4</v>
      </c>
      <c r="V580">
        <v>-4.3369520406761009E-2</v>
      </c>
      <c r="W580">
        <v>-2.7591492623107783E-2</v>
      </c>
    </row>
    <row r="581" spans="1:23">
      <c r="A581" s="705">
        <v>44676</v>
      </c>
      <c r="B581">
        <v>4.3739242301588099E-4</v>
      </c>
      <c r="C581">
        <v>4.2143998763899404E-4</v>
      </c>
      <c r="D581">
        <v>4.3739242301588099E-4</v>
      </c>
      <c r="E581">
        <v>4.3757947293054933E-4</v>
      </c>
      <c r="F581">
        <v>4.6932060837612255E-4</v>
      </c>
      <c r="G581">
        <v>5.8870216706230494E-4</v>
      </c>
      <c r="H581">
        <v>3.7462101650409529E-4</v>
      </c>
      <c r="I581">
        <v>5.4771050295276957E-4</v>
      </c>
      <c r="J581">
        <v>4.3739242301588099E-4</v>
      </c>
      <c r="K581">
        <v>5.5153197125679121E-4</v>
      </c>
      <c r="L581">
        <v>5.4637107331378942E-4</v>
      </c>
      <c r="M581">
        <v>-3.964397341518211E-3</v>
      </c>
      <c r="N581">
        <v>7.8844159731916719E-4</v>
      </c>
      <c r="O581">
        <v>-3.1530074840615541E-3</v>
      </c>
      <c r="P581">
        <v>-4.6971845130701073E-3</v>
      </c>
      <c r="Q581">
        <v>2.819433951095629E-4</v>
      </c>
      <c r="R581">
        <v>4.3739242301588099E-4</v>
      </c>
      <c r="S581">
        <v>-3.3168450195453225E-4</v>
      </c>
      <c r="T581">
        <v>4.3739242301588099E-4</v>
      </c>
      <c r="U581">
        <v>4.3739242301588099E-4</v>
      </c>
      <c r="V581">
        <v>5.5180330528510346E-3</v>
      </c>
      <c r="W581">
        <v>-2.66009852216742E-3</v>
      </c>
    </row>
    <row r="582" spans="1:23">
      <c r="A582" s="705">
        <v>44677</v>
      </c>
      <c r="B582">
        <v>4.3739242301588099E-4</v>
      </c>
      <c r="C582">
        <v>4.1853983801298789E-4</v>
      </c>
      <c r="D582">
        <v>4.3739242301588099E-4</v>
      </c>
      <c r="E582">
        <v>5.2338839111887303E-4</v>
      </c>
      <c r="F582">
        <v>5.166053933622905E-4</v>
      </c>
      <c r="G582">
        <v>4.5579852996113779E-4</v>
      </c>
      <c r="H582">
        <v>3.6344061234672154E-4</v>
      </c>
      <c r="I582">
        <v>3.7144790952936546E-4</v>
      </c>
      <c r="J582">
        <v>4.3739242301588099E-4</v>
      </c>
      <c r="K582">
        <v>5.3757236922358231E-4</v>
      </c>
      <c r="L582">
        <v>6.935670480203715E-4</v>
      </c>
      <c r="M582">
        <v>-6.2409762746151731E-4</v>
      </c>
      <c r="N582">
        <v>-2.4258563982013648E-3</v>
      </c>
      <c r="O582">
        <v>2.6879540267172874E-3</v>
      </c>
      <c r="P582">
        <v>-3.210807373654867E-3</v>
      </c>
      <c r="Q582">
        <v>7.4190545916952289E-4</v>
      </c>
      <c r="R582">
        <v>4.3739242301588099E-4</v>
      </c>
      <c r="S582">
        <v>-1.6273747902561864E-2</v>
      </c>
      <c r="T582">
        <v>4.3739242301588099E-4</v>
      </c>
      <c r="U582">
        <v>4.3739242301588099E-4</v>
      </c>
      <c r="V582">
        <v>-2.6761638388251074E-2</v>
      </c>
      <c r="W582">
        <v>-1.531166650202509E-2</v>
      </c>
    </row>
    <row r="583" spans="1:23">
      <c r="A583" s="705">
        <v>44678</v>
      </c>
      <c r="B583">
        <v>4.3739242301588099E-4</v>
      </c>
      <c r="C583">
        <v>4.2397262098448074E-4</v>
      </c>
      <c r="D583">
        <v>4.3739242301588099E-4</v>
      </c>
      <c r="E583">
        <v>4.8461927065601706E-4</v>
      </c>
      <c r="F583">
        <v>4.6821274979591543E-4</v>
      </c>
      <c r="G583">
        <v>3.9111378151779341E-4</v>
      </c>
      <c r="H583">
        <v>5.7078734220583627E-4</v>
      </c>
      <c r="I583">
        <v>6.567186024386551E-4</v>
      </c>
      <c r="J583">
        <v>4.3739242301588099E-4</v>
      </c>
      <c r="K583">
        <v>2.5067038966009036E-4</v>
      </c>
      <c r="L583">
        <v>5.5254612765964772E-4</v>
      </c>
      <c r="M583">
        <v>2.9437492589152736E-3</v>
      </c>
      <c r="N583">
        <v>6.2636241245614954E-3</v>
      </c>
      <c r="O583">
        <v>-5.1660253669649769E-4</v>
      </c>
      <c r="P583">
        <v>1.9810410843639215E-3</v>
      </c>
      <c r="Q583">
        <v>4.1430060927694079E-4</v>
      </c>
      <c r="R583">
        <v>4.3739242301588099E-4</v>
      </c>
      <c r="S583">
        <v>4.1300338505225742E-3</v>
      </c>
      <c r="T583">
        <v>4.3739242301588099E-4</v>
      </c>
      <c r="U583">
        <v>4.3739242301588099E-4</v>
      </c>
      <c r="V583">
        <v>1.2468453797320755E-3</v>
      </c>
      <c r="W583">
        <v>-4.414125200642216E-3</v>
      </c>
    </row>
    <row r="584" spans="1:23">
      <c r="A584" s="705">
        <v>44679</v>
      </c>
      <c r="B584">
        <v>4.3739242301588099E-4</v>
      </c>
      <c r="C584">
        <v>4.2890384936877801E-4</v>
      </c>
      <c r="D584">
        <v>4.3739242301588099E-4</v>
      </c>
      <c r="E584">
        <v>5.9032717302320847E-4</v>
      </c>
      <c r="F584">
        <v>5.8176922188080127E-4</v>
      </c>
      <c r="G584">
        <v>4.384144553533087E-4</v>
      </c>
      <c r="H584">
        <v>5.7487365353603437E-4</v>
      </c>
      <c r="I584">
        <v>4.5447350811222975E-4</v>
      </c>
      <c r="J584">
        <v>4.3739242301588099E-4</v>
      </c>
      <c r="K584">
        <v>5.3057651671339912E-4</v>
      </c>
      <c r="L584">
        <v>9.990415627680882E-4</v>
      </c>
      <c r="M584">
        <v>2.1562258355583008E-3</v>
      </c>
      <c r="N584">
        <v>4.5342638024685744E-3</v>
      </c>
      <c r="O584">
        <v>1.1642811828171951E-3</v>
      </c>
      <c r="P584">
        <v>2.1766653545396419E-3</v>
      </c>
      <c r="Q584">
        <v>5.5077619004364475E-3</v>
      </c>
      <c r="R584">
        <v>4.3739242301588099E-4</v>
      </c>
      <c r="S584">
        <v>5.3311106763425098E-3</v>
      </c>
      <c r="T584">
        <v>4.3739242301588099E-4</v>
      </c>
      <c r="U584">
        <v>4.3739242301588099E-4</v>
      </c>
      <c r="V584">
        <v>2.4063082181340567E-2</v>
      </c>
      <c r="W584">
        <v>1.4107214832728809E-2</v>
      </c>
    </row>
    <row r="585" spans="1:23">
      <c r="A585" s="705">
        <v>44680</v>
      </c>
      <c r="B585">
        <v>4.3739242301588099E-4</v>
      </c>
      <c r="C585">
        <v>4.5063800008016131E-4</v>
      </c>
      <c r="D585">
        <v>4.3739242301588099E-4</v>
      </c>
      <c r="E585">
        <v>4.8883965374546534E-4</v>
      </c>
      <c r="F585">
        <v>4.7297918980859777E-4</v>
      </c>
      <c r="G585">
        <v>5.3591971823507834E-4</v>
      </c>
      <c r="H585">
        <v>7.0153376180837057E-4</v>
      </c>
      <c r="I585">
        <v>5.0239151589259734E-4</v>
      </c>
      <c r="J585">
        <v>4.3739242301588099E-4</v>
      </c>
      <c r="K585">
        <v>4.544673029163171E-4</v>
      </c>
      <c r="L585">
        <v>5.9543660664385101E-4</v>
      </c>
      <c r="M585">
        <v>5.9040446424774018E-4</v>
      </c>
      <c r="N585">
        <v>-1.3233344723594387E-3</v>
      </c>
      <c r="O585">
        <v>5.4215406644417818E-3</v>
      </c>
      <c r="P585">
        <v>3.725590249004318E-3</v>
      </c>
      <c r="Q585">
        <v>5.6522199868358491E-3</v>
      </c>
      <c r="R585">
        <v>4.3739242301588099E-4</v>
      </c>
      <c r="S585">
        <v>-1.2353335002315613E-2</v>
      </c>
      <c r="T585">
        <v>4.3739242301588099E-4</v>
      </c>
      <c r="U585">
        <v>4.3739242301588099E-4</v>
      </c>
      <c r="V585">
        <v>-3.5861552654615547E-2</v>
      </c>
      <c r="W585">
        <v>1.3910969793322847E-2</v>
      </c>
    </row>
    <row r="586" spans="1:23">
      <c r="A586" s="705">
        <v>44683</v>
      </c>
      <c r="B586">
        <v>4.3739242301588099E-4</v>
      </c>
      <c r="C586">
        <v>4.4994084797433942E-4</v>
      </c>
      <c r="D586">
        <v>4.3739242301588099E-4</v>
      </c>
      <c r="E586">
        <v>4.5648372743456456E-4</v>
      </c>
      <c r="F586">
        <v>5.2041164972993492E-4</v>
      </c>
      <c r="G586">
        <v>6.0426723046091979E-4</v>
      </c>
      <c r="H586">
        <v>5.5475287499917592E-4</v>
      </c>
      <c r="I586">
        <v>4.9561569725731225E-4</v>
      </c>
      <c r="J586">
        <v>4.3739242301588099E-4</v>
      </c>
      <c r="K586">
        <v>4.7153204665817405E-4</v>
      </c>
      <c r="L586">
        <v>5.2585351734846242E-4</v>
      </c>
      <c r="M586">
        <v>-4.0821962029122805E-3</v>
      </c>
      <c r="N586">
        <v>1.0526663661802882E-3</v>
      </c>
      <c r="O586">
        <v>-1.2825151078355024E-4</v>
      </c>
      <c r="P586">
        <v>2.4950454683181356E-3</v>
      </c>
      <c r="Q586">
        <v>-2.7880599068826895E-3</v>
      </c>
      <c r="R586">
        <v>4.3739242301588099E-4</v>
      </c>
      <c r="S586">
        <v>-1.2933537965198583E-2</v>
      </c>
      <c r="T586">
        <v>4.3739242301588099E-4</v>
      </c>
      <c r="U586">
        <v>4.3739242301588099E-4</v>
      </c>
      <c r="V586">
        <v>6.7434720517780544E-3</v>
      </c>
      <c r="W586">
        <v>1.2250098000784027E-2</v>
      </c>
    </row>
    <row r="587" spans="1:23">
      <c r="A587" s="705">
        <v>44684</v>
      </c>
      <c r="B587">
        <v>4.3739242301588099E-4</v>
      </c>
      <c r="C587">
        <v>4.3985955777436914E-4</v>
      </c>
      <c r="D587">
        <v>4.3739242301588099E-4</v>
      </c>
      <c r="E587">
        <v>4.5417036809358713E-4</v>
      </c>
      <c r="F587">
        <v>4.725964016447648E-4</v>
      </c>
      <c r="G587">
        <v>3.4013701652457762E-4</v>
      </c>
      <c r="H587">
        <v>1.0349058323777527E-4</v>
      </c>
      <c r="I587">
        <v>5.3683939738702335E-4</v>
      </c>
      <c r="J587">
        <v>4.3739242301588099E-4</v>
      </c>
      <c r="K587">
        <v>6.4265628410709041E-4</v>
      </c>
      <c r="L587">
        <v>5.6592593270865521E-4</v>
      </c>
      <c r="M587">
        <v>3.2008561393874757E-3</v>
      </c>
      <c r="N587">
        <v>-2.2050227887970841E-4</v>
      </c>
      <c r="O587">
        <v>1.1941364311640612E-3</v>
      </c>
      <c r="P587">
        <v>1.1359638628807289E-3</v>
      </c>
      <c r="Q587">
        <v>2.5110061754014534E-3</v>
      </c>
      <c r="R587">
        <v>4.3739242301588099E-4</v>
      </c>
      <c r="S587">
        <v>3.6866805107771405E-3</v>
      </c>
      <c r="T587">
        <v>4.3739242301588099E-4</v>
      </c>
      <c r="U587">
        <v>4.3739242301588099E-4</v>
      </c>
      <c r="V587">
        <v>5.631371705236532E-3</v>
      </c>
      <c r="W587">
        <v>1.0746442056346117E-2</v>
      </c>
    </row>
    <row r="588" spans="1:23">
      <c r="A588" s="705">
        <v>44685</v>
      </c>
      <c r="B588">
        <v>4.3739242301588099E-4</v>
      </c>
      <c r="C588">
        <v>4.433691380518745E-4</v>
      </c>
      <c r="D588">
        <v>4.3739242301588099E-4</v>
      </c>
      <c r="E588">
        <v>5.0025486170413025E-4</v>
      </c>
      <c r="F588">
        <v>5.0102509928473538E-4</v>
      </c>
      <c r="G588">
        <v>4.2697069242070285E-4</v>
      </c>
      <c r="H588">
        <v>6.8120580913988427E-4</v>
      </c>
      <c r="I588">
        <v>4.887613562072346E-4</v>
      </c>
      <c r="J588">
        <v>4.3739242301588099E-4</v>
      </c>
      <c r="K588">
        <v>4.4348951896910904E-4</v>
      </c>
      <c r="L588">
        <v>1.0353156952784826E-3</v>
      </c>
      <c r="M588">
        <v>1.0405541881234326E-2</v>
      </c>
      <c r="N588">
        <v>1.5354861976839773E-2</v>
      </c>
      <c r="O588">
        <v>-3.8391468689989994E-3</v>
      </c>
      <c r="P588">
        <v>-3.0335426302611213E-3</v>
      </c>
      <c r="Q588">
        <v>1.8279222536232709E-4</v>
      </c>
      <c r="R588">
        <v>4.3739242301588099E-4</v>
      </c>
      <c r="S588">
        <v>2.442064405579103E-2</v>
      </c>
      <c r="T588">
        <v>4.3739242301588099E-4</v>
      </c>
      <c r="U588">
        <v>4.3739242301588099E-4</v>
      </c>
      <c r="V588">
        <v>2.9608412588687072E-2</v>
      </c>
      <c r="W588">
        <v>4.7892720306512704E-3</v>
      </c>
    </row>
    <row r="589" spans="1:23">
      <c r="A589" s="705">
        <v>44686</v>
      </c>
      <c r="B589">
        <v>4.727922107445881E-4</v>
      </c>
      <c r="C589">
        <v>4.5016405119691072E-4</v>
      </c>
      <c r="D589">
        <v>4.727922107445881E-4</v>
      </c>
      <c r="E589">
        <v>5.4784955903897092E-4</v>
      </c>
      <c r="F589">
        <v>5.0383102038997762E-4</v>
      </c>
      <c r="G589">
        <v>5.3560539308006305E-4</v>
      </c>
      <c r="H589">
        <v>5.7909281326451456E-4</v>
      </c>
      <c r="I589">
        <v>5.8700873843142709E-4</v>
      </c>
      <c r="J589">
        <v>4.727922107445881E-4</v>
      </c>
      <c r="K589">
        <v>5.9827799119394065E-4</v>
      </c>
      <c r="L589">
        <v>1.0339825146510329E-4</v>
      </c>
      <c r="M589">
        <v>-4.8789400108389946E-3</v>
      </c>
      <c r="N589">
        <v>-1.4360145908927091E-3</v>
      </c>
      <c r="O589">
        <v>4.4734720515970938E-3</v>
      </c>
      <c r="P589">
        <v>3.167451814901856E-3</v>
      </c>
      <c r="Q589">
        <v>-2.4650253104285813E-4</v>
      </c>
      <c r="R589">
        <v>4.727922107445881E-4</v>
      </c>
      <c r="S589">
        <v>-2.5045018307603972E-2</v>
      </c>
      <c r="T589">
        <v>4.727922107445881E-4</v>
      </c>
      <c r="U589">
        <v>4.727922107445881E-4</v>
      </c>
      <c r="V589">
        <v>-3.6431996323157412E-2</v>
      </c>
      <c r="W589">
        <v>-2.5643469971401434E-2</v>
      </c>
    </row>
    <row r="590" spans="1:23">
      <c r="A590" s="705">
        <v>44687</v>
      </c>
      <c r="B590">
        <v>4.727922107445881E-4</v>
      </c>
      <c r="C590">
        <v>4.7437928457205736E-4</v>
      </c>
      <c r="D590">
        <v>4.727922107445881E-4</v>
      </c>
      <c r="E590">
        <v>5.1496985849897037E-4</v>
      </c>
      <c r="F590">
        <v>4.9846867276892581E-4</v>
      </c>
      <c r="G590">
        <v>8.6300714911713428E-4</v>
      </c>
      <c r="H590">
        <v>5.3389954244709159E-4</v>
      </c>
      <c r="I590">
        <v>5.4352599949925029E-4</v>
      </c>
      <c r="J590">
        <v>4.727922107445881E-4</v>
      </c>
      <c r="K590">
        <v>4.7849288769707954E-4</v>
      </c>
      <c r="L590">
        <v>4.6083005865327209E-4</v>
      </c>
      <c r="M590">
        <v>-2.2467250019394536E-3</v>
      </c>
      <c r="N590">
        <v>5.8976462690862874E-4</v>
      </c>
      <c r="O590">
        <v>1.6100043857103508E-4</v>
      </c>
      <c r="P590">
        <v>-1.7693696448695118E-3</v>
      </c>
      <c r="Q590">
        <v>-6.3658618313323645E-3</v>
      </c>
      <c r="R590">
        <v>4.727922107445881E-4</v>
      </c>
      <c r="S590">
        <v>-1.1668923664582387E-2</v>
      </c>
      <c r="T590">
        <v>4.727922107445881E-4</v>
      </c>
      <c r="U590">
        <v>4.727922107445881E-4</v>
      </c>
      <c r="V590">
        <v>-4.0723978949277484E-3</v>
      </c>
      <c r="W590">
        <v>8.5118872908718224E-3</v>
      </c>
    </row>
    <row r="591" spans="1:23">
      <c r="A591" s="705">
        <v>44690</v>
      </c>
      <c r="B591">
        <v>4.727922107445881E-4</v>
      </c>
      <c r="C591">
        <v>5.1491355147104123E-4</v>
      </c>
      <c r="D591">
        <v>4.727922107445881E-4</v>
      </c>
      <c r="E591">
        <v>4.6743599278165071E-4</v>
      </c>
      <c r="F591">
        <v>5.1968318933814928E-4</v>
      </c>
      <c r="G591">
        <v>6.2376473062042415E-4</v>
      </c>
      <c r="H591">
        <v>4.9713193116640575E-4</v>
      </c>
      <c r="I591">
        <v>5.8695291971333496E-4</v>
      </c>
      <c r="J591">
        <v>4.727922107445881E-4</v>
      </c>
      <c r="K591">
        <v>7.0938821850385914E-4</v>
      </c>
      <c r="L591">
        <v>5.8304368328543354E-4</v>
      </c>
      <c r="M591">
        <v>-1.0732053553338172E-2</v>
      </c>
      <c r="N591">
        <v>7.104024844733825E-3</v>
      </c>
      <c r="O591">
        <v>7.9770756995811709E-4</v>
      </c>
      <c r="P591">
        <v>-1.1077382618832621E-3</v>
      </c>
      <c r="Q591">
        <v>-8.3369862966007346E-3</v>
      </c>
      <c r="R591">
        <v>4.727922107445881E-4</v>
      </c>
      <c r="S591">
        <v>-2.503007487059894E-2</v>
      </c>
      <c r="T591">
        <v>4.727922107445881E-4</v>
      </c>
      <c r="U591">
        <v>4.727922107445881E-4</v>
      </c>
      <c r="V591">
        <v>-3.1559381490783078E-2</v>
      </c>
      <c r="W591">
        <v>1.5327900659681815E-2</v>
      </c>
    </row>
    <row r="592" spans="1:23">
      <c r="A592" s="705">
        <v>44691</v>
      </c>
      <c r="B592">
        <v>4.727922107445881E-4</v>
      </c>
      <c r="C592">
        <v>4.9033703402279194E-4</v>
      </c>
      <c r="D592">
        <v>4.727922107445881E-4</v>
      </c>
      <c r="E592">
        <v>5.0239015924247177E-4</v>
      </c>
      <c r="F592">
        <v>5.3663888784827307E-4</v>
      </c>
      <c r="G592">
        <v>5.7612907547865966E-4</v>
      </c>
      <c r="H592">
        <v>6.4142526451105297E-4</v>
      </c>
      <c r="I592">
        <v>4.9063229576029599E-4</v>
      </c>
      <c r="J592">
        <v>4.727922107445881E-4</v>
      </c>
      <c r="K592">
        <v>4.5025529048170476E-4</v>
      </c>
      <c r="L592">
        <v>5.4522223775510525E-4</v>
      </c>
      <c r="M592">
        <v>2.1631454871116063E-3</v>
      </c>
      <c r="N592">
        <v>-1.1210516747350852E-4</v>
      </c>
      <c r="O592">
        <v>9.7844135723779146E-5</v>
      </c>
      <c r="P592">
        <v>1.4315285674870726E-3</v>
      </c>
      <c r="Q592">
        <v>2.3936696118118661E-3</v>
      </c>
      <c r="R592">
        <v>4.727922107445881E-4</v>
      </c>
      <c r="S592">
        <v>6.776863417587542E-3</v>
      </c>
      <c r="T592">
        <v>4.727922107445881E-4</v>
      </c>
      <c r="U592">
        <v>4.727922107445881E-4</v>
      </c>
      <c r="V592">
        <v>2.9061583372798072E-3</v>
      </c>
      <c r="W592">
        <v>2.0064972291228722E-2</v>
      </c>
    </row>
    <row r="593" spans="1:23">
      <c r="A593" s="705">
        <v>44692</v>
      </c>
      <c r="B593">
        <v>4.727922107445881E-4</v>
      </c>
      <c r="C593">
        <v>4.9403719760232612E-4</v>
      </c>
      <c r="D593">
        <v>4.727922107445881E-4</v>
      </c>
      <c r="E593">
        <v>4.8429809045935635E-4</v>
      </c>
      <c r="F593">
        <v>5.5125793516253019E-4</v>
      </c>
      <c r="G593">
        <v>5.6874963880515494E-4</v>
      </c>
      <c r="H593">
        <v>7.2267754224664138E-4</v>
      </c>
      <c r="I593">
        <v>5.5599100674141866E-4</v>
      </c>
      <c r="J593">
        <v>4.727922107445881E-4</v>
      </c>
      <c r="K593">
        <v>5.6210367549391904E-4</v>
      </c>
      <c r="L593">
        <v>5.6417548063047995E-4</v>
      </c>
      <c r="M593">
        <v>8.5751639950293335E-3</v>
      </c>
      <c r="N593">
        <v>-5.0383094604012912E-3</v>
      </c>
      <c r="O593">
        <v>3.16411294594654E-3</v>
      </c>
      <c r="P593">
        <v>1.9692934758153147E-3</v>
      </c>
      <c r="Q593">
        <v>-1.9140995952939832E-3</v>
      </c>
      <c r="R593">
        <v>4.727922107445881E-4</v>
      </c>
      <c r="S593">
        <v>3.9679953342206531E-3</v>
      </c>
      <c r="T593">
        <v>4.727922107445881E-4</v>
      </c>
      <c r="U593">
        <v>4.727922107445881E-4</v>
      </c>
      <c r="V593">
        <v>-1.6776218643059893E-2</v>
      </c>
      <c r="W593">
        <v>-1.1240164855751411E-3</v>
      </c>
    </row>
    <row r="594" spans="1:23">
      <c r="A594" s="705">
        <v>44693</v>
      </c>
      <c r="B594">
        <v>4.727922107445881E-4</v>
      </c>
      <c r="C594">
        <v>4.8296228684852061E-4</v>
      </c>
      <c r="D594">
        <v>4.727922107445881E-4</v>
      </c>
      <c r="E594">
        <v>4.861614433593342E-4</v>
      </c>
      <c r="F594">
        <v>5.2751382165561189E-4</v>
      </c>
      <c r="G594">
        <v>5.3532097070596585E-4</v>
      </c>
      <c r="H594">
        <v>3.7116870319531259E-4</v>
      </c>
      <c r="I594">
        <v>4.5668819559296914E-4</v>
      </c>
      <c r="J594">
        <v>4.727922107445881E-4</v>
      </c>
      <c r="K594">
        <v>4.4070433961596045E-4</v>
      </c>
      <c r="L594">
        <v>5.3557243878854521E-4</v>
      </c>
      <c r="M594">
        <v>-6.5415997105155999E-4</v>
      </c>
      <c r="N594">
        <v>-2.3277396094316671E-3</v>
      </c>
      <c r="O594">
        <v>1.272595104481189E-3</v>
      </c>
      <c r="P594">
        <v>1.5848848139721206E-4</v>
      </c>
      <c r="Q594">
        <v>-3.9030556594283894E-3</v>
      </c>
      <c r="R594">
        <v>4.727922107445881E-4</v>
      </c>
      <c r="S594">
        <v>1.3482903930795986E-2</v>
      </c>
      <c r="T594">
        <v>4.727922107445881E-4</v>
      </c>
      <c r="U594">
        <v>4.727922107445881E-4</v>
      </c>
      <c r="V594">
        <v>-1.1865980934424591E-3</v>
      </c>
      <c r="W594">
        <v>1.8754688672162345E-4</v>
      </c>
    </row>
    <row r="595" spans="1:23">
      <c r="A595" s="705">
        <v>44694</v>
      </c>
      <c r="B595">
        <v>4.727922107445881E-4</v>
      </c>
      <c r="C595">
        <v>4.8535356629497706E-4</v>
      </c>
      <c r="D595">
        <v>4.727922107445881E-4</v>
      </c>
      <c r="E595">
        <v>4.7701395554122783E-4</v>
      </c>
      <c r="F595">
        <v>5.0119220826672084E-4</v>
      </c>
      <c r="G595">
        <v>4.1676375901200657E-4</v>
      </c>
      <c r="H595">
        <v>5.4163507128746069E-4</v>
      </c>
      <c r="I595">
        <v>5.1785733454612348E-4</v>
      </c>
      <c r="J595">
        <v>4.727922107445881E-4</v>
      </c>
      <c r="K595">
        <v>4.8326853173952244E-4</v>
      </c>
      <c r="L595">
        <v>8.2210295863105465E-4</v>
      </c>
      <c r="M595">
        <v>7.9211252881770111E-3</v>
      </c>
      <c r="N595">
        <v>-1.2346507890141911E-3</v>
      </c>
      <c r="O595">
        <v>-1.0880519072031802E-4</v>
      </c>
      <c r="P595">
        <v>2.2208357637043541E-4</v>
      </c>
      <c r="Q595">
        <v>7.3729231822592389E-3</v>
      </c>
      <c r="R595">
        <v>4.727922107445881E-4</v>
      </c>
      <c r="S595">
        <v>2.0341278627674431E-2</v>
      </c>
      <c r="T595">
        <v>4.727922107445881E-4</v>
      </c>
      <c r="U595">
        <v>4.727922107445881E-4</v>
      </c>
      <c r="V595">
        <v>2.4509669298546477E-2</v>
      </c>
      <c r="W595">
        <v>1.2750796924807739E-2</v>
      </c>
    </row>
    <row r="596" spans="1:23">
      <c r="A596" s="705">
        <v>44697</v>
      </c>
      <c r="B596">
        <v>4.727922107445881E-4</v>
      </c>
      <c r="C596">
        <v>4.8503613916794919E-4</v>
      </c>
      <c r="D596">
        <v>4.727922107445881E-4</v>
      </c>
      <c r="E596">
        <v>4.8045411034514096E-4</v>
      </c>
      <c r="F596">
        <v>5.2058419860623317E-4</v>
      </c>
      <c r="G596">
        <v>5.0455258430148753E-4</v>
      </c>
      <c r="H596">
        <v>6.8643024711478873E-4</v>
      </c>
      <c r="I596">
        <v>4.694816994716966E-4</v>
      </c>
      <c r="J596">
        <v>4.727922107445881E-4</v>
      </c>
      <c r="K596">
        <v>6.7428973288463645E-4</v>
      </c>
      <c r="L596">
        <v>7.5273849142676319E-4</v>
      </c>
      <c r="M596">
        <v>4.2657475949754442E-3</v>
      </c>
      <c r="N596">
        <v>1.8223936075241198E-3</v>
      </c>
      <c r="O596">
        <v>-4.1340967948721996E-5</v>
      </c>
      <c r="P596">
        <v>6.4421015090943001E-4</v>
      </c>
      <c r="Q596">
        <v>2.3416742910753463E-4</v>
      </c>
      <c r="R596">
        <v>4.727922107445881E-4</v>
      </c>
      <c r="S596">
        <v>4.8610544818650236E-3</v>
      </c>
      <c r="T596">
        <v>4.727922107445881E-4</v>
      </c>
      <c r="U596">
        <v>4.727922107445881E-4</v>
      </c>
      <c r="V596">
        <v>-3.3431659553744275E-3</v>
      </c>
      <c r="W596">
        <v>-1.110905387891048E-3</v>
      </c>
    </row>
    <row r="597" spans="1:23">
      <c r="A597" s="705">
        <v>44698</v>
      </c>
      <c r="B597">
        <v>4.727922107445881E-4</v>
      </c>
      <c r="C597">
        <v>4.8955314080911805E-4</v>
      </c>
      <c r="D597">
        <v>4.727922107445881E-4</v>
      </c>
      <c r="E597">
        <v>4.8336552278893663E-4</v>
      </c>
      <c r="F597">
        <v>5.1232709268722587E-4</v>
      </c>
      <c r="G597">
        <v>5.3313527146992001E-4</v>
      </c>
      <c r="H597">
        <v>2.8866362321466887E-4</v>
      </c>
      <c r="I597">
        <v>4.9235257875834826E-4</v>
      </c>
      <c r="J597">
        <v>4.727922107445881E-4</v>
      </c>
      <c r="K597">
        <v>4.2609551988870287E-4</v>
      </c>
      <c r="L597">
        <v>5.8867783765048642E-4</v>
      </c>
      <c r="M597">
        <v>1.4077424452167975E-3</v>
      </c>
      <c r="N597">
        <v>-3.4336866346518224E-4</v>
      </c>
      <c r="O597">
        <v>7.836100520679512E-4</v>
      </c>
      <c r="P597">
        <v>2.5633106323197374E-4</v>
      </c>
      <c r="Q597">
        <v>4.5051498903816434E-3</v>
      </c>
      <c r="R597">
        <v>4.727922107445881E-4</v>
      </c>
      <c r="S597">
        <v>7.829844349882098E-3</v>
      </c>
      <c r="T597">
        <v>4.727922107445881E-4</v>
      </c>
      <c r="U597">
        <v>4.727922107445881E-4</v>
      </c>
      <c r="V597">
        <v>2.0103867892198091E-2</v>
      </c>
      <c r="W597">
        <v>-9.0824837812789605E-3</v>
      </c>
    </row>
    <row r="598" spans="1:23">
      <c r="A598" s="705">
        <v>44699</v>
      </c>
      <c r="B598">
        <v>4.727922107445881E-4</v>
      </c>
      <c r="C598">
        <v>4.8833087393540531E-4</v>
      </c>
      <c r="D598">
        <v>4.727922107445881E-4</v>
      </c>
      <c r="E598">
        <v>4.7318669780072042E-4</v>
      </c>
      <c r="F598">
        <v>5.4012545278370183E-4</v>
      </c>
      <c r="G598">
        <v>7.9435599520838451E-5</v>
      </c>
      <c r="H598">
        <v>3.6608975417240508E-4</v>
      </c>
      <c r="I598">
        <v>4.5606426737343497E-4</v>
      </c>
      <c r="J598">
        <v>4.727922107445881E-4</v>
      </c>
      <c r="K598">
        <v>1.7728689636342665E-6</v>
      </c>
      <c r="L598">
        <v>4.5269551689441911E-4</v>
      </c>
      <c r="M598">
        <v>-6.4348354231034133E-3</v>
      </c>
      <c r="N598">
        <v>3.7937499422602272E-3</v>
      </c>
      <c r="O598">
        <v>7.6352841294324847E-4</v>
      </c>
      <c r="P598">
        <v>4.2890295304798265E-4</v>
      </c>
      <c r="Q598">
        <v>-5.4590593898514728E-3</v>
      </c>
      <c r="R598">
        <v>4.727922107445881E-4</v>
      </c>
      <c r="S598">
        <v>-2.6990246714289179E-2</v>
      </c>
      <c r="T598">
        <v>4.727922107445881E-4</v>
      </c>
      <c r="U598">
        <v>4.727922107445881E-4</v>
      </c>
      <c r="V598">
        <v>-3.9789951277924618E-2</v>
      </c>
      <c r="W598">
        <v>2.4317246539469206E-3</v>
      </c>
    </row>
    <row r="599" spans="1:23">
      <c r="A599" s="705">
        <v>44700</v>
      </c>
      <c r="B599">
        <v>4.727922107445881E-4</v>
      </c>
      <c r="C599">
        <v>4.8367243335611931E-4</v>
      </c>
      <c r="D599">
        <v>4.727922107445881E-4</v>
      </c>
      <c r="E599">
        <v>8.0571113163174779E-4</v>
      </c>
      <c r="F599">
        <v>5.1202223630997246E-4</v>
      </c>
      <c r="G599">
        <v>7.4719765732811361E-4</v>
      </c>
      <c r="H599">
        <v>6.4129810994351111E-4</v>
      </c>
      <c r="I599">
        <v>5.0959834267350068E-4</v>
      </c>
      <c r="J599">
        <v>4.727922107445881E-4</v>
      </c>
      <c r="K599">
        <v>8.4870632562772386E-4</v>
      </c>
      <c r="L599">
        <v>6.6363615361519912E-4</v>
      </c>
      <c r="M599">
        <v>6.7596896677490914E-3</v>
      </c>
      <c r="N599">
        <v>-3.1991792460031032E-3</v>
      </c>
      <c r="O599">
        <v>2.3704462853835206E-3</v>
      </c>
      <c r="P599">
        <v>-8.673008940959237E-4</v>
      </c>
      <c r="Q599">
        <v>4.5089020441329009E-3</v>
      </c>
      <c r="R599">
        <v>4.727922107445881E-4</v>
      </c>
      <c r="S599">
        <v>3.6080407389735836E-3</v>
      </c>
      <c r="T599">
        <v>4.727922107445881E-4</v>
      </c>
      <c r="U599">
        <v>4.727922107445881E-4</v>
      </c>
      <c r="V599">
        <v>-4.2290699707200341E-3</v>
      </c>
      <c r="W599">
        <v>2.70572868072394E-3</v>
      </c>
    </row>
    <row r="600" spans="1:23">
      <c r="A600" s="705">
        <v>44701</v>
      </c>
      <c r="B600">
        <v>4.727922107445881E-4</v>
      </c>
      <c r="C600">
        <v>4.8548395608061234E-4</v>
      </c>
      <c r="D600">
        <v>4.727922107445881E-4</v>
      </c>
      <c r="E600">
        <v>4.474892767245553E-4</v>
      </c>
      <c r="F600">
        <v>5.2500057926652133E-4</v>
      </c>
      <c r="G600">
        <v>9.5524937627811113E-4</v>
      </c>
      <c r="H600">
        <v>3.6834603879265515E-4</v>
      </c>
      <c r="I600">
        <v>4.8576308285208647E-4</v>
      </c>
      <c r="J600">
        <v>4.727922107445881E-4</v>
      </c>
      <c r="K600">
        <v>4.6671857939561967E-4</v>
      </c>
      <c r="L600">
        <v>5.8584952497309217E-4</v>
      </c>
      <c r="M600">
        <v>3.5387699912292625E-4</v>
      </c>
      <c r="N600">
        <v>1.7057887734825972E-3</v>
      </c>
      <c r="O600">
        <v>8.1746990461106783E-4</v>
      </c>
      <c r="P600">
        <v>8.7461161928792386E-4</v>
      </c>
      <c r="Q600">
        <v>9.2012105140049094E-4</v>
      </c>
      <c r="R600">
        <v>4.727922107445881E-4</v>
      </c>
      <c r="S600">
        <v>1.2130701246347408E-2</v>
      </c>
      <c r="T600">
        <v>4.727922107445881E-4</v>
      </c>
      <c r="U600">
        <v>4.727922107445881E-4</v>
      </c>
      <c r="V600">
        <v>-6.2963233607882252E-5</v>
      </c>
      <c r="W600">
        <v>8.9327254117428367E-3</v>
      </c>
    </row>
    <row r="601" spans="1:23">
      <c r="A601" s="705">
        <v>44704</v>
      </c>
      <c r="B601">
        <v>4.727922107445881E-4</v>
      </c>
      <c r="C601">
        <v>4.7069255999088178E-4</v>
      </c>
      <c r="D601">
        <v>4.727922107445881E-4</v>
      </c>
      <c r="E601">
        <v>4.9170451119295855E-4</v>
      </c>
      <c r="F601">
        <v>5.1418509103795529E-4</v>
      </c>
      <c r="G601">
        <v>6.4558141623716203E-4</v>
      </c>
      <c r="H601">
        <v>6.8656810405753887E-4</v>
      </c>
      <c r="I601">
        <v>5.1254412471490873E-4</v>
      </c>
      <c r="J601">
        <v>4.727922107445881E-4</v>
      </c>
      <c r="K601">
        <v>8.9334170065091811E-4</v>
      </c>
      <c r="L601">
        <v>8.4587363383681335E-4</v>
      </c>
      <c r="M601">
        <v>4.7893845186257611E-3</v>
      </c>
      <c r="N601">
        <v>-2.3681672890708549E-3</v>
      </c>
      <c r="O601">
        <v>5.3349905857280611E-4</v>
      </c>
      <c r="P601">
        <v>5.7686339152085431E-4</v>
      </c>
      <c r="Q601">
        <v>1.586036592229112E-3</v>
      </c>
      <c r="R601">
        <v>4.727922107445881E-4</v>
      </c>
      <c r="S601">
        <v>1.2542662088456558E-2</v>
      </c>
      <c r="T601">
        <v>4.727922107445881E-4</v>
      </c>
      <c r="U601">
        <v>4.727922107445881E-4</v>
      </c>
      <c r="V601">
        <v>1.8559466773542255E-2</v>
      </c>
      <c r="W601">
        <v>-8.7614128931108315E-3</v>
      </c>
    </row>
    <row r="602" spans="1:23">
      <c r="A602" s="705">
        <v>44705</v>
      </c>
      <c r="B602">
        <v>4.727922107445881E-4</v>
      </c>
      <c r="C602">
        <v>4.7586567379509503E-4</v>
      </c>
      <c r="D602">
        <v>4.727922107445881E-4</v>
      </c>
      <c r="E602">
        <v>4.4184652152923221E-4</v>
      </c>
      <c r="F602">
        <v>5.3345347109834407E-4</v>
      </c>
      <c r="G602">
        <v>4.1024073066342481E-4</v>
      </c>
      <c r="H602">
        <v>1.5426258551087813E-4</v>
      </c>
      <c r="I602">
        <v>5.6404459834569209E-4</v>
      </c>
      <c r="J602">
        <v>4.727922107445881E-4</v>
      </c>
      <c r="K602">
        <v>5.4667810968811459E-4</v>
      </c>
      <c r="L602">
        <v>3.4759090650715585E-4</v>
      </c>
      <c r="M602">
        <v>-1.8575073729037994E-3</v>
      </c>
      <c r="N602">
        <v>-5.9982892993122316E-3</v>
      </c>
      <c r="O602">
        <v>4.419819510643741E-4</v>
      </c>
      <c r="P602">
        <v>9.5812748527235314E-4</v>
      </c>
      <c r="Q602">
        <v>-4.5425613703373724E-3</v>
      </c>
      <c r="R602">
        <v>4.727922107445881E-4</v>
      </c>
      <c r="S602">
        <v>-5.0450191570882152E-3</v>
      </c>
      <c r="T602">
        <v>4.727922107445881E-4</v>
      </c>
      <c r="U602">
        <v>4.727922107445881E-4</v>
      </c>
      <c r="V602">
        <v>-7.4325966166490787E-3</v>
      </c>
      <c r="W602">
        <v>-9.8622999627837604E-3</v>
      </c>
    </row>
    <row r="603" spans="1:23">
      <c r="A603" s="705">
        <v>44706</v>
      </c>
      <c r="B603">
        <v>4.727922107445881E-4</v>
      </c>
      <c r="C603">
        <v>4.7376030473600395E-4</v>
      </c>
      <c r="D603">
        <v>4.727922107445881E-4</v>
      </c>
      <c r="E603">
        <v>5.0951743061222743E-4</v>
      </c>
      <c r="F603">
        <v>5.1227081867155633E-4</v>
      </c>
      <c r="G603">
        <v>6.9607178582020701E-4</v>
      </c>
      <c r="H603">
        <v>7.5721197434841514E-4</v>
      </c>
      <c r="I603">
        <v>4.7155413689825565E-4</v>
      </c>
      <c r="J603">
        <v>4.727922107445881E-4</v>
      </c>
      <c r="K603">
        <v>4.4390675567806959E-4</v>
      </c>
      <c r="L603">
        <v>9.3730932375102327E-4</v>
      </c>
      <c r="M603">
        <v>2.7845687931182805E-3</v>
      </c>
      <c r="N603">
        <v>-1.0851037203543079E-3</v>
      </c>
      <c r="O603">
        <v>7.3284615522739571E-4</v>
      </c>
      <c r="P603">
        <v>6.1839920822848171E-4</v>
      </c>
      <c r="Q603">
        <v>6.0460882135005001E-3</v>
      </c>
      <c r="R603">
        <v>4.727922107445881E-4</v>
      </c>
      <c r="S603">
        <v>6.788077398137915E-3</v>
      </c>
      <c r="T603">
        <v>4.727922107445881E-4</v>
      </c>
      <c r="U603">
        <v>4.727922107445881E-4</v>
      </c>
      <c r="V603">
        <v>9.7899888391081991E-3</v>
      </c>
      <c r="W603">
        <v>-2.5371170832549916E-3</v>
      </c>
    </row>
    <row r="604" spans="1:23">
      <c r="A604" s="705">
        <v>44707</v>
      </c>
      <c r="B604">
        <v>4.727922107445881E-4</v>
      </c>
      <c r="C604">
        <v>4.7402591145662143E-4</v>
      </c>
      <c r="D604">
        <v>4.727922107445881E-4</v>
      </c>
      <c r="E604">
        <v>4.596887891243906E-4</v>
      </c>
      <c r="F604">
        <v>6.2696977188614333E-4</v>
      </c>
      <c r="G604">
        <v>4.9384618617653864E-4</v>
      </c>
      <c r="H604">
        <v>1.9952916356680284E-4</v>
      </c>
      <c r="I604">
        <v>5.2993595178052466E-4</v>
      </c>
      <c r="J604">
        <v>4.727922107445881E-4</v>
      </c>
      <c r="K604">
        <v>5.4521803561180526E-4</v>
      </c>
      <c r="L604">
        <v>5.8350557995812125E-4</v>
      </c>
      <c r="M604">
        <v>5.1041859370006826E-3</v>
      </c>
      <c r="N604">
        <v>3.3877880024417717E-3</v>
      </c>
      <c r="O604">
        <v>-2.3277148686218219E-4</v>
      </c>
      <c r="P604">
        <v>-4.275191282463453E-4</v>
      </c>
      <c r="Q604">
        <v>5.1887939577817122E-3</v>
      </c>
      <c r="R604">
        <v>4.727922107445881E-4</v>
      </c>
      <c r="S604">
        <v>1.7152681624503785E-2</v>
      </c>
      <c r="T604">
        <v>4.727922107445881E-4</v>
      </c>
      <c r="U604">
        <v>4.727922107445881E-4</v>
      </c>
      <c r="V604">
        <v>2.0369582917544538E-2</v>
      </c>
      <c r="W604">
        <v>-1.4601978332548393E-2</v>
      </c>
    </row>
    <row r="605" spans="1:23">
      <c r="A605" s="705">
        <v>44708</v>
      </c>
      <c r="B605">
        <v>4.727922107445881E-4</v>
      </c>
      <c r="C605">
        <v>4.7926982523871509E-4</v>
      </c>
      <c r="D605">
        <v>4.727922107445881E-4</v>
      </c>
      <c r="E605">
        <v>4.5374062204195376E-4</v>
      </c>
      <c r="F605">
        <v>5.4506719404923132E-4</v>
      </c>
      <c r="G605">
        <v>5.0760532810567582E-4</v>
      </c>
      <c r="H605">
        <v>6.4255653689948566E-4</v>
      </c>
      <c r="I605">
        <v>5.2293659693081196E-4</v>
      </c>
      <c r="J605">
        <v>4.727922107445881E-4</v>
      </c>
      <c r="K605">
        <v>2.3964369391249463E-4</v>
      </c>
      <c r="L605">
        <v>6.7450474619201728E-4</v>
      </c>
      <c r="M605">
        <v>2.4002009304961991E-3</v>
      </c>
      <c r="N605">
        <v>-9.4200036578340196E-4</v>
      </c>
      <c r="O605">
        <v>1.8323806213471627E-4</v>
      </c>
      <c r="P605">
        <v>9.4945432883575265E-5</v>
      </c>
      <c r="Q605">
        <v>2.5812225531565147E-3</v>
      </c>
      <c r="R605">
        <v>4.727922107445881E-4</v>
      </c>
      <c r="S605">
        <v>1.6743096410527514E-3</v>
      </c>
      <c r="T605">
        <v>4.727922107445881E-4</v>
      </c>
      <c r="U605">
        <v>4.727922107445881E-4</v>
      </c>
      <c r="V605">
        <v>2.364341358898403E-2</v>
      </c>
      <c r="W605">
        <v>-8.7954110898660343E-3</v>
      </c>
    </row>
    <row r="606" spans="1:23">
      <c r="A606" s="705">
        <v>44711</v>
      </c>
      <c r="B606">
        <v>4.727922107445881E-4</v>
      </c>
      <c r="C606">
        <v>4.758585992656883E-4</v>
      </c>
      <c r="D606">
        <v>4.727922107445881E-4</v>
      </c>
      <c r="E606">
        <v>4.5353483486376689E-4</v>
      </c>
      <c r="F606">
        <v>5.2346563910310451E-4</v>
      </c>
      <c r="G606">
        <v>5.1224632610202825E-4</v>
      </c>
      <c r="H606">
        <v>7.3855275940859499E-4</v>
      </c>
      <c r="I606">
        <v>4.7729290210174469E-4</v>
      </c>
      <c r="J606">
        <v>4.727922107445881E-4</v>
      </c>
      <c r="K606">
        <v>3.8247632619858862E-4</v>
      </c>
      <c r="L606">
        <v>3.5770335939644404E-4</v>
      </c>
      <c r="M606">
        <v>-2.0948214817273492E-4</v>
      </c>
      <c r="N606">
        <v>-4.5009261501433029E-3</v>
      </c>
      <c r="O606">
        <v>3.8482386871208085E-4</v>
      </c>
      <c r="P606">
        <v>1.5462450856285059E-4</v>
      </c>
      <c r="Q606">
        <v>9.686923382599133E-4</v>
      </c>
      <c r="R606">
        <v>4.727922107445881E-4</v>
      </c>
      <c r="S606">
        <v>-5.8441881440033372E-3</v>
      </c>
      <c r="T606">
        <v>4.727922107445881E-4</v>
      </c>
      <c r="U606">
        <v>4.727922107445881E-4</v>
      </c>
      <c r="V606">
        <v>-1.3814595626737702E-4</v>
      </c>
      <c r="W606">
        <v>-1.7939814814814992E-2</v>
      </c>
    </row>
    <row r="607" spans="1:23">
      <c r="A607" s="705">
        <v>44712</v>
      </c>
      <c r="B607">
        <v>4.727922107445881E-4</v>
      </c>
      <c r="C607">
        <v>4.7930163843212803E-4</v>
      </c>
      <c r="D607">
        <v>4.727922107445881E-4</v>
      </c>
      <c r="E607">
        <v>4.6427166405704767E-4</v>
      </c>
      <c r="F607">
        <v>4.9619796902677926E-4</v>
      </c>
      <c r="G607">
        <v>5.1128463236471688E-4</v>
      </c>
      <c r="H607">
        <v>5.915395459659134E-4</v>
      </c>
      <c r="I607">
        <v>5.532200911571028E-4</v>
      </c>
      <c r="J607">
        <v>4.727922107445881E-4</v>
      </c>
      <c r="K607">
        <v>1.5756377428362001E-3</v>
      </c>
      <c r="L607">
        <v>6.7992448057352384E-4</v>
      </c>
      <c r="M607">
        <v>1.578401873432167E-4</v>
      </c>
      <c r="N607">
        <v>7.9540171789891367E-3</v>
      </c>
      <c r="O607">
        <v>2.2655754774114634E-4</v>
      </c>
      <c r="P607">
        <v>4.6614215807716519E-4</v>
      </c>
      <c r="Q607">
        <v>-4.8688865903449008E-3</v>
      </c>
      <c r="R607">
        <v>4.727922107445881E-4</v>
      </c>
      <c r="S607">
        <v>-2.7449566181680929E-3</v>
      </c>
      <c r="T607">
        <v>4.727922107445881E-4</v>
      </c>
      <c r="U607">
        <v>4.727922107445881E-4</v>
      </c>
      <c r="V607">
        <v>-4.0852450295609799E-3</v>
      </c>
      <c r="W607">
        <v>-2.6517383618149593E-2</v>
      </c>
    </row>
    <row r="608" spans="1:23">
      <c r="A608" s="705">
        <v>44713</v>
      </c>
      <c r="B608">
        <v>4.727922107445881E-4</v>
      </c>
      <c r="C608">
        <v>4.7996854653398202E-4</v>
      </c>
      <c r="D608">
        <v>4.727922107445881E-4</v>
      </c>
      <c r="E608">
        <v>4.6301456334441049E-4</v>
      </c>
      <c r="F608">
        <v>4.9986048481698298E-4</v>
      </c>
      <c r="G608">
        <v>4.2713443129938078E-4</v>
      </c>
      <c r="H608">
        <v>3.8730122494379238E-4</v>
      </c>
      <c r="I608">
        <v>4.8927188190872606E-4</v>
      </c>
      <c r="J608">
        <v>4.727922107445881E-4</v>
      </c>
      <c r="K608">
        <v>4.7287823385477878E-4</v>
      </c>
      <c r="L608">
        <v>4.5895258499009106E-3</v>
      </c>
      <c r="M608">
        <v>-1.4118133437135416E-4</v>
      </c>
      <c r="N608">
        <v>1.9015889961340182E-3</v>
      </c>
      <c r="O608">
        <v>3.5438787398889282E-4</v>
      </c>
      <c r="P608">
        <v>-1.2793672227012776E-3</v>
      </c>
      <c r="Q608">
        <v>-7.0466581142769602E-4</v>
      </c>
      <c r="R608">
        <v>4.727922107445881E-4</v>
      </c>
      <c r="S608">
        <v>-6.5349680745818706E-4</v>
      </c>
      <c r="T608">
        <v>4.727922107445881E-4</v>
      </c>
      <c r="U608">
        <v>4.727922107445881E-4</v>
      </c>
      <c r="V608">
        <v>-6.9298804915390866E-3</v>
      </c>
      <c r="W608">
        <v>-7.6674737691687644E-3</v>
      </c>
    </row>
    <row r="609" spans="1:23">
      <c r="A609" s="705">
        <v>44714</v>
      </c>
      <c r="B609">
        <v>4.727922107445881E-4</v>
      </c>
      <c r="C609">
        <v>4.7737584704687919E-4</v>
      </c>
      <c r="D609">
        <v>4.727922107445881E-4</v>
      </c>
      <c r="E609">
        <v>4.4718272281718541E-4</v>
      </c>
      <c r="F609">
        <v>7.0783904524618357E-4</v>
      </c>
      <c r="G609">
        <v>4.821553602398776E-4</v>
      </c>
      <c r="H609">
        <v>1.8639004293929951E-4</v>
      </c>
      <c r="I609">
        <v>4.9702699289833063E-4</v>
      </c>
      <c r="J609">
        <v>4.727922107445881E-4</v>
      </c>
      <c r="K609">
        <v>4.3249175707904541E-4</v>
      </c>
      <c r="L609">
        <v>0</v>
      </c>
      <c r="M609">
        <v>2.4529354263800318E-3</v>
      </c>
      <c r="N609">
        <v>-3.100673159308398E-3</v>
      </c>
      <c r="O609">
        <v>8.9532609587816836E-4</v>
      </c>
      <c r="P609">
        <v>6.4274196893032709E-5</v>
      </c>
      <c r="Q609">
        <v>2.2940362176016027E-3</v>
      </c>
      <c r="R609">
        <v>4.727922107445881E-4</v>
      </c>
      <c r="S609">
        <v>1.3213940867069951E-2</v>
      </c>
      <c r="T609">
        <v>4.727922107445881E-4</v>
      </c>
      <c r="U609">
        <v>4.727922107445881E-4</v>
      </c>
      <c r="V609">
        <v>1.827409817830028E-2</v>
      </c>
      <c r="W609">
        <v>1.0370069133794235E-2</v>
      </c>
    </row>
    <row r="610" spans="1:23">
      <c r="A610" s="705">
        <v>44715</v>
      </c>
      <c r="B610">
        <v>4.727922107445881E-4</v>
      </c>
      <c r="C610">
        <v>4.7698521891370582E-4</v>
      </c>
      <c r="D610">
        <v>4.727922107445881E-4</v>
      </c>
      <c r="E610">
        <v>4.7612258257223594E-4</v>
      </c>
      <c r="F610">
        <v>4.9634473517246036E-4</v>
      </c>
      <c r="G610">
        <v>4.1836503781356171E-4</v>
      </c>
      <c r="H610">
        <v>3.5660046118590749E-4</v>
      </c>
      <c r="I610">
        <v>4.7693293374395651E-4</v>
      </c>
      <c r="J610">
        <v>4.727922107445881E-4</v>
      </c>
      <c r="K610">
        <v>4.7935262181786342E-4</v>
      </c>
      <c r="L610">
        <v>-2.7183166666666647E-3</v>
      </c>
      <c r="M610">
        <v>1.7094632923100317E-3</v>
      </c>
      <c r="N610">
        <v>3.8509419136787404E-3</v>
      </c>
      <c r="O610">
        <v>-1.0462834315827507E-4</v>
      </c>
      <c r="P610">
        <v>4.2516060800168454E-4</v>
      </c>
      <c r="Q610">
        <v>-4.5779604377140792E-3</v>
      </c>
      <c r="R610">
        <v>4.727922107445881E-4</v>
      </c>
      <c r="S610">
        <v>-1.2124779868882718E-2</v>
      </c>
      <c r="T610">
        <v>4.727922107445881E-4</v>
      </c>
      <c r="U610">
        <v>4.727922107445881E-4</v>
      </c>
      <c r="V610">
        <v>-1.5433443715412887E-2</v>
      </c>
      <c r="W610">
        <v>-3.1897766150130846E-2</v>
      </c>
    </row>
    <row r="611" spans="1:23">
      <c r="A611" s="705">
        <v>44718</v>
      </c>
      <c r="B611">
        <v>4.727922107445881E-4</v>
      </c>
      <c r="C611">
        <v>4.7838552778789456E-4</v>
      </c>
      <c r="D611">
        <v>4.727922107445881E-4</v>
      </c>
      <c r="E611">
        <v>4.4625001755349558E-4</v>
      </c>
      <c r="F611">
        <v>5.1053205689477466E-4</v>
      </c>
      <c r="G611">
        <v>4.8591034535250266E-4</v>
      </c>
      <c r="H611">
        <v>2.7551602671938014E-4</v>
      </c>
      <c r="I611">
        <v>5.123447078552168E-4</v>
      </c>
      <c r="J611">
        <v>4.727922107445881E-4</v>
      </c>
      <c r="K611">
        <v>7.7992994357956036E-4</v>
      </c>
      <c r="L611">
        <v>5.2230311860568257E-4</v>
      </c>
      <c r="M611">
        <v>4.7862292437561571E-4</v>
      </c>
      <c r="N611">
        <v>3.1548303893367269E-3</v>
      </c>
      <c r="O611">
        <v>4.4071052906957675E-4</v>
      </c>
      <c r="P611">
        <v>-4.8309448180916537E-4</v>
      </c>
      <c r="Q611">
        <v>-1.9489661499179078E-3</v>
      </c>
      <c r="R611">
        <v>4.727922107445881E-4</v>
      </c>
      <c r="S611">
        <v>-1.2515236708416699E-2</v>
      </c>
      <c r="T611">
        <v>4.727922107445881E-4</v>
      </c>
      <c r="U611">
        <v>4.727922107445881E-4</v>
      </c>
      <c r="V611">
        <v>3.7337937244179553E-3</v>
      </c>
      <c r="W611">
        <v>8.3151439559303597E-4</v>
      </c>
    </row>
    <row r="612" spans="1:23">
      <c r="A612" s="705">
        <v>44719</v>
      </c>
      <c r="B612">
        <v>4.727922107445881E-4</v>
      </c>
      <c r="C612">
        <v>4.7498425735081895E-4</v>
      </c>
      <c r="D612">
        <v>4.727922107445881E-4</v>
      </c>
      <c r="E612">
        <v>4.4969007775752523E-4</v>
      </c>
      <c r="F612">
        <v>5.0769194807198659E-4</v>
      </c>
      <c r="G612">
        <v>5.3591652541862267E-4</v>
      </c>
      <c r="H612">
        <v>4.56891225077527E-4</v>
      </c>
      <c r="I612">
        <v>4.7826396703309904E-4</v>
      </c>
      <c r="J612">
        <v>4.727922107445881E-4</v>
      </c>
      <c r="K612">
        <v>4.7818682361078224E-4</v>
      </c>
      <c r="L612">
        <v>6.9511914464581714E-4</v>
      </c>
      <c r="M612">
        <v>2.0423968538907378E-3</v>
      </c>
      <c r="N612">
        <v>-9.4992918866831921E-5</v>
      </c>
      <c r="O612">
        <v>1.1081225097280267E-3</v>
      </c>
      <c r="P612">
        <v>-1.0347875585482447E-3</v>
      </c>
      <c r="Q612">
        <v>5.3927824763899679E-4</v>
      </c>
      <c r="R612">
        <v>4.727922107445881E-4</v>
      </c>
      <c r="S612">
        <v>-2.2901936330126382E-3</v>
      </c>
      <c r="T612">
        <v>4.727922107445881E-4</v>
      </c>
      <c r="U612">
        <v>4.727922107445881E-4</v>
      </c>
      <c r="V612">
        <v>9.6991265285100159E-3</v>
      </c>
      <c r="W612">
        <v>1.1423823865406302E-3</v>
      </c>
    </row>
    <row r="613" spans="1:23">
      <c r="A613" s="705">
        <v>44720</v>
      </c>
      <c r="B613">
        <v>4.727922107445881E-4</v>
      </c>
      <c r="C613">
        <v>4.7589706963524492E-4</v>
      </c>
      <c r="D613">
        <v>4.727922107445881E-4</v>
      </c>
      <c r="E613">
        <v>4.5728253617216552E-4</v>
      </c>
      <c r="F613">
        <v>4.9675458679887541E-4</v>
      </c>
      <c r="G613">
        <v>4.7425526231537063E-4</v>
      </c>
      <c r="H613">
        <v>-5.3932036934711824E-5</v>
      </c>
      <c r="I613">
        <v>5.9196766792712907E-4</v>
      </c>
      <c r="J613">
        <v>4.727922107445881E-4</v>
      </c>
      <c r="K613">
        <v>5.0699574681822845E-4</v>
      </c>
      <c r="L613">
        <v>6.0320712801265053E-4</v>
      </c>
      <c r="M613">
        <v>1.5234708011133691E-3</v>
      </c>
      <c r="N613">
        <v>5.3882999839089951E-3</v>
      </c>
      <c r="O613">
        <v>7.8969871441003647E-4</v>
      </c>
      <c r="P613">
        <v>1.2087440578243402E-3</v>
      </c>
      <c r="Q613">
        <v>2.9488286749086434E-3</v>
      </c>
      <c r="R613">
        <v>4.727922107445881E-4</v>
      </c>
      <c r="S613">
        <v>-8.1149255843649959E-3</v>
      </c>
      <c r="T613">
        <v>4.727922107445881E-4</v>
      </c>
      <c r="U613">
        <v>4.727922107445881E-4</v>
      </c>
      <c r="V613">
        <v>-1.0360337075060566E-2</v>
      </c>
      <c r="W613">
        <v>-3.8381742738590185E-3</v>
      </c>
    </row>
    <row r="614" spans="1:23">
      <c r="A614" s="705">
        <v>44721</v>
      </c>
      <c r="B614">
        <v>4.727922107445881E-4</v>
      </c>
      <c r="C614">
        <v>4.796529074873046E-4</v>
      </c>
      <c r="D614">
        <v>4.727922107445881E-4</v>
      </c>
      <c r="E614">
        <v>4.5291831057303611E-4</v>
      </c>
      <c r="F614">
        <v>4.9791247556552065E-4</v>
      </c>
      <c r="G614">
        <v>6.0090330685036442E-4</v>
      </c>
      <c r="H614">
        <v>8.059794716637203E-4</v>
      </c>
      <c r="I614">
        <v>5.0278909043699471E-4</v>
      </c>
      <c r="J614">
        <v>4.727922107445881E-4</v>
      </c>
      <c r="K614">
        <v>4.7982426120185551E-4</v>
      </c>
      <c r="L614">
        <v>5.2758397226715381E-4</v>
      </c>
      <c r="M614">
        <v>-1.9600887641874065E-3</v>
      </c>
      <c r="N614">
        <v>1.0220836134372302E-2</v>
      </c>
      <c r="O614">
        <v>-9.3297136803049963E-4</v>
      </c>
      <c r="P614">
        <v>4.2808052881386782E-3</v>
      </c>
      <c r="Q614">
        <v>3.5947768845989714E-4</v>
      </c>
      <c r="R614">
        <v>4.727922107445881E-4</v>
      </c>
      <c r="S614">
        <v>-7.4727467000667014E-3</v>
      </c>
      <c r="T614">
        <v>4.727922107445881E-4</v>
      </c>
      <c r="U614">
        <v>4.727922107445881E-4</v>
      </c>
      <c r="V614">
        <v>-2.2220483479366115E-2</v>
      </c>
      <c r="W614">
        <v>-1.4266375091117389E-2</v>
      </c>
    </row>
    <row r="615" spans="1:23">
      <c r="A615" s="705">
        <v>44722</v>
      </c>
      <c r="B615">
        <v>4.727922107445881E-4</v>
      </c>
      <c r="C615">
        <v>4.7235588941685336E-4</v>
      </c>
      <c r="D615">
        <v>4.727922107445881E-4</v>
      </c>
      <c r="E615">
        <v>4.7970993124146766E-4</v>
      </c>
      <c r="F615">
        <v>5.1841698685040072E-4</v>
      </c>
      <c r="G615">
        <v>5.5386454632921911E-4</v>
      </c>
      <c r="H615">
        <v>2.1773908599120873E-4</v>
      </c>
      <c r="I615">
        <v>5.7632289027664818E-4</v>
      </c>
      <c r="J615">
        <v>4.727922107445881E-4</v>
      </c>
      <c r="K615">
        <v>6.1094168604447496E-4</v>
      </c>
      <c r="L615">
        <v>3.3114899322139735E-4</v>
      </c>
      <c r="M615">
        <v>-1.4207075225837196E-3</v>
      </c>
      <c r="N615">
        <v>1.1348907949769282E-2</v>
      </c>
      <c r="O615">
        <v>3.3494072876436576E-3</v>
      </c>
      <c r="P615">
        <v>4.1707928456840015E-3</v>
      </c>
      <c r="Q615">
        <v>-7.7325388878359824E-3</v>
      </c>
      <c r="R615">
        <v>4.727922107445881E-4</v>
      </c>
      <c r="S615">
        <v>-1.9466662937234092E-2</v>
      </c>
      <c r="T615">
        <v>4.727922107445881E-4</v>
      </c>
      <c r="U615">
        <v>4.727922107445881E-4</v>
      </c>
      <c r="V615">
        <v>-2.9228035914379169E-2</v>
      </c>
      <c r="W615">
        <v>8.5569406296217565E-3</v>
      </c>
    </row>
    <row r="616" spans="1:23">
      <c r="A616" s="705">
        <v>44725</v>
      </c>
      <c r="B616">
        <v>4.727922107445881E-4</v>
      </c>
      <c r="C616">
        <v>4.8090163657588114E-4</v>
      </c>
      <c r="D616">
        <v>4.727922107445881E-4</v>
      </c>
      <c r="E616">
        <v>4.6858264905402791E-4</v>
      </c>
      <c r="F616">
        <v>5.059352560996544E-4</v>
      </c>
      <c r="G616">
        <v>5.6678763706652369E-4</v>
      </c>
      <c r="H616">
        <v>8.407852543212968E-4</v>
      </c>
      <c r="I616">
        <v>5.8224332580691929E-4</v>
      </c>
      <c r="J616">
        <v>4.727922107445881E-4</v>
      </c>
      <c r="K616">
        <v>9.8555806453237693E-4</v>
      </c>
      <c r="L616">
        <v>6.0144277429730053E-5</v>
      </c>
      <c r="M616">
        <v>-3.6282029663132764E-3</v>
      </c>
      <c r="N616">
        <v>1.4188886695470693E-2</v>
      </c>
      <c r="O616">
        <v>9.2781672218649192E-3</v>
      </c>
      <c r="P616">
        <v>4.8959484599044867E-3</v>
      </c>
      <c r="Q616">
        <v>-7.0101378424831662E-3</v>
      </c>
      <c r="R616">
        <v>4.727922107445881E-4</v>
      </c>
      <c r="S616">
        <v>-2.7898810795319529E-2</v>
      </c>
      <c r="T616">
        <v>4.727922107445881E-4</v>
      </c>
      <c r="U616">
        <v>4.727922107445881E-4</v>
      </c>
      <c r="V616">
        <v>-3.9727553523530079E-2</v>
      </c>
      <c r="W616">
        <v>1.9692049858594185E-2</v>
      </c>
    </row>
    <row r="617" spans="1:23">
      <c r="A617" s="705">
        <v>44726</v>
      </c>
      <c r="B617">
        <v>4.727922107445881E-4</v>
      </c>
      <c r="C617">
        <v>4.8245585204331753E-4</v>
      </c>
      <c r="D617">
        <v>4.727922107445881E-4</v>
      </c>
      <c r="E617">
        <v>4.9844631017470498E-4</v>
      </c>
      <c r="F617">
        <v>5.017892919836342E-4</v>
      </c>
      <c r="G617">
        <v>4.9896379763625376E-4</v>
      </c>
      <c r="H617">
        <v>1.1565737804204446E-3</v>
      </c>
      <c r="I617">
        <v>8.5881847703483949E-4</v>
      </c>
      <c r="J617">
        <v>4.727922107445881E-4</v>
      </c>
      <c r="K617">
        <v>5.3899864906714612E-4</v>
      </c>
      <c r="L617">
        <v>1.9763002632422477E-4</v>
      </c>
      <c r="M617">
        <v>-8.7336239376939462E-3</v>
      </c>
      <c r="N617">
        <v>-1.387415780164325E-3</v>
      </c>
      <c r="O617">
        <v>5.8500108531507333E-3</v>
      </c>
      <c r="P617">
        <v>1.8700242734777106E-3</v>
      </c>
      <c r="Q617">
        <v>1.1414580259778706E-3</v>
      </c>
      <c r="R617">
        <v>4.727922107445881E-4</v>
      </c>
      <c r="S617">
        <v>-5.3318701911742039E-3</v>
      </c>
      <c r="T617">
        <v>4.727922107445881E-4</v>
      </c>
      <c r="U617">
        <v>4.727922107445881E-4</v>
      </c>
      <c r="V617">
        <v>-2.6323016945888345E-3</v>
      </c>
      <c r="W617">
        <v>-3.0816640986132127E-3</v>
      </c>
    </row>
    <row r="618" spans="1:23">
      <c r="A618" s="705">
        <v>44727</v>
      </c>
      <c r="B618">
        <v>4.727922107445881E-4</v>
      </c>
      <c r="C618">
        <v>4.801953486592847E-4</v>
      </c>
      <c r="D618">
        <v>4.727922107445881E-4</v>
      </c>
      <c r="E618">
        <v>4.9456907170308817E-4</v>
      </c>
      <c r="F618">
        <v>5.0621805856021496E-4</v>
      </c>
      <c r="G618">
        <v>5.2236392280691213E-4</v>
      </c>
      <c r="H618">
        <v>3.2827136289870218E-4</v>
      </c>
      <c r="I618">
        <v>5.8285913487798879E-4</v>
      </c>
      <c r="J618">
        <v>4.727922107445881E-4</v>
      </c>
      <c r="K618">
        <v>5.7900977763258865E-4</v>
      </c>
      <c r="L618">
        <v>6.6582393620873148E-4</v>
      </c>
      <c r="M618">
        <v>7.205135726251477E-4</v>
      </c>
      <c r="N618">
        <v>-7.0620578471802808E-4</v>
      </c>
      <c r="O618">
        <v>6.1459264752983245E-5</v>
      </c>
      <c r="P618">
        <v>1.3581451942701328E-4</v>
      </c>
      <c r="Q618">
        <v>5.6524720801836015E-3</v>
      </c>
      <c r="R618">
        <v>4.727922107445881E-4</v>
      </c>
      <c r="S618">
        <v>1.9993118478463412E-2</v>
      </c>
      <c r="T618">
        <v>4.727922107445881E-4</v>
      </c>
      <c r="U618">
        <v>4.727922107445881E-4</v>
      </c>
      <c r="V618">
        <v>1.4184711667411865E-2</v>
      </c>
      <c r="W618">
        <v>-1.0819165378670781E-2</v>
      </c>
    </row>
    <row r="619" spans="1:23">
      <c r="A619" s="705">
        <v>44729</v>
      </c>
      <c r="B619">
        <v>4.9037490119197003E-4</v>
      </c>
      <c r="C619">
        <v>4.8401862912306193E-4</v>
      </c>
      <c r="D619">
        <v>4.9037490119197003E-4</v>
      </c>
      <c r="E619">
        <v>4.7826163554076651E-4</v>
      </c>
      <c r="F619">
        <v>5.2489347443729351E-4</v>
      </c>
      <c r="G619">
        <v>6.673868883504408E-4</v>
      </c>
      <c r="H619">
        <v>2.861136061758085E-4</v>
      </c>
      <c r="I619">
        <v>5.8696436510019545E-4</v>
      </c>
      <c r="J619">
        <v>4.9037490119197003E-4</v>
      </c>
      <c r="K619">
        <v>6.4865366188460172E-4</v>
      </c>
      <c r="L619">
        <v>2.9504026621895996E-4</v>
      </c>
      <c r="M619">
        <v>-3.102689989538665E-3</v>
      </c>
      <c r="N619">
        <v>-2.5753292966587127E-3</v>
      </c>
      <c r="O619">
        <v>-3.6693084825208944E-3</v>
      </c>
      <c r="P619">
        <v>-2.4698335324603304E-3</v>
      </c>
      <c r="Q619">
        <v>1.0292432735643509E-3</v>
      </c>
      <c r="R619">
        <v>4.9037490119197003E-4</v>
      </c>
      <c r="S619">
        <v>-2.2340241627748392E-2</v>
      </c>
      <c r="T619">
        <v>4.9037490119197003E-4</v>
      </c>
      <c r="U619">
        <v>4.9037490119197003E-4</v>
      </c>
      <c r="V619">
        <v>-2.9840820278753233E-2</v>
      </c>
      <c r="W619">
        <v>-1.041666666666663E-2</v>
      </c>
    </row>
    <row r="620" spans="1:23">
      <c r="A620" s="705">
        <v>44732</v>
      </c>
      <c r="B620">
        <v>4.9037490119197003E-4</v>
      </c>
      <c r="C620">
        <v>5.0047786884599432E-4</v>
      </c>
      <c r="D620">
        <v>4.9037490119197003E-4</v>
      </c>
      <c r="E620">
        <v>5.096256582017844E-4</v>
      </c>
      <c r="F620">
        <v>5.2930589235411496E-4</v>
      </c>
      <c r="G620">
        <v>5.9191082988396815E-4</v>
      </c>
      <c r="H620">
        <v>6.1886873568739453E-4</v>
      </c>
      <c r="I620">
        <v>5.4467589563134133E-4</v>
      </c>
      <c r="J620">
        <v>4.9037490119197003E-4</v>
      </c>
      <c r="K620">
        <v>2.5887325172191389E-4</v>
      </c>
      <c r="L620">
        <v>5.5347431714358741E-4</v>
      </c>
      <c r="M620">
        <v>1.2956948761750908E-3</v>
      </c>
      <c r="N620">
        <v>9.0270876882758699E-4</v>
      </c>
      <c r="O620">
        <v>-1.6510321037632725E-4</v>
      </c>
      <c r="P620">
        <v>3.2788708934039512E-4</v>
      </c>
      <c r="Q620">
        <v>-2.8581265591115512E-3</v>
      </c>
      <c r="R620">
        <v>4.9037490119197003E-4</v>
      </c>
      <c r="S620">
        <v>-8.2083752879777983E-3</v>
      </c>
      <c r="T620">
        <v>4.9037490119197003E-4</v>
      </c>
      <c r="U620">
        <v>4.9037490119197003E-4</v>
      </c>
      <c r="V620">
        <v>2.2481591652103727E-3</v>
      </c>
      <c r="W620">
        <v>6.6315789473683218E-3</v>
      </c>
    </row>
    <row r="621" spans="1:23">
      <c r="A621" s="705">
        <v>44733</v>
      </c>
      <c r="B621">
        <v>4.9037490119197003E-4</v>
      </c>
      <c r="C621">
        <v>5.1099990264358297E-4</v>
      </c>
      <c r="D621">
        <v>4.9037490119197003E-4</v>
      </c>
      <c r="E621">
        <v>4.8400129826231542E-4</v>
      </c>
      <c r="F621">
        <v>5.3326090620098299E-4</v>
      </c>
      <c r="G621">
        <v>6.1447324021113303E-4</v>
      </c>
      <c r="H621">
        <v>8.346095742322035E-4</v>
      </c>
      <c r="I621">
        <v>5.132158853593527E-4</v>
      </c>
      <c r="J621">
        <v>4.9037490119197003E-4</v>
      </c>
      <c r="K621">
        <v>8.4766396562430124E-4</v>
      </c>
      <c r="L621">
        <v>4.2840063709470577E-4</v>
      </c>
      <c r="M621">
        <v>1.2823130557826357E-3</v>
      </c>
      <c r="N621">
        <v>-4.3123370601183542E-4</v>
      </c>
      <c r="O621">
        <v>-2.2543092791726949E-4</v>
      </c>
      <c r="P621">
        <v>1.850438960937284E-3</v>
      </c>
      <c r="Q621">
        <v>2.344972961803915E-3</v>
      </c>
      <c r="R621">
        <v>4.9037490119197003E-4</v>
      </c>
      <c r="S621">
        <v>-8.1025359272546282E-4</v>
      </c>
      <c r="T621">
        <v>4.9037490119197003E-4</v>
      </c>
      <c r="U621">
        <v>4.9037490119197003E-4</v>
      </c>
      <c r="V621">
        <v>2.2323334646935367E-2</v>
      </c>
      <c r="W621">
        <v>-4.4964969151939371E-3</v>
      </c>
    </row>
    <row r="622" spans="1:23">
      <c r="A622" s="705">
        <v>44734</v>
      </c>
      <c r="B622">
        <v>4.9037490119197003E-4</v>
      </c>
      <c r="C622">
        <v>5.0458640955231004E-4</v>
      </c>
      <c r="D622">
        <v>4.9037490119197003E-4</v>
      </c>
      <c r="E622">
        <v>5.7275961480751647E-4</v>
      </c>
      <c r="F622">
        <v>5.2563015319617712E-4</v>
      </c>
      <c r="G622">
        <v>5.7870731773324025E-4</v>
      </c>
      <c r="H622">
        <v>1.2627710597798991E-3</v>
      </c>
      <c r="I622">
        <v>4.7779433953243355E-4</v>
      </c>
      <c r="J622">
        <v>4.9037490119197003E-4</v>
      </c>
      <c r="K622">
        <v>6.5996340202945092E-4</v>
      </c>
      <c r="L622">
        <v>3.6747332849795811E-4</v>
      </c>
      <c r="M622">
        <v>-1.2158977104729241E-3</v>
      </c>
      <c r="N622">
        <v>-4.3957970196527585E-3</v>
      </c>
      <c r="O622">
        <v>3.9900064257691881E-5</v>
      </c>
      <c r="P622">
        <v>-1.5022058814548878E-3</v>
      </c>
      <c r="Q622">
        <v>1.2852748433314076E-3</v>
      </c>
      <c r="R622">
        <v>4.9037490119197003E-4</v>
      </c>
      <c r="S622">
        <v>-3.524475893459611E-3</v>
      </c>
      <c r="T622">
        <v>4.9037490119197003E-4</v>
      </c>
      <c r="U622">
        <v>4.9037490119197003E-4</v>
      </c>
      <c r="V622">
        <v>7.6622118629909863E-5</v>
      </c>
      <c r="W622">
        <v>-4.2016806722690037E-3</v>
      </c>
    </row>
    <row r="623" spans="1:23">
      <c r="A623" s="705">
        <v>44735</v>
      </c>
      <c r="B623">
        <v>4.9037490119197003E-4</v>
      </c>
      <c r="C623">
        <v>4.9963896533378183E-4</v>
      </c>
      <c r="D623">
        <v>4.9037490119197003E-4</v>
      </c>
      <c r="E623">
        <v>4.7728500844179678E-4</v>
      </c>
      <c r="F623">
        <v>5.8298916962318259E-4</v>
      </c>
      <c r="G623">
        <v>6.3107802690320902E-4</v>
      </c>
      <c r="H623">
        <v>5.2815630660574264E-4</v>
      </c>
      <c r="I623">
        <v>5.3454315623557846E-4</v>
      </c>
      <c r="J623">
        <v>4.9037490119197003E-4</v>
      </c>
      <c r="K623">
        <v>1.3870495871102229E-3</v>
      </c>
      <c r="L623">
        <v>6.3924286008543163E-4</v>
      </c>
      <c r="M623">
        <v>-2.1431010842283271E-3</v>
      </c>
      <c r="N623">
        <v>-1.3832726900668835E-3</v>
      </c>
      <c r="O623">
        <v>2.3150392651993812E-4</v>
      </c>
      <c r="P623">
        <v>1.2556922017701311E-3</v>
      </c>
      <c r="Q623">
        <v>4.7202766636875726E-3</v>
      </c>
      <c r="R623">
        <v>4.9037490119197003E-4</v>
      </c>
      <c r="S623">
        <v>-8.9372836440567704E-3</v>
      </c>
      <c r="T623">
        <v>4.9037490119197003E-4</v>
      </c>
      <c r="U623">
        <v>4.9037490119197003E-4</v>
      </c>
      <c r="V623">
        <v>8.6205102642125109E-3</v>
      </c>
      <c r="W623">
        <v>6.5400843881857629E-3</v>
      </c>
    </row>
    <row r="624" spans="1:23">
      <c r="A624" s="705">
        <v>44736</v>
      </c>
      <c r="B624">
        <v>4.9037490119197003E-4</v>
      </c>
      <c r="C624">
        <v>5.0763847503376702E-4</v>
      </c>
      <c r="D624">
        <v>4.9037490119197003E-4</v>
      </c>
      <c r="E624">
        <v>5.4631590807829866E-4</v>
      </c>
      <c r="F624">
        <v>5.8771590294615095E-4</v>
      </c>
      <c r="G624">
        <v>4.581093321931462E-4</v>
      </c>
      <c r="H624">
        <v>5.1189430700104843E-4</v>
      </c>
      <c r="I624">
        <v>5.788429738819989E-4</v>
      </c>
      <c r="J624">
        <v>4.9037490119197003E-4</v>
      </c>
      <c r="K624">
        <v>4.8213268872188131E-4</v>
      </c>
      <c r="L624">
        <v>6.3767981440587818E-4</v>
      </c>
      <c r="M624">
        <v>4.4739241717159928E-3</v>
      </c>
      <c r="N624">
        <v>-7.6513497667167751E-3</v>
      </c>
      <c r="O624">
        <v>9.2858434950393587E-4</v>
      </c>
      <c r="P624">
        <v>-1.4142839351962699E-3</v>
      </c>
      <c r="Q624">
        <v>-5.4449448415561097E-4</v>
      </c>
      <c r="R624">
        <v>4.9037490119197003E-4</v>
      </c>
      <c r="S624">
        <v>2.8928919921373808E-3</v>
      </c>
      <c r="T624">
        <v>4.9037490119197003E-4</v>
      </c>
      <c r="U624">
        <v>4.9037490119197003E-4</v>
      </c>
      <c r="V624">
        <v>3.1167158970141218E-2</v>
      </c>
      <c r="W624">
        <v>2.0540767134772597E-2</v>
      </c>
    </row>
    <row r="625" spans="1:23">
      <c r="A625" s="705">
        <v>44739</v>
      </c>
      <c r="B625">
        <v>4.9037490119197003E-4</v>
      </c>
      <c r="C625">
        <v>5.0730007721044856E-4</v>
      </c>
      <c r="D625">
        <v>4.9037490119197003E-4</v>
      </c>
      <c r="E625">
        <v>4.6749852130978375E-4</v>
      </c>
      <c r="F625">
        <v>5.1889895843415523E-4</v>
      </c>
      <c r="G625">
        <v>6.4424598281442869E-4</v>
      </c>
      <c r="H625">
        <v>5.0127022998847082E-4</v>
      </c>
      <c r="I625">
        <v>8.2797375532783768E-4</v>
      </c>
      <c r="J625">
        <v>4.9037490119197003E-4</v>
      </c>
      <c r="K625">
        <v>8.5568873631691744E-4</v>
      </c>
      <c r="L625">
        <v>6.539266936471666E-4</v>
      </c>
      <c r="M625">
        <v>1.3461666096108438E-3</v>
      </c>
      <c r="N625">
        <v>-2.1453598052189049E-3</v>
      </c>
      <c r="O625">
        <v>8.7443210569926322E-4</v>
      </c>
      <c r="P625">
        <v>1.0100024290078391E-3</v>
      </c>
      <c r="Q625">
        <v>1.6172852900617762E-3</v>
      </c>
      <c r="R625">
        <v>4.9037490119197003E-4</v>
      </c>
      <c r="S625">
        <v>9.2747133503017221E-3</v>
      </c>
      <c r="T625">
        <v>4.9037490119197003E-4</v>
      </c>
      <c r="U625">
        <v>4.9037490119197003E-4</v>
      </c>
      <c r="V625">
        <v>-2.82907267213095E-3</v>
      </c>
      <c r="W625">
        <v>-5.134524543027319E-3</v>
      </c>
    </row>
    <row r="626" spans="1:23">
      <c r="A626" s="705">
        <v>44740</v>
      </c>
      <c r="B626">
        <v>4.9037490119197003E-4</v>
      </c>
      <c r="C626">
        <v>5.004180114291934E-4</v>
      </c>
      <c r="D626">
        <v>4.9037490119197003E-4</v>
      </c>
      <c r="E626">
        <v>5.3388684077382287E-4</v>
      </c>
      <c r="F626">
        <v>5.4388534578930781E-4</v>
      </c>
      <c r="G626">
        <v>5.5937162075170299E-4</v>
      </c>
      <c r="H626">
        <v>4.3801410017030307E-4</v>
      </c>
      <c r="I626">
        <v>4.6812729078249404E-4</v>
      </c>
      <c r="J626">
        <v>4.9037490119197003E-4</v>
      </c>
      <c r="K626">
        <v>6.3557297774963217E-5</v>
      </c>
      <c r="L626">
        <v>3.9457190843639189E-4</v>
      </c>
      <c r="M626">
        <v>6.3222554637420991E-4</v>
      </c>
      <c r="N626">
        <v>-2.3546089999487707E-3</v>
      </c>
      <c r="O626">
        <v>4.6530815206002885E-4</v>
      </c>
      <c r="P626">
        <v>1.4866226704388641E-3</v>
      </c>
      <c r="Q626">
        <v>4.5286637966313048E-3</v>
      </c>
      <c r="R626">
        <v>4.9037490119197003E-4</v>
      </c>
      <c r="S626">
        <v>-4.3877682841620969E-3</v>
      </c>
      <c r="T626">
        <v>4.9037490119197003E-4</v>
      </c>
      <c r="U626">
        <v>4.9037490119197003E-4</v>
      </c>
      <c r="V626">
        <v>-1.8908217349648537E-2</v>
      </c>
      <c r="W626">
        <v>-2.1469859620148579E-2</v>
      </c>
    </row>
    <row r="627" spans="1:23">
      <c r="A627" s="705">
        <v>44741</v>
      </c>
      <c r="B627">
        <v>4.9037490119197003E-4</v>
      </c>
      <c r="C627">
        <v>5.0347848317877641E-4</v>
      </c>
      <c r="D627">
        <v>4.9037490119197003E-4</v>
      </c>
      <c r="E627">
        <v>4.401958123083638E-4</v>
      </c>
      <c r="F627">
        <v>5.2625644362724877E-4</v>
      </c>
      <c r="G627">
        <v>6.434712575917878E-4</v>
      </c>
      <c r="H627">
        <v>7.9196235849487984E-4</v>
      </c>
      <c r="I627">
        <v>4.5786766577848859E-4</v>
      </c>
      <c r="J627">
        <v>4.9037490119197003E-4</v>
      </c>
      <c r="K627">
        <v>3.7637187408745554E-4</v>
      </c>
      <c r="L627">
        <v>5.5005148849152086E-4</v>
      </c>
      <c r="M627">
        <v>-1.5201048358003399E-3</v>
      </c>
      <c r="N627">
        <v>1.7077471333304395E-4</v>
      </c>
      <c r="O627">
        <v>-2.8877337953714388E-4</v>
      </c>
      <c r="P627">
        <v>1.6155293658570713E-4</v>
      </c>
      <c r="Q627">
        <v>-4.4906556791901586E-4</v>
      </c>
      <c r="R627">
        <v>4.9037490119197003E-4</v>
      </c>
      <c r="S627">
        <v>-3.9766847194642185E-3</v>
      </c>
      <c r="T627">
        <v>4.9037490119197003E-4</v>
      </c>
      <c r="U627">
        <v>4.9037490119197003E-4</v>
      </c>
      <c r="V627">
        <v>-3.7649114897120306E-5</v>
      </c>
      <c r="W627">
        <v>1.0548523206752591E-3</v>
      </c>
    </row>
    <row r="628" spans="1:23">
      <c r="A628" s="705">
        <v>44742</v>
      </c>
      <c r="B628">
        <v>4.9037490119197003E-4</v>
      </c>
      <c r="C628">
        <v>4.8982730621371928E-4</v>
      </c>
      <c r="D628">
        <v>4.9037490119197003E-4</v>
      </c>
      <c r="E628">
        <v>4.523820208837126E-4</v>
      </c>
      <c r="F628">
        <v>5.3592071447883249E-4</v>
      </c>
      <c r="G628">
        <v>4.3423665621178387E-4</v>
      </c>
      <c r="H628">
        <v>2.3188375813765205E-4</v>
      </c>
      <c r="I628">
        <v>5.4636605760416401E-4</v>
      </c>
      <c r="J628">
        <v>4.9037490119197003E-4</v>
      </c>
      <c r="K628">
        <v>6.4999160604561901E-4</v>
      </c>
      <c r="L628">
        <v>3.7445632634747206E-4</v>
      </c>
      <c r="M628">
        <v>-1.1675551861282107E-3</v>
      </c>
      <c r="N628">
        <v>-9.0684257832218673E-4</v>
      </c>
      <c r="O628">
        <v>-1.0693256304850074E-4</v>
      </c>
      <c r="P628">
        <v>-3.8371945004156416E-4</v>
      </c>
      <c r="Q628">
        <v>3.5385294622658492E-5</v>
      </c>
      <c r="R628">
        <v>4.9037490119197003E-4</v>
      </c>
      <c r="S628">
        <v>-2.4366499040467948E-3</v>
      </c>
      <c r="T628">
        <v>4.9037490119197003E-4</v>
      </c>
      <c r="U628">
        <v>4.9037490119197003E-4</v>
      </c>
      <c r="V628">
        <v>-9.5327894303335325E-3</v>
      </c>
      <c r="W628">
        <v>-4.109589041095929E-3</v>
      </c>
    </row>
    <row r="629" spans="1:23">
      <c r="A629" s="705">
        <v>44743</v>
      </c>
      <c r="B629">
        <v>4.9037490119197003E-4</v>
      </c>
      <c r="C629">
        <v>4.8716738664822401E-4</v>
      </c>
      <c r="D629">
        <v>4.9037490119197003E-4</v>
      </c>
      <c r="E629">
        <v>4.5423984688874874E-4</v>
      </c>
      <c r="F629">
        <v>5.3254388255630225E-4</v>
      </c>
      <c r="G629">
        <v>4.9901717116695998E-4</v>
      </c>
      <c r="H629">
        <v>3.9945429458598802E-4</v>
      </c>
      <c r="I629">
        <v>4.8894480661476614E-4</v>
      </c>
      <c r="J629">
        <v>4.9037490119197003E-4</v>
      </c>
      <c r="K629">
        <v>5.0003825296118798E-4</v>
      </c>
      <c r="L629">
        <v>6.0123570234149604E-4</v>
      </c>
      <c r="M629">
        <v>-2.1647019319672722E-3</v>
      </c>
      <c r="N629">
        <v>1.7008542830443396E-4</v>
      </c>
      <c r="O629">
        <v>6.8657121336057614E-4</v>
      </c>
      <c r="P629">
        <v>2.1788387776613405E-3</v>
      </c>
      <c r="Q629">
        <v>9.6278061412347071E-4</v>
      </c>
      <c r="R629">
        <v>4.9037490119197003E-4</v>
      </c>
      <c r="S629">
        <v>6.078420221568237E-3</v>
      </c>
      <c r="T629">
        <v>4.9037490119197003E-4</v>
      </c>
      <c r="U629">
        <v>4.9037490119197003E-4</v>
      </c>
      <c r="V629">
        <v>1.0859722773318037E-2</v>
      </c>
      <c r="W629">
        <v>-2.0738546185588902E-2</v>
      </c>
    </row>
    <row r="630" spans="1:23">
      <c r="A630" s="705">
        <v>44746</v>
      </c>
      <c r="B630">
        <v>4.9037490119197003E-4</v>
      </c>
      <c r="C630">
        <v>4.9426758453696706E-4</v>
      </c>
      <c r="D630">
        <v>4.9037490119197003E-4</v>
      </c>
      <c r="E630">
        <v>4.6382547793344386E-4</v>
      </c>
      <c r="F630">
        <v>4.9867852854190708E-4</v>
      </c>
      <c r="G630">
        <v>5.2709168355713487E-4</v>
      </c>
      <c r="H630">
        <v>7.5034685235531029E-4</v>
      </c>
      <c r="I630">
        <v>4.6636064775973374E-4</v>
      </c>
      <c r="J630">
        <v>4.9037490119197003E-4</v>
      </c>
      <c r="K630">
        <v>0</v>
      </c>
      <c r="L630">
        <v>6.6553596350171773E-4</v>
      </c>
      <c r="M630">
        <v>1.0846990160393588E-3</v>
      </c>
      <c r="N630">
        <v>-1.9057330525348304E-3</v>
      </c>
      <c r="O630">
        <v>2.3456020193446392E-4</v>
      </c>
      <c r="P630">
        <v>1.3610126014949042E-3</v>
      </c>
      <c r="Q630">
        <v>1.3823271614556987E-3</v>
      </c>
      <c r="R630">
        <v>4.9037490119197003E-4</v>
      </c>
      <c r="S630">
        <v>-3.6386259616032479E-3</v>
      </c>
      <c r="T630">
        <v>4.9037490119197003E-4</v>
      </c>
      <c r="U630">
        <v>4.9037490119197003E-4</v>
      </c>
      <c r="V630">
        <v>-4.3212707915891713E-3</v>
      </c>
      <c r="W630">
        <v>7.7795786061587435E-3</v>
      </c>
    </row>
    <row r="631" spans="1:23">
      <c r="A631" s="705">
        <v>44747</v>
      </c>
      <c r="B631">
        <v>4.9037490119197003E-4</v>
      </c>
      <c r="C631">
        <v>4.9055798774988446E-4</v>
      </c>
      <c r="D631">
        <v>4.9037490119197003E-4</v>
      </c>
      <c r="E631">
        <v>4.6412556631314494E-4</v>
      </c>
      <c r="F631">
        <v>4.9553704970106693E-4</v>
      </c>
      <c r="G631">
        <v>5.433848248568296E-4</v>
      </c>
      <c r="H631">
        <v>5.1090350724281031E-4</v>
      </c>
      <c r="I631">
        <v>5.2694824357657488E-4</v>
      </c>
      <c r="J631">
        <v>4.9037490119197003E-4</v>
      </c>
      <c r="K631">
        <v>0</v>
      </c>
      <c r="L631">
        <v>2.1906084553391381E-4</v>
      </c>
      <c r="M631">
        <v>-1.0697842036637817E-2</v>
      </c>
      <c r="N631">
        <v>6.5150851554467426E-3</v>
      </c>
      <c r="O631">
        <v>-5.6197990840867185E-4</v>
      </c>
      <c r="P631">
        <v>-1.9156660958385974E-3</v>
      </c>
      <c r="Q631">
        <v>1.2559710328063911E-3</v>
      </c>
      <c r="R631">
        <v>4.9037490119197003E-4</v>
      </c>
      <c r="S631">
        <v>-8.0564134549283573E-3</v>
      </c>
      <c r="T631">
        <v>4.9037490119197003E-4</v>
      </c>
      <c r="U631">
        <v>4.9037490119197003E-4</v>
      </c>
      <c r="V631">
        <v>6.7641540401215394E-3</v>
      </c>
      <c r="W631">
        <v>1.0721561059290341E-3</v>
      </c>
    </row>
    <row r="632" spans="1:23">
      <c r="A632" s="705">
        <v>44748</v>
      </c>
      <c r="B632">
        <v>4.9037490119197003E-4</v>
      </c>
      <c r="C632">
        <v>4.9692268804490958E-4</v>
      </c>
      <c r="D632">
        <v>4.9037490119197003E-4</v>
      </c>
      <c r="E632">
        <v>4.6236560247070457E-4</v>
      </c>
      <c r="F632">
        <v>5.1404395325627128E-4</v>
      </c>
      <c r="G632">
        <v>6.3141943088051988E-4</v>
      </c>
      <c r="H632">
        <v>6.4873552498090348E-4</v>
      </c>
      <c r="I632">
        <v>4.7124509455676034E-4</v>
      </c>
      <c r="J632">
        <v>4.9037490119197003E-4</v>
      </c>
      <c r="K632">
        <v>1.6211288495111553E-3</v>
      </c>
      <c r="L632">
        <v>4.2830488457656912E-4</v>
      </c>
      <c r="M632">
        <v>4.3902526135775055E-4</v>
      </c>
      <c r="N632">
        <v>-7.0307298780958316E-4</v>
      </c>
      <c r="O632">
        <v>7.2519974231588513E-4</v>
      </c>
      <c r="P632">
        <v>1.0241550433169877E-3</v>
      </c>
      <c r="Q632">
        <v>-4.7393412818411695E-3</v>
      </c>
      <c r="R632">
        <v>4.9037490119197003E-4</v>
      </c>
      <c r="S632">
        <v>5.1142389506877439E-3</v>
      </c>
      <c r="T632">
        <v>4.9037490119197003E-4</v>
      </c>
      <c r="U632">
        <v>4.9037490119197003E-4</v>
      </c>
      <c r="V632">
        <v>4.4335967802815457E-3</v>
      </c>
      <c r="W632">
        <v>1.4244403984149168E-2</v>
      </c>
    </row>
    <row r="633" spans="1:23">
      <c r="A633" s="705">
        <v>44749</v>
      </c>
      <c r="B633">
        <v>4.9037490119197003E-4</v>
      </c>
      <c r="C633">
        <v>4.9522667026269396E-4</v>
      </c>
      <c r="D633">
        <v>4.9037490119197003E-4</v>
      </c>
      <c r="E633">
        <v>4.6935696037841979E-4</v>
      </c>
      <c r="F633">
        <v>5.3884670336090679E-4</v>
      </c>
      <c r="G633">
        <v>3.586130227559714E-4</v>
      </c>
      <c r="H633">
        <v>8.2973994316670741E-5</v>
      </c>
      <c r="I633">
        <v>5.4517194083336662E-4</v>
      </c>
      <c r="J633">
        <v>4.9037490119197003E-4</v>
      </c>
      <c r="K633">
        <v>4.4472592358268948E-4</v>
      </c>
      <c r="L633">
        <v>4.7465412861336098E-4</v>
      </c>
      <c r="M633">
        <v>9.1736336443073441E-3</v>
      </c>
      <c r="N633">
        <v>1.970575718581502E-3</v>
      </c>
      <c r="O633">
        <v>2.6554430802399054E-3</v>
      </c>
      <c r="P633">
        <v>1.3676822692094692E-3</v>
      </c>
      <c r="Q633">
        <v>4.382334394893439E-3</v>
      </c>
      <c r="R633">
        <v>4.9037490119197003E-4</v>
      </c>
      <c r="S633">
        <v>2.0620168108550496E-2</v>
      </c>
      <c r="T633">
        <v>4.9037490119197003E-4</v>
      </c>
      <c r="U633">
        <v>4.9037490119197003E-4</v>
      </c>
      <c r="V633">
        <v>1.6221652108478146E-2</v>
      </c>
      <c r="W633">
        <v>2.6399155227032622E-3</v>
      </c>
    </row>
    <row r="634" spans="1:23">
      <c r="A634" s="705">
        <v>44750</v>
      </c>
      <c r="B634">
        <v>4.9037490119197003E-4</v>
      </c>
      <c r="C634">
        <v>4.9369399470156061E-4</v>
      </c>
      <c r="D634">
        <v>4.9037490119197003E-4</v>
      </c>
      <c r="E634">
        <v>4.6656474601802778E-4</v>
      </c>
      <c r="F634">
        <v>5.0175598884871775E-4</v>
      </c>
      <c r="G634">
        <v>5.2531762068364074E-4</v>
      </c>
      <c r="H634">
        <v>8.0860691343875857E-4</v>
      </c>
      <c r="I634">
        <v>5.6522502629197113E-4</v>
      </c>
      <c r="J634">
        <v>4.9037490119197003E-4</v>
      </c>
      <c r="K634">
        <v>5.0847863650238523E-4</v>
      </c>
      <c r="L634">
        <v>4.6003026284324733E-4</v>
      </c>
      <c r="M634">
        <v>7.429448030196184E-4</v>
      </c>
      <c r="N634">
        <v>-4.6826216361507411E-3</v>
      </c>
      <c r="O634">
        <v>1.1913695584091499E-3</v>
      </c>
      <c r="P634">
        <v>3.0876195889495417E-3</v>
      </c>
      <c r="Q634">
        <v>-1.7063953944209675E-3</v>
      </c>
      <c r="R634">
        <v>4.9037490119197003E-4</v>
      </c>
      <c r="S634">
        <v>1.4581809734397488E-3</v>
      </c>
      <c r="T634">
        <v>4.9037490119197003E-4</v>
      </c>
      <c r="U634">
        <v>4.9037490119197003E-4</v>
      </c>
      <c r="V634">
        <v>-7.763337536396131E-4</v>
      </c>
      <c r="W634">
        <v>4.2127435492362864E-3</v>
      </c>
    </row>
    <row r="635" spans="1:23">
      <c r="A635" s="705">
        <v>44753</v>
      </c>
      <c r="B635">
        <v>4.9037490119197003E-4</v>
      </c>
      <c r="C635">
        <v>4.9586334151086042E-4</v>
      </c>
      <c r="D635">
        <v>4.9037490119197003E-4</v>
      </c>
      <c r="E635">
        <v>5.8511915504255718E-4</v>
      </c>
      <c r="F635">
        <v>5.4182570729910395E-4</v>
      </c>
      <c r="G635">
        <v>6.2770746213947071E-4</v>
      </c>
      <c r="H635">
        <v>6.528917952117741E-4</v>
      </c>
      <c r="I635">
        <v>5.41685780044876E-4</v>
      </c>
      <c r="J635">
        <v>4.9037490119197003E-4</v>
      </c>
      <c r="K635">
        <v>7.7763314703460651E-4</v>
      </c>
      <c r="L635">
        <v>4.1728698669607489E-4</v>
      </c>
      <c r="M635">
        <v>-3.3314247543274611E-3</v>
      </c>
      <c r="N635">
        <v>2.9296045607050125E-3</v>
      </c>
      <c r="O635">
        <v>-2.5379190630016035E-3</v>
      </c>
      <c r="P635">
        <v>9.6375846680385457E-4</v>
      </c>
      <c r="Q635">
        <v>-2.0744225397341109E-3</v>
      </c>
      <c r="R635">
        <v>4.9037490119197003E-4</v>
      </c>
      <c r="S635">
        <v>-2.351033295852234E-2</v>
      </c>
      <c r="T635">
        <v>4.9037490119197003E-4</v>
      </c>
      <c r="U635">
        <v>4.9037490119197003E-4</v>
      </c>
      <c r="V635">
        <v>-1.2151729286298818E-2</v>
      </c>
      <c r="W635">
        <v>7.3413738856853428E-4</v>
      </c>
    </row>
    <row r="636" spans="1:23">
      <c r="A636" s="705">
        <v>44754</v>
      </c>
      <c r="B636">
        <v>4.9037490119197003E-4</v>
      </c>
      <c r="C636">
        <v>4.8749797612779311E-4</v>
      </c>
      <c r="D636">
        <v>4.9037490119197003E-4</v>
      </c>
      <c r="E636">
        <v>5.8631858218816113E-4</v>
      </c>
      <c r="F636">
        <v>5.1003395771465065E-4</v>
      </c>
      <c r="G636">
        <v>4.9992287691158488E-4</v>
      </c>
      <c r="H636">
        <v>5.1553383722002799E-4</v>
      </c>
      <c r="I636">
        <v>5.2936533500669292E-4</v>
      </c>
      <c r="J636">
        <v>4.9037490119197003E-4</v>
      </c>
      <c r="K636">
        <v>5.2751975633258397E-4</v>
      </c>
      <c r="L636">
        <v>1.1660795486423403E-4</v>
      </c>
      <c r="M636">
        <v>-3.5125280406426151E-3</v>
      </c>
      <c r="N636">
        <v>1.7229896149193458E-3</v>
      </c>
      <c r="O636">
        <v>-8.1194660735162127E-4</v>
      </c>
      <c r="P636">
        <v>-6.7594550812388743E-4</v>
      </c>
      <c r="Q636">
        <v>-2.2076628823708422E-3</v>
      </c>
      <c r="R636">
        <v>4.9037490119197003E-4</v>
      </c>
      <c r="S636">
        <v>1.9359500038536037E-3</v>
      </c>
      <c r="T636">
        <v>4.9037490119197003E-4</v>
      </c>
      <c r="U636">
        <v>4.9037490119197003E-4</v>
      </c>
      <c r="V636">
        <v>-7.8911429539358924E-3</v>
      </c>
      <c r="W636">
        <v>1.3938377698595739E-2</v>
      </c>
    </row>
    <row r="637" spans="1:23">
      <c r="A637" s="705">
        <v>44755</v>
      </c>
      <c r="B637">
        <v>4.9037490119197003E-4</v>
      </c>
      <c r="C637">
        <v>5.0100079629777916E-4</v>
      </c>
      <c r="D637">
        <v>4.9037490119197003E-4</v>
      </c>
      <c r="E637">
        <v>4.6836916117753979E-4</v>
      </c>
      <c r="F637">
        <v>4.9733308676858101E-4</v>
      </c>
      <c r="G637">
        <v>5.5473347327850142E-4</v>
      </c>
      <c r="H637">
        <v>6.0793924897839524E-4</v>
      </c>
      <c r="I637">
        <v>5.4161399446583935E-4</v>
      </c>
      <c r="J637">
        <v>4.9037490119197003E-4</v>
      </c>
      <c r="K637">
        <v>5.2245923182270282E-4</v>
      </c>
      <c r="L637">
        <v>4.002109631249251E-4</v>
      </c>
      <c r="M637">
        <v>3.3080483056098231E-3</v>
      </c>
      <c r="N637">
        <v>5.0462829515507401E-4</v>
      </c>
      <c r="O637">
        <v>1.827208817195336E-3</v>
      </c>
      <c r="P637">
        <v>2.0926819135607122E-3</v>
      </c>
      <c r="Q637">
        <v>1.027334675952396E-3</v>
      </c>
      <c r="R637">
        <v>4.9037490119197003E-4</v>
      </c>
      <c r="S637">
        <v>-3.2483315770986954E-3</v>
      </c>
      <c r="T637">
        <v>4.9037490119197003E-4</v>
      </c>
      <c r="U637">
        <v>4.9037490119197003E-4</v>
      </c>
      <c r="V637">
        <v>-4.0311632712632939E-3</v>
      </c>
      <c r="W637">
        <v>-6.2015503875968436E-3</v>
      </c>
    </row>
    <row r="638" spans="1:23">
      <c r="A638" s="705">
        <v>44756</v>
      </c>
      <c r="B638">
        <v>4.9037490119197003E-4</v>
      </c>
      <c r="C638">
        <v>4.9360208652493576E-4</v>
      </c>
      <c r="D638">
        <v>4.9037490119197003E-4</v>
      </c>
      <c r="E638">
        <v>4.7071650546648414E-4</v>
      </c>
      <c r="F638">
        <v>5.3460701813112799E-4</v>
      </c>
      <c r="G638">
        <v>4.684417467579749E-4</v>
      </c>
      <c r="H638">
        <v>2.5126037520983857E-4</v>
      </c>
      <c r="I638">
        <v>5.5282747053353454E-4</v>
      </c>
      <c r="J638">
        <v>4.9037490119197003E-4</v>
      </c>
      <c r="K638">
        <v>4.9059752728308759E-4</v>
      </c>
      <c r="L638">
        <v>3.8028231884656982E-4</v>
      </c>
      <c r="M638">
        <v>-1.5177563955443008E-3</v>
      </c>
      <c r="N638">
        <v>8.9918274396969533E-3</v>
      </c>
      <c r="O638">
        <v>-6.3441178723255831E-4</v>
      </c>
      <c r="P638">
        <v>-4.8328732643976302E-4</v>
      </c>
      <c r="Q638">
        <v>1.4940570399397668E-3</v>
      </c>
      <c r="R638">
        <v>4.9037490119197003E-4</v>
      </c>
      <c r="S638">
        <v>-1.3644955584561358E-2</v>
      </c>
      <c r="T638">
        <v>4.9037490119197003E-4</v>
      </c>
      <c r="U638">
        <v>4.9037490119197003E-4</v>
      </c>
      <c r="V638">
        <v>-2.1543447775048685E-3</v>
      </c>
      <c r="W638">
        <v>1.747269890795633E-2</v>
      </c>
    </row>
    <row r="639" spans="1:23">
      <c r="A639" s="705">
        <v>44757</v>
      </c>
      <c r="B639">
        <v>4.9037490119197003E-4</v>
      </c>
      <c r="C639">
        <v>4.9215446698624987E-4</v>
      </c>
      <c r="D639">
        <v>4.9037490119197003E-4</v>
      </c>
      <c r="E639">
        <v>4.8126973116091598E-4</v>
      </c>
      <c r="F639">
        <v>5.1948245443944607E-4</v>
      </c>
      <c r="G639">
        <v>6.2360899784597024E-4</v>
      </c>
      <c r="H639">
        <v>7.5787842052643661E-4</v>
      </c>
      <c r="I639">
        <v>5.5666551353561466E-4</v>
      </c>
      <c r="J639">
        <v>4.9037490119197003E-4</v>
      </c>
      <c r="K639">
        <v>0</v>
      </c>
      <c r="L639">
        <v>1.720240523765959E-4</v>
      </c>
      <c r="M639">
        <v>-1.8099366108081938E-3</v>
      </c>
      <c r="N639">
        <v>-7.2736054573466769E-3</v>
      </c>
      <c r="O639">
        <v>-1.1168118737553412E-3</v>
      </c>
      <c r="P639">
        <v>1.3208624563176841E-3</v>
      </c>
      <c r="Q639">
        <v>1.8602638662690296E-3</v>
      </c>
      <c r="R639">
        <v>4.9037490119197003E-4</v>
      </c>
      <c r="S639">
        <v>4.8806176137385915E-3</v>
      </c>
      <c r="T639">
        <v>4.9037490119197003E-4</v>
      </c>
      <c r="U639">
        <v>4.9037490119197003E-4</v>
      </c>
      <c r="V639">
        <v>1.8423028482569936E-2</v>
      </c>
      <c r="W639">
        <v>1.2981702954103946E-2</v>
      </c>
    </row>
    <row r="640" spans="1:23">
      <c r="A640" s="705">
        <v>44760</v>
      </c>
      <c r="B640">
        <v>4.9037490119197003E-4</v>
      </c>
      <c r="C640">
        <v>4.9175190286065984E-4</v>
      </c>
      <c r="D640">
        <v>4.9037490119197003E-4</v>
      </c>
      <c r="E640">
        <v>4.743713809951533E-4</v>
      </c>
      <c r="F640">
        <v>5.5603171642215621E-4</v>
      </c>
      <c r="G640">
        <v>5.4557547906197712E-4</v>
      </c>
      <c r="H640">
        <v>7.8386153321607921E-4</v>
      </c>
      <c r="I640">
        <v>6.859158057785919E-4</v>
      </c>
      <c r="J640">
        <v>4.9037490119197003E-4</v>
      </c>
      <c r="K640">
        <v>1.1460587957521362E-3</v>
      </c>
      <c r="L640">
        <v>2.5863103641565743E-4</v>
      </c>
      <c r="M640">
        <v>2.5346458313892928E-3</v>
      </c>
      <c r="N640">
        <v>-8.0908908934178569E-3</v>
      </c>
      <c r="O640">
        <v>6.5817205652862754E-4</v>
      </c>
      <c r="P640">
        <v>1.0088533729071258E-3</v>
      </c>
      <c r="Q640">
        <v>1.3849914937511532E-3</v>
      </c>
      <c r="R640">
        <v>4.9037490119197003E-4</v>
      </c>
      <c r="S640">
        <v>4.2603313835998247E-3</v>
      </c>
      <c r="T640">
        <v>4.9037490119197003E-4</v>
      </c>
      <c r="U640">
        <v>4.9037490119197003E-4</v>
      </c>
      <c r="V640">
        <v>-7.7935614882247428E-3</v>
      </c>
      <c r="W640">
        <v>2.0181634712412855E-3</v>
      </c>
    </row>
    <row r="641" spans="1:23">
      <c r="A641" s="705">
        <v>44761</v>
      </c>
      <c r="B641">
        <v>4.9037490119197003E-4</v>
      </c>
      <c r="C641">
        <v>4.9239233789410974E-4</v>
      </c>
      <c r="D641">
        <v>4.9037490119197003E-4</v>
      </c>
      <c r="E641">
        <v>4.4082805962863958E-4</v>
      </c>
      <c r="F641">
        <v>5.1628712731321968E-4</v>
      </c>
      <c r="G641">
        <v>5.5557921021232026E-4</v>
      </c>
      <c r="H641">
        <v>5.2644509177701693E-4</v>
      </c>
      <c r="I641">
        <v>5.295397007820668E-4</v>
      </c>
      <c r="J641">
        <v>4.9037490119197003E-4</v>
      </c>
      <c r="K641">
        <v>5.5197103663218172E-4</v>
      </c>
      <c r="L641">
        <v>5.112479328723829E-4</v>
      </c>
      <c r="M641">
        <v>2.0181162077741455E-3</v>
      </c>
      <c r="N641">
        <v>-8.1865026812149022E-3</v>
      </c>
      <c r="O641">
        <v>6.2078751330263415E-4</v>
      </c>
      <c r="P641">
        <v>6.7696422877294715E-4</v>
      </c>
      <c r="Q641">
        <v>-1.5260644425874048E-4</v>
      </c>
      <c r="R641">
        <v>4.9037490119197003E-4</v>
      </c>
      <c r="S641">
        <v>1.0878773664226848E-2</v>
      </c>
      <c r="T641">
        <v>4.9037490119197003E-4</v>
      </c>
      <c r="U641">
        <v>4.9037490119197003E-4</v>
      </c>
      <c r="V641">
        <v>2.7845592362156779E-2</v>
      </c>
      <c r="W641">
        <v>-7.4521651560925939E-3</v>
      </c>
    </row>
    <row r="642" spans="1:23">
      <c r="A642" s="705">
        <v>44762</v>
      </c>
      <c r="B642">
        <v>4.9037490119197003E-4</v>
      </c>
      <c r="C642">
        <v>4.8846288968507068E-4</v>
      </c>
      <c r="D642">
        <v>4.9037490119197003E-4</v>
      </c>
      <c r="E642">
        <v>4.9545686041230219E-4</v>
      </c>
      <c r="F642">
        <v>5.0427436916122836E-4</v>
      </c>
      <c r="G642">
        <v>4.9418407121204488E-4</v>
      </c>
      <c r="H642">
        <v>8.8208016919510968E-4</v>
      </c>
      <c r="I642">
        <v>3.3485999779525599E-4</v>
      </c>
      <c r="J642">
        <v>4.9037490119197003E-4</v>
      </c>
      <c r="K642">
        <v>1.8473674667986995E-3</v>
      </c>
      <c r="L642">
        <v>6.7687251349024535E-4</v>
      </c>
      <c r="M642">
        <v>5.6948385311272887E-4</v>
      </c>
      <c r="N642">
        <v>3.7247297321760797E-3</v>
      </c>
      <c r="O642">
        <v>1.0806264586842307E-3</v>
      </c>
      <c r="P642">
        <v>1.6281174680732313E-4</v>
      </c>
      <c r="Q642">
        <v>3.4955260239937225E-3</v>
      </c>
      <c r="R642">
        <v>4.9037490119197003E-4</v>
      </c>
      <c r="S642">
        <v>1.131293505227271E-2</v>
      </c>
      <c r="T642">
        <v>4.9037490119197003E-4</v>
      </c>
      <c r="U642">
        <v>4.9037490119197003E-4</v>
      </c>
      <c r="V642">
        <v>6.9386060395226767E-3</v>
      </c>
      <c r="W642">
        <v>9.8417207792207417E-3</v>
      </c>
    </row>
    <row r="643" spans="1:23">
      <c r="A643" s="705">
        <v>44763</v>
      </c>
      <c r="B643">
        <v>4.9037490119197003E-4</v>
      </c>
      <c r="C643">
        <v>4.8894545049615878E-4</v>
      </c>
      <c r="D643">
        <v>4.9037490119197003E-4</v>
      </c>
      <c r="E643">
        <v>4.6806961229606259E-4</v>
      </c>
      <c r="F643">
        <v>5.0853112537674328E-4</v>
      </c>
      <c r="G643">
        <v>5.0354436232691313E-4</v>
      </c>
      <c r="H643">
        <v>4.1885389606788337E-4</v>
      </c>
      <c r="I643">
        <v>4.539812765633755E-4</v>
      </c>
      <c r="J643">
        <v>4.9037490119197003E-4</v>
      </c>
      <c r="K643">
        <v>4.7054605904217617E-4</v>
      </c>
      <c r="L643">
        <v>1.2118426811369432E-3</v>
      </c>
      <c r="M643">
        <v>-2.9910345529301496E-3</v>
      </c>
      <c r="N643">
        <v>-5.5849772391025621E-4</v>
      </c>
      <c r="O643">
        <v>-5.0247224459891715E-3</v>
      </c>
      <c r="P643">
        <v>-4.9733236519655666E-4</v>
      </c>
      <c r="Q643">
        <v>-6.9603007652074833E-4</v>
      </c>
      <c r="R643">
        <v>4.9037490119197003E-4</v>
      </c>
      <c r="S643">
        <v>1.9316364160215649E-3</v>
      </c>
      <c r="T643">
        <v>4.9037490119197003E-4</v>
      </c>
      <c r="U643">
        <v>4.9037490119197003E-4</v>
      </c>
      <c r="V643">
        <v>9.8696865263989686E-3</v>
      </c>
      <c r="W643">
        <v>6.7316387018989676E-3</v>
      </c>
    </row>
    <row r="644" spans="1:23">
      <c r="A644" s="705">
        <v>44764</v>
      </c>
      <c r="B644">
        <v>4.9037490119197003E-4</v>
      </c>
      <c r="C644">
        <v>4.8902680542739496E-4</v>
      </c>
      <c r="D644">
        <v>4.9037490119197003E-4</v>
      </c>
      <c r="E644">
        <v>6.034965947741E-4</v>
      </c>
      <c r="F644">
        <v>4.8972115194412247E-4</v>
      </c>
      <c r="G644">
        <v>5.3414664416706614E-4</v>
      </c>
      <c r="H644">
        <v>3.1358167520978419E-4</v>
      </c>
      <c r="I644">
        <v>5.7675005644775013E-4</v>
      </c>
      <c r="J644">
        <v>4.9037490119197003E-4</v>
      </c>
      <c r="K644">
        <v>4.9687534028719504E-4</v>
      </c>
      <c r="L644">
        <v>1.0834563687300847E-3</v>
      </c>
      <c r="M644">
        <v>-3.4666008784456359E-4</v>
      </c>
      <c r="N644">
        <v>-4.348776519172981E-4</v>
      </c>
      <c r="O644">
        <v>-3.0475766760280631E-3</v>
      </c>
      <c r="P644">
        <v>1.2853698729222707E-3</v>
      </c>
      <c r="Q644">
        <v>3.3731273042947318E-3</v>
      </c>
      <c r="R644">
        <v>4.9037490119197003E-4</v>
      </c>
      <c r="S644">
        <v>-1.8950777403539121E-3</v>
      </c>
      <c r="T644">
        <v>4.9037490119197003E-4</v>
      </c>
      <c r="U644">
        <v>4.9037490119197003E-4</v>
      </c>
      <c r="V644">
        <v>-8.7628207264556224E-3</v>
      </c>
      <c r="W644">
        <v>2.2754491017964007E-2</v>
      </c>
    </row>
    <row r="645" spans="1:23">
      <c r="A645" s="705">
        <v>44767</v>
      </c>
      <c r="B645">
        <v>4.9037490119197003E-4</v>
      </c>
      <c r="C645">
        <v>4.9102881942975074E-4</v>
      </c>
      <c r="D645">
        <v>4.9037490119197003E-4</v>
      </c>
      <c r="E645">
        <v>4.655221982470259E-4</v>
      </c>
      <c r="F645">
        <v>5.1618348920645651E-4</v>
      </c>
      <c r="G645">
        <v>5.448265464165214E-4</v>
      </c>
      <c r="H645">
        <v>3.9676573994018582E-4</v>
      </c>
      <c r="I645">
        <v>4.5553681650400968E-4</v>
      </c>
      <c r="J645">
        <v>4.9037490119197003E-4</v>
      </c>
      <c r="K645">
        <v>7.6717225133027256E-5</v>
      </c>
      <c r="L645">
        <v>7.3177948556102379E-4</v>
      </c>
      <c r="M645">
        <v>3.8696192486713521E-3</v>
      </c>
      <c r="N645">
        <v>-2.2688360725471313E-3</v>
      </c>
      <c r="O645">
        <v>1.3978218709151946E-3</v>
      </c>
      <c r="P645">
        <v>-6.3523313558189187E-5</v>
      </c>
      <c r="Q645">
        <v>-1.5243144965016997E-3</v>
      </c>
      <c r="R645">
        <v>4.9037490119197003E-4</v>
      </c>
      <c r="S645">
        <v>1.4395031238290112E-3</v>
      </c>
      <c r="T645">
        <v>4.9037490119197003E-4</v>
      </c>
      <c r="U645">
        <v>4.9037490119197003E-4</v>
      </c>
      <c r="V645">
        <v>2.378681244689318E-3</v>
      </c>
      <c r="W645">
        <v>2.5370804059328123E-3</v>
      </c>
    </row>
    <row r="646" spans="1:23">
      <c r="A646" s="705">
        <v>44768</v>
      </c>
      <c r="B646">
        <v>4.9037490119197003E-4</v>
      </c>
      <c r="C646">
        <v>4.9118781854229354E-4</v>
      </c>
      <c r="D646">
        <v>4.9037490119197003E-4</v>
      </c>
      <c r="E646">
        <v>4.6786221227756997E-4</v>
      </c>
      <c r="F646">
        <v>5.2367623745452896E-4</v>
      </c>
      <c r="G646">
        <v>6.6507988150488195E-4</v>
      </c>
      <c r="H646">
        <v>8.7603917585710178E-4</v>
      </c>
      <c r="I646">
        <v>4.4395458805435162E-4</v>
      </c>
      <c r="J646">
        <v>4.9037490119197003E-4</v>
      </c>
      <c r="K646">
        <v>3.7501024368635782E-4</v>
      </c>
      <c r="L646">
        <v>7.7110071767361177E-4</v>
      </c>
      <c r="M646">
        <v>1.9511762329564863E-3</v>
      </c>
      <c r="N646">
        <v>2.3699460123185467E-3</v>
      </c>
      <c r="O646">
        <v>2.0086240391492538E-3</v>
      </c>
      <c r="P646">
        <v>4.1965537517696383E-4</v>
      </c>
      <c r="Q646">
        <v>-9.6020242251115828E-4</v>
      </c>
      <c r="R646">
        <v>4.9037490119197003E-4</v>
      </c>
      <c r="S646">
        <v>-4.4782792563795581E-3</v>
      </c>
      <c r="T646">
        <v>4.9037490119197003E-4</v>
      </c>
      <c r="U646">
        <v>4.9037490119197003E-4</v>
      </c>
      <c r="V646">
        <v>-1.1076836137861257E-2</v>
      </c>
      <c r="W646">
        <v>2.0050613198364875E-2</v>
      </c>
    </row>
    <row r="647" spans="1:23">
      <c r="A647" s="705">
        <v>44769</v>
      </c>
      <c r="B647">
        <v>4.9037490119197003E-4</v>
      </c>
      <c r="C647">
        <v>4.9030700158736451E-4</v>
      </c>
      <c r="D647">
        <v>4.9037490119197003E-4</v>
      </c>
      <c r="E647">
        <v>5.5452798935307079E-4</v>
      </c>
      <c r="F647">
        <v>5.0017317288153507E-4</v>
      </c>
      <c r="G647">
        <v>4.873554532474067E-4</v>
      </c>
      <c r="H647">
        <v>5.5408326092720728E-4</v>
      </c>
      <c r="I647">
        <v>4.499898935452773E-4</v>
      </c>
      <c r="J647">
        <v>4.9037490119197003E-4</v>
      </c>
      <c r="K647">
        <v>4.3122757310043447E-4</v>
      </c>
      <c r="L647">
        <v>9.5199099233322926E-4</v>
      </c>
      <c r="M647">
        <v>2.574444221081329E-3</v>
      </c>
      <c r="N647">
        <v>-2.9836446229688507E-3</v>
      </c>
      <c r="O647">
        <v>-1.5061120072938916E-3</v>
      </c>
      <c r="P647">
        <v>-1.0225017977925077E-3</v>
      </c>
      <c r="Q647">
        <v>5.9449587362745415E-3</v>
      </c>
      <c r="R647">
        <v>4.9037490119197003E-4</v>
      </c>
      <c r="S647">
        <v>2.1794312485411638E-2</v>
      </c>
      <c r="T647">
        <v>4.9037490119197003E-4</v>
      </c>
      <c r="U647">
        <v>4.9037490119197003E-4</v>
      </c>
      <c r="V647">
        <v>2.6481139434959111E-2</v>
      </c>
      <c r="W647">
        <v>2.3854961832061594E-3</v>
      </c>
    </row>
    <row r="648" spans="1:23">
      <c r="A648" s="705">
        <v>44770</v>
      </c>
      <c r="B648">
        <v>4.9037490119197003E-4</v>
      </c>
      <c r="C648">
        <v>4.9398277669610025E-4</v>
      </c>
      <c r="D648">
        <v>4.9037490119197003E-4</v>
      </c>
      <c r="E648">
        <v>4.7760029095300638E-4</v>
      </c>
      <c r="F648">
        <v>5.1565333515135592E-4</v>
      </c>
      <c r="G648">
        <v>4.8780220817734588E-4</v>
      </c>
      <c r="H648">
        <v>2.1528644607715641E-4</v>
      </c>
      <c r="I648">
        <v>6.499736550633628E-4</v>
      </c>
      <c r="J648">
        <v>4.9037490119197003E-4</v>
      </c>
      <c r="K648">
        <v>1.2995986333106391E-3</v>
      </c>
      <c r="L648">
        <v>1.4771316621564612E-3</v>
      </c>
      <c r="M648">
        <v>-5.2820772067696531E-4</v>
      </c>
      <c r="N648">
        <v>-2.4104615107254368E-3</v>
      </c>
      <c r="O648">
        <v>-1.6155621037940993E-3</v>
      </c>
      <c r="P648">
        <v>1.2369522867441418E-3</v>
      </c>
      <c r="Q648">
        <v>9.5995230761491968E-4</v>
      </c>
      <c r="R648">
        <v>4.9037490119197003E-4</v>
      </c>
      <c r="S648">
        <v>1.0638211080872262E-2</v>
      </c>
      <c r="T648">
        <v>4.9037490119197003E-4</v>
      </c>
      <c r="U648">
        <v>4.9037490119197003E-4</v>
      </c>
      <c r="V648">
        <v>1.1642166248637231E-2</v>
      </c>
      <c r="W648">
        <v>1.4374107567824979E-2</v>
      </c>
    </row>
    <row r="649" spans="1:23">
      <c r="A649" s="705">
        <v>44771</v>
      </c>
      <c r="B649">
        <v>4.9037490119197003E-4</v>
      </c>
      <c r="C649">
        <v>4.9054367432299628E-4</v>
      </c>
      <c r="D649">
        <v>4.9037490119197003E-4</v>
      </c>
      <c r="E649">
        <v>5.1260084170690057E-4</v>
      </c>
      <c r="F649">
        <v>5.2931080943174891E-4</v>
      </c>
      <c r="G649">
        <v>5.5457883122667084E-4</v>
      </c>
      <c r="H649">
        <v>7.642089371953098E-4</v>
      </c>
      <c r="I649">
        <v>6.5813250883506313E-4</v>
      </c>
      <c r="J649">
        <v>4.9037490119197003E-4</v>
      </c>
      <c r="K649">
        <v>4.8254727739061032E-4</v>
      </c>
      <c r="L649">
        <v>9.6426291196793912E-4</v>
      </c>
      <c r="M649">
        <v>-1.0168385147178993E-3</v>
      </c>
      <c r="N649">
        <v>-1.1521370690414923E-3</v>
      </c>
      <c r="O649">
        <v>-4.3591310550916695E-4</v>
      </c>
      <c r="P649">
        <v>1.2231147071264381E-3</v>
      </c>
      <c r="Q649">
        <v>3.5352249440361305E-3</v>
      </c>
      <c r="R649">
        <v>4.9037490119197003E-4</v>
      </c>
      <c r="S649">
        <v>7.6544315280373532E-3</v>
      </c>
      <c r="T649">
        <v>4.9037490119197003E-4</v>
      </c>
      <c r="U649">
        <v>4.9037490119197003E-4</v>
      </c>
      <c r="V649">
        <v>1.5018633774145584E-2</v>
      </c>
      <c r="W649">
        <v>-6.3813813813814457E-3</v>
      </c>
    </row>
    <row r="650" spans="1:23">
      <c r="A650" s="705">
        <v>44774</v>
      </c>
      <c r="B650">
        <v>4.9037490119197003E-4</v>
      </c>
      <c r="C650">
        <v>4.9309759180604651E-4</v>
      </c>
      <c r="D650">
        <v>4.9037490119197003E-4</v>
      </c>
      <c r="E650">
        <v>4.7355564253281912E-4</v>
      </c>
      <c r="F650">
        <v>5.3090062034932828E-4</v>
      </c>
      <c r="G650">
        <v>4.3056844603062139E-4</v>
      </c>
      <c r="H650">
        <v>2.0570610857695293E-4</v>
      </c>
      <c r="I650">
        <v>6.5164643082127327E-4</v>
      </c>
      <c r="J650">
        <v>4.9037490119197003E-4</v>
      </c>
      <c r="K650">
        <v>6.7885633708786308E-4</v>
      </c>
      <c r="L650">
        <v>1.1127163270103768E-3</v>
      </c>
      <c r="M650">
        <v>-2.3604937747556676E-5</v>
      </c>
      <c r="N650">
        <v>-1.8106384996615654E-3</v>
      </c>
      <c r="O650">
        <v>1.1190836067502818E-3</v>
      </c>
      <c r="P650">
        <v>8.7149792204921361E-4</v>
      </c>
      <c r="Q650">
        <v>2.4705870822858689E-3</v>
      </c>
      <c r="R650">
        <v>4.9037490119197003E-4</v>
      </c>
      <c r="S650">
        <v>-6.3131591297967971E-3</v>
      </c>
      <c r="T650">
        <v>4.9037490119197003E-4</v>
      </c>
      <c r="U650">
        <v>4.9037490119197003E-4</v>
      </c>
      <c r="V650">
        <v>-2.7041086297697747E-3</v>
      </c>
      <c r="W650">
        <v>2.6067245938798722E-2</v>
      </c>
    </row>
    <row r="651" spans="1:23">
      <c r="A651" s="705">
        <v>44775</v>
      </c>
      <c r="B651">
        <v>4.9037490119197003E-4</v>
      </c>
      <c r="C651">
        <v>4.9987710556465004E-4</v>
      </c>
      <c r="D651">
        <v>4.9037490119197003E-4</v>
      </c>
      <c r="E651">
        <v>4.4986894124199317E-4</v>
      </c>
      <c r="F651">
        <v>5.6828323762725397E-4</v>
      </c>
      <c r="G651">
        <v>4.5019442387417286E-4</v>
      </c>
      <c r="H651">
        <v>7.5708124316320458E-4</v>
      </c>
      <c r="I651">
        <v>4.801617981424755E-4</v>
      </c>
      <c r="J651">
        <v>4.9037490119197003E-4</v>
      </c>
      <c r="K651">
        <v>6.1691081702286432E-4</v>
      </c>
      <c r="L651">
        <v>5.0452506048936918E-4</v>
      </c>
      <c r="M651">
        <v>1.2720738947367138E-3</v>
      </c>
      <c r="N651">
        <v>-1.471449337654418E-4</v>
      </c>
      <c r="O651">
        <v>2.6420232631796381E-3</v>
      </c>
      <c r="P651">
        <v>1.3255688927646947E-3</v>
      </c>
      <c r="Q651">
        <v>2.3353617636838742E-3</v>
      </c>
      <c r="R651">
        <v>4.9037490119197003E-4</v>
      </c>
      <c r="S651">
        <v>7.2370757027544474E-3</v>
      </c>
      <c r="T651">
        <v>4.9037490119197003E-4</v>
      </c>
      <c r="U651">
        <v>4.9037490119197003E-4</v>
      </c>
      <c r="V651">
        <v>-6.2558228984145314E-3</v>
      </c>
      <c r="W651">
        <v>3.037555228276867E-3</v>
      </c>
    </row>
    <row r="652" spans="1:23">
      <c r="A652" s="705">
        <v>44776</v>
      </c>
      <c r="B652">
        <v>4.9037490119197003E-4</v>
      </c>
      <c r="C652">
        <v>4.7793216808922345E-4</v>
      </c>
      <c r="D652">
        <v>4.9037490119197003E-4</v>
      </c>
      <c r="E652">
        <v>4.3080308322474004E-4</v>
      </c>
      <c r="F652">
        <v>4.7693019308758799E-4</v>
      </c>
      <c r="G652">
        <v>5.2169008467894962E-4</v>
      </c>
      <c r="H652">
        <v>4.7100951337086805E-4</v>
      </c>
      <c r="I652">
        <v>5.8439935058518522E-4</v>
      </c>
      <c r="J652">
        <v>4.9037490119197003E-4</v>
      </c>
      <c r="K652">
        <v>6.0225003413916234E-4</v>
      </c>
      <c r="L652">
        <v>4.0590206258506178E-4</v>
      </c>
      <c r="M652">
        <v>2.8782953242807441E-3</v>
      </c>
      <c r="N652">
        <v>2.2947426722172981E-3</v>
      </c>
      <c r="O652">
        <v>4.46510662758004E-3</v>
      </c>
      <c r="P652">
        <v>2.0700596069691546E-3</v>
      </c>
      <c r="Q652">
        <v>3.340466141475984E-3</v>
      </c>
      <c r="R652">
        <v>4.9037490119197003E-4</v>
      </c>
      <c r="S652">
        <v>1.6665015806568428E-2</v>
      </c>
      <c r="T652">
        <v>4.9037490119197003E-4</v>
      </c>
      <c r="U652">
        <v>4.9037490119197003E-4</v>
      </c>
      <c r="V652">
        <v>1.5738656547090057E-2</v>
      </c>
      <c r="W652">
        <v>7.24970175277595E-3</v>
      </c>
    </row>
    <row r="653" spans="1:23">
      <c r="A653" s="705">
        <v>44777</v>
      </c>
      <c r="B653">
        <v>5.0788037326188196E-4</v>
      </c>
      <c r="C653">
        <v>4.794577774205333E-4</v>
      </c>
      <c r="D653">
        <v>5.0788037326188196E-4</v>
      </c>
      <c r="E653">
        <v>4.4794419603944036E-4</v>
      </c>
      <c r="F653">
        <v>5.5062444972397984E-4</v>
      </c>
      <c r="G653">
        <v>1.5055605414830975E-3</v>
      </c>
      <c r="H653">
        <v>4.8397152648371744E-4</v>
      </c>
      <c r="I653">
        <v>6.4222043771700044E-4</v>
      </c>
      <c r="J653">
        <v>5.0788037326188196E-4</v>
      </c>
      <c r="K653">
        <v>4.2191136897096193E-4</v>
      </c>
      <c r="L653">
        <v>5.1203223933171671E-4</v>
      </c>
      <c r="M653">
        <v>-1.0305458295484238E-3</v>
      </c>
      <c r="N653">
        <v>1.3078146909917265E-3</v>
      </c>
      <c r="O653">
        <v>-2.4112297179336162E-3</v>
      </c>
      <c r="P653">
        <v>-1.7407030436321635E-3</v>
      </c>
      <c r="Q653">
        <v>-2.1985245661203523E-3</v>
      </c>
      <c r="R653">
        <v>5.0788037326188196E-4</v>
      </c>
      <c r="S653">
        <v>2.7257196055906041E-2</v>
      </c>
      <c r="T653">
        <v>5.0788037326188196E-4</v>
      </c>
      <c r="U653">
        <v>5.0788037326188196E-4</v>
      </c>
      <c r="V653">
        <v>-8.5293001253039513E-4</v>
      </c>
      <c r="W653">
        <v>2.0954810495625864E-3</v>
      </c>
    </row>
    <row r="654" spans="1:23">
      <c r="A654" s="705">
        <v>44778</v>
      </c>
      <c r="B654">
        <v>5.0788037326188196E-4</v>
      </c>
      <c r="C654">
        <v>4.8098108666994044E-4</v>
      </c>
      <c r="D654">
        <v>5.0788037326188196E-4</v>
      </c>
      <c r="E654">
        <v>4.8441887817562979E-4</v>
      </c>
      <c r="F654">
        <v>6.1085427477558518E-4</v>
      </c>
      <c r="G654">
        <v>6.7328090192386725E-4</v>
      </c>
      <c r="H654">
        <v>4.4080465340079478E-4</v>
      </c>
      <c r="I654">
        <v>5.6531464205189508E-4</v>
      </c>
      <c r="J654">
        <v>5.0788037326188196E-4</v>
      </c>
      <c r="K654">
        <v>4.4381802843562745E-4</v>
      </c>
      <c r="L654">
        <v>7.4511090919915368E-4</v>
      </c>
      <c r="M654">
        <v>2.1122430946083348E-3</v>
      </c>
      <c r="N654">
        <v>4.00264213545376E-3</v>
      </c>
      <c r="O654">
        <v>2.6356977572994378E-3</v>
      </c>
      <c r="P654">
        <v>5.3077948497768368E-3</v>
      </c>
      <c r="Q654">
        <v>2.0613021016770983E-3</v>
      </c>
      <c r="R654">
        <v>5.0788037326188196E-4</v>
      </c>
      <c r="S654">
        <v>4.3202979277963127E-3</v>
      </c>
      <c r="T654">
        <v>5.0788037326188196E-4</v>
      </c>
      <c r="U654">
        <v>5.0788037326188196E-4</v>
      </c>
      <c r="V654">
        <v>-7.1254710057089277E-4</v>
      </c>
      <c r="W654">
        <v>-4.5458678061638391E-4</v>
      </c>
    </row>
    <row r="655" spans="1:23">
      <c r="A655" s="705">
        <v>44781</v>
      </c>
      <c r="B655">
        <v>5.0788037326188196E-4</v>
      </c>
      <c r="C655">
        <v>5.0767057261325021E-4</v>
      </c>
      <c r="D655">
        <v>5.0788037326188196E-4</v>
      </c>
      <c r="E655">
        <v>5.1422310562232454E-4</v>
      </c>
      <c r="F655">
        <v>5.4555077642115535E-4</v>
      </c>
      <c r="G655">
        <v>6.4286390421330886E-4</v>
      </c>
      <c r="H655">
        <v>6.9384458306220864E-4</v>
      </c>
      <c r="I655">
        <v>5.9249055938215278E-4</v>
      </c>
      <c r="J655">
        <v>5.0788037326188196E-4</v>
      </c>
      <c r="K655">
        <v>7.1832210158095933E-4</v>
      </c>
      <c r="L655">
        <v>9.0296261783850973E-4</v>
      </c>
      <c r="M655">
        <v>3.5656030579898079E-3</v>
      </c>
      <c r="N655">
        <v>-6.3119624196950053E-4</v>
      </c>
      <c r="O655">
        <v>1.1493373215138991E-3</v>
      </c>
      <c r="P655">
        <v>7.6705780426955528E-5</v>
      </c>
      <c r="Q655">
        <v>4.7104837152096568E-3</v>
      </c>
      <c r="R655">
        <v>5.0788037326188196E-4</v>
      </c>
      <c r="S655">
        <v>1.3102276419972414E-2</v>
      </c>
      <c r="T655">
        <v>5.0788037326188196E-4</v>
      </c>
      <c r="U655">
        <v>5.0788037326188196E-4</v>
      </c>
      <c r="V655">
        <v>-3.903462971700522E-4</v>
      </c>
      <c r="W655">
        <v>-2.1921047844278618E-2</v>
      </c>
    </row>
    <row r="656" spans="1:23">
      <c r="A656" s="705">
        <v>44782</v>
      </c>
      <c r="B656">
        <v>5.0788037326188196E-4</v>
      </c>
      <c r="C656">
        <v>4.8918304441403215E-4</v>
      </c>
      <c r="D656">
        <v>5.0788037326188196E-4</v>
      </c>
      <c r="E656">
        <v>4.8546208968525129E-4</v>
      </c>
      <c r="F656">
        <v>6.6680035965704931E-4</v>
      </c>
      <c r="G656">
        <v>5.5670003464070028E-4</v>
      </c>
      <c r="H656">
        <v>7.5790192366986808E-4</v>
      </c>
      <c r="I656">
        <v>4.2558995312802494E-4</v>
      </c>
      <c r="J656">
        <v>5.0788037326188196E-4</v>
      </c>
      <c r="K656">
        <v>5.8661738249443651E-4</v>
      </c>
      <c r="L656">
        <v>5.621077327191415E-4</v>
      </c>
      <c r="M656">
        <v>1.9460219114479926E-3</v>
      </c>
      <c r="N656">
        <v>3.9967723042688696E-4</v>
      </c>
      <c r="O656">
        <v>1.205119432079016E-3</v>
      </c>
      <c r="P656">
        <v>1.3125825087367815E-4</v>
      </c>
      <c r="Q656">
        <v>-4.4360638348913684E-3</v>
      </c>
      <c r="R656">
        <v>5.0788037326188196E-4</v>
      </c>
      <c r="S656">
        <v>-4.3763277826825986E-3</v>
      </c>
      <c r="T656">
        <v>5.0788037326188196E-4</v>
      </c>
      <c r="U656">
        <v>5.0788037326188196E-4</v>
      </c>
      <c r="V656">
        <v>-4.6117454211319631E-3</v>
      </c>
      <c r="W656">
        <v>-7.4397842462567976E-3</v>
      </c>
    </row>
    <row r="657" spans="1:23">
      <c r="A657" s="705">
        <v>44783</v>
      </c>
      <c r="B657">
        <v>5.0788037326188196E-4</v>
      </c>
      <c r="C657">
        <v>5.0716487751945039E-4</v>
      </c>
      <c r="D657">
        <v>5.0788037326188196E-4</v>
      </c>
      <c r="E657">
        <v>5.0709732810072516E-4</v>
      </c>
      <c r="F657">
        <v>5.2046305428654627E-4</v>
      </c>
      <c r="G657">
        <v>9.2164895581592354E-4</v>
      </c>
      <c r="H657">
        <v>6.9538403315094754E-4</v>
      </c>
      <c r="I657">
        <v>5.3134241966557028E-4</v>
      </c>
      <c r="J657">
        <v>5.0788037326188196E-4</v>
      </c>
      <c r="K657">
        <v>4.3742860718731791E-4</v>
      </c>
      <c r="L657">
        <v>5.4398182912351878E-4</v>
      </c>
      <c r="M657">
        <v>-4.4218535575046847E-4</v>
      </c>
      <c r="N657">
        <v>-1.0031309139935995E-2</v>
      </c>
      <c r="O657">
        <v>-2.025125725214072E-3</v>
      </c>
      <c r="P657">
        <v>8.3185598803092731E-4</v>
      </c>
      <c r="Q657">
        <v>1.1039191635522361E-3</v>
      </c>
      <c r="R657">
        <v>5.0788037326188196E-4</v>
      </c>
      <c r="S657">
        <v>1.6292651772899625E-2</v>
      </c>
      <c r="T657">
        <v>5.0788037326188196E-4</v>
      </c>
      <c r="U657">
        <v>5.0788037326188196E-4</v>
      </c>
      <c r="V657">
        <v>2.1558398053845851E-2</v>
      </c>
      <c r="W657">
        <v>2.2205565445516662E-2</v>
      </c>
    </row>
    <row r="658" spans="1:23">
      <c r="A658" s="705">
        <v>44784</v>
      </c>
      <c r="B658">
        <v>5.0788037326188196E-4</v>
      </c>
      <c r="C658">
        <v>5.2177941971875974E-4</v>
      </c>
      <c r="D658">
        <v>5.0788037326188196E-4</v>
      </c>
      <c r="E658">
        <v>1.3141245769763277E-3</v>
      </c>
      <c r="F658">
        <v>5.5613348072225399E-4</v>
      </c>
      <c r="G658">
        <v>6.5101600629535739E-4</v>
      </c>
      <c r="H658">
        <v>7.6061748233069437E-4</v>
      </c>
      <c r="I658">
        <v>5.0369118256710088E-4</v>
      </c>
      <c r="J658">
        <v>5.0788037326188196E-4</v>
      </c>
      <c r="K658">
        <v>5.0184089310034707E-4</v>
      </c>
      <c r="L658">
        <v>5.5725605643663911E-4</v>
      </c>
      <c r="M658">
        <v>5.9666561096238802E-4</v>
      </c>
      <c r="N658">
        <v>-7.0234500303181235E-3</v>
      </c>
      <c r="O658">
        <v>5.2171115729082729E-4</v>
      </c>
      <c r="P658">
        <v>1.02561073046048E-3</v>
      </c>
      <c r="Q658">
        <v>-2.6792938132821353E-3</v>
      </c>
      <c r="R658">
        <v>5.0788037326188196E-4</v>
      </c>
      <c r="S658">
        <v>-1.2733663484879254E-2</v>
      </c>
      <c r="T658">
        <v>5.0788037326188196E-4</v>
      </c>
      <c r="U658">
        <v>5.0788037326188196E-4</v>
      </c>
      <c r="V658">
        <v>-9.3869096415843956E-6</v>
      </c>
      <c r="W658">
        <v>7.332722273145631E-4</v>
      </c>
    </row>
    <row r="659" spans="1:23">
      <c r="A659" s="705">
        <v>44785</v>
      </c>
      <c r="B659">
        <v>5.0788037326188196E-4</v>
      </c>
      <c r="C659">
        <v>4.9917175641689404E-4</v>
      </c>
      <c r="D659">
        <v>5.0788037326188196E-4</v>
      </c>
      <c r="E659">
        <v>5.7776058373115724E-4</v>
      </c>
      <c r="F659">
        <v>5.3773258672595858E-4</v>
      </c>
      <c r="G659">
        <v>4.8488832627957557E-4</v>
      </c>
      <c r="H659">
        <v>5.4821123841519714E-4</v>
      </c>
      <c r="I659">
        <v>6.3218311476287425E-4</v>
      </c>
      <c r="J659">
        <v>5.0788037326188196E-4</v>
      </c>
      <c r="K659">
        <v>2.5445407493829286E-4</v>
      </c>
      <c r="L659">
        <v>3.5501354713862732E-4</v>
      </c>
      <c r="M659">
        <v>-7.9838177330926463E-5</v>
      </c>
      <c r="N659">
        <v>-1.2592306447133383E-3</v>
      </c>
      <c r="O659">
        <v>2.492036767906658E-3</v>
      </c>
      <c r="P659">
        <v>1.0917127352547684E-3</v>
      </c>
      <c r="Q659">
        <v>1.1068701603303532E-2</v>
      </c>
      <c r="R659">
        <v>5.0788037326188196E-4</v>
      </c>
      <c r="S659">
        <v>2.5804598983135252E-2</v>
      </c>
      <c r="T659">
        <v>5.0788037326188196E-4</v>
      </c>
      <c r="U659">
        <v>5.0788037326188196E-4</v>
      </c>
      <c r="V659">
        <v>1.7590816595794756E-2</v>
      </c>
      <c r="W659">
        <v>3.8468583989741401E-3</v>
      </c>
    </row>
    <row r="660" spans="1:23">
      <c r="A660" s="705">
        <v>44788</v>
      </c>
      <c r="B660">
        <v>5.0788037326188196E-4</v>
      </c>
      <c r="C660">
        <v>5.1266691665752262E-4</v>
      </c>
      <c r="D660">
        <v>5.0788037326188196E-4</v>
      </c>
      <c r="E660">
        <v>6.0888608350273543E-4</v>
      </c>
      <c r="F660">
        <v>5.4249750316803791E-4</v>
      </c>
      <c r="G660">
        <v>5.3963500310216794E-4</v>
      </c>
      <c r="H660">
        <v>8.2144287711627406E-4</v>
      </c>
      <c r="I660">
        <v>5.4065704168393403E-4</v>
      </c>
      <c r="J660">
        <v>5.0788037326188196E-4</v>
      </c>
      <c r="K660">
        <v>6.7761935886490043E-4</v>
      </c>
      <c r="L660">
        <v>4.1996897062568372E-4</v>
      </c>
      <c r="M660">
        <v>-4.8632054662733903E-4</v>
      </c>
      <c r="N660">
        <v>4.9441283435689432E-3</v>
      </c>
      <c r="O660">
        <v>2.2165807037093366E-3</v>
      </c>
      <c r="P660">
        <v>-3.7339860737506392E-5</v>
      </c>
      <c r="Q660">
        <v>2.3297977938965264E-3</v>
      </c>
      <c r="R660">
        <v>5.0788037326188196E-4</v>
      </c>
      <c r="S660">
        <v>5.4777025195593687E-3</v>
      </c>
      <c r="T660">
        <v>5.0788037326188196E-4</v>
      </c>
      <c r="U660">
        <v>5.0788037326188196E-4</v>
      </c>
      <c r="V660">
        <v>3.7563089447261166E-3</v>
      </c>
      <c r="W660">
        <v>-1.1313868613138656E-2</v>
      </c>
    </row>
    <row r="661" spans="1:23">
      <c r="A661" s="705">
        <v>44789</v>
      </c>
      <c r="B661">
        <v>5.0788037326188196E-4</v>
      </c>
      <c r="C661">
        <v>5.2375922226377547E-4</v>
      </c>
      <c r="D661">
        <v>5.0788037326188196E-4</v>
      </c>
      <c r="E661">
        <v>4.416808822662599E-4</v>
      </c>
      <c r="F661">
        <v>5.6231276245433115E-4</v>
      </c>
      <c r="G661">
        <v>4.6539616679086571E-4</v>
      </c>
      <c r="H661">
        <v>4.8484581818386552E-4</v>
      </c>
      <c r="I661">
        <v>5.1270743197662227E-4</v>
      </c>
      <c r="J661">
        <v>5.0788037326188196E-4</v>
      </c>
      <c r="K661">
        <v>5.3932290646940828E-4</v>
      </c>
      <c r="L661">
        <v>5.841625157343433E-4</v>
      </c>
      <c r="M661">
        <v>1.7784381367367263E-3</v>
      </c>
      <c r="N661">
        <v>1.8684560985231524E-3</v>
      </c>
      <c r="O661">
        <v>1.1053806961376367E-3</v>
      </c>
      <c r="P661">
        <v>-9.9796982536703993E-6</v>
      </c>
      <c r="Q661">
        <v>-8.6922194628202831E-4</v>
      </c>
      <c r="R661">
        <v>5.0788037326188196E-4</v>
      </c>
      <c r="S661">
        <v>-1.6302460599340041E-3</v>
      </c>
      <c r="T661">
        <v>5.0788037326188196E-4</v>
      </c>
      <c r="U661">
        <v>5.0788037326188196E-4</v>
      </c>
      <c r="V661">
        <v>3.489623338385206E-3</v>
      </c>
      <c r="W661">
        <v>3.6913990402376307E-4</v>
      </c>
    </row>
    <row r="662" spans="1:23">
      <c r="A662" s="705">
        <v>44790</v>
      </c>
      <c r="B662">
        <v>5.0788037326188196E-4</v>
      </c>
      <c r="C662">
        <v>5.2681833076984041E-4</v>
      </c>
      <c r="D662">
        <v>5.0788037326188196E-4</v>
      </c>
      <c r="E662">
        <v>5.5908029011364491E-4</v>
      </c>
      <c r="F662">
        <v>5.1422803327771938E-4</v>
      </c>
      <c r="G662">
        <v>6.0622540599797325E-4</v>
      </c>
      <c r="H662">
        <v>7.4848273668948195E-4</v>
      </c>
      <c r="I662">
        <v>4.9390448869313097E-4</v>
      </c>
      <c r="J662">
        <v>5.0788037326188196E-4</v>
      </c>
      <c r="K662">
        <v>5.3978350603833825E-4</v>
      </c>
      <c r="L662">
        <v>2.7008441871689826E-4</v>
      </c>
      <c r="M662">
        <v>4.6864377113386979E-3</v>
      </c>
      <c r="N662">
        <v>2.0129001853605999E-3</v>
      </c>
      <c r="O662">
        <v>1.7320339262489881E-3</v>
      </c>
      <c r="P662">
        <v>-1.1683633534684823E-3</v>
      </c>
      <c r="Q662">
        <v>4.843422763185723E-3</v>
      </c>
      <c r="R662">
        <v>5.0788037326188196E-4</v>
      </c>
      <c r="S662">
        <v>7.1741780846159564E-3</v>
      </c>
      <c r="T662">
        <v>5.0788037326188196E-4</v>
      </c>
      <c r="U662">
        <v>5.0788037326188196E-4</v>
      </c>
      <c r="V662">
        <v>-7.2616759510941709E-3</v>
      </c>
      <c r="W662">
        <v>-1.8450184501844991E-2</v>
      </c>
    </row>
    <row r="663" spans="1:23">
      <c r="A663" s="705">
        <v>44791</v>
      </c>
      <c r="B663">
        <v>5.0788037326188196E-4</v>
      </c>
      <c r="C663">
        <v>5.330453619223352E-4</v>
      </c>
      <c r="D663">
        <v>5.0788037326188196E-4</v>
      </c>
      <c r="E663">
        <v>5.9777526284388038E-4</v>
      </c>
      <c r="F663">
        <v>5.3148103764288912E-4</v>
      </c>
      <c r="G663">
        <v>4.7980710128081583E-4</v>
      </c>
      <c r="H663">
        <v>1.1294903898242392E-3</v>
      </c>
      <c r="I663">
        <v>6.3531473455236132E-4</v>
      </c>
      <c r="J663">
        <v>5.0788037326188196E-4</v>
      </c>
      <c r="K663">
        <v>3.6849037317177036E-4</v>
      </c>
      <c r="L663">
        <v>7.1222410996107932E-4</v>
      </c>
      <c r="M663">
        <v>4.7187996921114195E-3</v>
      </c>
      <c r="N663">
        <v>7.5848693229652042E-3</v>
      </c>
      <c r="O663">
        <v>-4.1100111459480004E-4</v>
      </c>
      <c r="P663">
        <v>1.0070873940781766E-4</v>
      </c>
      <c r="Q663">
        <v>4.7421459556284962E-3</v>
      </c>
      <c r="R663">
        <v>5.0788037326188196E-4</v>
      </c>
      <c r="S663">
        <v>1.3937769871998906E-3</v>
      </c>
      <c r="T663">
        <v>5.0788037326188196E-4</v>
      </c>
      <c r="U663">
        <v>5.0788037326188196E-4</v>
      </c>
      <c r="V663">
        <v>2.742560716928244E-3</v>
      </c>
      <c r="W663">
        <v>-5.3571428571429491E-3</v>
      </c>
    </row>
    <row r="664" spans="1:23">
      <c r="A664" s="705">
        <v>44792</v>
      </c>
      <c r="B664">
        <v>5.0788037326188196E-4</v>
      </c>
      <c r="C664">
        <v>4.9938450997899508E-4</v>
      </c>
      <c r="D664">
        <v>5.0788037326188196E-4</v>
      </c>
      <c r="E664">
        <v>5.0831170645904145E-4</v>
      </c>
      <c r="F664">
        <v>5.5294097958968891E-4</v>
      </c>
      <c r="G664">
        <v>4.9109226370491754E-4</v>
      </c>
      <c r="H664">
        <v>6.7405951392585095E-4</v>
      </c>
      <c r="I664">
        <v>5.7184567257562158E-4</v>
      </c>
      <c r="J664">
        <v>5.0788037326188196E-4</v>
      </c>
      <c r="K664">
        <v>4.05613184230047E-4</v>
      </c>
      <c r="L664">
        <v>2.1679157457654696E-4</v>
      </c>
      <c r="M664">
        <v>2.5739322166149492E-3</v>
      </c>
      <c r="N664">
        <v>5.7126892339440793E-3</v>
      </c>
      <c r="O664">
        <v>1.7155718214469928E-3</v>
      </c>
      <c r="P664">
        <v>1.0976279525545252E-3</v>
      </c>
      <c r="Q664">
        <v>-1.2292653813789078E-3</v>
      </c>
      <c r="R664">
        <v>5.0788037326188196E-4</v>
      </c>
      <c r="S664">
        <v>-1.6722010416543753E-2</v>
      </c>
      <c r="T664">
        <v>5.0788037326188196E-4</v>
      </c>
      <c r="U664">
        <v>5.0788037326188196E-4</v>
      </c>
      <c r="V664">
        <v>-1.2186123896280487E-2</v>
      </c>
      <c r="W664">
        <v>7.1813285457809073E-3</v>
      </c>
    </row>
    <row r="665" spans="1:23">
      <c r="A665" s="705">
        <v>44795</v>
      </c>
      <c r="B665">
        <v>5.0788037326188196E-4</v>
      </c>
      <c r="C665">
        <v>5.5333567990567545E-4</v>
      </c>
      <c r="D665">
        <v>5.0788037326188196E-4</v>
      </c>
      <c r="E665">
        <v>4.9540272344983372E-4</v>
      </c>
      <c r="F665">
        <v>5.553932919388771E-4</v>
      </c>
      <c r="G665">
        <v>6.2896658555766649E-4</v>
      </c>
      <c r="H665">
        <v>-1.0671395261729888E-4</v>
      </c>
      <c r="I665">
        <v>5.8836010773388736E-4</v>
      </c>
      <c r="J665">
        <v>5.0788037326188196E-4</v>
      </c>
      <c r="K665">
        <v>5.963043048233807E-4</v>
      </c>
      <c r="L665">
        <v>4.4567877433698833E-4</v>
      </c>
      <c r="M665">
        <v>1.7394628969671366E-3</v>
      </c>
      <c r="N665">
        <v>8.7208395366888958E-3</v>
      </c>
      <c r="O665">
        <v>7.151421289620874E-3</v>
      </c>
      <c r="P665">
        <v>1.8366266712956936E-3</v>
      </c>
      <c r="Q665">
        <v>-1.3350778838209232E-3</v>
      </c>
      <c r="R665">
        <v>5.0788037326188196E-4</v>
      </c>
      <c r="S665">
        <v>-7.5205550043455638E-3</v>
      </c>
      <c r="T665">
        <v>5.0788037326188196E-4</v>
      </c>
      <c r="U665">
        <v>5.0788037326188196E-4</v>
      </c>
      <c r="V665">
        <v>-2.0255417612245807E-2</v>
      </c>
      <c r="W665">
        <v>4.6908715639366605E-3</v>
      </c>
    </row>
    <row r="666" spans="1:23">
      <c r="A666" s="705">
        <v>44796</v>
      </c>
      <c r="B666">
        <v>5.0788037326188196E-4</v>
      </c>
      <c r="C666">
        <v>5.0281904161209034E-4</v>
      </c>
      <c r="D666">
        <v>5.0788037326188196E-4</v>
      </c>
      <c r="E666">
        <v>4.997094300935867E-4</v>
      </c>
      <c r="F666">
        <v>5.6911628046463214E-4</v>
      </c>
      <c r="G666">
        <v>5.0881116136825E-4</v>
      </c>
      <c r="H666">
        <v>4.6866345703211465E-4</v>
      </c>
      <c r="I666">
        <v>5.8093164370998096E-4</v>
      </c>
      <c r="J666">
        <v>5.0788037326188196E-4</v>
      </c>
      <c r="K666">
        <v>0</v>
      </c>
      <c r="L666">
        <v>3.6225820580049195E-4</v>
      </c>
      <c r="M666">
        <v>-9.5062539753409947E-4</v>
      </c>
      <c r="N666">
        <v>-7.1392557588678685E-4</v>
      </c>
      <c r="O666">
        <v>5.4808629933855713E-4</v>
      </c>
      <c r="P666">
        <v>0</v>
      </c>
      <c r="Q666">
        <v>1.5117830215127803E-4</v>
      </c>
      <c r="R666">
        <v>5.0788037326188196E-4</v>
      </c>
      <c r="S666">
        <v>1.9084123274167863E-2</v>
      </c>
      <c r="T666">
        <v>5.0788037326188196E-4</v>
      </c>
      <c r="U666">
        <v>5.0788037326188196E-4</v>
      </c>
      <c r="V666">
        <v>-1.6200423040385603E-3</v>
      </c>
      <c r="W666">
        <v>1.2699598468577822E-2</v>
      </c>
    </row>
    <row r="667" spans="1:23">
      <c r="A667" s="705">
        <v>44797</v>
      </c>
      <c r="B667">
        <v>5.0788037326188196E-4</v>
      </c>
      <c r="C667">
        <v>5.3185434710778523E-4</v>
      </c>
      <c r="D667">
        <v>5.0788037326188196E-4</v>
      </c>
      <c r="E667">
        <v>5.2170299630405204E-4</v>
      </c>
      <c r="F667">
        <v>5.6726081397839856E-4</v>
      </c>
      <c r="G667">
        <v>6.1810757641644898E-4</v>
      </c>
      <c r="H667">
        <v>7.5937667866088354E-4</v>
      </c>
      <c r="I667">
        <v>5.4170486220295189E-4</v>
      </c>
      <c r="J667">
        <v>5.0788037326188196E-4</v>
      </c>
      <c r="K667">
        <v>1.0269245939849014E-3</v>
      </c>
      <c r="L667">
        <v>5.7530928060178788E-4</v>
      </c>
      <c r="M667">
        <v>2.0222046525533166E-3</v>
      </c>
      <c r="N667">
        <v>4.0293583822892387E-4</v>
      </c>
      <c r="O667">
        <v>1.3710509789919278E-3</v>
      </c>
      <c r="P667">
        <v>6.5836384972928208E-4</v>
      </c>
      <c r="Q667">
        <v>6.1550603133597726E-3</v>
      </c>
      <c r="R667">
        <v>5.0788037326188196E-4</v>
      </c>
      <c r="S667">
        <v>6.8561799154078784E-3</v>
      </c>
      <c r="T667">
        <v>5.0788037326188196E-4</v>
      </c>
      <c r="U667">
        <v>5.0788037326188196E-4</v>
      </c>
      <c r="V667">
        <v>3.287659870871984E-3</v>
      </c>
      <c r="W667">
        <v>-2.3052097740894451E-2</v>
      </c>
    </row>
    <row r="668" spans="1:23">
      <c r="A668" s="705">
        <v>44798</v>
      </c>
      <c r="B668">
        <v>5.0788037326188196E-4</v>
      </c>
      <c r="C668">
        <v>5.0744164678184767E-4</v>
      </c>
      <c r="D668">
        <v>5.0788037326188196E-4</v>
      </c>
      <c r="E668">
        <v>5.0324151196790012E-4</v>
      </c>
      <c r="F668">
        <v>5.5126243393366359E-4</v>
      </c>
      <c r="G668">
        <v>5.4878918317591285E-4</v>
      </c>
      <c r="H668">
        <v>7.1034846257611584E-4</v>
      </c>
      <c r="I668">
        <v>5.3866498475341196E-4</v>
      </c>
      <c r="J668">
        <v>5.0788037326188196E-4</v>
      </c>
      <c r="K668">
        <v>4.4497090936279626E-4</v>
      </c>
      <c r="L668">
        <v>0</v>
      </c>
      <c r="M668">
        <v>-3.7476039243411474E-4</v>
      </c>
      <c r="N668">
        <v>-4.9769002492030534E-3</v>
      </c>
      <c r="O668">
        <v>-2.2098627568445384E-3</v>
      </c>
      <c r="P668">
        <v>5.33332594974123E-5</v>
      </c>
      <c r="Q668">
        <v>5.4734565671576974E-4</v>
      </c>
      <c r="R668">
        <v>5.0788037326188196E-4</v>
      </c>
      <c r="S668">
        <v>4.0008036047411988E-3</v>
      </c>
      <c r="T668">
        <v>5.0788037326188196E-4</v>
      </c>
      <c r="U668">
        <v>5.0788037326188196E-4</v>
      </c>
      <c r="V668">
        <v>1.3692569072331962E-2</v>
      </c>
      <c r="W668">
        <v>2.17083529966966E-3</v>
      </c>
    </row>
    <row r="669" spans="1:23">
      <c r="A669" s="705">
        <v>44799</v>
      </c>
      <c r="B669">
        <v>5.0788037326188196E-4</v>
      </c>
      <c r="C669">
        <v>5.2062695694710115E-4</v>
      </c>
      <c r="D669">
        <v>5.0788037326188196E-4</v>
      </c>
      <c r="E669">
        <v>5.1662361469873019E-4</v>
      </c>
      <c r="F669">
        <v>5.1585069023674102E-4</v>
      </c>
      <c r="G669">
        <v>6.4845893059661819E-4</v>
      </c>
      <c r="H669">
        <v>6.1132492045823383E-4</v>
      </c>
      <c r="I669">
        <v>5.5717484900430492E-4</v>
      </c>
      <c r="J669">
        <v>5.0788037326188196E-4</v>
      </c>
      <c r="K669">
        <v>3.2013581436896033E-4</v>
      </c>
      <c r="L669">
        <v>7.1257194267104751E-4</v>
      </c>
      <c r="M669">
        <v>2.4294831627247326E-4</v>
      </c>
      <c r="N669">
        <v>6.0408864305747656E-3</v>
      </c>
      <c r="O669">
        <v>5.2947386368995542E-3</v>
      </c>
      <c r="P669">
        <v>1.9175876985388918E-3</v>
      </c>
      <c r="Q669">
        <v>2.5198608811747292E-3</v>
      </c>
      <c r="R669">
        <v>5.0788037326188196E-4</v>
      </c>
      <c r="S669">
        <v>-4.0787427542512411E-3</v>
      </c>
      <c r="T669">
        <v>5.0788037326188196E-4</v>
      </c>
      <c r="U669">
        <v>5.0788037326188196E-4</v>
      </c>
      <c r="V669">
        <v>-3.1998563648233613E-2</v>
      </c>
      <c r="W669">
        <v>2.090789225842915E-2</v>
      </c>
    </row>
    <row r="670" spans="1:23">
      <c r="A670" s="705">
        <v>44802</v>
      </c>
      <c r="B670">
        <v>5.0788037326188196E-4</v>
      </c>
      <c r="C670">
        <v>5.2936585558627236E-4</v>
      </c>
      <c r="D670">
        <v>5.0788037326188196E-4</v>
      </c>
      <c r="E670">
        <v>5.0020492754843104E-4</v>
      </c>
      <c r="F670">
        <v>5.728192296554635E-4</v>
      </c>
      <c r="G670">
        <v>3.8477298056616149E-4</v>
      </c>
      <c r="H670">
        <v>9.5092991267975435E-5</v>
      </c>
      <c r="I670">
        <v>7.477515698917081E-4</v>
      </c>
      <c r="J670">
        <v>5.0788037326188196E-4</v>
      </c>
      <c r="K670">
        <v>1.5794119266199225E-4</v>
      </c>
      <c r="L670">
        <v>6.3691912753816027E-4</v>
      </c>
      <c r="M670">
        <v>1.428606997614823E-3</v>
      </c>
      <c r="N670">
        <v>1.6381555248321522E-3</v>
      </c>
      <c r="O670">
        <v>3.8847319029775562E-3</v>
      </c>
      <c r="P670">
        <v>7.9855676835904887E-4</v>
      </c>
      <c r="Q670">
        <v>9.7812388782814175E-4</v>
      </c>
      <c r="R670">
        <v>5.0788037326188196E-4</v>
      </c>
      <c r="S670">
        <v>5.3882849367614671E-3</v>
      </c>
      <c r="T670">
        <v>5.0788037326188196E-4</v>
      </c>
      <c r="U670">
        <v>5.0788037326188196E-4</v>
      </c>
      <c r="V670">
        <v>-6.2998394306073013E-3</v>
      </c>
      <c r="W670">
        <v>1.0608856088560881E-2</v>
      </c>
    </row>
    <row r="671" spans="1:23">
      <c r="A671" s="705">
        <v>44803</v>
      </c>
      <c r="B671">
        <v>5.0788037326188196E-4</v>
      </c>
      <c r="C671">
        <v>5.0270257930518092E-4</v>
      </c>
      <c r="D671">
        <v>5.0788037326188196E-4</v>
      </c>
      <c r="E671">
        <v>4.9087393217273068E-4</v>
      </c>
      <c r="F671">
        <v>5.3162783374016698E-4</v>
      </c>
      <c r="G671">
        <v>6.8017892484495412E-4</v>
      </c>
      <c r="H671">
        <v>1.0105825069934848E-3</v>
      </c>
      <c r="I671">
        <v>5.4240851145204161E-4</v>
      </c>
      <c r="J671">
        <v>5.0788037326188196E-4</v>
      </c>
      <c r="K671">
        <v>5.4899880688541458E-4</v>
      </c>
      <c r="L671">
        <v>3.8487007745424684E-4</v>
      </c>
      <c r="M671">
        <v>-2.3025629095771993E-3</v>
      </c>
      <c r="N671">
        <v>-3.5761967257189609E-3</v>
      </c>
      <c r="O671">
        <v>2.4093505447773111E-3</v>
      </c>
      <c r="P671">
        <v>-4.3409928441651147E-4</v>
      </c>
      <c r="Q671">
        <v>5.2280163576567951E-4</v>
      </c>
      <c r="R671">
        <v>5.0788037326188196E-4</v>
      </c>
      <c r="S671">
        <v>-1.468773205489704E-2</v>
      </c>
      <c r="T671">
        <v>5.0788037326188196E-4</v>
      </c>
      <c r="U671">
        <v>5.0788037326188196E-4</v>
      </c>
      <c r="V671">
        <v>-1.1226980396906727E-2</v>
      </c>
      <c r="W671">
        <v>-2.3459607485166512E-2</v>
      </c>
    </row>
    <row r="672" spans="1:23">
      <c r="A672" s="705">
        <v>44804</v>
      </c>
      <c r="B672">
        <v>5.0788037326188196E-4</v>
      </c>
      <c r="C672">
        <v>5.144506876986199E-4</v>
      </c>
      <c r="D672">
        <v>5.0788037326188196E-4</v>
      </c>
      <c r="E672">
        <v>4.7046318184396085E-4</v>
      </c>
      <c r="F672">
        <v>5.2766261176828699E-4</v>
      </c>
      <c r="G672">
        <v>6.1835329214132706E-4</v>
      </c>
      <c r="H672">
        <v>2.5176011422090028E-4</v>
      </c>
      <c r="I672">
        <v>5.3904228824941391E-4</v>
      </c>
      <c r="J672">
        <v>5.0788037326188196E-4</v>
      </c>
      <c r="K672">
        <v>4.0351609810929112E-4</v>
      </c>
      <c r="L672">
        <v>6.4586566619917463E-4</v>
      </c>
      <c r="M672">
        <v>7.2024581416307853E-4</v>
      </c>
      <c r="N672">
        <v>4.4355224131475968E-3</v>
      </c>
      <c r="O672">
        <v>5.6301207876074955E-4</v>
      </c>
      <c r="P672">
        <v>3.4398383131239996E-5</v>
      </c>
      <c r="Q672">
        <v>1.5458131852366108E-3</v>
      </c>
      <c r="R672">
        <v>5.0788037326188196E-4</v>
      </c>
      <c r="S672">
        <v>-3.6758112587427227E-3</v>
      </c>
      <c r="T672">
        <v>5.0788037326188196E-4</v>
      </c>
      <c r="U672">
        <v>5.0788037326188196E-4</v>
      </c>
      <c r="V672">
        <v>-6.5567896732803277E-3</v>
      </c>
      <c r="W672">
        <v>-2.149934567208911E-3</v>
      </c>
    </row>
    <row r="673" spans="1:23">
      <c r="A673" s="705">
        <v>44805</v>
      </c>
      <c r="B673">
        <v>5.0788037326188196E-4</v>
      </c>
      <c r="C673">
        <v>5.1884193218176833E-4</v>
      </c>
      <c r="D673">
        <v>5.0788037326188196E-4</v>
      </c>
      <c r="E673">
        <v>4.8183419561165231E-4</v>
      </c>
      <c r="F673">
        <v>5.599789548087486E-4</v>
      </c>
      <c r="G673">
        <v>5.5327625804646452E-4</v>
      </c>
      <c r="H673">
        <v>1.2576433452893276E-3</v>
      </c>
      <c r="I673">
        <v>5.7833669735152249E-4</v>
      </c>
      <c r="J673">
        <v>5.0788037326188196E-4</v>
      </c>
      <c r="K673">
        <v>6.1916844637655011E-4</v>
      </c>
      <c r="L673">
        <v>3.0711840858899109E-4</v>
      </c>
      <c r="M673">
        <v>4.71749725944548E-4</v>
      </c>
      <c r="N673">
        <v>6.5570358338575829E-3</v>
      </c>
      <c r="O673">
        <v>1.6069967752543324E-3</v>
      </c>
      <c r="P673">
        <v>4.0244066219941033E-4</v>
      </c>
      <c r="Q673">
        <v>3.2532319750957495E-3</v>
      </c>
      <c r="R673">
        <v>5.0788037326188196E-4</v>
      </c>
      <c r="S673">
        <v>8.0430283958023985E-3</v>
      </c>
      <c r="T673">
        <v>5.0788037326188196E-4</v>
      </c>
      <c r="U673">
        <v>5.0788037326188196E-4</v>
      </c>
      <c r="V673">
        <v>1.8482383606561736E-3</v>
      </c>
      <c r="W673">
        <v>-5.995316159250641E-3</v>
      </c>
    </row>
    <row r="674" spans="1:23">
      <c r="A674" s="705">
        <v>44806</v>
      </c>
      <c r="B674">
        <v>5.0788037326188196E-4</v>
      </c>
      <c r="C674">
        <v>5.5461664726963456E-4</v>
      </c>
      <c r="D674">
        <v>5.0788037326188196E-4</v>
      </c>
      <c r="E674">
        <v>4.8160214323034189E-4</v>
      </c>
      <c r="F674">
        <v>5.6280017305465613E-4</v>
      </c>
      <c r="G674">
        <v>4.9572003672082587E-4</v>
      </c>
      <c r="H674">
        <v>3.2734034708825632E-5</v>
      </c>
      <c r="I674">
        <v>5.6116578501042014E-4</v>
      </c>
      <c r="J674">
        <v>5.0788037326188196E-4</v>
      </c>
      <c r="K674">
        <v>3.7851265449595495E-4</v>
      </c>
      <c r="L674">
        <v>4.8486887083276642E-4</v>
      </c>
      <c r="M674">
        <v>-7.48107885813587E-4</v>
      </c>
      <c r="N674">
        <v>-1.9518441813249909E-3</v>
      </c>
      <c r="O674">
        <v>8.1406234554615153E-4</v>
      </c>
      <c r="P674">
        <v>-9.8482365706864528E-5</v>
      </c>
      <c r="Q674">
        <v>4.2072315798515891E-3</v>
      </c>
      <c r="R674">
        <v>5.0788037326188196E-4</v>
      </c>
      <c r="S674">
        <v>1.2724137658770784E-2</v>
      </c>
      <c r="T674">
        <v>5.0788037326188196E-4</v>
      </c>
      <c r="U674">
        <v>5.0788037326188196E-4</v>
      </c>
      <c r="V674">
        <v>-9.6505155146707766E-3</v>
      </c>
      <c r="W674">
        <v>9.2356988031288001E-3</v>
      </c>
    </row>
    <row r="675" spans="1:23">
      <c r="A675" s="705">
        <v>44809</v>
      </c>
      <c r="B675">
        <v>5.0788037326188196E-4</v>
      </c>
      <c r="C675">
        <v>4.7035880328483159E-4</v>
      </c>
      <c r="D675">
        <v>5.0788037326188196E-4</v>
      </c>
      <c r="E675">
        <v>4.8690909402182569E-4</v>
      </c>
      <c r="F675">
        <v>5.550593295540196E-4</v>
      </c>
      <c r="G675">
        <v>5.8299028237329686E-4</v>
      </c>
      <c r="H675">
        <v>5.7786269696968873E-4</v>
      </c>
      <c r="I675">
        <v>5.5778402990291909E-4</v>
      </c>
      <c r="J675">
        <v>5.0788037326188196E-4</v>
      </c>
      <c r="K675">
        <v>1.8212254660832095E-4</v>
      </c>
      <c r="L675">
        <v>7.1541807945907365E-4</v>
      </c>
      <c r="M675">
        <v>1.9448877253522845E-3</v>
      </c>
      <c r="N675">
        <v>1.4952692209406759E-3</v>
      </c>
      <c r="O675">
        <v>2.4612059506925466E-3</v>
      </c>
      <c r="P675">
        <v>6.8004234501328753E-4</v>
      </c>
      <c r="Q675">
        <v>3.4528695542770382E-3</v>
      </c>
      <c r="R675">
        <v>5.0788037326188196E-4</v>
      </c>
      <c r="S675">
        <v>1.1827504292541757E-2</v>
      </c>
      <c r="T675">
        <v>5.0788037326188196E-4</v>
      </c>
      <c r="U675">
        <v>5.0788037326188196E-4</v>
      </c>
      <c r="V675">
        <v>3.1264244560602616E-3</v>
      </c>
      <c r="W675">
        <v>1.2699598468577822E-2</v>
      </c>
    </row>
    <row r="676" spans="1:23">
      <c r="A676" s="705">
        <v>44810</v>
      </c>
      <c r="B676">
        <v>5.0788037326188196E-4</v>
      </c>
      <c r="C676">
        <v>5.006292533100698E-4</v>
      </c>
      <c r="D676">
        <v>5.0788037326188196E-4</v>
      </c>
      <c r="E676">
        <v>5.8481180333425087E-4</v>
      </c>
      <c r="F676">
        <v>5.9290378765441965E-4</v>
      </c>
      <c r="G676">
        <v>6.6406021350862154E-4</v>
      </c>
      <c r="H676">
        <v>8.5979257608959081E-4</v>
      </c>
      <c r="I676">
        <v>5.4728297943307247E-4</v>
      </c>
      <c r="J676">
        <v>5.0788037326188196E-4</v>
      </c>
      <c r="K676">
        <v>8.5429929873170884E-4</v>
      </c>
      <c r="L676">
        <v>7.4766090644917682E-4</v>
      </c>
      <c r="M676">
        <v>1.2022426409143971E-3</v>
      </c>
      <c r="N676">
        <v>-3.898524441952822E-3</v>
      </c>
      <c r="O676">
        <v>2.4547174622875367E-3</v>
      </c>
      <c r="P676">
        <v>1.0593514059749065E-3</v>
      </c>
      <c r="Q676">
        <v>3.8897292732387179E-4</v>
      </c>
      <c r="R676">
        <v>5.0788037326188196E-4</v>
      </c>
      <c r="S676">
        <v>-2.0932063775061738E-2</v>
      </c>
      <c r="T676">
        <v>5.0788037326188196E-4</v>
      </c>
      <c r="U676">
        <v>5.0788037326188196E-4</v>
      </c>
      <c r="V676">
        <v>-6.0765091055825504E-3</v>
      </c>
      <c r="W676">
        <v>-2.3052097740894451E-2</v>
      </c>
    </row>
    <row r="677" spans="1:23">
      <c r="A677" s="705">
        <v>44812</v>
      </c>
      <c r="B677">
        <v>5.0788037326188196E-4</v>
      </c>
      <c r="C677">
        <v>5.285713194460584E-4</v>
      </c>
      <c r="D677">
        <v>5.0788037326188196E-4</v>
      </c>
      <c r="E677">
        <v>6.5086418064042029E-4</v>
      </c>
      <c r="F677">
        <v>5.5408024267977751E-4</v>
      </c>
      <c r="G677">
        <v>4.4644718139874584E-4</v>
      </c>
      <c r="H677">
        <v>2.4975422675499459E-4</v>
      </c>
      <c r="I677">
        <v>5.7215513866526457E-4</v>
      </c>
      <c r="J677">
        <v>5.0788037326188196E-4</v>
      </c>
      <c r="K677">
        <v>6.0142672311380707E-4</v>
      </c>
      <c r="L677">
        <v>3.6541304871229308E-4</v>
      </c>
      <c r="M677">
        <v>-6.0514573564707241E-4</v>
      </c>
      <c r="N677">
        <v>-1.4180072546928768E-3</v>
      </c>
      <c r="O677">
        <v>-4.7595455527912334E-3</v>
      </c>
      <c r="P677">
        <v>1.9192937062171289E-3</v>
      </c>
      <c r="Q677">
        <v>-1.2757409924946117E-3</v>
      </c>
      <c r="R677">
        <v>5.0788037326188196E-4</v>
      </c>
      <c r="S677">
        <v>-9.6952900202385006E-4</v>
      </c>
      <c r="T677">
        <v>5.0788037326188196E-4</v>
      </c>
      <c r="U677">
        <v>5.0788037326188196E-4</v>
      </c>
      <c r="V677">
        <v>2.5260604528162922E-2</v>
      </c>
      <c r="W677">
        <v>2.17083529966966E-3</v>
      </c>
    </row>
    <row r="678" spans="1:23">
      <c r="A678" s="705">
        <v>44813</v>
      </c>
      <c r="B678">
        <v>5.0788037326188196E-4</v>
      </c>
      <c r="C678">
        <v>5.1900446537467282E-4</v>
      </c>
      <c r="D678">
        <v>5.0788037326188196E-4</v>
      </c>
      <c r="E678">
        <v>4.9763247579703851E-4</v>
      </c>
      <c r="F678">
        <v>5.8424616978203225E-4</v>
      </c>
      <c r="G678">
        <v>7.345617697225304E-4</v>
      </c>
      <c r="H678">
        <v>7.7923971340743137E-4</v>
      </c>
      <c r="I678">
        <v>5.7935854970514455E-4</v>
      </c>
      <c r="J678">
        <v>5.0788037326188196E-4</v>
      </c>
      <c r="K678">
        <v>4.3524010305029392E-4</v>
      </c>
      <c r="L678">
        <v>1.9208444778873179E-4</v>
      </c>
      <c r="M678">
        <v>5.8232836944638322E-3</v>
      </c>
      <c r="N678">
        <v>8.0891322507081753E-4</v>
      </c>
      <c r="O678">
        <v>5.3936131041121271E-4</v>
      </c>
      <c r="P678">
        <v>1.2820785775091714E-3</v>
      </c>
      <c r="Q678">
        <v>-1.0732385719049997E-3</v>
      </c>
      <c r="R678">
        <v>5.0788037326188196E-4</v>
      </c>
      <c r="S678">
        <v>1.8032015508127275E-2</v>
      </c>
      <c r="T678">
        <v>5.0788037326188196E-4</v>
      </c>
      <c r="U678">
        <v>5.0788037326188196E-4</v>
      </c>
      <c r="V678">
        <v>1.6070674931440321E-2</v>
      </c>
      <c r="W678">
        <v>2.090789225842915E-2</v>
      </c>
    </row>
    <row r="679" spans="1:23">
      <c r="A679" s="705">
        <v>44816</v>
      </c>
      <c r="B679">
        <v>5.0788037326188196E-4</v>
      </c>
      <c r="C679">
        <v>5.2400597969404217E-4</v>
      </c>
      <c r="D679">
        <v>5.0788037326188196E-4</v>
      </c>
      <c r="E679">
        <v>4.923608703735205E-4</v>
      </c>
      <c r="F679">
        <v>6.4789348630611698E-4</v>
      </c>
      <c r="G679">
        <v>5.6075833330537783E-4</v>
      </c>
      <c r="H679">
        <v>5.4713617955770566E-4</v>
      </c>
      <c r="I679">
        <v>5.5272265323424996E-4</v>
      </c>
      <c r="J679">
        <v>5.0788037326188196E-4</v>
      </c>
      <c r="K679">
        <v>5.2809197921588336E-4</v>
      </c>
      <c r="L679">
        <v>0</v>
      </c>
      <c r="M679">
        <v>-6.5906900485879216E-4</v>
      </c>
      <c r="N679">
        <v>-3.0042059420878342E-3</v>
      </c>
      <c r="O679">
        <v>7.2397131090617961E-4</v>
      </c>
      <c r="P679">
        <v>1.2308446408830775E-3</v>
      </c>
      <c r="Q679">
        <v>1.0310633676611225E-3</v>
      </c>
      <c r="R679">
        <v>5.0788037326188196E-4</v>
      </c>
      <c r="S679">
        <v>8.9188110513851449E-3</v>
      </c>
      <c r="T679">
        <v>5.0788037326188196E-4</v>
      </c>
      <c r="U679">
        <v>5.0788037326188196E-4</v>
      </c>
      <c r="V679">
        <v>1.0592830582869528E-2</v>
      </c>
      <c r="W679">
        <v>1.0608856088560881E-2</v>
      </c>
    </row>
    <row r="680" spans="1:23">
      <c r="A680" s="705">
        <v>44817</v>
      </c>
      <c r="B680">
        <v>5.0788037326188196E-4</v>
      </c>
      <c r="C680">
        <v>4.7608384359354439E-4</v>
      </c>
      <c r="D680">
        <v>5.0788037326188196E-4</v>
      </c>
      <c r="E680">
        <v>5.1772882258127595E-4</v>
      </c>
      <c r="F680">
        <v>6.3216206735261515E-4</v>
      </c>
      <c r="G680">
        <v>5.3493882098698542E-4</v>
      </c>
      <c r="H680">
        <v>5.7068527000248004E-4</v>
      </c>
      <c r="I680">
        <v>5.5291328015205643E-4</v>
      </c>
      <c r="J680">
        <v>5.0788037326188196E-4</v>
      </c>
      <c r="K680">
        <v>0</v>
      </c>
      <c r="L680">
        <v>8.2521794892143063E-4</v>
      </c>
      <c r="M680">
        <v>-1.7498799802440068E-4</v>
      </c>
      <c r="N680">
        <v>1.1373615636818712E-2</v>
      </c>
      <c r="O680">
        <v>4.4826078030579808E-3</v>
      </c>
      <c r="P680">
        <v>1.610487681886319E-3</v>
      </c>
      <c r="Q680">
        <v>1.4350059255980874E-3</v>
      </c>
      <c r="R680">
        <v>5.0788037326188196E-4</v>
      </c>
      <c r="S680">
        <v>-1.8779661256941083E-2</v>
      </c>
      <c r="T680">
        <v>5.0788037326188196E-4</v>
      </c>
      <c r="U680">
        <v>5.0788037326188196E-4</v>
      </c>
      <c r="V680">
        <v>-4.3587512246771376E-2</v>
      </c>
      <c r="W680">
        <v>-2.3459607485166512E-2</v>
      </c>
    </row>
    <row r="681" spans="1:23">
      <c r="A681" s="705">
        <v>44818</v>
      </c>
      <c r="B681">
        <v>5.0788037326188196E-4</v>
      </c>
      <c r="C681">
        <v>5.0925768383791592E-4</v>
      </c>
      <c r="D681">
        <v>5.0788037326188196E-4</v>
      </c>
      <c r="E681">
        <v>4.9537723202086603E-4</v>
      </c>
      <c r="F681">
        <v>5.5073968538144058E-4</v>
      </c>
      <c r="G681">
        <v>5.4806944717422645E-4</v>
      </c>
      <c r="H681">
        <v>7.5434679797758974E-4</v>
      </c>
      <c r="I681">
        <v>5.932540218549498E-4</v>
      </c>
      <c r="J681">
        <v>5.0788037326188196E-4</v>
      </c>
      <c r="K681">
        <v>1.119224159908061E-3</v>
      </c>
      <c r="L681">
        <v>3.8012353684879763E-4</v>
      </c>
      <c r="M681">
        <v>1.0095410794990212E-3</v>
      </c>
      <c r="N681">
        <v>6.5045870497626446E-3</v>
      </c>
      <c r="O681">
        <v>-1.0401190027653495E-3</v>
      </c>
      <c r="P681">
        <v>1.5898920184742593E-4</v>
      </c>
      <c r="Q681">
        <v>1.13326358483401E-3</v>
      </c>
      <c r="R681">
        <v>5.0788037326188196E-4</v>
      </c>
      <c r="S681">
        <v>3.8379187332884257E-3</v>
      </c>
      <c r="T681">
        <v>5.0788037326188196E-4</v>
      </c>
      <c r="U681">
        <v>5.0788037326188196E-4</v>
      </c>
      <c r="V681">
        <v>3.8460033552498718E-3</v>
      </c>
      <c r="W681">
        <v>-2.149934567208911E-3</v>
      </c>
    </row>
    <row r="682" spans="1:23">
      <c r="A682" s="705">
        <v>44819</v>
      </c>
      <c r="B682">
        <v>5.0788037326188196E-4</v>
      </c>
      <c r="C682">
        <v>5.3303451143182912E-4</v>
      </c>
      <c r="D682">
        <v>5.0788037326188196E-4</v>
      </c>
      <c r="E682">
        <v>5.6937666548928512E-4</v>
      </c>
      <c r="F682">
        <v>4.2314102456786351E-4</v>
      </c>
      <c r="G682">
        <v>6.5236164301274435E-4</v>
      </c>
      <c r="H682">
        <v>7.4291442235918659E-4</v>
      </c>
      <c r="I682">
        <v>5.4501433665943289E-4</v>
      </c>
      <c r="J682">
        <v>5.0788037326188196E-4</v>
      </c>
      <c r="K682">
        <v>1.3335843726536289E-3</v>
      </c>
      <c r="L682">
        <v>4.3727612815014361E-4</v>
      </c>
      <c r="M682">
        <v>2.3233793843013828E-3</v>
      </c>
      <c r="N682">
        <v>4.0485451021170515E-3</v>
      </c>
      <c r="O682">
        <v>5.5853970199652991E-3</v>
      </c>
      <c r="P682">
        <v>1.9023487915152959E-3</v>
      </c>
      <c r="Q682">
        <v>-4.6563831251233978E-5</v>
      </c>
      <c r="R682">
        <v>5.0788037326188196E-4</v>
      </c>
      <c r="S682">
        <v>-6.6716621024914824E-3</v>
      </c>
      <c r="T682">
        <v>5.0788037326188196E-4</v>
      </c>
      <c r="U682">
        <v>5.0788037326188196E-4</v>
      </c>
      <c r="V682">
        <v>-1.207428670209898E-2</v>
      </c>
      <c r="W682">
        <v>-5.995316159250641E-3</v>
      </c>
    </row>
    <row r="683" spans="1:23">
      <c r="A683" s="705">
        <v>44820</v>
      </c>
      <c r="B683">
        <v>5.0788037326188196E-4</v>
      </c>
      <c r="C683">
        <v>5.0472343095098182E-4</v>
      </c>
      <c r="D683">
        <v>5.0788037326188196E-4</v>
      </c>
      <c r="E683">
        <v>4.928447268370828E-4</v>
      </c>
      <c r="F683">
        <v>5.3550479273423157E-4</v>
      </c>
      <c r="G683">
        <v>4.8375954872326155E-4</v>
      </c>
      <c r="H683">
        <v>5.1147050902788926E-4</v>
      </c>
      <c r="I683">
        <v>6.4506231902750066E-4</v>
      </c>
      <c r="J683">
        <v>5.0788037326188196E-4</v>
      </c>
      <c r="K683">
        <v>5.6469428371697106E-4</v>
      </c>
      <c r="L683">
        <v>5.5691376322086761E-4</v>
      </c>
      <c r="M683">
        <v>-4.9683193536897985E-4</v>
      </c>
      <c r="N683">
        <v>8.9196938221092203E-4</v>
      </c>
      <c r="O683">
        <v>-1.9076296783480107E-3</v>
      </c>
      <c r="P683">
        <v>-3.0742815966411374E-4</v>
      </c>
      <c r="Q683">
        <v>-2.199111405448817E-3</v>
      </c>
      <c r="R683">
        <v>5.0788037326188196E-4</v>
      </c>
      <c r="S683">
        <v>-8.1301965073863336E-3</v>
      </c>
      <c r="T683">
        <v>5.0788037326188196E-4</v>
      </c>
      <c r="U683">
        <v>5.0788037326188196E-4</v>
      </c>
      <c r="V683">
        <v>-5.5139900473114567E-3</v>
      </c>
      <c r="W683">
        <v>0</v>
      </c>
    </row>
    <row r="684" spans="1:23">
      <c r="A684" s="705">
        <v>44823</v>
      </c>
      <c r="B684">
        <v>5.0788037326188196E-4</v>
      </c>
      <c r="C684">
        <v>5.0823526309984324E-4</v>
      </c>
      <c r="D684">
        <v>5.0788037326188196E-4</v>
      </c>
      <c r="E684">
        <v>4.6253469010171244E-4</v>
      </c>
      <c r="F684">
        <v>5.4563954444053486E-4</v>
      </c>
      <c r="G684">
        <v>5.7527496335052497E-4</v>
      </c>
      <c r="H684">
        <v>6.0009681673256487E-4</v>
      </c>
      <c r="I684">
        <v>5.4667539060204717E-4</v>
      </c>
      <c r="J684">
        <v>5.0788037326188196E-4</v>
      </c>
      <c r="K684">
        <v>5.0427816004905424E-4</v>
      </c>
      <c r="L684">
        <v>6.6001382782765461E-4</v>
      </c>
      <c r="M684">
        <v>5.9988516040787587E-4</v>
      </c>
      <c r="N684">
        <v>1.4729310748478053E-3</v>
      </c>
      <c r="O684">
        <v>3.0107134247507883E-3</v>
      </c>
      <c r="P684">
        <v>9.6450893665389614E-5</v>
      </c>
      <c r="Q684">
        <v>-9.0580663467032529E-4</v>
      </c>
      <c r="R684">
        <v>5.0788037326188196E-4</v>
      </c>
      <c r="S684">
        <v>1.6169651392711648E-2</v>
      </c>
      <c r="T684">
        <v>5.0788037326188196E-4</v>
      </c>
      <c r="U684">
        <v>5.0788037326188196E-4</v>
      </c>
      <c r="V684">
        <v>7.0667006164759627E-3</v>
      </c>
      <c r="W684">
        <v>0</v>
      </c>
    </row>
    <row r="685" spans="1:23">
      <c r="A685" s="705">
        <v>44824</v>
      </c>
      <c r="B685">
        <v>5.0788037326188196E-4</v>
      </c>
      <c r="C685">
        <v>5.0585953966786334E-4</v>
      </c>
      <c r="D685">
        <v>5.0788037326188196E-4</v>
      </c>
      <c r="E685">
        <v>4.7033507993443635E-4</v>
      </c>
      <c r="F685">
        <v>5.4898629684396738E-4</v>
      </c>
      <c r="G685">
        <v>5.9837034439080838E-4</v>
      </c>
      <c r="H685">
        <v>5.5719646764140762E-4</v>
      </c>
      <c r="I685">
        <v>5.9269797088923326E-4</v>
      </c>
      <c r="J685">
        <v>5.0788037326188196E-4</v>
      </c>
      <c r="K685">
        <v>4.0056004165567316E-4</v>
      </c>
      <c r="L685">
        <v>5.8462895126365488E-4</v>
      </c>
      <c r="M685">
        <v>2.3345830196386252E-3</v>
      </c>
      <c r="N685">
        <v>7.1156200856794527E-3</v>
      </c>
      <c r="O685">
        <v>4.8705444282544086E-3</v>
      </c>
      <c r="P685">
        <v>1.7758016259621368E-3</v>
      </c>
      <c r="Q685">
        <v>1.7827064963440442E-3</v>
      </c>
      <c r="R685">
        <v>5.0788037326188196E-4</v>
      </c>
      <c r="S685">
        <v>3.2698175291654419E-3</v>
      </c>
      <c r="T685">
        <v>5.0788037326188196E-4</v>
      </c>
      <c r="U685">
        <v>5.0788037326188196E-4</v>
      </c>
      <c r="V685">
        <v>-1.0954557028063139E-2</v>
      </c>
      <c r="W685">
        <v>0</v>
      </c>
    </row>
    <row r="686" spans="1:23">
      <c r="A686" s="705">
        <v>44825</v>
      </c>
      <c r="B686">
        <v>5.0788037326188196E-4</v>
      </c>
      <c r="C686">
        <v>5.0003821423882933E-4</v>
      </c>
      <c r="D686">
        <v>5.0788037326188196E-4</v>
      </c>
      <c r="E686">
        <v>4.8112835362990047E-4</v>
      </c>
      <c r="F686">
        <v>5.8406250970421958E-4</v>
      </c>
      <c r="G686">
        <v>6.6490429124144157E-4</v>
      </c>
      <c r="H686">
        <v>7.6821947317573525E-4</v>
      </c>
      <c r="I686">
        <v>6.1689415170484985E-4</v>
      </c>
      <c r="J686">
        <v>5.0788037326188196E-4</v>
      </c>
      <c r="K686">
        <v>4.4276713605961859E-4</v>
      </c>
      <c r="L686">
        <v>3.7926608099025927E-4</v>
      </c>
      <c r="M686">
        <v>2.5793638401918617E-3</v>
      </c>
      <c r="N686">
        <v>4.4880985915525251E-3</v>
      </c>
      <c r="O686">
        <v>3.6308061902212696E-3</v>
      </c>
      <c r="P686">
        <v>3.459242452164446E-3</v>
      </c>
      <c r="Q686">
        <v>1.975916477835904E-3</v>
      </c>
      <c r="R686">
        <v>5.0788037326188196E-4</v>
      </c>
      <c r="S686">
        <v>6.2285121548399935E-4</v>
      </c>
      <c r="T686">
        <v>5.0788037326188196E-4</v>
      </c>
      <c r="U686">
        <v>5.0788037326188196E-4</v>
      </c>
      <c r="V686">
        <v>-1.6266944687167384E-2</v>
      </c>
      <c r="W686">
        <v>0</v>
      </c>
    </row>
    <row r="687" spans="1:23">
      <c r="A687" s="705">
        <v>44826</v>
      </c>
      <c r="B687">
        <v>5.0788037326188196E-4</v>
      </c>
      <c r="C687">
        <v>5.3136294988376243E-4</v>
      </c>
      <c r="D687">
        <v>5.0788037326188196E-4</v>
      </c>
      <c r="E687">
        <v>4.6438334845411156E-4</v>
      </c>
      <c r="F687">
        <v>5.7822607188051656E-4</v>
      </c>
      <c r="G687">
        <v>5.6552843484980464E-4</v>
      </c>
      <c r="H687">
        <v>6.7558083499608124E-4</v>
      </c>
      <c r="I687">
        <v>6.6162660369539772E-4</v>
      </c>
      <c r="J687">
        <v>5.0788037326188196E-4</v>
      </c>
      <c r="K687">
        <v>4.534955334567492E-4</v>
      </c>
      <c r="L687">
        <v>4.3269784699706548E-4</v>
      </c>
      <c r="M687">
        <v>1.1854081977302755E-3</v>
      </c>
      <c r="N687">
        <v>1.0979509615987482E-2</v>
      </c>
      <c r="O687">
        <v>7.9502900970962465E-3</v>
      </c>
      <c r="P687">
        <v>3.0770364912560133E-3</v>
      </c>
      <c r="Q687">
        <v>-3.6216305488645517E-4</v>
      </c>
      <c r="R687">
        <v>5.0788037326188196E-4</v>
      </c>
      <c r="S687">
        <v>1.9958760674847031E-2</v>
      </c>
      <c r="T687">
        <v>5.0788037326188196E-4</v>
      </c>
      <c r="U687">
        <v>5.0788037326188196E-4</v>
      </c>
      <c r="V687">
        <v>-8.1813835493913523E-3</v>
      </c>
      <c r="W687">
        <v>0</v>
      </c>
    </row>
    <row r="688" spans="1:23">
      <c r="A688" s="705">
        <v>44827</v>
      </c>
      <c r="B688">
        <v>5.0788037326188196E-4</v>
      </c>
      <c r="C688">
        <v>5.0844991607812418E-4</v>
      </c>
      <c r="D688">
        <v>5.0788037326188196E-4</v>
      </c>
      <c r="E688">
        <v>4.7767267867326879E-4</v>
      </c>
      <c r="F688">
        <v>5.8888831970493882E-4</v>
      </c>
      <c r="G688">
        <v>5.5451926520189154E-4</v>
      </c>
      <c r="H688">
        <v>5.0155690756259474E-4</v>
      </c>
      <c r="I688">
        <v>5.5942343846004938E-4</v>
      </c>
      <c r="J688">
        <v>5.0788037326188196E-4</v>
      </c>
      <c r="K688">
        <v>5.5048612231689553E-4</v>
      </c>
      <c r="L688">
        <v>5.4473402978705288E-4</v>
      </c>
      <c r="M688">
        <v>1.8180767864302005E-3</v>
      </c>
      <c r="N688">
        <v>9.4531570923526154E-3</v>
      </c>
      <c r="O688">
        <v>6.6397720476765176E-3</v>
      </c>
      <c r="P688">
        <v>4.1461000407450044E-4</v>
      </c>
      <c r="Q688">
        <v>-1.4693334604104491E-3</v>
      </c>
      <c r="R688">
        <v>5.0788037326188196E-4</v>
      </c>
      <c r="S688">
        <v>-1.7488742337865903E-2</v>
      </c>
      <c r="T688">
        <v>5.0788037326188196E-4</v>
      </c>
      <c r="U688">
        <v>5.0788037326188196E-4</v>
      </c>
      <c r="V688">
        <v>-1.8055028605233892E-2</v>
      </c>
      <c r="W688">
        <v>0</v>
      </c>
    </row>
    <row r="689" spans="1:23">
      <c r="A689" s="705">
        <v>44830</v>
      </c>
      <c r="B689">
        <v>5.0788037326188196E-4</v>
      </c>
      <c r="C689">
        <v>4.8385030257080963E-4</v>
      </c>
      <c r="D689">
        <v>5.0788037326188196E-4</v>
      </c>
      <c r="E689">
        <v>4.7244519635736282E-4</v>
      </c>
      <c r="F689">
        <v>5.4435917365314168E-4</v>
      </c>
      <c r="G689">
        <v>4.0597694211208513E-4</v>
      </c>
      <c r="H689">
        <v>3.4820969462390217E-4</v>
      </c>
      <c r="I689">
        <v>8.8142150925007989E-4</v>
      </c>
      <c r="J689">
        <v>5.0788037326188196E-4</v>
      </c>
      <c r="K689">
        <v>6.8841957552967514E-4</v>
      </c>
      <c r="L689">
        <v>3.2996768327753223E-4</v>
      </c>
      <c r="M689">
        <v>3.4730907544813228E-3</v>
      </c>
      <c r="N689">
        <v>2.9301295256281001E-3</v>
      </c>
      <c r="O689">
        <v>3.0944139502933066E-3</v>
      </c>
      <c r="P689">
        <v>-3.1545716887988462E-3</v>
      </c>
      <c r="Q689">
        <v>1.1942267481708235E-3</v>
      </c>
      <c r="R689">
        <v>5.0788037326188196E-4</v>
      </c>
      <c r="S689">
        <v>-2.7279285001091336E-2</v>
      </c>
      <c r="T689">
        <v>5.0788037326188196E-4</v>
      </c>
      <c r="U689">
        <v>5.0788037326188196E-4</v>
      </c>
      <c r="V689">
        <v>-8.6873332780580403E-3</v>
      </c>
      <c r="W689">
        <v>0</v>
      </c>
    </row>
    <row r="690" spans="1:23">
      <c r="A690" s="705">
        <v>44831</v>
      </c>
      <c r="B690">
        <v>5.0788037326188196E-4</v>
      </c>
      <c r="C690">
        <v>5.5331901050936771E-4</v>
      </c>
      <c r="D690">
        <v>5.0788037326188196E-4</v>
      </c>
      <c r="E690">
        <v>0</v>
      </c>
      <c r="F690">
        <v>5.4442640435348189E-4</v>
      </c>
      <c r="G690">
        <v>7.9360311834641983E-4</v>
      </c>
      <c r="H690">
        <v>3.1149136994224058E-4</v>
      </c>
      <c r="I690">
        <v>6.265561215856863E-4</v>
      </c>
      <c r="J690">
        <v>5.0788037326188196E-4</v>
      </c>
      <c r="K690">
        <v>3.0105630910881587E-4</v>
      </c>
      <c r="L690">
        <v>2.3703569227984111E-4</v>
      </c>
      <c r="M690">
        <v>-3.0508793323558159E-4</v>
      </c>
      <c r="N690">
        <v>1.0100445852885276E-3</v>
      </c>
      <c r="O690">
        <v>-1.1143747019295436E-3</v>
      </c>
      <c r="P690">
        <v>-4.8109103078974869E-4</v>
      </c>
      <c r="Q690">
        <v>2.020620116005567E-4</v>
      </c>
      <c r="R690">
        <v>5.0788037326188196E-4</v>
      </c>
      <c r="S690">
        <v>-6.8759678595730067E-3</v>
      </c>
      <c r="T690">
        <v>5.0788037326188196E-4</v>
      </c>
      <c r="U690">
        <v>5.0788037326188196E-4</v>
      </c>
      <c r="V690">
        <v>-2.1985666549063643E-3</v>
      </c>
      <c r="W690">
        <v>0</v>
      </c>
    </row>
    <row r="691" spans="1:23">
      <c r="A691" s="705">
        <v>44832</v>
      </c>
      <c r="B691">
        <v>5.0788037326188196E-4</v>
      </c>
      <c r="C691">
        <v>5.1571806390859898E-4</v>
      </c>
      <c r="D691">
        <v>5.0788037326188196E-4</v>
      </c>
      <c r="E691">
        <v>9.6193390189869277E-4</v>
      </c>
      <c r="F691">
        <v>6.4076443990868093E-4</v>
      </c>
      <c r="G691">
        <v>6.6359036400087668E-4</v>
      </c>
      <c r="H691">
        <v>7.3961360489915862E-4</v>
      </c>
      <c r="I691">
        <v>5.9841456673548343E-4</v>
      </c>
      <c r="J691">
        <v>5.0788037326188196E-4</v>
      </c>
      <c r="K691">
        <v>-4.353907668137702E-3</v>
      </c>
      <c r="L691">
        <v>1.871810436258059E-4</v>
      </c>
      <c r="M691">
        <v>1.5015384293814993E-3</v>
      </c>
      <c r="N691">
        <v>-1.0586291576668128E-2</v>
      </c>
      <c r="O691">
        <v>-5.1010756728503415E-3</v>
      </c>
      <c r="P691">
        <v>-3.5949206180547755E-3</v>
      </c>
      <c r="Q691">
        <v>2.7284149503101762E-3</v>
      </c>
      <c r="R691">
        <v>5.0788037326188196E-4</v>
      </c>
      <c r="S691">
        <v>6.6490196681954217E-3</v>
      </c>
      <c r="T691">
        <v>5.0788037326188196E-4</v>
      </c>
      <c r="U691">
        <v>5.0788037326188196E-4</v>
      </c>
      <c r="V691">
        <v>2.0185942337548335E-2</v>
      </c>
      <c r="W691">
        <v>0</v>
      </c>
    </row>
    <row r="692" spans="1:23">
      <c r="A692" s="705">
        <v>44833</v>
      </c>
      <c r="B692">
        <v>5.0788037326188196E-4</v>
      </c>
      <c r="C692">
        <v>5.127952655916701E-4</v>
      </c>
      <c r="D692">
        <v>5.0788037326188196E-4</v>
      </c>
      <c r="E692">
        <v>0</v>
      </c>
      <c r="F692">
        <v>6.9308958248703867E-4</v>
      </c>
      <c r="G692">
        <v>5.4851527645038978E-4</v>
      </c>
      <c r="H692">
        <v>5.9906384849073291E-4</v>
      </c>
      <c r="I692">
        <v>5.6991380238358147E-4</v>
      </c>
      <c r="J692">
        <v>5.0788037326188196E-4</v>
      </c>
      <c r="K692">
        <v>-4.1840885399047067E-5</v>
      </c>
      <c r="L692">
        <v>2.3771237430869618E-4</v>
      </c>
      <c r="M692">
        <v>1.3983932627581463E-3</v>
      </c>
      <c r="N692">
        <v>3.4011233800352869E-3</v>
      </c>
      <c r="O692">
        <v>2.823917891556782E-4</v>
      </c>
      <c r="P692">
        <v>1.0492832823625342E-3</v>
      </c>
      <c r="Q692">
        <v>2.6228020453855638E-3</v>
      </c>
      <c r="R692">
        <v>5.0788037326188196E-4</v>
      </c>
      <c r="S692">
        <v>-1.0065121501225183E-2</v>
      </c>
      <c r="T692">
        <v>5.0788037326188196E-4</v>
      </c>
      <c r="U692">
        <v>5.0788037326188196E-4</v>
      </c>
      <c r="V692">
        <v>-2.0817209607083442E-2</v>
      </c>
      <c r="W692">
        <v>0</v>
      </c>
    </row>
    <row r="693" spans="1:23">
      <c r="A693" s="705">
        <v>44834</v>
      </c>
      <c r="B693">
        <v>5.0788037326188196E-4</v>
      </c>
      <c r="C693">
        <v>5.0878334702275652E-4</v>
      </c>
      <c r="D693">
        <v>5.0788037326188196E-4</v>
      </c>
      <c r="E693">
        <v>0</v>
      </c>
      <c r="F693">
        <v>5.6726236703519284E-4</v>
      </c>
      <c r="G693">
        <v>5.4288563364734976E-4</v>
      </c>
      <c r="H693">
        <v>8.6691846606923306E-4</v>
      </c>
      <c r="I693">
        <v>6.5405173404875505E-4</v>
      </c>
      <c r="J693">
        <v>5.0788037326188196E-4</v>
      </c>
      <c r="K693">
        <v>3.3048246857769747E-4</v>
      </c>
      <c r="L693">
        <v>-6.8850353696081612E-5</v>
      </c>
      <c r="M693">
        <v>-4.3268870267954007E-5</v>
      </c>
      <c r="N693">
        <v>-8.8243679427624233E-4</v>
      </c>
      <c r="O693">
        <v>3.2431248135418311E-3</v>
      </c>
      <c r="P693">
        <v>7.2392665612919238E-4</v>
      </c>
      <c r="Q693">
        <v>2.0088517167253794E-3</v>
      </c>
      <c r="R693">
        <v>5.0788037326188196E-4</v>
      </c>
      <c r="S693">
        <v>1.7170210873293179E-2</v>
      </c>
      <c r="T693">
        <v>5.0788037326188196E-4</v>
      </c>
      <c r="U693">
        <v>5.0788037326188196E-4</v>
      </c>
      <c r="V693">
        <v>-1.336963988998674E-2</v>
      </c>
      <c r="W693">
        <v>0</v>
      </c>
    </row>
    <row r="694" spans="1:23">
      <c r="A694" s="705">
        <v>44837</v>
      </c>
      <c r="B694">
        <v>5.0788037326188196E-4</v>
      </c>
      <c r="C694">
        <v>5.1297440374042935E-4</v>
      </c>
      <c r="D694">
        <v>5.0788037326188196E-4</v>
      </c>
      <c r="E694">
        <v>1.7083503486092777E-3</v>
      </c>
      <c r="F694">
        <v>5.761672028312681E-4</v>
      </c>
      <c r="G694">
        <v>4.8333879253181777E-4</v>
      </c>
      <c r="H694">
        <v>1.1158959586721195E-4</v>
      </c>
      <c r="I694">
        <v>5.8429548142102661E-4</v>
      </c>
      <c r="J694">
        <v>5.0788037326188196E-4</v>
      </c>
      <c r="K694">
        <v>1.6082806722783616E-4</v>
      </c>
      <c r="L694">
        <v>4.5677484259964984E-4</v>
      </c>
      <c r="M694">
        <v>1.582440506127103E-3</v>
      </c>
      <c r="N694">
        <v>-4.1359555539027815E-3</v>
      </c>
      <c r="O694">
        <v>4.2512033926755954E-4</v>
      </c>
      <c r="P694">
        <v>8.3498032726891935E-4</v>
      </c>
      <c r="Q694">
        <v>2.5065074439576396E-3</v>
      </c>
      <c r="R694">
        <v>5.0788037326188196E-4</v>
      </c>
      <c r="S694">
        <v>5.2279654825405419E-2</v>
      </c>
      <c r="T694">
        <v>5.0788037326188196E-4</v>
      </c>
      <c r="U694">
        <v>5.0788037326188196E-4</v>
      </c>
      <c r="V694">
        <v>2.3896724440052752E-2</v>
      </c>
      <c r="W694">
        <v>5.9278107624163745E-2</v>
      </c>
    </row>
    <row r="695" spans="1:23">
      <c r="A695" s="705">
        <v>44838</v>
      </c>
      <c r="B695">
        <v>5.0788037326188196E-4</v>
      </c>
      <c r="C695">
        <v>5.1536429311171972E-4</v>
      </c>
      <c r="D695">
        <v>5.0788037326188196E-4</v>
      </c>
      <c r="E695">
        <v>5.3924099587132623E-4</v>
      </c>
      <c r="F695">
        <v>5.7536794108403733E-4</v>
      </c>
      <c r="G695">
        <v>6.2151561973888825E-4</v>
      </c>
      <c r="H695">
        <v>6.918612561015447E-4</v>
      </c>
      <c r="I695">
        <v>5.6757407537855187E-4</v>
      </c>
      <c r="J695">
        <v>5.0788037326188196E-4</v>
      </c>
      <c r="K695">
        <v>5.0922950609666451E-4</v>
      </c>
      <c r="L695">
        <v>9.4508214049460193E-4</v>
      </c>
      <c r="M695">
        <v>-1.2445564439058643E-3</v>
      </c>
      <c r="N695">
        <v>-6.6958499972268326E-3</v>
      </c>
      <c r="O695">
        <v>-1.5047610501575104E-3</v>
      </c>
      <c r="P695">
        <v>7.1501694476672206E-4</v>
      </c>
      <c r="Q695">
        <v>2.1422615655191102E-3</v>
      </c>
      <c r="R695">
        <v>5.0788037326188196E-4</v>
      </c>
      <c r="S695">
        <v>-2.2393185084279565E-4</v>
      </c>
      <c r="T695">
        <v>5.0788037326188196E-4</v>
      </c>
      <c r="U695">
        <v>5.0788037326188196E-4</v>
      </c>
      <c r="V695">
        <v>3.0298060268098226E-2</v>
      </c>
      <c r="W695">
        <v>-4.4483985765131351E-4</v>
      </c>
    </row>
    <row r="696" spans="1:23">
      <c r="A696" s="705">
        <v>44839</v>
      </c>
      <c r="B696">
        <v>5.0788037326188196E-4</v>
      </c>
      <c r="C696">
        <v>5.2773259344185419E-4</v>
      </c>
      <c r="D696">
        <v>5.0788037326188196E-4</v>
      </c>
      <c r="E696">
        <v>4.7718526443918385E-4</v>
      </c>
      <c r="F696">
        <v>5.5415255301283217E-4</v>
      </c>
      <c r="G696">
        <v>8.1731076163538141E-4</v>
      </c>
      <c r="H696">
        <v>6.3045168692443809E-4</v>
      </c>
      <c r="I696">
        <v>7.1475403931797743E-4</v>
      </c>
      <c r="J696">
        <v>5.0788037326188196E-4</v>
      </c>
      <c r="K696">
        <v>5.2456965265967881E-4</v>
      </c>
      <c r="L696">
        <v>1.234872201542947E-3</v>
      </c>
      <c r="M696">
        <v>1.2945723701622835E-3</v>
      </c>
      <c r="N696">
        <v>-1.2957919458506106E-3</v>
      </c>
      <c r="O696">
        <v>-4.1909917009708142E-4</v>
      </c>
      <c r="P696">
        <v>2.3557637470306148E-4</v>
      </c>
      <c r="Q696">
        <v>2.2293762649214788E-3</v>
      </c>
      <c r="R696">
        <v>5.0788037326188196E-4</v>
      </c>
      <c r="S696">
        <v>1.5797081537531898E-3</v>
      </c>
      <c r="T696">
        <v>5.0788037326188196E-4</v>
      </c>
      <c r="U696">
        <v>5.0788037326188196E-4</v>
      </c>
      <c r="V696">
        <v>-2.2699715357126227E-3</v>
      </c>
      <c r="W696">
        <v>8.6337338673787567E-3</v>
      </c>
    </row>
    <row r="697" spans="1:23">
      <c r="A697" s="705">
        <v>44840</v>
      </c>
      <c r="B697">
        <v>5.0788037326188196E-4</v>
      </c>
      <c r="C697">
        <v>5.2363493058082966E-4</v>
      </c>
      <c r="D697">
        <v>5.0788037326188196E-4</v>
      </c>
      <c r="E697">
        <v>9.1408588424379822E-4</v>
      </c>
      <c r="F697">
        <v>5.5421920337850317E-4</v>
      </c>
      <c r="G697">
        <v>5.4952320389967113E-4</v>
      </c>
      <c r="H697">
        <v>5.9318737554781009E-4</v>
      </c>
      <c r="I697">
        <v>5.7077317434783836E-4</v>
      </c>
      <c r="J697">
        <v>5.0788037326188196E-4</v>
      </c>
      <c r="K697">
        <v>6.7176936004131882E-4</v>
      </c>
      <c r="L697">
        <v>5.4235179972805803E-4</v>
      </c>
      <c r="M697">
        <v>2.7173488956897529E-3</v>
      </c>
      <c r="N697">
        <v>3.4234892924338567E-3</v>
      </c>
      <c r="O697">
        <v>1.43158600884008E-3</v>
      </c>
      <c r="P697">
        <v>1.7889220950668694E-3</v>
      </c>
      <c r="Q697">
        <v>1.8354077352873421E-3</v>
      </c>
      <c r="R697">
        <v>5.0788037326188196E-4</v>
      </c>
      <c r="S697">
        <v>6.5702469454935741E-3</v>
      </c>
      <c r="T697">
        <v>5.0788037326188196E-4</v>
      </c>
      <c r="U697">
        <v>5.0788037326188196E-4</v>
      </c>
      <c r="V697">
        <v>-8.8047924587904003E-3</v>
      </c>
      <c r="W697">
        <v>1.3236851394282656E-3</v>
      </c>
    </row>
    <row r="698" spans="1:23">
      <c r="A698" s="705">
        <v>44841</v>
      </c>
      <c r="B698">
        <v>5.0788037326188196E-4</v>
      </c>
      <c r="C698">
        <v>5.0365110043282257E-4</v>
      </c>
      <c r="D698">
        <v>5.0788037326188196E-4</v>
      </c>
      <c r="E698">
        <v>4.9492638280912438E-4</v>
      </c>
      <c r="F698">
        <v>5.4328316714613578E-4</v>
      </c>
      <c r="G698">
        <v>5.0605405347958765E-4</v>
      </c>
      <c r="H698">
        <v>1.7843030185349384E-4</v>
      </c>
      <c r="I698">
        <v>5.5082771305947631E-4</v>
      </c>
      <c r="J698">
        <v>5.0788037326188196E-4</v>
      </c>
      <c r="K698">
        <v>3.6435867948658718E-4</v>
      </c>
      <c r="L698">
        <v>6.9424031131259945E-4</v>
      </c>
      <c r="M698">
        <v>2.3139464226962225E-3</v>
      </c>
      <c r="N698">
        <v>5.1198011428827961E-3</v>
      </c>
      <c r="O698">
        <v>2.6018309500481784E-3</v>
      </c>
      <c r="P698">
        <v>3.0568215148805145E-3</v>
      </c>
      <c r="Q698">
        <v>-5.5331136127101388E-5</v>
      </c>
      <c r="R698">
        <v>5.0788037326188196E-4</v>
      </c>
      <c r="S698">
        <v>-1.013646217572195E-2</v>
      </c>
      <c r="T698">
        <v>5.0788037326188196E-4</v>
      </c>
      <c r="U698">
        <v>5.0788037326188196E-4</v>
      </c>
      <c r="V698">
        <v>-2.7178338621166587E-2</v>
      </c>
      <c r="W698">
        <v>-6.0809024411738744E-3</v>
      </c>
    </row>
    <row r="699" spans="1:23">
      <c r="A699" s="705">
        <v>44844</v>
      </c>
      <c r="B699">
        <v>5.0788037326188196E-4</v>
      </c>
      <c r="C699">
        <v>5.0378688895791335E-4</v>
      </c>
      <c r="D699">
        <v>5.0788037326188196E-4</v>
      </c>
      <c r="E699">
        <v>6.3836292722219135E-4</v>
      </c>
      <c r="F699">
        <v>5.4733776680393476E-4</v>
      </c>
      <c r="G699">
        <v>5.8545133518750347E-4</v>
      </c>
      <c r="H699">
        <v>3.9487735622567577E-4</v>
      </c>
      <c r="I699">
        <v>6.9775585702314125E-4</v>
      </c>
      <c r="J699">
        <v>5.0788037326188196E-4</v>
      </c>
      <c r="K699">
        <v>1.8932738345500688E-4</v>
      </c>
      <c r="L699">
        <v>4.8283643940139065E-4</v>
      </c>
      <c r="M699">
        <v>-8.4988554732101651E-4</v>
      </c>
      <c r="N699">
        <v>6.2011528463570276E-3</v>
      </c>
      <c r="O699">
        <v>2.7182031790147221E-3</v>
      </c>
      <c r="P699">
        <v>4.8050300385305E-4</v>
      </c>
      <c r="Q699">
        <v>-1.4044980864488243E-3</v>
      </c>
      <c r="R699">
        <v>5.0788037326188196E-4</v>
      </c>
      <c r="S699">
        <v>1.9401688710489751E-3</v>
      </c>
      <c r="T699">
        <v>5.0788037326188196E-4</v>
      </c>
      <c r="U699">
        <v>5.0788037326188196E-4</v>
      </c>
      <c r="V699">
        <v>-7.0038757168746635E-3</v>
      </c>
      <c r="W699">
        <v>-6.2067742507536661E-3</v>
      </c>
    </row>
    <row r="700" spans="1:23">
      <c r="A700" s="705">
        <v>44845</v>
      </c>
      <c r="B700">
        <v>5.0788037326188196E-4</v>
      </c>
      <c r="C700">
        <v>5.3909962657616717E-4</v>
      </c>
      <c r="D700">
        <v>5.0788037326188196E-4</v>
      </c>
      <c r="E700">
        <v>4.8591951324583604E-4</v>
      </c>
      <c r="F700">
        <v>5.5217809070895463E-4</v>
      </c>
      <c r="G700">
        <v>5.0085842490310561E-4</v>
      </c>
      <c r="H700">
        <v>3.6824122199807796E-4</v>
      </c>
      <c r="I700">
        <v>5.1870633187500736E-4</v>
      </c>
      <c r="J700">
        <v>5.0788037326188196E-4</v>
      </c>
      <c r="K700">
        <v>8.7749574296269728E-4</v>
      </c>
      <c r="L700">
        <v>6.3004452880988104E-4</v>
      </c>
      <c r="M700">
        <v>-2.0607518914861345E-3</v>
      </c>
      <c r="N700">
        <v>-8.5481589665192814E-4</v>
      </c>
      <c r="O700">
        <v>-1.8474376301963469E-3</v>
      </c>
      <c r="P700">
        <v>0</v>
      </c>
      <c r="Q700">
        <v>1.3958500824717834E-3</v>
      </c>
      <c r="R700">
        <v>5.0788037326188196E-4</v>
      </c>
      <c r="S700">
        <v>-1.02516094186752E-2</v>
      </c>
      <c r="T700">
        <v>5.0788037326188196E-4</v>
      </c>
      <c r="U700">
        <v>5.0788037326188196E-4</v>
      </c>
      <c r="V700">
        <v>-6.9464117895831068E-3</v>
      </c>
      <c r="W700">
        <v>-1.0617416131334712E-2</v>
      </c>
    </row>
    <row r="701" spans="1:23">
      <c r="A701" s="705">
        <v>44847</v>
      </c>
      <c r="B701">
        <v>5.0788037326188196E-4</v>
      </c>
      <c r="C701">
        <v>4.8793847665962176E-4</v>
      </c>
      <c r="D701">
        <v>5.0788037326188196E-4</v>
      </c>
      <c r="E701">
        <v>4.8320046562055907E-4</v>
      </c>
      <c r="F701">
        <v>5.2515214840287427E-4</v>
      </c>
      <c r="G701">
        <v>6.4051262227593497E-4</v>
      </c>
      <c r="H701">
        <v>5.3644163415733637E-4</v>
      </c>
      <c r="I701">
        <v>5.5834232553908514E-4</v>
      </c>
      <c r="J701">
        <v>5.0788037326188196E-4</v>
      </c>
      <c r="K701">
        <v>4.8924796109073299E-4</v>
      </c>
      <c r="L701">
        <v>1.9282416546140269E-5</v>
      </c>
      <c r="M701">
        <v>-3.5486054274080914E-4</v>
      </c>
      <c r="N701">
        <v>-1.0915900062779871E-2</v>
      </c>
      <c r="O701">
        <v>6.7702739380148813E-4</v>
      </c>
      <c r="P701">
        <v>-1.7787860429741009E-4</v>
      </c>
      <c r="Q701">
        <v>2.235051398187915E-3</v>
      </c>
      <c r="R701">
        <v>5.0788037326188196E-4</v>
      </c>
      <c r="S701">
        <v>-5.3190403386079721E-3</v>
      </c>
      <c r="T701">
        <v>5.0788037326188196E-4</v>
      </c>
      <c r="U701">
        <v>5.0788037326188196E-4</v>
      </c>
      <c r="V701">
        <v>2.3699372842800326E-2</v>
      </c>
      <c r="W701">
        <v>-5.6813057985390936E-3</v>
      </c>
    </row>
    <row r="702" spans="1:23">
      <c r="A702" s="705">
        <v>44848</v>
      </c>
      <c r="B702">
        <v>5.0788037326188196E-4</v>
      </c>
      <c r="C702">
        <v>5.3069403366490242E-4</v>
      </c>
      <c r="D702">
        <v>5.0788037326188196E-4</v>
      </c>
      <c r="E702">
        <v>5.0133275092689722E-4</v>
      </c>
      <c r="F702">
        <v>5.4303832527557994E-4</v>
      </c>
      <c r="G702">
        <v>5.9305574790280424E-4</v>
      </c>
      <c r="H702">
        <v>4.3528926894143005E-4</v>
      </c>
      <c r="I702">
        <v>5.6830726240075791E-4</v>
      </c>
      <c r="J702">
        <v>5.0788037326188196E-4</v>
      </c>
      <c r="K702">
        <v>4.3279694741160668E-4</v>
      </c>
      <c r="L702">
        <v>9.1082353222504686E-4</v>
      </c>
      <c r="M702">
        <v>1.1237758779185647E-3</v>
      </c>
      <c r="N702">
        <v>5.449848629552001E-3</v>
      </c>
      <c r="O702">
        <v>2.1878894088529499E-3</v>
      </c>
      <c r="P702">
        <v>2.4139713693416276E-3</v>
      </c>
      <c r="Q702">
        <v>1.5856655385717566E-3</v>
      </c>
      <c r="R702">
        <v>5.0788037326188196E-4</v>
      </c>
      <c r="S702">
        <v>-1.7562219441829008E-2</v>
      </c>
      <c r="T702">
        <v>5.0788037326188196E-4</v>
      </c>
      <c r="U702">
        <v>5.0788037326188196E-4</v>
      </c>
      <c r="V702">
        <v>-2.2990800669572264E-2</v>
      </c>
      <c r="W702">
        <v>-1.8501723199709885E-2</v>
      </c>
    </row>
    <row r="703" spans="1:23">
      <c r="A703" s="705">
        <v>44851</v>
      </c>
      <c r="B703">
        <v>5.0788037326188196E-4</v>
      </c>
      <c r="C703">
        <v>5.3227746062156633E-4</v>
      </c>
      <c r="D703">
        <v>5.0788037326188196E-4</v>
      </c>
      <c r="E703">
        <v>5.0901946776216178E-4</v>
      </c>
      <c r="F703">
        <v>0</v>
      </c>
      <c r="G703">
        <v>7.8078022394278968E-4</v>
      </c>
      <c r="H703">
        <v>4.7807270175947991E-4</v>
      </c>
      <c r="I703">
        <v>5.8599890560295798E-4</v>
      </c>
      <c r="J703">
        <v>5.0788037326188196E-4</v>
      </c>
      <c r="K703">
        <v>4.1336467269648125E-4</v>
      </c>
      <c r="L703">
        <v>5.2873442058376519E-4</v>
      </c>
      <c r="M703">
        <v>-1.0032659424364931E-3</v>
      </c>
      <c r="N703">
        <v>-6.8900741789701403E-3</v>
      </c>
      <c r="O703">
        <v>-1.8824524465232972E-3</v>
      </c>
      <c r="P703">
        <v>9.1647493593449703E-4</v>
      </c>
      <c r="Q703">
        <v>3.0555206561722059E-4</v>
      </c>
      <c r="R703">
        <v>5.0788037326188196E-4</v>
      </c>
      <c r="S703">
        <v>1.4869146200785277E-2</v>
      </c>
      <c r="T703">
        <v>5.0788037326188196E-4</v>
      </c>
      <c r="U703">
        <v>5.0788037326188196E-4</v>
      </c>
      <c r="V703">
        <v>2.6259458712630579E-2</v>
      </c>
      <c r="W703">
        <v>1.5523932729624823E-2</v>
      </c>
    </row>
    <row r="704" spans="1:23">
      <c r="A704" s="705">
        <v>44852</v>
      </c>
      <c r="B704">
        <v>5.0788037326188196E-4</v>
      </c>
      <c r="C704">
        <v>4.9844370312146502E-4</v>
      </c>
      <c r="D704">
        <v>5.0788037326188196E-4</v>
      </c>
      <c r="E704">
        <v>5.1471091395427493E-4</v>
      </c>
      <c r="F704">
        <v>5.6698227882345797E-4</v>
      </c>
      <c r="G704">
        <v>6.1606384830148464E-4</v>
      </c>
      <c r="H704">
        <v>6.7236858353658668E-4</v>
      </c>
      <c r="I704">
        <v>8.8618206080082196E-4</v>
      </c>
      <c r="J704">
        <v>5.0788037326188196E-4</v>
      </c>
      <c r="K704">
        <v>4.6996346903394048E-4</v>
      </c>
      <c r="L704">
        <v>6.7133016484266506E-4</v>
      </c>
      <c r="M704">
        <v>-1.2817834867840938E-3</v>
      </c>
      <c r="N704">
        <v>3.7497658782024157E-3</v>
      </c>
      <c r="O704">
        <v>-6.1019000113438082E-4</v>
      </c>
      <c r="P704">
        <v>-4.4657481740761895E-4</v>
      </c>
      <c r="Q704">
        <v>6.4668971459047597E-4</v>
      </c>
      <c r="R704">
        <v>5.0788037326188196E-4</v>
      </c>
      <c r="S704">
        <v>1.6679341966653771E-2</v>
      </c>
      <c r="T704">
        <v>5.0788037326188196E-4</v>
      </c>
      <c r="U704">
        <v>5.0788037326188196E-4</v>
      </c>
      <c r="V704">
        <v>1.1432128451134504E-2</v>
      </c>
      <c r="W704">
        <v>1.8562329390354737E-2</v>
      </c>
    </row>
    <row r="705" spans="1:23">
      <c r="A705" s="705">
        <v>44853</v>
      </c>
      <c r="B705">
        <v>5.0788037326188196E-4</v>
      </c>
      <c r="C705">
        <v>5.6363301024875412E-4</v>
      </c>
      <c r="D705">
        <v>5.0788037326188196E-4</v>
      </c>
      <c r="E705">
        <v>4.9263915817188142E-4</v>
      </c>
      <c r="F705">
        <v>1.1091877435303044E-3</v>
      </c>
      <c r="G705">
        <v>5.5881143123182042E-4</v>
      </c>
      <c r="H705">
        <v>4.1272531190461592E-6</v>
      </c>
      <c r="I705">
        <v>6.0459019723912988E-4</v>
      </c>
      <c r="J705">
        <v>5.0788037326188196E-4</v>
      </c>
      <c r="K705">
        <v>3.4623943633560472E-4</v>
      </c>
      <c r="L705">
        <v>7.6997418836532994E-4</v>
      </c>
      <c r="M705">
        <v>3.6432847317151573E-3</v>
      </c>
      <c r="N705">
        <v>1.8861948438779752E-3</v>
      </c>
      <c r="O705">
        <v>2.365714934360108E-3</v>
      </c>
      <c r="P705">
        <v>2.2946113911708199E-3</v>
      </c>
      <c r="Q705">
        <v>1.0123379389441745E-3</v>
      </c>
      <c r="R705">
        <v>5.0788037326188196E-4</v>
      </c>
      <c r="S705">
        <v>1.4252122270308476E-3</v>
      </c>
      <c r="T705">
        <v>5.0788037326188196E-4</v>
      </c>
      <c r="U705">
        <v>5.0788037326188196E-4</v>
      </c>
      <c r="V705">
        <v>-5.9083931229911846E-3</v>
      </c>
      <c r="W705">
        <v>3.662676433803691E-3</v>
      </c>
    </row>
    <row r="706" spans="1:23">
      <c r="A706" s="705">
        <v>44854</v>
      </c>
      <c r="B706">
        <v>5.0788037326188196E-4</v>
      </c>
      <c r="C706">
        <v>4.9380294756540266E-4</v>
      </c>
      <c r="D706">
        <v>5.0788037326188196E-4</v>
      </c>
      <c r="E706">
        <v>4.8595678997043201E-4</v>
      </c>
      <c r="F706">
        <v>5.3539956443171555E-4</v>
      </c>
      <c r="G706">
        <v>5.4395852431921021E-4</v>
      </c>
      <c r="H706">
        <v>5.5428780620503382E-4</v>
      </c>
      <c r="I706">
        <v>5.3727859322649785E-4</v>
      </c>
      <c r="J706">
        <v>5.0788037326188196E-4</v>
      </c>
      <c r="K706">
        <v>4.7919081942970898E-4</v>
      </c>
      <c r="L706">
        <v>5.3725580275210127E-4</v>
      </c>
      <c r="M706">
        <v>3.1790468940384731E-3</v>
      </c>
      <c r="N706">
        <v>-3.3183390471425156E-4</v>
      </c>
      <c r="O706">
        <v>2.5291413187737977E-3</v>
      </c>
      <c r="P706">
        <v>6.7205809454873311E-4</v>
      </c>
      <c r="Q706">
        <v>3.6384986276338793E-5</v>
      </c>
      <c r="R706">
        <v>5.0788037326188196E-4</v>
      </c>
      <c r="S706">
        <v>3.6618027496595484E-3</v>
      </c>
      <c r="T706">
        <v>5.0788037326188196E-4</v>
      </c>
      <c r="U706">
        <v>5.0788037326188196E-4</v>
      </c>
      <c r="V706">
        <v>-7.4378432144172058E-3</v>
      </c>
      <c r="W706">
        <v>4.8954161103695881E-3</v>
      </c>
    </row>
    <row r="707" spans="1:23">
      <c r="A707" s="705">
        <v>44855</v>
      </c>
      <c r="B707">
        <v>5.0788037326188196E-4</v>
      </c>
      <c r="C707">
        <v>5.1472838113642005E-4</v>
      </c>
      <c r="D707">
        <v>5.0788037326188196E-4</v>
      </c>
      <c r="E707">
        <v>4.8572075067365716E-4</v>
      </c>
      <c r="F707">
        <v>5.5077519411339537E-4</v>
      </c>
      <c r="G707">
        <v>5.6017745999148438E-4</v>
      </c>
      <c r="H707">
        <v>5.5439323640249505E-4</v>
      </c>
      <c r="I707">
        <v>5.4048600325806717E-4</v>
      </c>
      <c r="J707">
        <v>5.0788037326188196E-4</v>
      </c>
      <c r="K707">
        <v>4.0594153850692649E-4</v>
      </c>
      <c r="L707">
        <v>4.8414838251065184E-4</v>
      </c>
      <c r="M707">
        <v>2.365447759099748E-3</v>
      </c>
      <c r="N707">
        <v>7.9152589773934245E-4</v>
      </c>
      <c r="O707">
        <v>-3.495324591527571E-3</v>
      </c>
      <c r="P707">
        <v>-1.3072620041693073E-3</v>
      </c>
      <c r="Q707">
        <v>-4.6485815546704057E-4</v>
      </c>
      <c r="R707">
        <v>5.0788037326188196E-4</v>
      </c>
      <c r="S707">
        <v>1.8701543443580881E-2</v>
      </c>
      <c r="T707">
        <v>5.0788037326188196E-4</v>
      </c>
      <c r="U707">
        <v>5.0788037326188196E-4</v>
      </c>
      <c r="V707">
        <v>2.4268997051922314E-2</v>
      </c>
      <c r="W707">
        <v>3.1266607617360442E-2</v>
      </c>
    </row>
    <row r="708" spans="1:23">
      <c r="A708" s="705">
        <v>44858</v>
      </c>
      <c r="B708">
        <v>5.0788037326188196E-4</v>
      </c>
      <c r="C708">
        <v>5.1446357213502658E-4</v>
      </c>
      <c r="D708">
        <v>5.0788037326188196E-4</v>
      </c>
      <c r="E708">
        <v>5.0577534073048547E-4</v>
      </c>
      <c r="F708">
        <v>5.5309446344020685E-4</v>
      </c>
      <c r="G708">
        <v>5.7174773908763576E-4</v>
      </c>
      <c r="H708">
        <v>3.4836511632518885E-4</v>
      </c>
      <c r="I708">
        <v>5.2183003893269131E-4</v>
      </c>
      <c r="J708">
        <v>5.0788037326188196E-4</v>
      </c>
      <c r="K708">
        <v>7.7522643561778182E-4</v>
      </c>
      <c r="L708">
        <v>5.417811578416476E-4</v>
      </c>
      <c r="M708">
        <v>1.4821954007260274E-4</v>
      </c>
      <c r="N708">
        <v>-1.9926184249750012E-3</v>
      </c>
      <c r="O708">
        <v>-9.4248359670634496E-4</v>
      </c>
      <c r="P708">
        <v>3.6259692731717141E-3</v>
      </c>
      <c r="Q708">
        <v>-1.9572316750748886E-4</v>
      </c>
      <c r="R708">
        <v>5.0788037326188196E-4</v>
      </c>
      <c r="S708">
        <v>-2.0354479330232045E-2</v>
      </c>
      <c r="T708">
        <v>5.0788037326188196E-4</v>
      </c>
      <c r="U708">
        <v>5.0788037326188196E-4</v>
      </c>
      <c r="V708">
        <v>1.1737765703586645E-2</v>
      </c>
      <c r="W708">
        <v>-3.6846173666580828E-2</v>
      </c>
    </row>
    <row r="709" spans="1:23">
      <c r="A709" s="705">
        <v>44859</v>
      </c>
      <c r="B709">
        <v>5.0788037326188196E-4</v>
      </c>
      <c r="C709">
        <v>5.1598068322000756E-4</v>
      </c>
      <c r="D709">
        <v>5.0788037326188196E-4</v>
      </c>
      <c r="E709">
        <v>4.9463763341606182E-4</v>
      </c>
      <c r="F709">
        <v>5.371090726076222E-4</v>
      </c>
      <c r="G709">
        <v>6.8557326858109668E-4</v>
      </c>
      <c r="H709">
        <v>6.1365090969922598E-4</v>
      </c>
      <c r="I709">
        <v>5.4064322168456691E-4</v>
      </c>
      <c r="J709">
        <v>5.0788037326188196E-4</v>
      </c>
      <c r="K709">
        <v>4.0989084249232199E-4</v>
      </c>
      <c r="L709">
        <v>5.6202550430173304E-4</v>
      </c>
      <c r="M709">
        <v>-4.4470469687774017E-4</v>
      </c>
      <c r="N709">
        <v>-6.5172795019782237E-3</v>
      </c>
      <c r="O709">
        <v>-2.102926045596476E-3</v>
      </c>
      <c r="P709">
        <v>-2.3109268143850503E-3</v>
      </c>
      <c r="Q709">
        <v>5.8241514360379831E-4</v>
      </c>
      <c r="R709">
        <v>5.0788037326188196E-4</v>
      </c>
      <c r="S709">
        <v>-1.1649666754816823E-2</v>
      </c>
      <c r="T709">
        <v>5.0788037326188196E-4</v>
      </c>
      <c r="U709">
        <v>5.0788037326188196E-4</v>
      </c>
      <c r="V709">
        <v>1.669253566701645E-2</v>
      </c>
      <c r="W709">
        <v>-1.4802924915284454E-2</v>
      </c>
    </row>
    <row r="710" spans="1:23">
      <c r="A710" s="705">
        <v>44860</v>
      </c>
      <c r="B710">
        <v>5.0788037326188196E-4</v>
      </c>
      <c r="C710">
        <v>5.1803727437294E-4</v>
      </c>
      <c r="D710">
        <v>5.0788037326188196E-4</v>
      </c>
      <c r="E710">
        <v>4.8944915710924519E-4</v>
      </c>
      <c r="F710">
        <v>5.7205782493530144E-4</v>
      </c>
      <c r="G710">
        <v>5.8883300946410699E-4</v>
      </c>
      <c r="H710">
        <v>6.7546695772158216E-4</v>
      </c>
      <c r="I710">
        <v>5.696535843857653E-4</v>
      </c>
      <c r="J710">
        <v>5.0788037326188196E-4</v>
      </c>
      <c r="K710">
        <v>4.7451129863396169E-4</v>
      </c>
      <c r="L710">
        <v>8.7226739404644427E-4</v>
      </c>
      <c r="M710">
        <v>3.3786380011191497E-4</v>
      </c>
      <c r="N710">
        <v>-6.6275907364842235E-3</v>
      </c>
      <c r="O710">
        <v>-4.3266942737841818E-3</v>
      </c>
      <c r="P710">
        <v>-2.1481211565966829E-3</v>
      </c>
      <c r="Q710">
        <v>6.9786296781180202E-3</v>
      </c>
      <c r="R710">
        <v>5.0788037326188196E-4</v>
      </c>
      <c r="S710">
        <v>-2.0541140199890839E-2</v>
      </c>
      <c r="T710">
        <v>5.0788037326188196E-4</v>
      </c>
      <c r="U710">
        <v>5.0788037326188196E-4</v>
      </c>
      <c r="V710">
        <v>-6.8659379879545401E-3</v>
      </c>
      <c r="W710">
        <v>-1.5387400434467846E-2</v>
      </c>
    </row>
    <row r="711" spans="1:23">
      <c r="A711" s="705">
        <v>44861</v>
      </c>
      <c r="B711">
        <v>5.0788037326188196E-4</v>
      </c>
      <c r="C711">
        <v>5.1320345901606501E-4</v>
      </c>
      <c r="D711">
        <v>5.0788037326188196E-4</v>
      </c>
      <c r="E711">
        <v>4.9168046995751169E-4</v>
      </c>
      <c r="F711">
        <v>5.5173588223622616E-4</v>
      </c>
      <c r="G711">
        <v>3.9276365908125221E-4</v>
      </c>
      <c r="H711">
        <v>1.5640499014235587E-4</v>
      </c>
      <c r="I711">
        <v>7.5015498768293831E-4</v>
      </c>
      <c r="J711">
        <v>5.0788037326188196E-4</v>
      </c>
      <c r="K711">
        <v>-5.5305463133925592E-5</v>
      </c>
      <c r="L711">
        <v>6.5881691022573463E-4</v>
      </c>
      <c r="M711">
        <v>5.6139686820035894E-3</v>
      </c>
      <c r="N711">
        <v>7.5679744474710375E-4</v>
      </c>
      <c r="O711">
        <v>-9.9791549424932402E-4</v>
      </c>
      <c r="P711">
        <v>2.8317723145367957E-3</v>
      </c>
      <c r="Q711">
        <v>-1.021609449223182E-2</v>
      </c>
      <c r="R711">
        <v>5.0788037326188196E-4</v>
      </c>
      <c r="S711">
        <v>2.9676120488338009E-2</v>
      </c>
      <c r="T711">
        <v>5.0788037326188196E-4</v>
      </c>
      <c r="U711">
        <v>5.0788037326188196E-4</v>
      </c>
      <c r="V711">
        <v>-5.3988796600347166E-3</v>
      </c>
      <c r="W711">
        <v>1.1215296929582674E-2</v>
      </c>
    </row>
    <row r="712" spans="1:23">
      <c r="A712" s="705">
        <v>44862</v>
      </c>
      <c r="B712">
        <v>5.0788037326188196E-4</v>
      </c>
      <c r="C712">
        <v>5.183542415252429E-4</v>
      </c>
      <c r="D712">
        <v>5.0788037326188196E-4</v>
      </c>
      <c r="E712">
        <v>4.9292056422123309E-4</v>
      </c>
      <c r="F712">
        <v>5.5214948172754852E-4</v>
      </c>
      <c r="G712">
        <v>6.5478825438991528E-4</v>
      </c>
      <c r="H712">
        <v>9.2223360782228703E-4</v>
      </c>
      <c r="I712">
        <v>5.630659386206549E-4</v>
      </c>
      <c r="J712">
        <v>5.0788037326188196E-4</v>
      </c>
      <c r="K712">
        <v>4.0076890242479735E-4</v>
      </c>
      <c r="L712">
        <v>4.5273048017446804E-4</v>
      </c>
      <c r="M712">
        <v>-4.5245890758838225E-4</v>
      </c>
      <c r="N712">
        <v>1.9046000299707266E-3</v>
      </c>
      <c r="O712">
        <v>3.0686136291997457E-3</v>
      </c>
      <c r="P712">
        <v>1.6905640232118824E-3</v>
      </c>
      <c r="Q712">
        <v>1.4647333134518714E-3</v>
      </c>
      <c r="R712">
        <v>5.0788037326188196E-4</v>
      </c>
      <c r="S712">
        <v>2.2783893826765489E-3</v>
      </c>
      <c r="T712">
        <v>5.0788037326188196E-4</v>
      </c>
      <c r="U712">
        <v>5.0788037326188196E-4</v>
      </c>
      <c r="V712">
        <v>2.5113460758058093E-2</v>
      </c>
      <c r="W712">
        <v>2.7272727272727337E-2</v>
      </c>
    </row>
    <row r="713" spans="1:23">
      <c r="A713" s="705">
        <v>44865</v>
      </c>
      <c r="B713">
        <v>5.0788037326188196E-4</v>
      </c>
      <c r="C713">
        <v>5.0935043402611235E-4</v>
      </c>
      <c r="D713">
        <v>5.0788037326188196E-4</v>
      </c>
      <c r="E713">
        <v>5.4846186314128076E-4</v>
      </c>
      <c r="F713">
        <v>5.7322935922998752E-4</v>
      </c>
      <c r="G713">
        <v>4.7859111202974702E-4</v>
      </c>
      <c r="H713">
        <v>4.173157674229877E-4</v>
      </c>
      <c r="I713">
        <v>5.8170721995076669E-4</v>
      </c>
      <c r="J713">
        <v>5.0788037326188196E-4</v>
      </c>
      <c r="K713">
        <v>2.34595124546777E-3</v>
      </c>
      <c r="L713">
        <v>6.983042665702488E-4</v>
      </c>
      <c r="M713">
        <v>3.6370187342393834E-4</v>
      </c>
      <c r="N713">
        <v>8.2364416169047328E-3</v>
      </c>
      <c r="O713">
        <v>1.897177716126075E-3</v>
      </c>
      <c r="P713">
        <v>2.3082472977797863E-3</v>
      </c>
      <c r="Q713">
        <v>4.269271677457942E-3</v>
      </c>
      <c r="R713">
        <v>5.0788037326188196E-4</v>
      </c>
      <c r="S713">
        <v>2.9986455997579764E-2</v>
      </c>
      <c r="T713">
        <v>5.0788037326188196E-4</v>
      </c>
      <c r="U713">
        <v>5.0788037326188196E-4</v>
      </c>
      <c r="V713">
        <v>-6.0204124342697618E-3</v>
      </c>
      <c r="W713">
        <v>-7.5221238938052437E-3</v>
      </c>
    </row>
    <row r="714" spans="1:23">
      <c r="A714" s="705">
        <v>44866</v>
      </c>
      <c r="B714">
        <v>5.0788037326188196E-4</v>
      </c>
      <c r="C714">
        <v>5.3041593494640438E-4</v>
      </c>
      <c r="D714">
        <v>5.0788037326188196E-4</v>
      </c>
      <c r="E714">
        <v>0</v>
      </c>
      <c r="F714">
        <v>0</v>
      </c>
      <c r="G714">
        <v>0</v>
      </c>
      <c r="H714">
        <v>7.1633296701589799E-4</v>
      </c>
      <c r="I714">
        <v>0</v>
      </c>
      <c r="J714">
        <v>5.0788037326188196E-4</v>
      </c>
      <c r="K714">
        <v>0</v>
      </c>
      <c r="L714">
        <v>0</v>
      </c>
      <c r="M714">
        <v>0</v>
      </c>
      <c r="N714">
        <v>0</v>
      </c>
      <c r="O714">
        <v>0</v>
      </c>
      <c r="P714">
        <v>0</v>
      </c>
      <c r="Q714">
        <v>0</v>
      </c>
      <c r="R714">
        <v>5.0788037326188196E-4</v>
      </c>
      <c r="S714">
        <v>0</v>
      </c>
      <c r="T714">
        <v>5.0788037326188196E-4</v>
      </c>
      <c r="U714">
        <v>5.0788037326188196E-4</v>
      </c>
      <c r="V714">
        <v>0</v>
      </c>
      <c r="W714">
        <v>5.8849754792686948E-3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0D538-B7AB-4B07-8E15-240C8D8389E4}">
  <sheetPr codeName="Sheet1"/>
  <dimension ref="A2:I714"/>
  <sheetViews>
    <sheetView workbookViewId="0">
      <selection activeCell="H3" sqref="H3"/>
    </sheetView>
  </sheetViews>
  <sheetFormatPr defaultRowHeight="18.75"/>
  <cols>
    <col min="8" max="8" width="9.796875" customWidth="1"/>
  </cols>
  <sheetData>
    <row r="2" spans="1:9">
      <c r="B2" t="s">
        <v>2591</v>
      </c>
      <c r="C2" t="s">
        <v>2528</v>
      </c>
      <c r="D2" t="s">
        <v>2529</v>
      </c>
      <c r="E2" t="s">
        <v>2530</v>
      </c>
      <c r="F2" t="s">
        <v>2531</v>
      </c>
      <c r="G2" t="s">
        <v>2532</v>
      </c>
      <c r="H2" t="s">
        <v>2533</v>
      </c>
      <c r="I2" t="s">
        <v>64</v>
      </c>
    </row>
    <row r="3" spans="1:9">
      <c r="A3" s="705">
        <v>43832</v>
      </c>
      <c r="B3">
        <v>1.582649434877602E-4</v>
      </c>
      <c r="C3">
        <v>3.293664790727791E-4</v>
      </c>
      <c r="D3">
        <v>5.0732736981593527E-4</v>
      </c>
      <c r="E3">
        <v>4.1517170823081265E-3</v>
      </c>
      <c r="F3">
        <v>7.0020806639936595E-4</v>
      </c>
      <c r="G3">
        <v>6.0274007695161483E-3</v>
      </c>
      <c r="H3" s="760">
        <v>-3.5470247237929815E-4</v>
      </c>
      <c r="I3">
        <v>1.7088558920153041E-4</v>
      </c>
    </row>
    <row r="4" spans="1:9">
      <c r="A4" s="705">
        <v>43833</v>
      </c>
      <c r="B4">
        <v>3.6878261655570732E-4</v>
      </c>
      <c r="C4">
        <v>6.5884144042338555E-4</v>
      </c>
      <c r="D4">
        <v>1.0149121206921574E-3</v>
      </c>
      <c r="E4">
        <v>2.3509861660624409E-3</v>
      </c>
      <c r="F4">
        <v>1.1878636287494526E-3</v>
      </c>
      <c r="G4">
        <v>5.6431245452102097E-3</v>
      </c>
      <c r="H4">
        <v>-3.5689790210615691E-3</v>
      </c>
      <c r="I4">
        <v>3.4180038028774895E-4</v>
      </c>
    </row>
    <row r="5" spans="1:9">
      <c r="A5" s="705">
        <v>43836</v>
      </c>
      <c r="B5">
        <v>7.2826656375091225E-4</v>
      </c>
      <c r="C5">
        <v>9.8842491978179403E-4</v>
      </c>
      <c r="D5">
        <v>1.5227543832048163E-3</v>
      </c>
      <c r="E5">
        <v>1.7822955899615689E-3</v>
      </c>
      <c r="F5">
        <v>1.3419296350065668E-3</v>
      </c>
      <c r="G5">
        <v>3.4820973154485735E-3</v>
      </c>
      <c r="H5">
        <v>-5.3328598136797023E-3</v>
      </c>
      <c r="I5">
        <v>5.1274437824866403E-4</v>
      </c>
    </row>
    <row r="6" spans="1:9">
      <c r="A6" s="705">
        <v>43837</v>
      </c>
      <c r="B6">
        <v>9.3583975581990053E-4</v>
      </c>
      <c r="C6">
        <v>1.3181169528904135E-3</v>
      </c>
      <c r="D6">
        <v>2.030854287996986E-3</v>
      </c>
      <c r="E6">
        <v>1.69626573401227E-3</v>
      </c>
      <c r="F6">
        <v>1.9948208215680996E-3</v>
      </c>
      <c r="G6">
        <v>3.8393341053961638E-3</v>
      </c>
      <c r="H6">
        <v>-8.5188216168322617E-3</v>
      </c>
      <c r="I6">
        <v>6.8371758807539429E-4</v>
      </c>
    </row>
    <row r="7" spans="1:9">
      <c r="A7" s="705">
        <v>43838</v>
      </c>
      <c r="B7">
        <v>1.1634063605323597E-3</v>
      </c>
      <c r="C7">
        <v>1.6479175755030884E-3</v>
      </c>
      <c r="D7">
        <v>2.5392119657774437E-3</v>
      </c>
      <c r="E7">
        <v>1.0671193151567948E-3</v>
      </c>
      <c r="F7">
        <v>2.7792976380391909E-3</v>
      </c>
      <c r="G7">
        <v>3.1431387014815293E-3</v>
      </c>
      <c r="H7">
        <v>5.4082626488365371E-3</v>
      </c>
      <c r="I7">
        <v>8.5472001475972448E-4</v>
      </c>
    </row>
    <row r="8" spans="1:9">
      <c r="A8" s="705">
        <v>43839</v>
      </c>
      <c r="B8">
        <v>1.3656314042602702E-3</v>
      </c>
      <c r="C8">
        <v>1.9778268233856533E-3</v>
      </c>
      <c r="D8">
        <v>3.0478275473213579E-3</v>
      </c>
      <c r="E8">
        <v>1.9983188824590492E-3</v>
      </c>
      <c r="F8">
        <v>2.9649769784800828E-3</v>
      </c>
      <c r="G8">
        <v>2.9017014458043722E-3</v>
      </c>
      <c r="H8">
        <v>8.5554379121368651E-3</v>
      </c>
      <c r="I8">
        <v>1.0257516632945496E-3</v>
      </c>
    </row>
    <row r="9" spans="1:9">
      <c r="A9" s="705">
        <v>43840</v>
      </c>
      <c r="B9">
        <v>1.5642927514745164E-3</v>
      </c>
      <c r="C9">
        <v>2.3078447323154894E-3</v>
      </c>
      <c r="D9">
        <v>3.5567011634705104E-3</v>
      </c>
      <c r="E9">
        <v>2.5083190465462479E-3</v>
      </c>
      <c r="F9">
        <v>3.7205797458463863E-3</v>
      </c>
      <c r="G9">
        <v>2.9900903704511705E-3</v>
      </c>
      <c r="H9">
        <v>-2.2179164879476687E-4</v>
      </c>
      <c r="I9">
        <v>1.1968125386734307E-3</v>
      </c>
    </row>
    <row r="10" spans="1:9">
      <c r="A10" s="705">
        <v>43843</v>
      </c>
      <c r="B10">
        <v>1.81203541720798E-3</v>
      </c>
      <c r="C10">
        <v>2.6379713380821901E-3</v>
      </c>
      <c r="D10">
        <v>4.0658329451328523E-3</v>
      </c>
      <c r="E10">
        <v>4.1193614916223975E-3</v>
      </c>
      <c r="F10">
        <v>6.8611422433595415E-3</v>
      </c>
      <c r="G10">
        <v>6.8643100741065943E-3</v>
      </c>
      <c r="H10">
        <v>2.546569919521291E-3</v>
      </c>
      <c r="I10">
        <v>1.3679026458908172E-3</v>
      </c>
    </row>
    <row r="11" spans="1:9">
      <c r="A11" s="705">
        <v>43844</v>
      </c>
      <c r="B11">
        <v>2.0213512500293351E-3</v>
      </c>
      <c r="C11">
        <v>2.9682066764866732E-3</v>
      </c>
      <c r="D11">
        <v>4.5752230232829483E-3</v>
      </c>
      <c r="E11">
        <v>4.7705487315521378E-3</v>
      </c>
      <c r="F11">
        <v>7.5303303850793313E-3</v>
      </c>
      <c r="G11">
        <v>7.6717937837957884E-3</v>
      </c>
      <c r="H11">
        <v>1.4777971325422579E-2</v>
      </c>
      <c r="I11">
        <v>1.5390219899420465E-3</v>
      </c>
    </row>
    <row r="12" spans="1:9">
      <c r="A12" s="705">
        <v>43845</v>
      </c>
      <c r="B12">
        <v>2.2880807150169602E-3</v>
      </c>
      <c r="C12">
        <v>3.298550783341847E-3</v>
      </c>
      <c r="D12">
        <v>5.0848715289615321E-3</v>
      </c>
      <c r="E12">
        <v>3.6571681886996554E-3</v>
      </c>
      <c r="F12">
        <v>9.4154977936031781E-3</v>
      </c>
      <c r="G12">
        <v>5.2080486192194186E-3</v>
      </c>
      <c r="H12">
        <v>1.7056728192075488E-2</v>
      </c>
      <c r="I12">
        <v>1.7101705758231223E-3</v>
      </c>
    </row>
    <row r="13" spans="1:9">
      <c r="A13" s="705">
        <v>43846</v>
      </c>
      <c r="B13">
        <v>2.5176619404190248E-3</v>
      </c>
      <c r="C13">
        <v>3.629003694472388E-3</v>
      </c>
      <c r="D13">
        <v>5.5947785932761729E-3</v>
      </c>
      <c r="E13">
        <v>2.951350419537091E-3</v>
      </c>
      <c r="F13">
        <v>9.8849746463760546E-3</v>
      </c>
      <c r="G13">
        <v>7.246974919603355E-3</v>
      </c>
      <c r="H13">
        <v>6.5052583073852421E-3</v>
      </c>
      <c r="I13">
        <v>1.8813484085311583E-3</v>
      </c>
    </row>
    <row r="14" spans="1:9">
      <c r="A14" s="705">
        <v>43847</v>
      </c>
      <c r="B14">
        <v>2.7254835659475951E-3</v>
      </c>
      <c r="C14">
        <v>3.9595654457147411E-3</v>
      </c>
      <c r="D14">
        <v>6.1049443474006093E-3</v>
      </c>
      <c r="E14">
        <v>4.9462956958985504E-3</v>
      </c>
      <c r="F14">
        <v>1.080353793016009E-2</v>
      </c>
      <c r="G14">
        <v>1.1749478517518508E-2</v>
      </c>
      <c r="H14">
        <v>1.755990020228726E-2</v>
      </c>
      <c r="I14">
        <v>2.0525554930639345E-3</v>
      </c>
    </row>
    <row r="15" spans="1:9">
      <c r="A15" s="705">
        <v>43850</v>
      </c>
      <c r="B15">
        <v>2.9504605437309372E-3</v>
      </c>
      <c r="C15">
        <v>4.2902360729171196E-3</v>
      </c>
      <c r="D15">
        <v>6.6153689225751933E-3</v>
      </c>
      <c r="E15">
        <v>5.4285239521614237E-3</v>
      </c>
      <c r="F15">
        <v>1.2577732321046531E-2</v>
      </c>
      <c r="G15">
        <v>1.271532252527563E-2</v>
      </c>
      <c r="H15">
        <v>2.5321770184688841E-2</v>
      </c>
      <c r="I15">
        <v>2.2237918344203411E-3</v>
      </c>
    </row>
    <row r="16" spans="1:9">
      <c r="A16" s="705">
        <v>43851</v>
      </c>
      <c r="B16">
        <v>3.1486919069894093E-3</v>
      </c>
      <c r="C16">
        <v>4.6210156119397272E-3</v>
      </c>
      <c r="D16">
        <v>7.1260524501071121E-3</v>
      </c>
      <c r="E16">
        <v>1.9801887321371225E-3</v>
      </c>
      <c r="F16">
        <v>1.3798165078280356E-2</v>
      </c>
      <c r="G16">
        <v>8.6204719520226458E-3</v>
      </c>
      <c r="H16">
        <v>1.6394858421662217E-2</v>
      </c>
      <c r="I16">
        <v>2.3950574375997125E-3</v>
      </c>
    </row>
    <row r="17" spans="1:9">
      <c r="A17" s="705">
        <v>43852</v>
      </c>
      <c r="B17">
        <v>3.42204686550307E-3</v>
      </c>
      <c r="C17">
        <v>4.951904098654536E-3</v>
      </c>
      <c r="D17">
        <v>7.6369950613697224E-3</v>
      </c>
      <c r="E17">
        <v>3.6869055813395502E-3</v>
      </c>
      <c r="F17">
        <v>1.5539413377315681E-2</v>
      </c>
      <c r="G17">
        <v>1.2937739632721046E-2</v>
      </c>
      <c r="H17">
        <v>-9.6452769419330675E-3</v>
      </c>
      <c r="I17">
        <v>2.566352307602715E-3</v>
      </c>
    </row>
    <row r="18" spans="1:9">
      <c r="A18" s="705">
        <v>43853</v>
      </c>
      <c r="B18">
        <v>3.6520441280747384E-3</v>
      </c>
      <c r="C18">
        <v>5.2829015689450642E-3</v>
      </c>
      <c r="D18">
        <v>8.1481968878034383E-3</v>
      </c>
      <c r="E18">
        <v>4.2089785317991346E-3</v>
      </c>
      <c r="F18">
        <v>1.555918657375166E-2</v>
      </c>
      <c r="G18">
        <v>1.5953568381776861E-2</v>
      </c>
      <c r="H18">
        <v>4.8338644148295806E-3</v>
      </c>
      <c r="I18">
        <v>2.7376764494304595E-3</v>
      </c>
    </row>
    <row r="19" spans="1:9">
      <c r="A19" s="705">
        <v>43854</v>
      </c>
      <c r="B19">
        <v>3.9398676513739961E-3</v>
      </c>
      <c r="C19">
        <v>5.6140080587070429E-3</v>
      </c>
      <c r="D19">
        <v>8.6596580609152873E-3</v>
      </c>
      <c r="E19">
        <v>1.8939570228166946E-3</v>
      </c>
      <c r="F19">
        <v>1.5727977678351879E-2</v>
      </c>
      <c r="G19">
        <v>1.3782054461884741E-2</v>
      </c>
      <c r="H19">
        <v>-7.2584130545917391E-3</v>
      </c>
      <c r="I19">
        <v>2.9090298680851667E-3</v>
      </c>
    </row>
    <row r="20" spans="1:9">
      <c r="A20" s="705">
        <v>43857</v>
      </c>
      <c r="B20">
        <v>4.1709324453189645E-3</v>
      </c>
      <c r="C20">
        <v>5.9452236038477491E-3</v>
      </c>
      <c r="D20">
        <v>9.1713787122786883E-3</v>
      </c>
      <c r="E20">
        <v>-3.4729932283565912E-3</v>
      </c>
      <c r="F20">
        <v>1.5886105754146174E-2</v>
      </c>
      <c r="G20">
        <v>6.0259696678437447E-3</v>
      </c>
      <c r="H20">
        <v>-8.2900465440909343E-3</v>
      </c>
      <c r="I20">
        <v>3.0804125685697237E-3</v>
      </c>
    </row>
    <row r="21" spans="1:9">
      <c r="A21" s="705">
        <v>43858</v>
      </c>
      <c r="B21">
        <v>4.3707401409602831E-3</v>
      </c>
      <c r="C21">
        <v>6.2765482402864503E-3</v>
      </c>
      <c r="D21">
        <v>9.6833589735343395E-3</v>
      </c>
      <c r="E21">
        <v>1.0596032926368792E-4</v>
      </c>
      <c r="F21">
        <v>1.7743410324267295E-2</v>
      </c>
      <c r="G21">
        <v>1.1170802155268333E-2</v>
      </c>
      <c r="H21">
        <v>-2.2037931530604071E-2</v>
      </c>
      <c r="I21">
        <v>3.2518245558881276E-3</v>
      </c>
    </row>
    <row r="22" spans="1:9">
      <c r="A22" s="705">
        <v>43859</v>
      </c>
      <c r="B22">
        <v>4.6024959027932688E-3</v>
      </c>
      <c r="C22">
        <v>6.6079820039539605E-3</v>
      </c>
      <c r="D22">
        <v>1.0195598976389331E-2</v>
      </c>
      <c r="E22">
        <v>-9.7161302915038661E-4</v>
      </c>
      <c r="F22">
        <v>1.705772267833483E-2</v>
      </c>
      <c r="G22">
        <v>9.1914511565267532E-3</v>
      </c>
      <c r="H22">
        <v>-1.1654596398368411E-2</v>
      </c>
      <c r="I22">
        <v>3.4232658350448197E-3</v>
      </c>
    </row>
    <row r="23" spans="1:9">
      <c r="A23" s="705">
        <v>43860</v>
      </c>
      <c r="B23">
        <v>4.773156503940168E-3</v>
      </c>
      <c r="C23">
        <v>6.939524930793306E-3</v>
      </c>
      <c r="D23">
        <v>1.0708098852617587E-2</v>
      </c>
      <c r="E23">
        <v>-1.6916383571582427E-3</v>
      </c>
      <c r="F23">
        <v>1.7673244417566902E-2</v>
      </c>
      <c r="G23">
        <v>9.2561749385371428E-3</v>
      </c>
      <c r="H23">
        <v>-4.8986265579078481E-3</v>
      </c>
      <c r="I23">
        <v>3.5947364110455737E-3</v>
      </c>
    </row>
    <row r="24" spans="1:9">
      <c r="A24" s="705">
        <v>43861</v>
      </c>
      <c r="B24">
        <v>4.9948152875491925E-3</v>
      </c>
      <c r="C24">
        <v>7.2711770567590595E-3</v>
      </c>
      <c r="D24">
        <v>1.1220858734060091E-2</v>
      </c>
      <c r="E24">
        <v>-2.9999939645735108E-3</v>
      </c>
      <c r="F24">
        <v>1.924644375928386E-2</v>
      </c>
      <c r="G24">
        <v>5.6340327357413678E-3</v>
      </c>
      <c r="H24">
        <v>-4.6570679714712515E-3</v>
      </c>
      <c r="I24">
        <v>3.7662362888968293E-3</v>
      </c>
    </row>
    <row r="25" spans="1:9">
      <c r="A25" s="705">
        <v>43864</v>
      </c>
      <c r="B25">
        <v>5.2563844186259701E-3</v>
      </c>
      <c r="C25">
        <v>7.6466670245902701E-3</v>
      </c>
      <c r="D25">
        <v>1.173387875262466E-2</v>
      </c>
      <c r="E25">
        <v>-3.2311566572741368E-3</v>
      </c>
      <c r="F25">
        <v>1.9740420798159075E-2</v>
      </c>
      <c r="G25">
        <v>9.2906523857967382E-3</v>
      </c>
      <c r="H25">
        <v>-9.341291560101439E-3</v>
      </c>
      <c r="I25">
        <v>3.9377654736056922E-3</v>
      </c>
    </row>
    <row r="26" spans="1:9">
      <c r="A26" s="705">
        <v>43865</v>
      </c>
      <c r="B26">
        <v>5.455439035541243E-3</v>
      </c>
      <c r="C26">
        <v>8.0222969673549027E-3</v>
      </c>
      <c r="D26">
        <v>1.2247159040285949E-2</v>
      </c>
      <c r="E26">
        <v>-1.8872431784461297E-3</v>
      </c>
      <c r="F26">
        <v>1.9904820527763656E-2</v>
      </c>
      <c r="G26">
        <v>1.114245892653587E-2</v>
      </c>
      <c r="H26">
        <v>-1.7478948262876548E-2</v>
      </c>
      <c r="I26">
        <v>4.1093239701803785E-3</v>
      </c>
    </row>
    <row r="27" spans="1:9">
      <c r="A27" s="705">
        <v>43866</v>
      </c>
      <c r="B27">
        <v>5.6612544207004234E-3</v>
      </c>
      <c r="C27">
        <v>8.3980669372327732E-3</v>
      </c>
      <c r="D27">
        <v>1.2760699729085445E-2</v>
      </c>
      <c r="E27">
        <v>1.5613136096679359E-3</v>
      </c>
      <c r="F27">
        <v>2.0453099153356469E-2</v>
      </c>
      <c r="G27">
        <v>1.2475543365208175E-2</v>
      </c>
      <c r="H27">
        <v>-1.9516116856000298E-2</v>
      </c>
      <c r="I27">
        <v>4.2809117836297705E-3</v>
      </c>
    </row>
    <row r="28" spans="1:9">
      <c r="A28" s="705">
        <v>43867</v>
      </c>
      <c r="B28">
        <v>5.829357776266475E-3</v>
      </c>
      <c r="C28">
        <v>8.7739769864230155E-3</v>
      </c>
      <c r="D28">
        <v>1.3274500951131918E-2</v>
      </c>
      <c r="E28">
        <v>2.4077888970612804E-3</v>
      </c>
      <c r="F28">
        <v>2.1121751136609523E-2</v>
      </c>
      <c r="G28">
        <v>9.470119964032131E-3</v>
      </c>
      <c r="H28">
        <v>-7.0781701370581374E-4</v>
      </c>
      <c r="I28">
        <v>4.4429726838108863E-3</v>
      </c>
    </row>
    <row r="29" spans="1:9">
      <c r="A29" s="705">
        <v>43868</v>
      </c>
      <c r="B29">
        <v>6.020173802804063E-3</v>
      </c>
      <c r="C29">
        <v>9.1500271671443034E-3</v>
      </c>
      <c r="D29">
        <v>1.3788562838600971E-2</v>
      </c>
      <c r="E29">
        <v>9.7880784388615361E-4</v>
      </c>
      <c r="F29">
        <v>2.064938093281965E-2</v>
      </c>
      <c r="G29">
        <v>6.3037821906253289E-3</v>
      </c>
      <c r="H29">
        <v>6.5318002938734576E-3</v>
      </c>
      <c r="I29">
        <v>4.6050597357738532E-3</v>
      </c>
    </row>
    <row r="30" spans="1:9">
      <c r="A30" s="705">
        <v>43871</v>
      </c>
      <c r="B30">
        <v>6.1677968423914376E-3</v>
      </c>
      <c r="C30">
        <v>9.5262175316348507E-3</v>
      </c>
      <c r="D30">
        <v>1.4302885523735487E-2</v>
      </c>
      <c r="E30">
        <v>3.1938697497202462E-4</v>
      </c>
      <c r="F30">
        <v>2.003783276296689E-2</v>
      </c>
      <c r="G30">
        <v>2.8693301918958358E-3</v>
      </c>
      <c r="H30">
        <v>-2.9710928743199583E-3</v>
      </c>
      <c r="I30">
        <v>4.767172943738851E-3</v>
      </c>
    </row>
    <row r="31" spans="1:9">
      <c r="A31" s="705">
        <v>43872</v>
      </c>
      <c r="B31">
        <v>6.3603074925313585E-3</v>
      </c>
      <c r="C31">
        <v>9.9025481321524111E-3</v>
      </c>
      <c r="D31">
        <v>1.4817469138844963E-2</v>
      </c>
      <c r="E31">
        <v>3.8614493098643177E-3</v>
      </c>
      <c r="F31">
        <v>2.1619923217318204E-2</v>
      </c>
      <c r="G31">
        <v>9.9536209936916809E-3</v>
      </c>
      <c r="H31">
        <v>-8.5781101347204292E-3</v>
      </c>
      <c r="I31">
        <v>4.9293123119267257E-3</v>
      </c>
    </row>
    <row r="32" spans="1:9">
      <c r="A32" s="705">
        <v>43873</v>
      </c>
      <c r="B32">
        <v>6.5558291468386098E-3</v>
      </c>
      <c r="C32">
        <v>1.0279019020973834E-2</v>
      </c>
      <c r="D32">
        <v>1.5332313816306398E-2</v>
      </c>
      <c r="E32">
        <v>7.1750266828867204E-3</v>
      </c>
      <c r="F32">
        <v>2.1706124452690156E-2</v>
      </c>
      <c r="G32">
        <v>1.3409692125169403E-2</v>
      </c>
      <c r="H32">
        <v>-1.9943050751464186E-3</v>
      </c>
      <c r="I32">
        <v>5.0914778445587672E-3</v>
      </c>
    </row>
    <row r="33" spans="1:9">
      <c r="A33" s="705">
        <v>43874</v>
      </c>
      <c r="B33">
        <v>6.7436129115379106E-3</v>
      </c>
      <c r="C33">
        <v>1.0655630250395953E-2</v>
      </c>
      <c r="D33">
        <v>1.5847419688564068E-2</v>
      </c>
      <c r="E33">
        <v>7.397478897922749E-3</v>
      </c>
      <c r="F33">
        <v>2.2201675515763464E-2</v>
      </c>
      <c r="G33">
        <v>1.1237638567173081E-2</v>
      </c>
      <c r="H33">
        <v>1.1406666214108796E-4</v>
      </c>
      <c r="I33">
        <v>5.2536695458573757E-3</v>
      </c>
    </row>
    <row r="34" spans="1:9">
      <c r="A34" s="705">
        <v>43875</v>
      </c>
      <c r="B34">
        <v>6.9471062735400047E-3</v>
      </c>
      <c r="C34">
        <v>1.1032381872734698E-2</v>
      </c>
      <c r="D34">
        <v>1.6362786888129088E-2</v>
      </c>
      <c r="E34">
        <v>6.7022868296653382E-3</v>
      </c>
      <c r="F34">
        <v>2.343571531607691E-2</v>
      </c>
      <c r="G34">
        <v>9.6005119793844962E-3</v>
      </c>
      <c r="H34">
        <v>7.272676991018745E-3</v>
      </c>
      <c r="I34">
        <v>5.4158874200451734E-3</v>
      </c>
    </row>
    <row r="35" spans="1:9">
      <c r="A35" s="705">
        <v>43878</v>
      </c>
      <c r="B35">
        <v>7.1517625592258938E-3</v>
      </c>
      <c r="C35">
        <v>1.1409273940325537E-2</v>
      </c>
      <c r="D35">
        <v>1.687841554757985E-2</v>
      </c>
      <c r="E35">
        <v>7.6927565167932421E-3</v>
      </c>
      <c r="F35">
        <v>2.4494426649225298E-2</v>
      </c>
      <c r="G35">
        <v>1.3022092563996557E-2</v>
      </c>
      <c r="H35">
        <v>-5.9822877726929402E-3</v>
      </c>
      <c r="I35">
        <v>5.5781314713456709E-3</v>
      </c>
    </row>
    <row r="36" spans="1:9">
      <c r="A36" s="705">
        <v>43879</v>
      </c>
      <c r="B36">
        <v>7.3508020299954957E-3</v>
      </c>
      <c r="C36">
        <v>1.1786306505523925E-2</v>
      </c>
      <c r="D36">
        <v>1.7394305799562249E-2</v>
      </c>
      <c r="E36">
        <v>7.4708081536223325E-3</v>
      </c>
      <c r="F36">
        <v>2.4099573179604983E-2</v>
      </c>
      <c r="G36">
        <v>1.2332418713059345E-2</v>
      </c>
      <c r="H36">
        <v>-1.2275654859356666E-2</v>
      </c>
      <c r="I36">
        <v>5.7404017039832667E-3</v>
      </c>
    </row>
    <row r="37" spans="1:9">
      <c r="A37" s="705">
        <v>43880</v>
      </c>
      <c r="B37">
        <v>7.5525842755870265E-3</v>
      </c>
      <c r="C37">
        <v>1.2163479620704187E-2</v>
      </c>
      <c r="D37">
        <v>1.7910457776789235E-2</v>
      </c>
      <c r="E37">
        <v>9.533233230003324E-3</v>
      </c>
      <c r="F37">
        <v>2.4902970947744185E-2</v>
      </c>
      <c r="G37">
        <v>1.5526054092346309E-2</v>
      </c>
      <c r="H37">
        <v>-6.5713349559916256E-2</v>
      </c>
      <c r="I37">
        <v>5.9026981221828034E-3</v>
      </c>
    </row>
    <row r="38" spans="1:9">
      <c r="A38" s="705">
        <v>43881</v>
      </c>
      <c r="B38">
        <v>7.7467276984517497E-3</v>
      </c>
      <c r="C38">
        <v>1.2540793338260636E-2</v>
      </c>
      <c r="D38">
        <v>1.8426871612041262E-2</v>
      </c>
      <c r="E38">
        <v>6.346662906280276E-3</v>
      </c>
      <c r="F38">
        <v>2.4468238645059204E-2</v>
      </c>
      <c r="G38">
        <v>1.1399934734671158E-2</v>
      </c>
      <c r="H38">
        <v>-8.6237019502181544E-2</v>
      </c>
      <c r="I38">
        <v>6.06502073016979E-3</v>
      </c>
    </row>
    <row r="39" spans="1:9">
      <c r="A39" s="705">
        <v>43882</v>
      </c>
      <c r="B39">
        <v>7.9417396414820374E-3</v>
      </c>
      <c r="C39">
        <v>1.29182477106069E-2</v>
      </c>
      <c r="D39">
        <v>1.8943547438166064E-2</v>
      </c>
      <c r="E39">
        <v>3.9527675674779772E-3</v>
      </c>
      <c r="F39">
        <v>2.4664210479278248E-2</v>
      </c>
      <c r="G39">
        <v>8.4139320036467069E-3</v>
      </c>
      <c r="H39">
        <v>-7.7825994250486197E-2</v>
      </c>
      <c r="I39">
        <v>6.2273695321704015E-3</v>
      </c>
    </row>
    <row r="40" spans="1:9">
      <c r="A40" s="705">
        <v>43887</v>
      </c>
      <c r="B40">
        <v>8.1469326403507125E-3</v>
      </c>
      <c r="C40">
        <v>1.3295842790176149E-2</v>
      </c>
      <c r="D40">
        <v>1.9460485388078874E-2</v>
      </c>
      <c r="E40">
        <v>-5.1774077812425379E-3</v>
      </c>
      <c r="F40">
        <v>2.2660421341267112E-2</v>
      </c>
      <c r="G40">
        <v>-1.0032538568061189E-2</v>
      </c>
      <c r="H40">
        <v>-7.2186577638072458E-2</v>
      </c>
      <c r="I40">
        <v>6.3897445324117008E-3</v>
      </c>
    </row>
    <row r="41" spans="1:9">
      <c r="A41" s="705">
        <v>43888</v>
      </c>
      <c r="B41">
        <v>8.3601057002369306E-3</v>
      </c>
      <c r="C41">
        <v>1.367357862942109E-2</v>
      </c>
      <c r="D41">
        <v>1.9977685594762207E-2</v>
      </c>
      <c r="E41">
        <v>-9.3702228528611542E-3</v>
      </c>
      <c r="F41">
        <v>2.2734468151401455E-2</v>
      </c>
      <c r="G41">
        <v>-1.7317262692605806E-2</v>
      </c>
      <c r="H41">
        <v>-8.9097808266509926E-2</v>
      </c>
      <c r="I41">
        <v>6.5521457351211954E-3</v>
      </c>
    </row>
    <row r="42" spans="1:9">
      <c r="A42" s="705">
        <v>43889</v>
      </c>
      <c r="B42">
        <v>8.5206461200229011E-3</v>
      </c>
      <c r="C42">
        <v>1.4051455280814196E-2</v>
      </c>
      <c r="D42">
        <v>2.0495148191265855E-2</v>
      </c>
      <c r="E42">
        <v>-7.0028069926132419E-3</v>
      </c>
      <c r="F42">
        <v>2.3767007654498684E-2</v>
      </c>
      <c r="G42">
        <v>-1.4440930716700162E-2</v>
      </c>
      <c r="H42">
        <v>-7.9941906136791974E-2</v>
      </c>
      <c r="I42">
        <v>6.7145731445272805E-3</v>
      </c>
    </row>
    <row r="43" spans="1:9">
      <c r="A43" s="705">
        <v>43892</v>
      </c>
      <c r="B43">
        <v>8.7142895604523929E-3</v>
      </c>
      <c r="C43">
        <v>1.4321000734729639E-2</v>
      </c>
      <c r="D43">
        <v>2.101287331070778E-2</v>
      </c>
      <c r="E43">
        <v>7.4283630767957298E-4</v>
      </c>
      <c r="F43">
        <v>2.2504606743302125E-2</v>
      </c>
      <c r="G43">
        <v>-8.3316716764521015E-3</v>
      </c>
      <c r="H43">
        <v>-0.10427765584144988</v>
      </c>
      <c r="I43">
        <v>6.8770267648587957E-3</v>
      </c>
    </row>
    <row r="44" spans="1:9">
      <c r="A44" s="705">
        <v>43893</v>
      </c>
      <c r="B44">
        <v>8.8824606098181214E-3</v>
      </c>
      <c r="C44">
        <v>1.4590617836638176E-2</v>
      </c>
      <c r="D44">
        <v>2.1530861086272779E-2</v>
      </c>
      <c r="E44">
        <v>4.1622733823205582E-3</v>
      </c>
      <c r="F44">
        <v>2.3550669010960368E-2</v>
      </c>
      <c r="G44">
        <v>-1.0800422823451505E-2</v>
      </c>
      <c r="H44">
        <v>-0.14103761197450448</v>
      </c>
      <c r="I44">
        <v>7.0395066003456908E-3</v>
      </c>
    </row>
    <row r="45" spans="1:9">
      <c r="A45" s="705">
        <v>43894</v>
      </c>
      <c r="B45">
        <v>9.0552791073847949E-3</v>
      </c>
      <c r="C45">
        <v>1.4860306605584572E-2</v>
      </c>
      <c r="D45">
        <v>2.2049111651213593E-2</v>
      </c>
      <c r="E45">
        <v>9.6217169208270281E-3</v>
      </c>
      <c r="F45">
        <v>2.2064904201474E-2</v>
      </c>
      <c r="G45">
        <v>-5.2736929557912759E-3</v>
      </c>
      <c r="H45">
        <v>-0.2193897258354105</v>
      </c>
      <c r="I45">
        <v>7.2020126552179153E-3</v>
      </c>
    </row>
    <row r="46" spans="1:9">
      <c r="A46" s="705">
        <v>43895</v>
      </c>
      <c r="B46">
        <v>9.2064928805102308E-3</v>
      </c>
      <c r="C46">
        <v>1.5130067060618924E-2</v>
      </c>
      <c r="D46">
        <v>2.2567625138850245E-2</v>
      </c>
      <c r="E46">
        <v>1.2703864792737996E-3</v>
      </c>
      <c r="F46">
        <v>1.8707210344518055E-2</v>
      </c>
      <c r="G46">
        <v>-1.8609244696015437E-2</v>
      </c>
      <c r="H46">
        <v>-0.17971346971338553</v>
      </c>
      <c r="I46">
        <v>7.3645449337067515E-3</v>
      </c>
    </row>
    <row r="47" spans="1:9">
      <c r="A47" s="705">
        <v>43896</v>
      </c>
      <c r="B47">
        <v>9.3964540034798816E-3</v>
      </c>
      <c r="C47">
        <v>1.5399899220795987E-2</v>
      </c>
      <c r="D47">
        <v>2.3086401682570923E-2</v>
      </c>
      <c r="E47">
        <v>-3.5825092435292083E-3</v>
      </c>
      <c r="F47">
        <v>1.6263026764487876E-2</v>
      </c>
      <c r="G47">
        <v>-2.9177713710604514E-2</v>
      </c>
      <c r="H47">
        <v>-0.23110174363147595</v>
      </c>
      <c r="I47">
        <v>7.5271034400439252E-3</v>
      </c>
    </row>
    <row r="48" spans="1:9">
      <c r="A48" s="705">
        <v>43899</v>
      </c>
      <c r="B48">
        <v>9.5644595077224448E-3</v>
      </c>
      <c r="C48">
        <v>1.5669803105175628E-2</v>
      </c>
      <c r="D48">
        <v>2.3605441415831097E-2</v>
      </c>
      <c r="E48">
        <v>-1.8673830686646076E-2</v>
      </c>
      <c r="F48">
        <v>1.3373201288320535E-2</v>
      </c>
      <c r="G48">
        <v>-5.7994378845984129E-2</v>
      </c>
      <c r="H48">
        <v>-0.33238869545707117</v>
      </c>
      <c r="I48">
        <v>7.6896881784616067E-3</v>
      </c>
    </row>
    <row r="49" spans="1:9">
      <c r="A49" s="705">
        <v>43900</v>
      </c>
      <c r="B49">
        <v>9.6363316972947199E-3</v>
      </c>
      <c r="C49">
        <v>1.593977873282304E-2</v>
      </c>
      <c r="D49">
        <v>2.4124744472153958E-2</v>
      </c>
      <c r="E49">
        <v>-1.2926189769191798E-2</v>
      </c>
      <c r="F49">
        <v>1.7459784888376406E-2</v>
      </c>
      <c r="G49">
        <v>-3.8185584121361971E-2</v>
      </c>
      <c r="H49">
        <v>-0.25517292180577633</v>
      </c>
      <c r="I49">
        <v>7.8522991531930764E-3</v>
      </c>
    </row>
    <row r="50" spans="1:9">
      <c r="A50" s="705">
        <v>43901</v>
      </c>
      <c r="B50">
        <v>1.0026436512766246E-2</v>
      </c>
      <c r="C50">
        <v>1.6209826122808302E-2</v>
      </c>
      <c r="D50">
        <v>2.4644310985130424E-2</v>
      </c>
      <c r="E50">
        <v>-2.7845232635066663E-2</v>
      </c>
      <c r="F50">
        <v>1.6536805809300503E-2</v>
      </c>
      <c r="G50">
        <v>-5.6956411288761277E-2</v>
      </c>
      <c r="H50">
        <v>-0.34527503314804342</v>
      </c>
      <c r="I50">
        <v>8.0149363684720587E-3</v>
      </c>
    </row>
    <row r="51" spans="1:9">
      <c r="A51" s="705">
        <v>43902</v>
      </c>
      <c r="B51">
        <v>1.0186957019473697E-2</v>
      </c>
      <c r="C51">
        <v>1.6479945294206377E-2</v>
      </c>
      <c r="D51">
        <v>2.5164141088419356E-2</v>
      </c>
      <c r="E51">
        <v>-4.1838172391136408E-2</v>
      </c>
      <c r="F51">
        <v>9.6968574796587603E-3</v>
      </c>
      <c r="G51">
        <v>-9.0796522765593912E-2</v>
      </c>
      <c r="H51">
        <v>-0.33855217431279994</v>
      </c>
      <c r="I51">
        <v>8.1775998285329443E-3</v>
      </c>
    </row>
    <row r="52" spans="1:9">
      <c r="A52" s="705">
        <v>43903</v>
      </c>
      <c r="B52">
        <v>9.9558248841240538E-3</v>
      </c>
      <c r="C52">
        <v>1.6750136266097782E-2</v>
      </c>
      <c r="D52">
        <v>2.5684234915747339E-2</v>
      </c>
      <c r="E52">
        <v>-2.8869987253139717E-2</v>
      </c>
      <c r="F52">
        <v>1.4814804276329196E-2</v>
      </c>
      <c r="G52">
        <v>-6.2031763934329631E-2</v>
      </c>
      <c r="H52">
        <v>-0.37176374651573696</v>
      </c>
      <c r="I52">
        <v>8.3402895376107899E-3</v>
      </c>
    </row>
    <row r="53" spans="1:9">
      <c r="A53" s="705">
        <v>43906</v>
      </c>
      <c r="B53">
        <v>1.0263264613708634E-2</v>
      </c>
      <c r="C53">
        <v>1.7020399057567692E-2</v>
      </c>
      <c r="D53">
        <v>2.6204592600908905E-2</v>
      </c>
      <c r="E53">
        <v>-3.4590988894565577E-2</v>
      </c>
      <c r="F53">
        <v>1.2700757732382328E-2</v>
      </c>
      <c r="G53">
        <v>-9.4778931948071743E-2</v>
      </c>
      <c r="H53">
        <v>-0.38438723570072986</v>
      </c>
      <c r="I53">
        <v>8.5030054999415405E-3</v>
      </c>
    </row>
    <row r="54" spans="1:9">
      <c r="A54" s="705">
        <v>43907</v>
      </c>
      <c r="B54">
        <v>1.0420912724815379E-2</v>
      </c>
      <c r="C54">
        <v>1.7290733687706616E-2</v>
      </c>
      <c r="D54">
        <v>2.6725214277766085E-2</v>
      </c>
      <c r="E54">
        <v>-3.0057750173997921E-2</v>
      </c>
      <c r="F54">
        <v>1.1735039045494444E-2</v>
      </c>
      <c r="G54">
        <v>-8.1590748622096476E-2</v>
      </c>
      <c r="H54">
        <v>-0.38253346754064899</v>
      </c>
      <c r="I54">
        <v>8.6657477197615851E-3</v>
      </c>
    </row>
    <row r="55" spans="1:9">
      <c r="A55" s="705">
        <v>43908</v>
      </c>
      <c r="B55">
        <v>1.0260293165826662E-2</v>
      </c>
      <c r="C55">
        <v>1.7561140175609946E-2</v>
      </c>
      <c r="D55">
        <v>2.7246100080249303E-2</v>
      </c>
      <c r="E55">
        <v>-3.3731273171251352E-2</v>
      </c>
      <c r="F55">
        <v>4.119269665226799E-3</v>
      </c>
      <c r="G55">
        <v>-0.10727812964605488</v>
      </c>
      <c r="H55">
        <v>-0.41461387471935962</v>
      </c>
      <c r="I55">
        <v>8.8285162013082008E-3</v>
      </c>
    </row>
    <row r="56" spans="1:9">
      <c r="A56" s="705">
        <v>43909</v>
      </c>
      <c r="B56">
        <v>1.0154466486344882E-2</v>
      </c>
      <c r="C56">
        <v>1.783161854037818E-2</v>
      </c>
      <c r="D56">
        <v>2.7767250142356703E-2</v>
      </c>
      <c r="E56">
        <v>-3.4484616165570858E-2</v>
      </c>
      <c r="F56">
        <v>-1.0507393539013199E-3</v>
      </c>
      <c r="G56">
        <v>-0.10558144329295183</v>
      </c>
      <c r="H56">
        <v>-0.36740432251852195</v>
      </c>
      <c r="I56">
        <v>8.97204288688358E-3</v>
      </c>
    </row>
    <row r="57" spans="1:9">
      <c r="A57" s="705">
        <v>43910</v>
      </c>
      <c r="B57">
        <v>1.0039454931837444E-2</v>
      </c>
      <c r="C57">
        <v>1.8102168801117147E-2</v>
      </c>
      <c r="D57">
        <v>2.8288664598154378E-2</v>
      </c>
      <c r="E57">
        <v>-2.9875991613874553E-2</v>
      </c>
      <c r="F57">
        <v>1.2594547548179236E-3</v>
      </c>
      <c r="G57">
        <v>-0.1118053346905109</v>
      </c>
      <c r="H57">
        <v>-0.34024246336462471</v>
      </c>
      <c r="I57">
        <v>9.1155899920933869E-3</v>
      </c>
    </row>
    <row r="58" spans="1:9">
      <c r="A58" s="705">
        <v>43913</v>
      </c>
      <c r="B58">
        <v>9.537253983445737E-3</v>
      </c>
      <c r="C58">
        <v>1.8372790976937337E-2</v>
      </c>
      <c r="D58">
        <v>2.8810343581776587E-2</v>
      </c>
      <c r="E58">
        <v>-2.6264951392305891E-2</v>
      </c>
      <c r="F58">
        <v>1.3650801956874847E-3</v>
      </c>
      <c r="G58">
        <v>-0.12486344394096172</v>
      </c>
      <c r="H58">
        <v>-0.3237703226149703</v>
      </c>
      <c r="I58">
        <v>9.2591575198426312E-3</v>
      </c>
    </row>
    <row r="59" spans="1:9">
      <c r="A59" s="705">
        <v>43914</v>
      </c>
      <c r="B59">
        <v>8.660547219820236E-3</v>
      </c>
      <c r="C59">
        <v>1.864348508695457E-2</v>
      </c>
      <c r="D59">
        <v>2.9332287227425313E-2</v>
      </c>
      <c r="E59">
        <v>-2.1590369972979695E-2</v>
      </c>
      <c r="F59">
        <v>2.976840851269813E-3</v>
      </c>
      <c r="G59">
        <v>-0.1043362723475687</v>
      </c>
      <c r="H59">
        <v>-0.34241224863083974</v>
      </c>
      <c r="I59">
        <v>9.4027454730369886E-3</v>
      </c>
    </row>
    <row r="60" spans="1:9">
      <c r="A60" s="705">
        <v>43915</v>
      </c>
      <c r="B60">
        <v>8.0970295766191747E-3</v>
      </c>
      <c r="C60">
        <v>1.8914251150289774E-2</v>
      </c>
      <c r="D60">
        <v>2.9854495669371151E-2</v>
      </c>
      <c r="E60">
        <v>-2.1780902639119137E-2</v>
      </c>
      <c r="F60">
        <v>1.9608800889929778E-3</v>
      </c>
      <c r="G60">
        <v>-8.6352652471576752E-2</v>
      </c>
      <c r="H60">
        <v>-0.32688655108796971</v>
      </c>
      <c r="I60">
        <v>9.5463538545823567E-3</v>
      </c>
    </row>
    <row r="61" spans="1:9">
      <c r="A61" s="705">
        <v>43916</v>
      </c>
      <c r="B61">
        <v>7.225542029379417E-3</v>
      </c>
      <c r="C61">
        <v>1.918508918606876E-2</v>
      </c>
      <c r="D61">
        <v>3.0376969041952195E-2</v>
      </c>
      <c r="E61">
        <v>-1.3455174649516732E-2</v>
      </c>
      <c r="F61">
        <v>5.3010070795822539E-3</v>
      </c>
      <c r="G61">
        <v>-7.4368365209467768E-2</v>
      </c>
      <c r="H61">
        <v>-0.33886134455041095</v>
      </c>
      <c r="I61">
        <v>9.6899826673850775E-3</v>
      </c>
    </row>
    <row r="62" spans="1:9">
      <c r="A62" s="705">
        <v>43917</v>
      </c>
      <c r="B62">
        <v>6.6283647087863606E-3</v>
      </c>
      <c r="C62">
        <v>1.945599921342267E-2</v>
      </c>
      <c r="D62">
        <v>3.0899707479575156E-2</v>
      </c>
      <c r="E62">
        <v>-9.987031124945589E-3</v>
      </c>
      <c r="F62">
        <v>6.7429346214291641E-3</v>
      </c>
      <c r="G62">
        <v>-8.6615589636745094E-2</v>
      </c>
      <c r="H62">
        <v>-0.35308204955467781</v>
      </c>
      <c r="I62">
        <v>9.8336319143519368E-3</v>
      </c>
    </row>
    <row r="63" spans="1:9">
      <c r="A63" s="705">
        <v>43920</v>
      </c>
      <c r="B63">
        <v>5.9852842647312166E-3</v>
      </c>
      <c r="C63">
        <v>1.9726981251487752E-2</v>
      </c>
      <c r="D63">
        <v>3.1422711116714908E-2</v>
      </c>
      <c r="E63">
        <v>-3.7733972595245246E-3</v>
      </c>
      <c r="F63">
        <v>4.5141631402989546E-3</v>
      </c>
      <c r="G63">
        <v>-8.1347330600415435E-2</v>
      </c>
      <c r="H63">
        <v>-0.33750154128122267</v>
      </c>
      <c r="I63">
        <v>9.9773015983899427E-3</v>
      </c>
    </row>
    <row r="64" spans="1:9">
      <c r="A64" s="705">
        <v>43921</v>
      </c>
      <c r="B64">
        <v>5.7165087079877885E-3</v>
      </c>
      <c r="C64">
        <v>1.9998035319404917E-2</v>
      </c>
      <c r="D64">
        <v>3.1945980087914272E-2</v>
      </c>
      <c r="E64">
        <v>-4.3472882424244741E-3</v>
      </c>
      <c r="F64">
        <v>1.2279882572083789E-3</v>
      </c>
      <c r="G64">
        <v>-8.7155647530537284E-2</v>
      </c>
      <c r="H64">
        <v>-0.36000274273383648</v>
      </c>
      <c r="I64">
        <v>1.0120991722406769E-2</v>
      </c>
    </row>
    <row r="65" spans="1:9">
      <c r="A65" s="705">
        <v>43922</v>
      </c>
      <c r="B65">
        <v>5.3853321516270647E-3</v>
      </c>
      <c r="C65">
        <v>2.0078354721073222E-2</v>
      </c>
      <c r="D65">
        <v>3.246951452778446E-2</v>
      </c>
      <c r="E65">
        <v>-4.4559780258685011E-3</v>
      </c>
      <c r="F65">
        <v>1.8367670894545718E-3</v>
      </c>
      <c r="G65">
        <v>-9.6191440771107084E-2</v>
      </c>
      <c r="H65">
        <v>-0.33071291700461825</v>
      </c>
      <c r="I65">
        <v>1.0264702289310534E-2</v>
      </c>
    </row>
    <row r="66" spans="1:9">
      <c r="A66" s="705">
        <v>43923</v>
      </c>
      <c r="B66">
        <v>5.01562973150671E-3</v>
      </c>
      <c r="C66">
        <v>2.0158680447465605E-2</v>
      </c>
      <c r="D66">
        <v>3.2993314571005072E-2</v>
      </c>
      <c r="E66">
        <v>-2.1280919858985836E-3</v>
      </c>
      <c r="F66">
        <v>4.6060194140284949E-4</v>
      </c>
      <c r="G66">
        <v>-9.6315379114833122E-2</v>
      </c>
      <c r="H66">
        <v>-0.31243602369827261</v>
      </c>
      <c r="I66">
        <v>1.0408433302009579E-2</v>
      </c>
    </row>
    <row r="67" spans="1:9">
      <c r="A67" s="705">
        <v>43924</v>
      </c>
      <c r="B67">
        <v>4.855256057596069E-3</v>
      </c>
      <c r="C67">
        <v>2.0239012499080333E-2</v>
      </c>
      <c r="D67">
        <v>3.3517380352323878E-2</v>
      </c>
      <c r="E67">
        <v>-2.8667075282096111E-4</v>
      </c>
      <c r="F67">
        <v>2.0273806120751914E-3</v>
      </c>
      <c r="G67">
        <v>-0.10410544795927223</v>
      </c>
      <c r="H67">
        <v>-0.29765558723814023</v>
      </c>
      <c r="I67">
        <v>1.0552184763412908E-2</v>
      </c>
    </row>
    <row r="68" spans="1:9">
      <c r="A68" s="705">
        <v>43927</v>
      </c>
      <c r="B68">
        <v>3.8834940852447986E-3</v>
      </c>
      <c r="C68">
        <v>2.0319350876415454E-2</v>
      </c>
      <c r="D68">
        <v>3.4041712006557034E-2</v>
      </c>
      <c r="E68">
        <v>2.8194755492894075E-3</v>
      </c>
      <c r="F68">
        <v>3.3367470960137258E-3</v>
      </c>
      <c r="G68">
        <v>-8.7958861665725863E-2</v>
      </c>
      <c r="H68">
        <v>-0.29431490650565628</v>
      </c>
      <c r="I68">
        <v>1.069595667642953E-2</v>
      </c>
    </row>
    <row r="69" spans="1:9">
      <c r="A69" s="705">
        <v>43928</v>
      </c>
      <c r="B69">
        <v>3.2174542687459784E-3</v>
      </c>
      <c r="C69">
        <v>2.0399695579969013E-2</v>
      </c>
      <c r="D69">
        <v>3.4566309668589312E-2</v>
      </c>
      <c r="E69">
        <v>2.8585633659576892E-3</v>
      </c>
      <c r="F69">
        <v>5.3113725147777568E-3</v>
      </c>
      <c r="G69">
        <v>-8.0079188655378664E-2</v>
      </c>
      <c r="H69">
        <v>-0.28686737805944762</v>
      </c>
      <c r="I69">
        <v>1.0839749043969338E-2</v>
      </c>
    </row>
    <row r="70" spans="1:9">
      <c r="A70" s="705">
        <v>43929</v>
      </c>
      <c r="B70">
        <v>3.0093580860495184E-3</v>
      </c>
      <c r="C70">
        <v>2.0480046610239278E-2</v>
      </c>
      <c r="D70">
        <v>3.5091173473373649E-2</v>
      </c>
      <c r="E70">
        <v>2.5508833640579542E-3</v>
      </c>
      <c r="F70">
        <v>3.7673160042095422E-3</v>
      </c>
      <c r="G70">
        <v>-7.3191120774605878E-2</v>
      </c>
      <c r="H70">
        <v>-0.2752957395157215</v>
      </c>
      <c r="I70">
        <v>1.0983561868942227E-2</v>
      </c>
    </row>
    <row r="71" spans="1:9">
      <c r="A71" s="705">
        <v>43930</v>
      </c>
      <c r="B71">
        <v>2.7695460815342354E-3</v>
      </c>
      <c r="C71">
        <v>2.0560403967724294E-2</v>
      </c>
      <c r="D71">
        <v>3.5616303555931594E-2</v>
      </c>
      <c r="E71">
        <v>3.8565011841826813E-3</v>
      </c>
      <c r="F71">
        <v>6.9165025920563394E-3</v>
      </c>
      <c r="G71">
        <v>-7.3589417509702049E-2</v>
      </c>
      <c r="H71">
        <v>-0.27902169619717831</v>
      </c>
      <c r="I71">
        <v>1.1127395154258757E-2</v>
      </c>
    </row>
    <row r="72" spans="1:9">
      <c r="A72" s="705">
        <v>43934</v>
      </c>
      <c r="B72">
        <v>2.5682739411534428E-3</v>
      </c>
      <c r="C72">
        <v>2.0640767652922332E-2</v>
      </c>
      <c r="D72">
        <v>3.6141700051353087E-2</v>
      </c>
      <c r="E72">
        <v>6.7505988455760502E-3</v>
      </c>
      <c r="F72">
        <v>8.8488214163506829E-3</v>
      </c>
      <c r="G72">
        <v>-7.0416163589062331E-2</v>
      </c>
      <c r="H72">
        <v>-0.2885724172134323</v>
      </c>
      <c r="I72">
        <v>1.1271248902829933E-2</v>
      </c>
    </row>
    <row r="73" spans="1:9">
      <c r="A73" s="705">
        <v>43935</v>
      </c>
      <c r="B73">
        <v>2.7747631520100846E-3</v>
      </c>
      <c r="C73">
        <v>2.0721137666331657E-2</v>
      </c>
      <c r="D73">
        <v>3.6667363094796679E-2</v>
      </c>
      <c r="E73">
        <v>1.4728726344485521E-2</v>
      </c>
      <c r="F73">
        <v>1.310075682510492E-2</v>
      </c>
      <c r="G73">
        <v>-6.6959567559838451E-2</v>
      </c>
      <c r="H73">
        <v>-0.27611912760726776</v>
      </c>
      <c r="I73">
        <v>1.1415123117566983E-2</v>
      </c>
    </row>
    <row r="74" spans="1:9">
      <c r="A74" s="705">
        <v>43936</v>
      </c>
      <c r="B74">
        <v>3.1723966637904333E-3</v>
      </c>
      <c r="C74">
        <v>2.0801514008450539E-2</v>
      </c>
      <c r="D74">
        <v>3.7193292821489532E-2</v>
      </c>
      <c r="E74">
        <v>1.533711225943879E-2</v>
      </c>
      <c r="F74">
        <v>1.4561131139541938E-2</v>
      </c>
      <c r="G74">
        <v>-6.96498181344678E-2</v>
      </c>
      <c r="H74">
        <v>-0.28216961060811796</v>
      </c>
      <c r="I74">
        <v>1.1559017801381577E-2</v>
      </c>
    </row>
    <row r="75" spans="1:9">
      <c r="A75" s="705">
        <v>43937</v>
      </c>
      <c r="B75">
        <v>3.566112027562518E-3</v>
      </c>
      <c r="C75">
        <v>2.0881896679777467E-2</v>
      </c>
      <c r="D75">
        <v>3.7719489366727421E-2</v>
      </c>
      <c r="E75">
        <v>1.8232005897998782E-2</v>
      </c>
      <c r="F75">
        <v>1.6544108371397748E-2</v>
      </c>
      <c r="G75">
        <v>-7.1854319081899432E-2</v>
      </c>
      <c r="H75">
        <v>-0.2660314560725896</v>
      </c>
      <c r="I75">
        <v>1.170293295718583E-2</v>
      </c>
    </row>
    <row r="76" spans="1:9">
      <c r="A76" s="705">
        <v>43938</v>
      </c>
      <c r="B76">
        <v>4.1497374125583075E-3</v>
      </c>
      <c r="C76">
        <v>2.0962285680810711E-2</v>
      </c>
      <c r="D76">
        <v>3.8245952865874511E-2</v>
      </c>
      <c r="E76">
        <v>1.6097202403186461E-2</v>
      </c>
      <c r="F76">
        <v>1.4666758417557713E-2</v>
      </c>
      <c r="G76">
        <v>-6.8472372313994612E-2</v>
      </c>
      <c r="H76">
        <v>-0.26966699671128203</v>
      </c>
      <c r="I76">
        <v>1.1846868587892523E-2</v>
      </c>
    </row>
    <row r="77" spans="1:9">
      <c r="A77" s="705">
        <v>43941</v>
      </c>
      <c r="B77">
        <v>4.5619242584780118E-3</v>
      </c>
      <c r="C77">
        <v>2.1042681012048758E-2</v>
      </c>
      <c r="D77">
        <v>3.8772683454364021E-2</v>
      </c>
      <c r="E77">
        <v>2.1188317141193957E-2</v>
      </c>
      <c r="F77">
        <v>1.4192437420356585E-2</v>
      </c>
      <c r="G77">
        <v>-6.956336386580908E-2</v>
      </c>
      <c r="H77">
        <v>-0.3052024071130921</v>
      </c>
      <c r="I77">
        <v>1.1990824696414437E-2</v>
      </c>
    </row>
    <row r="78" spans="1:9">
      <c r="A78" s="705">
        <v>43943</v>
      </c>
      <c r="B78">
        <v>4.6237475169872422E-3</v>
      </c>
      <c r="C78">
        <v>2.1123082673990101E-2</v>
      </c>
      <c r="D78">
        <v>3.9299681267697562E-2</v>
      </c>
      <c r="E78">
        <v>2.9485210747501656E-2</v>
      </c>
      <c r="F78">
        <v>1.643348909357023E-2</v>
      </c>
      <c r="G78">
        <v>-6.2786881530261129E-2</v>
      </c>
      <c r="H78">
        <v>-0.28398086044511117</v>
      </c>
      <c r="I78">
        <v>1.213480128566502E-2</v>
      </c>
    </row>
    <row r="79" spans="1:9">
      <c r="A79" s="705">
        <v>43944</v>
      </c>
      <c r="B79">
        <v>4.931759843675998E-3</v>
      </c>
      <c r="C79">
        <v>2.1203490667133229E-2</v>
      </c>
      <c r="D79">
        <v>3.9826946441445576E-2</v>
      </c>
      <c r="E79">
        <v>2.7516513630291284E-2</v>
      </c>
      <c r="F79">
        <v>1.7426550589642931E-2</v>
      </c>
      <c r="G79">
        <v>-6.5843028301745377E-2</v>
      </c>
      <c r="H79">
        <v>-0.26146583561481385</v>
      </c>
      <c r="I79">
        <v>1.2278798358558163E-2</v>
      </c>
    </row>
    <row r="80" spans="1:9">
      <c r="A80" s="705">
        <v>43945</v>
      </c>
      <c r="B80">
        <v>5.2409571066871496E-3</v>
      </c>
      <c r="C80">
        <v>2.1283904991976632E-2</v>
      </c>
      <c r="D80">
        <v>4.0354479111247565E-2</v>
      </c>
      <c r="E80">
        <v>2.2659891989147196E-2</v>
      </c>
      <c r="F80">
        <v>1.503251588283816E-2</v>
      </c>
      <c r="G80">
        <v>-7.9267973659464919E-2</v>
      </c>
      <c r="H80">
        <v>-0.24457319760959484</v>
      </c>
      <c r="I80">
        <v>1.2422815918007979E-2</v>
      </c>
    </row>
    <row r="81" spans="1:9">
      <c r="A81" s="705">
        <v>43948</v>
      </c>
      <c r="B81">
        <v>5.0603451706596747E-3</v>
      </c>
      <c r="C81">
        <v>2.1364325649019023E-2</v>
      </c>
      <c r="D81">
        <v>4.0882279412811418E-2</v>
      </c>
      <c r="E81">
        <v>2.4296619661659857E-2</v>
      </c>
      <c r="F81">
        <v>1.7499161088200932E-2</v>
      </c>
      <c r="G81">
        <v>-7.1154771014607099E-2</v>
      </c>
      <c r="H81">
        <v>-0.26481905473819312</v>
      </c>
      <c r="I81">
        <v>1.2566853966929026E-2</v>
      </c>
    </row>
    <row r="82" spans="1:9">
      <c r="A82" s="705">
        <v>43949</v>
      </c>
      <c r="B82">
        <v>5.3754061729798241E-3</v>
      </c>
      <c r="C82">
        <v>2.144475263875889E-2</v>
      </c>
      <c r="D82">
        <v>4.1410347481913856E-2</v>
      </c>
      <c r="E82">
        <v>2.5018355058527675E-2</v>
      </c>
      <c r="F82">
        <v>1.8889981135734812E-2</v>
      </c>
      <c r="G82">
        <v>-6.2956067110090497E-2</v>
      </c>
      <c r="H82">
        <v>-0.27334558150338994</v>
      </c>
      <c r="I82">
        <v>1.2710912508236527E-2</v>
      </c>
    </row>
    <row r="83" spans="1:9">
      <c r="A83" s="705">
        <v>43950</v>
      </c>
      <c r="B83">
        <v>5.8582680800600695E-3</v>
      </c>
      <c r="C83">
        <v>2.152518596169517E-2</v>
      </c>
      <c r="D83">
        <v>4.1938683454400882E-2</v>
      </c>
      <c r="E83">
        <v>2.3135348727005622E-2</v>
      </c>
      <c r="F83">
        <v>1.9854541158894179E-2</v>
      </c>
      <c r="G83">
        <v>-5.5983379404068723E-2</v>
      </c>
      <c r="H83">
        <v>-0.26650720377489778</v>
      </c>
      <c r="I83">
        <v>1.2854991544845928E-2</v>
      </c>
    </row>
    <row r="84" spans="1:9">
      <c r="A84" s="705">
        <v>43951</v>
      </c>
      <c r="B84">
        <v>6.07577393027392E-3</v>
      </c>
      <c r="C84">
        <v>2.1605625618326352E-2</v>
      </c>
      <c r="D84">
        <v>4.2467287466187331E-2</v>
      </c>
      <c r="E84">
        <v>2.4109920035300103E-2</v>
      </c>
      <c r="F84">
        <v>1.9830488382557077E-2</v>
      </c>
      <c r="G84">
        <v>-6.3855738640226867E-2</v>
      </c>
      <c r="H84">
        <v>-0.27174458684695058</v>
      </c>
      <c r="I84">
        <v>1.299909107967312E-2</v>
      </c>
    </row>
    <row r="85" spans="1:9">
      <c r="A85" s="705">
        <v>43955</v>
      </c>
      <c r="B85">
        <v>6.3461818256309588E-3</v>
      </c>
      <c r="C85">
        <v>2.1650198471683924E-2</v>
      </c>
      <c r="D85">
        <v>4.2996159653256649E-2</v>
      </c>
      <c r="E85">
        <v>2.5218716727734014E-2</v>
      </c>
      <c r="F85">
        <v>1.8781356563221108E-2</v>
      </c>
      <c r="G85">
        <v>-6.9541599706992474E-2</v>
      </c>
      <c r="H85">
        <v>-0.28104183451933806</v>
      </c>
      <c r="I85">
        <v>1.3143211115634212E-2</v>
      </c>
    </row>
    <row r="86" spans="1:9">
      <c r="A86" s="705">
        <v>43956</v>
      </c>
      <c r="B86">
        <v>6.6230271372063054E-3</v>
      </c>
      <c r="C86">
        <v>2.1694773269763656E-2</v>
      </c>
      <c r="D86">
        <v>4.3525300151661783E-2</v>
      </c>
      <c r="E86">
        <v>2.677490444657793E-2</v>
      </c>
      <c r="F86">
        <v>2.0035762473956664E-2</v>
      </c>
      <c r="G86">
        <v>-6.8425092997540848E-2</v>
      </c>
      <c r="H86">
        <v>-0.26384797205025423</v>
      </c>
      <c r="I86">
        <v>1.3287351655645985E-2</v>
      </c>
    </row>
    <row r="87" spans="1:9">
      <c r="A87" s="705">
        <v>43957</v>
      </c>
      <c r="B87">
        <v>6.8350027795653912E-3</v>
      </c>
      <c r="C87">
        <v>2.1739350012650593E-2</v>
      </c>
      <c r="D87">
        <v>4.405470909752407E-2</v>
      </c>
      <c r="E87">
        <v>2.8271030088320659E-2</v>
      </c>
      <c r="F87">
        <v>2.1916285770596566E-2</v>
      </c>
      <c r="G87">
        <v>-7.0345717524371909E-2</v>
      </c>
      <c r="H87">
        <v>-0.27491023643523338</v>
      </c>
      <c r="I87">
        <v>1.3431512702625659E-2</v>
      </c>
    </row>
    <row r="88" spans="1:9">
      <c r="A88" s="705">
        <v>43958</v>
      </c>
      <c r="B88">
        <v>7.1125930335429466E-3</v>
      </c>
      <c r="C88">
        <v>2.1783928700429556E-2</v>
      </c>
      <c r="D88">
        <v>4.4584386627034567E-2</v>
      </c>
      <c r="E88">
        <v>3.2280695039967666E-2</v>
      </c>
      <c r="F88">
        <v>2.4648741848263933E-2</v>
      </c>
      <c r="G88">
        <v>-7.5371962954564831E-2</v>
      </c>
      <c r="H88">
        <v>-0.28089029126879184</v>
      </c>
      <c r="I88">
        <v>1.3546485214516846E-2</v>
      </c>
    </row>
    <row r="89" spans="1:9">
      <c r="A89" s="705">
        <v>43959</v>
      </c>
      <c r="B89">
        <v>7.1063470029641973E-3</v>
      </c>
      <c r="C89">
        <v>2.1828509333185364E-2</v>
      </c>
      <c r="D89">
        <v>4.5114332876452945E-2</v>
      </c>
      <c r="E89">
        <v>3.1961108850230957E-2</v>
      </c>
      <c r="F89">
        <v>2.466806051618553E-2</v>
      </c>
      <c r="G89">
        <v>-6.891704313339353E-2</v>
      </c>
      <c r="H89">
        <v>-0.27759731705642821</v>
      </c>
      <c r="I89">
        <v>1.366147076989277E-2</v>
      </c>
    </row>
    <row r="90" spans="1:9">
      <c r="A90" s="705">
        <v>43962</v>
      </c>
      <c r="B90">
        <v>7.3903295845019201E-3</v>
      </c>
      <c r="C90">
        <v>2.187309191100284E-2</v>
      </c>
      <c r="D90">
        <v>4.5644547982108152E-2</v>
      </c>
      <c r="E90">
        <v>3.2783984958413726E-2</v>
      </c>
      <c r="F90">
        <v>2.5262043628430098E-2</v>
      </c>
      <c r="G90">
        <v>-7.3435557091915848E-2</v>
      </c>
      <c r="H90">
        <v>-0.26929585295728198</v>
      </c>
      <c r="I90">
        <v>1.3776469370233135E-2</v>
      </c>
    </row>
    <row r="91" spans="1:9">
      <c r="A91" s="705">
        <v>43963</v>
      </c>
      <c r="B91">
        <v>7.5428394163452595E-3</v>
      </c>
      <c r="C91">
        <v>2.1917676433967026E-2</v>
      </c>
      <c r="D91">
        <v>4.6175032080398415E-2</v>
      </c>
      <c r="E91">
        <v>3.075322618007581E-2</v>
      </c>
      <c r="F91">
        <v>2.7005659248585667E-2</v>
      </c>
      <c r="G91">
        <v>-7.7681531560116812E-2</v>
      </c>
      <c r="H91">
        <v>-0.28603579963892489</v>
      </c>
      <c r="I91">
        <v>1.389148101701787E-2</v>
      </c>
    </row>
    <row r="92" spans="1:9">
      <c r="A92" s="705">
        <v>43964</v>
      </c>
      <c r="B92">
        <v>7.658983109222417E-3</v>
      </c>
      <c r="C92">
        <v>2.1962262902162744E-2</v>
      </c>
      <c r="D92">
        <v>4.6705785307790793E-2</v>
      </c>
      <c r="E92">
        <v>3.1515890033276817E-2</v>
      </c>
      <c r="F92">
        <v>2.705437102628272E-2</v>
      </c>
      <c r="G92">
        <v>-7.7570589781498334E-2</v>
      </c>
      <c r="H92">
        <v>-0.26126784015769711</v>
      </c>
      <c r="I92">
        <v>1.4006505711727346E-2</v>
      </c>
    </row>
    <row r="93" spans="1:9">
      <c r="A93" s="705">
        <v>43965</v>
      </c>
      <c r="B93">
        <v>7.783073156314213E-3</v>
      </c>
      <c r="C93">
        <v>2.2006851315674592E-2</v>
      </c>
      <c r="D93">
        <v>4.7236807800822067E-2</v>
      </c>
      <c r="E93">
        <v>3.1041161126158956E-2</v>
      </c>
      <c r="F93">
        <v>2.4682718453456598E-2</v>
      </c>
      <c r="G93">
        <v>-7.3514982208193747E-2</v>
      </c>
      <c r="H93">
        <v>-0.26230285387327312</v>
      </c>
      <c r="I93">
        <v>1.412154345584149E-2</v>
      </c>
    </row>
    <row r="94" spans="1:9">
      <c r="A94" s="705">
        <v>43966</v>
      </c>
      <c r="B94">
        <v>7.9471756035731644E-3</v>
      </c>
      <c r="C94">
        <v>2.2051441674587835E-2</v>
      </c>
      <c r="D94">
        <v>4.7768099696098076E-2</v>
      </c>
      <c r="E94">
        <v>3.125613588400955E-2</v>
      </c>
      <c r="F94">
        <v>2.1582728235044923E-2</v>
      </c>
      <c r="G94">
        <v>-7.921362158546108E-2</v>
      </c>
      <c r="H94">
        <v>-0.25625124332517335</v>
      </c>
      <c r="I94">
        <v>1.4236594250840895E-2</v>
      </c>
    </row>
    <row r="95" spans="1:9">
      <c r="A95" s="705">
        <v>43969</v>
      </c>
      <c r="B95">
        <v>8.0582886512348129E-3</v>
      </c>
      <c r="C95">
        <v>2.2096033978987073E-2</v>
      </c>
      <c r="D95">
        <v>4.8299661130293936E-2</v>
      </c>
      <c r="E95">
        <v>2.7965293828463134E-2</v>
      </c>
      <c r="F95">
        <v>2.0906300032452529E-2</v>
      </c>
      <c r="G95">
        <v>-6.8412944016818855E-2</v>
      </c>
      <c r="H95">
        <v>-0.23953257051324395</v>
      </c>
      <c r="I95">
        <v>1.4351658098206377E-2</v>
      </c>
    </row>
    <row r="96" spans="1:9">
      <c r="A96" s="705">
        <v>43970</v>
      </c>
      <c r="B96">
        <v>8.140959813105253E-3</v>
      </c>
      <c r="C96">
        <v>2.2140628228957349E-2</v>
      </c>
      <c r="D96">
        <v>4.883149224015404E-2</v>
      </c>
      <c r="E96">
        <v>2.7795156046713565E-2</v>
      </c>
      <c r="F96">
        <v>2.1426773500609952E-2</v>
      </c>
      <c r="G96">
        <v>-6.9271370114459163E-2</v>
      </c>
      <c r="H96">
        <v>-0.24123987984527673</v>
      </c>
      <c r="I96">
        <v>1.4466734999418307E-2</v>
      </c>
    </row>
    <row r="97" spans="1:9">
      <c r="A97" s="705">
        <v>43971</v>
      </c>
      <c r="B97">
        <v>8.2860056279459027E-3</v>
      </c>
      <c r="C97">
        <v>2.2185224424583483E-2</v>
      </c>
      <c r="D97">
        <v>4.9363593162492281E-2</v>
      </c>
      <c r="E97">
        <v>2.7798258012586174E-2</v>
      </c>
      <c r="F97">
        <v>2.1341618899744619E-2</v>
      </c>
      <c r="G97">
        <v>-6.715367413036144E-2</v>
      </c>
      <c r="H97">
        <v>-0.21849685434861543</v>
      </c>
      <c r="I97">
        <v>1.4581824955957945E-2</v>
      </c>
    </row>
    <row r="98" spans="1:9">
      <c r="A98" s="705">
        <v>43972</v>
      </c>
      <c r="B98">
        <v>8.4449801728536666E-3</v>
      </c>
      <c r="C98">
        <v>2.2229822565950297E-2</v>
      </c>
      <c r="D98">
        <v>4.9895964034192053E-2</v>
      </c>
      <c r="E98">
        <v>2.588944600190346E-2</v>
      </c>
      <c r="F98">
        <v>2.2839411998436976E-2</v>
      </c>
      <c r="G98">
        <v>-6.2172373614666432E-2</v>
      </c>
      <c r="H98">
        <v>-0.22124985283416543</v>
      </c>
      <c r="I98">
        <v>1.4696927969306328E-2</v>
      </c>
    </row>
    <row r="99" spans="1:9">
      <c r="A99" s="705">
        <v>43973</v>
      </c>
      <c r="B99">
        <v>8.5719226003933002E-3</v>
      </c>
      <c r="C99">
        <v>2.2274422653142834E-2</v>
      </c>
      <c r="D99">
        <v>5.0428604992205806E-2</v>
      </c>
      <c r="E99">
        <v>2.6394126623214387E-2</v>
      </c>
      <c r="F99">
        <v>2.2866728232251887E-2</v>
      </c>
      <c r="G99">
        <v>-6.3264011774165407E-2</v>
      </c>
      <c r="H99">
        <v>-0.20340276847458294</v>
      </c>
      <c r="I99">
        <v>1.4812044040944716E-2</v>
      </c>
    </row>
    <row r="100" spans="1:9">
      <c r="A100" s="705">
        <v>43976</v>
      </c>
      <c r="B100">
        <v>8.8297247625230835E-3</v>
      </c>
      <c r="C100">
        <v>2.2319024686245914E-2</v>
      </c>
      <c r="D100">
        <v>5.0961516173555932E-2</v>
      </c>
      <c r="E100">
        <v>2.7504904378681472E-2</v>
      </c>
      <c r="F100">
        <v>2.5133075156176687E-2</v>
      </c>
      <c r="G100">
        <v>-5.4091511452623142E-2</v>
      </c>
      <c r="H100">
        <v>-0.20851211374880785</v>
      </c>
      <c r="I100">
        <v>1.4927173172354369E-2</v>
      </c>
    </row>
    <row r="101" spans="1:9">
      <c r="A101" s="705">
        <v>43977</v>
      </c>
      <c r="B101">
        <v>9.0617806363133546E-3</v>
      </c>
      <c r="C101">
        <v>2.2363628665344359E-2</v>
      </c>
      <c r="D101">
        <v>5.1494697715334103E-2</v>
      </c>
      <c r="E101">
        <v>2.6836768071517803E-2</v>
      </c>
      <c r="F101">
        <v>2.6390627870816585E-2</v>
      </c>
      <c r="G101">
        <v>-5.4089244791777347E-2</v>
      </c>
      <c r="H101">
        <v>-0.20509771658134079</v>
      </c>
      <c r="I101">
        <v>1.5042315365017211E-2</v>
      </c>
    </row>
    <row r="102" spans="1:9">
      <c r="A102" s="705">
        <v>43978</v>
      </c>
      <c r="B102">
        <v>9.2161243908581714E-3</v>
      </c>
      <c r="C102">
        <v>2.2408234590523213E-2</v>
      </c>
      <c r="D102">
        <v>5.2028149754701492E-2</v>
      </c>
      <c r="E102">
        <v>2.6321346290726133E-2</v>
      </c>
      <c r="F102">
        <v>2.7441841429751923E-2</v>
      </c>
      <c r="G102">
        <v>-4.692706009144465E-2</v>
      </c>
      <c r="H102">
        <v>-0.19397101511821624</v>
      </c>
      <c r="I102">
        <v>1.5157470620414726E-2</v>
      </c>
    </row>
    <row r="103" spans="1:9">
      <c r="A103" s="705">
        <v>43979</v>
      </c>
      <c r="B103">
        <v>9.3904460034452963E-3</v>
      </c>
      <c r="C103">
        <v>2.2452842461867295E-2</v>
      </c>
      <c r="D103">
        <v>5.2561872428888989E-2</v>
      </c>
      <c r="E103">
        <v>2.6672430173593886E-2</v>
      </c>
      <c r="F103">
        <v>2.9286488985408532E-2</v>
      </c>
      <c r="G103">
        <v>-4.9877458125372254E-2</v>
      </c>
      <c r="H103">
        <v>-0.17544518021562838</v>
      </c>
      <c r="I103">
        <v>1.527263894002906E-2</v>
      </c>
    </row>
    <row r="104" spans="1:9">
      <c r="A104" s="705">
        <v>43980</v>
      </c>
      <c r="B104">
        <v>9.4414421345798694E-3</v>
      </c>
      <c r="C104">
        <v>2.2497452279461427E-2</v>
      </c>
      <c r="D104">
        <v>5.309586587519699E-2</v>
      </c>
      <c r="E104">
        <v>2.9205414811591668E-2</v>
      </c>
      <c r="F104">
        <v>3.0921466838962575E-2</v>
      </c>
      <c r="G104">
        <v>-4.7674281602419488E-2</v>
      </c>
      <c r="H104">
        <v>-0.16338979748799953</v>
      </c>
      <c r="I104">
        <v>1.5387820325342361E-2</v>
      </c>
    </row>
    <row r="105" spans="1:9">
      <c r="A105" s="705">
        <v>43983</v>
      </c>
      <c r="B105">
        <v>9.7054826128206706E-3</v>
      </c>
      <c r="C105">
        <v>2.2863188914201249E-2</v>
      </c>
      <c r="D105">
        <v>5.363013023099561E-2</v>
      </c>
      <c r="E105">
        <v>2.9019997161516375E-2</v>
      </c>
      <c r="F105">
        <v>3.085523153974834E-2</v>
      </c>
      <c r="G105">
        <v>-4.3319285179364786E-2</v>
      </c>
      <c r="H105">
        <v>-0.15567545785369197</v>
      </c>
      <c r="I105">
        <v>1.5503014777836777E-2</v>
      </c>
    </row>
    <row r="106" spans="1:9">
      <c r="A106" s="705">
        <v>43984</v>
      </c>
      <c r="B106">
        <v>9.9456420961281378E-3</v>
      </c>
      <c r="C106">
        <v>2.322905636910666E-2</v>
      </c>
      <c r="D106">
        <v>5.4164665633724463E-2</v>
      </c>
      <c r="E106">
        <v>2.9820892504847318E-2</v>
      </c>
      <c r="F106">
        <v>3.1361691389389712E-2</v>
      </c>
      <c r="G106">
        <v>-3.7615843599191012E-2</v>
      </c>
      <c r="H106">
        <v>-0.14861198132735742</v>
      </c>
      <c r="I106">
        <v>1.5618222298994899E-2</v>
      </c>
    </row>
    <row r="107" spans="1:9">
      <c r="A107" s="705">
        <v>43985</v>
      </c>
      <c r="B107">
        <v>1.016264192015881E-2</v>
      </c>
      <c r="C107">
        <v>2.3595054690970674E-2</v>
      </c>
      <c r="D107">
        <v>5.469947222089333E-2</v>
      </c>
      <c r="E107">
        <v>3.235527994692533E-2</v>
      </c>
      <c r="F107">
        <v>3.1908366212618944E-2</v>
      </c>
      <c r="G107">
        <v>-3.360423401182544E-2</v>
      </c>
      <c r="H107">
        <v>-0.12480853783414003</v>
      </c>
      <c r="I107">
        <v>1.5733442890299321E-2</v>
      </c>
    </row>
    <row r="108" spans="1:9">
      <c r="A108" s="705">
        <v>43986</v>
      </c>
      <c r="B108">
        <v>1.0381455775730242E-2</v>
      </c>
      <c r="C108">
        <v>2.3961183926602958E-2</v>
      </c>
      <c r="D108">
        <v>5.5234550130081495E-2</v>
      </c>
      <c r="E108">
        <v>3.4599325831319083E-2</v>
      </c>
      <c r="F108">
        <v>3.351809391464422E-2</v>
      </c>
      <c r="G108">
        <v>-3.1971827079689707E-2</v>
      </c>
      <c r="H108">
        <v>-0.13262369435990806</v>
      </c>
      <c r="I108">
        <v>1.5848676553232632E-2</v>
      </c>
    </row>
    <row r="109" spans="1:9">
      <c r="A109" s="705">
        <v>43987</v>
      </c>
      <c r="B109">
        <v>1.0558351424518886E-2</v>
      </c>
      <c r="C109">
        <v>2.4327444122830055E-2</v>
      </c>
      <c r="D109">
        <v>5.5769899498937958E-2</v>
      </c>
      <c r="E109">
        <v>3.5011323297993391E-2</v>
      </c>
      <c r="F109">
        <v>3.4191544136966678E-2</v>
      </c>
      <c r="G109">
        <v>-2.8761747204971266E-2</v>
      </c>
      <c r="H109">
        <v>-0.1419296141318408</v>
      </c>
      <c r="I109">
        <v>1.5963923289278092E-2</v>
      </c>
    </row>
    <row r="110" spans="1:9">
      <c r="A110" s="705">
        <v>43990</v>
      </c>
      <c r="B110">
        <v>1.0946356236535282E-2</v>
      </c>
      <c r="C110">
        <v>2.4693835326495162E-2</v>
      </c>
      <c r="D110">
        <v>5.6305520465181669E-2</v>
      </c>
      <c r="E110">
        <v>3.6569774691506574E-2</v>
      </c>
      <c r="F110">
        <v>3.4355443237743311E-2</v>
      </c>
      <c r="G110">
        <v>-2.2866225689136543E-2</v>
      </c>
      <c r="H110">
        <v>-0.15421000956075936</v>
      </c>
      <c r="I110">
        <v>1.6079183099918737E-2</v>
      </c>
    </row>
    <row r="111" spans="1:9">
      <c r="A111" s="705">
        <v>43991</v>
      </c>
      <c r="B111">
        <v>1.1193735213440803E-2</v>
      </c>
      <c r="C111">
        <v>2.5060357584458348E-2</v>
      </c>
      <c r="D111">
        <v>5.6841413166601296E-2</v>
      </c>
      <c r="E111">
        <v>3.5954635475467844E-2</v>
      </c>
      <c r="F111">
        <v>3.4685317466267129E-2</v>
      </c>
      <c r="G111">
        <v>-2.3920889967343206E-2</v>
      </c>
      <c r="H111">
        <v>-0.15692744220436161</v>
      </c>
      <c r="I111">
        <v>1.6194455986637823E-2</v>
      </c>
    </row>
    <row r="112" spans="1:9">
      <c r="A112" s="705">
        <v>43992</v>
      </c>
      <c r="B112">
        <v>1.1444510595777224E-2</v>
      </c>
      <c r="C112">
        <v>2.5427010943596118E-2</v>
      </c>
      <c r="D112">
        <v>5.7377577741055674E-2</v>
      </c>
      <c r="E112">
        <v>3.6234357737656042E-2</v>
      </c>
      <c r="F112">
        <v>3.411074538118819E-2</v>
      </c>
      <c r="G112">
        <v>-2.9977477721645607E-2</v>
      </c>
      <c r="H112">
        <v>-0.15092289802500347</v>
      </c>
      <c r="I112">
        <v>1.6309741950918832E-2</v>
      </c>
    </row>
    <row r="113" spans="1:9">
      <c r="A113" s="705">
        <v>43994</v>
      </c>
      <c r="B113">
        <v>1.1600897474540961E-2</v>
      </c>
      <c r="C113">
        <v>2.5793795450802293E-2</v>
      </c>
      <c r="D113">
        <v>5.7914014326473362E-2</v>
      </c>
      <c r="E113">
        <v>3.1939557320431966E-2</v>
      </c>
      <c r="F113">
        <v>3.3269063462931348E-2</v>
      </c>
      <c r="G113">
        <v>-3.3793775919879421E-2</v>
      </c>
      <c r="H113">
        <v>-0.14445867243995092</v>
      </c>
      <c r="I113">
        <v>1.6425040994245244E-2</v>
      </c>
    </row>
    <row r="114" spans="1:9">
      <c r="A114" s="705">
        <v>43997</v>
      </c>
      <c r="B114">
        <v>1.176090953097253E-2</v>
      </c>
      <c r="C114">
        <v>2.6160711152986904E-2</v>
      </c>
      <c r="D114">
        <v>5.8450723060853083E-2</v>
      </c>
      <c r="E114">
        <v>3.2207654831562849E-2</v>
      </c>
      <c r="F114">
        <v>3.2568775610241074E-2</v>
      </c>
      <c r="G114">
        <v>-3.4591500031287636E-2</v>
      </c>
      <c r="H114">
        <v>-0.13727766839750177</v>
      </c>
      <c r="I114">
        <v>1.6540353118100981E-2</v>
      </c>
    </row>
    <row r="115" spans="1:9">
      <c r="A115" s="705">
        <v>43998</v>
      </c>
      <c r="B115">
        <v>1.194267866497678E-2</v>
      </c>
      <c r="C115">
        <v>2.6527758097077303E-2</v>
      </c>
      <c r="D115">
        <v>5.8987704082263281E-2</v>
      </c>
      <c r="E115">
        <v>3.2760356416043468E-2</v>
      </c>
      <c r="F115">
        <v>3.2096918874939817E-2</v>
      </c>
      <c r="G115">
        <v>-3.222312569975716E-2</v>
      </c>
      <c r="H115">
        <v>-0.13412699928868899</v>
      </c>
      <c r="I115">
        <v>1.6655678323969969E-2</v>
      </c>
    </row>
    <row r="116" spans="1:9">
      <c r="A116" s="705">
        <v>43999</v>
      </c>
      <c r="B116">
        <v>1.2170095299569139E-2</v>
      </c>
      <c r="C116">
        <v>2.6894936330017272E-2</v>
      </c>
      <c r="D116">
        <v>5.9524957528842792E-2</v>
      </c>
      <c r="E116">
        <v>3.4953274519867295E-2</v>
      </c>
      <c r="F116">
        <v>3.1320453767831768E-2</v>
      </c>
      <c r="G116">
        <v>-2.6306610303923561E-2</v>
      </c>
      <c r="H116">
        <v>-0.1416698906298256</v>
      </c>
      <c r="I116">
        <v>1.6771016613336576E-2</v>
      </c>
    </row>
    <row r="117" spans="1:9">
      <c r="A117" s="705">
        <v>44000</v>
      </c>
      <c r="B117">
        <v>1.239405992148046E-2</v>
      </c>
      <c r="C117">
        <v>2.7262245898767246E-2</v>
      </c>
      <c r="D117">
        <v>6.0062483538800171E-2</v>
      </c>
      <c r="E117">
        <v>3.4631002787650189E-2</v>
      </c>
      <c r="F117">
        <v>3.4061449499233953E-2</v>
      </c>
      <c r="G117">
        <v>-2.5322245922082764E-2</v>
      </c>
      <c r="H117">
        <v>-0.13824217012362483</v>
      </c>
      <c r="I117">
        <v>1.685684916697805E-2</v>
      </c>
    </row>
    <row r="118" spans="1:9">
      <c r="A118" s="705">
        <v>44001</v>
      </c>
      <c r="B118">
        <v>1.2614988118939019E-2</v>
      </c>
      <c r="C118">
        <v>2.7629686850304758E-2</v>
      </c>
      <c r="D118">
        <v>6.0600282250414583E-2</v>
      </c>
      <c r="E118">
        <v>3.4133708220070114E-2</v>
      </c>
      <c r="F118">
        <v>3.3543554758322047E-2</v>
      </c>
      <c r="G118">
        <v>-2.3738619100680203E-2</v>
      </c>
      <c r="H118">
        <v>-0.15160545470997111</v>
      </c>
      <c r="I118">
        <v>1.6942688966328889E-2</v>
      </c>
    </row>
    <row r="119" spans="1:9">
      <c r="A119" s="705">
        <v>44004</v>
      </c>
      <c r="B119">
        <v>1.2754414740361986E-2</v>
      </c>
      <c r="C119">
        <v>2.7997259231624216E-2</v>
      </c>
      <c r="D119">
        <v>6.1138353802034695E-2</v>
      </c>
      <c r="E119">
        <v>3.5047955349592153E-2</v>
      </c>
      <c r="F119">
        <v>3.4322993232569043E-2</v>
      </c>
      <c r="G119">
        <v>-2.6286665653806107E-2</v>
      </c>
      <c r="H119">
        <v>-0.13667279207119498</v>
      </c>
      <c r="I119">
        <v>1.7028536012000606E-2</v>
      </c>
    </row>
    <row r="120" spans="1:9">
      <c r="A120" s="705">
        <v>44005</v>
      </c>
      <c r="B120">
        <v>1.2939275231649949E-2</v>
      </c>
      <c r="C120">
        <v>2.8364963089736461E-2</v>
      </c>
      <c r="D120">
        <v>6.1676698332080004E-2</v>
      </c>
      <c r="E120">
        <v>3.6266050257065086E-2</v>
      </c>
      <c r="F120">
        <v>3.4583918667296043E-2</v>
      </c>
      <c r="G120">
        <v>-2.4915941668588681E-2</v>
      </c>
      <c r="H120">
        <v>-0.15283406428702961</v>
      </c>
      <c r="I120">
        <v>1.7114390304605154E-2</v>
      </c>
    </row>
    <row r="121" spans="1:9">
      <c r="A121" s="705">
        <v>44006</v>
      </c>
      <c r="B121">
        <v>1.3153068494998754E-2</v>
      </c>
      <c r="C121">
        <v>2.8732798471669652E-2</v>
      </c>
      <c r="D121">
        <v>6.2215315979039731E-2</v>
      </c>
      <c r="E121">
        <v>3.2846085474756981E-2</v>
      </c>
      <c r="F121">
        <v>3.4891051297787357E-2</v>
      </c>
      <c r="G121">
        <v>-2.8969606778396328E-2</v>
      </c>
      <c r="H121">
        <v>-0.14106326051950269</v>
      </c>
      <c r="I121">
        <v>1.7200251844754266E-2</v>
      </c>
    </row>
    <row r="122" spans="1:9">
      <c r="A122" s="705">
        <v>44007</v>
      </c>
      <c r="B122">
        <v>1.3410157621891017E-2</v>
      </c>
      <c r="C122">
        <v>2.9100765424468156E-2</v>
      </c>
      <c r="D122">
        <v>6.2754206881473706E-2</v>
      </c>
      <c r="E122">
        <v>3.5288377679559391E-2</v>
      </c>
      <c r="F122">
        <v>3.4248763948590666E-2</v>
      </c>
      <c r="G122">
        <v>-2.5058129996919365E-2</v>
      </c>
      <c r="H122">
        <v>-0.14495179451714446</v>
      </c>
      <c r="I122">
        <v>1.7286120633059676E-2</v>
      </c>
    </row>
    <row r="123" spans="1:9">
      <c r="A123" s="705">
        <v>44008</v>
      </c>
      <c r="B123">
        <v>1.3656202155995611E-2</v>
      </c>
      <c r="C123">
        <v>2.9468863995193662E-2</v>
      </c>
      <c r="D123">
        <v>6.3293371178011704E-2</v>
      </c>
      <c r="E123">
        <v>3.3011732490286994E-2</v>
      </c>
      <c r="F123">
        <v>3.4375329352993589E-2</v>
      </c>
      <c r="G123">
        <v>-3.0807476387731403E-2</v>
      </c>
      <c r="H123">
        <v>-0.14089462669615516</v>
      </c>
      <c r="I123">
        <v>1.7371996670133116E-2</v>
      </c>
    </row>
    <row r="124" spans="1:9">
      <c r="A124" s="705">
        <v>44011</v>
      </c>
      <c r="B124">
        <v>1.3930438112448984E-2</v>
      </c>
      <c r="C124">
        <v>2.983709423092451E-2</v>
      </c>
      <c r="D124">
        <v>6.3832809007354108E-2</v>
      </c>
      <c r="E124">
        <v>3.3555583493772634E-2</v>
      </c>
      <c r="F124">
        <v>3.4412651566991359E-2</v>
      </c>
      <c r="G124">
        <v>-2.681881755617177E-2</v>
      </c>
      <c r="H124">
        <v>-0.13998931707798556</v>
      </c>
      <c r="I124">
        <v>1.7457879956586764E-2</v>
      </c>
    </row>
    <row r="125" spans="1:9">
      <c r="A125" s="705">
        <v>44012</v>
      </c>
      <c r="B125">
        <v>1.4163676884394238E-2</v>
      </c>
      <c r="C125">
        <v>3.0205456178755918E-2</v>
      </c>
      <c r="D125">
        <v>6.4372520508271691E-2</v>
      </c>
      <c r="E125">
        <v>3.5089701881411584E-2</v>
      </c>
      <c r="F125">
        <v>3.5913569941663059E-2</v>
      </c>
      <c r="G125">
        <v>-2.7665078434437218E-2</v>
      </c>
      <c r="H125">
        <v>-0.13250867432634261</v>
      </c>
      <c r="I125">
        <v>1.7543770493032351E-2</v>
      </c>
    </row>
    <row r="126" spans="1:9">
      <c r="A126" s="705">
        <v>44013</v>
      </c>
      <c r="B126">
        <v>1.4370200802444222E-2</v>
      </c>
      <c r="C126">
        <v>3.0607527507140242E-2</v>
      </c>
      <c r="D126">
        <v>6.4912505819605615E-2</v>
      </c>
      <c r="E126">
        <v>3.6217031447009163E-2</v>
      </c>
      <c r="F126">
        <v>3.5236547124667172E-2</v>
      </c>
      <c r="G126">
        <v>-2.40961334210823E-2</v>
      </c>
      <c r="H126">
        <v>-0.1161287707505092</v>
      </c>
      <c r="I126">
        <v>1.7629668280082056E-2</v>
      </c>
    </row>
    <row r="127" spans="1:9">
      <c r="A127" s="705">
        <v>44014</v>
      </c>
      <c r="B127">
        <v>1.456331652692433E-2</v>
      </c>
      <c r="C127">
        <v>3.1009755756993274E-2</v>
      </c>
      <c r="D127">
        <v>6.5452765080267206E-2</v>
      </c>
      <c r="E127">
        <v>3.6615284850763041E-2</v>
      </c>
      <c r="F127">
        <v>3.5555019816121192E-2</v>
      </c>
      <c r="G127">
        <v>-2.3430468694738749E-2</v>
      </c>
      <c r="H127">
        <v>-0.12379393105931169</v>
      </c>
      <c r="I127">
        <v>1.7715573318347833E-2</v>
      </c>
    </row>
    <row r="128" spans="1:9">
      <c r="A128" s="705">
        <v>44015</v>
      </c>
      <c r="B128">
        <v>1.4853244819760247E-2</v>
      </c>
      <c r="C128">
        <v>3.1412140989558468E-2</v>
      </c>
      <c r="D128">
        <v>6.5993298429238623E-2</v>
      </c>
      <c r="E128">
        <v>3.7910790501474612E-2</v>
      </c>
      <c r="F128">
        <v>3.6581588089561023E-2</v>
      </c>
      <c r="G128">
        <v>-2.0673268640728715E-2</v>
      </c>
      <c r="H128">
        <v>-0.10899762600222818</v>
      </c>
      <c r="I128">
        <v>1.7801485608441858E-2</v>
      </c>
    </row>
    <row r="129" spans="1:9">
      <c r="A129" s="705">
        <v>44018</v>
      </c>
      <c r="B129">
        <v>1.5117047793056893E-2</v>
      </c>
      <c r="C129">
        <v>3.1814683266103705E-2</v>
      </c>
      <c r="D129">
        <v>6.6534106005572191E-2</v>
      </c>
      <c r="E129">
        <v>4.0813099180480705E-2</v>
      </c>
      <c r="F129">
        <v>3.7828454910814768E-2</v>
      </c>
      <c r="G129">
        <v>-1.56939203110672E-2</v>
      </c>
      <c r="H129">
        <v>-0.11158269801866572</v>
      </c>
      <c r="I129">
        <v>1.7887405150976532E-2</v>
      </c>
    </row>
    <row r="130" spans="1:9">
      <c r="A130" s="705">
        <v>44019</v>
      </c>
      <c r="B130">
        <v>1.5364602023648199E-2</v>
      </c>
      <c r="C130">
        <v>3.2217382647920401E-2</v>
      </c>
      <c r="D130">
        <v>6.7075187948391068E-2</v>
      </c>
      <c r="E130">
        <v>3.8266571154421225E-2</v>
      </c>
      <c r="F130">
        <v>3.68562389548166E-2</v>
      </c>
      <c r="G130">
        <v>-1.9825333692055636E-2</v>
      </c>
      <c r="H130">
        <v>-0.10661120690738335</v>
      </c>
      <c r="I130">
        <v>1.7973331946563809E-2</v>
      </c>
    </row>
    <row r="131" spans="1:9">
      <c r="A131" s="705">
        <v>44020</v>
      </c>
      <c r="B131">
        <v>1.5560959965920107E-2</v>
      </c>
      <c r="C131">
        <v>3.2620239196323952E-2</v>
      </c>
      <c r="D131">
        <v>6.76165443968888E-2</v>
      </c>
      <c r="E131">
        <v>4.174164274094383E-2</v>
      </c>
      <c r="F131">
        <v>3.4771466058669098E-2</v>
      </c>
      <c r="G131">
        <v>-1.4677257651513953E-2</v>
      </c>
      <c r="H131">
        <v>-0.11465534210666617</v>
      </c>
      <c r="I131">
        <v>1.8059265995816087E-2</v>
      </c>
    </row>
    <row r="132" spans="1:9">
      <c r="A132" s="705">
        <v>44021</v>
      </c>
      <c r="B132">
        <v>1.5778989909658092E-2</v>
      </c>
      <c r="C132">
        <v>3.3023252972653738E-2</v>
      </c>
      <c r="D132">
        <v>6.8158175490329764E-2</v>
      </c>
      <c r="E132">
        <v>4.1271275875517821E-2</v>
      </c>
      <c r="F132">
        <v>3.5722874639809499E-2</v>
      </c>
      <c r="G132">
        <v>-1.6094762336244961E-2</v>
      </c>
      <c r="H132">
        <v>-0.10428518686590094</v>
      </c>
      <c r="I132">
        <v>1.8145207299345545E-2</v>
      </c>
    </row>
    <row r="133" spans="1:9">
      <c r="A133" s="705">
        <v>44022</v>
      </c>
      <c r="B133">
        <v>1.6000164573326092E-2</v>
      </c>
      <c r="C133">
        <v>3.3426424038273339E-2</v>
      </c>
      <c r="D133">
        <v>6.8700081368048727E-2</v>
      </c>
      <c r="E133">
        <v>4.2711444257922171E-2</v>
      </c>
      <c r="F133">
        <v>3.5657711695644245E-2</v>
      </c>
      <c r="G133">
        <v>-1.4403332103684385E-2</v>
      </c>
      <c r="H133">
        <v>-9.1633589603737353E-2</v>
      </c>
      <c r="I133">
        <v>1.8231155857764803E-2</v>
      </c>
    </row>
    <row r="134" spans="1:9">
      <c r="A134" s="705">
        <v>44025</v>
      </c>
      <c r="B134">
        <v>1.6273725640651104E-2</v>
      </c>
      <c r="C134">
        <v>3.3829752454569872E-2</v>
      </c>
      <c r="D134">
        <v>6.9242262169451285E-2</v>
      </c>
      <c r="E134">
        <v>4.0354674393827672E-2</v>
      </c>
      <c r="F134">
        <v>3.7875617388226868E-2</v>
      </c>
      <c r="G134">
        <v>-1.7936803160110815E-2</v>
      </c>
      <c r="H134">
        <v>-0.10231670847270924</v>
      </c>
      <c r="I134">
        <v>1.8317111671686037E-2</v>
      </c>
    </row>
    <row r="135" spans="1:9">
      <c r="A135" s="705">
        <v>44026</v>
      </c>
      <c r="B135">
        <v>1.6471780935889413E-2</v>
      </c>
      <c r="C135">
        <v>3.4233238282954437E-2</v>
      </c>
      <c r="D135">
        <v>6.9784718034013871E-2</v>
      </c>
      <c r="E135">
        <v>4.2122996913503519E-2</v>
      </c>
      <c r="F135">
        <v>3.7244570971624924E-2</v>
      </c>
      <c r="G135">
        <v>-1.3042167719867326E-2</v>
      </c>
      <c r="H135">
        <v>-8.3180720161897814E-2</v>
      </c>
      <c r="I135">
        <v>1.840307474172187E-2</v>
      </c>
    </row>
    <row r="136" spans="1:9">
      <c r="A136" s="705">
        <v>44027</v>
      </c>
      <c r="B136">
        <v>1.6672787074225148E-2</v>
      </c>
      <c r="C136">
        <v>3.4636881584862556E-2</v>
      </c>
      <c r="D136">
        <v>7.0327449101283301E-2</v>
      </c>
      <c r="E136">
        <v>4.4485338581108369E-2</v>
      </c>
      <c r="F136">
        <v>3.8213168803555408E-2</v>
      </c>
      <c r="G136">
        <v>-1.0138640109466857E-2</v>
      </c>
      <c r="H136">
        <v>-7.0939994081079427E-2</v>
      </c>
      <c r="I136">
        <v>1.8489045068484922E-2</v>
      </c>
    </row>
    <row r="137" spans="1:9">
      <c r="A137" s="705">
        <v>44028</v>
      </c>
      <c r="B137">
        <v>1.694108298635677E-2</v>
      </c>
      <c r="C137">
        <v>3.5040682421753289E-2</v>
      </c>
      <c r="D137">
        <v>7.0870455510877672E-2</v>
      </c>
      <c r="E137">
        <v>4.1142430576973421E-2</v>
      </c>
      <c r="F137">
        <v>3.8217987069353088E-2</v>
      </c>
      <c r="G137">
        <v>-1.2994652493483749E-2</v>
      </c>
      <c r="H137">
        <v>-7.3845731879164656E-2</v>
      </c>
      <c r="I137">
        <v>1.8575022652587592E-2</v>
      </c>
    </row>
    <row r="138" spans="1:9">
      <c r="A138" s="705">
        <v>44029</v>
      </c>
      <c r="B138">
        <v>1.7000232427257789E-2</v>
      </c>
      <c r="C138">
        <v>3.5444640855109677E-2</v>
      </c>
      <c r="D138">
        <v>7.1413737402485689E-2</v>
      </c>
      <c r="E138">
        <v>4.554430102308249E-2</v>
      </c>
      <c r="F138">
        <v>3.8175178220085648E-2</v>
      </c>
      <c r="G138">
        <v>-6.4366454482587265E-3</v>
      </c>
      <c r="H138">
        <v>-7.2134783282121862E-2</v>
      </c>
      <c r="I138">
        <v>1.8661007494642723E-2</v>
      </c>
    </row>
    <row r="139" spans="1:9">
      <c r="A139" s="705">
        <v>44032</v>
      </c>
      <c r="B139">
        <v>1.7203071965247618E-2</v>
      </c>
      <c r="C139">
        <v>3.5848756946438964E-2</v>
      </c>
      <c r="D139">
        <v>7.1957294915866887E-2</v>
      </c>
      <c r="E139">
        <v>4.7357211093147944E-2</v>
      </c>
      <c r="F139">
        <v>3.9394381489934904E-2</v>
      </c>
      <c r="G139">
        <v>-2.6106883248865342E-3</v>
      </c>
      <c r="H139">
        <v>-8.4985798726003203E-2</v>
      </c>
      <c r="I139">
        <v>1.8746999595262936E-2</v>
      </c>
    </row>
    <row r="140" spans="1:9">
      <c r="A140" s="705">
        <v>44033</v>
      </c>
      <c r="B140">
        <v>1.7373445954646183E-2</v>
      </c>
      <c r="C140">
        <v>3.6253030757272375E-2</v>
      </c>
      <c r="D140">
        <v>7.2501128190851638E-2</v>
      </c>
      <c r="E140">
        <v>4.8227634103585215E-2</v>
      </c>
      <c r="F140">
        <v>3.8618364112202652E-2</v>
      </c>
      <c r="G140">
        <v>-2.7774474623456502E-3</v>
      </c>
      <c r="H140">
        <v>-8.3123864117345292E-2</v>
      </c>
      <c r="I140">
        <v>1.8832998955060853E-2</v>
      </c>
    </row>
    <row r="141" spans="1:9">
      <c r="A141" s="705">
        <v>44034</v>
      </c>
      <c r="B141">
        <v>1.7566465260977493E-2</v>
      </c>
      <c r="C141">
        <v>3.6657462349165115E-2</v>
      </c>
      <c r="D141">
        <v>7.3045237367341365E-2</v>
      </c>
      <c r="E141">
        <v>4.8703481469108079E-2</v>
      </c>
      <c r="F141">
        <v>4.0404950575944509E-2</v>
      </c>
      <c r="G141">
        <v>-3.7962789351014825E-3</v>
      </c>
      <c r="H141">
        <v>-6.8159117411907721E-2</v>
      </c>
      <c r="I141">
        <v>1.8919005574649317E-2</v>
      </c>
    </row>
    <row r="142" spans="1:9">
      <c r="A142" s="705">
        <v>44035</v>
      </c>
      <c r="B142">
        <v>1.7808447190862386E-2</v>
      </c>
      <c r="C142">
        <v>3.706205178369637E-2</v>
      </c>
      <c r="D142">
        <v>7.3589622585308545E-2</v>
      </c>
      <c r="E142">
        <v>4.6200498505228449E-2</v>
      </c>
      <c r="F142">
        <v>3.9451921182644734E-2</v>
      </c>
      <c r="G142">
        <v>-8.340502995773269E-3</v>
      </c>
      <c r="H142">
        <v>-7.3676316112442519E-2</v>
      </c>
      <c r="I142">
        <v>1.900501945464117E-2</v>
      </c>
    </row>
    <row r="143" spans="1:9">
      <c r="A143" s="705">
        <v>44036</v>
      </c>
      <c r="B143">
        <v>1.7999064025075118E-2</v>
      </c>
      <c r="C143">
        <v>3.7466799122469308E-2</v>
      </c>
      <c r="D143">
        <v>7.413428398479649E-2</v>
      </c>
      <c r="E143">
        <v>4.6477999256680613E-2</v>
      </c>
      <c r="F143">
        <v>3.9164770059880505E-2</v>
      </c>
      <c r="G143">
        <v>-8.132400760162084E-3</v>
      </c>
      <c r="H143">
        <v>-6.4501770820247994E-2</v>
      </c>
      <c r="I143">
        <v>1.9091040595649478E-2</v>
      </c>
    </row>
    <row r="144" spans="1:9">
      <c r="A144" s="705">
        <v>44039</v>
      </c>
      <c r="B144">
        <v>1.8196616926892339E-2</v>
      </c>
      <c r="C144">
        <v>3.7871704427111297E-2</v>
      </c>
      <c r="D144">
        <v>7.4679221705919563E-2</v>
      </c>
      <c r="E144">
        <v>5.1467004998711818E-2</v>
      </c>
      <c r="F144">
        <v>3.9225063146961059E-2</v>
      </c>
      <c r="G144">
        <v>-3.9692593238357388E-3</v>
      </c>
      <c r="H144">
        <v>-6.4118462464206605E-2</v>
      </c>
      <c r="I144">
        <v>1.9177068998287083E-2</v>
      </c>
    </row>
    <row r="145" spans="1:9">
      <c r="A145" s="705">
        <v>44040</v>
      </c>
      <c r="B145">
        <v>1.8418827820731787E-2</v>
      </c>
      <c r="C145">
        <v>3.8276767759273689E-2</v>
      </c>
      <c r="D145">
        <v>7.5224435888863406E-2</v>
      </c>
      <c r="E145">
        <v>5.1485164569277986E-2</v>
      </c>
      <c r="F145">
        <v>3.9197898918346352E-2</v>
      </c>
      <c r="G145">
        <v>-4.3308134209559812E-3</v>
      </c>
      <c r="H145">
        <v>-8.0139238238517985E-2</v>
      </c>
      <c r="I145">
        <v>1.9263104663167052E-2</v>
      </c>
    </row>
    <row r="146" spans="1:9">
      <c r="A146" s="705">
        <v>44041</v>
      </c>
      <c r="B146">
        <v>1.8621090295357412E-2</v>
      </c>
      <c r="C146">
        <v>3.8681989180631815E-2</v>
      </c>
      <c r="D146">
        <v>7.5769926673884713E-2</v>
      </c>
      <c r="E146">
        <v>5.4266431312531838E-2</v>
      </c>
      <c r="F146">
        <v>3.7742682464960264E-2</v>
      </c>
      <c r="G146">
        <v>8.2065112023066433E-4</v>
      </c>
      <c r="H146">
        <v>-7.8561020347957866E-2</v>
      </c>
      <c r="I146">
        <v>1.9349147590902227E-2</v>
      </c>
    </row>
    <row r="147" spans="1:9">
      <c r="A147" s="705">
        <v>44042</v>
      </c>
      <c r="B147">
        <v>1.8850415929632769E-2</v>
      </c>
      <c r="C147">
        <v>3.908736875288521E-2</v>
      </c>
      <c r="D147">
        <v>7.6315694201311235E-2</v>
      </c>
      <c r="E147">
        <v>5.5207752778437591E-2</v>
      </c>
      <c r="F147">
        <v>3.8569796259012135E-2</v>
      </c>
      <c r="G147">
        <v>-4.5211346144746756E-4</v>
      </c>
      <c r="H147">
        <v>-8.9237397505454119E-2</v>
      </c>
      <c r="I147">
        <v>1.9435197782105895E-2</v>
      </c>
    </row>
    <row r="148" spans="1:9">
      <c r="A148" s="705">
        <v>44043</v>
      </c>
      <c r="B148">
        <v>1.8041530890631208E-2</v>
      </c>
      <c r="C148">
        <v>3.9492906537757388E-2</v>
      </c>
      <c r="D148">
        <v>7.6861738611541996E-2</v>
      </c>
      <c r="E148">
        <v>5.3295187912514086E-2</v>
      </c>
      <c r="F148">
        <v>3.9775020397096128E-2</v>
      </c>
      <c r="G148">
        <v>-4.1929243956746465E-3</v>
      </c>
      <c r="H148">
        <v>-7.9087373742807943E-2</v>
      </c>
      <c r="I148">
        <v>1.9521255237391122E-2</v>
      </c>
    </row>
    <row r="149" spans="1:9">
      <c r="A149" s="705">
        <v>44046</v>
      </c>
      <c r="B149">
        <v>1.8321881926310457E-2</v>
      </c>
      <c r="C149">
        <v>3.9854872927975959E-2</v>
      </c>
      <c r="D149">
        <v>7.74080600450473E-2</v>
      </c>
      <c r="E149">
        <v>5.3552333971414567E-2</v>
      </c>
      <c r="F149">
        <v>4.0847122433429917E-2</v>
      </c>
      <c r="G149">
        <v>-5.6950847919042813E-3</v>
      </c>
      <c r="H149">
        <v>-6.9142459646731935E-2</v>
      </c>
      <c r="I149">
        <v>1.9607319957371194E-2</v>
      </c>
    </row>
    <row r="150" spans="1:9">
      <c r="A150" s="705">
        <v>44047</v>
      </c>
      <c r="B150">
        <v>1.8545461129540586E-2</v>
      </c>
      <c r="C150">
        <v>4.0216965360100998E-2</v>
      </c>
      <c r="D150">
        <v>7.7954658642368502E-2</v>
      </c>
      <c r="E150">
        <v>5.3575686820036994E-2</v>
      </c>
      <c r="F150">
        <v>4.0750846998158341E-2</v>
      </c>
      <c r="G150">
        <v>-8.1707251467809661E-3</v>
      </c>
      <c r="H150">
        <v>-7.8495386038865966E-2</v>
      </c>
      <c r="I150">
        <v>1.96933919426594E-2</v>
      </c>
    </row>
    <row r="151" spans="1:9">
      <c r="A151" s="705">
        <v>44048</v>
      </c>
      <c r="B151">
        <v>1.8809835363209348E-2</v>
      </c>
      <c r="C151">
        <v>4.0579183878022063E-2</v>
      </c>
      <c r="D151">
        <v>7.8501534544118456E-2</v>
      </c>
      <c r="E151">
        <v>5.8640084712253016E-2</v>
      </c>
      <c r="F151">
        <v>4.1421828506074121E-2</v>
      </c>
      <c r="G151">
        <v>-4.2074733326592506E-3</v>
      </c>
      <c r="H151">
        <v>-7.224138758830756E-2</v>
      </c>
      <c r="I151">
        <v>1.9779471193869025E-2</v>
      </c>
    </row>
    <row r="152" spans="1:9">
      <c r="A152" s="705">
        <v>44049</v>
      </c>
      <c r="B152">
        <v>1.8973844122693428E-2</v>
      </c>
      <c r="C152">
        <v>4.0941528525644033E-2</v>
      </c>
      <c r="D152">
        <v>7.9048687890981295E-2</v>
      </c>
      <c r="E152">
        <v>5.9884336859716614E-2</v>
      </c>
      <c r="F152">
        <v>3.9407991381551488E-2</v>
      </c>
      <c r="G152">
        <v>-1.1939099623791138E-3</v>
      </c>
      <c r="H152">
        <v>-8.0766115440256803E-2</v>
      </c>
      <c r="I152">
        <v>1.9855640858158052E-2</v>
      </c>
    </row>
    <row r="153" spans="1:9">
      <c r="A153" s="705">
        <v>44050</v>
      </c>
      <c r="B153">
        <v>1.9164415460254158E-2</v>
      </c>
      <c r="C153">
        <v>4.130399934688711E-2</v>
      </c>
      <c r="D153">
        <v>7.9596118823712425E-2</v>
      </c>
      <c r="E153">
        <v>5.7441971436297923E-2</v>
      </c>
      <c r="F153">
        <v>3.8899891081759952E-2</v>
      </c>
      <c r="G153">
        <v>-3.661273950853694E-3</v>
      </c>
      <c r="H153">
        <v>-7.975368540488692E-2</v>
      </c>
      <c r="I153">
        <v>1.9931816211733899E-2</v>
      </c>
    </row>
    <row r="154" spans="1:9">
      <c r="A154" s="705">
        <v>44053</v>
      </c>
      <c r="B154">
        <v>1.9405082339621904E-2</v>
      </c>
      <c r="C154">
        <v>4.1666596385686594E-2</v>
      </c>
      <c r="D154">
        <v>8.0143827483138752E-2</v>
      </c>
      <c r="E154">
        <v>5.7222127138135015E-2</v>
      </c>
      <c r="F154">
        <v>4.1017238592194083E-2</v>
      </c>
      <c r="G154">
        <v>-2.8806105192702436E-3</v>
      </c>
      <c r="H154">
        <v>-9.2828733466409741E-2</v>
      </c>
      <c r="I154">
        <v>2.0007997255021337E-2</v>
      </c>
    </row>
    <row r="155" spans="1:9">
      <c r="A155" s="705">
        <v>44054</v>
      </c>
      <c r="B155">
        <v>1.9618849480956824E-2</v>
      </c>
      <c r="C155">
        <v>4.2029319685993549E-2</v>
      </c>
      <c r="D155">
        <v>8.069181401015868E-2</v>
      </c>
      <c r="E155">
        <v>5.1733711167126772E-2</v>
      </c>
      <c r="F155">
        <v>4.2496478409581595E-2</v>
      </c>
      <c r="G155">
        <v>-5.8412061372520308E-3</v>
      </c>
      <c r="H155">
        <v>-8.650790476309167E-2</v>
      </c>
      <c r="I155">
        <v>2.0084183988445359E-2</v>
      </c>
    </row>
    <row r="156" spans="1:9">
      <c r="A156" s="705">
        <v>44055</v>
      </c>
      <c r="B156">
        <v>1.9769800246893343E-2</v>
      </c>
      <c r="C156">
        <v>4.2392169291773918E-2</v>
      </c>
      <c r="D156">
        <v>8.1240078545742112E-2</v>
      </c>
      <c r="E156">
        <v>5.5315403993085654E-2</v>
      </c>
      <c r="F156">
        <v>4.2355819480649481E-2</v>
      </c>
      <c r="G156">
        <v>-6.8226364497239178E-3</v>
      </c>
      <c r="H156">
        <v>-9.704626182194398E-2</v>
      </c>
      <c r="I156">
        <v>2.0160376412430958E-2</v>
      </c>
    </row>
    <row r="157" spans="1:9">
      <c r="A157" s="705">
        <v>44056</v>
      </c>
      <c r="B157">
        <v>1.9914007258182487E-2</v>
      </c>
      <c r="C157">
        <v>4.2755145247008963E-2</v>
      </c>
      <c r="D157">
        <v>8.1788621230930225E-2</v>
      </c>
      <c r="E157">
        <v>5.4120706934663199E-2</v>
      </c>
      <c r="F157">
        <v>4.4482297419921935E-2</v>
      </c>
      <c r="G157">
        <v>-1.0095386065558376E-2</v>
      </c>
      <c r="H157">
        <v>-7.8587934632627365E-2</v>
      </c>
      <c r="I157">
        <v>2.0236574527403128E-2</v>
      </c>
    </row>
    <row r="158" spans="1:9">
      <c r="A158" s="705">
        <v>44057</v>
      </c>
      <c r="B158">
        <v>2.0062997978105956E-2</v>
      </c>
      <c r="C158">
        <v>4.3118247595695491E-2</v>
      </c>
      <c r="D158">
        <v>8.2337442206836142E-2</v>
      </c>
      <c r="E158">
        <v>5.6679994775617137E-2</v>
      </c>
      <c r="F158">
        <v>4.2041448371901824E-2</v>
      </c>
      <c r="G158">
        <v>-7.0371411742804479E-3</v>
      </c>
      <c r="H158">
        <v>-8.8542123973555098E-2</v>
      </c>
      <c r="I158">
        <v>2.0312778333787085E-2</v>
      </c>
    </row>
    <row r="159" spans="1:9">
      <c r="A159" s="705">
        <v>44060</v>
      </c>
      <c r="B159">
        <v>2.0336535582926807E-2</v>
      </c>
      <c r="C159">
        <v>4.348147638184563E-2</v>
      </c>
      <c r="D159">
        <v>8.288654161464426E-2</v>
      </c>
      <c r="E159">
        <v>5.7144311670052961E-2</v>
      </c>
      <c r="F159">
        <v>4.3227825439219325E-2</v>
      </c>
      <c r="G159">
        <v>-1.122940459203714E-2</v>
      </c>
      <c r="H159">
        <v>-8.2506044778045684E-2</v>
      </c>
      <c r="I159">
        <v>2.0388987832007821E-2</v>
      </c>
    </row>
    <row r="160" spans="1:9">
      <c r="A160" s="705">
        <v>44061</v>
      </c>
      <c r="B160">
        <v>2.0453096288878259E-2</v>
      </c>
      <c r="C160">
        <v>4.3844831649486604E-2</v>
      </c>
      <c r="D160">
        <v>8.3435919595610697E-2</v>
      </c>
      <c r="E160">
        <v>6.1772930106890778E-2</v>
      </c>
      <c r="F160">
        <v>4.4499550602100424E-2</v>
      </c>
      <c r="G160">
        <v>-5.6905240150784131E-3</v>
      </c>
      <c r="H160">
        <v>-8.2573514178404861E-2</v>
      </c>
      <c r="I160">
        <v>2.0465203022490552E-2</v>
      </c>
    </row>
    <row r="161" spans="1:9">
      <c r="A161" s="705">
        <v>44062</v>
      </c>
      <c r="B161">
        <v>2.0695711997281263E-2</v>
      </c>
      <c r="C161">
        <v>4.4208313442660963E-2</v>
      </c>
      <c r="D161">
        <v>8.3985576291063291E-2</v>
      </c>
      <c r="E161">
        <v>5.6443943095934035E-2</v>
      </c>
      <c r="F161">
        <v>4.5827084003044138E-2</v>
      </c>
      <c r="G161">
        <v>-8.2277550760718743E-3</v>
      </c>
      <c r="H161">
        <v>-7.672962930812055E-2</v>
      </c>
      <c r="I161">
        <v>2.0541423905660494E-2</v>
      </c>
    </row>
    <row r="162" spans="1:9">
      <c r="A162" s="705">
        <v>44063</v>
      </c>
      <c r="B162">
        <v>2.0860348354829306E-2</v>
      </c>
      <c r="C162">
        <v>4.4571921805427017E-2</v>
      </c>
      <c r="D162">
        <v>8.4535511842401379E-2</v>
      </c>
      <c r="E162">
        <v>5.5995198535960133E-2</v>
      </c>
      <c r="F162">
        <v>4.5440199242360979E-2</v>
      </c>
      <c r="G162">
        <v>-7.2831510147673972E-3</v>
      </c>
      <c r="H162">
        <v>-7.740617575484765E-2</v>
      </c>
      <c r="I162">
        <v>2.061765048194264E-2</v>
      </c>
    </row>
    <row r="163" spans="1:9">
      <c r="A163" s="705">
        <v>44064</v>
      </c>
      <c r="B163">
        <v>2.1040353716002658E-2</v>
      </c>
      <c r="C163">
        <v>4.4935656781857958E-2</v>
      </c>
      <c r="D163">
        <v>8.5085726391096461E-2</v>
      </c>
      <c r="E163">
        <v>5.559413873654484E-2</v>
      </c>
      <c r="F163">
        <v>4.5588756068364766E-2</v>
      </c>
      <c r="G163">
        <v>-5.5666734037244092E-3</v>
      </c>
      <c r="H163">
        <v>-8.9671258829936984E-2</v>
      </c>
      <c r="I163">
        <v>2.0693882751762427E-2</v>
      </c>
    </row>
    <row r="164" spans="1:9">
      <c r="A164" s="705">
        <v>44067</v>
      </c>
      <c r="B164">
        <v>2.1250241860984342E-2</v>
      </c>
      <c r="C164">
        <v>4.5299518416042517E-2</v>
      </c>
      <c r="D164">
        <v>8.5636220078691316E-2</v>
      </c>
      <c r="E164">
        <v>5.5634976174441242E-2</v>
      </c>
      <c r="F164">
        <v>4.6148281791837942E-2</v>
      </c>
      <c r="G164">
        <v>-3.4332171961367619E-3</v>
      </c>
      <c r="H164">
        <v>-8.5874368844019555E-2</v>
      </c>
      <c r="I164">
        <v>2.0770120715545071E-2</v>
      </c>
    </row>
    <row r="165" spans="1:9">
      <c r="A165" s="705">
        <v>44068</v>
      </c>
      <c r="B165">
        <v>2.146135332375354E-2</v>
      </c>
      <c r="C165">
        <v>4.5663506752084526E-2</v>
      </c>
      <c r="D165">
        <v>8.6186993046800886E-2</v>
      </c>
      <c r="E165">
        <v>5.5996376624944277E-2</v>
      </c>
      <c r="F165">
        <v>4.6145937985038632E-2</v>
      </c>
      <c r="G165">
        <v>-3.9361999862109753E-3</v>
      </c>
      <c r="H165">
        <v>-7.4132610284135203E-2</v>
      </c>
      <c r="I165">
        <v>2.0846364373715787E-2</v>
      </c>
    </row>
    <row r="166" spans="1:9">
      <c r="A166" s="705">
        <v>44069</v>
      </c>
      <c r="B166">
        <v>2.1660791859420492E-2</v>
      </c>
      <c r="C166">
        <v>4.6027621834103805E-2</v>
      </c>
      <c r="D166">
        <v>8.6738045437111611E-2</v>
      </c>
      <c r="E166">
        <v>5.6955786748028814E-2</v>
      </c>
      <c r="F166">
        <v>4.5918374705003595E-2</v>
      </c>
      <c r="G166">
        <v>-7.6623840707934487E-3</v>
      </c>
      <c r="H166">
        <v>-9.1716461598354448E-2</v>
      </c>
      <c r="I166">
        <v>2.0922613726700012E-2</v>
      </c>
    </row>
    <row r="167" spans="1:9">
      <c r="A167" s="705">
        <v>44070</v>
      </c>
      <c r="B167">
        <v>2.1817484617811189E-2</v>
      </c>
      <c r="C167">
        <v>4.6391863706234826E-2</v>
      </c>
      <c r="D167">
        <v>8.7289377391382095E-2</v>
      </c>
      <c r="E167">
        <v>5.6247823332709723E-2</v>
      </c>
      <c r="F167">
        <v>4.609880924113785E-2</v>
      </c>
      <c r="G167">
        <v>-9.1930809282867454E-3</v>
      </c>
      <c r="H167">
        <v>-7.1254654113330984E-2</v>
      </c>
      <c r="I167">
        <v>2.0998868774922963E-2</v>
      </c>
    </row>
    <row r="168" spans="1:9">
      <c r="A168" s="705">
        <v>44071</v>
      </c>
      <c r="B168">
        <v>2.1975369208005135E-2</v>
      </c>
      <c r="C168">
        <v>4.6756232412627829E-2</v>
      </c>
      <c r="D168">
        <v>8.7840989051442886E-2</v>
      </c>
      <c r="E168">
        <v>6.0169779031097548E-2</v>
      </c>
      <c r="F168">
        <v>4.6951816713548977E-2</v>
      </c>
      <c r="G168">
        <v>-4.8518055338933053E-3</v>
      </c>
      <c r="H168">
        <v>-7.1806560361428962E-2</v>
      </c>
      <c r="I168">
        <v>2.1075129518810076E-2</v>
      </c>
    </row>
    <row r="169" spans="1:9">
      <c r="A169" s="705">
        <v>44074</v>
      </c>
      <c r="B169">
        <v>2.2141318919097541E-2</v>
      </c>
      <c r="C169">
        <v>4.7120727997448375E-2</v>
      </c>
      <c r="D169">
        <v>8.8392880559196252E-2</v>
      </c>
      <c r="E169">
        <v>5.829556067645969E-2</v>
      </c>
      <c r="F169">
        <v>4.6263932472452529E-2</v>
      </c>
      <c r="G169">
        <v>-1.084685883657055E-2</v>
      </c>
      <c r="H169">
        <v>-8.1596124612462906E-2</v>
      </c>
      <c r="I169">
        <v>2.1151395958786789E-2</v>
      </c>
    </row>
    <row r="170" spans="1:9">
      <c r="A170" s="705">
        <v>44075</v>
      </c>
      <c r="B170">
        <v>2.2289281330382327E-2</v>
      </c>
      <c r="C170">
        <v>4.7684010558094236E-2</v>
      </c>
      <c r="D170">
        <v>8.8945052056616847E-2</v>
      </c>
      <c r="E170">
        <v>5.9092006065391001E-2</v>
      </c>
      <c r="F170">
        <v>4.5588673133020396E-2</v>
      </c>
      <c r="G170">
        <v>-3.2413090962792879E-3</v>
      </c>
      <c r="H170">
        <v>-7.6201444681526898E-2</v>
      </c>
      <c r="I170">
        <v>2.1227668095278762E-2</v>
      </c>
    </row>
    <row r="171" spans="1:9">
      <c r="A171" s="705">
        <v>44076</v>
      </c>
      <c r="B171">
        <v>2.2453471133850211E-2</v>
      </c>
      <c r="C171">
        <v>4.8247596127967807E-2</v>
      </c>
      <c r="D171">
        <v>8.9497503685750823E-2</v>
      </c>
      <c r="E171">
        <v>5.8048109365687273E-2</v>
      </c>
      <c r="F171">
        <v>4.6898649697757921E-2</v>
      </c>
      <c r="G171">
        <v>-3.6242262975106909E-3</v>
      </c>
      <c r="H171">
        <v>-7.8487816635619434E-2</v>
      </c>
      <c r="I171">
        <v>2.130394592871121E-2</v>
      </c>
    </row>
    <row r="172" spans="1:9">
      <c r="A172" s="705">
        <v>44077</v>
      </c>
      <c r="B172">
        <v>2.2626659951833439E-2</v>
      </c>
      <c r="C172">
        <v>4.8811484870068478E-2</v>
      </c>
      <c r="D172">
        <v>9.0050235588716721E-2</v>
      </c>
      <c r="E172">
        <v>5.3265281412256948E-2</v>
      </c>
      <c r="F172">
        <v>4.5333954713306923E-2</v>
      </c>
      <c r="G172">
        <v>-7.5749262671420681E-3</v>
      </c>
      <c r="H172">
        <v>-7.8917333916446619E-2</v>
      </c>
      <c r="I172">
        <v>2.1380229459509792E-2</v>
      </c>
    </row>
    <row r="173" spans="1:9">
      <c r="A173" s="705">
        <v>44078</v>
      </c>
      <c r="B173">
        <v>2.2796997830170085E-2</v>
      </c>
      <c r="C173">
        <v>4.9375676947482905E-2</v>
      </c>
      <c r="D173">
        <v>9.0603247907705242E-2</v>
      </c>
      <c r="E173">
        <v>5.5383231795758547E-2</v>
      </c>
      <c r="F173">
        <v>4.607112034716998E-2</v>
      </c>
      <c r="G173">
        <v>-5.5617373615906018E-3</v>
      </c>
      <c r="H173">
        <v>-9.9927774678972958E-2</v>
      </c>
      <c r="I173">
        <v>2.1456518688099946E-2</v>
      </c>
    </row>
    <row r="174" spans="1:9">
      <c r="A174" s="705">
        <v>44082</v>
      </c>
      <c r="B174">
        <v>2.2993623633864591E-2</v>
      </c>
      <c r="C174">
        <v>4.9940172523385673E-2</v>
      </c>
      <c r="D174">
        <v>9.1156540784979034E-2</v>
      </c>
      <c r="E174">
        <v>5.0259462650207309E-2</v>
      </c>
      <c r="F174">
        <v>4.6707514793887128E-2</v>
      </c>
      <c r="G174">
        <v>-7.6154058762940569E-3</v>
      </c>
      <c r="H174">
        <v>-0.1085070986203307</v>
      </c>
      <c r="I174">
        <v>2.1532813614907331E-2</v>
      </c>
    </row>
    <row r="175" spans="1:9">
      <c r="A175" s="705">
        <v>44083</v>
      </c>
      <c r="B175">
        <v>2.3191057292688111E-2</v>
      </c>
      <c r="C175">
        <v>5.0504971761039075E-2</v>
      </c>
      <c r="D175">
        <v>9.1710114362872908E-2</v>
      </c>
      <c r="E175">
        <v>5.3591863097344428E-2</v>
      </c>
      <c r="F175">
        <v>4.6985508415920751E-2</v>
      </c>
      <c r="G175">
        <v>-5.1992518824343081E-3</v>
      </c>
      <c r="H175">
        <v>-8.9769722048824829E-2</v>
      </c>
      <c r="I175">
        <v>2.1609114240357608E-2</v>
      </c>
    </row>
    <row r="176" spans="1:9">
      <c r="A176" s="705">
        <v>44084</v>
      </c>
      <c r="B176">
        <v>2.3306313882583307E-2</v>
      </c>
      <c r="C176">
        <v>5.1070074823793332E-2</v>
      </c>
      <c r="D176">
        <v>9.2263968783794059E-2</v>
      </c>
      <c r="E176">
        <v>5.1327327687792801E-2</v>
      </c>
      <c r="F176">
        <v>4.679612083643403E-2</v>
      </c>
      <c r="G176">
        <v>-1.0165754014358375E-2</v>
      </c>
      <c r="H176">
        <v>-9.3296578526529061E-2</v>
      </c>
      <c r="I176">
        <v>2.1685420564876212E-2</v>
      </c>
    </row>
    <row r="177" spans="1:9">
      <c r="A177" s="705">
        <v>44085</v>
      </c>
      <c r="B177">
        <v>2.3424937161351078E-2</v>
      </c>
      <c r="C177">
        <v>5.1635481875086597E-2</v>
      </c>
      <c r="D177">
        <v>9.2818104190221851E-2</v>
      </c>
      <c r="E177">
        <v>5.2815164830366745E-2</v>
      </c>
      <c r="F177">
        <v>4.7614814272803008E-2</v>
      </c>
      <c r="G177">
        <v>-9.57355913248914E-3</v>
      </c>
      <c r="H177">
        <v>-9.7790386921211447E-2</v>
      </c>
      <c r="I177">
        <v>2.1761732588889027E-2</v>
      </c>
    </row>
    <row r="178" spans="1:9">
      <c r="A178" s="705">
        <v>44088</v>
      </c>
      <c r="B178">
        <v>2.3564383227384189E-2</v>
      </c>
      <c r="C178">
        <v>5.220119307844473E-2</v>
      </c>
      <c r="D178">
        <v>9.337252072470803E-2</v>
      </c>
      <c r="E178">
        <v>5.6221662618342938E-2</v>
      </c>
      <c r="F178">
        <v>4.7651133779824217E-2</v>
      </c>
      <c r="G178">
        <v>-4.6707920957937965E-3</v>
      </c>
      <c r="H178">
        <v>-9.2065221084444815E-2</v>
      </c>
      <c r="I178">
        <v>2.1838050312821711E-2</v>
      </c>
    </row>
    <row r="179" spans="1:9">
      <c r="A179" s="705">
        <v>44089</v>
      </c>
      <c r="B179">
        <v>2.3659080486419182E-2</v>
      </c>
      <c r="C179">
        <v>5.2767208597481741E-2</v>
      </c>
      <c r="D179">
        <v>9.3927218529876288E-2</v>
      </c>
      <c r="E179">
        <v>5.7702966962240865E-2</v>
      </c>
      <c r="F179">
        <v>4.6297350854260788E-2</v>
      </c>
      <c r="G179">
        <v>-4.5218633606437519E-3</v>
      </c>
      <c r="H179">
        <v>-0.10400278977118149</v>
      </c>
      <c r="I179">
        <v>2.1914373737099924E-2</v>
      </c>
    </row>
    <row r="180" spans="1:9">
      <c r="A180" s="705">
        <v>44090</v>
      </c>
      <c r="B180">
        <v>2.3640744098070821E-2</v>
      </c>
      <c r="C180">
        <v>5.3333528595899571E-2</v>
      </c>
      <c r="D180">
        <v>9.4482197748423147E-2</v>
      </c>
      <c r="E180">
        <v>5.7204492508851956E-2</v>
      </c>
      <c r="F180">
        <v>4.7011382841589011E-2</v>
      </c>
      <c r="G180">
        <v>-6.0686833119982797E-3</v>
      </c>
      <c r="H180">
        <v>-0.11427986294945724</v>
      </c>
      <c r="I180">
        <v>2.1990702862149547E-2</v>
      </c>
    </row>
    <row r="181" spans="1:9">
      <c r="A181" s="705">
        <v>44091</v>
      </c>
      <c r="B181">
        <v>2.3724229415320153E-2</v>
      </c>
      <c r="C181">
        <v>5.3900153237488313E-2</v>
      </c>
      <c r="D181">
        <v>9.5037458523117291E-2</v>
      </c>
      <c r="E181">
        <v>5.7228818400819392E-2</v>
      </c>
      <c r="F181">
        <v>4.6636032632077828E-2</v>
      </c>
      <c r="G181">
        <v>-5.1662960848486428E-3</v>
      </c>
      <c r="H181">
        <v>-0.11387699843440147</v>
      </c>
      <c r="I181">
        <v>2.206703768839624E-2</v>
      </c>
    </row>
    <row r="182" spans="1:9">
      <c r="A182" s="705">
        <v>44092</v>
      </c>
      <c r="B182">
        <v>2.3849389491343631E-2</v>
      </c>
      <c r="C182">
        <v>5.4467082686125989E-2</v>
      </c>
      <c r="D182">
        <v>9.5593000996799793E-2</v>
      </c>
      <c r="E182">
        <v>5.3886255550383622E-2</v>
      </c>
      <c r="F182">
        <v>4.6362425160088705E-2</v>
      </c>
      <c r="G182">
        <v>-9.5415180695930246E-3</v>
      </c>
      <c r="H182">
        <v>-0.12736254448333484</v>
      </c>
      <c r="I182">
        <v>2.2143378216266107E-2</v>
      </c>
    </row>
    <row r="183" spans="1:9">
      <c r="A183" s="705">
        <v>44095</v>
      </c>
      <c r="B183">
        <v>2.3881986614251449E-2</v>
      </c>
      <c r="C183">
        <v>5.5034317105778996E-2</v>
      </c>
      <c r="D183">
        <v>9.6148825312384334E-2</v>
      </c>
      <c r="E183">
        <v>4.9171114343487865E-2</v>
      </c>
      <c r="F183">
        <v>4.6504483335125357E-2</v>
      </c>
      <c r="G183">
        <v>-1.3403823217659649E-2</v>
      </c>
      <c r="H183">
        <v>-0.12076221450823565</v>
      </c>
      <c r="I183">
        <v>2.2219724446184808E-2</v>
      </c>
    </row>
    <row r="184" spans="1:9">
      <c r="A184" s="705">
        <v>44096</v>
      </c>
      <c r="B184">
        <v>2.4012757419338948E-2</v>
      </c>
      <c r="C184">
        <v>5.560185666050188E-2</v>
      </c>
      <c r="D184">
        <v>9.6704931612856981E-2</v>
      </c>
      <c r="E184">
        <v>4.977347140246291E-2</v>
      </c>
      <c r="F184">
        <v>4.6109582328472731E-2</v>
      </c>
      <c r="G184">
        <v>-1.2499568169178077E-2</v>
      </c>
      <c r="H184">
        <v>-0.118029789573045</v>
      </c>
      <c r="I184">
        <v>2.2296076378578222E-2</v>
      </c>
    </row>
    <row r="185" spans="1:9">
      <c r="A185" s="705">
        <v>44097</v>
      </c>
      <c r="B185">
        <v>2.4139909882295862E-2</v>
      </c>
      <c r="C185">
        <v>5.616970151443712E-2</v>
      </c>
      <c r="D185">
        <v>9.7261320041276411E-2</v>
      </c>
      <c r="E185">
        <v>4.6037123740136021E-2</v>
      </c>
      <c r="F185">
        <v>4.5066441066790919E-2</v>
      </c>
      <c r="G185">
        <v>-1.6641515889834091E-2</v>
      </c>
      <c r="H185">
        <v>-0.13906186290594957</v>
      </c>
      <c r="I185">
        <v>2.2372434013872233E-2</v>
      </c>
    </row>
    <row r="186" spans="1:9">
      <c r="A186" s="705">
        <v>44098</v>
      </c>
      <c r="B186">
        <v>2.4179088383326386E-2</v>
      </c>
      <c r="C186">
        <v>5.6737851831816011E-2</v>
      </c>
      <c r="D186">
        <v>9.7817990740773686E-2</v>
      </c>
      <c r="E186">
        <v>4.7036059521801565E-2</v>
      </c>
      <c r="F186">
        <v>4.4931666657968439E-2</v>
      </c>
      <c r="G186">
        <v>-1.4648065336021587E-2</v>
      </c>
      <c r="H186">
        <v>-0.14843518328180294</v>
      </c>
      <c r="I186">
        <v>2.2448797352492944E-2</v>
      </c>
    </row>
    <row r="187" spans="1:9">
      <c r="A187" s="705">
        <v>44099</v>
      </c>
      <c r="B187">
        <v>2.4241098580860099E-2</v>
      </c>
      <c r="C187">
        <v>5.7306307776957777E-2</v>
      </c>
      <c r="D187">
        <v>9.8374943854552921E-2</v>
      </c>
      <c r="E187">
        <v>4.6873045668895719E-2</v>
      </c>
      <c r="F187">
        <v>4.4691252233709733E-2</v>
      </c>
      <c r="G187">
        <v>-1.4796236494735271E-2</v>
      </c>
      <c r="H187">
        <v>-0.13766933305051965</v>
      </c>
      <c r="I187">
        <v>2.2525166394866458E-2</v>
      </c>
    </row>
    <row r="188" spans="1:9">
      <c r="A188" s="705">
        <v>44102</v>
      </c>
      <c r="B188">
        <v>2.4186379131667213E-2</v>
      </c>
      <c r="C188">
        <v>5.7875069514270239E-2</v>
      </c>
      <c r="D188">
        <v>9.8932179525890396E-2</v>
      </c>
      <c r="E188">
        <v>4.6377699087486901E-2</v>
      </c>
      <c r="F188">
        <v>4.4608770919254859E-2</v>
      </c>
      <c r="G188">
        <v>-2.2176197340910808E-2</v>
      </c>
      <c r="H188">
        <v>-0.12811285458313193</v>
      </c>
      <c r="I188">
        <v>2.2601541141418657E-2</v>
      </c>
    </row>
    <row r="189" spans="1:9">
      <c r="A189" s="705">
        <v>44103</v>
      </c>
      <c r="B189">
        <v>2.4226250480636979E-2</v>
      </c>
      <c r="C189">
        <v>5.8444137208249591E-2</v>
      </c>
      <c r="D189">
        <v>9.9489697898135443E-2</v>
      </c>
      <c r="E189">
        <v>4.6984202811288789E-2</v>
      </c>
      <c r="F189">
        <v>4.3027367351277546E-2</v>
      </c>
      <c r="G189">
        <v>-2.4579862998069357E-2</v>
      </c>
      <c r="H189">
        <v>-0.1424807337458206</v>
      </c>
      <c r="I189">
        <v>2.2677921592575423E-2</v>
      </c>
    </row>
    <row r="190" spans="1:9">
      <c r="A190" s="705">
        <v>44104</v>
      </c>
      <c r="B190">
        <v>2.4234959533666389E-2</v>
      </c>
      <c r="C190">
        <v>5.9013511023480625E-2</v>
      </c>
      <c r="D190">
        <v>0.10004749911470978</v>
      </c>
      <c r="E190">
        <v>4.7285541694309874E-2</v>
      </c>
      <c r="F190">
        <v>4.3838158986169162E-2</v>
      </c>
      <c r="G190">
        <v>-2.2121553592543197E-2</v>
      </c>
      <c r="H190">
        <v>-0.12290888981252235</v>
      </c>
      <c r="I190">
        <v>2.2754307748763081E-2</v>
      </c>
    </row>
    <row r="191" spans="1:9">
      <c r="A191" s="705">
        <v>44105</v>
      </c>
      <c r="B191">
        <v>2.4020626593028727E-2</v>
      </c>
      <c r="C191">
        <v>5.9693362219343626E-2</v>
      </c>
      <c r="D191">
        <v>0.10060558331910818</v>
      </c>
      <c r="E191">
        <v>4.9167749755255619E-2</v>
      </c>
      <c r="F191">
        <v>4.3604816581375383E-2</v>
      </c>
      <c r="G191">
        <v>-1.9944786155765226E-2</v>
      </c>
      <c r="H191">
        <v>-0.12642501928666527</v>
      </c>
      <c r="I191">
        <v>2.2830699610407734E-2</v>
      </c>
    </row>
    <row r="192" spans="1:9">
      <c r="A192" s="705">
        <v>44106</v>
      </c>
      <c r="B192">
        <v>2.3818968440317834E-2</v>
      </c>
      <c r="C192">
        <v>6.0373649856898526E-2</v>
      </c>
      <c r="D192">
        <v>0.10116395065489825</v>
      </c>
      <c r="E192">
        <v>4.8787679710512677E-2</v>
      </c>
      <c r="F192">
        <v>4.4103239756319468E-2</v>
      </c>
      <c r="G192">
        <v>-2.3431499436911585E-2</v>
      </c>
      <c r="H192">
        <v>-0.12881211690637706</v>
      </c>
      <c r="I192">
        <v>2.2907097177935487E-2</v>
      </c>
    </row>
    <row r="193" spans="1:9">
      <c r="A193" s="705">
        <v>44109</v>
      </c>
      <c r="B193">
        <v>2.3727418827726554E-2</v>
      </c>
      <c r="C193">
        <v>6.1054374216326313E-2</v>
      </c>
      <c r="D193">
        <v>0.10172260126572019</v>
      </c>
      <c r="E193">
        <v>5.0289788186449691E-2</v>
      </c>
      <c r="F193">
        <v>4.2587611368415823E-2</v>
      </c>
      <c r="G193">
        <v>-2.0794188328436158E-2</v>
      </c>
      <c r="H193">
        <v>-0.10877873701378071</v>
      </c>
      <c r="I193">
        <v>2.2983500451772443E-2</v>
      </c>
    </row>
    <row r="194" spans="1:9">
      <c r="A194" s="705">
        <v>44110</v>
      </c>
      <c r="B194">
        <v>2.3671762518411743E-2</v>
      </c>
      <c r="C194">
        <v>6.1735535577987832E-2</v>
      </c>
      <c r="D194">
        <v>0.10228153529528705</v>
      </c>
      <c r="E194">
        <v>4.9575827845290021E-2</v>
      </c>
      <c r="F194">
        <v>4.3219278022226248E-2</v>
      </c>
      <c r="G194">
        <v>-2.2150709819350523E-2</v>
      </c>
      <c r="H194">
        <v>-0.11637222099211542</v>
      </c>
      <c r="I194">
        <v>2.3059909432344927E-2</v>
      </c>
    </row>
    <row r="195" spans="1:9">
      <c r="A195" s="705">
        <v>44111</v>
      </c>
      <c r="B195">
        <v>2.3833604705450817E-2</v>
      </c>
      <c r="C195">
        <v>6.2417134222423787E-2</v>
      </c>
      <c r="D195">
        <v>0.10284075288738515</v>
      </c>
      <c r="E195">
        <v>5.0109571456905089E-2</v>
      </c>
      <c r="F195">
        <v>4.2946005740469362E-2</v>
      </c>
      <c r="G195">
        <v>-2.2802192607548344E-2</v>
      </c>
      <c r="H195">
        <v>-0.10372136991688485</v>
      </c>
      <c r="I195">
        <v>2.3136324120079266E-2</v>
      </c>
    </row>
    <row r="196" spans="1:9">
      <c r="A196" s="705">
        <v>44112</v>
      </c>
      <c r="B196">
        <v>2.4012424054827397E-2</v>
      </c>
      <c r="C196">
        <v>6.3099170430355178E-2</v>
      </c>
      <c r="D196">
        <v>0.1034002541858734</v>
      </c>
      <c r="E196">
        <v>5.1806357772496536E-2</v>
      </c>
      <c r="F196">
        <v>4.1966459770948816E-2</v>
      </c>
      <c r="G196">
        <v>-1.8827969141632761E-2</v>
      </c>
      <c r="H196">
        <v>-9.5581956347429053E-2</v>
      </c>
      <c r="I196">
        <v>2.3212744515401562E-2</v>
      </c>
    </row>
    <row r="197" spans="1:9">
      <c r="A197" s="705">
        <v>44113</v>
      </c>
      <c r="B197">
        <v>2.4303414667794287E-2</v>
      </c>
      <c r="C197">
        <v>6.3781644482682864E-2</v>
      </c>
      <c r="D197">
        <v>0.10396003933468378</v>
      </c>
      <c r="E197">
        <v>5.4990445121993581E-2</v>
      </c>
      <c r="F197">
        <v>4.2335283853843109E-2</v>
      </c>
      <c r="G197">
        <v>-2.0063509491876852E-2</v>
      </c>
      <c r="H197">
        <v>-9.5332449264835195E-2</v>
      </c>
      <c r="I197">
        <v>2.3289170618738142E-2</v>
      </c>
    </row>
    <row r="198" spans="1:9">
      <c r="A198" s="705">
        <v>44117</v>
      </c>
      <c r="B198">
        <v>2.4834370766781744E-2</v>
      </c>
      <c r="C198">
        <v>6.446455666048867E-2</v>
      </c>
      <c r="D198">
        <v>0.10452010847782134</v>
      </c>
      <c r="E198">
        <v>5.4196951182275743E-2</v>
      </c>
      <c r="F198">
        <v>4.3878650412967124E-2</v>
      </c>
      <c r="G198">
        <v>-1.8578974788522773E-2</v>
      </c>
      <c r="H198">
        <v>-0.10002919771629004</v>
      </c>
      <c r="I198">
        <v>2.3365602430515553E-2</v>
      </c>
    </row>
    <row r="199" spans="1:9">
      <c r="A199" s="705">
        <v>44118</v>
      </c>
      <c r="B199">
        <v>2.5171827982710449E-2</v>
      </c>
      <c r="C199">
        <v>6.5147907245034054E-2</v>
      </c>
      <c r="D199">
        <v>0.10508046175936414</v>
      </c>
      <c r="E199">
        <v>5.4798828566587465E-2</v>
      </c>
      <c r="F199">
        <v>4.4286782957528414E-2</v>
      </c>
      <c r="G199">
        <v>-1.6597154240228673E-2</v>
      </c>
      <c r="H199">
        <v>-9.7711134460080951E-2</v>
      </c>
      <c r="I199">
        <v>2.3442039951159899E-2</v>
      </c>
    </row>
    <row r="200" spans="1:9">
      <c r="A200" s="705">
        <v>44119</v>
      </c>
      <c r="B200">
        <v>2.5321825156824351E-2</v>
      </c>
      <c r="C200">
        <v>6.5831696517761662E-2</v>
      </c>
      <c r="D200">
        <v>0.10564109932346355</v>
      </c>
      <c r="E200">
        <v>5.3695872236573461E-2</v>
      </c>
      <c r="F200">
        <v>4.5159911516900353E-2</v>
      </c>
      <c r="G200">
        <v>-1.669337406306648E-2</v>
      </c>
      <c r="H200">
        <v>-8.5291298159011375E-2</v>
      </c>
      <c r="I200">
        <v>2.3518483181097727E-2</v>
      </c>
    </row>
    <row r="201" spans="1:9">
      <c r="A201" s="705">
        <v>44120</v>
      </c>
      <c r="B201">
        <v>2.5416553354250304E-2</v>
      </c>
      <c r="C201">
        <v>6.6515924760294665E-2</v>
      </c>
      <c r="D201">
        <v>0.10620202131434375</v>
      </c>
      <c r="E201">
        <v>5.4658541886711598E-2</v>
      </c>
      <c r="F201">
        <v>4.5252397387197218E-2</v>
      </c>
      <c r="G201">
        <v>-1.7512864906960135E-2</v>
      </c>
      <c r="H201">
        <v>-8.6171898569233574E-2</v>
      </c>
      <c r="I201">
        <v>2.3594932120755585E-2</v>
      </c>
    </row>
    <row r="202" spans="1:9">
      <c r="A202" s="705">
        <v>44123</v>
      </c>
      <c r="B202">
        <v>2.5526432540245558E-2</v>
      </c>
      <c r="C202">
        <v>6.7200592254436975E-2</v>
      </c>
      <c r="D202">
        <v>0.10676322787630221</v>
      </c>
      <c r="E202">
        <v>5.3084405611225405E-2</v>
      </c>
      <c r="F202">
        <v>4.4699982866942545E-2</v>
      </c>
      <c r="G202">
        <v>-1.7324781843301551E-2</v>
      </c>
      <c r="H202">
        <v>-7.7527069593077425E-2</v>
      </c>
      <c r="I202">
        <v>2.3671386770559799E-2</v>
      </c>
    </row>
    <row r="203" spans="1:9">
      <c r="A203" s="705">
        <v>44124</v>
      </c>
      <c r="B203">
        <v>2.5664580404554993E-2</v>
      </c>
      <c r="C203">
        <v>6.7885699282173251E-2</v>
      </c>
      <c r="D203">
        <v>0.10732471915370967</v>
      </c>
      <c r="E203">
        <v>5.6029098531475308E-2</v>
      </c>
      <c r="F203">
        <v>4.552273744670865E-2</v>
      </c>
      <c r="G203">
        <v>-1.3356814067033596E-2</v>
      </c>
      <c r="H203">
        <v>-8.1675293705426144E-2</v>
      </c>
      <c r="I203">
        <v>2.3747847130936917E-2</v>
      </c>
    </row>
    <row r="204" spans="1:9">
      <c r="A204" s="705">
        <v>44125</v>
      </c>
      <c r="B204">
        <v>2.5788980971514608E-2</v>
      </c>
      <c r="C204">
        <v>6.857124612566956E-2</v>
      </c>
      <c r="D204">
        <v>0.10788649529101013</v>
      </c>
      <c r="E204">
        <v>5.9366834108820488E-2</v>
      </c>
      <c r="F204">
        <v>4.6344525750167342E-2</v>
      </c>
      <c r="G204">
        <v>-1.2409106337953668E-2</v>
      </c>
      <c r="H204">
        <v>-8.3258714329332406E-2</v>
      </c>
      <c r="I204">
        <v>2.3824313202313485E-2</v>
      </c>
    </row>
    <row r="205" spans="1:9">
      <c r="A205" s="705">
        <v>44126</v>
      </c>
      <c r="B205">
        <v>2.5903165978159892E-2</v>
      </c>
      <c r="C205">
        <v>6.9257233067272717E-2</v>
      </c>
      <c r="D205">
        <v>0.10844855643272067</v>
      </c>
      <c r="E205">
        <v>5.9665686449583921E-2</v>
      </c>
      <c r="F205">
        <v>4.6026348103505477E-2</v>
      </c>
      <c r="G205">
        <v>-1.0582073037760265E-2</v>
      </c>
      <c r="H205">
        <v>-9.4068773151357421E-2</v>
      </c>
      <c r="I205">
        <v>2.3900784985116053E-2</v>
      </c>
    </row>
    <row r="206" spans="1:9">
      <c r="A206" s="705">
        <v>44127</v>
      </c>
      <c r="B206">
        <v>2.6036377329023974E-2</v>
      </c>
      <c r="C206">
        <v>6.9943660389510942E-2</v>
      </c>
      <c r="D206">
        <v>0.10901090272343206</v>
      </c>
      <c r="E206">
        <v>6.1117169272681515E-2</v>
      </c>
      <c r="F206">
        <v>4.4669445300692612E-2</v>
      </c>
      <c r="G206">
        <v>-1.2053261642778756E-2</v>
      </c>
      <c r="H206">
        <v>-0.12514764732375649</v>
      </c>
      <c r="I206">
        <v>2.3977262479771166E-2</v>
      </c>
    </row>
    <row r="207" spans="1:9">
      <c r="A207" s="705">
        <v>44130</v>
      </c>
      <c r="B207">
        <v>2.6217913184300334E-2</v>
      </c>
      <c r="C207">
        <v>7.0630528375093871E-2</v>
      </c>
      <c r="D207">
        <v>0.10957353430780792</v>
      </c>
      <c r="E207">
        <v>5.8250046997317284E-2</v>
      </c>
      <c r="F207">
        <v>4.424235872383675E-2</v>
      </c>
      <c r="G207">
        <v>-1.2810042657202203E-2</v>
      </c>
      <c r="H207">
        <v>-0.11861117948862476</v>
      </c>
      <c r="I207">
        <v>2.4053745686705597E-2</v>
      </c>
    </row>
    <row r="208" spans="1:9">
      <c r="A208" s="705">
        <v>44131</v>
      </c>
      <c r="B208">
        <v>2.6377473556977282E-2</v>
      </c>
      <c r="C208">
        <v>7.1317837306912768E-2</v>
      </c>
      <c r="D208">
        <v>0.11013645133058581</v>
      </c>
      <c r="E208">
        <v>5.7245381026983511E-2</v>
      </c>
      <c r="F208">
        <v>4.4425867706734623E-2</v>
      </c>
      <c r="G208">
        <v>-1.5813297800654769E-2</v>
      </c>
      <c r="H208">
        <v>-0.13540856868446838</v>
      </c>
      <c r="I208">
        <v>2.4130234606345891E-2</v>
      </c>
    </row>
    <row r="209" spans="1:9">
      <c r="A209" s="705">
        <v>44132</v>
      </c>
      <c r="B209">
        <v>2.651487306913114E-2</v>
      </c>
      <c r="C209">
        <v>7.2005587468040089E-2</v>
      </c>
      <c r="D209">
        <v>0.1106996539365761</v>
      </c>
      <c r="E209">
        <v>5.1882971401763012E-2</v>
      </c>
      <c r="F209">
        <v>4.4368155580760682E-2</v>
      </c>
      <c r="G209">
        <v>-2.6706758318750023E-2</v>
      </c>
      <c r="H209">
        <v>-0.12900816588593977</v>
      </c>
      <c r="I209">
        <v>2.4206729239118818E-2</v>
      </c>
    </row>
    <row r="210" spans="1:9">
      <c r="A210" s="705">
        <v>44133</v>
      </c>
      <c r="B210">
        <v>2.6676895169345904E-2</v>
      </c>
      <c r="C210">
        <v>7.2693779141730586E-2</v>
      </c>
      <c r="D210">
        <v>0.11126314227066314</v>
      </c>
      <c r="E210">
        <v>5.4066516079587235E-2</v>
      </c>
      <c r="F210">
        <v>4.342274786820588E-2</v>
      </c>
      <c r="G210">
        <v>-2.4209091516063652E-2</v>
      </c>
      <c r="H210">
        <v>-0.11382997566399256</v>
      </c>
      <c r="I210">
        <v>2.4283229585450927E-2</v>
      </c>
    </row>
    <row r="211" spans="1:9">
      <c r="A211" s="705">
        <v>44134</v>
      </c>
      <c r="B211">
        <v>2.6752923198140932E-2</v>
      </c>
      <c r="C211">
        <v>7.33824126114202E-2</v>
      </c>
      <c r="D211">
        <v>0.11182691647780474</v>
      </c>
      <c r="E211">
        <v>5.2694675360319909E-2</v>
      </c>
      <c r="F211">
        <v>4.3503351381987354E-2</v>
      </c>
      <c r="G211">
        <v>-3.0519343387853781E-2</v>
      </c>
      <c r="H211">
        <v>-9.3973383404893474E-2</v>
      </c>
      <c r="I211">
        <v>2.4359735645769209E-2</v>
      </c>
    </row>
    <row r="212" spans="1:9">
      <c r="A212" s="705">
        <v>44138</v>
      </c>
      <c r="B212">
        <v>2.6931253640160691E-2</v>
      </c>
      <c r="C212">
        <v>7.4109357243460794E-2</v>
      </c>
      <c r="D212">
        <v>0.112390976703032</v>
      </c>
      <c r="E212">
        <v>5.768441173272354E-2</v>
      </c>
      <c r="F212">
        <v>4.3846305047204881E-2</v>
      </c>
      <c r="G212">
        <v>-2.5814897627530198E-2</v>
      </c>
      <c r="H212">
        <v>-8.6067221720307452E-2</v>
      </c>
      <c r="I212">
        <v>2.4436247420500434E-2</v>
      </c>
    </row>
    <row r="213" spans="1:9">
      <c r="A213" s="705">
        <v>44139</v>
      </c>
      <c r="B213">
        <v>2.7034975777580073E-2</v>
      </c>
      <c r="C213">
        <v>7.4836794196310619E-2</v>
      </c>
      <c r="D213">
        <v>0.11295532309144973</v>
      </c>
      <c r="E213">
        <v>5.7933461164332067E-2</v>
      </c>
      <c r="F213">
        <v>4.2745662269234375E-2</v>
      </c>
      <c r="G213">
        <v>-2.1111210046832918E-2</v>
      </c>
      <c r="H213">
        <v>-6.5581309548522482E-2</v>
      </c>
      <c r="I213">
        <v>2.451276491007115E-2</v>
      </c>
    </row>
    <row r="214" spans="1:9">
      <c r="A214" s="705">
        <v>44140</v>
      </c>
      <c r="B214">
        <v>2.7174426137886343E-2</v>
      </c>
      <c r="C214">
        <v>7.5564723803392519E-2</v>
      </c>
      <c r="D214">
        <v>0.11351995578823648</v>
      </c>
      <c r="E214">
        <v>6.4423567397308812E-2</v>
      </c>
      <c r="F214">
        <v>4.1975208622637261E-2</v>
      </c>
      <c r="G214">
        <v>-1.2607216008819755E-2</v>
      </c>
      <c r="H214">
        <v>-5.0556757006332775E-2</v>
      </c>
      <c r="I214">
        <v>2.458928811490857E-2</v>
      </c>
    </row>
    <row r="215" spans="1:9">
      <c r="A215" s="705">
        <v>44141</v>
      </c>
      <c r="B215">
        <v>2.7284557935039144E-2</v>
      </c>
      <c r="C215">
        <v>7.6293146398354716E-2</v>
      </c>
      <c r="D215">
        <v>0.11408487493864405</v>
      </c>
      <c r="E215">
        <v>6.5571651978977741E-2</v>
      </c>
      <c r="F215">
        <v>4.345374827654247E-2</v>
      </c>
      <c r="G215">
        <v>-1.1281815891100666E-2</v>
      </c>
      <c r="H215">
        <v>-5.1445058888105688E-2</v>
      </c>
      <c r="I215">
        <v>2.4665817035439463E-2</v>
      </c>
    </row>
    <row r="216" spans="1:9">
      <c r="A216" s="705">
        <v>44144</v>
      </c>
      <c r="B216">
        <v>2.7428277360372899E-2</v>
      </c>
      <c r="C216">
        <v>7.7022062315071471E-2</v>
      </c>
      <c r="D216">
        <v>0.11465008068799842</v>
      </c>
      <c r="E216">
        <v>6.6026508900804082E-2</v>
      </c>
      <c r="F216">
        <v>3.9991074888418909E-2</v>
      </c>
      <c r="G216">
        <v>-6.4226072219514263E-3</v>
      </c>
      <c r="H216">
        <v>-6.5222492896069517E-2</v>
      </c>
      <c r="I216">
        <v>2.4742351672090601E-2</v>
      </c>
    </row>
    <row r="217" spans="1:9">
      <c r="A217" s="705">
        <v>44145</v>
      </c>
      <c r="B217">
        <v>2.7517205800995814E-2</v>
      </c>
      <c r="C217">
        <v>7.7751471887643531E-2</v>
      </c>
      <c r="D217">
        <v>0.11521557318169906</v>
      </c>
      <c r="E217">
        <v>6.7062530584060198E-2</v>
      </c>
      <c r="F217">
        <v>3.8889481750300048E-2</v>
      </c>
      <c r="G217">
        <v>-3.3383361062530037E-3</v>
      </c>
      <c r="H217">
        <v>-4.9594581135965488E-2</v>
      </c>
      <c r="I217">
        <v>2.4818892025288974E-2</v>
      </c>
    </row>
    <row r="218" spans="1:9">
      <c r="A218" s="705">
        <v>44146</v>
      </c>
      <c r="B218">
        <v>2.7602392638079065E-2</v>
      </c>
      <c r="C218">
        <v>7.8481375450397461E-2</v>
      </c>
      <c r="D218">
        <v>0.11578135256521915</v>
      </c>
      <c r="E218">
        <v>6.6400758172461272E-2</v>
      </c>
      <c r="F218">
        <v>3.8265802411051819E-2</v>
      </c>
      <c r="G218">
        <v>-5.2839744429692415E-3</v>
      </c>
      <c r="H218">
        <v>-3.5733444156526795E-2</v>
      </c>
      <c r="I218">
        <v>2.4895438095461575E-2</v>
      </c>
    </row>
    <row r="219" spans="1:9">
      <c r="A219" s="705">
        <v>44147</v>
      </c>
      <c r="B219">
        <v>2.7720032026496089E-2</v>
      </c>
      <c r="C219">
        <v>7.9211773337886759E-2</v>
      </c>
      <c r="D219">
        <v>0.11634741898410583</v>
      </c>
      <c r="E219">
        <v>6.1651723155027094E-2</v>
      </c>
      <c r="F219">
        <v>3.5067270322568955E-2</v>
      </c>
      <c r="G219">
        <v>-1.0341277017344774E-2</v>
      </c>
      <c r="H219">
        <v>-3.3410692058166602E-2</v>
      </c>
      <c r="I219">
        <v>2.4971989883035617E-2</v>
      </c>
    </row>
    <row r="220" spans="1:9">
      <c r="A220" s="705">
        <v>44148</v>
      </c>
      <c r="B220">
        <v>2.7807915046490495E-2</v>
      </c>
      <c r="C220">
        <v>7.9942665884890962E-2</v>
      </c>
      <c r="D220">
        <v>0.11691377258397995</v>
      </c>
      <c r="E220">
        <v>6.3124681838294006E-2</v>
      </c>
      <c r="F220">
        <v>3.4983977448699299E-2</v>
      </c>
      <c r="G220">
        <v>-3.9790104716936892E-3</v>
      </c>
      <c r="H220">
        <v>-3.9132231568686615E-2</v>
      </c>
      <c r="I220">
        <v>2.504854738843787E-2</v>
      </c>
    </row>
    <row r="221" spans="1:9">
      <c r="A221" s="705">
        <v>44151</v>
      </c>
      <c r="B221">
        <v>2.7995884605214849E-2</v>
      </c>
      <c r="C221">
        <v>8.0674053426416537E-2</v>
      </c>
      <c r="D221">
        <v>0.11748041351053629</v>
      </c>
      <c r="E221">
        <v>6.4638963518429682E-2</v>
      </c>
      <c r="F221">
        <v>3.4144838014182888E-2</v>
      </c>
      <c r="G221">
        <v>-1.3175653915538099E-3</v>
      </c>
      <c r="H221">
        <v>-3.1202008431630679E-2</v>
      </c>
      <c r="I221">
        <v>2.5125110612095547E-2</v>
      </c>
    </row>
    <row r="222" spans="1:9">
      <c r="A222" s="705">
        <v>44152</v>
      </c>
      <c r="B222">
        <v>2.8167219056922654E-2</v>
      </c>
      <c r="C222">
        <v>8.1405936297696879E-2</v>
      </c>
      <c r="D222">
        <v>0.11804734190954336</v>
      </c>
      <c r="E222">
        <v>6.3500581596503292E-2</v>
      </c>
      <c r="F222">
        <v>3.2783213935486222E-2</v>
      </c>
      <c r="G222">
        <v>-4.706438486089537E-4</v>
      </c>
      <c r="H222">
        <v>-3.7035522852267411E-2</v>
      </c>
      <c r="I222">
        <v>2.5201679554435863E-2</v>
      </c>
    </row>
    <row r="223" spans="1:9">
      <c r="A223" s="705">
        <v>44153</v>
      </c>
      <c r="B223">
        <v>2.8373463700767099E-2</v>
      </c>
      <c r="C223">
        <v>8.2138314834192538E-2</v>
      </c>
      <c r="D223">
        <v>0.11861455792684406</v>
      </c>
      <c r="E223">
        <v>6.3214388567246704E-2</v>
      </c>
      <c r="F223">
        <v>3.3129387919068609E-2</v>
      </c>
      <c r="G223">
        <v>-2.5767378918376549E-3</v>
      </c>
      <c r="H223">
        <v>-2.9700299665175955E-2</v>
      </c>
      <c r="I223">
        <v>2.5278254215885809E-2</v>
      </c>
    </row>
    <row r="224" spans="1:9">
      <c r="A224" s="705">
        <v>44154</v>
      </c>
      <c r="B224">
        <v>2.8460115299108635E-2</v>
      </c>
      <c r="C224">
        <v>8.2871189371590992E-2</v>
      </c>
      <c r="D224">
        <v>0.11918206170835499</v>
      </c>
      <c r="E224">
        <v>6.309506527055353E-2</v>
      </c>
      <c r="F224">
        <v>3.4435860150699771E-2</v>
      </c>
      <c r="G224">
        <v>-1.7492972762489511E-3</v>
      </c>
      <c r="H224">
        <v>-1.0818358209975787E-2</v>
      </c>
      <c r="I224">
        <v>2.53548345968726E-2</v>
      </c>
    </row>
    <row r="225" spans="1:9">
      <c r="A225" s="705">
        <v>44155</v>
      </c>
      <c r="B225">
        <v>2.85594290414799E-2</v>
      </c>
      <c r="C225">
        <v>8.3604560245807091E-2</v>
      </c>
      <c r="D225">
        <v>0.11974985340006672</v>
      </c>
      <c r="E225">
        <v>6.3025431721819736E-2</v>
      </c>
      <c r="F225">
        <v>3.5136781862579181E-2</v>
      </c>
      <c r="G225">
        <v>-2.5401499435492303E-3</v>
      </c>
      <c r="H225">
        <v>-1.1368143306898726E-2</v>
      </c>
      <c r="I225">
        <v>2.5431420697823448E-2</v>
      </c>
    </row>
    <row r="226" spans="1:9">
      <c r="A226" s="705">
        <v>44158</v>
      </c>
      <c r="B226">
        <v>2.8732010127198393E-2</v>
      </c>
      <c r="C226">
        <v>8.4338427792983506E-2</v>
      </c>
      <c r="D226">
        <v>0.12031793314804395</v>
      </c>
      <c r="E226">
        <v>6.5428315866819853E-2</v>
      </c>
      <c r="F226">
        <v>3.5352684252262012E-2</v>
      </c>
      <c r="G226">
        <v>-8.9821590646010918E-4</v>
      </c>
      <c r="H226">
        <v>-9.0533651310659158E-3</v>
      </c>
      <c r="I226">
        <v>2.5508012519165568E-2</v>
      </c>
    </row>
    <row r="227" spans="1:9">
      <c r="A227" s="705">
        <v>44159</v>
      </c>
      <c r="B227">
        <v>2.8926766821071981E-2</v>
      </c>
      <c r="C227">
        <v>8.5072792349490278E-2</v>
      </c>
      <c r="D227">
        <v>0.12088630109842557</v>
      </c>
      <c r="E227">
        <v>6.910998779605082E-2</v>
      </c>
      <c r="F227">
        <v>3.6000670170068139E-2</v>
      </c>
      <c r="G227">
        <v>4.0526724835237005E-3</v>
      </c>
      <c r="H227">
        <v>-2.3956722054575552E-3</v>
      </c>
      <c r="I227">
        <v>2.5584610061326174E-2</v>
      </c>
    </row>
    <row r="228" spans="1:9">
      <c r="A228" s="705">
        <v>44160</v>
      </c>
      <c r="B228">
        <v>2.9091660771344063E-2</v>
      </c>
      <c r="C228">
        <v>8.5807654251925269E-2</v>
      </c>
      <c r="D228">
        <v>0.12145495739742462</v>
      </c>
      <c r="E228">
        <v>6.8163456731523242E-2</v>
      </c>
      <c r="F228">
        <v>3.739074976135548E-2</v>
      </c>
      <c r="G228">
        <v>5.750099246006668E-3</v>
      </c>
      <c r="H228">
        <v>-1.3508553192396189E-2</v>
      </c>
      <c r="I228">
        <v>2.5661213324732701E-2</v>
      </c>
    </row>
    <row r="229" spans="1:9">
      <c r="A229" s="705">
        <v>44161</v>
      </c>
      <c r="B229">
        <v>2.9206503291076436E-2</v>
      </c>
      <c r="C229">
        <v>8.6543013837114158E-2</v>
      </c>
      <c r="D229">
        <v>0.12202390219132808</v>
      </c>
      <c r="E229">
        <v>6.7743756496595031E-2</v>
      </c>
      <c r="F229">
        <v>3.6989952011980076E-2</v>
      </c>
      <c r="G229">
        <v>6.8794935675491331E-3</v>
      </c>
      <c r="H229">
        <v>1.2707564666509796E-3</v>
      </c>
      <c r="I229">
        <v>2.5737822309812364E-2</v>
      </c>
    </row>
    <row r="230" spans="1:9">
      <c r="A230" s="705">
        <v>44162</v>
      </c>
      <c r="B230">
        <v>2.9362685920395926E-2</v>
      </c>
      <c r="C230">
        <v>8.7278871442111106E-2</v>
      </c>
      <c r="D230">
        <v>0.12259313562649754</v>
      </c>
      <c r="E230">
        <v>6.9664763591222645E-2</v>
      </c>
      <c r="F230">
        <v>3.7032672309439185E-2</v>
      </c>
      <c r="G230">
        <v>9.0704267931571714E-3</v>
      </c>
      <c r="H230">
        <v>7.5656795199208204E-3</v>
      </c>
      <c r="I230">
        <v>2.5814437016992597E-2</v>
      </c>
    </row>
    <row r="231" spans="1:9">
      <c r="A231" s="705">
        <v>44165</v>
      </c>
      <c r="B231">
        <v>2.964833047747284E-2</v>
      </c>
      <c r="C231">
        <v>8.8015227404198315E-2</v>
      </c>
      <c r="D231">
        <v>0.12316265784936831</v>
      </c>
      <c r="E231">
        <v>6.8640712864555864E-2</v>
      </c>
      <c r="F231">
        <v>3.8027590993651605E-2</v>
      </c>
      <c r="G231">
        <v>5.2395849479964784E-3</v>
      </c>
      <c r="H231">
        <v>9.626101799827369E-3</v>
      </c>
      <c r="I231">
        <v>2.5891057446700838E-2</v>
      </c>
    </row>
    <row r="232" spans="1:9">
      <c r="A232" s="705">
        <v>44166</v>
      </c>
      <c r="B232">
        <v>2.9735805329631049E-2</v>
      </c>
      <c r="C232">
        <v>8.8933384519228165E-2</v>
      </c>
      <c r="D232">
        <v>0.12373246900645052</v>
      </c>
      <c r="E232">
        <v>7.1277774210998679E-2</v>
      </c>
      <c r="F232">
        <v>3.8658245374349587E-2</v>
      </c>
      <c r="G232">
        <v>1.0126068737796201E-2</v>
      </c>
      <c r="H232">
        <v>2.1663222340954524E-2</v>
      </c>
      <c r="I232">
        <v>2.5967683599364522E-2</v>
      </c>
    </row>
    <row r="233" spans="1:9">
      <c r="A233" s="705">
        <v>44167</v>
      </c>
      <c r="B233">
        <v>2.9883547617015616E-2</v>
      </c>
      <c r="C233">
        <v>8.9852316451068059E-2</v>
      </c>
      <c r="D233">
        <v>0.12430256924432825</v>
      </c>
      <c r="E233">
        <v>7.134367660346852E-2</v>
      </c>
      <c r="F233">
        <v>3.9942272055806027E-2</v>
      </c>
      <c r="G233">
        <v>1.1390893410057057E-2</v>
      </c>
      <c r="H233">
        <v>2.0960831801878355E-2</v>
      </c>
      <c r="I233">
        <v>2.6044315475410862E-2</v>
      </c>
    </row>
    <row r="234" spans="1:9">
      <c r="A234" s="705">
        <v>44168</v>
      </c>
      <c r="B234">
        <v>2.9987033899758542E-2</v>
      </c>
      <c r="C234">
        <v>9.0772023853572525E-2</v>
      </c>
      <c r="D234">
        <v>0.1248729587096602</v>
      </c>
      <c r="E234">
        <v>7.2086690712428236E-2</v>
      </c>
      <c r="F234">
        <v>3.8220235068284536E-2</v>
      </c>
      <c r="G234">
        <v>1.4198916306632947E-2</v>
      </c>
      <c r="H234">
        <v>2.1808280093985166E-2</v>
      </c>
      <c r="I234">
        <v>2.6120953075267739E-2</v>
      </c>
    </row>
    <row r="235" spans="1:9">
      <c r="A235" s="705">
        <v>44169</v>
      </c>
      <c r="B235">
        <v>3.0149062043473007E-2</v>
      </c>
      <c r="C235">
        <v>9.169250738114787E-2</v>
      </c>
      <c r="D235">
        <v>0.12544363754917942</v>
      </c>
      <c r="E235">
        <v>7.6460730895214546E-2</v>
      </c>
      <c r="F235">
        <v>3.8619052832031819E-2</v>
      </c>
      <c r="G235">
        <v>1.7619288439245651E-2</v>
      </c>
      <c r="H235">
        <v>1.8753227100813508E-2</v>
      </c>
      <c r="I235">
        <v>2.6197596399362366E-2</v>
      </c>
    </row>
    <row r="236" spans="1:9">
      <c r="A236" s="705">
        <v>44172</v>
      </c>
      <c r="B236">
        <v>3.0389398157708136E-2</v>
      </c>
      <c r="C236">
        <v>9.2613767688752402E-2</v>
      </c>
      <c r="D236">
        <v>0.12601460590969338</v>
      </c>
      <c r="E236">
        <v>7.429007950205202E-2</v>
      </c>
      <c r="F236">
        <v>3.6795721430027628E-2</v>
      </c>
      <c r="G236">
        <v>1.6097415958588934E-2</v>
      </c>
      <c r="H236">
        <v>3.2819469960152725E-2</v>
      </c>
      <c r="I236">
        <v>2.6274245448122402E-2</v>
      </c>
    </row>
    <row r="237" spans="1:9">
      <c r="A237" s="705">
        <v>44173</v>
      </c>
      <c r="B237">
        <v>3.0403671139155763E-2</v>
      </c>
      <c r="C237">
        <v>9.3535805431897101E-2</v>
      </c>
      <c r="D237">
        <v>0.12658586393808391</v>
      </c>
      <c r="E237">
        <v>7.4485407404218273E-2</v>
      </c>
      <c r="F237">
        <v>3.7916284050935722E-2</v>
      </c>
      <c r="G237">
        <v>1.7894730726814467E-2</v>
      </c>
      <c r="H237">
        <v>3.4071936890021304E-2</v>
      </c>
      <c r="I237">
        <v>2.6350900221975504E-2</v>
      </c>
    </row>
    <row r="238" spans="1:9">
      <c r="A238" s="705">
        <v>44174</v>
      </c>
      <c r="B238">
        <v>3.0536565118572501E-2</v>
      </c>
      <c r="C238">
        <v>9.4458621266646503E-2</v>
      </c>
      <c r="D238">
        <v>0.12715741178130746</v>
      </c>
      <c r="E238">
        <v>7.234938253519374E-2</v>
      </c>
      <c r="F238">
        <v>3.746556519883093E-2</v>
      </c>
      <c r="G238">
        <v>1.6830064469768313E-2</v>
      </c>
      <c r="H238">
        <v>2.8272891592705962E-2</v>
      </c>
      <c r="I238">
        <v>2.6427560721349108E-2</v>
      </c>
    </row>
    <row r="239" spans="1:9">
      <c r="A239" s="705">
        <v>44175</v>
      </c>
      <c r="B239">
        <v>3.0739620999663986E-2</v>
      </c>
      <c r="C239">
        <v>9.5382215849618701E-2</v>
      </c>
      <c r="D239">
        <v>0.12772924958639509</v>
      </c>
      <c r="E239">
        <v>7.4950903007358738E-2</v>
      </c>
      <c r="F239">
        <v>3.9157433541946229E-2</v>
      </c>
      <c r="G239">
        <v>2.0828009777122514E-2</v>
      </c>
      <c r="H239">
        <v>3.9847357880015144E-2</v>
      </c>
      <c r="I239">
        <v>2.6504226946671094E-2</v>
      </c>
    </row>
    <row r="240" spans="1:9">
      <c r="A240" s="705">
        <v>44176</v>
      </c>
      <c r="B240">
        <v>3.0920522327398503E-2</v>
      </c>
      <c r="C240">
        <v>9.6306589837985568E-2</v>
      </c>
      <c r="D240">
        <v>0.12830137750045223</v>
      </c>
      <c r="E240">
        <v>7.4339428919404593E-2</v>
      </c>
      <c r="F240">
        <v>3.9698609334374524E-2</v>
      </c>
      <c r="G240">
        <v>2.1076314971371302E-2</v>
      </c>
      <c r="H240">
        <v>5.0851972108167942E-2</v>
      </c>
      <c r="I240">
        <v>2.6580898898368899E-2</v>
      </c>
    </row>
    <row r="241" spans="1:9">
      <c r="A241" s="705">
        <v>44179</v>
      </c>
      <c r="B241">
        <v>3.1177768266659411E-2</v>
      </c>
      <c r="C241">
        <v>9.7231743889473643E-2</v>
      </c>
      <c r="D241">
        <v>0.12887379567065915</v>
      </c>
      <c r="E241">
        <v>7.4142302361313916E-2</v>
      </c>
      <c r="F241">
        <v>3.9293578136369689E-2</v>
      </c>
      <c r="G241">
        <v>2.0580893989768922E-2</v>
      </c>
      <c r="H241">
        <v>5.4781634152395009E-2</v>
      </c>
      <c r="I241">
        <v>2.6657576576870401E-2</v>
      </c>
    </row>
    <row r="242" spans="1:9">
      <c r="A242" s="705">
        <v>44180</v>
      </c>
      <c r="B242">
        <v>3.1351234248170545E-2</v>
      </c>
      <c r="C242">
        <v>9.81576786623648E-2</v>
      </c>
      <c r="D242">
        <v>0.12944650424427095</v>
      </c>
      <c r="E242">
        <v>7.8157463520908577E-2</v>
      </c>
      <c r="F242">
        <v>4.0293608129796654E-2</v>
      </c>
      <c r="G242">
        <v>2.615576440327505E-2</v>
      </c>
      <c r="H242">
        <v>5.3963245635483492E-2</v>
      </c>
      <c r="I242">
        <v>2.6734259982603481E-2</v>
      </c>
    </row>
    <row r="243" spans="1:9">
      <c r="A243" s="705">
        <v>44181</v>
      </c>
      <c r="B243">
        <v>3.1496780356206511E-2</v>
      </c>
      <c r="C243">
        <v>9.9084394815496246E-2</v>
      </c>
      <c r="D243">
        <v>0.13001950336861712</v>
      </c>
      <c r="E243">
        <v>8.0526705687943734E-2</v>
      </c>
      <c r="F243">
        <v>3.9569784264586572E-2</v>
      </c>
      <c r="G243">
        <v>2.931122657612617E-2</v>
      </c>
      <c r="H243">
        <v>3.927869720261068E-2</v>
      </c>
      <c r="I243">
        <v>2.6810949115995575E-2</v>
      </c>
    </row>
    <row r="244" spans="1:9">
      <c r="A244" s="705">
        <v>44182</v>
      </c>
      <c r="B244">
        <v>3.1635437652591358E-2</v>
      </c>
      <c r="C244">
        <v>0.10001189300826119</v>
      </c>
      <c r="D244">
        <v>0.13059279319110195</v>
      </c>
      <c r="E244">
        <v>8.4277921619212881E-2</v>
      </c>
      <c r="F244">
        <v>4.0179405043432981E-2</v>
      </c>
      <c r="G244">
        <v>3.0183562599023883E-2</v>
      </c>
      <c r="H244">
        <v>4.6198038957008691E-2</v>
      </c>
      <c r="I244">
        <v>2.6887643977474784E-2</v>
      </c>
    </row>
    <row r="245" spans="1:9">
      <c r="A245" s="705">
        <v>44183</v>
      </c>
      <c r="B245">
        <v>3.1724010010812043E-2</v>
      </c>
      <c r="C245">
        <v>0.10094017390060905</v>
      </c>
      <c r="D245">
        <v>0.13116637385920438</v>
      </c>
      <c r="E245">
        <v>8.4660751892608355E-2</v>
      </c>
      <c r="F245">
        <v>4.0455027642327446E-2</v>
      </c>
      <c r="G245">
        <v>3.0215711437938886E-2</v>
      </c>
      <c r="H245">
        <v>5.1937832090537706E-2</v>
      </c>
      <c r="I245">
        <v>2.6964344567468768E-2</v>
      </c>
    </row>
    <row r="246" spans="1:9">
      <c r="A246" s="705">
        <v>44186</v>
      </c>
      <c r="B246">
        <v>3.1880052723680441E-2</v>
      </c>
      <c r="C246">
        <v>0.1018692381530466</v>
      </c>
      <c r="D246">
        <v>0.13174024552047858</v>
      </c>
      <c r="E246">
        <v>8.1749957192170708E-2</v>
      </c>
      <c r="F246">
        <v>4.0890367759911062E-2</v>
      </c>
      <c r="G246">
        <v>2.4773030760500525E-2</v>
      </c>
      <c r="H246">
        <v>6.2400736972118898E-2</v>
      </c>
      <c r="I246">
        <v>2.7041050886405626E-2</v>
      </c>
    </row>
    <row r="247" spans="1:9">
      <c r="A247" s="705">
        <v>44187</v>
      </c>
      <c r="B247">
        <v>3.2006476122570016E-2</v>
      </c>
      <c r="C247">
        <v>0.10279908642663771</v>
      </c>
      <c r="D247">
        <v>0.13231440832255337</v>
      </c>
      <c r="E247">
        <v>7.945517518937506E-2</v>
      </c>
      <c r="F247">
        <v>4.1475956981161577E-2</v>
      </c>
      <c r="G247">
        <v>2.5838392883429817E-2</v>
      </c>
      <c r="H247">
        <v>6.4110189651569671E-2</v>
      </c>
      <c r="I247">
        <v>2.7117762934713019E-2</v>
      </c>
    </row>
    <row r="248" spans="1:9">
      <c r="A248" s="705">
        <v>44188</v>
      </c>
      <c r="B248">
        <v>3.218137134400556E-2</v>
      </c>
      <c r="C248">
        <v>0.10372971938300424</v>
      </c>
      <c r="D248">
        <v>0.13288886241313236</v>
      </c>
      <c r="E248">
        <v>8.3079522073743695E-2</v>
      </c>
      <c r="F248">
        <v>4.1981960399579688E-2</v>
      </c>
      <c r="G248">
        <v>2.9117170652238622E-2</v>
      </c>
      <c r="H248">
        <v>6.2358858964305597E-2</v>
      </c>
      <c r="I248">
        <v>2.7194480712819047E-2</v>
      </c>
    </row>
    <row r="249" spans="1:9">
      <c r="A249" s="705">
        <v>44189</v>
      </c>
      <c r="B249">
        <v>3.2341147689383343E-2</v>
      </c>
      <c r="C249">
        <v>0.10466113768432628</v>
      </c>
      <c r="D249">
        <v>0.13346360793999423</v>
      </c>
      <c r="E249">
        <v>8.3463055032533928E-2</v>
      </c>
      <c r="F249">
        <v>4.2015651116211084E-2</v>
      </c>
      <c r="G249">
        <v>2.9146874584360383E-2</v>
      </c>
      <c r="H249">
        <v>5.8215788602639762E-2</v>
      </c>
      <c r="I249">
        <v>2.727120422115159E-2</v>
      </c>
    </row>
    <row r="250" spans="1:9">
      <c r="A250" s="705">
        <v>44193</v>
      </c>
      <c r="B250">
        <v>3.2547417848340032E-2</v>
      </c>
      <c r="C250">
        <v>0.1055933419933428</v>
      </c>
      <c r="D250">
        <v>0.1340386450509925</v>
      </c>
      <c r="E250">
        <v>8.4750130338007157E-2</v>
      </c>
      <c r="F250">
        <v>4.113752863739184E-2</v>
      </c>
      <c r="G250">
        <v>3.2155362389723274E-2</v>
      </c>
      <c r="H250">
        <v>6.5278708025075405E-2</v>
      </c>
      <c r="I250">
        <v>2.7347933460138751E-2</v>
      </c>
    </row>
    <row r="251" spans="1:9">
      <c r="A251" s="705">
        <v>44194</v>
      </c>
      <c r="B251">
        <v>3.2702925504431324E-2</v>
      </c>
      <c r="C251">
        <v>0.1065263329733519</v>
      </c>
      <c r="D251">
        <v>0.13461397389405594</v>
      </c>
      <c r="E251">
        <v>8.6966865737022614E-2</v>
      </c>
      <c r="F251">
        <v>4.1598911946185702E-2</v>
      </c>
      <c r="G251">
        <v>3.2640369169481653E-2</v>
      </c>
      <c r="H251">
        <v>6.3896878643041388E-2</v>
      </c>
      <c r="I251">
        <v>2.742466843020841E-2</v>
      </c>
    </row>
    <row r="252" spans="1:9">
      <c r="A252" s="705">
        <v>44195</v>
      </c>
      <c r="B252">
        <v>3.2827977720158774E-2</v>
      </c>
      <c r="C252">
        <v>0.10746011128821165</v>
      </c>
      <c r="D252">
        <v>0.13518959461718794</v>
      </c>
      <c r="E252">
        <v>8.9587395552865656E-2</v>
      </c>
      <c r="F252">
        <v>4.3502695517764423E-2</v>
      </c>
      <c r="G252">
        <v>3.3507969886569233E-2</v>
      </c>
      <c r="H252">
        <v>9.2409610233003869E-2</v>
      </c>
      <c r="I252">
        <v>2.7501409131788668E-2</v>
      </c>
    </row>
    <row r="253" spans="1:9">
      <c r="A253" s="705">
        <v>44196</v>
      </c>
      <c r="B253">
        <v>3.2966594146347283E-2</v>
      </c>
      <c r="C253">
        <v>0.10839467760234034</v>
      </c>
      <c r="D253">
        <v>0.1357655073684676</v>
      </c>
      <c r="E253">
        <v>8.9668602180993595E-2</v>
      </c>
      <c r="F253">
        <v>4.3638194370211991E-2</v>
      </c>
      <c r="G253">
        <v>3.3537789671930884E-2</v>
      </c>
      <c r="H253">
        <v>0.10740547071978757</v>
      </c>
      <c r="I253">
        <v>2.7578155565307849E-2</v>
      </c>
    </row>
    <row r="254" spans="1:9">
      <c r="A254" s="705">
        <v>44200</v>
      </c>
      <c r="B254">
        <v>3.3098123529554879E-2</v>
      </c>
      <c r="C254">
        <v>0.1087924521650474</v>
      </c>
      <c r="D254">
        <v>0.13634171229604863</v>
      </c>
      <c r="E254">
        <v>8.928632016254201E-2</v>
      </c>
      <c r="F254">
        <v>4.4862313723429192E-2</v>
      </c>
      <c r="G254">
        <v>3.2927873284197329E-2</v>
      </c>
      <c r="H254">
        <v>9.2061058215821667E-2</v>
      </c>
      <c r="I254">
        <v>2.7654907731193834E-2</v>
      </c>
    </row>
    <row r="255" spans="1:9">
      <c r="A255" s="705">
        <v>44201</v>
      </c>
      <c r="B255">
        <v>3.3234567711050378E-2</v>
      </c>
      <c r="C255">
        <v>0.1091903694788936</v>
      </c>
      <c r="D255">
        <v>0.13691820954816003</v>
      </c>
      <c r="E255">
        <v>9.2900565673535995E-2</v>
      </c>
      <c r="F255">
        <v>4.5256413496983061E-2</v>
      </c>
      <c r="G255">
        <v>3.3547871425098297E-2</v>
      </c>
      <c r="H255">
        <v>9.97422321271626E-2</v>
      </c>
      <c r="I255">
        <v>2.7731665629874946E-2</v>
      </c>
    </row>
    <row r="256" spans="1:9">
      <c r="A256" s="705">
        <v>44202</v>
      </c>
      <c r="B256">
        <v>3.33916288384839E-2</v>
      </c>
      <c r="C256">
        <v>0.10958842959510839</v>
      </c>
      <c r="D256">
        <v>0.13749499927310604</v>
      </c>
      <c r="E256">
        <v>9.5120222675898924E-2</v>
      </c>
      <c r="F256">
        <v>4.408545096483163E-2</v>
      </c>
      <c r="G256">
        <v>2.9850493940081879E-2</v>
      </c>
      <c r="H256">
        <v>8.5677141834448411E-2</v>
      </c>
      <c r="I256">
        <v>2.7808429261779288E-2</v>
      </c>
    </row>
    <row r="257" spans="1:9">
      <c r="A257" s="705">
        <v>44203</v>
      </c>
      <c r="B257">
        <v>3.3569469913892203E-2</v>
      </c>
      <c r="C257">
        <v>0.10998663256494012</v>
      </c>
      <c r="D257">
        <v>0.13807208161926598</v>
      </c>
      <c r="E257">
        <v>9.6704690412647842E-2</v>
      </c>
      <c r="F257">
        <v>4.246040021469577E-2</v>
      </c>
      <c r="G257">
        <v>3.3317481130964888E-2</v>
      </c>
      <c r="H257">
        <v>9.8877166651332171E-2</v>
      </c>
      <c r="I257">
        <v>2.7885198627335184E-2</v>
      </c>
    </row>
    <row r="258" spans="1:9">
      <c r="A258" s="705">
        <v>44204</v>
      </c>
      <c r="B258">
        <v>3.3755610524783153E-2</v>
      </c>
      <c r="C258">
        <v>0.11038497843965533</v>
      </c>
      <c r="D258">
        <v>0.13864945673509488</v>
      </c>
      <c r="E258">
        <v>9.8708490537010807E-2</v>
      </c>
      <c r="F258">
        <v>4.3212164219281313E-2</v>
      </c>
      <c r="G258">
        <v>4.1181394177955966E-2</v>
      </c>
      <c r="H258">
        <v>7.8521461361791944E-2</v>
      </c>
      <c r="I258">
        <v>2.7961973726970735E-2</v>
      </c>
    </row>
    <row r="259" spans="1:9">
      <c r="A259" s="705">
        <v>44207</v>
      </c>
      <c r="B259">
        <v>3.3991018318658917E-2</v>
      </c>
      <c r="C259">
        <v>0.110783467270539</v>
      </c>
      <c r="D259">
        <v>0.13922712476912258</v>
      </c>
      <c r="E259">
        <v>9.4800240440489958E-2</v>
      </c>
      <c r="F259">
        <v>4.5076335859241867E-2</v>
      </c>
      <c r="G259">
        <v>3.7073377831768228E-2</v>
      </c>
      <c r="H259">
        <v>8.2746741743731311E-2</v>
      </c>
      <c r="I259">
        <v>2.8038754561114265E-2</v>
      </c>
    </row>
    <row r="260" spans="1:9">
      <c r="A260" s="705">
        <v>44208</v>
      </c>
      <c r="B260">
        <v>3.4127341433540348E-2</v>
      </c>
      <c r="C260">
        <v>0.11118209910889432</v>
      </c>
      <c r="D260">
        <v>0.13980508586995466</v>
      </c>
      <c r="E260">
        <v>9.8331336590577134E-2</v>
      </c>
      <c r="F260">
        <v>4.3160989535047545E-2</v>
      </c>
      <c r="G260">
        <v>4.2134391063303189E-2</v>
      </c>
      <c r="H260">
        <v>7.9382173752627683E-2</v>
      </c>
      <c r="I260">
        <v>2.8115541130194099E-2</v>
      </c>
    </row>
    <row r="261" spans="1:9">
      <c r="A261" s="705">
        <v>44209</v>
      </c>
      <c r="B261">
        <v>3.431985877173882E-2</v>
      </c>
      <c r="C261">
        <v>0.11158087400604288</v>
      </c>
      <c r="D261">
        <v>0.14038334018627197</v>
      </c>
      <c r="E261">
        <v>9.640944662457529E-2</v>
      </c>
      <c r="F261">
        <v>4.2377080053974225E-2</v>
      </c>
      <c r="G261">
        <v>4.1202493338525104E-2</v>
      </c>
      <c r="H261">
        <v>7.4149133186841798E-2</v>
      </c>
      <c r="I261">
        <v>2.8192333434638783E-2</v>
      </c>
    </row>
    <row r="262" spans="1:9">
      <c r="A262" s="705">
        <v>44210</v>
      </c>
      <c r="B262">
        <v>3.4463747702037528E-2</v>
      </c>
      <c r="C262">
        <v>0.11197979201332497</v>
      </c>
      <c r="D262">
        <v>0.14096188786683062</v>
      </c>
      <c r="E262">
        <v>9.859997424668876E-2</v>
      </c>
      <c r="F262">
        <v>3.9862714765124041E-2</v>
      </c>
      <c r="G262">
        <v>4.5176716222864677E-2</v>
      </c>
      <c r="H262">
        <v>6.2487420618052347E-2</v>
      </c>
      <c r="I262">
        <v>2.8269131474876419E-2</v>
      </c>
    </row>
    <row r="263" spans="1:9">
      <c r="A263" s="705">
        <v>44211</v>
      </c>
      <c r="B263">
        <v>3.4734157759817696E-2</v>
      </c>
      <c r="C263">
        <v>0.11237885318209928</v>
      </c>
      <c r="D263">
        <v>0.14154072906046244</v>
      </c>
      <c r="E263">
        <v>9.5255629625613736E-2</v>
      </c>
      <c r="F263">
        <v>4.0267096843718431E-2</v>
      </c>
      <c r="G263">
        <v>3.9847404906963257E-2</v>
      </c>
      <c r="H263">
        <v>5.5846353237259727E-2</v>
      </c>
      <c r="I263">
        <v>2.8345935251335552E-2</v>
      </c>
    </row>
    <row r="264" spans="1:9">
      <c r="A264" s="705">
        <v>44214</v>
      </c>
      <c r="B264">
        <v>3.4917914994732957E-2</v>
      </c>
      <c r="C264">
        <v>0.11277805756374271</v>
      </c>
      <c r="D264">
        <v>0.14211986391607456</v>
      </c>
      <c r="E264">
        <v>9.4332286120469844E-2</v>
      </c>
      <c r="F264">
        <v>3.9894941457295108E-2</v>
      </c>
      <c r="G264">
        <v>4.1182978850517804E-2</v>
      </c>
      <c r="H264">
        <v>4.7857768971137693E-2</v>
      </c>
      <c r="I264">
        <v>2.842274476444473E-2</v>
      </c>
    </row>
    <row r="265" spans="1:9">
      <c r="A265" s="705">
        <v>44215</v>
      </c>
      <c r="B265">
        <v>3.5113554751066811E-2</v>
      </c>
      <c r="C265">
        <v>0.11317740520965081</v>
      </c>
      <c r="D265">
        <v>0.14269929258264957</v>
      </c>
      <c r="E265">
        <v>9.4867474774186888E-2</v>
      </c>
      <c r="F265">
        <v>4.0016840666944997E-2</v>
      </c>
      <c r="G265">
        <v>4.0939828980762094E-2</v>
      </c>
      <c r="H265">
        <v>4.1141214042628604E-2</v>
      </c>
      <c r="I265">
        <v>2.8499560014632275E-2</v>
      </c>
    </row>
    <row r="266" spans="1:9">
      <c r="A266" s="705">
        <v>44216</v>
      </c>
      <c r="B266">
        <v>3.5285430202837809E-2</v>
      </c>
      <c r="C266">
        <v>0.11357689617123734</v>
      </c>
      <c r="D266">
        <v>0.14327901520924602</v>
      </c>
      <c r="E266">
        <v>9.7780122732397778E-2</v>
      </c>
      <c r="F266">
        <v>4.0956539127035452E-2</v>
      </c>
      <c r="G266">
        <v>3.9815229914922368E-2</v>
      </c>
      <c r="H266">
        <v>7.1020940887519091E-2</v>
      </c>
      <c r="I266">
        <v>2.8576381002326956E-2</v>
      </c>
    </row>
    <row r="267" spans="1:9">
      <c r="A267" s="705">
        <v>44217</v>
      </c>
      <c r="B267">
        <v>3.5445580410778721E-2</v>
      </c>
      <c r="C267">
        <v>0.1139765304999345</v>
      </c>
      <c r="D267">
        <v>0.14385903194499794</v>
      </c>
      <c r="E267">
        <v>9.7747953799056875E-2</v>
      </c>
      <c r="F267">
        <v>4.3493439235242626E-2</v>
      </c>
      <c r="G267">
        <v>3.6284447956657306E-2</v>
      </c>
      <c r="H267">
        <v>4.1555636263523654E-2</v>
      </c>
      <c r="I267">
        <v>2.8653207727957097E-2</v>
      </c>
    </row>
    <row r="268" spans="1:9">
      <c r="A268" s="705">
        <v>44218</v>
      </c>
      <c r="B268">
        <v>3.570742606616939E-2</v>
      </c>
      <c r="C268">
        <v>0.11437630824719336</v>
      </c>
      <c r="D268">
        <v>0.14443934293911487</v>
      </c>
      <c r="E268">
        <v>9.2284625797261821E-2</v>
      </c>
      <c r="F268">
        <v>4.4349985706783279E-2</v>
      </c>
      <c r="G268">
        <v>3.3882037351890437E-2</v>
      </c>
      <c r="H268">
        <v>5.9665944741468468E-2</v>
      </c>
      <c r="I268">
        <v>2.8730040191951245E-2</v>
      </c>
    </row>
    <row r="269" spans="1:9">
      <c r="A269" s="705">
        <v>44221</v>
      </c>
      <c r="B269">
        <v>3.5848419628017325E-2</v>
      </c>
      <c r="C269">
        <v>0.11477622946448296</v>
      </c>
      <c r="D269">
        <v>0.14501994834088205</v>
      </c>
      <c r="E269">
        <v>9.1974615434177398E-2</v>
      </c>
      <c r="F269">
        <v>4.4390967580529406E-2</v>
      </c>
      <c r="G269">
        <v>3.3913270770352E-2</v>
      </c>
      <c r="H269">
        <v>6.5597541815199056E-2</v>
      </c>
      <c r="I269">
        <v>2.8806878394738167E-2</v>
      </c>
    </row>
    <row r="270" spans="1:9">
      <c r="A270" s="705">
        <v>44222</v>
      </c>
      <c r="B270">
        <v>3.5993440699157331E-2</v>
      </c>
      <c r="C270">
        <v>0.11517629420329123</v>
      </c>
      <c r="D270">
        <v>0.14560084829966069</v>
      </c>
      <c r="E270">
        <v>9.0842935556890048E-2</v>
      </c>
      <c r="F270">
        <v>4.2364479209611838E-2</v>
      </c>
      <c r="G270">
        <v>3.1052358602241759E-2</v>
      </c>
      <c r="H270">
        <v>7.7264700463863134E-2</v>
      </c>
      <c r="I270">
        <v>2.8883722336746409E-2</v>
      </c>
    </row>
    <row r="271" spans="1:9">
      <c r="A271" s="705">
        <v>44223</v>
      </c>
      <c r="B271">
        <v>3.6151061658209915E-2</v>
      </c>
      <c r="C271">
        <v>0.1155765025151243</v>
      </c>
      <c r="D271">
        <v>0.14618204296488746</v>
      </c>
      <c r="E271">
        <v>8.4162149335295533E-2</v>
      </c>
      <c r="F271">
        <v>4.2557763010567129E-2</v>
      </c>
      <c r="G271">
        <v>2.8932805631544545E-2</v>
      </c>
      <c r="H271">
        <v>6.6546949694675561E-2</v>
      </c>
      <c r="I271">
        <v>2.896057201840474E-2</v>
      </c>
    </row>
    <row r="272" spans="1:9">
      <c r="A272" s="705">
        <v>44224</v>
      </c>
      <c r="B272">
        <v>3.6298731746596369E-2</v>
      </c>
      <c r="C272">
        <v>0.11597685445150696</v>
      </c>
      <c r="D272">
        <v>0.14676353248607521</v>
      </c>
      <c r="E272">
        <v>8.7114677988729294E-2</v>
      </c>
      <c r="F272">
        <v>4.3495825914395159E-2</v>
      </c>
      <c r="G272">
        <v>3.5658531362181556E-2</v>
      </c>
      <c r="H272">
        <v>7.7613766022804453E-2</v>
      </c>
      <c r="I272">
        <v>2.9037427440141705E-2</v>
      </c>
    </row>
    <row r="273" spans="1:9">
      <c r="A273" s="705">
        <v>44225</v>
      </c>
      <c r="B273">
        <v>3.6405625025296873E-2</v>
      </c>
      <c r="C273">
        <v>0.1163773500639822</v>
      </c>
      <c r="D273">
        <v>0.14734531701281228</v>
      </c>
      <c r="E273">
        <v>8.068363112421717E-2</v>
      </c>
      <c r="F273">
        <v>4.525802166993409E-2</v>
      </c>
      <c r="G273">
        <v>2.8748141824406215E-2</v>
      </c>
      <c r="H273">
        <v>6.8938097962980782E-2</v>
      </c>
      <c r="I273">
        <v>2.9114288602386296E-2</v>
      </c>
    </row>
    <row r="274" spans="1:9">
      <c r="A274" s="705">
        <v>44228</v>
      </c>
      <c r="B274">
        <v>3.6557014628020301E-2</v>
      </c>
      <c r="C274">
        <v>0.11716993354111671</v>
      </c>
      <c r="D274">
        <v>0.14792739669476296</v>
      </c>
      <c r="E274">
        <v>8.9664189044072584E-2</v>
      </c>
      <c r="F274">
        <v>4.868766918192402E-2</v>
      </c>
      <c r="G274">
        <v>3.4960846219495245E-2</v>
      </c>
      <c r="H274">
        <v>7.0028821053834678E-2</v>
      </c>
      <c r="I274">
        <v>2.9191155505567057E-2</v>
      </c>
    </row>
    <row r="275" spans="1:9">
      <c r="A275" s="705">
        <v>44229</v>
      </c>
      <c r="B275">
        <v>3.6698622391270863E-2</v>
      </c>
      <c r="C275">
        <v>0.11796307972096831</v>
      </c>
      <c r="D275">
        <v>0.1485097716816679</v>
      </c>
      <c r="E275">
        <v>9.5247624829794209E-2</v>
      </c>
      <c r="F275">
        <v>5.0321043870056981E-2</v>
      </c>
      <c r="G275">
        <v>3.9688055262067534E-2</v>
      </c>
      <c r="H275">
        <v>6.5594452518128454E-2</v>
      </c>
      <c r="I275">
        <v>2.9268028150112757E-2</v>
      </c>
    </row>
    <row r="276" spans="1:9">
      <c r="A276" s="705">
        <v>44230</v>
      </c>
      <c r="B276">
        <v>3.6854586176214843E-2</v>
      </c>
      <c r="C276">
        <v>0.11875678900303366</v>
      </c>
      <c r="D276">
        <v>0.14909244212334305</v>
      </c>
      <c r="E276">
        <v>9.8855407418841246E-2</v>
      </c>
      <c r="F276">
        <v>5.053051817500287E-2</v>
      </c>
      <c r="G276">
        <v>4.4661124373517991E-2</v>
      </c>
      <c r="H276">
        <v>7.3114776883072885E-2</v>
      </c>
      <c r="I276">
        <v>2.9344906536452386E-2</v>
      </c>
    </row>
    <row r="277" spans="1:9">
      <c r="A277" s="705">
        <v>44231</v>
      </c>
      <c r="B277">
        <v>3.7029096471195677E-2</v>
      </c>
      <c r="C277">
        <v>0.11955106178709274</v>
      </c>
      <c r="D277">
        <v>0.14967540816968095</v>
      </c>
      <c r="E277">
        <v>0.10084307285742433</v>
      </c>
      <c r="F277">
        <v>5.347208811722659E-2</v>
      </c>
      <c r="G277">
        <v>4.5072188970485261E-2</v>
      </c>
      <c r="H277">
        <v>7.5934615833498587E-2</v>
      </c>
      <c r="I277">
        <v>2.9421790665014713E-2</v>
      </c>
    </row>
    <row r="278" spans="1:9">
      <c r="A278" s="705">
        <v>44232</v>
      </c>
      <c r="B278">
        <v>3.7203342945913764E-2</v>
      </c>
      <c r="C278">
        <v>0.12034589847320976</v>
      </c>
      <c r="D278">
        <v>0.15025866997064985</v>
      </c>
      <c r="E278">
        <v>0.10511092340724959</v>
      </c>
      <c r="F278">
        <v>5.7291034329624013E-2</v>
      </c>
      <c r="G278">
        <v>4.8537527041523365E-2</v>
      </c>
      <c r="H278">
        <v>8.3268907736776088E-2</v>
      </c>
      <c r="I278">
        <v>2.9498680536228727E-2</v>
      </c>
    </row>
    <row r="279" spans="1:9">
      <c r="A279" s="705">
        <v>44235</v>
      </c>
      <c r="B279">
        <v>3.7380111399027083E-2</v>
      </c>
      <c r="C279">
        <v>0.12114129946173247</v>
      </c>
      <c r="D279">
        <v>0.15084222767629396</v>
      </c>
      <c r="E279">
        <v>0.10711274348968258</v>
      </c>
      <c r="F279">
        <v>5.7358726222255907E-2</v>
      </c>
      <c r="G279">
        <v>4.9274624552883228E-2</v>
      </c>
      <c r="H279">
        <v>7.5137155189482829E-2</v>
      </c>
      <c r="I279">
        <v>2.9575576150523419E-2</v>
      </c>
    </row>
    <row r="280" spans="1:9">
      <c r="A280" s="705">
        <v>44236</v>
      </c>
      <c r="B280">
        <v>3.7496180487882613E-2</v>
      </c>
      <c r="C280">
        <v>0.12193726515329328</v>
      </c>
      <c r="D280">
        <v>0.15142608143673408</v>
      </c>
      <c r="E280">
        <v>0.10673122555678449</v>
      </c>
      <c r="F280">
        <v>5.7078860540031195E-2</v>
      </c>
      <c r="G280">
        <v>4.9134180243624259E-2</v>
      </c>
      <c r="H280">
        <v>6.925954884834673E-2</v>
      </c>
      <c r="I280">
        <v>2.9652477508327557E-2</v>
      </c>
    </row>
    <row r="281" spans="1:9">
      <c r="A281" s="705">
        <v>44237</v>
      </c>
      <c r="B281">
        <v>3.7626078184115785E-2</v>
      </c>
      <c r="C281">
        <v>0.12273379594880884</v>
      </c>
      <c r="D281">
        <v>0.15201023140216696</v>
      </c>
      <c r="E281">
        <v>0.1053245978158075</v>
      </c>
      <c r="F281">
        <v>5.6491187720498104E-2</v>
      </c>
      <c r="G281">
        <v>4.5979320898679843E-2</v>
      </c>
      <c r="H281">
        <v>2.7245596127130733E-2</v>
      </c>
      <c r="I281">
        <v>2.9729384610070353E-2</v>
      </c>
    </row>
    <row r="282" spans="1:9">
      <c r="A282" s="705">
        <v>44238</v>
      </c>
      <c r="B282">
        <v>3.7791406885513634E-2</v>
      </c>
      <c r="C282">
        <v>0.12353089224948044</v>
      </c>
      <c r="D282">
        <v>0.15259467772286528</v>
      </c>
      <c r="E282">
        <v>0.10843321747784285</v>
      </c>
      <c r="F282">
        <v>5.6534516453954353E-2</v>
      </c>
      <c r="G282">
        <v>4.9296692443248302E-2</v>
      </c>
      <c r="H282">
        <v>4.6755515382995716E-2</v>
      </c>
      <c r="I282">
        <v>2.9806297456180575E-2</v>
      </c>
    </row>
    <row r="283" spans="1:9">
      <c r="A283" s="705">
        <v>44239</v>
      </c>
      <c r="B283">
        <v>3.793138516544281E-2</v>
      </c>
      <c r="C283">
        <v>0.12432855445679425</v>
      </c>
      <c r="D283">
        <v>0.15317942054917832</v>
      </c>
      <c r="E283">
        <v>0.11220045418318625</v>
      </c>
      <c r="F283">
        <v>5.6622124506485738E-2</v>
      </c>
      <c r="G283">
        <v>4.9729355565961031E-2</v>
      </c>
      <c r="H283">
        <v>5.3202285014159578E-2</v>
      </c>
      <c r="I283">
        <v>2.9883216047087435E-2</v>
      </c>
    </row>
    <row r="284" spans="1:9">
      <c r="A284" s="705">
        <v>44244</v>
      </c>
      <c r="B284">
        <v>3.8149250165344206E-2</v>
      </c>
      <c r="C284">
        <v>0.12512678297252133</v>
      </c>
      <c r="D284">
        <v>0.15376446003153132</v>
      </c>
      <c r="E284">
        <v>0.11830204237412101</v>
      </c>
      <c r="F284">
        <v>5.9157166281730955E-2</v>
      </c>
      <c r="G284">
        <v>5.0343041422377777E-2</v>
      </c>
      <c r="H284">
        <v>2.3129298243672824E-2</v>
      </c>
      <c r="I284">
        <v>2.9960140383220146E-2</v>
      </c>
    </row>
    <row r="285" spans="1:9">
      <c r="A285" s="705">
        <v>44245</v>
      </c>
      <c r="B285">
        <v>3.8363540535161222E-2</v>
      </c>
      <c r="C285">
        <v>0.1259255781987183</v>
      </c>
      <c r="D285">
        <v>0.15434979632042634</v>
      </c>
      <c r="E285">
        <v>0.11701560656329457</v>
      </c>
      <c r="F285">
        <v>6.0839450867954392E-2</v>
      </c>
      <c r="G285">
        <v>4.6931984656511938E-2</v>
      </c>
      <c r="H285">
        <v>7.4059407789761611E-3</v>
      </c>
      <c r="I285">
        <v>3.0037070465007698E-2</v>
      </c>
    </row>
    <row r="286" spans="1:9">
      <c r="A286" s="705">
        <v>44246</v>
      </c>
      <c r="B286">
        <v>3.8546407153590811E-2</v>
      </c>
      <c r="C286">
        <v>0.12672494053772687</v>
      </c>
      <c r="D286">
        <v>0.15493542956644113</v>
      </c>
      <c r="E286">
        <v>0.11951562835993634</v>
      </c>
      <c r="F286">
        <v>6.2800682770264071E-2</v>
      </c>
      <c r="G286">
        <v>4.860615667386381E-2</v>
      </c>
      <c r="H286">
        <v>9.8682940935779229E-3</v>
      </c>
      <c r="I286">
        <v>3.0114006292879081E-2</v>
      </c>
    </row>
    <row r="287" spans="1:9">
      <c r="A287" s="705">
        <v>44249</v>
      </c>
      <c r="B287">
        <v>3.8715064167085034E-2</v>
      </c>
      <c r="C287">
        <v>0.12752487039217475</v>
      </c>
      <c r="D287">
        <v>0.15552135992023031</v>
      </c>
      <c r="E287">
        <v>0.112416738866427</v>
      </c>
      <c r="F287">
        <v>6.4554415684292765E-2</v>
      </c>
      <c r="G287">
        <v>4.2120948629430055E-2</v>
      </c>
      <c r="H287">
        <v>2.0112030568347095E-2</v>
      </c>
      <c r="I287">
        <v>3.0190947867263729E-2</v>
      </c>
    </row>
    <row r="288" spans="1:9">
      <c r="A288" s="705">
        <v>44250</v>
      </c>
      <c r="B288">
        <v>3.888318873469454E-2</v>
      </c>
      <c r="C288">
        <v>0.1283253681649752</v>
      </c>
      <c r="D288">
        <v>0.15610758753252485</v>
      </c>
      <c r="E288">
        <v>0.11582594608947194</v>
      </c>
      <c r="F288">
        <v>6.2440186718007329E-2</v>
      </c>
      <c r="G288">
        <v>4.4745964741588207E-2</v>
      </c>
      <c r="H288">
        <v>1.7949775623753883E-2</v>
      </c>
      <c r="I288">
        <v>3.0267895188590854E-2</v>
      </c>
    </row>
    <row r="289" spans="1:9">
      <c r="A289" s="705">
        <v>44251</v>
      </c>
      <c r="B289">
        <v>3.9065983942766058E-2</v>
      </c>
      <c r="C289">
        <v>0.12912643425932768</v>
      </c>
      <c r="D289">
        <v>0.1566941125541319</v>
      </c>
      <c r="E289">
        <v>0.1198545594893814</v>
      </c>
      <c r="F289">
        <v>6.4857866943554221E-2</v>
      </c>
      <c r="G289">
        <v>4.5479721158969921E-2</v>
      </c>
      <c r="H289">
        <v>3.0914137647918505E-2</v>
      </c>
      <c r="I289">
        <v>3.0344848257289669E-2</v>
      </c>
    </row>
    <row r="290" spans="1:9">
      <c r="A290" s="705">
        <v>44252</v>
      </c>
      <c r="B290">
        <v>3.9227579231583265E-2</v>
      </c>
      <c r="C290">
        <v>0.12992806907871768</v>
      </c>
      <c r="D290">
        <v>0.15728093513593566</v>
      </c>
      <c r="E290">
        <v>0.11187268178117793</v>
      </c>
      <c r="F290">
        <v>6.4714712398366236E-2</v>
      </c>
      <c r="G290">
        <v>3.5816632525053071E-2</v>
      </c>
      <c r="H290">
        <v>4.3813766242661423E-2</v>
      </c>
      <c r="I290">
        <v>3.0421807073789386E-2</v>
      </c>
    </row>
    <row r="291" spans="1:9">
      <c r="A291" s="705">
        <v>44253</v>
      </c>
      <c r="B291">
        <v>3.9435107794704605E-2</v>
      </c>
      <c r="C291">
        <v>0.13073027302691753</v>
      </c>
      <c r="D291">
        <v>0.15786805542889626</v>
      </c>
      <c r="E291">
        <v>0.10444954211829072</v>
      </c>
      <c r="F291">
        <v>6.4527451504900135E-2</v>
      </c>
      <c r="G291">
        <v>3.0979101674176501E-2</v>
      </c>
      <c r="H291">
        <v>1.416019888525577E-3</v>
      </c>
      <c r="I291">
        <v>3.049877163851944E-2</v>
      </c>
    </row>
    <row r="292" spans="1:9">
      <c r="A292" s="705">
        <v>44256</v>
      </c>
      <c r="B292">
        <v>3.9632637700118156E-2</v>
      </c>
      <c r="C292">
        <v>0.13145017713696894</v>
      </c>
      <c r="D292">
        <v>0.15845547358405088</v>
      </c>
      <c r="E292">
        <v>0.10949353647527915</v>
      </c>
      <c r="F292">
        <v>6.6305523904660824E-2</v>
      </c>
      <c r="G292">
        <v>3.4471518481575147E-2</v>
      </c>
      <c r="H292">
        <v>1.9274283247098456E-2</v>
      </c>
      <c r="I292">
        <v>3.0575741951909041E-2</v>
      </c>
    </row>
    <row r="293" spans="1:9">
      <c r="A293" s="705">
        <v>44257</v>
      </c>
      <c r="B293">
        <v>3.9808332831384963E-2</v>
      </c>
      <c r="C293">
        <v>0.13217053958968616</v>
      </c>
      <c r="D293">
        <v>0.15904318975251308</v>
      </c>
      <c r="E293">
        <v>0.10869505285155823</v>
      </c>
      <c r="F293">
        <v>6.4376530424615552E-2</v>
      </c>
      <c r="G293">
        <v>3.656799878903394E-2</v>
      </c>
      <c r="H293">
        <v>2.9142207816598598E-2</v>
      </c>
      <c r="I293">
        <v>3.0652718014387625E-2</v>
      </c>
    </row>
    <row r="294" spans="1:9">
      <c r="A294" s="705">
        <v>44258</v>
      </c>
      <c r="B294">
        <v>3.9973897400700675E-2</v>
      </c>
      <c r="C294">
        <v>0.13289136067688312</v>
      </c>
      <c r="D294">
        <v>0.15963120408547327</v>
      </c>
      <c r="E294">
        <v>0.10986538381218969</v>
      </c>
      <c r="F294">
        <v>6.3117739739416923E-2</v>
      </c>
      <c r="G294">
        <v>3.3388483992762286E-2</v>
      </c>
      <c r="H294">
        <v>3.9970840930330986E-2</v>
      </c>
      <c r="I294">
        <v>3.0729699826384627E-2</v>
      </c>
    </row>
    <row r="295" spans="1:9">
      <c r="A295" s="705">
        <v>44259</v>
      </c>
      <c r="B295">
        <v>4.0220178472558654E-2</v>
      </c>
      <c r="C295">
        <v>0.13361264069055934</v>
      </c>
      <c r="D295">
        <v>0.16021951673419843</v>
      </c>
      <c r="E295">
        <v>0.11112848989737256</v>
      </c>
      <c r="F295">
        <v>6.146260979937046E-2</v>
      </c>
      <c r="G295">
        <v>3.7119321908219316E-2</v>
      </c>
      <c r="H295">
        <v>3.1390622115383016E-2</v>
      </c>
      <c r="I295">
        <v>3.0806687388329479E-2</v>
      </c>
    </row>
    <row r="296" spans="1:9">
      <c r="A296" s="705">
        <v>44260</v>
      </c>
      <c r="B296">
        <v>4.0354545089992699E-2</v>
      </c>
      <c r="C296">
        <v>0.13433437992290043</v>
      </c>
      <c r="D296">
        <v>0.1608081278500324</v>
      </c>
      <c r="E296">
        <v>0.11853558337613856</v>
      </c>
      <c r="F296">
        <v>6.047164219683232E-2</v>
      </c>
      <c r="G296">
        <v>4.4232377578324877E-2</v>
      </c>
      <c r="H296">
        <v>4.2815927404405763E-2</v>
      </c>
      <c r="I296">
        <v>3.0883680700651617E-2</v>
      </c>
    </row>
    <row r="297" spans="1:9">
      <c r="A297" s="705">
        <v>44263</v>
      </c>
      <c r="B297">
        <v>4.0454726572132449E-2</v>
      </c>
      <c r="C297">
        <v>0.13505657866627807</v>
      </c>
      <c r="D297">
        <v>0.16139703758439561</v>
      </c>
      <c r="E297">
        <v>0.11648253630972771</v>
      </c>
      <c r="F297">
        <v>5.9629550105483764E-2</v>
      </c>
      <c r="G297">
        <v>3.2152564114875881E-2</v>
      </c>
      <c r="H297">
        <v>3.4486410948947999E-2</v>
      </c>
      <c r="I297">
        <v>3.0960679763780474E-2</v>
      </c>
    </row>
    <row r="298" spans="1:9">
      <c r="A298" s="705">
        <v>44264</v>
      </c>
      <c r="B298">
        <v>4.0879309323846869E-2</v>
      </c>
      <c r="C298">
        <v>0.1357792372132498</v>
      </c>
      <c r="D298">
        <v>0.16198624608878531</v>
      </c>
      <c r="E298">
        <v>0.11432317909076573</v>
      </c>
      <c r="F298">
        <v>5.9472317388900464E-2</v>
      </c>
      <c r="G298">
        <v>3.1313612648562472E-2</v>
      </c>
      <c r="H298">
        <v>5.5104783333569607E-2</v>
      </c>
      <c r="I298">
        <v>3.1037684578145708E-2</v>
      </c>
    </row>
    <row r="299" spans="1:9">
      <c r="A299" s="705">
        <v>44265</v>
      </c>
      <c r="B299">
        <v>4.0990337074826355E-2</v>
      </c>
      <c r="C299">
        <v>0.1365023558565599</v>
      </c>
      <c r="D299">
        <v>0.16257575351477582</v>
      </c>
      <c r="E299">
        <v>0.11490675090886704</v>
      </c>
      <c r="F299">
        <v>5.5673915679192554E-2</v>
      </c>
      <c r="G299">
        <v>3.5319013390151754E-2</v>
      </c>
      <c r="H299">
        <v>4.7342820256521589E-2</v>
      </c>
      <c r="I299">
        <v>3.1114695144176974E-2</v>
      </c>
    </row>
    <row r="300" spans="1:9">
      <c r="A300" s="705">
        <v>44266</v>
      </c>
      <c r="B300">
        <v>4.1122506783599633E-2</v>
      </c>
      <c r="C300">
        <v>0.13722593488913848</v>
      </c>
      <c r="D300">
        <v>0.16316556001401827</v>
      </c>
      <c r="E300">
        <v>0.1206438610639553</v>
      </c>
      <c r="F300">
        <v>5.6938296739341698E-2</v>
      </c>
      <c r="G300">
        <v>4.4351847627274177E-2</v>
      </c>
      <c r="H300">
        <v>5.5787675152207283E-2</v>
      </c>
      <c r="I300">
        <v>3.1191711462303928E-2</v>
      </c>
    </row>
    <row r="301" spans="1:9">
      <c r="A301" s="705">
        <v>44267</v>
      </c>
      <c r="B301">
        <v>4.1318527270706173E-2</v>
      </c>
      <c r="C301">
        <v>0.13794997460410263</v>
      </c>
      <c r="D301">
        <v>0.16375566573824063</v>
      </c>
      <c r="E301">
        <v>0.12295093806655721</v>
      </c>
      <c r="F301">
        <v>5.5945398365327748E-2</v>
      </c>
      <c r="G301">
        <v>4.2488710182635003E-2</v>
      </c>
      <c r="H301">
        <v>4.8434113005698887E-2</v>
      </c>
      <c r="I301">
        <v>3.1268733532956006E-2</v>
      </c>
    </row>
    <row r="302" spans="1:9">
      <c r="A302" s="705">
        <v>44270</v>
      </c>
      <c r="B302">
        <v>4.1463705135429407E-2</v>
      </c>
      <c r="C302">
        <v>0.13867447529475574</v>
      </c>
      <c r="D302">
        <v>0.16434607083924813</v>
      </c>
      <c r="E302">
        <v>0.12284751744329503</v>
      </c>
      <c r="F302">
        <v>5.6281265966699356E-2</v>
      </c>
      <c r="G302">
        <v>4.4994939417060564E-2</v>
      </c>
      <c r="H302">
        <v>3.7027367909292508E-2</v>
      </c>
      <c r="I302">
        <v>3.1345761356562862E-2</v>
      </c>
    </row>
    <row r="303" spans="1:9">
      <c r="A303" s="705">
        <v>44271</v>
      </c>
      <c r="B303">
        <v>4.1645138538241699E-2</v>
      </c>
      <c r="C303">
        <v>0.13939943725458792</v>
      </c>
      <c r="D303">
        <v>0.1649367754689226</v>
      </c>
      <c r="E303">
        <v>0.12207718330190831</v>
      </c>
      <c r="F303">
        <v>5.9145604937222096E-2</v>
      </c>
      <c r="G303">
        <v>4.2606397146414565E-2</v>
      </c>
      <c r="H303">
        <v>2.8295067624968473E-2</v>
      </c>
      <c r="I303">
        <v>3.1422794933554377E-2</v>
      </c>
    </row>
    <row r="304" spans="1:9">
      <c r="A304" s="705">
        <v>44272</v>
      </c>
      <c r="B304">
        <v>4.1769575066690212E-2</v>
      </c>
      <c r="C304">
        <v>0.14012486077727648</v>
      </c>
      <c r="D304">
        <v>0.16552777977922317</v>
      </c>
      <c r="E304">
        <v>0.12582163634607602</v>
      </c>
      <c r="F304">
        <v>5.9494276777557475E-2</v>
      </c>
      <c r="G304">
        <v>4.8742410083545407E-2</v>
      </c>
      <c r="H304">
        <v>3.9959011496389918E-2</v>
      </c>
      <c r="I304">
        <v>3.1499834264360205E-2</v>
      </c>
    </row>
    <row r="305" spans="1:9">
      <c r="A305" s="705">
        <v>44273</v>
      </c>
      <c r="B305">
        <v>4.1943713077617462E-2</v>
      </c>
      <c r="C305">
        <v>0.14085074615668547</v>
      </c>
      <c r="D305">
        <v>0.16611908392218599</v>
      </c>
      <c r="E305">
        <v>0.1205072846910098</v>
      </c>
      <c r="F305">
        <v>5.8175605709758216E-2</v>
      </c>
      <c r="G305">
        <v>4.2481029618107069E-2</v>
      </c>
      <c r="H305">
        <v>4.4281253712795676E-2</v>
      </c>
      <c r="I305">
        <v>3.160689868662625E-2</v>
      </c>
    </row>
    <row r="306" spans="1:9">
      <c r="A306" s="705">
        <v>44274</v>
      </c>
      <c r="B306">
        <v>4.2075416059644821E-2</v>
      </c>
      <c r="C306">
        <v>0.14157709368686588</v>
      </c>
      <c r="D306">
        <v>0.1667106880499245</v>
      </c>
      <c r="E306">
        <v>0.12104908802716263</v>
      </c>
      <c r="F306">
        <v>5.7961397170374296E-2</v>
      </c>
      <c r="G306">
        <v>4.7705377944071037E-2</v>
      </c>
      <c r="H306">
        <v>4.8852057978793662E-2</v>
      </c>
      <c r="I306">
        <v>3.1713974221633467E-2</v>
      </c>
    </row>
    <row r="307" spans="1:9">
      <c r="A307" s="705">
        <v>44277</v>
      </c>
      <c r="B307">
        <v>4.2240963556860578E-2</v>
      </c>
      <c r="C307">
        <v>0.14230390366205614</v>
      </c>
      <c r="D307">
        <v>0.16730259231462896</v>
      </c>
      <c r="E307">
        <v>0.11965835007150072</v>
      </c>
      <c r="F307">
        <v>5.8713750291778943E-2</v>
      </c>
      <c r="G307">
        <v>4.6634045735813867E-2</v>
      </c>
      <c r="H307">
        <v>6.1466045512219347E-2</v>
      </c>
      <c r="I307">
        <v>3.1821060870535156E-2</v>
      </c>
    </row>
    <row r="308" spans="1:9">
      <c r="A308" s="705">
        <v>44278</v>
      </c>
      <c r="B308">
        <v>4.2381595878851819E-2</v>
      </c>
      <c r="C308">
        <v>0.14303117637668206</v>
      </c>
      <c r="D308">
        <v>0.16789479686856734</v>
      </c>
      <c r="E308">
        <v>0.11397818165849061</v>
      </c>
      <c r="F308">
        <v>6.0540437014701576E-2</v>
      </c>
      <c r="G308">
        <v>4.4193020146060746E-2</v>
      </c>
      <c r="H308">
        <v>5.66664512642443E-2</v>
      </c>
      <c r="I308">
        <v>3.1928158634484838E-2</v>
      </c>
    </row>
    <row r="309" spans="1:9">
      <c r="A309" s="705">
        <v>44279</v>
      </c>
      <c r="B309">
        <v>4.2479662670684037E-2</v>
      </c>
      <c r="C309">
        <v>0.14375891212535685</v>
      </c>
      <c r="D309">
        <v>0.16848730186408445</v>
      </c>
      <c r="E309">
        <v>0.11439260757665282</v>
      </c>
      <c r="F309">
        <v>5.8055089713551444E-2</v>
      </c>
      <c r="G309">
        <v>3.9721823353137342E-2</v>
      </c>
      <c r="H309">
        <v>4.5696039623992935E-2</v>
      </c>
      <c r="I309">
        <v>3.2035267514636256E-2</v>
      </c>
    </row>
    <row r="310" spans="1:9">
      <c r="A310" s="705">
        <v>44280</v>
      </c>
      <c r="B310">
        <v>4.266505093332329E-2</v>
      </c>
      <c r="C310">
        <v>0.14448711120288116</v>
      </c>
      <c r="D310">
        <v>0.16908010745360258</v>
      </c>
      <c r="E310">
        <v>0.11504121166037051</v>
      </c>
      <c r="F310">
        <v>5.7274484077092236E-2</v>
      </c>
      <c r="G310">
        <v>4.3563632183643897E-2</v>
      </c>
      <c r="H310">
        <v>6.5729833841460694E-2</v>
      </c>
      <c r="I310">
        <v>3.2142387512143156E-2</v>
      </c>
    </row>
    <row r="311" spans="1:9">
      <c r="A311" s="705">
        <v>44281</v>
      </c>
      <c r="B311">
        <v>4.2840471109859335E-2</v>
      </c>
      <c r="C311">
        <v>0.14521577390424323</v>
      </c>
      <c r="D311">
        <v>0.16967321378962108</v>
      </c>
      <c r="E311">
        <v>0.12188687649870444</v>
      </c>
      <c r="F311">
        <v>5.7152003336710999E-2</v>
      </c>
      <c r="G311">
        <v>4.5246598161360341E-2</v>
      </c>
      <c r="H311">
        <v>6.9693122607562108E-2</v>
      </c>
      <c r="I311">
        <v>3.2249518628159501E-2</v>
      </c>
    </row>
    <row r="312" spans="1:9">
      <c r="A312" s="705">
        <v>44284</v>
      </c>
      <c r="B312">
        <v>4.3025798458466324E-2</v>
      </c>
      <c r="C312">
        <v>0.14594490052461961</v>
      </c>
      <c r="D312">
        <v>0.17026662102471724</v>
      </c>
      <c r="E312">
        <v>0.12265350062979841</v>
      </c>
      <c r="F312">
        <v>5.7681258431418359E-2</v>
      </c>
      <c r="G312">
        <v>4.5550370730423007E-2</v>
      </c>
      <c r="H312">
        <v>6.9158902877771267E-2</v>
      </c>
      <c r="I312">
        <v>3.2356660863839259E-2</v>
      </c>
    </row>
    <row r="313" spans="1:9">
      <c r="A313" s="705">
        <v>44285</v>
      </c>
      <c r="B313">
        <v>4.3203289803060763E-2</v>
      </c>
      <c r="C313">
        <v>0.14667449135937427</v>
      </c>
      <c r="D313">
        <v>0.17086032931154516</v>
      </c>
      <c r="E313">
        <v>0.12525196576157049</v>
      </c>
      <c r="F313">
        <v>5.6576865974703683E-2</v>
      </c>
      <c r="G313">
        <v>4.9971387171718673E-2</v>
      </c>
      <c r="H313">
        <v>7.247115681447025E-2</v>
      </c>
      <c r="I313">
        <v>3.2463814220336618E-2</v>
      </c>
    </row>
    <row r="314" spans="1:9">
      <c r="A314" s="705">
        <v>44286</v>
      </c>
      <c r="B314">
        <v>4.3414964706385506E-2</v>
      </c>
      <c r="C314">
        <v>0.14740454670405945</v>
      </c>
      <c r="D314">
        <v>0.17145433880283667</v>
      </c>
      <c r="E314">
        <v>0.12741658714806769</v>
      </c>
      <c r="F314">
        <v>5.5959328298451627E-2</v>
      </c>
      <c r="G314">
        <v>5.0875136692754452E-2</v>
      </c>
      <c r="H314">
        <v>6.8082965943794482E-2</v>
      </c>
      <c r="I314">
        <v>3.2570978698805986E-2</v>
      </c>
    </row>
    <row r="315" spans="1:9">
      <c r="A315" s="705">
        <v>44287</v>
      </c>
      <c r="B315">
        <v>4.3561245906585944E-2</v>
      </c>
      <c r="C315">
        <v>0.147850658501534</v>
      </c>
      <c r="D315">
        <v>0.1720486496514011</v>
      </c>
      <c r="E315">
        <v>0.12755659887429882</v>
      </c>
      <c r="F315">
        <v>5.6298968959496376E-2</v>
      </c>
      <c r="G315">
        <v>4.990712145837195E-2</v>
      </c>
      <c r="H315">
        <v>8.1061518762635343E-2</v>
      </c>
      <c r="I315">
        <v>3.2678154300401774E-2</v>
      </c>
    </row>
    <row r="316" spans="1:9">
      <c r="A316" s="705">
        <v>44291</v>
      </c>
      <c r="B316">
        <v>4.3725623668148472E-2</v>
      </c>
      <c r="C316">
        <v>0.14829694374762914</v>
      </c>
      <c r="D316">
        <v>0.17264326201012503</v>
      </c>
      <c r="E316">
        <v>0.12959267664989027</v>
      </c>
      <c r="F316">
        <v>5.6343795875005043E-2</v>
      </c>
      <c r="G316">
        <v>5.5278011671708649E-2</v>
      </c>
      <c r="H316">
        <v>8.6182784768381593E-2</v>
      </c>
      <c r="I316">
        <v>3.2785341026278392E-2</v>
      </c>
    </row>
    <row r="317" spans="1:9">
      <c r="A317" s="705">
        <v>44292</v>
      </c>
      <c r="B317">
        <v>4.3885944606665728E-2</v>
      </c>
      <c r="C317">
        <v>0.1487434025097818</v>
      </c>
      <c r="D317">
        <v>0.173238176031973</v>
      </c>
      <c r="E317">
        <v>0.12819997091328794</v>
      </c>
      <c r="F317">
        <v>5.6585375768965163E-2</v>
      </c>
      <c r="G317">
        <v>5.5646740983584797E-2</v>
      </c>
      <c r="H317">
        <v>9.3182491975458914E-2</v>
      </c>
      <c r="I317">
        <v>3.2892538877590471E-2</v>
      </c>
    </row>
    <row r="318" spans="1:9">
      <c r="A318" s="705">
        <v>44293</v>
      </c>
      <c r="B318">
        <v>4.402952430926188E-2</v>
      </c>
      <c r="C318">
        <v>0.14919003485545512</v>
      </c>
      <c r="D318">
        <v>0.17383339186998703</v>
      </c>
      <c r="E318">
        <v>0.12817675084936941</v>
      </c>
      <c r="F318">
        <v>5.8303710671755216E-2</v>
      </c>
      <c r="G318">
        <v>5.6233981179707015E-2</v>
      </c>
      <c r="H318">
        <v>9.7884181308863782E-2</v>
      </c>
      <c r="I318">
        <v>3.2999747855492867E-2</v>
      </c>
    </row>
    <row r="319" spans="1:9">
      <c r="A319" s="705">
        <v>44294</v>
      </c>
      <c r="B319">
        <v>4.4162275776432391E-2</v>
      </c>
      <c r="C319">
        <v>0.14963684085213846</v>
      </c>
      <c r="D319">
        <v>0.17442890967728664</v>
      </c>
      <c r="E319">
        <v>0.12793809543007995</v>
      </c>
      <c r="F319">
        <v>5.9173130610909341E-2</v>
      </c>
      <c r="G319">
        <v>6.0123354777010363E-2</v>
      </c>
      <c r="H319">
        <v>0.10134557592905868</v>
      </c>
      <c r="I319">
        <v>3.3106967961140432E-2</v>
      </c>
    </row>
    <row r="320" spans="1:9">
      <c r="A320" s="705">
        <v>44295</v>
      </c>
      <c r="B320">
        <v>4.4338593213153699E-2</v>
      </c>
      <c r="C320">
        <v>0.15008382056734759</v>
      </c>
      <c r="D320">
        <v>0.17502472960706905</v>
      </c>
      <c r="E320">
        <v>0.12984145178758655</v>
      </c>
      <c r="F320">
        <v>5.9834996381001648E-2</v>
      </c>
      <c r="G320">
        <v>5.9777105870173264E-2</v>
      </c>
      <c r="H320">
        <v>0.10121796056057075</v>
      </c>
      <c r="I320">
        <v>3.3214199195688021E-2</v>
      </c>
    </row>
    <row r="321" spans="1:9">
      <c r="A321" s="705">
        <v>44298</v>
      </c>
      <c r="B321">
        <v>4.4534111065118731E-2</v>
      </c>
      <c r="C321">
        <v>0.15053097406862448</v>
      </c>
      <c r="D321">
        <v>0.17562085181260922</v>
      </c>
      <c r="E321">
        <v>0.12954678933856023</v>
      </c>
      <c r="F321">
        <v>6.0955100425670539E-2</v>
      </c>
      <c r="G321">
        <v>6.1442846591892586E-2</v>
      </c>
      <c r="H321">
        <v>9.5196635006149721E-2</v>
      </c>
      <c r="I321">
        <v>3.3321441560290932E-2</v>
      </c>
    </row>
    <row r="322" spans="1:9">
      <c r="A322" s="705">
        <v>44299</v>
      </c>
      <c r="B322">
        <v>4.4617864362461956E-2</v>
      </c>
      <c r="C322">
        <v>0.15097830142353708</v>
      </c>
      <c r="D322">
        <v>0.17621727644726004</v>
      </c>
      <c r="E322">
        <v>0.12849267328033709</v>
      </c>
      <c r="F322">
        <v>6.1296233425488955E-2</v>
      </c>
      <c r="G322">
        <v>6.1545678276646809E-2</v>
      </c>
      <c r="H322">
        <v>9.1515291741474547E-2</v>
      </c>
      <c r="I322">
        <v>3.3428695056104463E-2</v>
      </c>
    </row>
    <row r="323" spans="1:9">
      <c r="A323" s="705">
        <v>44300</v>
      </c>
      <c r="B323">
        <v>4.4822658565874862E-2</v>
      </c>
      <c r="C323">
        <v>0.15142580269967998</v>
      </c>
      <c r="D323">
        <v>0.1768140036644521</v>
      </c>
      <c r="E323">
        <v>0.13027433967298552</v>
      </c>
      <c r="F323">
        <v>6.1609966617243384E-2</v>
      </c>
      <c r="G323">
        <v>6.3644616061695913E-2</v>
      </c>
      <c r="H323">
        <v>9.8921496575823387E-2</v>
      </c>
      <c r="I323">
        <v>3.3535959684283911E-2</v>
      </c>
    </row>
    <row r="324" spans="1:9">
      <c r="A324" s="705">
        <v>44301</v>
      </c>
      <c r="B324">
        <v>4.5046124941927834E-2</v>
      </c>
      <c r="C324">
        <v>0.15187347796467376</v>
      </c>
      <c r="D324">
        <v>0.17741103361769373</v>
      </c>
      <c r="E324">
        <v>0.12823361009160705</v>
      </c>
      <c r="F324">
        <v>6.2362853163174137E-2</v>
      </c>
      <c r="G324">
        <v>6.6435119059105707E-2</v>
      </c>
      <c r="H324">
        <v>0.10093324642224277</v>
      </c>
      <c r="I324">
        <v>3.3643235445984576E-2</v>
      </c>
    </row>
    <row r="325" spans="1:9">
      <c r="A325" s="705">
        <v>44302</v>
      </c>
      <c r="B325">
        <v>4.5248331893162463E-2</v>
      </c>
      <c r="C325">
        <v>0.15232132728616565</v>
      </c>
      <c r="D325">
        <v>0.17800836646057139</v>
      </c>
      <c r="E325">
        <v>0.12970519787464485</v>
      </c>
      <c r="F325">
        <v>6.374460383987568E-2</v>
      </c>
      <c r="G325">
        <v>6.7095291918001232E-2</v>
      </c>
      <c r="H325">
        <v>9.2482124370236729E-2</v>
      </c>
      <c r="I325">
        <v>3.3750522342362199E-2</v>
      </c>
    </row>
    <row r="326" spans="1:9">
      <c r="A326" s="705">
        <v>44305</v>
      </c>
      <c r="B326">
        <v>4.5406298326744254E-2</v>
      </c>
      <c r="C326">
        <v>0.15276935073182885</v>
      </c>
      <c r="D326">
        <v>0.17860600234674906</v>
      </c>
      <c r="E326">
        <v>0.13066926943763835</v>
      </c>
      <c r="F326">
        <v>6.5303262121765071E-2</v>
      </c>
      <c r="G326">
        <v>6.6200996582342464E-2</v>
      </c>
      <c r="H326">
        <v>0.10401803335669291</v>
      </c>
      <c r="I326">
        <v>3.3857820374572523E-2</v>
      </c>
    </row>
    <row r="327" spans="1:9">
      <c r="A327" s="705">
        <v>44306</v>
      </c>
      <c r="B327">
        <v>4.5565281573114236E-2</v>
      </c>
      <c r="C327">
        <v>0.15321754836936274</v>
      </c>
      <c r="D327">
        <v>0.17920394142996887</v>
      </c>
      <c r="E327">
        <v>0.12718083359130561</v>
      </c>
      <c r="F327">
        <v>6.5038988129585418E-2</v>
      </c>
      <c r="G327">
        <v>6.4716649911822133E-2</v>
      </c>
      <c r="H327">
        <v>9.3951998721537811E-2</v>
      </c>
      <c r="I327">
        <v>3.3965129543771511E-2</v>
      </c>
    </row>
    <row r="328" spans="1:9">
      <c r="A328" s="705">
        <v>44308</v>
      </c>
      <c r="B328">
        <v>4.5881913038529065E-2</v>
      </c>
      <c r="C328">
        <v>0.15366592026649362</v>
      </c>
      <c r="D328">
        <v>0.17980218386405111</v>
      </c>
      <c r="E328">
        <v>0.12803105486729027</v>
      </c>
      <c r="F328">
        <v>6.5013026374318494E-2</v>
      </c>
      <c r="G328">
        <v>6.3383858063675413E-2</v>
      </c>
      <c r="H328">
        <v>8.7469807819751999E-2</v>
      </c>
      <c r="I328">
        <v>3.4072449851114905E-2</v>
      </c>
    </row>
    <row r="329" spans="1:9">
      <c r="A329" s="705">
        <v>44309</v>
      </c>
      <c r="B329">
        <v>4.6060229227019134E-2</v>
      </c>
      <c r="C329">
        <v>0.15411446649097349</v>
      </c>
      <c r="D329">
        <v>0.18040072980289401</v>
      </c>
      <c r="E329">
        <v>0.13144651838742605</v>
      </c>
      <c r="F329">
        <v>6.4551004275382295E-2</v>
      </c>
      <c r="G329">
        <v>6.6843697759248144E-2</v>
      </c>
      <c r="H329">
        <v>9.1532393640047172E-2</v>
      </c>
      <c r="I329">
        <v>3.4179781297758893E-2</v>
      </c>
    </row>
    <row r="330" spans="1:9">
      <c r="A330" s="705">
        <v>44312</v>
      </c>
      <c r="B330">
        <v>4.6246284636857871E-2</v>
      </c>
      <c r="C330">
        <v>0.15456318711058104</v>
      </c>
      <c r="D330">
        <v>0.18099957940047373</v>
      </c>
      <c r="E330">
        <v>0.13384392977578385</v>
      </c>
      <c r="F330">
        <v>6.598497375145862E-2</v>
      </c>
      <c r="G330">
        <v>6.623840718145213E-2</v>
      </c>
      <c r="H330">
        <v>8.1501628620016087E-2</v>
      </c>
      <c r="I330">
        <v>3.428712388485966E-2</v>
      </c>
    </row>
    <row r="331" spans="1:9">
      <c r="A331" s="705">
        <v>44313</v>
      </c>
      <c r="B331">
        <v>4.6399038072213683E-2</v>
      </c>
      <c r="C331">
        <v>0.15501208219312135</v>
      </c>
      <c r="D331">
        <v>0.18159873281084482</v>
      </c>
      <c r="E331">
        <v>0.13484769409271413</v>
      </c>
      <c r="F331">
        <v>6.7567932382857299E-2</v>
      </c>
      <c r="G331">
        <v>6.3904303322544376E-2</v>
      </c>
      <c r="H331">
        <v>9.5554992847459941E-2</v>
      </c>
      <c r="I331">
        <v>3.4394477613573615E-2</v>
      </c>
    </row>
    <row r="332" spans="1:9">
      <c r="A332" s="705">
        <v>44314</v>
      </c>
      <c r="B332">
        <v>4.6554437076379518E-2</v>
      </c>
      <c r="C332">
        <v>0.15546115180642572</v>
      </c>
      <c r="D332">
        <v>0.18219819018813954</v>
      </c>
      <c r="E332">
        <v>0.13531605123178281</v>
      </c>
      <c r="F332">
        <v>6.6003494377641747E-2</v>
      </c>
      <c r="G332">
        <v>6.5154031691527114E-2</v>
      </c>
      <c r="H332">
        <v>9.822907965282246E-2</v>
      </c>
      <c r="I332">
        <v>3.4501842485056944E-2</v>
      </c>
    </row>
    <row r="333" spans="1:9">
      <c r="A333" s="705">
        <v>44315</v>
      </c>
      <c r="B333">
        <v>4.6751868554373077E-2</v>
      </c>
      <c r="C333">
        <v>0.15591039601835166</v>
      </c>
      <c r="D333">
        <v>0.18279795168656898</v>
      </c>
      <c r="E333">
        <v>0.13757718194327184</v>
      </c>
      <c r="F333">
        <v>6.7489290572541716E-2</v>
      </c>
      <c r="G333">
        <v>6.3803187722911492E-2</v>
      </c>
      <c r="H333">
        <v>0.11449030521389769</v>
      </c>
      <c r="I333">
        <v>3.4609218500466499E-2</v>
      </c>
    </row>
    <row r="334" spans="1:9">
      <c r="A334" s="705">
        <v>44316</v>
      </c>
      <c r="B334">
        <v>4.7001276326048114E-2</v>
      </c>
      <c r="C334">
        <v>0.1563598148967833</v>
      </c>
      <c r="D334">
        <v>0.18339801746042173</v>
      </c>
      <c r="E334">
        <v>0.13623013493592095</v>
      </c>
      <c r="F334">
        <v>6.8122163593572482E-2</v>
      </c>
      <c r="G334">
        <v>6.3355037893536581E-2</v>
      </c>
      <c r="H334">
        <v>0.11103364749416178</v>
      </c>
      <c r="I334">
        <v>3.471660566095891E-2</v>
      </c>
    </row>
    <row r="335" spans="1:9">
      <c r="A335" s="705">
        <v>44319</v>
      </c>
      <c r="B335">
        <v>4.7182959664638036E-2</v>
      </c>
      <c r="C335">
        <v>0.15708579486547403</v>
      </c>
      <c r="D335">
        <v>0.1839983876640654</v>
      </c>
      <c r="E335">
        <v>0.13595244829864761</v>
      </c>
      <c r="F335">
        <v>6.7786147533648755E-2</v>
      </c>
      <c r="G335">
        <v>6.4868847906510929E-2</v>
      </c>
      <c r="H335">
        <v>0.11856858519728641</v>
      </c>
      <c r="I335">
        <v>3.4824003967690809E-2</v>
      </c>
    </row>
    <row r="336" spans="1:9">
      <c r="A336" s="705">
        <v>44320</v>
      </c>
      <c r="B336">
        <v>4.729205933896341E-2</v>
      </c>
      <c r="C336">
        <v>0.15781223061523564</v>
      </c>
      <c r="D336">
        <v>0.18459906245194535</v>
      </c>
      <c r="E336">
        <v>0.13526862732624689</v>
      </c>
      <c r="F336">
        <v>6.9756521953556083E-2</v>
      </c>
      <c r="G336">
        <v>6.1652746765012756E-2</v>
      </c>
      <c r="H336">
        <v>9.5646290799753508E-2</v>
      </c>
      <c r="I336">
        <v>3.4931413421819268E-2</v>
      </c>
    </row>
    <row r="337" spans="1:9">
      <c r="A337" s="705">
        <v>44321</v>
      </c>
      <c r="B337">
        <v>4.7456949889843614E-2</v>
      </c>
      <c r="C337">
        <v>0.15853912243221457</v>
      </c>
      <c r="D337">
        <v>0.18520004197858553</v>
      </c>
      <c r="E337">
        <v>0.13628863222745768</v>
      </c>
      <c r="F337">
        <v>7.1133061098197281E-2</v>
      </c>
      <c r="G337">
        <v>6.6181611325538681E-2</v>
      </c>
      <c r="H337">
        <v>0.10150240113671982</v>
      </c>
      <c r="I337">
        <v>3.5038834024501364E-2</v>
      </c>
    </row>
    <row r="338" spans="1:9">
      <c r="A338" s="705">
        <v>44322</v>
      </c>
      <c r="B338">
        <v>4.7635350103446106E-2</v>
      </c>
      <c r="C338">
        <v>0.15926647060273647</v>
      </c>
      <c r="D338">
        <v>0.18580132639858826</v>
      </c>
      <c r="E338">
        <v>0.13636321798166939</v>
      </c>
      <c r="F338">
        <v>7.0672079752938988E-2</v>
      </c>
      <c r="G338">
        <v>6.5605194590313998E-2</v>
      </c>
      <c r="H338">
        <v>0.11270246321941313</v>
      </c>
      <c r="I338">
        <v>3.5176169689179915E-2</v>
      </c>
    </row>
    <row r="339" spans="1:9">
      <c r="A339" s="705">
        <v>44323</v>
      </c>
      <c r="B339">
        <v>4.7825012570799741E-2</v>
      </c>
      <c r="C339">
        <v>0.15999427541330702</v>
      </c>
      <c r="D339">
        <v>0.18640291586663427</v>
      </c>
      <c r="E339">
        <v>0.13939902342672172</v>
      </c>
      <c r="F339">
        <v>7.0198413344351174E-2</v>
      </c>
      <c r="G339">
        <v>7.1444922784194453E-2</v>
      </c>
      <c r="H339">
        <v>0.12240086370277847</v>
      </c>
      <c r="I339">
        <v>3.5313523576445016E-2</v>
      </c>
    </row>
    <row r="340" spans="1:9">
      <c r="A340" s="705">
        <v>44326</v>
      </c>
      <c r="B340">
        <v>4.8021725051039521E-2</v>
      </c>
      <c r="C340">
        <v>0.16072253715061158</v>
      </c>
      <c r="D340">
        <v>0.18700481053748286</v>
      </c>
      <c r="E340">
        <v>0.13822984736942279</v>
      </c>
      <c r="F340">
        <v>6.9288517514889403E-2</v>
      </c>
      <c r="G340">
        <v>6.8418276438051873E-2</v>
      </c>
      <c r="H340">
        <v>0.11877200656614506</v>
      </c>
      <c r="I340">
        <v>3.5450895688714734E-2</v>
      </c>
    </row>
    <row r="341" spans="1:9">
      <c r="A341" s="705">
        <v>44327</v>
      </c>
      <c r="B341">
        <v>4.8239933047084183E-2</v>
      </c>
      <c r="C341">
        <v>0.16145125610151556</v>
      </c>
      <c r="D341">
        <v>0.18760701056597173</v>
      </c>
      <c r="E341">
        <v>0.13851086057577122</v>
      </c>
      <c r="F341">
        <v>6.9751900581887849E-2</v>
      </c>
      <c r="G341">
        <v>6.8415576756201579E-2</v>
      </c>
      <c r="H341">
        <v>0.11565067364739634</v>
      </c>
      <c r="I341">
        <v>3.5588286028407135E-2</v>
      </c>
    </row>
    <row r="342" spans="1:9">
      <c r="A342" s="705">
        <v>44328</v>
      </c>
      <c r="B342">
        <v>4.8441618758860328E-2</v>
      </c>
      <c r="C342">
        <v>0.16218043255306469</v>
      </c>
      <c r="D342">
        <v>0.18820951610701719</v>
      </c>
      <c r="E342">
        <v>0.13676114803900541</v>
      </c>
      <c r="F342">
        <v>7.0146704154771644E-2</v>
      </c>
      <c r="G342">
        <v>5.9649986336836491E-2</v>
      </c>
      <c r="H342">
        <v>0.11003173036982461</v>
      </c>
      <c r="I342">
        <v>3.5725694597940727E-2</v>
      </c>
    </row>
    <row r="343" spans="1:9">
      <c r="A343" s="705">
        <v>44329</v>
      </c>
      <c r="B343">
        <v>4.8740724244106692E-2</v>
      </c>
      <c r="C343">
        <v>0.16291006679248454</v>
      </c>
      <c r="D343">
        <v>0.18881232731561415</v>
      </c>
      <c r="E343">
        <v>0.13545464832156973</v>
      </c>
      <c r="F343">
        <v>6.9666210255628247E-2</v>
      </c>
      <c r="G343">
        <v>6.1525545333252385E-2</v>
      </c>
      <c r="H343">
        <v>0.11389573159711208</v>
      </c>
      <c r="I343">
        <v>3.5863121399734466E-2</v>
      </c>
    </row>
    <row r="344" spans="1:9">
      <c r="A344" s="705">
        <v>44330</v>
      </c>
      <c r="B344">
        <v>4.8931696662064539E-2</v>
      </c>
      <c r="C344">
        <v>0.16364015910718122</v>
      </c>
      <c r="D344">
        <v>0.18941544434683588</v>
      </c>
      <c r="E344">
        <v>0.13864965511885696</v>
      </c>
      <c r="F344">
        <v>6.9705328696557212E-2</v>
      </c>
      <c r="G344">
        <v>6.5373555082127055E-2</v>
      </c>
      <c r="H344">
        <v>0.12673537032992277</v>
      </c>
      <c r="I344">
        <v>3.6000566436207304E-2</v>
      </c>
    </row>
    <row r="345" spans="1:9">
      <c r="A345" s="705">
        <v>44333</v>
      </c>
      <c r="B345">
        <v>4.9164200594895124E-2</v>
      </c>
      <c r="C345">
        <v>0.16437070978474111</v>
      </c>
      <c r="D345">
        <v>0.19001886735583473</v>
      </c>
      <c r="E345">
        <v>0.14044043449363608</v>
      </c>
      <c r="F345">
        <v>7.093461980216742E-2</v>
      </c>
      <c r="G345">
        <v>6.5071692814312909E-2</v>
      </c>
      <c r="H345">
        <v>0.11965906657769354</v>
      </c>
      <c r="I345">
        <v>3.6138029709779085E-2</v>
      </c>
    </row>
    <row r="346" spans="1:9">
      <c r="A346" s="705">
        <v>44334</v>
      </c>
      <c r="B346">
        <v>4.9333320560929872E-2</v>
      </c>
      <c r="C346">
        <v>0.16510171911293137</v>
      </c>
      <c r="D346">
        <v>0.19062259649784163</v>
      </c>
      <c r="E346">
        <v>0.13978325346238085</v>
      </c>
      <c r="F346">
        <v>7.0386940515219987E-2</v>
      </c>
      <c r="G346">
        <v>6.5247332072067676E-2</v>
      </c>
      <c r="H346">
        <v>0.12356898487398671</v>
      </c>
      <c r="I346">
        <v>3.6275511222869428E-2</v>
      </c>
    </row>
    <row r="347" spans="1:9">
      <c r="A347" s="705">
        <v>44335</v>
      </c>
      <c r="B347">
        <v>4.9565030250009245E-2</v>
      </c>
      <c r="C347">
        <v>0.16583318737969965</v>
      </c>
      <c r="D347">
        <v>0.19122663192816636</v>
      </c>
      <c r="E347">
        <v>0.13599286347094375</v>
      </c>
      <c r="F347">
        <v>6.9913982239058869E-2</v>
      </c>
      <c r="G347">
        <v>6.53386293329552E-2</v>
      </c>
      <c r="H347">
        <v>0.1257500830560403</v>
      </c>
      <c r="I347">
        <v>3.6413010977898397E-2</v>
      </c>
    </row>
    <row r="348" spans="1:9">
      <c r="A348" s="705">
        <v>44336</v>
      </c>
      <c r="B348">
        <v>4.9813346379795398E-2</v>
      </c>
      <c r="C348">
        <v>0.1665651148731746</v>
      </c>
      <c r="D348">
        <v>0.19183097380219727</v>
      </c>
      <c r="E348">
        <v>0.13798036361154509</v>
      </c>
      <c r="F348">
        <v>7.0064658481057362E-2</v>
      </c>
      <c r="G348">
        <v>6.7703630680405524E-2</v>
      </c>
      <c r="H348">
        <v>0.13690187200901027</v>
      </c>
      <c r="I348">
        <v>3.6550528977286501E-2</v>
      </c>
    </row>
    <row r="349" spans="1:9">
      <c r="A349" s="705">
        <v>44337</v>
      </c>
      <c r="B349">
        <v>5.0135311143666206E-2</v>
      </c>
      <c r="C349">
        <v>0.16729750188166537</v>
      </c>
      <c r="D349">
        <v>0.19243562227540156</v>
      </c>
      <c r="E349">
        <v>0.13839106940122892</v>
      </c>
      <c r="F349">
        <v>7.0078885658138246E-2</v>
      </c>
      <c r="G349">
        <v>6.7471892688415247E-2</v>
      </c>
      <c r="H349">
        <v>0.14067068075381184</v>
      </c>
      <c r="I349">
        <v>3.6688065223454691E-2</v>
      </c>
    </row>
    <row r="350" spans="1:9">
      <c r="A350" s="705">
        <v>44340</v>
      </c>
      <c r="B350">
        <v>5.0304925310564519E-2</v>
      </c>
      <c r="C350">
        <v>0.16803034869366251</v>
      </c>
      <c r="D350">
        <v>0.19304057750332548</v>
      </c>
      <c r="E350">
        <v>0.14117826385840049</v>
      </c>
      <c r="F350">
        <v>6.9227188446844501E-2</v>
      </c>
      <c r="G350">
        <v>7.1368016384245614E-2</v>
      </c>
      <c r="H350">
        <v>0.15918070290583652</v>
      </c>
      <c r="I350">
        <v>3.6825619718823921E-2</v>
      </c>
    </row>
    <row r="351" spans="1:9">
      <c r="A351" s="705">
        <v>44341</v>
      </c>
      <c r="B351">
        <v>5.0525978182131004E-2</v>
      </c>
      <c r="C351">
        <v>0.16876365559783757</v>
      </c>
      <c r="D351">
        <v>0.19364583964159388</v>
      </c>
      <c r="E351">
        <v>0.13712264196085777</v>
      </c>
      <c r="F351">
        <v>7.0727733128469472E-2</v>
      </c>
      <c r="G351">
        <v>7.1425558501923669E-2</v>
      </c>
      <c r="H351">
        <v>0.16865033779187888</v>
      </c>
      <c r="I351">
        <v>3.6963192465815586E-2</v>
      </c>
    </row>
    <row r="352" spans="1:9">
      <c r="A352" s="705">
        <v>44342</v>
      </c>
      <c r="B352">
        <v>5.0731170943550286E-2</v>
      </c>
      <c r="C352">
        <v>0.16949742288304326</v>
      </c>
      <c r="D352">
        <v>0.19425140884591108</v>
      </c>
      <c r="E352">
        <v>0.13728093240930517</v>
      </c>
      <c r="F352">
        <v>7.1416194703387337E-2</v>
      </c>
      <c r="G352">
        <v>7.3366099005486074E-2</v>
      </c>
      <c r="H352">
        <v>0.17157222786412563</v>
      </c>
      <c r="I352">
        <v>3.7100783466851528E-2</v>
      </c>
    </row>
    <row r="353" spans="1:9">
      <c r="A353" s="705">
        <v>44343</v>
      </c>
      <c r="B353">
        <v>5.0914004169890559E-2</v>
      </c>
      <c r="C353">
        <v>0.17023165083831371</v>
      </c>
      <c r="D353">
        <v>0.19485728527205981</v>
      </c>
      <c r="E353">
        <v>0.14146966251324034</v>
      </c>
      <c r="F353">
        <v>7.3683859364706006E-2</v>
      </c>
      <c r="G353">
        <v>7.5339038496060162E-2</v>
      </c>
      <c r="H353">
        <v>0.17785490480126787</v>
      </c>
      <c r="I353">
        <v>3.7238392724353808E-2</v>
      </c>
    </row>
    <row r="354" spans="1:9">
      <c r="A354" s="705">
        <v>44344</v>
      </c>
      <c r="B354">
        <v>5.1042778133453925E-2</v>
      </c>
      <c r="C354">
        <v>0.17096633975286424</v>
      </c>
      <c r="D354">
        <v>0.19546346907590229</v>
      </c>
      <c r="E354">
        <v>0.14236563851966744</v>
      </c>
      <c r="F354">
        <v>7.4367317915048359E-2</v>
      </c>
      <c r="G354">
        <v>7.6942267082107829E-2</v>
      </c>
      <c r="H354">
        <v>0.16984418224929709</v>
      </c>
      <c r="I354">
        <v>3.7376020240744712E-2</v>
      </c>
    </row>
    <row r="355" spans="1:9">
      <c r="A355" s="705">
        <v>44347</v>
      </c>
      <c r="B355">
        <v>5.1231287672476977E-2</v>
      </c>
      <c r="C355">
        <v>0.17170148991609224</v>
      </c>
      <c r="D355">
        <v>0.19606996041337954</v>
      </c>
      <c r="E355">
        <v>0.14318467441950311</v>
      </c>
      <c r="F355">
        <v>7.4647386236438296E-2</v>
      </c>
      <c r="G355">
        <v>7.8984902035151849E-2</v>
      </c>
      <c r="H355">
        <v>0.17052649237522521</v>
      </c>
      <c r="I355">
        <v>3.7513666018446967E-2</v>
      </c>
    </row>
    <row r="356" spans="1:9">
      <c r="A356" s="705">
        <v>44348</v>
      </c>
      <c r="B356">
        <v>5.1471637847114726E-2</v>
      </c>
      <c r="C356">
        <v>0.17227071951936002</v>
      </c>
      <c r="D356">
        <v>0.19667675944051188</v>
      </c>
      <c r="E356">
        <v>0.14678098722933242</v>
      </c>
      <c r="F356">
        <v>7.1730260961996528E-2</v>
      </c>
      <c r="G356">
        <v>8.2339685878838553E-2</v>
      </c>
      <c r="H356">
        <v>0.17172508400044229</v>
      </c>
      <c r="I356">
        <v>3.7651330059883525E-2</v>
      </c>
    </row>
    <row r="357" spans="1:9">
      <c r="A357" s="705">
        <v>44349</v>
      </c>
      <c r="B357">
        <v>5.1751428739188921E-2</v>
      </c>
      <c r="C357">
        <v>0.17284022566263735</v>
      </c>
      <c r="D357">
        <v>0.19728386631339867</v>
      </c>
      <c r="E357">
        <v>0.14747870977418542</v>
      </c>
      <c r="F357">
        <v>7.1258887388952807E-2</v>
      </c>
      <c r="G357">
        <v>8.2245915561839578E-2</v>
      </c>
      <c r="H357">
        <v>0.16840840986165584</v>
      </c>
      <c r="I357">
        <v>3.7789012367478003E-2</v>
      </c>
    </row>
    <row r="358" spans="1:9">
      <c r="A358" s="705">
        <v>44351</v>
      </c>
      <c r="B358">
        <v>5.200661041687682E-2</v>
      </c>
      <c r="C358">
        <v>0.17341000848027144</v>
      </c>
      <c r="D358">
        <v>0.19789128118821853</v>
      </c>
      <c r="E358">
        <v>0.14789603707761723</v>
      </c>
      <c r="F358">
        <v>7.2387065336200207E-2</v>
      </c>
      <c r="G358">
        <v>8.2667489237079783E-2</v>
      </c>
      <c r="H358">
        <v>0.17459994863699024</v>
      </c>
      <c r="I358">
        <v>3.7926712943653795E-2</v>
      </c>
    </row>
    <row r="359" spans="1:9">
      <c r="A359" s="705">
        <v>44354</v>
      </c>
      <c r="B359">
        <v>5.224204339230365E-2</v>
      </c>
      <c r="C359">
        <v>0.17398006810667455</v>
      </c>
      <c r="D359">
        <v>0.19849900422122913</v>
      </c>
      <c r="E359">
        <v>0.14785429928786398</v>
      </c>
      <c r="F359">
        <v>7.1399700431108659E-2</v>
      </c>
      <c r="G359">
        <v>8.4144003925475053E-2</v>
      </c>
      <c r="H359">
        <v>0.17493325106401336</v>
      </c>
      <c r="I359">
        <v>3.8064431790835185E-2</v>
      </c>
    </row>
    <row r="360" spans="1:9">
      <c r="A360" s="705">
        <v>44355</v>
      </c>
      <c r="B360">
        <v>5.2437786160228761E-2</v>
      </c>
      <c r="C360">
        <v>0.17455040467632466</v>
      </c>
      <c r="D360">
        <v>0.19910703556876763</v>
      </c>
      <c r="E360">
        <v>0.14650591323847872</v>
      </c>
      <c r="F360">
        <v>7.1890759749344779E-2</v>
      </c>
      <c r="G360">
        <v>8.0813566098892231E-2</v>
      </c>
      <c r="H360">
        <v>0.16733233922177604</v>
      </c>
      <c r="I360">
        <v>3.8202168911446233E-2</v>
      </c>
    </row>
    <row r="361" spans="1:9">
      <c r="A361" s="705">
        <v>44356</v>
      </c>
      <c r="B361">
        <v>5.2670654677576145E-2</v>
      </c>
      <c r="C361">
        <v>0.17512101832376459</v>
      </c>
      <c r="D361">
        <v>0.19971537538725048</v>
      </c>
      <c r="E361">
        <v>0.14518458891105035</v>
      </c>
      <c r="F361">
        <v>7.2438523046148617E-2</v>
      </c>
      <c r="G361">
        <v>8.2158442721374403E-2</v>
      </c>
      <c r="H361">
        <v>0.15846028812021729</v>
      </c>
      <c r="I361">
        <v>3.8339924307911666E-2</v>
      </c>
    </row>
    <row r="362" spans="1:9">
      <c r="A362" s="705">
        <v>44357</v>
      </c>
      <c r="B362">
        <v>5.2874682879908041E-2</v>
      </c>
      <c r="C362">
        <v>0.17569190918360289</v>
      </c>
      <c r="D362">
        <v>0.20032402383317338</v>
      </c>
      <c r="E362">
        <v>0.14588630000478386</v>
      </c>
      <c r="F362">
        <v>7.2199259868357624E-2</v>
      </c>
      <c r="G362">
        <v>8.3756506860697133E-2</v>
      </c>
      <c r="H362">
        <v>0.160901088037809</v>
      </c>
      <c r="I362">
        <v>3.8477697982656434E-2</v>
      </c>
    </row>
    <row r="363" spans="1:9">
      <c r="A363" s="705">
        <v>44358</v>
      </c>
      <c r="B363">
        <v>5.3079506077884808E-2</v>
      </c>
      <c r="C363">
        <v>0.17626307739051339</v>
      </c>
      <c r="D363">
        <v>0.20093298106311153</v>
      </c>
      <c r="E363">
        <v>0.14476121594110869</v>
      </c>
      <c r="F363">
        <v>7.2638041687840937E-2</v>
      </c>
      <c r="G363">
        <v>8.2599292385032275E-2</v>
      </c>
      <c r="H363">
        <v>0.16848408597434172</v>
      </c>
      <c r="I363">
        <v>3.8615489938105707E-2</v>
      </c>
    </row>
    <row r="364" spans="1:9">
      <c r="A364" s="705">
        <v>44361</v>
      </c>
      <c r="B364">
        <v>5.3286008400121876E-2</v>
      </c>
      <c r="C364">
        <v>0.1768345230792352</v>
      </c>
      <c r="D364">
        <v>0.20154224723371961</v>
      </c>
      <c r="E364">
        <v>0.14696547497020318</v>
      </c>
      <c r="F364">
        <v>7.3978088272082188E-2</v>
      </c>
      <c r="G364">
        <v>8.6260797080189411E-2</v>
      </c>
      <c r="H364">
        <v>0.16617191772043638</v>
      </c>
      <c r="I364">
        <v>3.8753300176685324E-2</v>
      </c>
    </row>
    <row r="365" spans="1:9">
      <c r="A365" s="705">
        <v>44362</v>
      </c>
      <c r="B365">
        <v>5.3490673234162234E-2</v>
      </c>
      <c r="C365">
        <v>0.17740624638457314</v>
      </c>
      <c r="D365">
        <v>0.20215182250173136</v>
      </c>
      <c r="E365">
        <v>0.14768154305071279</v>
      </c>
      <c r="F365">
        <v>7.5077294349294776E-2</v>
      </c>
      <c r="G365">
        <v>8.5687616694224422E-2</v>
      </c>
      <c r="H365">
        <v>0.16359517066935769</v>
      </c>
      <c r="I365">
        <v>3.889112870082112E-2</v>
      </c>
    </row>
    <row r="366" spans="1:9">
      <c r="A366" s="705">
        <v>44363</v>
      </c>
      <c r="B366">
        <v>5.3712507811493948E-2</v>
      </c>
      <c r="C366">
        <v>0.17797824744139734</v>
      </c>
      <c r="D366">
        <v>0.20276170702396068</v>
      </c>
      <c r="E366">
        <v>0.14850415378021808</v>
      </c>
      <c r="F366">
        <v>7.5884124189598223E-2</v>
      </c>
      <c r="G366">
        <v>8.3984958069490689E-2</v>
      </c>
      <c r="H366">
        <v>0.169187124638563</v>
      </c>
      <c r="I366">
        <v>3.9028975512939157E-2</v>
      </c>
    </row>
    <row r="367" spans="1:9">
      <c r="A367" s="705">
        <v>44364</v>
      </c>
      <c r="B367">
        <v>5.3975250716489676E-2</v>
      </c>
      <c r="C367">
        <v>0.17855052638464342</v>
      </c>
      <c r="D367">
        <v>0.20337190095730051</v>
      </c>
      <c r="E367">
        <v>0.14474554331034084</v>
      </c>
      <c r="F367">
        <v>7.6458154287278646E-2</v>
      </c>
      <c r="G367">
        <v>8.3770206837482819E-2</v>
      </c>
      <c r="H367">
        <v>0.1541065800536785</v>
      </c>
      <c r="I367">
        <v>3.9196643711258972E-2</v>
      </c>
    </row>
    <row r="368" spans="1:9">
      <c r="A368" s="705">
        <v>44365</v>
      </c>
      <c r="B368">
        <v>5.4174612518539611E-2</v>
      </c>
      <c r="C368">
        <v>0.17912308334931271</v>
      </c>
      <c r="D368">
        <v>0.20398240445872351</v>
      </c>
      <c r="E368">
        <v>0.14398748961107755</v>
      </c>
      <c r="F368">
        <v>7.7154403761759083E-2</v>
      </c>
      <c r="G368">
        <v>8.6056002177336666E-2</v>
      </c>
      <c r="H368">
        <v>0.15021357847735217</v>
      </c>
      <c r="I368">
        <v>3.9364338966211054E-2</v>
      </c>
    </row>
    <row r="369" spans="1:9">
      <c r="A369" s="705">
        <v>44368</v>
      </c>
      <c r="B369">
        <v>5.4400942442787814E-2</v>
      </c>
      <c r="C369">
        <v>0.17969591847047206</v>
      </c>
      <c r="D369">
        <v>0.20459321768528227</v>
      </c>
      <c r="E369">
        <v>0.1473910887416594</v>
      </c>
      <c r="F369">
        <v>7.9325012921651394E-2</v>
      </c>
      <c r="G369">
        <v>8.8281710772982747E-2</v>
      </c>
      <c r="H369">
        <v>0.15326642992570183</v>
      </c>
      <c r="I369">
        <v>3.9532061282161246E-2</v>
      </c>
    </row>
    <row r="370" spans="1:9">
      <c r="A370" s="705">
        <v>44369</v>
      </c>
      <c r="B370">
        <v>5.4615470896886009E-2</v>
      </c>
      <c r="C370">
        <v>0.18026903188325405</v>
      </c>
      <c r="D370">
        <v>0.20520434079410865</v>
      </c>
      <c r="E370">
        <v>0.1468647302790409</v>
      </c>
      <c r="F370">
        <v>7.9769273849490174E-2</v>
      </c>
      <c r="G370">
        <v>8.8724205029470093E-2</v>
      </c>
      <c r="H370">
        <v>0.15068216567932669</v>
      </c>
      <c r="I370">
        <v>3.9699810663476498E-2</v>
      </c>
    </row>
    <row r="371" spans="1:9">
      <c r="A371" s="705">
        <v>44370</v>
      </c>
      <c r="B371">
        <v>5.4939943035647198E-2</v>
      </c>
      <c r="C371">
        <v>0.18084242372285675</v>
      </c>
      <c r="D371">
        <v>0.20581577394241446</v>
      </c>
      <c r="E371">
        <v>0.1476141725897977</v>
      </c>
      <c r="F371">
        <v>8.0306513483447306E-2</v>
      </c>
      <c r="G371">
        <v>8.8330631056729114E-2</v>
      </c>
      <c r="H371">
        <v>0.14206858917019138</v>
      </c>
      <c r="I371">
        <v>3.9867587114524428E-2</v>
      </c>
    </row>
    <row r="372" spans="1:9">
      <c r="A372" s="705">
        <v>44371</v>
      </c>
      <c r="B372">
        <v>5.5140143416013698E-2</v>
      </c>
      <c r="C372">
        <v>0.18141609412454374</v>
      </c>
      <c r="D372">
        <v>0.2064275172874912</v>
      </c>
      <c r="E372">
        <v>0.15008124551561819</v>
      </c>
      <c r="F372">
        <v>7.9778145191562011E-2</v>
      </c>
      <c r="G372">
        <v>9.0382953465300897E-2</v>
      </c>
      <c r="H372">
        <v>0.15934704285753409</v>
      </c>
      <c r="I372">
        <v>4.0035390639673096E-2</v>
      </c>
    </row>
    <row r="373" spans="1:9">
      <c r="A373" s="705">
        <v>44372</v>
      </c>
      <c r="B373">
        <v>5.5380099915924852E-2</v>
      </c>
      <c r="C373">
        <v>0.18199004322364476</v>
      </c>
      <c r="D373">
        <v>0.20703957098671033</v>
      </c>
      <c r="E373">
        <v>0.15295876863990321</v>
      </c>
      <c r="F373">
        <v>7.975591585556141E-2</v>
      </c>
      <c r="G373">
        <v>8.6509498105084015E-2</v>
      </c>
      <c r="H373">
        <v>0.15376825910329917</v>
      </c>
      <c r="I373">
        <v>4.0203221243291676E-2</v>
      </c>
    </row>
    <row r="374" spans="1:9">
      <c r="A374" s="705">
        <v>44375</v>
      </c>
      <c r="B374">
        <v>5.5696795965066048E-2</v>
      </c>
      <c r="C374">
        <v>0.18256427115555485</v>
      </c>
      <c r="D374">
        <v>0.20765193519752279</v>
      </c>
      <c r="E374">
        <v>0.15307197701112041</v>
      </c>
      <c r="F374">
        <v>7.9682169174249751E-2</v>
      </c>
      <c r="G374">
        <v>8.7860661484529867E-2</v>
      </c>
      <c r="H374">
        <v>0.14182926546234165</v>
      </c>
      <c r="I374">
        <v>4.037107892974956E-2</v>
      </c>
    </row>
    <row r="375" spans="1:9">
      <c r="A375" s="705">
        <v>44376</v>
      </c>
      <c r="B375">
        <v>5.5958305407057818E-2</v>
      </c>
      <c r="C375">
        <v>0.1831387780557352</v>
      </c>
      <c r="D375">
        <v>0.20826461007745967</v>
      </c>
      <c r="E375">
        <v>0.15375177326981482</v>
      </c>
      <c r="F375">
        <v>7.9657813677254996E-2</v>
      </c>
      <c r="G375">
        <v>8.8021101975156668E-2</v>
      </c>
      <c r="H375">
        <v>0.15700006775599507</v>
      </c>
      <c r="I375">
        <v>4.0538963703417252E-2</v>
      </c>
    </row>
    <row r="376" spans="1:9">
      <c r="A376" s="705">
        <v>44377</v>
      </c>
      <c r="B376">
        <v>5.6178297378670861E-2</v>
      </c>
      <c r="C376">
        <v>0.18371356405971273</v>
      </c>
      <c r="D376">
        <v>0.20887759578413201</v>
      </c>
      <c r="E376">
        <v>0.15411021743581621</v>
      </c>
      <c r="F376">
        <v>8.0462247814616417E-2</v>
      </c>
      <c r="G376">
        <v>8.7359385658271282E-2</v>
      </c>
      <c r="H376">
        <v>0.14505076940599793</v>
      </c>
      <c r="I376">
        <v>4.0706875568665923E-2</v>
      </c>
    </row>
    <row r="377" spans="1:9">
      <c r="A377" s="705">
        <v>44378</v>
      </c>
      <c r="B377">
        <v>5.641150150187868E-2</v>
      </c>
      <c r="C377">
        <v>0.18450484217738117</v>
      </c>
      <c r="D377">
        <v>0.20949089247523056</v>
      </c>
      <c r="E377">
        <v>0.15428741647919808</v>
      </c>
      <c r="F377">
        <v>7.9832106214078324E-2</v>
      </c>
      <c r="G377">
        <v>8.6090711600349312E-2</v>
      </c>
      <c r="H377">
        <v>0.16189584332166973</v>
      </c>
      <c r="I377">
        <v>4.0874814529867187E-2</v>
      </c>
    </row>
    <row r="378" spans="1:9">
      <c r="A378" s="705">
        <v>44379</v>
      </c>
      <c r="B378">
        <v>5.6677738424132595E-2</v>
      </c>
      <c r="C378">
        <v>0.18529664924147582</v>
      </c>
      <c r="D378">
        <v>0.21010450030852645</v>
      </c>
      <c r="E378">
        <v>0.15508974129641206</v>
      </c>
      <c r="F378">
        <v>8.0435228315472118E-2</v>
      </c>
      <c r="G378">
        <v>9.0795763242401906E-2</v>
      </c>
      <c r="H378">
        <v>0.1677054660309456</v>
      </c>
      <c r="I378">
        <v>4.1042780591393546E-2</v>
      </c>
    </row>
    <row r="379" spans="1:9">
      <c r="A379" s="705">
        <v>44382</v>
      </c>
      <c r="B379">
        <v>5.6887267297994759E-2</v>
      </c>
      <c r="C379">
        <v>0.18608898560558229</v>
      </c>
      <c r="D379">
        <v>0.21071841944187053</v>
      </c>
      <c r="E379">
        <v>0.1552795105957272</v>
      </c>
      <c r="F379">
        <v>8.0828929408767625E-2</v>
      </c>
      <c r="G379">
        <v>9.016035181344173E-2</v>
      </c>
      <c r="H379">
        <v>0.16883371955889781</v>
      </c>
      <c r="I379">
        <v>4.1210773757618391E-2</v>
      </c>
    </row>
    <row r="380" spans="1:9">
      <c r="A380" s="705">
        <v>44383</v>
      </c>
      <c r="B380">
        <v>5.7126207119860828E-2</v>
      </c>
      <c r="C380">
        <v>0.186881851623522</v>
      </c>
      <c r="D380">
        <v>0.21133265003319379</v>
      </c>
      <c r="E380">
        <v>0.14646798954315332</v>
      </c>
      <c r="F380">
        <v>8.062680689991053E-2</v>
      </c>
      <c r="G380">
        <v>8.5982912504982467E-2</v>
      </c>
      <c r="H380">
        <v>0.16327187468797599</v>
      </c>
      <c r="I380">
        <v>4.1378794032915334E-2</v>
      </c>
    </row>
    <row r="381" spans="1:9">
      <c r="A381" s="705">
        <v>44384</v>
      </c>
      <c r="B381">
        <v>5.7382824897982632E-2</v>
      </c>
      <c r="C381">
        <v>0.18767524764935328</v>
      </c>
      <c r="D381">
        <v>0.2119471922405074</v>
      </c>
      <c r="E381">
        <v>0.14492604352981497</v>
      </c>
      <c r="F381">
        <v>8.0237033495515586E-2</v>
      </c>
      <c r="G381">
        <v>8.8578999306774486E-2</v>
      </c>
      <c r="H381">
        <v>0.15174553969757443</v>
      </c>
      <c r="I381">
        <v>4.1546841421659098E-2</v>
      </c>
    </row>
    <row r="382" spans="1:9">
      <c r="A382" s="705">
        <v>44385</v>
      </c>
      <c r="B382">
        <v>5.7585710095869214E-2</v>
      </c>
      <c r="C382">
        <v>0.18846917403737096</v>
      </c>
      <c r="D382">
        <v>0.21256204622190267</v>
      </c>
      <c r="E382">
        <v>0.14007200304482836</v>
      </c>
      <c r="F382">
        <v>8.0583567680795332E-2</v>
      </c>
      <c r="G382">
        <v>8.4816793880982289E-2</v>
      </c>
      <c r="H382">
        <v>0.13911777332918063</v>
      </c>
      <c r="I382">
        <v>4.1714915928224849E-2</v>
      </c>
    </row>
    <row r="383" spans="1:9">
      <c r="A383" s="705">
        <v>44386</v>
      </c>
      <c r="B383">
        <v>5.7827767196483082E-2</v>
      </c>
      <c r="C383">
        <v>0.18926363114210654</v>
      </c>
      <c r="D383">
        <v>0.21317721213555108</v>
      </c>
      <c r="E383">
        <v>0.1416519025935381</v>
      </c>
      <c r="F383">
        <v>8.0257824376636755E-2</v>
      </c>
      <c r="G383">
        <v>8.4922776418142831E-2</v>
      </c>
      <c r="H383">
        <v>0.14569221266457588</v>
      </c>
      <c r="I383">
        <v>4.1883017556988866E-2</v>
      </c>
    </row>
    <row r="384" spans="1:9">
      <c r="A384" s="705">
        <v>44389</v>
      </c>
      <c r="B384">
        <v>5.8049699098217111E-2</v>
      </c>
      <c r="C384">
        <v>0.1900586193183289</v>
      </c>
      <c r="D384">
        <v>0.21379269013970448</v>
      </c>
      <c r="E384">
        <v>0.14612168665720549</v>
      </c>
      <c r="F384">
        <v>8.2568975264904365E-2</v>
      </c>
      <c r="G384">
        <v>9.0634869089976533E-2</v>
      </c>
      <c r="H384">
        <v>0.15331403263066257</v>
      </c>
      <c r="I384">
        <v>4.2051146312327647E-2</v>
      </c>
    </row>
    <row r="385" spans="1:9">
      <c r="A385" s="705">
        <v>44390</v>
      </c>
      <c r="B385">
        <v>5.8284698057153639E-2</v>
      </c>
      <c r="C385">
        <v>0.19085413892104408</v>
      </c>
      <c r="D385">
        <v>0.21440848039269489</v>
      </c>
      <c r="E385">
        <v>0.1479196355821657</v>
      </c>
      <c r="F385">
        <v>8.3688876107333332E-2</v>
      </c>
      <c r="G385">
        <v>9.165122510795265E-2</v>
      </c>
      <c r="H385">
        <v>0.15477114482247978</v>
      </c>
      <c r="I385">
        <v>4.221930219861858E-2</v>
      </c>
    </row>
    <row r="386" spans="1:9">
      <c r="A386" s="705">
        <v>44391</v>
      </c>
      <c r="B386">
        <v>5.8546578906669033E-2</v>
      </c>
      <c r="C386">
        <v>0.19165019030549502</v>
      </c>
      <c r="D386">
        <v>0.2150245830529347</v>
      </c>
      <c r="E386">
        <v>0.1465857247753497</v>
      </c>
      <c r="F386">
        <v>8.5960334314796105E-2</v>
      </c>
      <c r="G386">
        <v>9.254736877577141E-2</v>
      </c>
      <c r="H386">
        <v>0.14581687248226038</v>
      </c>
      <c r="I386">
        <v>4.238748522023994E-2</v>
      </c>
    </row>
    <row r="387" spans="1:9">
      <c r="A387" s="705">
        <v>44392</v>
      </c>
      <c r="B387">
        <v>5.88259867292793E-2</v>
      </c>
      <c r="C387">
        <v>0.19244677382716247</v>
      </c>
      <c r="D387">
        <v>0.2156409982789167</v>
      </c>
      <c r="E387">
        <v>0.14398059239400429</v>
      </c>
      <c r="F387">
        <v>8.8308885559401196E-2</v>
      </c>
      <c r="G387">
        <v>9.0084163293931763E-2</v>
      </c>
      <c r="H387">
        <v>0.15242705377365451</v>
      </c>
      <c r="I387">
        <v>4.2555695381570446E-2</v>
      </c>
    </row>
    <row r="388" spans="1:9">
      <c r="A388" s="705">
        <v>44393</v>
      </c>
      <c r="B388">
        <v>5.9122393302584619E-2</v>
      </c>
      <c r="C388">
        <v>0.19324388984176455</v>
      </c>
      <c r="D388">
        <v>0.21625772622921402</v>
      </c>
      <c r="E388">
        <v>0.14248713295608106</v>
      </c>
      <c r="F388">
        <v>8.8986167608322342E-2</v>
      </c>
      <c r="G388">
        <v>8.8119808088801932E-2</v>
      </c>
      <c r="H388">
        <v>0.13978974914403364</v>
      </c>
      <c r="I388">
        <v>4.2723932686989707E-2</v>
      </c>
    </row>
    <row r="389" spans="1:9">
      <c r="A389" s="705">
        <v>44396</v>
      </c>
      <c r="B389">
        <v>5.9337626313348713E-2</v>
      </c>
      <c r="C389">
        <v>0.19404153870525742</v>
      </c>
      <c r="D389">
        <v>0.21687476706248021</v>
      </c>
      <c r="E389">
        <v>0.13094919064357846</v>
      </c>
      <c r="F389">
        <v>8.8792797921352085E-2</v>
      </c>
      <c r="G389">
        <v>8.393305646408078E-2</v>
      </c>
      <c r="H389">
        <v>0.14911970399860652</v>
      </c>
      <c r="I389">
        <v>4.2892197140877775E-2</v>
      </c>
    </row>
    <row r="390" spans="1:9">
      <c r="A390" s="705">
        <v>44397</v>
      </c>
      <c r="B390">
        <v>5.9570668392472603E-2</v>
      </c>
      <c r="C390">
        <v>0.19483972077383505</v>
      </c>
      <c r="D390">
        <v>0.21749212093744941</v>
      </c>
      <c r="E390">
        <v>0.13297155226010848</v>
      </c>
      <c r="F390">
        <v>8.9205885590163181E-2</v>
      </c>
      <c r="G390">
        <v>8.5242073395316975E-2</v>
      </c>
      <c r="H390">
        <v>0.14745675699331517</v>
      </c>
      <c r="I390">
        <v>4.306048874761581E-2</v>
      </c>
    </row>
    <row r="391" spans="1:9">
      <c r="A391" s="705">
        <v>44398</v>
      </c>
      <c r="B391">
        <v>5.9767669719428262E-2</v>
      </c>
      <c r="C391">
        <v>0.19563843640392964</v>
      </c>
      <c r="D391">
        <v>0.21810978801293635</v>
      </c>
      <c r="E391">
        <v>0.13895637401929206</v>
      </c>
      <c r="F391">
        <v>8.9346292958838003E-2</v>
      </c>
      <c r="G391">
        <v>8.6351859091400751E-2</v>
      </c>
      <c r="H391">
        <v>0.12183970906444519</v>
      </c>
      <c r="I391">
        <v>4.3228807511585421E-2</v>
      </c>
    </row>
    <row r="392" spans="1:9">
      <c r="A392" s="705">
        <v>44399</v>
      </c>
      <c r="B392">
        <v>6.0001118303648182E-2</v>
      </c>
      <c r="C392">
        <v>0.19643768595221145</v>
      </c>
      <c r="D392">
        <v>0.21872776844783592</v>
      </c>
      <c r="E392">
        <v>0.13969719500119804</v>
      </c>
      <c r="F392">
        <v>9.2544757009886736E-2</v>
      </c>
      <c r="G392">
        <v>8.8336121516162436E-2</v>
      </c>
      <c r="H392">
        <v>0.12646112483163585</v>
      </c>
      <c r="I392">
        <v>4.33971534371691E-2</v>
      </c>
    </row>
    <row r="393" spans="1:9">
      <c r="A393" s="705">
        <v>44400</v>
      </c>
      <c r="B393">
        <v>6.0233929872569369E-2</v>
      </c>
      <c r="C393">
        <v>0.1972374697755892</v>
      </c>
      <c r="D393">
        <v>0.21934606240112431</v>
      </c>
      <c r="E393">
        <v>0.13899040329753354</v>
      </c>
      <c r="F393">
        <v>9.2084426683864962E-2</v>
      </c>
      <c r="G393">
        <v>8.6297457064338667E-2</v>
      </c>
      <c r="H393">
        <v>0.13657473127635633</v>
      </c>
      <c r="I393">
        <v>4.3565526528749787E-2</v>
      </c>
    </row>
    <row r="394" spans="1:9">
      <c r="A394" s="705">
        <v>44403</v>
      </c>
      <c r="B394">
        <v>6.0454034985902627E-2</v>
      </c>
      <c r="C394">
        <v>0.19803778823121032</v>
      </c>
      <c r="D394">
        <v>0.21996467003185782</v>
      </c>
      <c r="E394">
        <v>0.13935115442215329</v>
      </c>
      <c r="F394">
        <v>9.0612605834937909E-2</v>
      </c>
      <c r="G394">
        <v>8.7317284185848942E-2</v>
      </c>
      <c r="H394">
        <v>0.12391550677680652</v>
      </c>
      <c r="I394">
        <v>4.3733926790711086E-2</v>
      </c>
    </row>
    <row r="395" spans="1:9">
      <c r="A395" s="705">
        <v>44404</v>
      </c>
      <c r="B395">
        <v>6.0721731945520663E-2</v>
      </c>
      <c r="C395">
        <v>0.19883864167646093</v>
      </c>
      <c r="D395">
        <v>0.22058359149917339</v>
      </c>
      <c r="E395">
        <v>0.13694077559330964</v>
      </c>
      <c r="F395">
        <v>8.8977932665508686E-2</v>
      </c>
      <c r="G395">
        <v>8.3159055025237461E-2</v>
      </c>
      <c r="H395">
        <v>0.12206841046092953</v>
      </c>
      <c r="I395">
        <v>4.3902354227437712E-2</v>
      </c>
    </row>
    <row r="396" spans="1:9">
      <c r="A396" s="705">
        <v>44405</v>
      </c>
      <c r="B396">
        <v>6.0969712854540337E-2</v>
      </c>
      <c r="C396">
        <v>0.19964003046896628</v>
      </c>
      <c r="D396">
        <v>0.22120282696228921</v>
      </c>
      <c r="E396">
        <v>0.13998579951224177</v>
      </c>
      <c r="F396">
        <v>8.7836425176296418E-2</v>
      </c>
      <c r="G396">
        <v>8.4013599242670711E-2</v>
      </c>
      <c r="H396">
        <v>0.13256548841697602</v>
      </c>
      <c r="I396">
        <v>4.4070808843314824E-2</v>
      </c>
    </row>
    <row r="397" spans="1:9">
      <c r="A397" s="705">
        <v>44406</v>
      </c>
      <c r="B397">
        <v>6.1219313789295793E-2</v>
      </c>
      <c r="C397">
        <v>0.20044195496659012</v>
      </c>
      <c r="D397">
        <v>0.22182237658050385</v>
      </c>
      <c r="E397">
        <v>0.14220923420481024</v>
      </c>
      <c r="F397">
        <v>9.0503384024365197E-2</v>
      </c>
      <c r="G397">
        <v>8.3455635677192053E-2</v>
      </c>
      <c r="H397">
        <v>0.13206469053235614</v>
      </c>
      <c r="I397">
        <v>4.4239290642728246E-2</v>
      </c>
    </row>
    <row r="398" spans="1:9">
      <c r="A398" s="705">
        <v>44407</v>
      </c>
      <c r="B398">
        <v>6.1594692971122855E-2</v>
      </c>
      <c r="C398">
        <v>0.20124441552743599</v>
      </c>
      <c r="D398">
        <v>0.22244224051319672</v>
      </c>
      <c r="E398">
        <v>0.13748625330756492</v>
      </c>
      <c r="F398">
        <v>9.2065668179218241E-2</v>
      </c>
      <c r="G398">
        <v>7.5764004448832134E-2</v>
      </c>
      <c r="H398">
        <v>0.12765732771096872</v>
      </c>
      <c r="I398">
        <v>4.4407799630064693E-2</v>
      </c>
    </row>
    <row r="399" spans="1:9">
      <c r="A399" s="705">
        <v>44410</v>
      </c>
      <c r="B399">
        <v>6.1793915013560463E-2</v>
      </c>
      <c r="C399">
        <v>0.20199869496784117</v>
      </c>
      <c r="D399">
        <v>0.22306241891982825</v>
      </c>
      <c r="E399">
        <v>0.13544171000446581</v>
      </c>
      <c r="F399">
        <v>9.1694519595739932E-2</v>
      </c>
      <c r="G399">
        <v>7.8010596121542486E-2</v>
      </c>
      <c r="H399">
        <v>0.1246778583464363</v>
      </c>
      <c r="I399">
        <v>4.4576335809711543E-2</v>
      </c>
    </row>
    <row r="400" spans="1:9">
      <c r="A400" s="705">
        <v>44411</v>
      </c>
      <c r="B400">
        <v>6.2058321750392276E-2</v>
      </c>
      <c r="C400">
        <v>0.20275344803165463</v>
      </c>
      <c r="D400">
        <v>0.2236829119599395</v>
      </c>
      <c r="E400">
        <v>0.13627445405503247</v>
      </c>
      <c r="F400">
        <v>9.0617375200998662E-2</v>
      </c>
      <c r="G400">
        <v>7.9693980033014311E-2</v>
      </c>
      <c r="H400">
        <v>0.11540686572750247</v>
      </c>
      <c r="I400">
        <v>4.4744899186056619E-2</v>
      </c>
    </row>
    <row r="401" spans="1:9">
      <c r="A401" s="705">
        <v>44412</v>
      </c>
      <c r="B401">
        <v>6.22572480010819E-2</v>
      </c>
      <c r="C401">
        <v>0.20350867501627157</v>
      </c>
      <c r="D401">
        <v>0.22430371979315278</v>
      </c>
      <c r="E401">
        <v>0.13343396025437704</v>
      </c>
      <c r="F401">
        <v>9.106167668580345E-2</v>
      </c>
      <c r="G401">
        <v>7.7568342571436188E-2</v>
      </c>
      <c r="H401">
        <v>0.1201361771961178</v>
      </c>
      <c r="I401">
        <v>4.4913489763488634E-2</v>
      </c>
    </row>
    <row r="402" spans="1:9">
      <c r="A402" s="705">
        <v>44413</v>
      </c>
      <c r="B402">
        <v>6.2475090438806058E-2</v>
      </c>
      <c r="C402">
        <v>0.20426437621927396</v>
      </c>
      <c r="D402">
        <v>0.22492484257917122</v>
      </c>
      <c r="E402">
        <v>0.13682672278413133</v>
      </c>
      <c r="F402">
        <v>9.1475543084591049E-2</v>
      </c>
      <c r="G402">
        <v>7.5651884690346893E-2</v>
      </c>
      <c r="H402">
        <v>0.1064193110351026</v>
      </c>
      <c r="I402">
        <v>4.5121737373517989E-2</v>
      </c>
    </row>
    <row r="403" spans="1:9">
      <c r="A403" s="705">
        <v>44414</v>
      </c>
      <c r="B403">
        <v>6.2741471336116073E-2</v>
      </c>
      <c r="C403">
        <v>0.20502055193843072</v>
      </c>
      <c r="D403">
        <v>0.22554628047777925</v>
      </c>
      <c r="E403">
        <v>0.14197653263164156</v>
      </c>
      <c r="F403">
        <v>9.2166357277839506E-2</v>
      </c>
      <c r="G403">
        <v>7.88498190972724E-2</v>
      </c>
      <c r="H403">
        <v>9.7157049246141547E-2</v>
      </c>
      <c r="I403">
        <v>4.5330026486568809E-2</v>
      </c>
    </row>
    <row r="404" spans="1:9">
      <c r="A404" s="705">
        <v>44417</v>
      </c>
      <c r="B404">
        <v>6.3022859569002776E-2</v>
      </c>
      <c r="C404">
        <v>0.20577720247169773</v>
      </c>
      <c r="D404">
        <v>0.22616803364884186</v>
      </c>
      <c r="E404">
        <v>0.14266011799091616</v>
      </c>
      <c r="F404">
        <v>9.2048456370413811E-2</v>
      </c>
      <c r="G404">
        <v>8.047949219944428E-2</v>
      </c>
      <c r="H404">
        <v>8.7037115709064361E-2</v>
      </c>
      <c r="I404">
        <v>4.5538357110912475E-2</v>
      </c>
    </row>
    <row r="405" spans="1:9">
      <c r="A405" s="705">
        <v>44418</v>
      </c>
      <c r="B405">
        <v>6.3323502815620714E-2</v>
      </c>
      <c r="C405">
        <v>0.20653432811721784</v>
      </c>
      <c r="D405">
        <v>0.22679010225230534</v>
      </c>
      <c r="E405">
        <v>0.14535765943669166</v>
      </c>
      <c r="F405">
        <v>9.2643981834972022E-2</v>
      </c>
      <c r="G405">
        <v>7.8490643083580558E-2</v>
      </c>
      <c r="H405">
        <v>9.3373695776819199E-2</v>
      </c>
      <c r="I405">
        <v>4.5746729254822149E-2</v>
      </c>
    </row>
    <row r="406" spans="1:9">
      <c r="A406" s="705">
        <v>44419</v>
      </c>
      <c r="B406">
        <v>6.3631774650588335E-2</v>
      </c>
      <c r="C406">
        <v>0.20729192917332129</v>
      </c>
      <c r="D406">
        <v>0.22741248644819723</v>
      </c>
      <c r="E406">
        <v>0.14554831546835412</v>
      </c>
      <c r="F406">
        <v>9.2794446442513889E-2</v>
      </c>
      <c r="G406">
        <v>7.7558130926746349E-2</v>
      </c>
      <c r="H406">
        <v>0.10028734022447416</v>
      </c>
      <c r="I406">
        <v>4.5955142926572545E-2</v>
      </c>
    </row>
    <row r="407" spans="1:9">
      <c r="A407" s="705">
        <v>44420</v>
      </c>
      <c r="B407">
        <v>6.3846833435962536E-2</v>
      </c>
      <c r="C407">
        <v>0.20805000593852552</v>
      </c>
      <c r="D407">
        <v>0.22803518639662634</v>
      </c>
      <c r="E407">
        <v>0.1450304129318456</v>
      </c>
      <c r="F407">
        <v>9.3351738922972105E-2</v>
      </c>
      <c r="G407">
        <v>7.2561063057924757E-2</v>
      </c>
      <c r="H407">
        <v>9.6055949724622725E-2</v>
      </c>
      <c r="I407">
        <v>4.6163598134440154E-2</v>
      </c>
    </row>
    <row r="408" spans="1:9">
      <c r="A408" s="705">
        <v>44421</v>
      </c>
      <c r="B408">
        <v>6.4121723581280765E-2</v>
      </c>
      <c r="C408">
        <v>0.20880855871153536</v>
      </c>
      <c r="D408">
        <v>0.22865820225778233</v>
      </c>
      <c r="E408">
        <v>0.1419315245543904</v>
      </c>
      <c r="F408">
        <v>9.3124620736694919E-2</v>
      </c>
      <c r="G408">
        <v>7.4525163599682642E-2</v>
      </c>
      <c r="H408">
        <v>0.11644583563565702</v>
      </c>
      <c r="I408">
        <v>4.6372094886702797E-2</v>
      </c>
    </row>
    <row r="409" spans="1:9">
      <c r="A409" s="705">
        <v>44424</v>
      </c>
      <c r="B409">
        <v>6.4399101053274288E-2</v>
      </c>
      <c r="C409">
        <v>0.20956758779124329</v>
      </c>
      <c r="D409">
        <v>0.22928153419193653</v>
      </c>
      <c r="E409">
        <v>0.13919206860388833</v>
      </c>
      <c r="F409">
        <v>9.2356047024835686E-2</v>
      </c>
      <c r="G409">
        <v>6.6708790899112413E-2</v>
      </c>
      <c r="H409">
        <v>0.12098263752514171</v>
      </c>
      <c r="I409">
        <v>4.6580633191640075E-2</v>
      </c>
    </row>
    <row r="410" spans="1:9">
      <c r="A410" s="705">
        <v>44425</v>
      </c>
      <c r="B410">
        <v>6.467336157725101E-2</v>
      </c>
      <c r="C410">
        <v>0.2103270934767294</v>
      </c>
      <c r="D410">
        <v>0.22990518235944135</v>
      </c>
      <c r="E410">
        <v>0.13730184367474152</v>
      </c>
      <c r="F410">
        <v>8.8485408601256532E-2</v>
      </c>
      <c r="G410">
        <v>5.9718305730483312E-2</v>
      </c>
      <c r="H410">
        <v>0.10332452449952467</v>
      </c>
      <c r="I410">
        <v>4.6789213057533363E-2</v>
      </c>
    </row>
    <row r="411" spans="1:9">
      <c r="A411" s="705">
        <v>44426</v>
      </c>
      <c r="B411">
        <v>6.4945304700134487E-2</v>
      </c>
      <c r="C411">
        <v>0.21108707606726163</v>
      </c>
      <c r="D411">
        <v>0.23052914692073068</v>
      </c>
      <c r="E411">
        <v>0.13443578163165082</v>
      </c>
      <c r="F411">
        <v>9.2092333510142899E-2</v>
      </c>
      <c r="G411">
        <v>5.8073462423355426E-2</v>
      </c>
      <c r="H411">
        <v>0.11717503471090596</v>
      </c>
      <c r="I411">
        <v>4.6997834492665813E-2</v>
      </c>
    </row>
    <row r="412" spans="1:9">
      <c r="A412" s="705">
        <v>44427</v>
      </c>
      <c r="B412">
        <v>6.5229318117933754E-2</v>
      </c>
      <c r="C412">
        <v>0.21184753586229577</v>
      </c>
      <c r="D412">
        <v>0.23115342803631989</v>
      </c>
      <c r="E412">
        <v>0.13239780129949374</v>
      </c>
      <c r="F412">
        <v>9.3031459748156076E-2</v>
      </c>
      <c r="G412">
        <v>6.1228308630022044E-2</v>
      </c>
      <c r="H412">
        <v>0.10951773660884978</v>
      </c>
      <c r="I412">
        <v>4.7206497505321687E-2</v>
      </c>
    </row>
    <row r="413" spans="1:9">
      <c r="A413" s="705">
        <v>44428</v>
      </c>
      <c r="B413">
        <v>6.557085164339238E-2</v>
      </c>
      <c r="C413">
        <v>0.21260847316147591</v>
      </c>
      <c r="D413">
        <v>0.2317780258668054</v>
      </c>
      <c r="E413">
        <v>0.13316039686733538</v>
      </c>
      <c r="F413">
        <v>9.3737820723448939E-2</v>
      </c>
      <c r="G413">
        <v>6.4862322028065078E-2</v>
      </c>
      <c r="H413">
        <v>0.10373882852032046</v>
      </c>
      <c r="I413">
        <v>4.7415202103787468E-2</v>
      </c>
    </row>
    <row r="414" spans="1:9">
      <c r="A414" s="705">
        <v>44431</v>
      </c>
      <c r="B414">
        <v>6.5830052296510733E-2</v>
      </c>
      <c r="C414">
        <v>0.21336988826463399</v>
      </c>
      <c r="D414">
        <v>0.23240294057286559</v>
      </c>
      <c r="E414">
        <v>0.1363505950731092</v>
      </c>
      <c r="F414">
        <v>9.4863933058599192E-2</v>
      </c>
      <c r="G414">
        <v>6.3831426560972737E-2</v>
      </c>
      <c r="H414">
        <v>0.11148185819969969</v>
      </c>
      <c r="I414">
        <v>4.7623948296350971E-2</v>
      </c>
    </row>
    <row r="415" spans="1:9">
      <c r="A415" s="705">
        <v>44432</v>
      </c>
      <c r="B415">
        <v>6.6136750753546636E-2</v>
      </c>
      <c r="C415">
        <v>0.21413178147179024</v>
      </c>
      <c r="D415">
        <v>0.23302817231525985</v>
      </c>
      <c r="E415">
        <v>0.14098053704724633</v>
      </c>
      <c r="F415">
        <v>9.4661124821035392E-2</v>
      </c>
      <c r="G415">
        <v>7.2143759330164148E-2</v>
      </c>
      <c r="H415">
        <v>9.1002940627522788E-2</v>
      </c>
      <c r="I415">
        <v>4.7832736091301786E-2</v>
      </c>
    </row>
    <row r="416" spans="1:9">
      <c r="A416" s="705">
        <v>44433</v>
      </c>
      <c r="B416">
        <v>6.6452598825574416E-2</v>
      </c>
      <c r="C416">
        <v>0.21489415308315341</v>
      </c>
      <c r="D416">
        <v>0.23365372125482953</v>
      </c>
      <c r="E416">
        <v>0.14334639201059307</v>
      </c>
      <c r="F416">
        <v>9.5305302195746178E-2</v>
      </c>
      <c r="G416">
        <v>7.4791662266375569E-2</v>
      </c>
      <c r="H416">
        <v>9.1033286912673317E-2</v>
      </c>
      <c r="I416">
        <v>4.804156549693106E-2</v>
      </c>
    </row>
    <row r="417" spans="1:9">
      <c r="A417" s="705">
        <v>44434</v>
      </c>
      <c r="B417">
        <v>6.6750517096373363E-2</v>
      </c>
      <c r="C417">
        <v>0.21565700339912075</v>
      </c>
      <c r="D417">
        <v>0.23427958755249745</v>
      </c>
      <c r="E417">
        <v>0.14164656295390876</v>
      </c>
      <c r="F417">
        <v>9.594404387733424E-2</v>
      </c>
      <c r="G417">
        <v>6.9349390771352715E-2</v>
      </c>
      <c r="H417">
        <v>0.100830143694149</v>
      </c>
      <c r="I417">
        <v>4.8250436521531714E-2</v>
      </c>
    </row>
    <row r="418" spans="1:9">
      <c r="A418" s="705">
        <v>44435</v>
      </c>
      <c r="B418">
        <v>6.7104942311618565E-2</v>
      </c>
      <c r="C418">
        <v>0.21642033272027805</v>
      </c>
      <c r="D418">
        <v>0.23490577136926794</v>
      </c>
      <c r="E418">
        <v>0.143845184048494</v>
      </c>
      <c r="F418">
        <v>9.5968419429307561E-2</v>
      </c>
      <c r="G418">
        <v>7.5166271217597336E-2</v>
      </c>
      <c r="H418">
        <v>6.8368427926751574E-2</v>
      </c>
      <c r="I418">
        <v>4.8459349173398447E-2</v>
      </c>
    </row>
    <row r="419" spans="1:9">
      <c r="A419" s="705">
        <v>44438</v>
      </c>
      <c r="B419">
        <v>6.7401891526511326E-2</v>
      </c>
      <c r="C419">
        <v>0.21718414134739983</v>
      </c>
      <c r="D419">
        <v>0.23553227286622724</v>
      </c>
      <c r="E419">
        <v>0.14335234888074355</v>
      </c>
      <c r="F419">
        <v>9.6576663299029253E-2</v>
      </c>
      <c r="G419">
        <v>7.3230799902832544E-2</v>
      </c>
      <c r="H419">
        <v>8.8661570067588569E-2</v>
      </c>
      <c r="I419">
        <v>4.8668303460827067E-2</v>
      </c>
    </row>
    <row r="420" spans="1:9">
      <c r="A420" s="705">
        <v>44439</v>
      </c>
      <c r="B420">
        <v>6.799342557926713E-2</v>
      </c>
      <c r="C420">
        <v>0.21794842958144955</v>
      </c>
      <c r="D420">
        <v>0.23615909220454312</v>
      </c>
      <c r="E420">
        <v>0.14424961184398666</v>
      </c>
      <c r="F420">
        <v>9.8015969336251674E-2</v>
      </c>
      <c r="G420">
        <v>7.0685106751937177E-2</v>
      </c>
      <c r="H420">
        <v>7.5893809128010803E-2</v>
      </c>
      <c r="I420">
        <v>4.8877299392115603E-2</v>
      </c>
    </row>
    <row r="421" spans="1:9">
      <c r="A421" s="705">
        <v>44440</v>
      </c>
      <c r="B421">
        <v>6.8266421286050871E-2</v>
      </c>
      <c r="C421">
        <v>0.21890265601911407</v>
      </c>
      <c r="D421">
        <v>0.23678622954546524</v>
      </c>
      <c r="E421">
        <v>0.14592010241891717</v>
      </c>
      <c r="F421">
        <v>9.7210199051815938E-2</v>
      </c>
      <c r="G421">
        <v>7.2327223354510473E-2</v>
      </c>
      <c r="H421">
        <v>9.3138104516048648E-2</v>
      </c>
      <c r="I421">
        <v>4.9086336975563638E-2</v>
      </c>
    </row>
    <row r="422" spans="1:9">
      <c r="A422" s="705">
        <v>44441</v>
      </c>
      <c r="B422">
        <v>6.8579742232515173E-2</v>
      </c>
      <c r="C422">
        <v>0.2198576300648647</v>
      </c>
      <c r="D422">
        <v>0.23741368505032523</v>
      </c>
      <c r="E422">
        <v>0.14653739383991127</v>
      </c>
      <c r="F422">
        <v>9.7273925105135328E-2</v>
      </c>
      <c r="G422">
        <v>6.5865446821462559E-2</v>
      </c>
      <c r="H422">
        <v>9.0585570858188191E-2</v>
      </c>
      <c r="I422">
        <v>4.9295416219472088E-2</v>
      </c>
    </row>
    <row r="423" spans="1:9">
      <c r="A423" s="705">
        <v>44442</v>
      </c>
      <c r="B423">
        <v>6.8822745709915978E-2</v>
      </c>
      <c r="C423">
        <v>0.22081335230443</v>
      </c>
      <c r="D423">
        <v>0.23804145888053618</v>
      </c>
      <c r="E423">
        <v>0.14855181874814694</v>
      </c>
      <c r="F423">
        <v>9.6733638758119467E-2</v>
      </c>
      <c r="G423">
        <v>6.665638971412835E-2</v>
      </c>
      <c r="H423">
        <v>8.261263719308598E-2</v>
      </c>
      <c r="I423">
        <v>4.9504537132143867E-2</v>
      </c>
    </row>
    <row r="424" spans="1:9">
      <c r="A424" s="705">
        <v>44445</v>
      </c>
      <c r="B424">
        <v>6.910755942568314E-2</v>
      </c>
      <c r="C424">
        <v>0.22176982332399775</v>
      </c>
      <c r="D424">
        <v>0.23866955119759314</v>
      </c>
      <c r="E424">
        <v>0.14929386130240374</v>
      </c>
      <c r="F424">
        <v>9.8418843722876348E-2</v>
      </c>
      <c r="G424">
        <v>6.8434184588222369E-2</v>
      </c>
      <c r="H424">
        <v>7.3540336637975656E-2</v>
      </c>
      <c r="I424">
        <v>4.971369972188322E-2</v>
      </c>
    </row>
    <row r="425" spans="1:9">
      <c r="A425" s="705">
        <v>44447</v>
      </c>
      <c r="B425">
        <v>6.9371783167285761E-2</v>
      </c>
      <c r="C425">
        <v>0.2227270437102149</v>
      </c>
      <c r="D425">
        <v>0.23929796216307331</v>
      </c>
      <c r="E425">
        <v>0.14961836530462547</v>
      </c>
      <c r="F425">
        <v>9.8333073113484382E-2</v>
      </c>
      <c r="G425">
        <v>5.528844145283518E-2</v>
      </c>
      <c r="H425">
        <v>5.3717821744734939E-2</v>
      </c>
      <c r="I425">
        <v>4.9922903996996393E-2</v>
      </c>
    </row>
    <row r="426" spans="1:9">
      <c r="A426" s="705">
        <v>44448</v>
      </c>
      <c r="B426">
        <v>6.9637002652811031E-2</v>
      </c>
      <c r="C426">
        <v>0.22368501405018781</v>
      </c>
      <c r="D426">
        <v>0.23992669193863581</v>
      </c>
      <c r="E426">
        <v>0.15100184204395117</v>
      </c>
      <c r="F426">
        <v>9.8619221646949251E-2</v>
      </c>
      <c r="G426">
        <v>6.0058648764986344E-2</v>
      </c>
      <c r="H426">
        <v>3.4204176242514484E-2</v>
      </c>
      <c r="I426">
        <v>5.0132149965791184E-2</v>
      </c>
    </row>
    <row r="427" spans="1:9">
      <c r="A427" s="705">
        <v>44449</v>
      </c>
      <c r="B427">
        <v>6.9960032620504986E-2</v>
      </c>
      <c r="C427">
        <v>0.22464373493148315</v>
      </c>
      <c r="D427">
        <v>0.2405557406860217</v>
      </c>
      <c r="E427">
        <v>0.15068878221950799</v>
      </c>
      <c r="F427">
        <v>9.770199138944835E-2</v>
      </c>
      <c r="G427">
        <v>5.9161968772945217E-2</v>
      </c>
      <c r="H427">
        <v>4.0834688365595895E-2</v>
      </c>
      <c r="I427">
        <v>5.0341437636576947E-2</v>
      </c>
    </row>
    <row r="428" spans="1:9">
      <c r="A428" s="705">
        <v>44452</v>
      </c>
      <c r="B428">
        <v>7.027715036362614E-2</v>
      </c>
      <c r="C428">
        <v>0.22560320694212765</v>
      </c>
      <c r="D428">
        <v>0.241185108567054</v>
      </c>
      <c r="E428">
        <v>0.15200025689902441</v>
      </c>
      <c r="F428">
        <v>9.8785350446573883E-2</v>
      </c>
      <c r="G428">
        <v>6.5260924343239601E-2</v>
      </c>
      <c r="H428">
        <v>5.8971223118516214E-2</v>
      </c>
      <c r="I428">
        <v>5.0550767017664811E-2</v>
      </c>
    </row>
    <row r="429" spans="1:9">
      <c r="A429" s="705">
        <v>44453</v>
      </c>
      <c r="B429">
        <v>7.0573899708251675E-2</v>
      </c>
      <c r="C429">
        <v>0.2265634306706088</v>
      </c>
      <c r="D429">
        <v>0.24181479574363807</v>
      </c>
      <c r="E429">
        <v>0.14835397348000812</v>
      </c>
      <c r="F429">
        <v>0.10103782587552557</v>
      </c>
      <c r="G429">
        <v>6.5058611547564871E-2</v>
      </c>
      <c r="H429">
        <v>7.0295128636647108E-2</v>
      </c>
      <c r="I429">
        <v>5.0760138117367459E-2</v>
      </c>
    </row>
    <row r="430" spans="1:9">
      <c r="A430" s="705">
        <v>44454</v>
      </c>
      <c r="B430">
        <v>7.0871347993111566E-2</v>
      </c>
      <c r="C430">
        <v>0.22752440670587548</v>
      </c>
      <c r="D430">
        <v>0.24244480237776123</v>
      </c>
      <c r="E430">
        <v>0.15145361402711788</v>
      </c>
      <c r="F430">
        <v>0.10237534911280899</v>
      </c>
      <c r="G430">
        <v>6.2147389199860514E-2</v>
      </c>
      <c r="H430">
        <v>6.7723408653767248E-2</v>
      </c>
      <c r="I430">
        <v>5.0969550943999131E-2</v>
      </c>
    </row>
    <row r="431" spans="1:9">
      <c r="A431" s="705">
        <v>44455</v>
      </c>
      <c r="B431">
        <v>7.1136714916020249E-2</v>
      </c>
      <c r="C431">
        <v>0.22848613563733755</v>
      </c>
      <c r="D431">
        <v>0.24307512863149294</v>
      </c>
      <c r="E431">
        <v>0.15322419801901432</v>
      </c>
      <c r="F431">
        <v>0.1027408450492886</v>
      </c>
      <c r="G431">
        <v>6.1404132063761274E-2</v>
      </c>
      <c r="H431">
        <v>6.5755974329282818E-2</v>
      </c>
      <c r="I431">
        <v>5.1179005505876063E-2</v>
      </c>
    </row>
    <row r="432" spans="1:9">
      <c r="A432" s="705">
        <v>44456</v>
      </c>
      <c r="B432">
        <v>7.1411049781458846E-2</v>
      </c>
      <c r="C432">
        <v>0.22944861805486672</v>
      </c>
      <c r="D432">
        <v>0.24370577466698529</v>
      </c>
      <c r="E432">
        <v>0.15240842328382675</v>
      </c>
      <c r="F432">
        <v>0.10077864869684827</v>
      </c>
      <c r="G432">
        <v>5.7124113271440624E-2</v>
      </c>
      <c r="H432">
        <v>3.9424155193316324E-2</v>
      </c>
      <c r="I432">
        <v>5.1388501811315823E-2</v>
      </c>
    </row>
    <row r="433" spans="1:9">
      <c r="A433" s="705">
        <v>44459</v>
      </c>
      <c r="B433">
        <v>7.1696911927823237E-2</v>
      </c>
      <c r="C433">
        <v>0.23041185454879698</v>
      </c>
      <c r="D433">
        <v>0.24433674064647204</v>
      </c>
      <c r="E433">
        <v>0.14596190411230614</v>
      </c>
      <c r="F433">
        <v>9.9285547656837281E-2</v>
      </c>
      <c r="G433">
        <v>5.0557861243177404E-2</v>
      </c>
      <c r="H433">
        <v>4.4186198207706529E-2</v>
      </c>
      <c r="I433">
        <v>5.1598039868637757E-2</v>
      </c>
    </row>
    <row r="434" spans="1:9">
      <c r="A434" s="705">
        <v>44460</v>
      </c>
      <c r="B434">
        <v>7.197946169164493E-2</v>
      </c>
      <c r="C434">
        <v>0.23137584570992509</v>
      </c>
      <c r="D434">
        <v>0.24496802673226958</v>
      </c>
      <c r="E434">
        <v>0.14652581421640209</v>
      </c>
      <c r="F434">
        <v>9.8851327037122738E-2</v>
      </c>
      <c r="G434">
        <v>5.5141894104953293E-2</v>
      </c>
      <c r="H434">
        <v>4.1310193772446269E-2</v>
      </c>
      <c r="I434">
        <v>5.1807619686162765E-2</v>
      </c>
    </row>
    <row r="435" spans="1:9">
      <c r="A435" s="705">
        <v>44461</v>
      </c>
      <c r="B435">
        <v>7.2286391451073184E-2</v>
      </c>
      <c r="C435">
        <v>0.23234059212951008</v>
      </c>
      <c r="D435">
        <v>0.24559963308677668</v>
      </c>
      <c r="E435">
        <v>0.15055540961668212</v>
      </c>
      <c r="F435">
        <v>0.10225852856164042</v>
      </c>
      <c r="G435">
        <v>6.095334674144981E-2</v>
      </c>
      <c r="H435">
        <v>5.9363381697038031E-2</v>
      </c>
      <c r="I435">
        <v>5.2017241272213743E-2</v>
      </c>
    </row>
    <row r="436" spans="1:9">
      <c r="A436" s="705">
        <v>44462</v>
      </c>
      <c r="B436">
        <v>7.2591410085720121E-2</v>
      </c>
      <c r="C436">
        <v>0.23330609439927463</v>
      </c>
      <c r="D436">
        <v>0.24623155987247425</v>
      </c>
      <c r="E436">
        <v>0.15873352900756066</v>
      </c>
      <c r="F436">
        <v>0.1053596562982444</v>
      </c>
      <c r="G436">
        <v>6.5444766501753682E-2</v>
      </c>
      <c r="H436">
        <v>4.3910147741125893E-2</v>
      </c>
      <c r="I436">
        <v>5.2266427713040464E-2</v>
      </c>
    </row>
    <row r="437" spans="1:9">
      <c r="A437" s="705">
        <v>44463</v>
      </c>
      <c r="B437">
        <v>7.2935094321103788E-2</v>
      </c>
      <c r="C437">
        <v>0.23427235311140504</v>
      </c>
      <c r="D437">
        <v>0.24686380725192603</v>
      </c>
      <c r="E437">
        <v>0.1621271080554374</v>
      </c>
      <c r="F437">
        <v>0.10740813823197626</v>
      </c>
      <c r="G437">
        <v>6.4019812084511463E-2</v>
      </c>
      <c r="H437">
        <v>4.380954041037044E-2</v>
      </c>
      <c r="I437">
        <v>5.2515673177502942E-2</v>
      </c>
    </row>
    <row r="438" spans="1:9">
      <c r="A438" s="705">
        <v>44466</v>
      </c>
      <c r="B438">
        <v>7.3297318057514715E-2</v>
      </c>
      <c r="C438">
        <v>0.23523936885855123</v>
      </c>
      <c r="D438">
        <v>0.24749637538777791</v>
      </c>
      <c r="E438">
        <v>0.16519429954444198</v>
      </c>
      <c r="F438">
        <v>0.10684423872070181</v>
      </c>
      <c r="G438">
        <v>6.5295389241159629E-2</v>
      </c>
      <c r="H438">
        <v>4.5045383259585847E-2</v>
      </c>
      <c r="I438">
        <v>5.2764977679581548E-2</v>
      </c>
    </row>
    <row r="439" spans="1:9">
      <c r="A439" s="705">
        <v>44467</v>
      </c>
      <c r="B439">
        <v>7.3611439636870779E-2</v>
      </c>
      <c r="C439">
        <v>0.23620714223382788</v>
      </c>
      <c r="D439">
        <v>0.2481292644427584</v>
      </c>
      <c r="E439">
        <v>0.16579236950139631</v>
      </c>
      <c r="F439">
        <v>0.10552089409982957</v>
      </c>
      <c r="G439">
        <v>5.6739453713146482E-2</v>
      </c>
      <c r="H439">
        <v>4.1625953444125008E-2</v>
      </c>
      <c r="I439">
        <v>5.3014341233260431E-2</v>
      </c>
    </row>
    <row r="440" spans="1:9">
      <c r="A440" s="705">
        <v>44468</v>
      </c>
      <c r="B440">
        <v>7.3948624061278112E-2</v>
      </c>
      <c r="C440">
        <v>0.23717567383081395</v>
      </c>
      <c r="D440">
        <v>0.24876247457967837</v>
      </c>
      <c r="E440">
        <v>0.16710954409529766</v>
      </c>
      <c r="F440">
        <v>0.10699983776266375</v>
      </c>
      <c r="G440">
        <v>5.899506850944336E-2</v>
      </c>
      <c r="H440">
        <v>5.7448131172853412E-2</v>
      </c>
      <c r="I440">
        <v>5.3263763852526846E-2</v>
      </c>
    </row>
    <row r="441" spans="1:9">
      <c r="A441" s="705">
        <v>44469</v>
      </c>
      <c r="B441">
        <v>7.4292552800663492E-2</v>
      </c>
      <c r="C441">
        <v>0.2381449642435538</v>
      </c>
      <c r="D441">
        <v>0.24939600596143174</v>
      </c>
      <c r="E441">
        <v>0.1666654585008307</v>
      </c>
      <c r="F441">
        <v>0.10846033891843399</v>
      </c>
      <c r="G441">
        <v>5.9469095106652103E-2</v>
      </c>
      <c r="H441">
        <v>4.96888711734913E-2</v>
      </c>
      <c r="I441">
        <v>5.351324555137138E-2</v>
      </c>
    </row>
    <row r="442" spans="1:9">
      <c r="A442" s="705">
        <v>44470</v>
      </c>
      <c r="B442">
        <v>7.4624887052698874E-2</v>
      </c>
      <c r="C442">
        <v>0.23920413436208765</v>
      </c>
      <c r="D442">
        <v>0.25002985875099482</v>
      </c>
      <c r="E442">
        <v>0.16793186904689117</v>
      </c>
      <c r="F442">
        <v>0.11024482588990203</v>
      </c>
      <c r="G442">
        <v>6.5547160156707696E-2</v>
      </c>
      <c r="H442">
        <v>6.4451192971046956E-2</v>
      </c>
      <c r="I442">
        <v>5.3762786343787727E-2</v>
      </c>
    </row>
    <row r="443" spans="1:9">
      <c r="A443" s="705">
        <v>44473</v>
      </c>
      <c r="B443">
        <v>7.4966791781036157E-2</v>
      </c>
      <c r="C443">
        <v>0.24026421054685154</v>
      </c>
      <c r="D443">
        <v>0.25066403311142627</v>
      </c>
      <c r="E443">
        <v>0.16933945067736733</v>
      </c>
      <c r="F443">
        <v>0.10865937220815103</v>
      </c>
      <c r="G443">
        <v>5.8135212716277307E-2</v>
      </c>
      <c r="H443">
        <v>5.9129005649001476E-2</v>
      </c>
      <c r="I443">
        <v>5.4012386243773358E-2</v>
      </c>
    </row>
    <row r="444" spans="1:9">
      <c r="A444" s="705">
        <v>44474</v>
      </c>
      <c r="B444">
        <v>7.5291010973321582E-2</v>
      </c>
      <c r="C444">
        <v>0.24132519357293902</v>
      </c>
      <c r="D444">
        <v>0.25129852920586804</v>
      </c>
      <c r="E444">
        <v>0.17402844032081166</v>
      </c>
      <c r="F444">
        <v>0.10867499023124894</v>
      </c>
      <c r="G444">
        <v>5.6039470172989825E-2</v>
      </c>
      <c r="H444">
        <v>7.1083411682477893E-2</v>
      </c>
      <c r="I444">
        <v>5.4262045265328851E-2</v>
      </c>
    </row>
    <row r="445" spans="1:9">
      <c r="A445" s="705">
        <v>44475</v>
      </c>
      <c r="B445">
        <v>7.5657311899574697E-2</v>
      </c>
      <c r="C445">
        <v>0.24238708421610689</v>
      </c>
      <c r="D445">
        <v>0.25193334719754468</v>
      </c>
      <c r="E445">
        <v>0.17479333101951045</v>
      </c>
      <c r="F445">
        <v>0.1080639644617909</v>
      </c>
      <c r="G445">
        <v>5.6550509837300034E-2</v>
      </c>
      <c r="H445">
        <v>6.9927657207626392E-2</v>
      </c>
      <c r="I445">
        <v>5.4511763422457893E-2</v>
      </c>
    </row>
    <row r="446" spans="1:9">
      <c r="A446" s="705">
        <v>44476</v>
      </c>
      <c r="B446">
        <v>7.598587312616778E-2</v>
      </c>
      <c r="C446">
        <v>0.24344988325277539</v>
      </c>
      <c r="D446">
        <v>0.25256848724976333</v>
      </c>
      <c r="E446">
        <v>0.17816059163676923</v>
      </c>
      <c r="F446">
        <v>0.10743821016839616</v>
      </c>
      <c r="G446">
        <v>5.8236736587264026E-2</v>
      </c>
      <c r="H446">
        <v>4.7096963545024684E-2</v>
      </c>
      <c r="I446">
        <v>5.4761540729167724E-2</v>
      </c>
    </row>
    <row r="447" spans="1:9">
      <c r="A447" s="705">
        <v>44477</v>
      </c>
      <c r="B447">
        <v>7.6508876860913455E-2</v>
      </c>
      <c r="C447">
        <v>0.24451359146002916</v>
      </c>
      <c r="D447">
        <v>0.25320394952591418</v>
      </c>
      <c r="E447">
        <v>0.18057107967869701</v>
      </c>
      <c r="F447">
        <v>0.10686079820954286</v>
      </c>
      <c r="G447">
        <v>6.4062250661995446E-2</v>
      </c>
      <c r="H447">
        <v>4.3546891675364297E-2</v>
      </c>
      <c r="I447">
        <v>5.5011377199468692E-2</v>
      </c>
    </row>
    <row r="448" spans="1:9">
      <c r="A448" s="705">
        <v>44480</v>
      </c>
      <c r="B448">
        <v>7.6804119049642683E-2</v>
      </c>
      <c r="C448">
        <v>0.24557820961561716</v>
      </c>
      <c r="D448">
        <v>0.25383973418947003</v>
      </c>
      <c r="E448">
        <v>0.18288952455908647</v>
      </c>
      <c r="F448">
        <v>0.10508681946989729</v>
      </c>
      <c r="G448">
        <v>6.1238391555857197E-2</v>
      </c>
      <c r="H448">
        <v>2.0442353075116326E-2</v>
      </c>
      <c r="I448">
        <v>5.5261272847374698E-2</v>
      </c>
    </row>
    <row r="449" spans="1:9">
      <c r="A449" s="705">
        <v>44482</v>
      </c>
      <c r="B449">
        <v>7.7148678912424051E-2</v>
      </c>
      <c r="C449">
        <v>0.24664373849795429</v>
      </c>
      <c r="D449">
        <v>0.25447584140398716</v>
      </c>
      <c r="E449">
        <v>0.17781302359773643</v>
      </c>
      <c r="F449">
        <v>0.10645874160702729</v>
      </c>
      <c r="G449">
        <v>6.5904437207113364E-2</v>
      </c>
      <c r="H449">
        <v>1.0444035569465049E-2</v>
      </c>
      <c r="I449">
        <v>5.5511227686902975E-2</v>
      </c>
    </row>
    <row r="450" spans="1:9">
      <c r="A450" s="705">
        <v>44483</v>
      </c>
      <c r="B450">
        <v>7.7519525154088109E-2</v>
      </c>
      <c r="C450">
        <v>0.2477101788861209</v>
      </c>
      <c r="D450">
        <v>0.25511227133310421</v>
      </c>
      <c r="E450">
        <v>0.17956712287276755</v>
      </c>
      <c r="F450">
        <v>0.10666459821412477</v>
      </c>
      <c r="G450">
        <v>6.583219119273287E-2</v>
      </c>
      <c r="H450">
        <v>3.175995317200031E-2</v>
      </c>
      <c r="I450">
        <v>5.5761241732073863E-2</v>
      </c>
    </row>
    <row r="451" spans="1:9">
      <c r="A451" s="705">
        <v>44484</v>
      </c>
      <c r="B451">
        <v>7.7875768457435379E-2</v>
      </c>
      <c r="C451">
        <v>0.24877753155986371</v>
      </c>
      <c r="D451">
        <v>0.25574902414054335</v>
      </c>
      <c r="E451">
        <v>0.18347814245268856</v>
      </c>
      <c r="F451">
        <v>0.10765779895341909</v>
      </c>
      <c r="G451">
        <v>6.9578516617232244E-2</v>
      </c>
      <c r="H451">
        <v>1.5015837755462114E-2</v>
      </c>
      <c r="I451">
        <v>5.6011314996911254E-2</v>
      </c>
    </row>
    <row r="452" spans="1:9">
      <c r="A452" s="705">
        <v>44487</v>
      </c>
      <c r="B452">
        <v>7.8202635620721717E-2</v>
      </c>
      <c r="C452">
        <v>0.24984579729959688</v>
      </c>
      <c r="D452">
        <v>0.25638609999010953</v>
      </c>
      <c r="E452">
        <v>0.18735474398513574</v>
      </c>
      <c r="F452">
        <v>0.10664556418673854</v>
      </c>
      <c r="G452">
        <v>6.8765908324376346E-2</v>
      </c>
      <c r="H452">
        <v>1.6727634304867678E-2</v>
      </c>
      <c r="I452">
        <v>5.6261447495442152E-2</v>
      </c>
    </row>
    <row r="453" spans="1:9">
      <c r="A453" s="705">
        <v>44488</v>
      </c>
      <c r="B453">
        <v>7.8540249807641294E-2</v>
      </c>
      <c r="C453">
        <v>0.25091497688640207</v>
      </c>
      <c r="D453">
        <v>0.25702349904569077</v>
      </c>
      <c r="E453">
        <v>0.18852882598728993</v>
      </c>
      <c r="F453">
        <v>0.10623392128728248</v>
      </c>
      <c r="G453">
        <v>5.8884326392816266E-2</v>
      </c>
      <c r="H453">
        <v>4.4045395597531734E-3</v>
      </c>
      <c r="I453">
        <v>5.6511639241696887E-2</v>
      </c>
    </row>
    <row r="454" spans="1:9">
      <c r="A454" s="705">
        <v>44489</v>
      </c>
      <c r="B454">
        <v>7.877061925349893E-2</v>
      </c>
      <c r="C454">
        <v>0.25198507110202883</v>
      </c>
      <c r="D454">
        <v>0.25766122147125858</v>
      </c>
      <c r="E454">
        <v>0.18761830918177713</v>
      </c>
      <c r="F454">
        <v>0.10657924426143817</v>
      </c>
      <c r="G454">
        <v>5.8692262492922032E-2</v>
      </c>
      <c r="H454">
        <v>-2.5804911667502983E-3</v>
      </c>
      <c r="I454">
        <v>5.6761890249709124E-2</v>
      </c>
    </row>
    <row r="455" spans="1:9">
      <c r="A455" s="705">
        <v>44490</v>
      </c>
      <c r="B455">
        <v>7.9109826512037351E-2</v>
      </c>
      <c r="C455">
        <v>0.25305608072889574</v>
      </c>
      <c r="D455">
        <v>0.25829926743086706</v>
      </c>
      <c r="E455">
        <v>0.19119312775342157</v>
      </c>
      <c r="F455">
        <v>0.10357597728243872</v>
      </c>
      <c r="G455">
        <v>4.9950722316572937E-2</v>
      </c>
      <c r="H455">
        <v>1.2593072111492409E-2</v>
      </c>
      <c r="I455">
        <v>5.7012200533516078E-2</v>
      </c>
    </row>
    <row r="456" spans="1:9">
      <c r="A456" s="705">
        <v>44491</v>
      </c>
      <c r="B456">
        <v>7.936602319395214E-2</v>
      </c>
      <c r="C456">
        <v>0.2541280065500906</v>
      </c>
      <c r="D456">
        <v>0.25893763708865403</v>
      </c>
      <c r="E456">
        <v>0.18757679816690409</v>
      </c>
      <c r="F456">
        <v>0.10205173807385459</v>
      </c>
      <c r="G456">
        <v>4.6427947512857504E-2</v>
      </c>
      <c r="H456">
        <v>1.6276888531225664E-2</v>
      </c>
      <c r="I456">
        <v>5.7262570107158073E-2</v>
      </c>
    </row>
    <row r="457" spans="1:9">
      <c r="A457" s="705">
        <v>44494</v>
      </c>
      <c r="B457">
        <v>7.9649073037701079E-2</v>
      </c>
      <c r="C457">
        <v>0.25520084934937115</v>
      </c>
      <c r="D457">
        <v>0.25957633060884056</v>
      </c>
      <c r="E457">
        <v>0.18666285487071188</v>
      </c>
      <c r="F457">
        <v>0.10244095558099442</v>
      </c>
      <c r="G457">
        <v>5.303465491524828E-2</v>
      </c>
      <c r="H457">
        <v>-8.8137297460577635E-4</v>
      </c>
      <c r="I457">
        <v>5.7512998984678987E-2</v>
      </c>
    </row>
    <row r="458" spans="1:9">
      <c r="A458" s="705">
        <v>44495</v>
      </c>
      <c r="B458">
        <v>7.9912861254725964E-2</v>
      </c>
      <c r="C458">
        <v>0.25627460991116569</v>
      </c>
      <c r="D458">
        <v>0.26021534815573077</v>
      </c>
      <c r="E458">
        <v>0.18611738581583293</v>
      </c>
      <c r="F458">
        <v>0.10075564270969317</v>
      </c>
      <c r="G458">
        <v>4.5747162362932858E-2</v>
      </c>
      <c r="H458">
        <v>8.4132230776532424E-3</v>
      </c>
      <c r="I458">
        <v>5.7763487180125583E-2</v>
      </c>
    </row>
    <row r="459" spans="1:9">
      <c r="A459" s="705">
        <v>44496</v>
      </c>
      <c r="B459">
        <v>8.0209622237811251E-2</v>
      </c>
      <c r="C459">
        <v>0.25734928902057308</v>
      </c>
      <c r="D459">
        <v>0.2608546898937123</v>
      </c>
      <c r="E459">
        <v>0.180986309502571</v>
      </c>
      <c r="F459">
        <v>0.10029309603609304</v>
      </c>
      <c r="G459">
        <v>4.4693672151764563E-2</v>
      </c>
      <c r="H459">
        <v>8.1727117594267984E-3</v>
      </c>
      <c r="I459">
        <v>5.8014034707548401E-2</v>
      </c>
    </row>
    <row r="460" spans="1:9">
      <c r="A460" s="705">
        <v>44497</v>
      </c>
      <c r="B460">
        <v>8.0429664809234858E-2</v>
      </c>
      <c r="C460">
        <v>0.25842488746336434</v>
      </c>
      <c r="D460">
        <v>0.26149435598725623</v>
      </c>
      <c r="E460">
        <v>0.18516299511524381</v>
      </c>
      <c r="F460">
        <v>9.8938162849646183E-2</v>
      </c>
      <c r="G460">
        <v>4.179566274608959E-2</v>
      </c>
      <c r="H460">
        <v>1.2781496181972773E-2</v>
      </c>
      <c r="I460">
        <v>5.8323570234295685E-2</v>
      </c>
    </row>
    <row r="461" spans="1:9">
      <c r="A461" s="705">
        <v>44498</v>
      </c>
      <c r="B461">
        <v>8.1247692066762633E-2</v>
      </c>
      <c r="C461">
        <v>0.25950140602598259</v>
      </c>
      <c r="D461">
        <v>0.26213434660091695</v>
      </c>
      <c r="E461">
        <v>0.18870914650362769</v>
      </c>
      <c r="F461">
        <v>9.6554522650421415E-2</v>
      </c>
      <c r="G461">
        <v>3.6440224818454325E-2</v>
      </c>
      <c r="H461">
        <v>2.0163858453087879E-2</v>
      </c>
      <c r="I461">
        <v>5.8633196319616943E-2</v>
      </c>
    </row>
    <row r="462" spans="1:9">
      <c r="A462" s="705">
        <v>44501</v>
      </c>
      <c r="B462">
        <v>8.1638938182609477E-2</v>
      </c>
      <c r="C462">
        <v>0.26039190031361481</v>
      </c>
      <c r="D462">
        <v>0.2627746618993323</v>
      </c>
      <c r="E462">
        <v>0.19240414259263416</v>
      </c>
      <c r="F462">
        <v>9.5840367398914772E-2</v>
      </c>
      <c r="G462">
        <v>4.3779489905359403E-2</v>
      </c>
      <c r="H462">
        <v>3.2298423470987325E-2</v>
      </c>
      <c r="I462">
        <v>5.8942912990006313E-2</v>
      </c>
    </row>
    <row r="463" spans="1:9">
      <c r="A463" s="705">
        <v>44503</v>
      </c>
      <c r="B463">
        <v>8.2054077431553463E-2</v>
      </c>
      <c r="C463">
        <v>0.26128302419965199</v>
      </c>
      <c r="D463">
        <v>0.26341530204722385</v>
      </c>
      <c r="E463">
        <v>0.19353744111881777</v>
      </c>
      <c r="F463">
        <v>9.7772251546859756E-2</v>
      </c>
      <c r="G463">
        <v>4.608139113855847E-2</v>
      </c>
      <c r="H463">
        <v>2.3078688084189558E-2</v>
      </c>
      <c r="I463">
        <v>5.9252720271965709E-2</v>
      </c>
    </row>
    <row r="464" spans="1:9">
      <c r="A464" s="705">
        <v>44504</v>
      </c>
      <c r="B464">
        <v>8.2372084189682671E-2</v>
      </c>
      <c r="C464">
        <v>0.26217477812923362</v>
      </c>
      <c r="D464">
        <v>0.26405626720939668</v>
      </c>
      <c r="E464">
        <v>0.19183032652880816</v>
      </c>
      <c r="F464">
        <v>9.7260286225941073E-2</v>
      </c>
      <c r="G464">
        <v>4.0880865182568504E-2</v>
      </c>
      <c r="H464">
        <v>9.7019626641272616E-3</v>
      </c>
      <c r="I464">
        <v>5.9562618192004591E-2</v>
      </c>
    </row>
    <row r="465" spans="1:9">
      <c r="A465" s="705">
        <v>44505</v>
      </c>
      <c r="B465">
        <v>8.2789753511570252E-2</v>
      </c>
      <c r="C465">
        <v>0.26306716254781382</v>
      </c>
      <c r="D465">
        <v>0.26469755755073932</v>
      </c>
      <c r="E465">
        <v>0.18913808204647653</v>
      </c>
      <c r="F465">
        <v>9.9851496861592448E-2</v>
      </c>
      <c r="G465">
        <v>4.6047958104969755E-2</v>
      </c>
      <c r="H465">
        <v>1.4627156069484393E-3</v>
      </c>
      <c r="I465">
        <v>5.9872606776640191E-2</v>
      </c>
    </row>
    <row r="466" spans="1:9">
      <c r="A466" s="705">
        <v>44508</v>
      </c>
      <c r="B466">
        <v>8.3173852049020169E-2</v>
      </c>
      <c r="C466">
        <v>0.26396017790116177</v>
      </c>
      <c r="D466">
        <v>0.26533917323622425</v>
      </c>
      <c r="E466">
        <v>0.18824921689283491</v>
      </c>
      <c r="F466">
        <v>9.8105244396965219E-2</v>
      </c>
      <c r="G466">
        <v>4.5101076365112736E-2</v>
      </c>
      <c r="H466">
        <v>-3.0528387810230262E-3</v>
      </c>
      <c r="I466">
        <v>6.0182686052397738E-2</v>
      </c>
    </row>
    <row r="467" spans="1:9">
      <c r="A467" s="705">
        <v>44509</v>
      </c>
      <c r="B467">
        <v>8.3591380271998528E-2</v>
      </c>
      <c r="C467">
        <v>0.26485382463536178</v>
      </c>
      <c r="D467">
        <v>0.26598111443090722</v>
      </c>
      <c r="E467">
        <v>0.18349293857309257</v>
      </c>
      <c r="F467">
        <v>0.10035214176189711</v>
      </c>
      <c r="G467">
        <v>4.7482791453760775E-2</v>
      </c>
      <c r="H467">
        <v>1.4132124748977848E-3</v>
      </c>
      <c r="I467">
        <v>6.0492856045810228E-2</v>
      </c>
    </row>
    <row r="468" spans="1:9">
      <c r="A468" s="705">
        <v>44510</v>
      </c>
      <c r="B468">
        <v>8.3947933773186767E-2</v>
      </c>
      <c r="C468">
        <v>0.26574810319681363</v>
      </c>
      <c r="D468">
        <v>0.26662338129992813</v>
      </c>
      <c r="E468">
        <v>0.18976056929807683</v>
      </c>
      <c r="F468">
        <v>9.9440122711236034E-2</v>
      </c>
      <c r="G468">
        <v>5.0025799038391217E-2</v>
      </c>
      <c r="H468">
        <v>-8.2678730272074397E-3</v>
      </c>
      <c r="I468">
        <v>6.0803116783417988E-2</v>
      </c>
    </row>
    <row r="469" spans="1:9">
      <c r="A469" s="705">
        <v>44511</v>
      </c>
      <c r="B469">
        <v>8.4329583455978518E-2</v>
      </c>
      <c r="C469">
        <v>0.26664301403223245</v>
      </c>
      <c r="D469">
        <v>0.26726597400851038</v>
      </c>
      <c r="E469">
        <v>0.19296763584726762</v>
      </c>
      <c r="F469">
        <v>0.1025940691393965</v>
      </c>
      <c r="G469">
        <v>5.5263989661236801E-2</v>
      </c>
      <c r="H469">
        <v>5.9128897526476987E-3</v>
      </c>
      <c r="I469">
        <v>6.1113468291769557E-2</v>
      </c>
    </row>
    <row r="470" spans="1:9">
      <c r="A470" s="705">
        <v>44512</v>
      </c>
      <c r="B470">
        <v>8.4734492254895821E-2</v>
      </c>
      <c r="C470">
        <v>0.26753855758864953</v>
      </c>
      <c r="D470">
        <v>0.26790889272196128</v>
      </c>
      <c r="E470">
        <v>0.19557614579682836</v>
      </c>
      <c r="F470">
        <v>0.10041521508159024</v>
      </c>
      <c r="G470">
        <v>5.165930086112791E-2</v>
      </c>
      <c r="H470">
        <v>1.266904584453088E-2</v>
      </c>
      <c r="I470">
        <v>6.1423910597421028E-2</v>
      </c>
    </row>
    <row r="471" spans="1:9">
      <c r="A471" s="705">
        <v>44516</v>
      </c>
      <c r="B471">
        <v>8.5140337972912095E-2</v>
      </c>
      <c r="C471">
        <v>0.26843473431341214</v>
      </c>
      <c r="D471">
        <v>0.26855213760567209</v>
      </c>
      <c r="E471">
        <v>0.19916650579098905</v>
      </c>
      <c r="F471">
        <v>9.778757860935694E-2</v>
      </c>
      <c r="G471">
        <v>4.4428111931787306E-2</v>
      </c>
      <c r="H471">
        <v>2.4390550869410887E-2</v>
      </c>
      <c r="I471">
        <v>6.1734443726936261E-2</v>
      </c>
    </row>
    <row r="472" spans="1:9">
      <c r="A472" s="705">
        <v>44517</v>
      </c>
      <c r="B472">
        <v>8.5515225254126914E-2</v>
      </c>
      <c r="C472">
        <v>0.26933154465418352</v>
      </c>
      <c r="D472">
        <v>0.26919570882511801</v>
      </c>
      <c r="E472">
        <v>0.19809231072610056</v>
      </c>
      <c r="F472">
        <v>9.4267909234518887E-2</v>
      </c>
      <c r="G472">
        <v>3.8920357111249526E-2</v>
      </c>
      <c r="H472">
        <v>-4.9868757720955559E-3</v>
      </c>
      <c r="I472">
        <v>6.2045067706887114E-2</v>
      </c>
    </row>
    <row r="473" spans="1:9">
      <c r="A473" s="705">
        <v>44518</v>
      </c>
      <c r="B473">
        <v>8.5792123792936881E-2</v>
      </c>
      <c r="C473">
        <v>0.27022898905894377</v>
      </c>
      <c r="D473">
        <v>0.26983960654585792</v>
      </c>
      <c r="E473">
        <v>0.19873927822812387</v>
      </c>
      <c r="F473">
        <v>9.5907920254590939E-2</v>
      </c>
      <c r="G473">
        <v>3.7694017121751466E-2</v>
      </c>
      <c r="H473">
        <v>5.9450838362096192E-4</v>
      </c>
      <c r="I473">
        <v>6.2355782563852769E-2</v>
      </c>
    </row>
    <row r="474" spans="1:9">
      <c r="A474" s="705">
        <v>44519</v>
      </c>
      <c r="B474">
        <v>8.6199386940174927E-2</v>
      </c>
      <c r="C474">
        <v>0.27112706797598984</v>
      </c>
      <c r="D474">
        <v>0.2704838309335349</v>
      </c>
      <c r="E474">
        <v>0.19919375639774173</v>
      </c>
      <c r="F474">
        <v>9.7489912246239818E-2</v>
      </c>
      <c r="G474">
        <v>3.9884874936970016E-2</v>
      </c>
      <c r="H474">
        <v>-4.8156103311092213E-3</v>
      </c>
      <c r="I474">
        <v>6.2666588324420625E-2</v>
      </c>
    </row>
    <row r="475" spans="1:9">
      <c r="A475" s="705">
        <v>44522</v>
      </c>
      <c r="B475">
        <v>8.6565173488414526E-2</v>
      </c>
      <c r="C475">
        <v>0.27202578185393511</v>
      </c>
      <c r="D475">
        <v>0.27112838215387614</v>
      </c>
      <c r="E475">
        <v>0.20422419269334635</v>
      </c>
      <c r="F475">
        <v>9.6566952178034793E-2</v>
      </c>
      <c r="G475">
        <v>3.8593962978598073E-2</v>
      </c>
      <c r="H475">
        <v>-1.5670133252222107E-2</v>
      </c>
      <c r="I475">
        <v>6.2977485015185852E-2</v>
      </c>
    </row>
    <row r="476" spans="1:9">
      <c r="A476" s="705">
        <v>44523</v>
      </c>
      <c r="B476">
        <v>8.6932699121893275E-2</v>
      </c>
      <c r="C476">
        <v>0.27292513114171069</v>
      </c>
      <c r="D476">
        <v>0.27177326037269278</v>
      </c>
      <c r="E476">
        <v>0.20770785838673578</v>
      </c>
      <c r="F476">
        <v>9.5454947449709282E-2</v>
      </c>
      <c r="G476">
        <v>4.1087629251889357E-2</v>
      </c>
      <c r="H476">
        <v>1.1753884899461831E-2</v>
      </c>
      <c r="I476">
        <v>6.328847266275095E-2</v>
      </c>
    </row>
    <row r="477" spans="1:9">
      <c r="A477" s="705">
        <v>44524</v>
      </c>
      <c r="B477">
        <v>8.7314837437505455E-2</v>
      </c>
      <c r="C477">
        <v>0.27382511628856454</v>
      </c>
      <c r="D477">
        <v>0.27241846575587991</v>
      </c>
      <c r="E477">
        <v>0.20960747601339547</v>
      </c>
      <c r="F477">
        <v>9.6417830955871864E-2</v>
      </c>
      <c r="G477">
        <v>4.2414414642406806E-2</v>
      </c>
      <c r="H477">
        <v>1.9386880806809836E-2</v>
      </c>
      <c r="I477">
        <v>6.3599551293726631E-2</v>
      </c>
    </row>
    <row r="478" spans="1:9">
      <c r="A478" s="705">
        <v>44525</v>
      </c>
      <c r="B478">
        <v>8.7661540353223266E-2</v>
      </c>
      <c r="C478">
        <v>0.27472573774406284</v>
      </c>
      <c r="D478">
        <v>0.2730639984694172</v>
      </c>
      <c r="E478">
        <v>0.21096373449273265</v>
      </c>
      <c r="F478">
        <v>9.7762214158280791E-2</v>
      </c>
      <c r="G478">
        <v>4.6951269889555336E-2</v>
      </c>
      <c r="H478">
        <v>3.3070519211551686E-2</v>
      </c>
      <c r="I478">
        <v>6.3910720934731158E-2</v>
      </c>
    </row>
    <row r="479" spans="1:9">
      <c r="A479" s="705">
        <v>44526</v>
      </c>
      <c r="B479">
        <v>8.8050189343251928E-2</v>
      </c>
      <c r="C479">
        <v>0.27562699595808926</v>
      </c>
      <c r="D479">
        <v>0.27370985867936803</v>
      </c>
      <c r="E479">
        <v>0.20047963822446579</v>
      </c>
      <c r="F479">
        <v>9.5490084878649739E-2</v>
      </c>
      <c r="G479">
        <v>3.7717893135073011E-2</v>
      </c>
      <c r="H479">
        <v>3.2798654880854983E-2</v>
      </c>
      <c r="I479">
        <v>6.4221981612390788E-2</v>
      </c>
    </row>
    <row r="480" spans="1:9">
      <c r="A480" s="705">
        <v>44529</v>
      </c>
      <c r="B480">
        <v>8.8436930258672497E-2</v>
      </c>
      <c r="C480">
        <v>0.27652889138084569</v>
      </c>
      <c r="D480">
        <v>0.27435604655188039</v>
      </c>
      <c r="E480">
        <v>0.20223489519609439</v>
      </c>
      <c r="F480">
        <v>9.7816803660665252E-2</v>
      </c>
      <c r="G480">
        <v>3.8115508379967578E-2</v>
      </c>
      <c r="H480">
        <v>4.1061873205876287E-2</v>
      </c>
      <c r="I480">
        <v>6.453333335333955E-2</v>
      </c>
    </row>
    <row r="481" spans="1:9">
      <c r="A481" s="705">
        <v>44530</v>
      </c>
      <c r="B481">
        <v>8.8908900762924015E-2</v>
      </c>
      <c r="C481">
        <v>0.27743142446285196</v>
      </c>
      <c r="D481">
        <v>0.27500256225318664</v>
      </c>
      <c r="E481">
        <v>0.1955412895716111</v>
      </c>
      <c r="F481">
        <v>9.6610279668898791E-2</v>
      </c>
      <c r="G481">
        <v>3.3234672778277741E-2</v>
      </c>
      <c r="H481">
        <v>2.0566721709662339E-2</v>
      </c>
      <c r="I481">
        <v>6.4844776184219022E-2</v>
      </c>
    </row>
    <row r="482" spans="1:9">
      <c r="A482" s="705">
        <v>44531</v>
      </c>
      <c r="B482">
        <v>8.9275808483929575E-2</v>
      </c>
      <c r="C482">
        <v>0.27813446027376387</v>
      </c>
      <c r="D482">
        <v>0.27564940594960308</v>
      </c>
      <c r="E482">
        <v>0.1959001093771926</v>
      </c>
      <c r="F482">
        <v>9.6629475662840747E-2</v>
      </c>
      <c r="G482">
        <v>2.9099201453929746E-2</v>
      </c>
      <c r="H482">
        <v>3.1294482476088792E-2</v>
      </c>
      <c r="I482">
        <v>6.5156310131678774E-2</v>
      </c>
    </row>
    <row r="483" spans="1:9">
      <c r="A483" s="705">
        <v>44532</v>
      </c>
      <c r="B483">
        <v>8.9730244036028806E-2</v>
      </c>
      <c r="C483">
        <v>0.27883788300121948</v>
      </c>
      <c r="D483">
        <v>0.27629657780753081</v>
      </c>
      <c r="E483">
        <v>0.19880069756189345</v>
      </c>
      <c r="F483">
        <v>9.8482446807432567E-2</v>
      </c>
      <c r="G483">
        <v>3.7191343837886137E-2</v>
      </c>
      <c r="H483">
        <v>3.1843028285526653E-2</v>
      </c>
      <c r="I483">
        <v>6.5467935222375928E-2</v>
      </c>
    </row>
    <row r="484" spans="1:9">
      <c r="A484" s="705">
        <v>44533</v>
      </c>
      <c r="B484">
        <v>9.0113543941033214E-2</v>
      </c>
      <c r="C484">
        <v>0.27954169285815866</v>
      </c>
      <c r="D484">
        <v>0.27694407799345511</v>
      </c>
      <c r="E484">
        <v>0.19662590913571409</v>
      </c>
      <c r="F484">
        <v>0.10378705396097621</v>
      </c>
      <c r="G484">
        <v>4.3468765026770217E-2</v>
      </c>
      <c r="H484">
        <v>2.3755369631645262E-2</v>
      </c>
      <c r="I484">
        <v>6.5779651482975821E-2</v>
      </c>
    </row>
    <row r="485" spans="1:9">
      <c r="A485" s="705">
        <v>44536</v>
      </c>
      <c r="B485">
        <v>9.0503519888030182E-2</v>
      </c>
      <c r="C485">
        <v>0.28024589005763856</v>
      </c>
      <c r="D485">
        <v>0.27759190667394562</v>
      </c>
      <c r="E485">
        <v>0.19934402090575087</v>
      </c>
      <c r="F485">
        <v>0.10472462647513825</v>
      </c>
      <c r="G485">
        <v>5.027218860477678E-2</v>
      </c>
      <c r="H485">
        <v>3.0295691157914639E-2</v>
      </c>
      <c r="I485">
        <v>6.6091458940151337E-2</v>
      </c>
    </row>
    <row r="486" spans="1:9">
      <c r="A486" s="705">
        <v>44537</v>
      </c>
      <c r="B486">
        <v>9.0878629302301173E-2</v>
      </c>
      <c r="C486">
        <v>0.28095047481283353</v>
      </c>
      <c r="D486">
        <v>0.2782400640156566</v>
      </c>
      <c r="E486">
        <v>0.20199696030349901</v>
      </c>
      <c r="F486">
        <v>0.10337182942439616</v>
      </c>
      <c r="G486">
        <v>5.1838162799160648E-2</v>
      </c>
      <c r="H486">
        <v>4.4295245896913693E-2</v>
      </c>
      <c r="I486">
        <v>6.6403357620583137E-2</v>
      </c>
    </row>
    <row r="487" spans="1:9">
      <c r="A487" s="705">
        <v>44538</v>
      </c>
      <c r="B487">
        <v>9.1287379892684539E-2</v>
      </c>
      <c r="C487">
        <v>0.28165544733703518</v>
      </c>
      <c r="D487">
        <v>0.2788885501853271</v>
      </c>
      <c r="E487">
        <v>0.2002521806552402</v>
      </c>
      <c r="F487">
        <v>0.10529439806587559</v>
      </c>
      <c r="G487">
        <v>5.6997337218641642E-2</v>
      </c>
      <c r="H487">
        <v>3.4797932276517063E-2</v>
      </c>
      <c r="I487">
        <v>6.6715347550959869E-2</v>
      </c>
    </row>
    <row r="488" spans="1:9">
      <c r="A488" s="705">
        <v>44539</v>
      </c>
      <c r="B488">
        <v>9.1707714646368066E-2</v>
      </c>
      <c r="C488">
        <v>0.28236080784365281</v>
      </c>
      <c r="D488">
        <v>0.27953736534978035</v>
      </c>
      <c r="E488">
        <v>0.19924568855359182</v>
      </c>
      <c r="F488">
        <v>0.10522148571392287</v>
      </c>
      <c r="G488">
        <v>5.2572967584644026E-2</v>
      </c>
      <c r="H488">
        <v>1.6218576926073647E-2</v>
      </c>
      <c r="I488">
        <v>6.7086023125886074E-2</v>
      </c>
    </row>
    <row r="489" spans="1:9">
      <c r="A489" s="705">
        <v>44540</v>
      </c>
      <c r="B489">
        <v>9.2135464613777307E-2</v>
      </c>
      <c r="C489">
        <v>0.28306655654621293</v>
      </c>
      <c r="D489">
        <v>0.2801865096759244</v>
      </c>
      <c r="E489">
        <v>0.20049650549689768</v>
      </c>
      <c r="F489">
        <v>0.1078009480688753</v>
      </c>
      <c r="G489">
        <v>5.8481804924536585E-2</v>
      </c>
      <c r="H489">
        <v>2.1620535895015669E-2</v>
      </c>
      <c r="I489">
        <v>6.7456827507791806E-2</v>
      </c>
    </row>
    <row r="490" spans="1:9">
      <c r="A490" s="705">
        <v>44543</v>
      </c>
      <c r="B490">
        <v>9.2542723533671545E-2</v>
      </c>
      <c r="C490">
        <v>0.28377269365835955</v>
      </c>
      <c r="D490">
        <v>0.2808359833307521</v>
      </c>
      <c r="E490">
        <v>0.19826666988632424</v>
      </c>
      <c r="F490">
        <v>0.1087998419325944</v>
      </c>
      <c r="G490">
        <v>5.7056644525322442E-2</v>
      </c>
      <c r="H490">
        <v>1.9879169411004982E-2</v>
      </c>
      <c r="I490">
        <v>6.7827760741436371E-2</v>
      </c>
    </row>
    <row r="491" spans="1:9">
      <c r="A491" s="705">
        <v>44544</v>
      </c>
      <c r="B491">
        <v>9.2960630843186287E-2</v>
      </c>
      <c r="C491">
        <v>0.28447921939385434</v>
      </c>
      <c r="D491">
        <v>0.28148578648134093</v>
      </c>
      <c r="E491">
        <v>0.20087192185841518</v>
      </c>
      <c r="F491">
        <v>0.10832633469592889</v>
      </c>
      <c r="G491">
        <v>5.2682424155106489E-2</v>
      </c>
      <c r="H491">
        <v>1.3356176986057955E-2</v>
      </c>
      <c r="I491">
        <v>6.8198822871594844E-2</v>
      </c>
    </row>
    <row r="492" spans="1:9">
      <c r="A492" s="705">
        <v>44545</v>
      </c>
      <c r="B492">
        <v>9.3439181122300985E-2</v>
      </c>
      <c r="C492">
        <v>0.28518613396657666</v>
      </c>
      <c r="D492">
        <v>0.28213591929485293</v>
      </c>
      <c r="E492">
        <v>0.20344979931201967</v>
      </c>
      <c r="F492">
        <v>0.10791697728066341</v>
      </c>
      <c r="G492">
        <v>5.4902482267237485E-2</v>
      </c>
      <c r="H492">
        <v>2.3035797029534733E-2</v>
      </c>
      <c r="I492">
        <v>6.8570013943057839E-2</v>
      </c>
    </row>
    <row r="493" spans="1:9">
      <c r="A493" s="705">
        <v>44546</v>
      </c>
      <c r="B493">
        <v>9.3832793972306261E-2</v>
      </c>
      <c r="C493">
        <v>0.28589343759052332</v>
      </c>
      <c r="D493">
        <v>0.28278638193853545</v>
      </c>
      <c r="E493">
        <v>0.20086769778107794</v>
      </c>
      <c r="F493">
        <v>0.10853079003359678</v>
      </c>
      <c r="G493">
        <v>5.5566491339617663E-2</v>
      </c>
      <c r="H493">
        <v>1.7339869001674835E-2</v>
      </c>
      <c r="I493">
        <v>6.8941334000631516E-2</v>
      </c>
    </row>
    <row r="494" spans="1:9">
      <c r="A494" s="705">
        <v>44547</v>
      </c>
      <c r="B494">
        <v>9.4241786656869664E-2</v>
      </c>
      <c r="C494">
        <v>0.28660113047980929</v>
      </c>
      <c r="D494">
        <v>0.28343717457971995</v>
      </c>
      <c r="E494">
        <v>0.2009099590281398</v>
      </c>
      <c r="F494">
        <v>0.10839452435835217</v>
      </c>
      <c r="G494">
        <v>5.5153818849283276E-2</v>
      </c>
      <c r="H494">
        <v>8.6182421158655931E-3</v>
      </c>
      <c r="I494">
        <v>6.9312783089137353E-2</v>
      </c>
    </row>
    <row r="495" spans="1:9">
      <c r="A495" s="705">
        <v>44550</v>
      </c>
      <c r="B495">
        <v>9.4708796630082359E-2</v>
      </c>
      <c r="C495">
        <v>0.28730921284866717</v>
      </c>
      <c r="D495">
        <v>0.28408829738582342</v>
      </c>
      <c r="E495">
        <v>0.19678422056040157</v>
      </c>
      <c r="F495">
        <v>0.10670658458747551</v>
      </c>
      <c r="G495">
        <v>4.7775319066513555E-2</v>
      </c>
      <c r="H495">
        <v>1.0731580567104437E-2</v>
      </c>
      <c r="I495">
        <v>6.9684361253412819E-2</v>
      </c>
    </row>
    <row r="496" spans="1:9">
      <c r="A496" s="705">
        <v>44551</v>
      </c>
      <c r="B496">
        <v>9.5134552693228791E-2</v>
      </c>
      <c r="C496">
        <v>0.28801768491144752</v>
      </c>
      <c r="D496">
        <v>0.28473975052434763</v>
      </c>
      <c r="E496">
        <v>0.20151949315517959</v>
      </c>
      <c r="F496">
        <v>0.1090559153885633</v>
      </c>
      <c r="G496">
        <v>4.9914121233239239E-2</v>
      </c>
      <c r="H496">
        <v>7.5240313458635466E-3</v>
      </c>
      <c r="I496">
        <v>7.0056068538310923E-2</v>
      </c>
    </row>
    <row r="497" spans="1:9">
      <c r="A497" s="705">
        <v>44552</v>
      </c>
      <c r="B497">
        <v>9.5549535213124592E-2</v>
      </c>
      <c r="C497">
        <v>0.28872654688261878</v>
      </c>
      <c r="D497">
        <v>0.28539153416287921</v>
      </c>
      <c r="E497">
        <v>0.20292283186616134</v>
      </c>
      <c r="F497">
        <v>0.10972813527092118</v>
      </c>
      <c r="G497">
        <v>5.1637850465125368E-2</v>
      </c>
      <c r="H497">
        <v>6.7973437667985248E-3</v>
      </c>
      <c r="I497">
        <v>7.0427904988699774E-2</v>
      </c>
    </row>
    <row r="498" spans="1:9">
      <c r="A498" s="705">
        <v>44553</v>
      </c>
      <c r="B498">
        <v>9.5932572364603397E-2</v>
      </c>
      <c r="C498">
        <v>0.2894357989767673</v>
      </c>
      <c r="D498">
        <v>0.28604364846908981</v>
      </c>
      <c r="E498">
        <v>0.20604738652400911</v>
      </c>
      <c r="F498">
        <v>0.11034471306990756</v>
      </c>
      <c r="G498">
        <v>5.1027151109820368E-2</v>
      </c>
      <c r="H498">
        <v>-1.1633689863120189E-2</v>
      </c>
      <c r="I498">
        <v>7.0799870649463692E-2</v>
      </c>
    </row>
    <row r="499" spans="1:9">
      <c r="A499" s="705">
        <v>44554</v>
      </c>
      <c r="B499">
        <v>9.6354790111659039E-2</v>
      </c>
      <c r="C499">
        <v>0.29014544140859777</v>
      </c>
      <c r="D499">
        <v>0.28669609361073611</v>
      </c>
      <c r="E499">
        <v>0.2062003466159219</v>
      </c>
      <c r="F499">
        <v>0.1106515771181269</v>
      </c>
      <c r="G499">
        <v>5.128003467723663E-2</v>
      </c>
      <c r="H499">
        <v>-5.465286260484703E-3</v>
      </c>
      <c r="I499">
        <v>7.1171965565502093E-2</v>
      </c>
    </row>
    <row r="500" spans="1:9">
      <c r="A500" s="705">
        <v>44557</v>
      </c>
      <c r="B500">
        <v>9.6788489008059031E-2</v>
      </c>
      <c r="C500">
        <v>0.29085547439293302</v>
      </c>
      <c r="D500">
        <v>0.2873488697556601</v>
      </c>
      <c r="E500">
        <v>0.20763850239707038</v>
      </c>
      <c r="F500">
        <v>0.11238795589561579</v>
      </c>
      <c r="G500">
        <v>5.4495082983149201E-2</v>
      </c>
      <c r="H500">
        <v>3.9824343876606605E-3</v>
      </c>
      <c r="I500">
        <v>7.1544189781730383E-2</v>
      </c>
    </row>
    <row r="501" spans="1:9">
      <c r="A501" s="705">
        <v>44558</v>
      </c>
      <c r="B501">
        <v>9.723566133979511E-2</v>
      </c>
      <c r="C501">
        <v>0.29156589814471423</v>
      </c>
      <c r="D501">
        <v>0.28800197707178876</v>
      </c>
      <c r="E501">
        <v>0.20888672354194315</v>
      </c>
      <c r="F501">
        <v>0.11324077588456594</v>
      </c>
      <c r="G501">
        <v>5.3838707923504314E-2</v>
      </c>
      <c r="H501">
        <v>1.6201656166170419E-3</v>
      </c>
      <c r="I501">
        <v>7.1916543343079287E-2</v>
      </c>
    </row>
    <row r="502" spans="1:9">
      <c r="A502" s="705">
        <v>44559</v>
      </c>
      <c r="B502">
        <v>9.760254444081462E-2</v>
      </c>
      <c r="C502">
        <v>0.29227671287900048</v>
      </c>
      <c r="D502">
        <v>0.28865541572713438</v>
      </c>
      <c r="E502">
        <v>0.2098465241080838</v>
      </c>
      <c r="F502">
        <v>0.11271548449106361</v>
      </c>
      <c r="G502">
        <v>5.0629464970618709E-2</v>
      </c>
      <c r="H502">
        <v>1.5713992027750479E-2</v>
      </c>
      <c r="I502">
        <v>7.2289026294495295E-2</v>
      </c>
    </row>
    <row r="503" spans="1:9">
      <c r="A503" s="705">
        <v>44560</v>
      </c>
      <c r="B503">
        <v>9.8068576466261437E-2</v>
      </c>
      <c r="C503">
        <v>0.29298791881096942</v>
      </c>
      <c r="D503">
        <v>0.28930918588979426</v>
      </c>
      <c r="E503">
        <v>0.21135330652390083</v>
      </c>
      <c r="F503">
        <v>0.11583195690056014</v>
      </c>
      <c r="G503">
        <v>5.5377843351708922E-2</v>
      </c>
      <c r="H503">
        <v>2.999365528054021E-2</v>
      </c>
      <c r="I503">
        <v>7.2661638680940666E-2</v>
      </c>
    </row>
    <row r="504" spans="1:9">
      <c r="A504" s="705">
        <v>44561</v>
      </c>
      <c r="B504">
        <v>9.8494364205514273E-2</v>
      </c>
      <c r="C504">
        <v>0.29369951615591727</v>
      </c>
      <c r="D504">
        <v>0.28996328772795121</v>
      </c>
      <c r="E504">
        <v>0.21139592569788035</v>
      </c>
      <c r="F504">
        <v>0.11628345079471658</v>
      </c>
      <c r="G504">
        <v>5.5630185854791625E-2</v>
      </c>
      <c r="H504">
        <v>2.7147212901242668E-2</v>
      </c>
      <c r="I504">
        <v>7.3034380547392974E-2</v>
      </c>
    </row>
    <row r="505" spans="1:9">
      <c r="A505" s="705">
        <v>44564</v>
      </c>
      <c r="B505">
        <v>9.8974699869372573E-2</v>
      </c>
      <c r="C505">
        <v>0.29433415917833949</v>
      </c>
      <c r="D505">
        <v>0.2906177214098733</v>
      </c>
      <c r="E505">
        <v>0.21539250619801487</v>
      </c>
      <c r="F505">
        <v>0.11584020879098356</v>
      </c>
      <c r="G505">
        <v>4.9790457984343339E-2</v>
      </c>
      <c r="H505">
        <v>3.9159595435129368E-2</v>
      </c>
      <c r="I505">
        <v>7.3407251938845341E-2</v>
      </c>
    </row>
    <row r="506" spans="1:9">
      <c r="A506" s="705">
        <v>44565</v>
      </c>
      <c r="B506">
        <v>9.9411020592696575E-2</v>
      </c>
      <c r="C506">
        <v>0.29496911353408217</v>
      </c>
      <c r="D506">
        <v>0.29127248710391407</v>
      </c>
      <c r="E506">
        <v>0.21911672531988668</v>
      </c>
      <c r="F506">
        <v>0.11382162370669424</v>
      </c>
      <c r="G506">
        <v>4.6796155540680839E-2</v>
      </c>
      <c r="H506">
        <v>3.5684740225179867E-2</v>
      </c>
      <c r="I506">
        <v>7.3780252900307097E-2</v>
      </c>
    </row>
    <row r="507" spans="1:9">
      <c r="A507" s="705">
        <v>44566</v>
      </c>
      <c r="B507">
        <v>9.9798717641342405E-2</v>
      </c>
      <c r="C507">
        <v>0.29560437937587425</v>
      </c>
      <c r="D507">
        <v>0.29192758497851212</v>
      </c>
      <c r="E507">
        <v>0.21853807557377491</v>
      </c>
      <c r="F507">
        <v>0.11049011323631985</v>
      </c>
      <c r="G507">
        <v>3.7250045191876024E-2</v>
      </c>
      <c r="H507">
        <v>3.4100344591962983E-2</v>
      </c>
      <c r="I507">
        <v>7.415338347680267E-2</v>
      </c>
    </row>
    <row r="508" spans="1:9">
      <c r="A508" s="705">
        <v>44567</v>
      </c>
      <c r="B508">
        <v>0.10018519864124786</v>
      </c>
      <c r="C508">
        <v>0.29623995685651971</v>
      </c>
      <c r="D508">
        <v>0.29258301520219199</v>
      </c>
      <c r="E508">
        <v>0.22261631424332862</v>
      </c>
      <c r="F508">
        <v>0.10993798824966716</v>
      </c>
      <c r="G508">
        <v>3.7078869122993297E-2</v>
      </c>
      <c r="H508">
        <v>4.3321697183628327E-2</v>
      </c>
      <c r="I508">
        <v>7.4526643713372254E-2</v>
      </c>
    </row>
    <row r="509" spans="1:9">
      <c r="A509" s="705">
        <v>44568</v>
      </c>
      <c r="B509">
        <v>0.10064247170217921</v>
      </c>
      <c r="C509">
        <v>0.29687584612889739</v>
      </c>
      <c r="D509">
        <v>0.29323877794356323</v>
      </c>
      <c r="E509">
        <v>0.2221149095953654</v>
      </c>
      <c r="F509">
        <v>0.1112945479574825</v>
      </c>
      <c r="G509">
        <v>4.0730084030809355E-2</v>
      </c>
      <c r="H509">
        <v>4.9645759966214564E-2</v>
      </c>
      <c r="I509">
        <v>7.4900033655071807E-2</v>
      </c>
    </row>
    <row r="510" spans="1:9">
      <c r="A510" s="705">
        <v>44571</v>
      </c>
      <c r="B510">
        <v>0.10105633558354787</v>
      </c>
      <c r="C510">
        <v>0.29751204734596137</v>
      </c>
      <c r="D510">
        <v>0.29389487337132136</v>
      </c>
      <c r="E510">
        <v>0.22558457600269977</v>
      </c>
      <c r="F510">
        <v>0.11175673665816999</v>
      </c>
      <c r="G510">
        <v>3.8507378219111432E-2</v>
      </c>
      <c r="H510">
        <v>4.6567818583675091E-2</v>
      </c>
      <c r="I510">
        <v>7.5273553346972832E-2</v>
      </c>
    </row>
    <row r="511" spans="1:9">
      <c r="A511" s="705">
        <v>44572</v>
      </c>
      <c r="B511">
        <v>0.10150419439003833</v>
      </c>
      <c r="C511">
        <v>0.2981485606607408</v>
      </c>
      <c r="D511">
        <v>0.29455130165424714</v>
      </c>
      <c r="E511">
        <v>0.22191385972152644</v>
      </c>
      <c r="F511">
        <v>0.11260667170260974</v>
      </c>
      <c r="G511">
        <v>4.4310306202375749E-2</v>
      </c>
      <c r="H511">
        <v>4.459468990151616E-2</v>
      </c>
      <c r="I511">
        <v>7.5647202834162597E-2</v>
      </c>
    </row>
    <row r="512" spans="1:9">
      <c r="A512" s="705">
        <v>44573</v>
      </c>
      <c r="B512">
        <v>0.10200965033920317</v>
      </c>
      <c r="C512">
        <v>0.29878538622633943</v>
      </c>
      <c r="D512">
        <v>0.29520806296120727</v>
      </c>
      <c r="E512">
        <v>0.22113180693599288</v>
      </c>
      <c r="F512">
        <v>0.11341135228604871</v>
      </c>
      <c r="G512">
        <v>5.1559173531972036E-2</v>
      </c>
      <c r="H512">
        <v>6.3310674612604645E-2</v>
      </c>
      <c r="I512">
        <v>7.6020982161743911E-2</v>
      </c>
    </row>
    <row r="513" spans="1:9">
      <c r="A513" s="705">
        <v>44574</v>
      </c>
      <c r="B513">
        <v>0.10244301440636638</v>
      </c>
      <c r="C513">
        <v>0.29942252419593673</v>
      </c>
      <c r="D513">
        <v>0.29586515746115372</v>
      </c>
      <c r="E513">
        <v>0.21868225057982338</v>
      </c>
      <c r="F513">
        <v>0.11561482796376121</v>
      </c>
      <c r="G513">
        <v>5.036472825320204E-2</v>
      </c>
      <c r="H513">
        <v>6.8730393154480263E-2</v>
      </c>
      <c r="I513">
        <v>7.6394891374835572E-2</v>
      </c>
    </row>
    <row r="514" spans="1:9">
      <c r="A514" s="705">
        <v>44575</v>
      </c>
      <c r="B514">
        <v>0.10286804126389559</v>
      </c>
      <c r="C514">
        <v>0.30005997472278678</v>
      </c>
      <c r="D514">
        <v>0.29652258532312459</v>
      </c>
      <c r="E514">
        <v>0.22320020061134627</v>
      </c>
      <c r="F514">
        <v>0.11542686969346305</v>
      </c>
      <c r="G514">
        <v>5.4284691924488593E-2</v>
      </c>
      <c r="H514">
        <v>7.5599827293055588E-2</v>
      </c>
      <c r="I514">
        <v>7.6768930518571699E-2</v>
      </c>
    </row>
    <row r="515" spans="1:9">
      <c r="A515" s="705">
        <v>44578</v>
      </c>
      <c r="B515">
        <v>0.10330310898350969</v>
      </c>
      <c r="C515">
        <v>0.30069773796021915</v>
      </c>
      <c r="D515">
        <v>0.29718034671624349</v>
      </c>
      <c r="E515">
        <v>0.22516110941177936</v>
      </c>
      <c r="F515">
        <v>0.11653081997005699</v>
      </c>
      <c r="G515">
        <v>5.2424610119510717E-2</v>
      </c>
      <c r="H515">
        <v>7.0663839819406382E-2</v>
      </c>
      <c r="I515">
        <v>7.7143099638102175E-2</v>
      </c>
    </row>
    <row r="516" spans="1:9">
      <c r="A516" s="705">
        <v>44579</v>
      </c>
      <c r="B516">
        <v>0.10376008095403733</v>
      </c>
      <c r="C516">
        <v>0.30133581406163845</v>
      </c>
      <c r="D516">
        <v>0.29783844180971997</v>
      </c>
      <c r="E516">
        <v>0.22985719831787521</v>
      </c>
      <c r="F516">
        <v>0.11518215126892439</v>
      </c>
      <c r="G516">
        <v>5.1682350552860079E-2</v>
      </c>
      <c r="H516">
        <v>6.9820150991633634E-2</v>
      </c>
      <c r="I516">
        <v>7.7517398778592428E-2</v>
      </c>
    </row>
    <row r="517" spans="1:9">
      <c r="A517" s="705">
        <v>44580</v>
      </c>
      <c r="B517">
        <v>0.10418150186542441</v>
      </c>
      <c r="C517">
        <v>0.30197420318052481</v>
      </c>
      <c r="D517">
        <v>0.29849687077284925</v>
      </c>
      <c r="E517">
        <v>0.22866256437626964</v>
      </c>
      <c r="F517">
        <v>0.1174598342199713</v>
      </c>
      <c r="G517">
        <v>5.6565938974889152E-2</v>
      </c>
      <c r="H517">
        <v>7.7415614303083746E-2</v>
      </c>
      <c r="I517">
        <v>7.7891827985224094E-2</v>
      </c>
    </row>
    <row r="518" spans="1:9">
      <c r="A518" s="705">
        <v>44581</v>
      </c>
      <c r="B518">
        <v>0.10466334042217262</v>
      </c>
      <c r="C518">
        <v>0.30261290547043318</v>
      </c>
      <c r="D518">
        <v>0.29915563377501275</v>
      </c>
      <c r="E518">
        <v>0.23035150762425238</v>
      </c>
      <c r="F518">
        <v>0.11995784523573527</v>
      </c>
      <c r="G518">
        <v>6.4866924669360948E-2</v>
      </c>
      <c r="H518">
        <v>6.3544039178983658E-2</v>
      </c>
      <c r="I518">
        <v>7.8266387303193907E-2</v>
      </c>
    </row>
    <row r="519" spans="1:9">
      <c r="A519" s="705">
        <v>44582</v>
      </c>
      <c r="B519">
        <v>0.10509283012178905</v>
      </c>
      <c r="C519">
        <v>0.30325192108499444</v>
      </c>
      <c r="D519">
        <v>0.29981473098567735</v>
      </c>
      <c r="E519">
        <v>0.22583376442137348</v>
      </c>
      <c r="F519">
        <v>0.12073395201675829</v>
      </c>
      <c r="G519">
        <v>6.4999878624689478E-2</v>
      </c>
      <c r="H519">
        <v>6.0733959868570553E-2</v>
      </c>
      <c r="I519">
        <v>7.8641076777714813E-2</v>
      </c>
    </row>
    <row r="520" spans="1:9">
      <c r="A520" s="705">
        <v>44585</v>
      </c>
      <c r="B520">
        <v>0.10563999562394844</v>
      </c>
      <c r="C520">
        <v>0.3038912501779143</v>
      </c>
      <c r="D520">
        <v>0.3004741625743963</v>
      </c>
      <c r="E520">
        <v>0.22455126321531815</v>
      </c>
      <c r="F520">
        <v>0.12146762586608806</v>
      </c>
      <c r="G520">
        <v>6.1045166381469507E-2</v>
      </c>
      <c r="H520">
        <v>6.2675813331361852E-2</v>
      </c>
      <c r="I520">
        <v>7.9015896454015078E-2</v>
      </c>
    </row>
    <row r="521" spans="1:9">
      <c r="A521" s="705">
        <v>44586</v>
      </c>
      <c r="B521">
        <v>0.10609301530225657</v>
      </c>
      <c r="C521">
        <v>0.30453089290297441</v>
      </c>
      <c r="D521">
        <v>0.3011339287108088</v>
      </c>
      <c r="E521">
        <v>0.22601071556137176</v>
      </c>
      <c r="F521">
        <v>0.12365188901640778</v>
      </c>
      <c r="G521">
        <v>6.7439205758021981E-2</v>
      </c>
      <c r="H521">
        <v>5.8050539466287132E-2</v>
      </c>
      <c r="I521">
        <v>7.9390846377338953E-2</v>
      </c>
    </row>
    <row r="522" spans="1:9">
      <c r="A522" s="705">
        <v>44587</v>
      </c>
      <c r="B522">
        <v>0.10653114664964547</v>
      </c>
      <c r="C522">
        <v>0.30517084941403128</v>
      </c>
      <c r="D522">
        <v>0.30179402956463997</v>
      </c>
      <c r="E522">
        <v>0.23072750679443899</v>
      </c>
      <c r="F522">
        <v>0.12654643472493987</v>
      </c>
      <c r="G522">
        <v>7.2182387513834101E-2</v>
      </c>
      <c r="H522">
        <v>6.1428423643632435E-2</v>
      </c>
      <c r="I522">
        <v>7.9765926592946235E-2</v>
      </c>
    </row>
    <row r="523" spans="1:9">
      <c r="A523" s="705">
        <v>44588</v>
      </c>
      <c r="B523">
        <v>0.10704889629121461</v>
      </c>
      <c r="C523">
        <v>0.3058111198650173</v>
      </c>
      <c r="D523">
        <v>0.30245446530570108</v>
      </c>
      <c r="E523">
        <v>0.23587514296354661</v>
      </c>
      <c r="F523">
        <v>0.12742209728501197</v>
      </c>
      <c r="G523">
        <v>7.7247924521085309E-2</v>
      </c>
      <c r="H523">
        <v>6.0532730041592986E-2</v>
      </c>
      <c r="I523">
        <v>8.0141137146112484E-2</v>
      </c>
    </row>
    <row r="524" spans="1:9">
      <c r="A524" s="705">
        <v>44589</v>
      </c>
      <c r="B524">
        <v>0.10744861755581381</v>
      </c>
      <c r="C524">
        <v>0.30645170440994018</v>
      </c>
      <c r="D524">
        <v>0.30311523610388957</v>
      </c>
      <c r="E524">
        <v>0.23718487597308968</v>
      </c>
      <c r="F524">
        <v>0.12811704199046381</v>
      </c>
      <c r="G524">
        <v>7.5900922418596695E-2</v>
      </c>
      <c r="H524">
        <v>7.2287567325096003E-2</v>
      </c>
      <c r="I524">
        <v>8.051647808212925E-2</v>
      </c>
    </row>
    <row r="525" spans="1:9">
      <c r="A525" s="705">
        <v>44592</v>
      </c>
      <c r="B525">
        <v>0.10789015335774477</v>
      </c>
      <c r="C525">
        <v>0.30709260320288334</v>
      </c>
      <c r="D525">
        <v>0.30377634212918925</v>
      </c>
      <c r="E525">
        <v>0.2367006644470242</v>
      </c>
      <c r="F525">
        <v>0.13083526365867071</v>
      </c>
      <c r="G525">
        <v>8.0546068055967757E-2</v>
      </c>
      <c r="H525">
        <v>7.8256148832186456E-2</v>
      </c>
      <c r="I525">
        <v>8.0891949446303402E-2</v>
      </c>
    </row>
    <row r="526" spans="1:9">
      <c r="A526" s="705">
        <v>44593</v>
      </c>
      <c r="B526">
        <v>0.10833582873515457</v>
      </c>
      <c r="C526">
        <v>0.30809019579993668</v>
      </c>
      <c r="D526">
        <v>0.30443778355166984</v>
      </c>
      <c r="E526">
        <v>0.23795614399505616</v>
      </c>
      <c r="F526">
        <v>0.13187518914298568</v>
      </c>
      <c r="G526">
        <v>8.1607519101047243E-2</v>
      </c>
      <c r="H526">
        <v>8.1613190431430116E-2</v>
      </c>
      <c r="I526">
        <v>8.1267551283957573E-2</v>
      </c>
    </row>
    <row r="527" spans="1:9">
      <c r="A527" s="705">
        <v>44594</v>
      </c>
      <c r="B527">
        <v>0.10877151761482184</v>
      </c>
      <c r="C527">
        <v>0.30908854977455991</v>
      </c>
      <c r="D527">
        <v>0.30509956054148768</v>
      </c>
      <c r="E527">
        <v>0.23852644973879911</v>
      </c>
      <c r="F527">
        <v>0.13259195154944714</v>
      </c>
      <c r="G527">
        <v>7.7022674589821483E-2</v>
      </c>
      <c r="H527">
        <v>9.1911405953927217E-2</v>
      </c>
      <c r="I527">
        <v>8.1643283640430608E-2</v>
      </c>
    </row>
    <row r="528" spans="1:9">
      <c r="A528" s="705">
        <v>44595</v>
      </c>
      <c r="B528">
        <v>0.10925524854540969</v>
      </c>
      <c r="C528">
        <v>0.31008766570784752</v>
      </c>
      <c r="D528">
        <v>0.30576167326888526</v>
      </c>
      <c r="E528">
        <v>0.24356941194378923</v>
      </c>
      <c r="F528">
        <v>0.13303446700726407</v>
      </c>
      <c r="G528">
        <v>7.446947558650252E-2</v>
      </c>
      <c r="H528">
        <v>8.9066188380660938E-2</v>
      </c>
      <c r="I528">
        <v>8.2077753154076394E-2</v>
      </c>
    </row>
    <row r="529" spans="1:9">
      <c r="A529" s="705">
        <v>44596</v>
      </c>
      <c r="B529">
        <v>0.10977368733419346</v>
      </c>
      <c r="C529">
        <v>0.31108754418133788</v>
      </c>
      <c r="D529">
        <v>0.30642412190419122</v>
      </c>
      <c r="E529">
        <v>0.25050628231455385</v>
      </c>
      <c r="F529">
        <v>0.13243522049885281</v>
      </c>
      <c r="G529">
        <v>7.3383647867341306E-2</v>
      </c>
      <c r="H529">
        <v>7.6259952963215971E-2</v>
      </c>
      <c r="I529">
        <v>8.2512397183443831E-2</v>
      </c>
    </row>
    <row r="530" spans="1:9">
      <c r="A530" s="705">
        <v>44599</v>
      </c>
      <c r="B530">
        <v>0.11027519843275235</v>
      </c>
      <c r="C530">
        <v>0.31208818577701303</v>
      </c>
      <c r="D530">
        <v>0.30708690661782101</v>
      </c>
      <c r="E530">
        <v>0.25125850805526206</v>
      </c>
      <c r="F530">
        <v>0.13135775316772724</v>
      </c>
      <c r="G530">
        <v>7.3542513885323624E-2</v>
      </c>
      <c r="H530">
        <v>7.100445462254612E-2</v>
      </c>
      <c r="I530">
        <v>8.2947215798631735E-2</v>
      </c>
    </row>
    <row r="531" spans="1:9">
      <c r="A531" s="705">
        <v>44600</v>
      </c>
      <c r="B531">
        <v>0.1107744508348083</v>
      </c>
      <c r="C531">
        <v>0.31308959107729928</v>
      </c>
      <c r="D531">
        <v>0.30775002758027625</v>
      </c>
      <c r="E531">
        <v>0.25282296634112367</v>
      </c>
      <c r="F531">
        <v>0.13060344509243316</v>
      </c>
      <c r="G531">
        <v>7.4335140891632179E-2</v>
      </c>
      <c r="H531">
        <v>6.4352212374986673E-2</v>
      </c>
      <c r="I531">
        <v>8.3382209069766899E-2</v>
      </c>
    </row>
    <row r="532" spans="1:9">
      <c r="A532" s="705">
        <v>44601</v>
      </c>
      <c r="B532">
        <v>0.11127742322781264</v>
      </c>
      <c r="C532">
        <v>0.3140917606650675</v>
      </c>
      <c r="D532">
        <v>0.30841348496214538</v>
      </c>
      <c r="E532">
        <v>0.25264302202520006</v>
      </c>
      <c r="F532">
        <v>0.1303479063160129</v>
      </c>
      <c r="G532">
        <v>7.7786543808432196E-2</v>
      </c>
      <c r="H532">
        <v>7.9986675826769327E-2</v>
      </c>
      <c r="I532">
        <v>8.3817377067004317E-2</v>
      </c>
    </row>
    <row r="533" spans="1:9">
      <c r="A533" s="705">
        <v>44602</v>
      </c>
      <c r="B533">
        <v>0.11177407944398943</v>
      </c>
      <c r="C533">
        <v>0.31509469512363308</v>
      </c>
      <c r="D533">
        <v>0.30907727893410297</v>
      </c>
      <c r="E533">
        <v>0.25729924063238041</v>
      </c>
      <c r="F533">
        <v>0.13103540081661591</v>
      </c>
      <c r="G533">
        <v>7.8931143166046658E-2</v>
      </c>
      <c r="H533">
        <v>6.4839557081905808E-2</v>
      </c>
      <c r="I533">
        <v>8.4252719860527181E-2</v>
      </c>
    </row>
    <row r="534" spans="1:9">
      <c r="A534" s="705">
        <v>44603</v>
      </c>
      <c r="B534">
        <v>0.11231676604305862</v>
      </c>
      <c r="C534">
        <v>0.31609839503675685</v>
      </c>
      <c r="D534">
        <v>0.30974140966691044</v>
      </c>
      <c r="E534">
        <v>0.25515065248830004</v>
      </c>
      <c r="F534">
        <v>0.13005518742163336</v>
      </c>
      <c r="G534">
        <v>7.8149150602635942E-2</v>
      </c>
      <c r="H534">
        <v>6.0127088589632782E-2</v>
      </c>
      <c r="I534">
        <v>8.4688237520546661E-2</v>
      </c>
    </row>
    <row r="535" spans="1:9">
      <c r="A535" s="705">
        <v>44606</v>
      </c>
      <c r="B535">
        <v>0.11282603468723784</v>
      </c>
      <c r="C535">
        <v>0.31710286098864526</v>
      </c>
      <c r="D535">
        <v>0.31040587733141578</v>
      </c>
      <c r="E535">
        <v>0.26012549884195502</v>
      </c>
      <c r="F535">
        <v>0.13011292975692812</v>
      </c>
      <c r="G535">
        <v>8.0606366318317191E-2</v>
      </c>
      <c r="H535">
        <v>7.0711411219119169E-2</v>
      </c>
      <c r="I535">
        <v>8.5123930117302571E-2</v>
      </c>
    </row>
    <row r="536" spans="1:9">
      <c r="A536" s="705">
        <v>44607</v>
      </c>
      <c r="B536">
        <v>0.11335490366683021</v>
      </c>
      <c r="C536">
        <v>0.31810809356395064</v>
      </c>
      <c r="D536">
        <v>0.3110706820985536</v>
      </c>
      <c r="E536">
        <v>0.25967172927505566</v>
      </c>
      <c r="F536">
        <v>0.13193397751226787</v>
      </c>
      <c r="G536">
        <v>8.4098990988670463E-2</v>
      </c>
      <c r="H536">
        <v>9.1265339561253933E-2</v>
      </c>
      <c r="I536">
        <v>8.5559797721062703E-2</v>
      </c>
    </row>
    <row r="537" spans="1:9">
      <c r="A537" s="705">
        <v>44608</v>
      </c>
      <c r="B537">
        <v>0.11386336416954634</v>
      </c>
      <c r="C537">
        <v>0.31911409334777119</v>
      </c>
      <c r="D537">
        <v>0.31173582413934553</v>
      </c>
      <c r="E537">
        <v>0.25870815203597997</v>
      </c>
      <c r="F537">
        <v>0.132016939584509</v>
      </c>
      <c r="G537">
        <v>8.6448941006140645E-2</v>
      </c>
      <c r="H537">
        <v>9.1110014240779913E-2</v>
      </c>
      <c r="I537">
        <v>8.5995840402122825E-2</v>
      </c>
    </row>
    <row r="538" spans="1:9">
      <c r="A538" s="705">
        <v>44609</v>
      </c>
      <c r="B538">
        <v>0.11436794930435168</v>
      </c>
      <c r="C538">
        <v>0.32012086092565206</v>
      </c>
      <c r="D538">
        <v>0.3124013036248996</v>
      </c>
      <c r="E538">
        <v>0.25449662336289847</v>
      </c>
      <c r="F538">
        <v>0.13139441214974834</v>
      </c>
      <c r="G538">
        <v>8.2838075482345452E-2</v>
      </c>
      <c r="H538">
        <v>8.1369415268397249E-2</v>
      </c>
      <c r="I538">
        <v>8.6432058230807352E-2</v>
      </c>
    </row>
    <row r="539" spans="1:9">
      <c r="A539" s="705">
        <v>44610</v>
      </c>
      <c r="B539">
        <v>0.11488259507549126</v>
      </c>
      <c r="C539">
        <v>0.32112839688358519</v>
      </c>
      <c r="D539">
        <v>0.31306712072641063</v>
      </c>
      <c r="E539">
        <v>0.25313677946710134</v>
      </c>
      <c r="F539">
        <v>0.13130883796140136</v>
      </c>
      <c r="G539">
        <v>8.0788460824242403E-2</v>
      </c>
      <c r="H539">
        <v>5.4678050612777307E-2</v>
      </c>
      <c r="I539">
        <v>8.6868451277468894E-2</v>
      </c>
    </row>
    <row r="540" spans="1:9">
      <c r="A540" s="705">
        <v>44613</v>
      </c>
      <c r="B540">
        <v>0.11542951654295219</v>
      </c>
      <c r="C540">
        <v>0.32213670180800946</v>
      </c>
      <c r="D540">
        <v>0.31373327561516051</v>
      </c>
      <c r="E540">
        <v>0.25470290544351104</v>
      </c>
      <c r="F540">
        <v>0.13036579832602935</v>
      </c>
      <c r="G540">
        <v>7.6892215266255226E-2</v>
      </c>
      <c r="H540">
        <v>5.3194196883178835E-2</v>
      </c>
      <c r="I540">
        <v>8.7305019612488044E-2</v>
      </c>
    </row>
    <row r="541" spans="1:9">
      <c r="A541" s="705">
        <v>44614</v>
      </c>
      <c r="B541">
        <v>0.11599918405936305</v>
      </c>
      <c r="C541">
        <v>0.32314577628581187</v>
      </c>
      <c r="D541">
        <v>0.31439976846251816</v>
      </c>
      <c r="E541">
        <v>0.25836465087982052</v>
      </c>
      <c r="F541">
        <v>0.12842824076673032</v>
      </c>
      <c r="G541">
        <v>7.9071821904753259E-2</v>
      </c>
      <c r="H541">
        <v>7.3408926038476707E-2</v>
      </c>
      <c r="I541">
        <v>8.7741763306273812E-2</v>
      </c>
    </row>
    <row r="542" spans="1:9">
      <c r="A542" s="705">
        <v>44615</v>
      </c>
      <c r="B542">
        <v>0.11652288616846218</v>
      </c>
      <c r="C542">
        <v>0.32415562090432681</v>
      </c>
      <c r="D542">
        <v>0.31506659943993887</v>
      </c>
      <c r="E542">
        <v>0.2613376100258149</v>
      </c>
      <c r="F542">
        <v>0.1269014064359919</v>
      </c>
      <c r="G542">
        <v>7.5607567209166282E-2</v>
      </c>
      <c r="H542">
        <v>6.6936952616607259E-2</v>
      </c>
      <c r="I542">
        <v>8.8178682429263633E-2</v>
      </c>
    </row>
    <row r="543" spans="1:9">
      <c r="A543" s="705">
        <v>44616</v>
      </c>
      <c r="B543">
        <v>0.1170359058476873</v>
      </c>
      <c r="C543">
        <v>0.32516623625133745</v>
      </c>
      <c r="D543">
        <v>0.31573376871896564</v>
      </c>
      <c r="E543">
        <v>0.26009929381569208</v>
      </c>
      <c r="F543">
        <v>0.12930411701507749</v>
      </c>
      <c r="G543">
        <v>7.6081269791129058E-2</v>
      </c>
      <c r="H543">
        <v>5.615193099921556E-2</v>
      </c>
      <c r="I543">
        <v>8.8615777051922917E-2</v>
      </c>
    </row>
    <row r="544" spans="1:9">
      <c r="A544" s="705">
        <v>44617</v>
      </c>
      <c r="B544">
        <v>0.11757393431233054</v>
      </c>
      <c r="C544">
        <v>0.32617762291507502</v>
      </c>
      <c r="D544">
        <v>0.31640127647122784</v>
      </c>
      <c r="E544">
        <v>0.26160432806614708</v>
      </c>
      <c r="F544">
        <v>0.12938055102276214</v>
      </c>
      <c r="G544">
        <v>7.7224363273064256E-2</v>
      </c>
      <c r="H544">
        <v>4.8430035553977513E-2</v>
      </c>
      <c r="I544">
        <v>8.905304724474572E-2</v>
      </c>
    </row>
    <row r="545" spans="1:9">
      <c r="A545" s="705">
        <v>44622</v>
      </c>
      <c r="B545">
        <v>0.11806535164103238</v>
      </c>
      <c r="C545">
        <v>0.32745729108610222</v>
      </c>
      <c r="D545">
        <v>0.31706912286844235</v>
      </c>
      <c r="E545">
        <v>0.25581654888812566</v>
      </c>
      <c r="F545">
        <v>0.13035874053369434</v>
      </c>
      <c r="G545">
        <v>8.0569388193730385E-2</v>
      </c>
      <c r="H545">
        <v>3.9912783021576415E-2</v>
      </c>
      <c r="I545">
        <v>8.9490493078254074E-2</v>
      </c>
    </row>
    <row r="546" spans="1:9">
      <c r="A546" s="705">
        <v>44623</v>
      </c>
      <c r="B546">
        <v>0.11855472193306849</v>
      </c>
      <c r="C546">
        <v>0.32873819404694915</v>
      </c>
      <c r="D546">
        <v>0.31773730808241307</v>
      </c>
      <c r="E546">
        <v>0.26059685236075802</v>
      </c>
      <c r="F546">
        <v>0.12985638315556924</v>
      </c>
      <c r="G546">
        <v>8.1848944514409938E-2</v>
      </c>
      <c r="H546">
        <v>5.6739688725061743E-2</v>
      </c>
      <c r="I546">
        <v>8.9928114622998656E-2</v>
      </c>
    </row>
    <row r="547" spans="1:9">
      <c r="A547" s="705">
        <v>44624</v>
      </c>
      <c r="B547">
        <v>0.11905792928606229</v>
      </c>
      <c r="C547">
        <v>0.33002033298910116</v>
      </c>
      <c r="D547">
        <v>0.31840583228503094</v>
      </c>
      <c r="E547">
        <v>0.26519548302688944</v>
      </c>
      <c r="F547">
        <v>0.12829693891507832</v>
      </c>
      <c r="G547">
        <v>7.7703797662626028E-2</v>
      </c>
      <c r="H547">
        <v>6.7538461992063814E-2</v>
      </c>
      <c r="I547">
        <v>9.0365911949558342E-2</v>
      </c>
    </row>
    <row r="548" spans="1:9">
      <c r="A548" s="705">
        <v>44627</v>
      </c>
      <c r="B548">
        <v>0.11951415472468807</v>
      </c>
      <c r="C548">
        <v>0.33130370910519336</v>
      </c>
      <c r="D548">
        <v>0.31907469564827418</v>
      </c>
      <c r="E548">
        <v>0.26976294999165096</v>
      </c>
      <c r="F548">
        <v>0.12865245859021956</v>
      </c>
      <c r="G548">
        <v>6.817274271297169E-2</v>
      </c>
      <c r="H548">
        <v>7.723258169802194E-2</v>
      </c>
      <c r="I548">
        <v>9.0803885128540429E-2</v>
      </c>
    </row>
    <row r="549" spans="1:9">
      <c r="A549" s="705">
        <v>44628</v>
      </c>
      <c r="B549">
        <v>0.12001890072369981</v>
      </c>
      <c r="C549">
        <v>0.33258832358901169</v>
      </c>
      <c r="D549">
        <v>0.31974389834420824</v>
      </c>
      <c r="E549">
        <v>0.27478034303908427</v>
      </c>
      <c r="F549">
        <v>0.13075010413897026</v>
      </c>
      <c r="G549">
        <v>7.0372004483859163E-2</v>
      </c>
      <c r="H549">
        <v>8.4775350227896284E-2</v>
      </c>
      <c r="I549">
        <v>9.1242034230580416E-2</v>
      </c>
    </row>
    <row r="550" spans="1:9">
      <c r="A550" s="705">
        <v>44629</v>
      </c>
      <c r="B550">
        <v>0.12050225697406103</v>
      </c>
      <c r="C550">
        <v>0.33387417763549387</v>
      </c>
      <c r="D550">
        <v>0.32041344054498588</v>
      </c>
      <c r="E550">
        <v>0.27441672263777073</v>
      </c>
      <c r="F550">
        <v>0.13120174728779954</v>
      </c>
      <c r="G550">
        <v>7.9606258143683162E-2</v>
      </c>
      <c r="H550">
        <v>9.9852482351138638E-2</v>
      </c>
      <c r="I550">
        <v>9.1680359326342442E-2</v>
      </c>
    </row>
    <row r="551" spans="1:9">
      <c r="A551" s="705">
        <v>44630</v>
      </c>
      <c r="B551">
        <v>0.1210078519500295</v>
      </c>
      <c r="C551">
        <v>0.33516127244073068</v>
      </c>
      <c r="D551">
        <v>0.32108332242284732</v>
      </c>
      <c r="E551">
        <v>0.28197706569673575</v>
      </c>
      <c r="F551">
        <v>0.12841678244580135</v>
      </c>
      <c r="G551">
        <v>7.682326075217305E-2</v>
      </c>
      <c r="H551">
        <v>9.7098398056912449E-2</v>
      </c>
      <c r="I551">
        <v>9.2118860486518628E-2</v>
      </c>
    </row>
    <row r="552" spans="1:9">
      <c r="A552" s="705">
        <v>44631</v>
      </c>
      <c r="B552">
        <v>0.12150067483010574</v>
      </c>
      <c r="C552">
        <v>0.33644960920196709</v>
      </c>
      <c r="D552">
        <v>0.32175354415011981</v>
      </c>
      <c r="E552">
        <v>0.28434910928557144</v>
      </c>
      <c r="F552">
        <v>0.12767614867705768</v>
      </c>
      <c r="G552">
        <v>6.9086111563211094E-2</v>
      </c>
      <c r="H552">
        <v>0.10891302618096321</v>
      </c>
      <c r="I552">
        <v>9.2557537781829957E-2</v>
      </c>
    </row>
    <row r="553" spans="1:9">
      <c r="A553" s="705">
        <v>44634</v>
      </c>
      <c r="B553">
        <v>0.12203303207027649</v>
      </c>
      <c r="C553">
        <v>0.33773918911760337</v>
      </c>
      <c r="D553">
        <v>0.32242410589921833</v>
      </c>
      <c r="E553">
        <v>0.28621306668898749</v>
      </c>
      <c r="F553">
        <v>0.12806239029166688</v>
      </c>
      <c r="G553">
        <v>6.4695974304694648E-2</v>
      </c>
      <c r="H553">
        <v>0.10767633627599893</v>
      </c>
      <c r="I553">
        <v>9.2996391283025392E-2</v>
      </c>
    </row>
    <row r="554" spans="1:9">
      <c r="A554" s="705">
        <v>44635</v>
      </c>
      <c r="B554">
        <v>0.12255428553697567</v>
      </c>
      <c r="C554">
        <v>0.33903001338719618</v>
      </c>
      <c r="D554">
        <v>0.32309500784264533</v>
      </c>
      <c r="E554">
        <v>0.28501866647596419</v>
      </c>
      <c r="F554">
        <v>0.13095297318044263</v>
      </c>
      <c r="G554">
        <v>6.4002642097299445E-2</v>
      </c>
      <c r="H554">
        <v>0.11043523434961511</v>
      </c>
      <c r="I554">
        <v>9.343542106088254E-2</v>
      </c>
    </row>
    <row r="555" spans="1:9">
      <c r="A555" s="705">
        <v>44636</v>
      </c>
      <c r="B555">
        <v>0.12310112269689877</v>
      </c>
      <c r="C555">
        <v>0.34032208321145951</v>
      </c>
      <c r="D555">
        <v>0.32376625015299076</v>
      </c>
      <c r="E555">
        <v>0.28966919487906218</v>
      </c>
      <c r="F555">
        <v>0.12874438021635037</v>
      </c>
      <c r="G555">
        <v>7.0899045553087126E-2</v>
      </c>
      <c r="H555">
        <v>0.12521904112668869</v>
      </c>
      <c r="I555">
        <v>9.3874627186207427E-2</v>
      </c>
    </row>
    <row r="556" spans="1:9">
      <c r="A556" s="705">
        <v>44637</v>
      </c>
      <c r="B556">
        <v>0.12361593524919656</v>
      </c>
      <c r="C556">
        <v>0.34161539979226596</v>
      </c>
      <c r="D556">
        <v>0.32443783300293205</v>
      </c>
      <c r="E556">
        <v>0.29484413483505567</v>
      </c>
      <c r="F556">
        <v>0.13117042800681333</v>
      </c>
      <c r="G556">
        <v>7.7314750700941071E-2</v>
      </c>
      <c r="H556">
        <v>0.12808706946534887</v>
      </c>
      <c r="I556">
        <v>9.4353079659867944E-2</v>
      </c>
    </row>
    <row r="557" spans="1:9">
      <c r="A557" s="705">
        <v>44638</v>
      </c>
      <c r="B557">
        <v>0.124147179170077</v>
      </c>
      <c r="C557">
        <v>0.34290996433264809</v>
      </c>
      <c r="D557">
        <v>0.32510975656523411</v>
      </c>
      <c r="E557">
        <v>0.29959579428079341</v>
      </c>
      <c r="F557">
        <v>0.13250238627548971</v>
      </c>
      <c r="G557">
        <v>8.6284496782590425E-2</v>
      </c>
      <c r="H557">
        <v>0.13010010856722842</v>
      </c>
      <c r="I557">
        <v>9.4831741405015268E-2</v>
      </c>
    </row>
    <row r="558" spans="1:9">
      <c r="A558" s="705">
        <v>44641</v>
      </c>
      <c r="B558">
        <v>0.12467975441989743</v>
      </c>
      <c r="C558">
        <v>0.34420577803679908</v>
      </c>
      <c r="D558">
        <v>0.32578202101274978</v>
      </c>
      <c r="E558">
        <v>0.31185760741698476</v>
      </c>
      <c r="F558">
        <v>0.13324442050564622</v>
      </c>
      <c r="G558">
        <v>8.7334842364044762E-2</v>
      </c>
      <c r="H558">
        <v>0.14219456157876498</v>
      </c>
      <c r="I558">
        <v>9.5310612513183068E-2</v>
      </c>
    </row>
    <row r="559" spans="1:9">
      <c r="A559" s="705">
        <v>44642</v>
      </c>
      <c r="B559">
        <v>0.12521108225754984</v>
      </c>
      <c r="C559">
        <v>0.34550284211007432</v>
      </c>
      <c r="D559">
        <v>0.32645462651841939</v>
      </c>
      <c r="E559">
        <v>0.31751003755739182</v>
      </c>
      <c r="F559">
        <v>0.13407260342238336</v>
      </c>
      <c r="G559">
        <v>9.2465517897597271E-2</v>
      </c>
      <c r="H559">
        <v>0.14148894279197233</v>
      </c>
      <c r="I559">
        <v>9.5789693075945204E-2</v>
      </c>
    </row>
    <row r="560" spans="1:9">
      <c r="A560" s="705">
        <v>44643</v>
      </c>
      <c r="B560">
        <v>0.12576732800592305</v>
      </c>
      <c r="C560">
        <v>0.34680115775899201</v>
      </c>
      <c r="D560">
        <v>0.3271275732552712</v>
      </c>
      <c r="E560">
        <v>0.32079480739806399</v>
      </c>
      <c r="F560">
        <v>0.1349030217051348</v>
      </c>
      <c r="G560">
        <v>9.5519330069200548E-2</v>
      </c>
      <c r="H560">
        <v>0.12115276660783025</v>
      </c>
      <c r="I560">
        <v>9.6268983184915502E-2</v>
      </c>
    </row>
    <row r="561" spans="1:9">
      <c r="A561" s="705">
        <v>44644</v>
      </c>
      <c r="B561">
        <v>0.12639896490001012</v>
      </c>
      <c r="C561">
        <v>0.34810072619123456</v>
      </c>
      <c r="D561">
        <v>0.32780086139642095</v>
      </c>
      <c r="E561">
        <v>0.3261824860463074</v>
      </c>
      <c r="F561">
        <v>0.13404639530507279</v>
      </c>
      <c r="G561">
        <v>0.10273787427803538</v>
      </c>
      <c r="H561">
        <v>0.11889579533199313</v>
      </c>
      <c r="I561">
        <v>9.6748482931747981E-2</v>
      </c>
    </row>
    <row r="562" spans="1:9">
      <c r="A562" s="705">
        <v>44645</v>
      </c>
      <c r="B562">
        <v>0.12696163489613066</v>
      </c>
      <c r="C562">
        <v>0.34940154861564987</v>
      </c>
      <c r="D562">
        <v>0.32847449111507254</v>
      </c>
      <c r="E562">
        <v>0.33549607465803133</v>
      </c>
      <c r="F562">
        <v>0.13383047684302563</v>
      </c>
      <c r="G562">
        <v>0.10365359840437405</v>
      </c>
      <c r="H562">
        <v>0.1266124746509516</v>
      </c>
      <c r="I562">
        <v>9.7228192408136405E-2</v>
      </c>
    </row>
    <row r="563" spans="1:9">
      <c r="A563" s="705">
        <v>44648</v>
      </c>
      <c r="B563">
        <v>0.12752264866272922</v>
      </c>
      <c r="C563">
        <v>0.35070362624225226</v>
      </c>
      <c r="D563">
        <v>0.32914846258451758</v>
      </c>
      <c r="E563">
        <v>0.334411826491537</v>
      </c>
      <c r="F563">
        <v>0.13411431104611027</v>
      </c>
      <c r="G563">
        <v>0.10277947374246765</v>
      </c>
      <c r="H563">
        <v>0.12250358211010814</v>
      </c>
      <c r="I563">
        <v>9.770811170581517E-2</v>
      </c>
    </row>
    <row r="564" spans="1:9">
      <c r="A564" s="705">
        <v>44649</v>
      </c>
      <c r="B564">
        <v>0.1281131646496505</v>
      </c>
      <c r="C564">
        <v>0.35200696028222356</v>
      </c>
      <c r="D564">
        <v>0.32982277597813559</v>
      </c>
      <c r="E564">
        <v>0.33004192955339606</v>
      </c>
      <c r="F564">
        <v>0.13384130893709756</v>
      </c>
      <c r="G564">
        <v>0.10597723747200916</v>
      </c>
      <c r="H564">
        <v>0.11430691740866439</v>
      </c>
      <c r="I564">
        <v>9.8188240916558422E-2</v>
      </c>
    </row>
    <row r="565" spans="1:9">
      <c r="A565" s="705">
        <v>44650</v>
      </c>
      <c r="B565">
        <v>0.12865711529640955</v>
      </c>
      <c r="C565">
        <v>0.35331155194791419</v>
      </c>
      <c r="D565">
        <v>0.33049743146939403</v>
      </c>
      <c r="E565">
        <v>0.32966159031344811</v>
      </c>
      <c r="F565">
        <v>0.13363514247261454</v>
      </c>
      <c r="G565">
        <v>0.10420900577600745</v>
      </c>
      <c r="H565">
        <v>0.10665472169466983</v>
      </c>
      <c r="I565">
        <v>9.8668580132180495E-2</v>
      </c>
    </row>
    <row r="566" spans="1:9">
      <c r="A566" s="705">
        <v>44651</v>
      </c>
      <c r="B566">
        <v>0.12920453906373219</v>
      </c>
      <c r="C566">
        <v>0.35461740245284479</v>
      </c>
      <c r="D566">
        <v>0.33117242923184831</v>
      </c>
      <c r="E566">
        <v>0.32751136923844837</v>
      </c>
      <c r="F566">
        <v>0.13372893647166229</v>
      </c>
      <c r="G566">
        <v>0.10310732484501628</v>
      </c>
      <c r="H566">
        <v>0.10999622660449759</v>
      </c>
      <c r="I566">
        <v>9.9149129444535911E-2</v>
      </c>
    </row>
    <row r="567" spans="1:9">
      <c r="A567" s="705">
        <v>44652</v>
      </c>
      <c r="B567">
        <v>0.12978178590618872</v>
      </c>
      <c r="C567">
        <v>0.35568654597097904</v>
      </c>
      <c r="D567">
        <v>0.33184776943914196</v>
      </c>
      <c r="E567">
        <v>0.3356984492830708</v>
      </c>
      <c r="F567">
        <v>0.13670963845398254</v>
      </c>
      <c r="G567">
        <v>0.10880678347079376</v>
      </c>
      <c r="H567">
        <v>0.10345162778322803</v>
      </c>
      <c r="I567">
        <v>9.9629888945519385E-2</v>
      </c>
    </row>
    <row r="568" spans="1:9">
      <c r="A568" s="705">
        <v>44655</v>
      </c>
      <c r="B568">
        <v>0.13032811903535357</v>
      </c>
      <c r="C568">
        <v>0.35675653331989543</v>
      </c>
      <c r="D568">
        <v>0.33252345226500668</v>
      </c>
      <c r="E568">
        <v>0.33884698564853677</v>
      </c>
      <c r="F568">
        <v>0.13734381777383908</v>
      </c>
      <c r="G568">
        <v>0.10838891289444486</v>
      </c>
      <c r="H568">
        <v>0.10368394442783768</v>
      </c>
      <c r="I568">
        <v>0.10011085872706604</v>
      </c>
    </row>
    <row r="569" spans="1:9">
      <c r="A569" s="705">
        <v>44656</v>
      </c>
      <c r="B569">
        <v>0.13085313246177632</v>
      </c>
      <c r="C569">
        <v>0.35782736516559499</v>
      </c>
      <c r="D569">
        <v>0.33319947788326232</v>
      </c>
      <c r="E569">
        <v>0.34064148832754459</v>
      </c>
      <c r="F569">
        <v>0.13742265285593391</v>
      </c>
      <c r="G569">
        <v>0.10230436772986207</v>
      </c>
      <c r="H569">
        <v>9.6653617694872018E-2</v>
      </c>
      <c r="I569">
        <v>0.10059203888115076</v>
      </c>
    </row>
    <row r="570" spans="1:9">
      <c r="A570" s="705">
        <v>44657</v>
      </c>
      <c r="B570">
        <v>0.13143130005719583</v>
      </c>
      <c r="C570">
        <v>0.35889904217460389</v>
      </c>
      <c r="D570">
        <v>0.33387584646781687</v>
      </c>
      <c r="E570">
        <v>0.34032670593287717</v>
      </c>
      <c r="F570">
        <v>0.13809419128452216</v>
      </c>
      <c r="G570">
        <v>9.9201917041517707E-2</v>
      </c>
      <c r="H570">
        <v>8.7974659690593926E-2</v>
      </c>
      <c r="I570">
        <v>0.10107342949978904</v>
      </c>
    </row>
    <row r="571" spans="1:9">
      <c r="A571" s="705">
        <v>44658</v>
      </c>
      <c r="B571">
        <v>0.13197758935433268</v>
      </c>
      <c r="C571">
        <v>0.35997156501397476</v>
      </c>
      <c r="D571">
        <v>0.33455255819266649</v>
      </c>
      <c r="E571">
        <v>0.34060849105684121</v>
      </c>
      <c r="F571">
        <v>0.14028098394994104</v>
      </c>
      <c r="G571">
        <v>9.9661447673388803E-2</v>
      </c>
      <c r="H571">
        <v>6.2714555142769246E-2</v>
      </c>
      <c r="I571">
        <v>0.10155503067503635</v>
      </c>
    </row>
    <row r="572" spans="1:9">
      <c r="A572" s="705">
        <v>44659</v>
      </c>
      <c r="B572">
        <v>0.13243758288687291</v>
      </c>
      <c r="C572">
        <v>0.36104493435128626</v>
      </c>
      <c r="D572">
        <v>0.33522961323189548</v>
      </c>
      <c r="E572">
        <v>0.34631393151093404</v>
      </c>
      <c r="F572">
        <v>0.14073898973380161</v>
      </c>
      <c r="G572">
        <v>9.9061792828977424E-2</v>
      </c>
      <c r="H572">
        <v>6.2260055474803844E-2</v>
      </c>
      <c r="I572">
        <v>0.10203684249898859</v>
      </c>
    </row>
    <row r="573" spans="1:9">
      <c r="A573" s="705">
        <v>44662</v>
      </c>
      <c r="B573">
        <v>0.13296792271504176</v>
      </c>
      <c r="C573">
        <v>0.36211915085464441</v>
      </c>
      <c r="D573">
        <v>0.33590701175967674</v>
      </c>
      <c r="E573">
        <v>0.34296858654120932</v>
      </c>
      <c r="F573">
        <v>0.13980991765133166</v>
      </c>
      <c r="G573">
        <v>9.59050713888836E-2</v>
      </c>
      <c r="H573">
        <v>3.908261191209883E-2</v>
      </c>
      <c r="I573">
        <v>0.10251886506378205</v>
      </c>
    </row>
    <row r="574" spans="1:9">
      <c r="A574" s="705">
        <v>44663</v>
      </c>
      <c r="B574">
        <v>0.13348395878084873</v>
      </c>
      <c r="C574">
        <v>0.36319421519268236</v>
      </c>
      <c r="D574">
        <v>0.33658475395027154</v>
      </c>
      <c r="E574">
        <v>0.34153046118820263</v>
      </c>
      <c r="F574">
        <v>0.14135221695896871</v>
      </c>
      <c r="G574">
        <v>9.5297753376232919E-2</v>
      </c>
      <c r="H574">
        <v>4.8385498002402549E-2</v>
      </c>
      <c r="I574">
        <v>0.103001098461593</v>
      </c>
    </row>
    <row r="575" spans="1:9">
      <c r="A575" s="705">
        <v>44664</v>
      </c>
      <c r="B575">
        <v>0.13401792780381072</v>
      </c>
      <c r="C575">
        <v>0.36427012803456105</v>
      </c>
      <c r="D575">
        <v>0.33726283997802931</v>
      </c>
      <c r="E575">
        <v>0.34182379013958109</v>
      </c>
      <c r="F575">
        <v>0.14458650519945948</v>
      </c>
      <c r="G575">
        <v>9.7111043627942095E-2</v>
      </c>
      <c r="H575">
        <v>5.3352645867556614E-2</v>
      </c>
      <c r="I575">
        <v>0.10348354278463834</v>
      </c>
    </row>
    <row r="576" spans="1:9">
      <c r="A576" s="705">
        <v>44665</v>
      </c>
      <c r="B576">
        <v>0.13451645987875382</v>
      </c>
      <c r="C576">
        <v>0.36534689004996945</v>
      </c>
      <c r="D576">
        <v>0.33794127001738805</v>
      </c>
      <c r="E576">
        <v>0.34481171550357193</v>
      </c>
      <c r="F576">
        <v>0.14270357262412925</v>
      </c>
      <c r="G576">
        <v>9.5016007271481628E-2</v>
      </c>
      <c r="H576">
        <v>3.1350718482875184E-2</v>
      </c>
      <c r="I576">
        <v>0.10396619812517516</v>
      </c>
    </row>
    <row r="577" spans="1:9">
      <c r="A577" s="705">
        <v>44669</v>
      </c>
      <c r="B577">
        <v>0.13508839045539389</v>
      </c>
      <c r="C577">
        <v>0.36642450190912501</v>
      </c>
      <c r="D577">
        <v>0.33862004424287417</v>
      </c>
      <c r="E577">
        <v>0.34763145961666853</v>
      </c>
      <c r="F577">
        <v>0.14177123965521821</v>
      </c>
      <c r="G577">
        <v>9.5493507493030538E-2</v>
      </c>
      <c r="H577">
        <v>2.5753420152756945E-2</v>
      </c>
      <c r="I577">
        <v>0.10444906457550074</v>
      </c>
    </row>
    <row r="578" spans="1:9">
      <c r="A578" s="705">
        <v>44670</v>
      </c>
      <c r="B578">
        <v>0.13563754064300348</v>
      </c>
      <c r="C578">
        <v>0.36750296428277429</v>
      </c>
      <c r="D578">
        <v>0.33929916282910288</v>
      </c>
      <c r="E578">
        <v>0.34921362271130141</v>
      </c>
      <c r="F578">
        <v>0.14466752936839367</v>
      </c>
      <c r="G578">
        <v>9.64634754579341E-2</v>
      </c>
      <c r="H578">
        <v>2.9235901111981821E-2</v>
      </c>
      <c r="I578">
        <v>0.104932142227953</v>
      </c>
    </row>
    <row r="579" spans="1:9">
      <c r="A579" s="705">
        <v>44671</v>
      </c>
      <c r="B579">
        <v>0.13617564256917714</v>
      </c>
      <c r="C579">
        <v>0.36858227784219322</v>
      </c>
      <c r="D579">
        <v>0.33997862595077777</v>
      </c>
      <c r="E579">
        <v>0.35058074899602554</v>
      </c>
      <c r="F579">
        <v>0.14462518245021982</v>
      </c>
      <c r="G579">
        <v>9.6454814674682865E-2</v>
      </c>
      <c r="H579">
        <v>4.2476100674606609E-2</v>
      </c>
      <c r="I579">
        <v>0.10541543117491026</v>
      </c>
    </row>
    <row r="580" spans="1:9">
      <c r="A580" s="705">
        <v>44673</v>
      </c>
      <c r="B580">
        <v>0.13670310970138111</v>
      </c>
      <c r="C580">
        <v>0.36966244325918773</v>
      </c>
      <c r="D580">
        <v>0.34065843378269101</v>
      </c>
      <c r="E580">
        <v>0.35464568810335217</v>
      </c>
      <c r="F580">
        <v>0.14312529001569629</v>
      </c>
      <c r="G580">
        <v>8.8942336925026622E-2</v>
      </c>
      <c r="H580">
        <v>1.042298565702926E-2</v>
      </c>
      <c r="I580">
        <v>0.10589893150879104</v>
      </c>
    </row>
    <row r="581" spans="1:9">
      <c r="A581" s="705">
        <v>44676</v>
      </c>
      <c r="B581">
        <v>0.13725151360341603</v>
      </c>
      <c r="C581">
        <v>0.37074346120609358</v>
      </c>
      <c r="D581">
        <v>0.3413385864997236</v>
      </c>
      <c r="E581">
        <v>0.3512281539290667</v>
      </c>
      <c r="F581">
        <v>0.14353643549855288</v>
      </c>
      <c r="G581">
        <v>8.9179351931169437E-2</v>
      </c>
      <c r="H581">
        <v>9.3878353907441703E-3</v>
      </c>
      <c r="I581">
        <v>0.10638264332205427</v>
      </c>
    </row>
    <row r="582" spans="1:9">
      <c r="A582" s="705">
        <v>44677</v>
      </c>
      <c r="B582">
        <v>0.13779625454618327</v>
      </c>
      <c r="C582">
        <v>0.37182533235577742</v>
      </c>
      <c r="D582">
        <v>0.34201908427684513</v>
      </c>
      <c r="E582">
        <v>0.34985049997221562</v>
      </c>
      <c r="F582">
        <v>0.14421072054684547</v>
      </c>
      <c r="G582">
        <v>8.4455342444196946E-2</v>
      </c>
      <c r="H582">
        <v>-8.3790669834643561E-3</v>
      </c>
      <c r="I582">
        <v>0.10686656670719952</v>
      </c>
    </row>
    <row r="583" spans="1:9">
      <c r="A583" s="705">
        <v>44678</v>
      </c>
      <c r="B583">
        <v>0.13833733875512788</v>
      </c>
      <c r="C583">
        <v>0.37290805738163701</v>
      </c>
      <c r="D583">
        <v>0.34269992728911403</v>
      </c>
      <c r="E583">
        <v>0.35397442786290001</v>
      </c>
      <c r="F583">
        <v>0.14469797869592771</v>
      </c>
      <c r="G583">
        <v>8.6073819200878532E-2</v>
      </c>
      <c r="H583">
        <v>-1.1633498547638954E-2</v>
      </c>
      <c r="I583">
        <v>0.10735070175676675</v>
      </c>
    </row>
    <row r="584" spans="1:9">
      <c r="A584" s="705">
        <v>44679</v>
      </c>
      <c r="B584">
        <v>0.13892748096507268</v>
      </c>
      <c r="C584">
        <v>0.37399163695760151</v>
      </c>
      <c r="D584">
        <v>0.34338111571167773</v>
      </c>
      <c r="E584">
        <v>0.35759676466211854</v>
      </c>
      <c r="F584">
        <v>0.14810068176447322</v>
      </c>
      <c r="G584">
        <v>8.8067413738371014E-2</v>
      </c>
      <c r="H584">
        <v>4.2776091778764513E-3</v>
      </c>
      <c r="I584">
        <v>0.10783504856333659</v>
      </c>
    </row>
    <row r="585" spans="1:9">
      <c r="A585" s="705">
        <v>44680</v>
      </c>
      <c r="B585">
        <v>0.13949808949777021</v>
      </c>
      <c r="C585">
        <v>0.37507607175813185</v>
      </c>
      <c r="D585">
        <v>0.34406264971977207</v>
      </c>
      <c r="E585">
        <v>0.35978188070660466</v>
      </c>
      <c r="F585">
        <v>0.15159642584418953</v>
      </c>
      <c r="G585">
        <v>8.4566990835295508E-2</v>
      </c>
      <c r="H585">
        <v>8.2509986939067748E-3</v>
      </c>
      <c r="I585">
        <v>0.1083196072195296</v>
      </c>
    </row>
    <row r="586" spans="1:9">
      <c r="A586" s="705">
        <v>44683</v>
      </c>
      <c r="B586">
        <v>0.14006146084512139</v>
      </c>
      <c r="C586">
        <v>0.37569103116972591</v>
      </c>
      <c r="D586">
        <v>0.34474452948872236</v>
      </c>
      <c r="E586">
        <v>0.3591896954806546</v>
      </c>
      <c r="F586">
        <v>0.1502429157078049</v>
      </c>
      <c r="G586">
        <v>8.0898038009107553E-2</v>
      </c>
      <c r="H586">
        <v>1.9491760014791693E-2</v>
      </c>
      <c r="I586">
        <v>0.10880437781800745</v>
      </c>
    </row>
    <row r="587" spans="1:9">
      <c r="A587" s="705">
        <v>44684</v>
      </c>
      <c r="B587">
        <v>0.14059190337952243</v>
      </c>
      <c r="C587">
        <v>0.37630626560252467</v>
      </c>
      <c r="D587">
        <v>0.34542675519394228</v>
      </c>
      <c r="E587">
        <v>0.36103836501930164</v>
      </c>
      <c r="F587">
        <v>0.15193860300806117</v>
      </c>
      <c r="G587">
        <v>8.237428579783912E-2</v>
      </c>
      <c r="H587">
        <v>2.9404714725742576E-2</v>
      </c>
      <c r="I587">
        <v>0.10928936045147197</v>
      </c>
    </row>
    <row r="588" spans="1:9">
      <c r="A588" s="705">
        <v>44685</v>
      </c>
      <c r="B588">
        <v>0.14118113781963548</v>
      </c>
      <c r="C588">
        <v>0.37692177517952286</v>
      </c>
      <c r="D588">
        <v>0.34610932701093478</v>
      </c>
      <c r="E588">
        <v>0.36968583558819912</v>
      </c>
      <c r="F588">
        <v>0.15229581032679107</v>
      </c>
      <c r="G588">
        <v>9.0264523782781492E-2</v>
      </c>
      <c r="H588">
        <v>3.9444601995375583E-2</v>
      </c>
      <c r="I588">
        <v>0.10977455521266566</v>
      </c>
    </row>
    <row r="589" spans="1:9">
      <c r="A589" s="705">
        <v>44686</v>
      </c>
      <c r="B589">
        <v>0.14175196340249419</v>
      </c>
      <c r="C589">
        <v>0.37753756002376981</v>
      </c>
      <c r="D589">
        <v>0.34679224511529205</v>
      </c>
      <c r="E589">
        <v>0.36918411746523705</v>
      </c>
      <c r="F589">
        <v>0.15242618665171115</v>
      </c>
      <c r="G589">
        <v>8.2831088490772364E-2</v>
      </c>
      <c r="H589">
        <v>1.0546820461208251E-2</v>
      </c>
      <c r="I589">
        <v>0.11029924797805268</v>
      </c>
    </row>
    <row r="590" spans="1:9">
      <c r="A590" s="705">
        <v>44687</v>
      </c>
      <c r="B590">
        <v>0.14235522332662076</v>
      </c>
      <c r="C590">
        <v>0.3781536202583704</v>
      </c>
      <c r="D590">
        <v>0.34747550968269492</v>
      </c>
      <c r="E590">
        <v>0.36806308160215173</v>
      </c>
      <c r="F590">
        <v>0.14903052277644768</v>
      </c>
      <c r="G590">
        <v>7.9586634761412478E-2</v>
      </c>
      <c r="H590">
        <v>1.660507922266552E-2</v>
      </c>
      <c r="I590">
        <v>0.11082418881409217</v>
      </c>
    </row>
    <row r="591" spans="1:9">
      <c r="A591" s="705">
        <v>44690</v>
      </c>
      <c r="B591">
        <v>0.14297421438118163</v>
      </c>
      <c r="C591">
        <v>0.37876995600648411</v>
      </c>
      <c r="D591">
        <v>0.34815912088891365</v>
      </c>
      <c r="E591">
        <v>0.36648924165282426</v>
      </c>
      <c r="F591">
        <v>0.14451242325560432</v>
      </c>
      <c r="G591">
        <v>7.2230610784832949E-2</v>
      </c>
      <c r="H591">
        <v>2.2654331050096621E-2</v>
      </c>
      <c r="I591">
        <v>0.11134937783807008</v>
      </c>
    </row>
    <row r="592" spans="1:9">
      <c r="A592" s="705">
        <v>44691</v>
      </c>
      <c r="B592">
        <v>0.14357290633326869</v>
      </c>
      <c r="C592">
        <v>0.3793865673913257</v>
      </c>
      <c r="D592">
        <v>0.34884307890980759</v>
      </c>
      <c r="E592">
        <v>0.36774803328120176</v>
      </c>
      <c r="F592">
        <v>0.14615277383895631</v>
      </c>
      <c r="G592">
        <v>7.4668815385889653E-2</v>
      </c>
      <c r="H592">
        <v>3.9664354784983979E-2</v>
      </c>
      <c r="I592">
        <v>0.11187481516732767</v>
      </c>
    </row>
    <row r="593" spans="1:9">
      <c r="A593" s="705">
        <v>44692</v>
      </c>
      <c r="B593">
        <v>0.14418884643929952</v>
      </c>
      <c r="C593">
        <v>0.38000345453616502</v>
      </c>
      <c r="D593">
        <v>0.34952738392132532</v>
      </c>
      <c r="E593">
        <v>0.37060353233880305</v>
      </c>
      <c r="F593">
        <v>0.14532679461057829</v>
      </c>
      <c r="G593">
        <v>7.625010637385965E-2</v>
      </c>
      <c r="H593">
        <v>3.5241147579335719E-2</v>
      </c>
      <c r="I593">
        <v>0.1124005009192619</v>
      </c>
    </row>
    <row r="594" spans="1:9">
      <c r="A594" s="705">
        <v>44693</v>
      </c>
      <c r="B594">
        <v>0.14476293849181521</v>
      </c>
      <c r="C594">
        <v>0.38062061756432697</v>
      </c>
      <c r="D594">
        <v>0.35021203609950469</v>
      </c>
      <c r="E594">
        <v>0.36976972135295161</v>
      </c>
      <c r="F594">
        <v>0.14336240829040281</v>
      </c>
      <c r="G594">
        <v>8.0759558790292285E-2</v>
      </c>
      <c r="H594">
        <v>3.5150789548329175E-2</v>
      </c>
      <c r="I594">
        <v>0.11292643521132484</v>
      </c>
    </row>
    <row r="595" spans="1:9">
      <c r="A595" s="705">
        <v>44694</v>
      </c>
      <c r="B595">
        <v>0.14536239908481718</v>
      </c>
      <c r="C595">
        <v>0.38123805659919174</v>
      </c>
      <c r="D595">
        <v>0.35089703562047281</v>
      </c>
      <c r="E595">
        <v>0.37254843350696665</v>
      </c>
      <c r="F595">
        <v>0.14784765631365593</v>
      </c>
      <c r="G595">
        <v>8.740569252388819E-2</v>
      </c>
      <c r="H595">
        <v>5.0784228256788966E-2</v>
      </c>
      <c r="I595">
        <v>0.11345261816102448</v>
      </c>
    </row>
    <row r="596" spans="1:9">
      <c r="A596" s="705">
        <v>44697</v>
      </c>
      <c r="B596">
        <v>0.14598191165080054</v>
      </c>
      <c r="C596">
        <v>0.38185577176419461</v>
      </c>
      <c r="D596">
        <v>0.35158238266044628</v>
      </c>
      <c r="E596">
        <v>0.37522080753864118</v>
      </c>
      <c r="F596">
        <v>0.14825339729651232</v>
      </c>
      <c r="G596">
        <v>8.928318700063409E-2</v>
      </c>
      <c r="H596">
        <v>4.9147781556573289E-2</v>
      </c>
      <c r="I596">
        <v>0.11397904988592411</v>
      </c>
    </row>
    <row r="597" spans="1:9">
      <c r="A597" s="705">
        <v>44698</v>
      </c>
      <c r="B597">
        <v>0.14655677374678033</v>
      </c>
      <c r="C597">
        <v>0.38247376318282611</v>
      </c>
      <c r="D597">
        <v>0.35226807739573096</v>
      </c>
      <c r="E597">
        <v>0.37594596196221519</v>
      </c>
      <c r="F597">
        <v>0.15111136676109416</v>
      </c>
      <c r="G597">
        <v>9.2087881092757229E-2</v>
      </c>
      <c r="H597">
        <v>4.5743073068412521E-2</v>
      </c>
      <c r="I597">
        <v>0.11450573050364277</v>
      </c>
    </row>
    <row r="598" spans="1:9">
      <c r="A598" s="705">
        <v>44699</v>
      </c>
      <c r="B598">
        <v>0.14707398469437027</v>
      </c>
      <c r="C598">
        <v>0.38309203097863187</v>
      </c>
      <c r="D598">
        <v>0.35295412000272219</v>
      </c>
      <c r="E598">
        <v>0.3751839089160367</v>
      </c>
      <c r="F598">
        <v>0.14824149234730521</v>
      </c>
      <c r="G598">
        <v>8.4035054025527023E-2</v>
      </c>
      <c r="H598">
        <v>3.9455427253068276E-2</v>
      </c>
      <c r="I598">
        <v>0.1150326601318552</v>
      </c>
    </row>
    <row r="599" spans="1:9">
      <c r="A599" s="705">
        <v>44700</v>
      </c>
      <c r="B599">
        <v>0.14773271019657064</v>
      </c>
      <c r="C599">
        <v>0.3837105752752128</v>
      </c>
      <c r="D599">
        <v>0.35364051065790481</v>
      </c>
      <c r="E599">
        <v>0.37706623617886281</v>
      </c>
      <c r="F599">
        <v>0.15110158637012439</v>
      </c>
      <c r="G599">
        <v>8.5518640014581981E-2</v>
      </c>
      <c r="H599">
        <v>4.0826228795890929E-2</v>
      </c>
      <c r="I599">
        <v>0.11555983888829147</v>
      </c>
    </row>
    <row r="600" spans="1:9">
      <c r="A600" s="705">
        <v>44701</v>
      </c>
      <c r="B600">
        <v>0.14833826274291018</v>
      </c>
      <c r="C600">
        <v>0.3843293961962253</v>
      </c>
      <c r="D600">
        <v>0.35432724953785311</v>
      </c>
      <c r="E600">
        <v>0.37838314670392803</v>
      </c>
      <c r="F600">
        <v>0.15190327870298992</v>
      </c>
      <c r="G600">
        <v>8.9647544075553531E-2</v>
      </c>
      <c r="H600">
        <v>4.8251053961432033E-2</v>
      </c>
      <c r="I600">
        <v>0.11608726689073734</v>
      </c>
    </row>
    <row r="601" spans="1:9">
      <c r="A601" s="705">
        <v>44704</v>
      </c>
      <c r="B601">
        <v>0.1489862133145039</v>
      </c>
      <c r="C601">
        <v>0.38494849386538088</v>
      </c>
      <c r="D601">
        <v>0.35501433681923134</v>
      </c>
      <c r="E601">
        <v>0.37969045718863481</v>
      </c>
      <c r="F601">
        <v>0.15308906452720672</v>
      </c>
      <c r="G601">
        <v>9.3920407823866681E-2</v>
      </c>
      <c r="H601">
        <v>4.4794721843181895E-2</v>
      </c>
      <c r="I601">
        <v>0.11661494425703456</v>
      </c>
    </row>
    <row r="602" spans="1:9">
      <c r="A602" s="705">
        <v>44705</v>
      </c>
      <c r="B602">
        <v>0.14953952712756968</v>
      </c>
      <c r="C602">
        <v>0.38556786840644652</v>
      </c>
      <c r="D602">
        <v>0.35570177267879277</v>
      </c>
      <c r="E602">
        <v>0.37682523040362037</v>
      </c>
      <c r="F602">
        <v>0.15074266137066838</v>
      </c>
      <c r="G602">
        <v>9.2713020168490479E-2</v>
      </c>
      <c r="H602">
        <v>3.4998351143168405E-2</v>
      </c>
      <c r="I602">
        <v>0.11714287110508037</v>
      </c>
    </row>
    <row r="603" spans="1:9">
      <c r="A603" s="705">
        <v>44706</v>
      </c>
      <c r="B603">
        <v>0.15017304902858641</v>
      </c>
      <c r="C603">
        <v>0.3861875199432443</v>
      </c>
      <c r="D603">
        <v>0.35638955729338084</v>
      </c>
      <c r="E603">
        <v>0.37789927606250617</v>
      </c>
      <c r="F603">
        <v>0.15449343827494499</v>
      </c>
      <c r="G603">
        <v>9.5201301901674418E-2</v>
      </c>
      <c r="H603">
        <v>3.4924146006144907E-2</v>
      </c>
      <c r="I603">
        <v>0.11767104755282776</v>
      </c>
    </row>
    <row r="604" spans="1:9">
      <c r="A604" s="705">
        <v>44707</v>
      </c>
      <c r="B604">
        <v>0.1507531593877498</v>
      </c>
      <c r="C604">
        <v>0.38680744859965199</v>
      </c>
      <c r="D604">
        <v>0.35707769083992824</v>
      </c>
      <c r="E604">
        <v>0.38122763869344611</v>
      </c>
      <c r="F604">
        <v>0.15776157031584082</v>
      </c>
      <c r="G604">
        <v>0.10093848643256087</v>
      </c>
      <c r="H604">
        <v>2.7050788682582816E-2</v>
      </c>
      <c r="I604">
        <v>0.11819947371828543</v>
      </c>
    </row>
    <row r="605" spans="1:9">
      <c r="A605" s="705">
        <v>44708</v>
      </c>
      <c r="B605">
        <v>0.15134375782089782</v>
      </c>
      <c r="C605">
        <v>0.38742765449960248</v>
      </c>
      <c r="D605">
        <v>0.35776617349545803</v>
      </c>
      <c r="E605">
        <v>0.38190871771665758</v>
      </c>
      <c r="F605">
        <v>0.15952948078025186</v>
      </c>
      <c r="G605">
        <v>0.1018369435109252</v>
      </c>
      <c r="H605">
        <v>2.4680718880018215E-2</v>
      </c>
      <c r="I605">
        <v>0.11872814971951806</v>
      </c>
    </row>
    <row r="606" spans="1:9">
      <c r="A606" s="705">
        <v>44711</v>
      </c>
      <c r="B606">
        <v>0.15192530151768691</v>
      </c>
      <c r="C606">
        <v>0.38804813776708413</v>
      </c>
      <c r="D606">
        <v>0.35845500543708253</v>
      </c>
      <c r="E606">
        <v>0.38010500511228607</v>
      </c>
      <c r="F606">
        <v>0.16036520269558174</v>
      </c>
      <c r="G606">
        <v>0.10036923134210096</v>
      </c>
      <c r="H606">
        <v>9.9463419076473158E-3</v>
      </c>
      <c r="I606">
        <v>0.11925707567464605</v>
      </c>
    </row>
    <row r="607" spans="1:9">
      <c r="A607" s="705">
        <v>44712</v>
      </c>
      <c r="B607">
        <v>0.15259447769424339</v>
      </c>
      <c r="C607">
        <v>0.38866889852614106</v>
      </c>
      <c r="D607">
        <v>0.35914418684200422</v>
      </c>
      <c r="E607">
        <v>0.38365476926410369</v>
      </c>
      <c r="F607">
        <v>0.15781466522265486</v>
      </c>
      <c r="G607">
        <v>9.9877845399187537E-2</v>
      </c>
      <c r="H607">
        <v>-1.2303741412722613E-2</v>
      </c>
      <c r="I607">
        <v>0.11978625170184576</v>
      </c>
    </row>
    <row r="608" spans="1:9">
      <c r="A608" s="705">
        <v>44713</v>
      </c>
      <c r="B608">
        <v>0.15341324767287223</v>
      </c>
      <c r="C608">
        <v>0.3894356417470155</v>
      </c>
      <c r="D608">
        <v>0.3598337178875155</v>
      </c>
      <c r="E608">
        <v>0.38412953778375436</v>
      </c>
      <c r="F608">
        <v>0.15768043189498049</v>
      </c>
      <c r="G608">
        <v>0.10004392183765209</v>
      </c>
      <c r="H608">
        <v>-1.9731172943211805E-2</v>
      </c>
      <c r="I608">
        <v>0.12031567791934927</v>
      </c>
    </row>
    <row r="609" spans="1:9">
      <c r="A609" s="705">
        <v>44714</v>
      </c>
      <c r="B609">
        <v>0.15395418526323223</v>
      </c>
      <c r="C609">
        <v>0.39020280831946597</v>
      </c>
      <c r="D609">
        <v>0.36052359875099849</v>
      </c>
      <c r="E609">
        <v>0.38412621412702763</v>
      </c>
      <c r="F609">
        <v>0.15928198345993416</v>
      </c>
      <c r="G609">
        <v>0.10456853493155105</v>
      </c>
      <c r="H609">
        <v>-8.0161027808333118E-3</v>
      </c>
      <c r="I609">
        <v>0.12084535444544464</v>
      </c>
    </row>
    <row r="610" spans="1:9">
      <c r="A610" s="705">
        <v>44715</v>
      </c>
      <c r="B610">
        <v>0.15432718792333477</v>
      </c>
      <c r="C610">
        <v>0.39097039847724302</v>
      </c>
      <c r="D610">
        <v>0.36121382960992543</v>
      </c>
      <c r="E610">
        <v>0.38652383633110965</v>
      </c>
      <c r="F610">
        <v>0.15690245967763516</v>
      </c>
      <c r="G610">
        <v>0.10111508583518924</v>
      </c>
      <c r="H610">
        <v>-3.6391704612252829E-2</v>
      </c>
      <c r="I610">
        <v>0.12137528139847564</v>
      </c>
    </row>
    <row r="611" spans="1:9">
      <c r="A611" s="705">
        <v>44718</v>
      </c>
      <c r="B611">
        <v>0.1549161694705139</v>
      </c>
      <c r="C611">
        <v>0.39173841245422603</v>
      </c>
      <c r="D611">
        <v>0.36190441064185852</v>
      </c>
      <c r="E611">
        <v>0.38802344394725696</v>
      </c>
      <c r="F611">
        <v>0.15604856504706444</v>
      </c>
      <c r="G611">
        <v>9.7549594591433531E-2</v>
      </c>
      <c r="H611">
        <v>-3.5031118355567492E-2</v>
      </c>
      <c r="I611">
        <v>0.12190545889684246</v>
      </c>
    </row>
    <row r="612" spans="1:9">
      <c r="A612" s="705">
        <v>44719</v>
      </c>
      <c r="B612">
        <v>0.15550881711084585</v>
      </c>
      <c r="C612">
        <v>0.39250685048442358</v>
      </c>
      <c r="D612">
        <v>0.3625953420244501</v>
      </c>
      <c r="E612">
        <v>0.38885471476855105</v>
      </c>
      <c r="F612">
        <v>0.15663356634763503</v>
      </c>
      <c r="G612">
        <v>9.7202074921325821E-2</v>
      </c>
      <c r="H612">
        <v>-3.2277356536578261E-2</v>
      </c>
      <c r="I612">
        <v>0.12243588705900077</v>
      </c>
    </row>
    <row r="613" spans="1:9">
      <c r="A613" s="705">
        <v>44720</v>
      </c>
      <c r="B613">
        <v>0.15607004847573314</v>
      </c>
      <c r="C613">
        <v>0.39327571280197349</v>
      </c>
      <c r="D613">
        <v>0.36328662393544287</v>
      </c>
      <c r="E613">
        <v>0.39228965773448699</v>
      </c>
      <c r="F613">
        <v>0.15861234713146644</v>
      </c>
      <c r="G613">
        <v>9.5028691577780489E-2</v>
      </c>
      <c r="H613">
        <v>-3.7253973616365843E-2</v>
      </c>
      <c r="I613">
        <v>0.12296656600346245</v>
      </c>
    </row>
    <row r="614" spans="1:9">
      <c r="A614" s="705">
        <v>44721</v>
      </c>
      <c r="B614">
        <v>0.15668061868150307</v>
      </c>
      <c r="C614">
        <v>0.39404499964114281</v>
      </c>
      <c r="D614">
        <v>0.36397825655266924</v>
      </c>
      <c r="E614">
        <v>0.39667229458164255</v>
      </c>
      <c r="F614">
        <v>0.15909448622214839</v>
      </c>
      <c r="G614">
        <v>9.3060528877304316E-2</v>
      </c>
      <c r="H614">
        <v>-5.2520426795079844E-2</v>
      </c>
      <c r="I614">
        <v>0.12349749584879555</v>
      </c>
    </row>
    <row r="615" spans="1:9">
      <c r="A615" s="705">
        <v>44722</v>
      </c>
      <c r="B615">
        <v>0.15725443944706963</v>
      </c>
      <c r="C615">
        <v>0.39481471123632828</v>
      </c>
      <c r="D615">
        <v>0.36467024005405224</v>
      </c>
      <c r="E615">
        <v>0.40293287835833924</v>
      </c>
      <c r="F615">
        <v>0.15488712004975524</v>
      </c>
      <c r="G615">
        <v>8.7350167555636959E-2</v>
      </c>
      <c r="H615">
        <v>-5.1572999029279587E-2</v>
      </c>
      <c r="I615">
        <v>0.12402867671362383</v>
      </c>
    </row>
    <row r="616" spans="1:9">
      <c r="A616" s="705">
        <v>44725</v>
      </c>
      <c r="B616">
        <v>0.15787459601436238</v>
      </c>
      <c r="C616">
        <v>0.39558484782205561</v>
      </c>
      <c r="D616">
        <v>0.36536257461760502</v>
      </c>
      <c r="E616">
        <v>0.41135472406713469</v>
      </c>
      <c r="F616">
        <v>0.151112171915051</v>
      </c>
      <c r="G616">
        <v>7.9050010450218755E-2</v>
      </c>
      <c r="H616">
        <v>-4.416755848584264E-2</v>
      </c>
      <c r="I616">
        <v>0.12456010871662748</v>
      </c>
    </row>
    <row r="617" spans="1:9">
      <c r="A617" s="705">
        <v>44726</v>
      </c>
      <c r="B617">
        <v>0.15851016170549315</v>
      </c>
      <c r="C617">
        <v>0.39635540963297999</v>
      </c>
      <c r="D617">
        <v>0.36605526042143088</v>
      </c>
      <c r="E617">
        <v>0.4092485525108398</v>
      </c>
      <c r="F617">
        <v>0.15204126346305502</v>
      </c>
      <c r="G617">
        <v>7.7770599454320521E-2</v>
      </c>
      <c r="H617">
        <v>-4.7027209972394068E-2</v>
      </c>
      <c r="I617">
        <v>0.12509179197654285</v>
      </c>
    </row>
    <row r="618" spans="1:9">
      <c r="A618" s="705">
        <v>44727</v>
      </c>
      <c r="B618">
        <v>0.15911064127376195</v>
      </c>
      <c r="C618">
        <v>0.39712639690388651</v>
      </c>
      <c r="D618">
        <v>0.36674829764372374</v>
      </c>
      <c r="E618">
        <v>0.40931020303861998</v>
      </c>
      <c r="F618">
        <v>0.15556954206943807</v>
      </c>
      <c r="G618">
        <v>8.4291142068170233E-2</v>
      </c>
      <c r="H618">
        <v>-5.2571977295053585E-2</v>
      </c>
      <c r="I618">
        <v>0.12562372661216203</v>
      </c>
    </row>
    <row r="619" spans="1:9">
      <c r="A619" s="705">
        <v>44729</v>
      </c>
      <c r="B619">
        <v>0.15970924572360601</v>
      </c>
      <c r="C619">
        <v>0.39789780986968992</v>
      </c>
      <c r="D619">
        <v>0.36744168646276787</v>
      </c>
      <c r="E619">
        <v>0.40517918478877046</v>
      </c>
      <c r="F619">
        <v>0.15644755430859991</v>
      </c>
      <c r="G619">
        <v>7.7749984009743756E-2</v>
      </c>
      <c r="H619">
        <v>-6.6121616688113338E-2</v>
      </c>
      <c r="I619">
        <v>0.12617570423587887</v>
      </c>
    </row>
    <row r="620" spans="1:9">
      <c r="A620" s="705">
        <v>44732</v>
      </c>
      <c r="B620">
        <v>0.16031946694487931</v>
      </c>
      <c r="C620">
        <v>0.3986696487654342</v>
      </c>
      <c r="D620">
        <v>0.36813542705693769</v>
      </c>
      <c r="E620">
        <v>0.40615167820495479</v>
      </c>
      <c r="F620">
        <v>0.15507846400159431</v>
      </c>
      <c r="G620">
        <v>7.559989187243854E-2</v>
      </c>
      <c r="H620">
        <v>-6.0747244657847643E-2</v>
      </c>
      <c r="I620">
        <v>0.12672795253556823</v>
      </c>
    </row>
    <row r="621" spans="1:9">
      <c r="A621" s="705">
        <v>44733</v>
      </c>
      <c r="B621">
        <v>0.16097220696343162</v>
      </c>
      <c r="C621">
        <v>0.39944191382629368</v>
      </c>
      <c r="D621">
        <v>0.36882951960469845</v>
      </c>
      <c r="E621">
        <v>0.40696770375629021</v>
      </c>
      <c r="F621">
        <v>0.15671598862884406</v>
      </c>
      <c r="G621">
        <v>7.5727637386730606E-2</v>
      </c>
      <c r="H621">
        <v>-5.9932471636322537E-2</v>
      </c>
      <c r="I621">
        <v>0.12728047164396306</v>
      </c>
    </row>
    <row r="622" spans="1:9">
      <c r="A622" s="705">
        <v>44734</v>
      </c>
      <c r="B622">
        <v>0.1616353241906352</v>
      </c>
      <c r="C622">
        <v>0.40021460528757213</v>
      </c>
      <c r="D622">
        <v>0.36952396428460599</v>
      </c>
      <c r="E622">
        <v>0.40418757837014008</v>
      </c>
      <c r="F622">
        <v>0.15774294985369153</v>
      </c>
      <c r="G622">
        <v>7.5021179803540505E-2</v>
      </c>
      <c r="H622">
        <v>-6.3077956494829612E-2</v>
      </c>
      <c r="I622">
        <v>0.12783326169386111</v>
      </c>
    </row>
    <row r="623" spans="1:9">
      <c r="A623" s="705">
        <v>44735</v>
      </c>
      <c r="B623">
        <v>0.16231810668971081</v>
      </c>
      <c r="C623">
        <v>0.40098772338470323</v>
      </c>
      <c r="D623">
        <v>0.37021876127530651</v>
      </c>
      <c r="E623">
        <v>0.4031197317609625</v>
      </c>
      <c r="F623">
        <v>0.16075924741038317</v>
      </c>
      <c r="G623">
        <v>7.2652648176337875E-2</v>
      </c>
      <c r="H623">
        <v>-5.6560567892528835E-2</v>
      </c>
      <c r="I623">
        <v>0.12838632281812523</v>
      </c>
    </row>
    <row r="624" spans="1:9">
      <c r="A624" s="705">
        <v>44736</v>
      </c>
      <c r="B624">
        <v>0.16294344040197029</v>
      </c>
      <c r="C624">
        <v>0.40176126835325099</v>
      </c>
      <c r="D624">
        <v>0.37091391075553681</v>
      </c>
      <c r="E624">
        <v>0.40164594026191947</v>
      </c>
      <c r="F624">
        <v>0.16072783750718767</v>
      </c>
      <c r="G624">
        <v>7.3914954775526676E-2</v>
      </c>
      <c r="H624">
        <v>-3.5176526796144802E-2</v>
      </c>
      <c r="I624">
        <v>0.12893965514968353</v>
      </c>
    </row>
    <row r="625" spans="1:9">
      <c r="A625" s="705">
        <v>44739</v>
      </c>
      <c r="B625">
        <v>0.16360984162276671</v>
      </c>
      <c r="C625">
        <v>0.40253524042890931</v>
      </c>
      <c r="D625">
        <v>0.37160941290412453</v>
      </c>
      <c r="E625">
        <v>0.40183814649553917</v>
      </c>
      <c r="F625">
        <v>0.16195104743518463</v>
      </c>
      <c r="G625">
        <v>7.7136899266308623E-2</v>
      </c>
      <c r="H625">
        <v>-3.968556578272231E-2</v>
      </c>
      <c r="I625">
        <v>0.12949325882152918</v>
      </c>
    </row>
    <row r="626" spans="1:9">
      <c r="A626" s="705">
        <v>44740</v>
      </c>
      <c r="B626">
        <v>0.16418502921899725</v>
      </c>
      <c r="C626">
        <v>0.40330963984750201</v>
      </c>
      <c r="D626">
        <v>0.37230526789998808</v>
      </c>
      <c r="E626">
        <v>0.40166105386436501</v>
      </c>
      <c r="F626">
        <v>0.16486698607121153</v>
      </c>
      <c r="G626">
        <v>7.6163835016899606E-2</v>
      </c>
      <c r="H626">
        <v>-5.9811385467037237E-2</v>
      </c>
      <c r="I626">
        <v>0.13004713396672085</v>
      </c>
    </row>
    <row r="627" spans="1:9">
      <c r="A627" s="705">
        <v>44741</v>
      </c>
      <c r="B627">
        <v>0.16480933590487967</v>
      </c>
      <c r="C627">
        <v>0.40408446684498345</v>
      </c>
      <c r="D627">
        <v>0.37300147592213628</v>
      </c>
      <c r="E627">
        <v>0.40105799883189652</v>
      </c>
      <c r="F627">
        <v>0.16489104601048443</v>
      </c>
      <c r="G627">
        <v>7.5318047890415407E-2</v>
      </c>
      <c r="H627">
        <v>-5.9025056807341825E-2</v>
      </c>
      <c r="I627">
        <v>0.13060128071838206</v>
      </c>
    </row>
    <row r="628" spans="1:9">
      <c r="A628" s="705">
        <v>44742</v>
      </c>
      <c r="B628">
        <v>0.16539624096382166</v>
      </c>
      <c r="C628">
        <v>0.40485972165743811</v>
      </c>
      <c r="D628">
        <v>0.3736980371496692</v>
      </c>
      <c r="E628">
        <v>0.40004860697218714</v>
      </c>
      <c r="F628">
        <v>0.16519727268271089</v>
      </c>
      <c r="G628">
        <v>7.4946076129129402E-2</v>
      </c>
      <c r="H628">
        <v>-6.3912696257469204E-2</v>
      </c>
      <c r="I628">
        <v>0.13115569920970183</v>
      </c>
    </row>
    <row r="629" spans="1:9">
      <c r="A629" s="705">
        <v>44743</v>
      </c>
      <c r="B629">
        <v>0.16599813782736628</v>
      </c>
      <c r="C629">
        <v>0.40473197260326543</v>
      </c>
      <c r="D629">
        <v>0.37439495176177773</v>
      </c>
      <c r="E629">
        <v>0.40001318160823485</v>
      </c>
      <c r="F629">
        <v>0.1660438791043255</v>
      </c>
      <c r="G629">
        <v>7.7189444816532227E-2</v>
      </c>
      <c r="H629">
        <v>-7.7410038361342193E-2</v>
      </c>
      <c r="I629">
        <v>0.13171038957393444</v>
      </c>
    </row>
    <row r="630" spans="1:9">
      <c r="A630" s="705">
        <v>44746</v>
      </c>
      <c r="B630">
        <v>0.16659572856984739</v>
      </c>
      <c r="C630">
        <v>0.40460423516578348</v>
      </c>
      <c r="D630">
        <v>0.37509221993774333</v>
      </c>
      <c r="E630">
        <v>0.40011510865754563</v>
      </c>
      <c r="F630">
        <v>0.16713570549309376</v>
      </c>
      <c r="G630">
        <v>7.6446895442087381E-2</v>
      </c>
      <c r="H630">
        <v>-7.2465501669853993E-2</v>
      </c>
      <c r="I630">
        <v>0.1322653519443997</v>
      </c>
    </row>
    <row r="631" spans="1:9">
      <c r="A631" s="705">
        <v>44747</v>
      </c>
      <c r="B631">
        <v>0.1671551452723159</v>
      </c>
      <c r="C631">
        <v>0.40447650934393575</v>
      </c>
      <c r="D631">
        <v>0.37578984185693876</v>
      </c>
      <c r="E631">
        <v>0.3976644084050962</v>
      </c>
      <c r="F631">
        <v>0.16815481683994982</v>
      </c>
      <c r="G631">
        <v>7.4346139755807839E-2</v>
      </c>
      <c r="H631">
        <v>-7.0415135004331941E-2</v>
      </c>
      <c r="I631">
        <v>0.13282058645448247</v>
      </c>
    </row>
    <row r="632" spans="1:9">
      <c r="A632" s="705">
        <v>44748</v>
      </c>
      <c r="B632">
        <v>0.16784031428180901</v>
      </c>
      <c r="C632">
        <v>0.40434879513666622</v>
      </c>
      <c r="D632">
        <v>0.37648781769882755</v>
      </c>
      <c r="E632">
        <v>0.39804269555659211</v>
      </c>
      <c r="F632">
        <v>0.16567309156787657</v>
      </c>
      <c r="G632">
        <v>7.6292295135745647E-2</v>
      </c>
      <c r="H632">
        <v>-5.8997748227804014E-2</v>
      </c>
      <c r="I632">
        <v>0.13337609323763333</v>
      </c>
    </row>
    <row r="633" spans="1:9">
      <c r="A633" s="705">
        <v>44749</v>
      </c>
      <c r="B633">
        <v>0.16841096481889939</v>
      </c>
      <c r="C633">
        <v>0.4042210925429186</v>
      </c>
      <c r="D633">
        <v>0.37718614764296432</v>
      </c>
      <c r="E633">
        <v>0.40384161990747525</v>
      </c>
      <c r="F633">
        <v>0.16851308462261638</v>
      </c>
      <c r="G633">
        <v>8.3010236529842407E-2</v>
      </c>
      <c r="H633">
        <v>-5.3957492834413645E-2</v>
      </c>
      <c r="I633">
        <v>0.13393187242736815</v>
      </c>
    </row>
    <row r="634" spans="1:9">
      <c r="A634" s="705">
        <v>44750</v>
      </c>
      <c r="B634">
        <v>0.16903819351494787</v>
      </c>
      <c r="C634">
        <v>0.40409340156163687</v>
      </c>
      <c r="D634">
        <v>0.37788483186899491</v>
      </c>
      <c r="E634">
        <v>0.40338381982651361</v>
      </c>
      <c r="F634">
        <v>0.16780261669386265</v>
      </c>
      <c r="G634">
        <v>8.3840787248490534E-2</v>
      </c>
      <c r="H634">
        <v>-5.0916034205059635E-2</v>
      </c>
      <c r="I634">
        <v>0.13448792415726807</v>
      </c>
    </row>
    <row r="635" spans="1:9">
      <c r="A635" s="705">
        <v>44753</v>
      </c>
      <c r="B635">
        <v>0.16968525406209012</v>
      </c>
      <c r="C635">
        <v>0.40396572219176496</v>
      </c>
      <c r="D635">
        <v>0.37858387055665621</v>
      </c>
      <c r="E635">
        <v>0.40277281713694824</v>
      </c>
      <c r="F635">
        <v>0.16687768920523394</v>
      </c>
      <c r="G635">
        <v>7.6940005252818633E-2</v>
      </c>
      <c r="H635">
        <v>-5.2665230070176206E-2</v>
      </c>
      <c r="I635">
        <v>0.13504424856098018</v>
      </c>
    </row>
    <row r="636" spans="1:9">
      <c r="A636" s="705">
        <v>44754</v>
      </c>
      <c r="B636">
        <v>0.17027774007676144</v>
      </c>
      <c r="C636">
        <v>0.40383805443224707</v>
      </c>
      <c r="D636">
        <v>0.37928326388577638</v>
      </c>
      <c r="E636">
        <v>0.40160228745641602</v>
      </c>
      <c r="F636">
        <v>0.16587575668964494</v>
      </c>
      <c r="G636">
        <v>7.7912908932527891E-2</v>
      </c>
      <c r="H636">
        <v>-4.3596893024891004E-2</v>
      </c>
      <c r="I636">
        <v>0.13560084577221687</v>
      </c>
    </row>
    <row r="637" spans="1:9">
      <c r="A637" s="705">
        <v>44755</v>
      </c>
      <c r="B637">
        <v>0.17089278415820042</v>
      </c>
      <c r="C637">
        <v>0.40371039828202759</v>
      </c>
      <c r="D637">
        <v>0.37998301203627483</v>
      </c>
      <c r="E637">
        <v>0.4043042698928665</v>
      </c>
      <c r="F637">
        <v>0.16676048709048907</v>
      </c>
      <c r="G637">
        <v>7.729006180426512E-2</v>
      </c>
      <c r="H637">
        <v>-4.911292208737128E-2</v>
      </c>
      <c r="I637">
        <v>0.13615771592475601</v>
      </c>
    </row>
    <row r="638" spans="1:9">
      <c r="A638" s="705">
        <v>44756</v>
      </c>
      <c r="B638">
        <v>0.17147897030138903</v>
      </c>
      <c r="C638">
        <v>0.4035827537400507</v>
      </c>
      <c r="D638">
        <v>0.380683115188162</v>
      </c>
      <c r="E638">
        <v>0.40713911292954541</v>
      </c>
      <c r="F638">
        <v>0.16791816547960559</v>
      </c>
      <c r="G638">
        <v>7.3467523225414499E-2</v>
      </c>
      <c r="H638">
        <v>-3.6230978923163737E-2</v>
      </c>
      <c r="I638">
        <v>0.13671485915244119</v>
      </c>
    </row>
    <row r="639" spans="1:9">
      <c r="A639" s="705">
        <v>44757</v>
      </c>
      <c r="B639">
        <v>0.17206276202530213</v>
      </c>
      <c r="C639">
        <v>0.4034551208052608</v>
      </c>
      <c r="D639">
        <v>0.38138357352153962</v>
      </c>
      <c r="E639">
        <v>0.40336199624228075</v>
      </c>
      <c r="F639">
        <v>0.16929084233810476</v>
      </c>
      <c r="G639">
        <v>7.5340434176333515E-2</v>
      </c>
      <c r="H639">
        <v>-2.2670779579590739E-2</v>
      </c>
      <c r="I639">
        <v>0.13727227558918154</v>
      </c>
    </row>
    <row r="640" spans="1:9">
      <c r="A640" s="705">
        <v>44760</v>
      </c>
      <c r="B640">
        <v>0.17272937678907829</v>
      </c>
      <c r="C640">
        <v>0.40332749947660229</v>
      </c>
      <c r="D640">
        <v>0.38208438721660132</v>
      </c>
      <c r="E640">
        <v>0.40149065732061073</v>
      </c>
      <c r="F640">
        <v>0.17038726671392279</v>
      </c>
      <c r="G640">
        <v>7.7026036032809886E-2</v>
      </c>
      <c r="H640">
        <v>-2.2616226548684559E-2</v>
      </c>
      <c r="I640">
        <v>0.13782996536895187</v>
      </c>
    </row>
    <row r="641" spans="1:9">
      <c r="A641" s="705">
        <v>44761</v>
      </c>
      <c r="B641">
        <v>0.17334600592519211</v>
      </c>
      <c r="C641">
        <v>0.40319988975302001</v>
      </c>
      <c r="D641">
        <v>0.38278555645363155</v>
      </c>
      <c r="E641">
        <v>0.3992609339050377</v>
      </c>
      <c r="F641">
        <v>0.17058492666446901</v>
      </c>
      <c r="G641">
        <v>8.0750918551804718E-2</v>
      </c>
      <c r="H641">
        <v>-2.2999960761817539E-2</v>
      </c>
      <c r="I641">
        <v>0.13838792862579297</v>
      </c>
    </row>
    <row r="642" spans="1:9">
      <c r="A642" s="705">
        <v>44762</v>
      </c>
      <c r="B642">
        <v>0.17406099416945042</v>
      </c>
      <c r="C642">
        <v>0.40307229163345859</v>
      </c>
      <c r="D642">
        <v>0.38348708141300669</v>
      </c>
      <c r="E642">
        <v>0.4014115303994934</v>
      </c>
      <c r="F642">
        <v>0.17291784443556923</v>
      </c>
      <c r="G642">
        <v>8.4622746483663525E-2</v>
      </c>
      <c r="H642">
        <v>-1.3951867817267316E-2</v>
      </c>
      <c r="I642">
        <v>0.13894616549381089</v>
      </c>
    </row>
    <row r="643" spans="1:9">
      <c r="A643" s="705">
        <v>44763</v>
      </c>
      <c r="B643">
        <v>0.17470240305632712</v>
      </c>
      <c r="C643">
        <v>0.40294470511686264</v>
      </c>
      <c r="D643">
        <v>0.38418896227519439</v>
      </c>
      <c r="E643">
        <v>0.39837148950462797</v>
      </c>
      <c r="F643">
        <v>0.17279723612309739</v>
      </c>
      <c r="G643">
        <v>8.5601253976548275E-2</v>
      </c>
      <c r="H643">
        <v>-6.6952948095211351E-3</v>
      </c>
      <c r="I643">
        <v>0.13950467610717787</v>
      </c>
    </row>
    <row r="644" spans="1:9">
      <c r="A644" s="705">
        <v>44764</v>
      </c>
      <c r="B644">
        <v>0.17534805644684215</v>
      </c>
      <c r="C644">
        <v>0.40281713020217724</v>
      </c>
      <c r="D644">
        <v>0.38489119922075377</v>
      </c>
      <c r="E644">
        <v>0.39755078152623669</v>
      </c>
      <c r="F644">
        <v>0.17506278847727264</v>
      </c>
      <c r="G644">
        <v>8.5393705475925508E-2</v>
      </c>
      <c r="H644">
        <v>9.6455893726994368E-3</v>
      </c>
      <c r="I644">
        <v>0.14006346060013164</v>
      </c>
    </row>
    <row r="645" spans="1:9">
      <c r="A645" s="705">
        <v>44767</v>
      </c>
      <c r="B645">
        <v>0.17593822402934522</v>
      </c>
      <c r="C645">
        <v>0.40268956688834745</v>
      </c>
      <c r="D645">
        <v>0.38559379243033565</v>
      </c>
      <c r="E645">
        <v>0.39859488425821543</v>
      </c>
      <c r="F645">
        <v>0.17445531650528179</v>
      </c>
      <c r="G645">
        <v>8.6220291820870987E-2</v>
      </c>
      <c r="H645">
        <v>1.2175156011531518E-2</v>
      </c>
      <c r="I645">
        <v>0.1406225191069761</v>
      </c>
    </row>
    <row r="646" spans="1:9">
      <c r="A646" s="705">
        <v>44768</v>
      </c>
      <c r="B646">
        <v>0.1765866200833428</v>
      </c>
      <c r="C646">
        <v>0.40256201517431833</v>
      </c>
      <c r="D646">
        <v>0.38629674208468257</v>
      </c>
      <c r="E646">
        <v>0.40108716993144955</v>
      </c>
      <c r="F646">
        <v>0.1741794207901548</v>
      </c>
      <c r="G646">
        <v>8.5210931855147054E-2</v>
      </c>
      <c r="H646">
        <v>2.6168602376086314E-2</v>
      </c>
      <c r="I646">
        <v>0.14118185176208042</v>
      </c>
    </row>
    <row r="647" spans="1:9">
      <c r="A647" s="705">
        <v>44769</v>
      </c>
      <c r="B647">
        <v>0.17722318062556197</v>
      </c>
      <c r="C647">
        <v>0.40243447505903496</v>
      </c>
      <c r="D647">
        <v>0.38700004836462876</v>
      </c>
      <c r="E647">
        <v>0.40020661062954122</v>
      </c>
      <c r="F647">
        <v>0.17795753895167077</v>
      </c>
      <c r="G647">
        <v>9.2348596618043732E-2</v>
      </c>
      <c r="H647">
        <v>3.3561762172181098E-2</v>
      </c>
      <c r="I647">
        <v>0.14174145869988042</v>
      </c>
    </row>
    <row r="648" spans="1:9">
      <c r="A648" s="705">
        <v>44770</v>
      </c>
      <c r="B648">
        <v>0.17793495701773487</v>
      </c>
      <c r="C648">
        <v>0.40230694654144283</v>
      </c>
      <c r="D648">
        <v>0.38770371145110016</v>
      </c>
      <c r="E648">
        <v>0.39886616101052574</v>
      </c>
      <c r="F648">
        <v>0.17881175088645107</v>
      </c>
      <c r="G648">
        <v>9.605139255591566E-2</v>
      </c>
      <c r="H648">
        <v>4.7853564102832813E-2</v>
      </c>
      <c r="I648">
        <v>0.14230134005487716</v>
      </c>
    </row>
    <row r="649" spans="1:9">
      <c r="A649" s="705">
        <v>44771</v>
      </c>
      <c r="B649">
        <v>0.17860555411158563</v>
      </c>
      <c r="C649">
        <v>0.40217942962048703</v>
      </c>
      <c r="D649">
        <v>0.38840773152511443</v>
      </c>
      <c r="E649">
        <v>0.39817616698255121</v>
      </c>
      <c r="F649">
        <v>0.18118446308741176</v>
      </c>
      <c r="G649">
        <v>9.8832347004156773E-2</v>
      </c>
      <c r="H649">
        <v>4.5651627308967546E-2</v>
      </c>
      <c r="I649">
        <v>0.14286149596163811</v>
      </c>
    </row>
    <row r="650" spans="1:9">
      <c r="A650" s="705">
        <v>44774</v>
      </c>
      <c r="B650">
        <v>0.17925348959101073</v>
      </c>
      <c r="C650">
        <v>0.40228767604207238</v>
      </c>
      <c r="D650">
        <v>0.38911210876778113</v>
      </c>
      <c r="E650">
        <v>0.39796342507536298</v>
      </c>
      <c r="F650">
        <v>0.18293318423274996</v>
      </c>
      <c r="G650">
        <v>9.7235203017118632E-2</v>
      </c>
      <c r="H650">
        <v>6.6891922699434003E-2</v>
      </c>
      <c r="I650">
        <v>0.14342192655479646</v>
      </c>
    </row>
    <row r="651" spans="1:9">
      <c r="A651" s="705">
        <v>44775</v>
      </c>
      <c r="B651">
        <v>0.17988751811749304</v>
      </c>
      <c r="C651">
        <v>0.40239593082014014</v>
      </c>
      <c r="D651">
        <v>0.38981684336030176</v>
      </c>
      <c r="E651">
        <v>0.39954451768226185</v>
      </c>
      <c r="F651">
        <v>0.18460451306814241</v>
      </c>
      <c r="G651">
        <v>9.9888321799581847E-2</v>
      </c>
      <c r="H651">
        <v>6.814965982564436E-2</v>
      </c>
      <c r="I651">
        <v>0.14398263196905159</v>
      </c>
    </row>
    <row r="652" spans="1:9">
      <c r="A652" s="705">
        <v>44776</v>
      </c>
      <c r="B652">
        <v>0.18049569272709487</v>
      </c>
      <c r="C652">
        <v>0.40250419395533554</v>
      </c>
      <c r="D652">
        <v>0.39052193548396974</v>
      </c>
      <c r="E652">
        <v>0.40354573798773141</v>
      </c>
      <c r="F652">
        <v>0.18687352886213815</v>
      </c>
      <c r="G652">
        <v>0.10551062189559945</v>
      </c>
      <c r="H652">
        <v>7.770692112187394E-2</v>
      </c>
      <c r="I652">
        <v>0.14454361233916879</v>
      </c>
    </row>
    <row r="653" spans="1:9">
      <c r="A653" s="705">
        <v>44777</v>
      </c>
      <c r="B653">
        <v>0.18117982169171065</v>
      </c>
      <c r="C653">
        <v>0.40261246544830365</v>
      </c>
      <c r="D653">
        <v>0.39122738532017021</v>
      </c>
      <c r="E653">
        <v>0.4024970003399766</v>
      </c>
      <c r="F653">
        <v>0.18587023844252393</v>
      </c>
      <c r="G653">
        <v>0.11452113264735053</v>
      </c>
      <c r="H653">
        <v>7.9329730950481459E-2</v>
      </c>
      <c r="I653">
        <v>0.1451249035762181</v>
      </c>
    </row>
    <row r="654" spans="1:9">
      <c r="A654" s="705">
        <v>44778</v>
      </c>
      <c r="B654">
        <v>0.18182738432834755</v>
      </c>
      <c r="C654">
        <v>0.40272074529968971</v>
      </c>
      <c r="D654">
        <v>0.39193319305038066</v>
      </c>
      <c r="E654">
        <v>0.40729797770848153</v>
      </c>
      <c r="F654">
        <v>0.187393596959603</v>
      </c>
      <c r="G654">
        <v>0.11630118175078041</v>
      </c>
      <c r="H654">
        <v>7.8783397074318806E-2</v>
      </c>
      <c r="I654">
        <v>0.14570649003967784</v>
      </c>
    </row>
    <row r="655" spans="1:9">
      <c r="A655" s="705">
        <v>44781</v>
      </c>
      <c r="B655">
        <v>0.18252216537405785</v>
      </c>
      <c r="C655">
        <v>0.40282903351013877</v>
      </c>
      <c r="D655">
        <v>0.39263935885617052</v>
      </c>
      <c r="E655">
        <v>0.40888193473745837</v>
      </c>
      <c r="F655">
        <v>0.1904917230122305</v>
      </c>
      <c r="G655">
        <v>0.12088502612317775</v>
      </c>
      <c r="H655">
        <v>5.9780727284715729E-2</v>
      </c>
      <c r="I655">
        <v>0.14628837187948784</v>
      </c>
    </row>
    <row r="656" spans="1:9">
      <c r="A656" s="705">
        <v>44782</v>
      </c>
      <c r="B656">
        <v>0.18317733407257197</v>
      </c>
      <c r="C656">
        <v>0.40293733008029631</v>
      </c>
      <c r="D656">
        <v>0.39334588291920114</v>
      </c>
      <c r="E656">
        <v>0.41024993835615309</v>
      </c>
      <c r="F656">
        <v>0.18815348806345877</v>
      </c>
      <c r="G656">
        <v>0.11989011997535259</v>
      </c>
      <c r="H656">
        <v>5.2495607533952438E-2</v>
      </c>
      <c r="I656">
        <v>0.14687054924566367</v>
      </c>
    </row>
    <row r="657" spans="1:9">
      <c r="A657" s="705">
        <v>44783</v>
      </c>
      <c r="B657">
        <v>0.18384457885022165</v>
      </c>
      <c r="C657">
        <v>0.40304563501080781</v>
      </c>
      <c r="D657">
        <v>0.39405276542122647</v>
      </c>
      <c r="E657">
        <v>0.40548230315141764</v>
      </c>
      <c r="F657">
        <v>0.18911102068432117</v>
      </c>
      <c r="G657">
        <v>0.12550952148364769</v>
      </c>
      <c r="H657">
        <v>7.5730639460751981E-2</v>
      </c>
      <c r="I657">
        <v>0.14745302228829771</v>
      </c>
    </row>
    <row r="658" spans="1:9">
      <c r="A658" s="705">
        <v>44784</v>
      </c>
      <c r="B658">
        <v>0.18455866840896307</v>
      </c>
      <c r="C658">
        <v>0.40315394830231854</v>
      </c>
      <c r="D658">
        <v>0.39476000654409238</v>
      </c>
      <c r="E658">
        <v>0.40320743032724815</v>
      </c>
      <c r="F658">
        <v>0.18781999485832612</v>
      </c>
      <c r="G658">
        <v>0.12182300748196262</v>
      </c>
      <c r="H658">
        <v>7.6359662625079983E-2</v>
      </c>
      <c r="I658">
        <v>0.14803579115755805</v>
      </c>
    </row>
    <row r="659" spans="1:9">
      <c r="A659" s="705">
        <v>44785</v>
      </c>
      <c r="B659">
        <v>0.18517687368057567</v>
      </c>
      <c r="C659">
        <v>0.40326226995547398</v>
      </c>
      <c r="D659">
        <v>0.39546760646973689</v>
      </c>
      <c r="E659">
        <v>0.40364948171725823</v>
      </c>
      <c r="F659">
        <v>0.1946954426302665</v>
      </c>
      <c r="G659">
        <v>0.1305008853555516</v>
      </c>
      <c r="H659">
        <v>8.3458954275138719E-2</v>
      </c>
      <c r="I659">
        <v>0.14861885600368918</v>
      </c>
    </row>
    <row r="660" spans="1:9">
      <c r="A660" s="705">
        <v>44788</v>
      </c>
      <c r="B660">
        <v>0.18584620475375169</v>
      </c>
      <c r="C660">
        <v>0.40337059997091962</v>
      </c>
      <c r="D660">
        <v>0.39617556538019061</v>
      </c>
      <c r="E660">
        <v>0.40613841965434472</v>
      </c>
      <c r="F660">
        <v>0.19639052321724426</v>
      </c>
      <c r="G660">
        <v>0.13268029837759299</v>
      </c>
      <c r="H660">
        <v>7.4466425782258261E-2</v>
      </c>
      <c r="I660">
        <v>0.14920221697701197</v>
      </c>
    </row>
    <row r="661" spans="1:9">
      <c r="A661" s="705">
        <v>44789</v>
      </c>
      <c r="B661">
        <v>0.18648371441797806</v>
      </c>
      <c r="C661">
        <v>0.40347893834930115</v>
      </c>
      <c r="D661">
        <v>0.3968838834575763</v>
      </c>
      <c r="E661">
        <v>0.40798488816893963</v>
      </c>
      <c r="F661">
        <v>0.1961743704004415</v>
      </c>
      <c r="G661">
        <v>0.1325636177027989</v>
      </c>
      <c r="H661">
        <v>7.5533625152034434E-2</v>
      </c>
      <c r="I661">
        <v>0.14978587422792367</v>
      </c>
    </row>
    <row r="662" spans="1:9">
      <c r="A662" s="705">
        <v>44790</v>
      </c>
      <c r="B662">
        <v>0.18713115839288275</v>
      </c>
      <c r="C662">
        <v>0.40358728509126407</v>
      </c>
      <c r="D662">
        <v>0.3975925608841091</v>
      </c>
      <c r="E662">
        <v>0.4109733860544027</v>
      </c>
      <c r="F662">
        <v>0.19937491623047254</v>
      </c>
      <c r="G662">
        <v>0.1352959691793163</v>
      </c>
      <c r="H662">
        <v>5.8096554762367969E-2</v>
      </c>
      <c r="I662">
        <v>0.15036982790689768</v>
      </c>
    </row>
    <row r="663" spans="1:9">
      <c r="A663" s="705">
        <v>44791</v>
      </c>
      <c r="B663">
        <v>0.18782567254291438</v>
      </c>
      <c r="C663">
        <v>0.40369564019745385</v>
      </c>
      <c r="D663">
        <v>0.39830159784209673</v>
      </c>
      <c r="E663">
        <v>0.41609386805707427</v>
      </c>
      <c r="F663">
        <v>0.20252329117468282</v>
      </c>
      <c r="G663">
        <v>0.13615992224988105</v>
      </c>
      <c r="H663">
        <v>5.4142234051119287E-2</v>
      </c>
      <c r="I663">
        <v>0.15095407816448425</v>
      </c>
    </row>
    <row r="664" spans="1:9">
      <c r="A664" s="705">
        <v>44792</v>
      </c>
      <c r="B664">
        <v>0.18844753725833052</v>
      </c>
      <c r="C664">
        <v>0.40380400366851643</v>
      </c>
      <c r="D664">
        <v>0.39901099451393951</v>
      </c>
      <c r="E664">
        <v>0.42041100919390506</v>
      </c>
      <c r="F664">
        <v>0.20208955003760032</v>
      </c>
      <c r="G664">
        <v>0.13114383803810159</v>
      </c>
      <c r="H664">
        <v>5.7629165850793029E-2</v>
      </c>
      <c r="I664">
        <v>0.15153862515130978</v>
      </c>
    </row>
    <row r="665" spans="1:9">
      <c r="A665" s="705">
        <v>44795</v>
      </c>
      <c r="B665">
        <v>0.18906963631831863</v>
      </c>
      <c r="C665">
        <v>0.40391237550509751</v>
      </c>
      <c r="D665">
        <v>0.3997207510821299</v>
      </c>
      <c r="E665">
        <v>0.42742173226975355</v>
      </c>
      <c r="F665">
        <v>0.20159236729597008</v>
      </c>
      <c r="G665">
        <v>0.12912366230521499</v>
      </c>
      <c r="H665">
        <v>5.7313583827576897E-2</v>
      </c>
      <c r="I665">
        <v>0.15212346901807705</v>
      </c>
    </row>
    <row r="666" spans="1:9">
      <c r="A666" s="705">
        <v>44796</v>
      </c>
      <c r="B666">
        <v>0.18966602864203486</v>
      </c>
      <c r="C666">
        <v>0.40402075570784302</v>
      </c>
      <c r="D666">
        <v>0.40043086772925318</v>
      </c>
      <c r="E666">
        <v>0.42686539745854102</v>
      </c>
      <c r="F666">
        <v>0.20198832723295834</v>
      </c>
      <c r="G666">
        <v>0.1356899435997545</v>
      </c>
      <c r="H666">
        <v>6.7712971656676446E-2</v>
      </c>
      <c r="I666">
        <v>0.15270860991556567</v>
      </c>
    </row>
    <row r="667" spans="1:9">
      <c r="A667" s="705">
        <v>44797</v>
      </c>
      <c r="B667">
        <v>0.19037148298385431</v>
      </c>
      <c r="C667">
        <v>0.40412914427739866</v>
      </c>
      <c r="D667">
        <v>0.40114134463798745</v>
      </c>
      <c r="E667">
        <v>0.42848264253286117</v>
      </c>
      <c r="F667">
        <v>0.20599271569814093</v>
      </c>
      <c r="G667">
        <v>0.13832665250335507</v>
      </c>
      <c r="H667">
        <v>4.8724608049300899E-2</v>
      </c>
      <c r="I667">
        <v>0.15329404799463187</v>
      </c>
    </row>
    <row r="668" spans="1:9">
      <c r="A668" s="705">
        <v>44798</v>
      </c>
      <c r="B668">
        <v>0.19098896993315861</v>
      </c>
      <c r="C668">
        <v>0.40423754121441036</v>
      </c>
      <c r="D668">
        <v>0.40185218199110295</v>
      </c>
      <c r="E668">
        <v>0.42557310324125552</v>
      </c>
      <c r="F668">
        <v>0.20662901315092519</v>
      </c>
      <c r="G668">
        <v>0.14004081129981971</v>
      </c>
      <c r="H668">
        <v>5.3417841595043258E-2</v>
      </c>
      <c r="I668">
        <v>0.153879783406208</v>
      </c>
    </row>
    <row r="669" spans="1:9">
      <c r="A669" s="705">
        <v>44799</v>
      </c>
      <c r="B669">
        <v>0.19164674455996988</v>
      </c>
      <c r="C669">
        <v>0.40434594651952405</v>
      </c>
      <c r="D669">
        <v>0.40256337997146319</v>
      </c>
      <c r="E669">
        <v>0.43031686266847102</v>
      </c>
      <c r="F669">
        <v>0.20845569337188374</v>
      </c>
      <c r="G669">
        <v>0.1391258334950487</v>
      </c>
      <c r="H669">
        <v>6.4296067412691338E-2</v>
      </c>
      <c r="I669">
        <v>0.15446581630130374</v>
      </c>
    </row>
    <row r="670" spans="1:9">
      <c r="A670" s="705">
        <v>44802</v>
      </c>
      <c r="B670">
        <v>0.19225773821956471</v>
      </c>
      <c r="C670">
        <v>0.40445436019338588</v>
      </c>
      <c r="D670">
        <v>0.40327493876202425</v>
      </c>
      <c r="E670">
        <v>0.43297251266523906</v>
      </c>
      <c r="F670">
        <v>0.2093535785267282</v>
      </c>
      <c r="G670">
        <v>0.14129277169603904</v>
      </c>
      <c r="H670">
        <v>7.1987859598268145E-2</v>
      </c>
      <c r="I670">
        <v>0.15505214683100488</v>
      </c>
    </row>
    <row r="671" spans="1:9">
      <c r="A671" s="705">
        <v>44803</v>
      </c>
      <c r="B671">
        <v>0.19293100399459351</v>
      </c>
      <c r="C671">
        <v>0.40456278223664177</v>
      </c>
      <c r="D671">
        <v>0.40398685854583505</v>
      </c>
      <c r="E671">
        <v>0.43101137852779625</v>
      </c>
      <c r="F671">
        <v>0.20997680801469842</v>
      </c>
      <c r="G671">
        <v>0.13691737114471425</v>
      </c>
      <c r="H671">
        <v>4.9462090729150532E-2</v>
      </c>
      <c r="I671">
        <v>0.15563877514647428</v>
      </c>
    </row>
    <row r="672" spans="1:9">
      <c r="A672" s="705">
        <v>44804</v>
      </c>
      <c r="B672">
        <v>0.19356158609993535</v>
      </c>
      <c r="C672">
        <v>0.40467121264993788</v>
      </c>
      <c r="D672">
        <v>0.40469913950603731</v>
      </c>
      <c r="E672">
        <v>0.43339574766101996</v>
      </c>
      <c r="F672">
        <v>0.21121926880297481</v>
      </c>
      <c r="G672">
        <v>0.13613578582298524</v>
      </c>
      <c r="H672">
        <v>4.6280850428684905E-2</v>
      </c>
      <c r="I672">
        <v>0.15622570139895164</v>
      </c>
    </row>
    <row r="673" spans="1:9">
      <c r="A673" s="705">
        <v>44805</v>
      </c>
      <c r="B673">
        <v>0.19425018560993634</v>
      </c>
      <c r="C673">
        <v>0.40480559896405022</v>
      </c>
      <c r="D673">
        <v>0.40541178182586557</v>
      </c>
      <c r="E673">
        <v>0.43699432087641998</v>
      </c>
      <c r="F673">
        <v>0.21349703467720649</v>
      </c>
      <c r="G673">
        <v>0.1391587929813598</v>
      </c>
      <c r="H673">
        <v>4.164937811768965E-2</v>
      </c>
      <c r="I673">
        <v>0.15681292573975303</v>
      </c>
    </row>
    <row r="674" spans="1:9">
      <c r="A674" s="705">
        <v>44806</v>
      </c>
      <c r="B674">
        <v>0.19486269671809087</v>
      </c>
      <c r="C674">
        <v>0.404939998135037</v>
      </c>
      <c r="D674">
        <v>0.40612478568864763</v>
      </c>
      <c r="E674">
        <v>0.43603603301371741</v>
      </c>
      <c r="F674">
        <v>0.21635792186384362</v>
      </c>
      <c r="G674">
        <v>0.14371342277551791</v>
      </c>
      <c r="H674">
        <v>4.7335175352624548E-2</v>
      </c>
      <c r="I674">
        <v>0.157400448320272</v>
      </c>
    </row>
    <row r="675" spans="1:9">
      <c r="A675" s="705">
        <v>44809</v>
      </c>
      <c r="B675">
        <v>0.19549587935094581</v>
      </c>
      <c r="C675">
        <v>0.40507441016412837</v>
      </c>
      <c r="D675">
        <v>0.40683815127780409</v>
      </c>
      <c r="E675">
        <v>0.43842027896220248</v>
      </c>
      <c r="F675">
        <v>0.2187667666392854</v>
      </c>
      <c r="G675">
        <v>0.14799326546622504</v>
      </c>
      <c r="H675">
        <v>5.8630647165004213E-2</v>
      </c>
      <c r="I675">
        <v>0.15798826929197829</v>
      </c>
    </row>
    <row r="676" spans="1:9">
      <c r="A676" s="705">
        <v>44810</v>
      </c>
      <c r="B676">
        <v>0.19621205959895849</v>
      </c>
      <c r="C676">
        <v>0.40520883505255445</v>
      </c>
      <c r="D676">
        <v>0.40755187877684862</v>
      </c>
      <c r="E676">
        <v>0.43826770462043507</v>
      </c>
      <c r="F676">
        <v>0.21931329413793765</v>
      </c>
      <c r="G676">
        <v>0.14154404828746414</v>
      </c>
      <c r="H676">
        <v>3.7821165691651615E-2</v>
      </c>
      <c r="I676">
        <v>0.15857638880641911</v>
      </c>
    </row>
    <row r="677" spans="1:9">
      <c r="A677" s="705">
        <v>44812</v>
      </c>
      <c r="B677">
        <v>0.19684689189079885</v>
      </c>
      <c r="C677">
        <v>0.40534327280154536</v>
      </c>
      <c r="D677">
        <v>0.40826596836938789</v>
      </c>
      <c r="E677">
        <v>0.43657774543739825</v>
      </c>
      <c r="F677">
        <v>0.21884516280739996</v>
      </c>
      <c r="G677">
        <v>0.14164195099644838</v>
      </c>
      <c r="H677">
        <v>4.4866714756132575E-2</v>
      </c>
      <c r="I677">
        <v>0.15916480701521851</v>
      </c>
    </row>
    <row r="678" spans="1:9">
      <c r="A678" s="705">
        <v>44813</v>
      </c>
      <c r="B678">
        <v>0.19750246764842982</v>
      </c>
      <c r="C678">
        <v>0.40547772341233146</v>
      </c>
      <c r="D678">
        <v>0.40898042023912207</v>
      </c>
      <c r="E678">
        <v>0.43995937338831448</v>
      </c>
      <c r="F678">
        <v>0.21850062075456522</v>
      </c>
      <c r="G678">
        <v>0.14793785077233568</v>
      </c>
      <c r="H678">
        <v>6.5701825977270367E-2</v>
      </c>
      <c r="I678">
        <v>0.15975352407007737</v>
      </c>
    </row>
    <row r="679" spans="1:9">
      <c r="A679" s="705">
        <v>44816</v>
      </c>
      <c r="B679">
        <v>0.19812982670774915</v>
      </c>
      <c r="C679">
        <v>0.40561218688614331</v>
      </c>
      <c r="D679">
        <v>0.40969523456984414</v>
      </c>
      <c r="E679">
        <v>0.43893985436977379</v>
      </c>
      <c r="F679">
        <v>0.21943822270637559</v>
      </c>
      <c r="G679">
        <v>0.15127950178665017</v>
      </c>
      <c r="H679">
        <v>7.7004287600244359E-2</v>
      </c>
      <c r="I679">
        <v>0.16034254012277382</v>
      </c>
    </row>
    <row r="680" spans="1:9">
      <c r="A680" s="705">
        <v>44817</v>
      </c>
      <c r="B680">
        <v>0.19876463978539505</v>
      </c>
      <c r="C680">
        <v>0.40574666322421171</v>
      </c>
      <c r="D680">
        <v>0.41041041154544056</v>
      </c>
      <c r="E680">
        <v>0.44552761944283947</v>
      </c>
      <c r="F680">
        <v>0.22062283761397672</v>
      </c>
      <c r="G680">
        <v>0.14551982795868645</v>
      </c>
      <c r="H680">
        <v>4.74026218075696E-2</v>
      </c>
      <c r="I680">
        <v>0.16093185532516308</v>
      </c>
    </row>
    <row r="681" spans="1:9">
      <c r="A681" s="705">
        <v>44818</v>
      </c>
      <c r="B681">
        <v>0.19945910812461576</v>
      </c>
      <c r="C681">
        <v>0.40588115242776723</v>
      </c>
      <c r="D681">
        <v>0.41112595134989105</v>
      </c>
      <c r="E681">
        <v>0.44853144387419519</v>
      </c>
      <c r="F681">
        <v>0.2216244465115087</v>
      </c>
      <c r="G681">
        <v>0.14719150784485269</v>
      </c>
      <c r="H681">
        <v>4.6406806925195943E-2</v>
      </c>
      <c r="I681">
        <v>0.16152146982917714</v>
      </c>
    </row>
    <row r="682" spans="1:9">
      <c r="A682" s="705">
        <v>44819</v>
      </c>
      <c r="B682">
        <v>0.20017655645594479</v>
      </c>
      <c r="C682">
        <v>0.40601565449804067</v>
      </c>
      <c r="D682">
        <v>0.41184185416726837</v>
      </c>
      <c r="E682">
        <v>0.45346967081749923</v>
      </c>
      <c r="F682">
        <v>0.22190622429415874</v>
      </c>
      <c r="G682">
        <v>0.14542091242223232</v>
      </c>
      <c r="H682">
        <v>3.8861052055460643E-2</v>
      </c>
      <c r="I682">
        <v>0.16211138378682577</v>
      </c>
    </row>
    <row r="683" spans="1:9">
      <c r="A683" s="705">
        <v>44820</v>
      </c>
      <c r="B683">
        <v>0.20082958251203253</v>
      </c>
      <c r="C683">
        <v>0.40615016943626303</v>
      </c>
      <c r="D683">
        <v>0.41255812018173921</v>
      </c>
      <c r="E683">
        <v>0.45299806302860435</v>
      </c>
      <c r="F683">
        <v>0.22087296143168444</v>
      </c>
      <c r="G683">
        <v>0.14317572525071665</v>
      </c>
      <c r="H683">
        <v>3.7715398155145907E-2</v>
      </c>
      <c r="I683">
        <v>0.16270159735019529</v>
      </c>
    </row>
    <row r="684" spans="1:9">
      <c r="A684" s="705">
        <v>44823</v>
      </c>
      <c r="B684">
        <v>0.20149044131043636</v>
      </c>
      <c r="C684">
        <v>0.40628469724366556</v>
      </c>
      <c r="D684">
        <v>0.41327474957756327</v>
      </c>
      <c r="E684">
        <v>0.45480454316829055</v>
      </c>
      <c r="F684">
        <v>0.22063005272508596</v>
      </c>
      <c r="G684">
        <v>0.14887179503443826</v>
      </c>
      <c r="H684">
        <v>3.9182042963919805E-2</v>
      </c>
      <c r="I684">
        <v>0.16329211067144977</v>
      </c>
    </row>
    <row r="685" spans="1:9">
      <c r="A685" s="705">
        <v>44824</v>
      </c>
      <c r="B685">
        <v>0.20214209986706844</v>
      </c>
      <c r="C685">
        <v>0.40641923792147927</v>
      </c>
      <c r="D685">
        <v>0.41399174253909377</v>
      </c>
      <c r="E685">
        <v>0.46086282957876312</v>
      </c>
      <c r="F685">
        <v>0.22202803231079526</v>
      </c>
      <c r="G685">
        <v>0.15036188781283766</v>
      </c>
      <c r="H685">
        <v>3.6905287173482293E-2</v>
      </c>
      <c r="I685">
        <v>0.1638829239028301</v>
      </c>
    </row>
    <row r="686" spans="1:9">
      <c r="A686" s="705">
        <v>44825</v>
      </c>
      <c r="B686">
        <v>0.20280430992592624</v>
      </c>
      <c r="C686">
        <v>0.40655379147093562</v>
      </c>
      <c r="D686">
        <v>0.41470909925077759</v>
      </c>
      <c r="E686">
        <v>0.46603172523287029</v>
      </c>
      <c r="F686">
        <v>0.22354566700009859</v>
      </c>
      <c r="G686">
        <v>0.15098392205926414</v>
      </c>
      <c r="H686">
        <v>3.3531830983025923E-2</v>
      </c>
      <c r="I686">
        <v>0.1644740371966551</v>
      </c>
    </row>
    <row r="687" spans="1:9">
      <c r="A687" s="705">
        <v>44826</v>
      </c>
      <c r="B687">
        <v>0.20346812527910085</v>
      </c>
      <c r="C687">
        <v>0.40668835789326585</v>
      </c>
      <c r="D687">
        <v>0.41542681989715513</v>
      </c>
      <c r="E687">
        <v>0.47461525399240423</v>
      </c>
      <c r="F687">
        <v>0.22363481289685105</v>
      </c>
      <c r="G687">
        <v>0.1579649557737961</v>
      </c>
      <c r="H687">
        <v>3.1840686919070604E-2</v>
      </c>
      <c r="I687">
        <v>0.16506545070532042</v>
      </c>
    </row>
    <row r="688" spans="1:9">
      <c r="A688" s="705">
        <v>44827</v>
      </c>
      <c r="B688">
        <v>0.20412306498032695</v>
      </c>
      <c r="C688">
        <v>0.40682293718970164</v>
      </c>
      <c r="D688">
        <v>0.41614490466286047</v>
      </c>
      <c r="E688">
        <v>0.48168197389129563</v>
      </c>
      <c r="F688">
        <v>0.22304657916265014</v>
      </c>
      <c r="G688">
        <v>0.15259893247011047</v>
      </c>
      <c r="H688">
        <v>2.8114704295397086E-2</v>
      </c>
      <c r="I688">
        <v>0.1656571645812992</v>
      </c>
    </row>
    <row r="689" spans="1:9">
      <c r="A689" s="705">
        <v>44830</v>
      </c>
      <c r="B689">
        <v>0.20476537689275465</v>
      </c>
      <c r="C689">
        <v>0.40695752936147467</v>
      </c>
      <c r="D689">
        <v>0.4168633537326214</v>
      </c>
      <c r="E689">
        <v>0.48451040778311683</v>
      </c>
      <c r="F689">
        <v>0.22408745730876856</v>
      </c>
      <c r="G689">
        <v>0.14403361280419746</v>
      </c>
      <c r="H689">
        <v>2.6328389278539976E-2</v>
      </c>
      <c r="I689">
        <v>0.16624917897714209</v>
      </c>
    </row>
    <row r="690" spans="1:9">
      <c r="A690" s="705">
        <v>44831</v>
      </c>
      <c r="B690">
        <v>0.20537133326846524</v>
      </c>
      <c r="C690">
        <v>0.40709213440981684</v>
      </c>
      <c r="D690">
        <v>0.41758216729125919</v>
      </c>
      <c r="E690">
        <v>0.48435066533212279</v>
      </c>
      <c r="F690">
        <v>0.22452197309312938</v>
      </c>
      <c r="G690">
        <v>0.14220111057386187</v>
      </c>
      <c r="H690">
        <v>2.5877099003809745E-2</v>
      </c>
      <c r="I690">
        <v>0.16684149404547743</v>
      </c>
    </row>
    <row r="691" spans="1:9">
      <c r="A691" s="705">
        <v>44832</v>
      </c>
      <c r="B691">
        <v>0.20575384054309143</v>
      </c>
      <c r="C691">
        <v>0.40722675233596006</v>
      </c>
      <c r="D691">
        <v>0.41830134552368903</v>
      </c>
      <c r="E691">
        <v>0.47772359594253078</v>
      </c>
      <c r="F691">
        <v>0.22650343046069565</v>
      </c>
      <c r="G691">
        <v>0.14478533099248647</v>
      </c>
      <c r="H691">
        <v>3.0018758196990181E-2</v>
      </c>
      <c r="I691">
        <v>0.16743410993901064</v>
      </c>
    </row>
    <row r="692" spans="1:9">
      <c r="A692" s="705">
        <v>44833</v>
      </c>
      <c r="B692">
        <v>0.20633682567092992</v>
      </c>
      <c r="C692">
        <v>0.40736138314113624</v>
      </c>
      <c r="D692">
        <v>0.41902088861492004</v>
      </c>
      <c r="E692">
        <v>0.48024487317524556</v>
      </c>
      <c r="F692">
        <v>0.22842332682377275</v>
      </c>
      <c r="G692">
        <v>0.14190851143641892</v>
      </c>
      <c r="H692">
        <v>2.5730334919267239E-2</v>
      </c>
      <c r="I692">
        <v>0.16802702681052506</v>
      </c>
    </row>
    <row r="693" spans="1:9">
      <c r="A693" s="705">
        <v>44834</v>
      </c>
      <c r="B693">
        <v>0.20693725114148087</v>
      </c>
      <c r="C693">
        <v>0.40749602682657748</v>
      </c>
      <c r="D693">
        <v>0.41974079675005505</v>
      </c>
      <c r="E693">
        <v>0.48100823337596288</v>
      </c>
      <c r="F693">
        <v>0.22996913302712585</v>
      </c>
      <c r="G693">
        <v>0.14792470921982459</v>
      </c>
      <c r="H693">
        <v>2.2987605878846074E-2</v>
      </c>
      <c r="I693">
        <v>0.16862024481288151</v>
      </c>
    </row>
    <row r="694" spans="1:9">
      <c r="A694" s="705">
        <v>44837</v>
      </c>
      <c r="B694">
        <v>0.20761454344708952</v>
      </c>
      <c r="C694">
        <v>0.40759979515985578</v>
      </c>
      <c r="D694">
        <v>0.42046107011429057</v>
      </c>
      <c r="E694">
        <v>0.48024694422542602</v>
      </c>
      <c r="F694">
        <v>0.2318229350122023</v>
      </c>
      <c r="G694">
        <v>0.1654877459735542</v>
      </c>
      <c r="H694">
        <v>7.6389431983078682E-2</v>
      </c>
      <c r="I694">
        <v>0.16921376409901856</v>
      </c>
    </row>
    <row r="695" spans="1:9">
      <c r="A695" s="705">
        <v>44838</v>
      </c>
      <c r="B695">
        <v>0.20831624651417147</v>
      </c>
      <c r="C695">
        <v>0.40770357114350531</v>
      </c>
      <c r="D695">
        <v>0.42118170889291751</v>
      </c>
      <c r="E695">
        <v>0.47648701225456258</v>
      </c>
      <c r="F695">
        <v>0.2334551878228166</v>
      </c>
      <c r="G695">
        <v>0.16583598341656924</v>
      </c>
      <c r="H695">
        <v>8.2528877622151553E-2</v>
      </c>
      <c r="I695">
        <v>0.16980758482195202</v>
      </c>
    </row>
    <row r="696" spans="1:9">
      <c r="A696" s="705">
        <v>44839</v>
      </c>
      <c r="B696">
        <v>0.20905351918117199</v>
      </c>
      <c r="C696">
        <v>0.40780735477809005</v>
      </c>
      <c r="D696">
        <v>0.42190271327132067</v>
      </c>
      <c r="E696">
        <v>0.47643227824349288</v>
      </c>
      <c r="F696">
        <v>0.23514332952320149</v>
      </c>
      <c r="G696">
        <v>0.16678511017228104</v>
      </c>
      <c r="H696">
        <v>8.9514428660907308E-2</v>
      </c>
      <c r="I696">
        <v>0.17040170713477587</v>
      </c>
    </row>
    <row r="697" spans="1:9">
      <c r="A697" s="705">
        <v>44840</v>
      </c>
      <c r="B697">
        <v>0.20975472976579979</v>
      </c>
      <c r="C697">
        <v>0.407911146064174</v>
      </c>
      <c r="D697">
        <v>0.42262408343497881</v>
      </c>
      <c r="E697">
        <v>0.48010321018180835</v>
      </c>
      <c r="F697">
        <v>0.23659047786141429</v>
      </c>
      <c r="G697">
        <v>0.16939869144351904</v>
      </c>
      <c r="H697">
        <v>8.8749578222592884E-2</v>
      </c>
      <c r="I697">
        <v>0.17099613119066182</v>
      </c>
    </row>
    <row r="698" spans="1:9">
      <c r="A698" s="705">
        <v>44841</v>
      </c>
      <c r="B698">
        <v>0.2103835245880159</v>
      </c>
      <c r="C698">
        <v>0.40801494500232116</v>
      </c>
      <c r="D698">
        <v>0.42334581956946482</v>
      </c>
      <c r="E698">
        <v>0.48507910220818573</v>
      </c>
      <c r="F698">
        <v>0.23687028690011669</v>
      </c>
      <c r="G698">
        <v>0.16643618315940478</v>
      </c>
      <c r="H698">
        <v>7.7535033306043166E-2</v>
      </c>
      <c r="I698">
        <v>0.17159085714285904</v>
      </c>
    </row>
    <row r="699" spans="1:9">
      <c r="A699" s="705">
        <v>44844</v>
      </c>
      <c r="B699">
        <v>0.2110256656092302</v>
      </c>
      <c r="C699">
        <v>0.40811875159309596</v>
      </c>
      <c r="D699">
        <v>0.42406792186044551</v>
      </c>
      <c r="E699">
        <v>0.48841328512028048</v>
      </c>
      <c r="F699">
        <v>0.23631578699604217</v>
      </c>
      <c r="G699">
        <v>0.16750592838307732</v>
      </c>
      <c r="H699">
        <v>7.067523565606515E-2</v>
      </c>
      <c r="I699">
        <v>0.17218588514469491</v>
      </c>
    </row>
    <row r="700" spans="1:9">
      <c r="A700" s="705">
        <v>44845</v>
      </c>
      <c r="B700">
        <v>0.21170248598342378</v>
      </c>
      <c r="C700">
        <v>0.4082225658370624</v>
      </c>
      <c r="D700">
        <v>0.42479039049368228</v>
      </c>
      <c r="E700">
        <v>0.48656146402897749</v>
      </c>
      <c r="F700">
        <v>0.23749259300434655</v>
      </c>
      <c r="G700">
        <v>0.16450980512449465</v>
      </c>
      <c r="H700">
        <v>6.0093521825329788E-2</v>
      </c>
      <c r="I700">
        <v>0.17278121534957447</v>
      </c>
    </row>
    <row r="701" spans="1:9">
      <c r="A701" s="705">
        <v>44847</v>
      </c>
      <c r="B701">
        <v>0.21232318683120166</v>
      </c>
      <c r="C701">
        <v>0.40832638773478491</v>
      </c>
      <c r="D701">
        <v>0.42551322565503047</v>
      </c>
      <c r="E701">
        <v>0.48168346358409719</v>
      </c>
      <c r="F701">
        <v>0.23918977187948931</v>
      </c>
      <c r="G701">
        <v>0.16316252071251536</v>
      </c>
      <c r="H701">
        <v>6.0300059771692949E-2</v>
      </c>
      <c r="I701">
        <v>0.17337684791098074</v>
      </c>
    </row>
    <row r="702" spans="1:9">
      <c r="A702" s="705">
        <v>44848</v>
      </c>
      <c r="B702">
        <v>0.21300185393198867</v>
      </c>
      <c r="C702">
        <v>0.40843021728682749</v>
      </c>
      <c r="D702">
        <v>0.42623642753044</v>
      </c>
      <c r="E702">
        <v>0.48596917300600961</v>
      </c>
      <c r="F702">
        <v>0.24048692221994172</v>
      </c>
      <c r="G702">
        <v>0.15774799302757114</v>
      </c>
      <c r="H702">
        <v>3.9730727735238336E-2</v>
      </c>
      <c r="I702">
        <v>0.17397278298247465</v>
      </c>
    </row>
    <row r="703" spans="1:9">
      <c r="A703" s="705">
        <v>44851</v>
      </c>
      <c r="B703">
        <v>0.21363733888366143</v>
      </c>
      <c r="C703">
        <v>0.40853405449375457</v>
      </c>
      <c r="D703">
        <v>0.42695999630595471</v>
      </c>
      <c r="E703">
        <v>0.48216331241776067</v>
      </c>
      <c r="F703">
        <v>0.240991448371211</v>
      </c>
      <c r="G703">
        <v>0.16308648385017044</v>
      </c>
      <c r="H703">
        <v>5.8103848858110263E-2</v>
      </c>
      <c r="I703">
        <v>0.17456902071769509</v>
      </c>
    </row>
    <row r="704" spans="1:9">
      <c r="A704" s="705">
        <v>44852</v>
      </c>
      <c r="B704">
        <v>0.21433487954032437</v>
      </c>
      <c r="C704">
        <v>0.4086378993561306</v>
      </c>
      <c r="D704">
        <v>0.42768393216771328</v>
      </c>
      <c r="E704">
        <v>0.48294743869585743</v>
      </c>
      <c r="F704">
        <v>0.24170785417399587</v>
      </c>
      <c r="G704">
        <v>0.16905113790583148</v>
      </c>
      <c r="H704">
        <v>7.6235822418432519E-2</v>
      </c>
      <c r="I704">
        <v>0.17516556127035909</v>
      </c>
    </row>
    <row r="705" spans="1:9">
      <c r="A705" s="705">
        <v>44853</v>
      </c>
      <c r="B705">
        <v>0.21501676155146332</v>
      </c>
      <c r="C705">
        <v>0.40874175187452</v>
      </c>
      <c r="D705">
        <v>0.42840823530194849</v>
      </c>
      <c r="E705">
        <v>0.48678962076562793</v>
      </c>
      <c r="F705">
        <v>0.24265168768315837</v>
      </c>
      <c r="G705">
        <v>0.16995127827625223</v>
      </c>
      <c r="H705">
        <v>7.8117580419243549E-2</v>
      </c>
      <c r="I705">
        <v>0.17576240479426164</v>
      </c>
    </row>
    <row r="706" spans="1:9">
      <c r="A706" s="705">
        <v>44854</v>
      </c>
      <c r="B706">
        <v>0.21566759194335372</v>
      </c>
      <c r="C706">
        <v>0.40884561204948699</v>
      </c>
      <c r="D706">
        <v>0.42913290589498776</v>
      </c>
      <c r="E706">
        <v>0.48901148479416467</v>
      </c>
      <c r="F706">
        <v>0.24298985381694727</v>
      </c>
      <c r="G706">
        <v>0.17159974085840446</v>
      </c>
      <c r="H706">
        <v>8.073607385091619E-2</v>
      </c>
      <c r="I706">
        <v>0.17635955144327586</v>
      </c>
    </row>
    <row r="707" spans="1:9">
      <c r="A707" s="705">
        <v>44855</v>
      </c>
      <c r="B707">
        <v>0.21631826014534927</v>
      </c>
      <c r="C707">
        <v>0.40894947988159625</v>
      </c>
      <c r="D707">
        <v>0.42985794413325285</v>
      </c>
      <c r="E707">
        <v>0.48899149448429013</v>
      </c>
      <c r="F707">
        <v>0.24301659190705127</v>
      </c>
      <c r="G707">
        <v>0.17828497078309113</v>
      </c>
      <c r="H707">
        <v>0.11301451057617373</v>
      </c>
      <c r="I707">
        <v>0.17695700137135306</v>
      </c>
    </row>
    <row r="708" spans="1:9">
      <c r="A708" s="705">
        <v>44858</v>
      </c>
      <c r="B708">
        <v>0.21698432812968482</v>
      </c>
      <c r="C708">
        <v>0.40905335537141219</v>
      </c>
      <c r="D708">
        <v>0.43058335020326033</v>
      </c>
      <c r="E708">
        <v>0.48896674367823878</v>
      </c>
      <c r="F708">
        <v>0.24321060020006913</v>
      </c>
      <c r="G708">
        <v>0.17186002576709059</v>
      </c>
      <c r="H708">
        <v>8.28191105260494E-2</v>
      </c>
      <c r="I708">
        <v>0.17755475473252269</v>
      </c>
    </row>
    <row r="709" spans="1:9">
      <c r="A709" s="705">
        <v>44859</v>
      </c>
      <c r="B709">
        <v>0.2176527963365531</v>
      </c>
      <c r="C709">
        <v>0.40915723851949948</v>
      </c>
      <c r="D709">
        <v>0.43130912429162138</v>
      </c>
      <c r="E709">
        <v>0.4845424787716055</v>
      </c>
      <c r="F709">
        <v>0.24388833367202811</v>
      </c>
      <c r="G709">
        <v>0.16838463519130942</v>
      </c>
      <c r="H709">
        <v>7.3610997858764238E-2</v>
      </c>
      <c r="I709">
        <v>0.17815281168089259</v>
      </c>
    </row>
    <row r="710" spans="1:9">
      <c r="A710" s="705">
        <v>44860</v>
      </c>
      <c r="B710">
        <v>0.21834771096915118</v>
      </c>
      <c r="C710">
        <v>0.40926112932642278</v>
      </c>
      <c r="D710">
        <v>0.43203526658504177</v>
      </c>
      <c r="E710">
        <v>0.47981884101680849</v>
      </c>
      <c r="F710">
        <v>0.24854452492844303</v>
      </c>
      <c r="G710">
        <v>0.16195136275208744</v>
      </c>
      <c r="H710">
        <v>5.8920662683946246E-2</v>
      </c>
      <c r="I710">
        <v>0.17875117237064853</v>
      </c>
    </row>
    <row r="711" spans="1:9">
      <c r="A711" s="705">
        <v>44861</v>
      </c>
      <c r="B711">
        <v>0.21895867898810661</v>
      </c>
      <c r="C711">
        <v>0.40936502779274653</v>
      </c>
      <c r="D711">
        <v>0.43276177727032206</v>
      </c>
      <c r="E711">
        <v>0.48318987011550929</v>
      </c>
      <c r="F711">
        <v>0.24248395613590668</v>
      </c>
      <c r="G711">
        <v>0.172224945429855</v>
      </c>
      <c r="H711">
        <v>6.7278153363971915E-2</v>
      </c>
      <c r="I711">
        <v>0.17934983695605511</v>
      </c>
    </row>
    <row r="712" spans="1:9">
      <c r="A712" s="705">
        <v>44862</v>
      </c>
      <c r="B712">
        <v>0.21964135927957207</v>
      </c>
      <c r="C712">
        <v>0.4094689339190356</v>
      </c>
      <c r="D712">
        <v>0.43348865653435742</v>
      </c>
      <c r="E712">
        <v>0.48524776323314533</v>
      </c>
      <c r="F712">
        <v>0.2437094265646047</v>
      </c>
      <c r="G712">
        <v>0.17341327685181374</v>
      </c>
      <c r="H712">
        <v>9.5924831769128138E-2</v>
      </c>
      <c r="I712">
        <v>0.17994880559145465</v>
      </c>
    </row>
    <row r="713" spans="1:9">
      <c r="A713" s="705">
        <v>44865</v>
      </c>
      <c r="B713">
        <v>0.2204251314417125</v>
      </c>
      <c r="C713">
        <v>0.40957284770585467</v>
      </c>
      <c r="D713">
        <v>0.43421590456413806</v>
      </c>
      <c r="E713">
        <v>0.49032898601696329</v>
      </c>
      <c r="F713">
        <v>0.24668012108341109</v>
      </c>
      <c r="G713">
        <v>0.18389224528778159</v>
      </c>
      <c r="H713">
        <v>8.8010301981994443E-2</v>
      </c>
      <c r="I713">
        <v>0.1805480784312683</v>
      </c>
    </row>
    <row r="714" spans="1:9">
      <c r="A714" s="705">
        <v>44866</v>
      </c>
      <c r="B714">
        <v>0.22089832952552113</v>
      </c>
      <c r="C714">
        <v>0.41300107864358027</v>
      </c>
      <c r="D714">
        <v>0.43494352154674876</v>
      </c>
      <c r="E714">
        <v>0.49032898601696329</v>
      </c>
      <c r="F714">
        <v>0.24699670326602829</v>
      </c>
      <c r="G714">
        <v>0.1843217278845235</v>
      </c>
      <c r="H714">
        <v>9.3132633140678989E-2</v>
      </c>
      <c r="I714">
        <v>0.18114765562999557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K66"/>
  <sheetViews>
    <sheetView showGridLines="0" topLeftCell="A35" zoomScale="80" zoomScaleNormal="80" workbookViewId="0">
      <selection activeCell="G20" sqref="G20"/>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691" t="s">
        <v>2501</v>
      </c>
    </row>
    <row r="3" spans="2:9" ht="8.25" customHeight="1"/>
    <row r="4" spans="2:9" s="449" customFormat="1" ht="31.5" customHeight="1">
      <c r="B4" s="690"/>
      <c r="C4" s="690" t="s">
        <v>2499</v>
      </c>
      <c r="D4" s="690" t="s">
        <v>2478</v>
      </c>
      <c r="E4" s="690" t="s">
        <v>2479</v>
      </c>
      <c r="F4" s="690" t="s">
        <v>2480</v>
      </c>
    </row>
    <row r="5" spans="2:9">
      <c r="B5" s="687" t="s">
        <v>1425</v>
      </c>
      <c r="C5" s="688">
        <v>0.25463217949449124</v>
      </c>
      <c r="D5" s="688">
        <v>8.3597943057840407E-2</v>
      </c>
      <c r="E5" s="688">
        <v>7.1338332156223108E-3</v>
      </c>
      <c r="F5" s="689">
        <v>3.2103693751686815</v>
      </c>
    </row>
    <row r="6" spans="2:9">
      <c r="B6" s="687" t="s">
        <v>64</v>
      </c>
      <c r="C6" s="688">
        <v>0.18114765562999557</v>
      </c>
      <c r="D6" s="688">
        <v>6.0695703374845422E-2</v>
      </c>
      <c r="E6" s="688">
        <v>2.5273121958295668E-3</v>
      </c>
      <c r="F6" s="689">
        <v>0</v>
      </c>
    </row>
    <row r="9" spans="2:9" ht="20.25">
      <c r="B9" s="691" t="s">
        <v>2500</v>
      </c>
    </row>
    <row r="10" spans="2:9" ht="8.25" customHeight="1"/>
    <row r="11" spans="2:9" s="449" customFormat="1" ht="30">
      <c r="B11" s="690"/>
      <c r="C11" s="690" t="s">
        <v>2481</v>
      </c>
      <c r="D11" s="690" t="s">
        <v>2482</v>
      </c>
      <c r="E11" s="690" t="s">
        <v>2483</v>
      </c>
      <c r="F11" s="690" t="s">
        <v>2484</v>
      </c>
      <c r="G11" s="690" t="s">
        <v>2485</v>
      </c>
      <c r="H11" s="690" t="s">
        <v>2616</v>
      </c>
      <c r="I11" s="690" t="s">
        <v>2883</v>
      </c>
    </row>
    <row r="12" spans="2:9">
      <c r="B12" s="687" t="s">
        <v>1425</v>
      </c>
      <c r="C12" s="688">
        <v>0</v>
      </c>
      <c r="D12" s="688">
        <v>0.1112487604302308</v>
      </c>
      <c r="E12" s="688">
        <v>6.2613155167255519E-2</v>
      </c>
      <c r="F12" s="688">
        <v>0.12892840386041171</v>
      </c>
      <c r="G12" s="688">
        <v>0.21480535711598181</v>
      </c>
      <c r="H12" s="693">
        <v>25000000</v>
      </c>
      <c r="I12" s="693">
        <v>31365804.48736228</v>
      </c>
    </row>
    <row r="13" spans="2:9">
      <c r="B13" s="687" t="s">
        <v>64</v>
      </c>
      <c r="C13" s="688">
        <v>0</v>
      </c>
      <c r="D13" s="688">
        <v>0.10075471675702485</v>
      </c>
      <c r="E13" s="688">
        <v>6.5710331150029777E-2</v>
      </c>
      <c r="F13" s="688">
        <v>0.11540257849682867</v>
      </c>
      <c r="G13" s="688">
        <v>0.15305943266638256</v>
      </c>
      <c r="H13" s="693">
        <v>25000000</v>
      </c>
      <c r="I13" s="693">
        <v>29528691.39074989</v>
      </c>
    </row>
    <row r="16" spans="2:9" ht="20.25">
      <c r="B16" s="691" t="s">
        <v>2502</v>
      </c>
    </row>
    <row r="17" spans="2:37" ht="8.25" customHeight="1"/>
    <row r="18" spans="2:37" s="670" customFormat="1">
      <c r="B18" s="690"/>
      <c r="C18" s="690" t="s">
        <v>2617</v>
      </c>
      <c r="D18" s="690" t="s">
        <v>2618</v>
      </c>
      <c r="E18" s="690" t="s">
        <v>2619</v>
      </c>
      <c r="F18" s="690" t="s">
        <v>2620</v>
      </c>
      <c r="G18" s="690" t="s">
        <v>2621</v>
      </c>
      <c r="H18" s="690" t="s">
        <v>2622</v>
      </c>
      <c r="I18" s="690" t="s">
        <v>2623</v>
      </c>
      <c r="J18" s="690" t="s">
        <v>2624</v>
      </c>
      <c r="K18" s="690" t="s">
        <v>2625</v>
      </c>
      <c r="L18" s="690" t="s">
        <v>2557</v>
      </c>
      <c r="M18" s="690" t="s">
        <v>2558</v>
      </c>
      <c r="N18" s="690" t="s">
        <v>2559</v>
      </c>
      <c r="O18" s="690" t="s">
        <v>2560</v>
      </c>
      <c r="P18" s="690" t="s">
        <v>2561</v>
      </c>
      <c r="Q18" s="690" t="s">
        <v>2562</v>
      </c>
      <c r="R18" s="690" t="s">
        <v>2563</v>
      </c>
      <c r="S18" s="690" t="s">
        <v>2564</v>
      </c>
      <c r="T18" s="690" t="s">
        <v>2565</v>
      </c>
      <c r="U18" s="690" t="s">
        <v>2566</v>
      </c>
      <c r="V18" s="690" t="s">
        <v>2580</v>
      </c>
      <c r="W18" s="690" t="s">
        <v>2567</v>
      </c>
      <c r="X18" s="690" t="s">
        <v>2568</v>
      </c>
      <c r="Y18" s="690" t="s">
        <v>2569</v>
      </c>
      <c r="Z18" s="690" t="s">
        <v>2570</v>
      </c>
      <c r="AA18" s="690" t="s">
        <v>2571</v>
      </c>
      <c r="AB18" s="690" t="s">
        <v>2572</v>
      </c>
      <c r="AC18" s="690" t="s">
        <v>2573</v>
      </c>
      <c r="AD18" s="690" t="s">
        <v>2574</v>
      </c>
      <c r="AE18" s="690" t="s">
        <v>2575</v>
      </c>
      <c r="AF18" s="690" t="s">
        <v>2576</v>
      </c>
      <c r="AG18" s="690" t="s">
        <v>2577</v>
      </c>
      <c r="AH18" s="690" t="s">
        <v>2581</v>
      </c>
      <c r="AI18" s="690" t="s">
        <v>2578</v>
      </c>
      <c r="AJ18" s="690" t="s">
        <v>2579</v>
      </c>
      <c r="AK18" s="670" t="s">
        <v>2884</v>
      </c>
    </row>
    <row r="19" spans="2:37">
      <c r="B19" s="687" t="s">
        <v>1425</v>
      </c>
      <c r="C19" s="688">
        <v>4.4528234606273642E-3</v>
      </c>
      <c r="D19" s="688">
        <v>1.8018764956182487E-3</v>
      </c>
      <c r="E19" s="688">
        <v>-5.0181330232796917E-3</v>
      </c>
      <c r="F19" s="688">
        <v>5.293691234603326E-3</v>
      </c>
      <c r="G19" s="688">
        <v>4.2567793915480046E-3</v>
      </c>
      <c r="H19" s="688">
        <v>5.6269606644705483E-3</v>
      </c>
      <c r="I19" s="688">
        <v>6.7194480716368243E-3</v>
      </c>
      <c r="J19" s="688">
        <v>3.9707204111798511E-3</v>
      </c>
      <c r="K19" s="688">
        <v>1.2906928837002063E-3</v>
      </c>
      <c r="L19" s="688">
        <v>3.9656419647391417E-3</v>
      </c>
      <c r="M19" s="688">
        <v>7.0445090928483722E-3</v>
      </c>
      <c r="N19" s="688">
        <v>8.3356533071015093E-3</v>
      </c>
      <c r="O19" s="688">
        <v>2.0382195822470361E-3</v>
      </c>
      <c r="P19" s="688">
        <v>6.0805914812516182E-3</v>
      </c>
      <c r="Q19" s="688">
        <v>7.5200507653883086E-3</v>
      </c>
      <c r="R19" s="688">
        <v>4.942400078083331E-3</v>
      </c>
      <c r="S19" s="688">
        <v>6.0161109786829314E-3</v>
      </c>
      <c r="T19" s="688">
        <v>5.6827722114776158E-3</v>
      </c>
      <c r="U19" s="688">
        <v>3.712407101869708E-3</v>
      </c>
      <c r="V19" s="688">
        <v>6.1221252895697909E-3</v>
      </c>
      <c r="W19" s="688">
        <v>7.7879252913577446E-3</v>
      </c>
      <c r="X19" s="688">
        <v>7.3354284647018098E-3</v>
      </c>
      <c r="Y19" s="688">
        <v>6.9836659119688616E-3</v>
      </c>
      <c r="Z19" s="688">
        <v>9.8062870179049799E-3</v>
      </c>
      <c r="AA19" s="688">
        <v>1.0232997609406436E-2</v>
      </c>
      <c r="AB19" s="688">
        <v>9.2924180111115806E-3</v>
      </c>
      <c r="AC19" s="688">
        <v>1.5974700904189953E-2</v>
      </c>
      <c r="AD19" s="688">
        <v>9.519348519009041E-3</v>
      </c>
      <c r="AE19" s="688">
        <v>1.0792373475832839E-2</v>
      </c>
      <c r="AF19" s="688">
        <v>8.7996926382787333E-3</v>
      </c>
      <c r="AG19" s="688">
        <v>8.1276448656562028E-3</v>
      </c>
      <c r="AH19" s="688">
        <v>1.2248142906050141E-2</v>
      </c>
      <c r="AI19" s="688">
        <v>1.1034950839521773E-2</v>
      </c>
      <c r="AJ19" s="688">
        <v>9.3917986079445903E-3</v>
      </c>
      <c r="AK19">
        <v>6.4455567985399753E-4</v>
      </c>
    </row>
    <row r="20" spans="2:37">
      <c r="B20" s="687" t="s">
        <v>64</v>
      </c>
      <c r="C20" s="688">
        <v>3.7662362888968293E-3</v>
      </c>
      <c r="D20" s="688">
        <v>2.93727438624658E-3</v>
      </c>
      <c r="E20" s="688">
        <v>3.383698486890685E-3</v>
      </c>
      <c r="F20" s="688">
        <v>2.8492620001472346E-3</v>
      </c>
      <c r="G20" s="688">
        <v>2.358076395826858E-3</v>
      </c>
      <c r="H20" s="688">
        <v>2.1232775541852877E-3</v>
      </c>
      <c r="I20" s="688">
        <v>1.943390350078289E-3</v>
      </c>
      <c r="J20" s="688">
        <v>1.598927646699444E-3</v>
      </c>
      <c r="K20" s="688">
        <v>1.5697102274154773E-3</v>
      </c>
      <c r="L20" s="688">
        <v>1.5697102274154773E-3</v>
      </c>
      <c r="M20" s="688">
        <v>1.4949062791567158E-3</v>
      </c>
      <c r="N20" s="688">
        <v>1.6445197629524344E-3</v>
      </c>
      <c r="O20" s="688">
        <v>1.4949062791567158E-3</v>
      </c>
      <c r="P20" s="688">
        <v>1.3453151428046706E-3</v>
      </c>
      <c r="Q20" s="688">
        <v>2.0108777587299898E-3</v>
      </c>
      <c r="R20" s="688">
        <v>2.0779462200810617E-3</v>
      </c>
      <c r="S20" s="688">
        <v>2.703213944943883E-3</v>
      </c>
      <c r="T20" s="688">
        <v>3.0777517972109258E-3</v>
      </c>
      <c r="U20" s="688">
        <v>3.5561637462773188E-3</v>
      </c>
      <c r="V20" s="688">
        <v>4.2794584295848814E-3</v>
      </c>
      <c r="W20" s="688">
        <v>4.4199127599982013E-3</v>
      </c>
      <c r="X20" s="688">
        <v>4.8598826733934342E-3</v>
      </c>
      <c r="Y20" s="688">
        <v>5.8675468388829088E-3</v>
      </c>
      <c r="Z20" s="688">
        <v>7.6908903028305442E-3</v>
      </c>
      <c r="AA20" s="688">
        <v>7.3227559539157383E-3</v>
      </c>
      <c r="AB20" s="688">
        <v>7.5503363704603199E-3</v>
      </c>
      <c r="AC20" s="688">
        <v>9.2705146230787072E-3</v>
      </c>
      <c r="AD20" s="688">
        <v>8.343251638317728E-3</v>
      </c>
      <c r="AE20" s="688">
        <v>1.0345972775022139E-2</v>
      </c>
      <c r="AF20" s="688">
        <v>1.0153230128139956E-2</v>
      </c>
      <c r="AG20" s="688">
        <v>1.0348528288470549E-2</v>
      </c>
      <c r="AH20" s="688">
        <v>1.169363521698541E-2</v>
      </c>
      <c r="AI20" s="688">
        <v>1.0719830392053487E-2</v>
      </c>
      <c r="AJ20" s="688">
        <v>1.0206766202562889E-2</v>
      </c>
      <c r="AK20">
        <v>5.0788037326188196E-4</v>
      </c>
    </row>
    <row r="21" spans="2:37">
      <c r="B21" s="687" t="s">
        <v>1355</v>
      </c>
      <c r="C21" s="688">
        <v>1.1823006096974451</v>
      </c>
      <c r="D21" s="688">
        <v>0.61345188044239585</v>
      </c>
      <c r="E21" s="688">
        <v>-1.4830319671570102</v>
      </c>
      <c r="F21" s="688">
        <v>1.8579166234378504</v>
      </c>
      <c r="G21" s="688">
        <v>1.8051914683855557</v>
      </c>
      <c r="H21" s="688">
        <v>2.6501295854510372</v>
      </c>
      <c r="I21" s="688">
        <v>3.4575905305725807</v>
      </c>
      <c r="J21" s="688">
        <v>2.4833646596682066</v>
      </c>
      <c r="K21" s="688">
        <v>0.82224913946399381</v>
      </c>
      <c r="L21" s="688">
        <v>2.5263528869710927</v>
      </c>
      <c r="M21" s="688">
        <v>4.7123416304212835</v>
      </c>
      <c r="N21" s="688">
        <v>5.0687462047499929</v>
      </c>
      <c r="O21" s="688">
        <v>1.363443053698862</v>
      </c>
      <c r="P21" s="688">
        <v>4.5198268329716358</v>
      </c>
      <c r="Q21" s="688">
        <v>3.7396856833991481</v>
      </c>
      <c r="R21" s="688">
        <v>2.3785024031519573</v>
      </c>
      <c r="S21" s="688">
        <v>2.2255400797763425</v>
      </c>
      <c r="T21" s="688">
        <v>1.8464036692716328</v>
      </c>
      <c r="U21" s="688">
        <v>1.043935928359865</v>
      </c>
      <c r="V21" s="688">
        <v>1.43058412420743</v>
      </c>
      <c r="W21" s="688">
        <v>1.762008825568067</v>
      </c>
      <c r="X21" s="688">
        <v>1.5093838591744881</v>
      </c>
      <c r="Y21" s="688">
        <v>1.1902190308375016</v>
      </c>
      <c r="Z21" s="688">
        <v>1.2750522542618881</v>
      </c>
      <c r="AA21" s="688">
        <v>1.3974243677934517</v>
      </c>
      <c r="AB21" s="688">
        <v>1.2307290106261917</v>
      </c>
      <c r="AC21" s="688">
        <v>1.7231730441826119</v>
      </c>
      <c r="AD21" s="688">
        <v>1.1409638509870539</v>
      </c>
      <c r="AE21" s="688">
        <v>1.0431472912714819</v>
      </c>
      <c r="AF21" s="688">
        <v>0.86668897751959184</v>
      </c>
      <c r="AG21" s="688">
        <v>0.78539137538149595</v>
      </c>
      <c r="AH21" s="688">
        <v>1.0474196157803255</v>
      </c>
      <c r="AI21" s="688">
        <v>1.0293960292228022</v>
      </c>
      <c r="AJ21" s="688">
        <v>0.92015418219203815</v>
      </c>
      <c r="AK21">
        <v>1.2691092504999022</v>
      </c>
    </row>
    <row r="24" spans="2:37" ht="20.25">
      <c r="B24" s="691" t="s">
        <v>2536</v>
      </c>
    </row>
    <row r="25" spans="2:37" ht="8.25" customHeight="1"/>
    <row r="26" spans="2:37" s="449" customFormat="1" ht="45">
      <c r="B26" s="690"/>
      <c r="C26" s="690" t="s">
        <v>2537</v>
      </c>
      <c r="D26" s="690" t="s">
        <v>2538</v>
      </c>
      <c r="E26" s="690" t="s">
        <v>2539</v>
      </c>
      <c r="F26" s="690" t="s">
        <v>2540</v>
      </c>
      <c r="G26" s="690" t="s">
        <v>2541</v>
      </c>
      <c r="H26" s="690" t="s">
        <v>2542</v>
      </c>
    </row>
    <row r="27" spans="2:37">
      <c r="B27" s="687" t="s">
        <v>1425</v>
      </c>
      <c r="C27" s="692">
        <v>34</v>
      </c>
      <c r="D27" s="692">
        <v>1</v>
      </c>
      <c r="E27" s="688">
        <v>1.5974700904189953E-2</v>
      </c>
      <c r="F27" s="688">
        <v>-5.0181330232796917E-3</v>
      </c>
      <c r="G27" s="692">
        <v>29</v>
      </c>
      <c r="H27" s="692">
        <v>6</v>
      </c>
    </row>
    <row r="28" spans="2:37">
      <c r="B28" s="687" t="s">
        <v>64</v>
      </c>
      <c r="C28" s="692">
        <v>35</v>
      </c>
      <c r="D28" s="692">
        <v>0</v>
      </c>
      <c r="E28" s="688">
        <v>1.169363521698541E-2</v>
      </c>
      <c r="F28" s="688">
        <v>5.0788037326188196E-4</v>
      </c>
      <c r="G28" s="692">
        <v>0</v>
      </c>
      <c r="H28" s="692">
        <v>0</v>
      </c>
    </row>
    <row r="31" spans="2:37" ht="20.25">
      <c r="B31" s="691" t="s">
        <v>2503</v>
      </c>
    </row>
    <row r="32" spans="2:37" ht="8.25" customHeight="1"/>
    <row r="33" spans="2:10" s="449" customFormat="1">
      <c r="B33" s="690"/>
      <c r="C33" s="690" t="s">
        <v>2481</v>
      </c>
      <c r="D33" s="690" t="s">
        <v>2482</v>
      </c>
      <c r="E33" s="690" t="s">
        <v>2483</v>
      </c>
      <c r="F33" s="690" t="s">
        <v>2484</v>
      </c>
      <c r="G33" s="690" t="s">
        <v>2485</v>
      </c>
    </row>
    <row r="34" spans="2:10">
      <c r="B34" s="687" t="s">
        <v>1425</v>
      </c>
      <c r="C34" s="688">
        <v>0</v>
      </c>
      <c r="D34" s="688">
        <v>4.7919759620934678E-3</v>
      </c>
      <c r="E34" s="688">
        <v>4.4227984641786429E-3</v>
      </c>
      <c r="F34" s="688">
        <v>5.058833880525763E-3</v>
      </c>
      <c r="G34" s="688">
        <v>5.619145019737923E-3</v>
      </c>
    </row>
    <row r="35" spans="2:10">
      <c r="B35" s="687" t="s">
        <v>64</v>
      </c>
      <c r="C35" s="688">
        <v>0</v>
      </c>
      <c r="D35" s="688">
        <v>8.3430387659661268E-4</v>
      </c>
      <c r="E35" s="688">
        <v>2.631998347479506E-4</v>
      </c>
      <c r="F35" s="688">
        <v>1.1554765399528586E-3</v>
      </c>
      <c r="G35" s="688">
        <v>2.6088923198859062E-3</v>
      </c>
    </row>
    <row r="38" spans="2:10" ht="20.25">
      <c r="B38" s="691" t="s">
        <v>2504</v>
      </c>
    </row>
    <row r="39" spans="2:10" ht="8.25" customHeight="1"/>
    <row r="40" spans="2:10" s="449" customFormat="1" ht="45">
      <c r="B40" s="690"/>
      <c r="C40" s="690" t="s">
        <v>2481</v>
      </c>
      <c r="D40" s="690" t="s">
        <v>2482</v>
      </c>
      <c r="E40" s="690" t="s">
        <v>2483</v>
      </c>
      <c r="F40" s="690" t="s">
        <v>2484</v>
      </c>
      <c r="G40" s="690" t="s">
        <v>2485</v>
      </c>
      <c r="H40" s="690" t="s">
        <v>2486</v>
      </c>
      <c r="I40" s="690" t="s">
        <v>2489</v>
      </c>
      <c r="J40" s="690" t="s">
        <v>2487</v>
      </c>
    </row>
    <row r="41" spans="2:10">
      <c r="B41" s="687" t="s">
        <v>1425</v>
      </c>
      <c r="C41" s="688">
        <v>0</v>
      </c>
      <c r="D41" s="688">
        <v>-2.2856036455998208E-4</v>
      </c>
      <c r="E41" s="688">
        <v>-2.2856036455998208E-4</v>
      </c>
      <c r="F41" s="688">
        <v>-8.9116177651815676E-4</v>
      </c>
      <c r="G41" s="688">
        <v>-1.5791246687548721E-3</v>
      </c>
      <c r="H41" s="688">
        <v>-8.7743977032576081E-3</v>
      </c>
      <c r="I41" s="735" t="s">
        <v>2885</v>
      </c>
      <c r="J41" s="694">
        <v>40</v>
      </c>
    </row>
    <row r="42" spans="2:10">
      <c r="B42" s="687" t="s">
        <v>64</v>
      </c>
      <c r="C42" s="688">
        <v>0</v>
      </c>
      <c r="D42" s="688">
        <v>0</v>
      </c>
      <c r="E42" s="688">
        <v>0</v>
      </c>
      <c r="F42" s="688">
        <v>0</v>
      </c>
      <c r="G42" s="688">
        <v>0</v>
      </c>
      <c r="H42" s="688">
        <v>0</v>
      </c>
      <c r="I42" s="695" t="s">
        <v>34</v>
      </c>
      <c r="J42" s="695" t="s">
        <v>34</v>
      </c>
    </row>
    <row r="45" spans="2:10" ht="20.25">
      <c r="B45" s="691" t="s">
        <v>2505</v>
      </c>
    </row>
    <row r="46" spans="2:10" ht="8.25" customHeight="1"/>
    <row r="47" spans="2:10" ht="45">
      <c r="B47" s="690"/>
      <c r="C47" s="690" t="s">
        <v>2497</v>
      </c>
    </row>
    <row r="48" spans="2:10">
      <c r="B48" s="687" t="s">
        <v>2584</v>
      </c>
      <c r="C48" s="688">
        <v>0.21401864541497809</v>
      </c>
    </row>
    <row r="49" spans="2:3">
      <c r="B49" s="687" t="s">
        <v>2585</v>
      </c>
      <c r="C49" s="688">
        <v>5.0070028376617184E-2</v>
      </c>
    </row>
    <row r="50" spans="2:3">
      <c r="B50" s="687" t="s">
        <v>2586</v>
      </c>
      <c r="C50" s="688">
        <v>8.1957756680575821E-3</v>
      </c>
    </row>
    <row r="51" spans="2:3">
      <c r="B51" s="687" t="s">
        <v>2649</v>
      </c>
      <c r="C51" s="688">
        <v>-1.6021110224111124E-2</v>
      </c>
    </row>
    <row r="52" spans="2:3">
      <c r="B52" s="687" t="s">
        <v>1426</v>
      </c>
      <c r="C52" s="688">
        <v>0.25626333923554173</v>
      </c>
    </row>
    <row r="55" spans="2:3" ht="20.25">
      <c r="B55" s="691" t="s">
        <v>2506</v>
      </c>
    </row>
    <row r="56" spans="2:3" ht="8.25" customHeight="1"/>
    <row r="57" spans="2:3" ht="45">
      <c r="B57" s="690"/>
      <c r="C57" s="690" t="s">
        <v>2498</v>
      </c>
    </row>
    <row r="58" spans="2:3">
      <c r="B58" s="687" t="s">
        <v>2591</v>
      </c>
      <c r="C58" s="688">
        <v>0.13773732611284312</v>
      </c>
    </row>
    <row r="59" spans="2:3">
      <c r="B59" s="687" t="s">
        <v>2528</v>
      </c>
      <c r="C59" s="688">
        <v>5.6541245156991195E-2</v>
      </c>
    </row>
    <row r="60" spans="2:3">
      <c r="B60" s="687" t="s">
        <v>2529</v>
      </c>
      <c r="C60" s="688">
        <v>1.9740074145143741E-2</v>
      </c>
    </row>
    <row r="61" spans="2:3">
      <c r="B61" s="687" t="s">
        <v>2530</v>
      </c>
      <c r="C61" s="688">
        <v>4.5064130061764324E-2</v>
      </c>
    </row>
    <row r="62" spans="2:3">
      <c r="B62" s="687" t="s">
        <v>2531</v>
      </c>
      <c r="C62" s="688">
        <v>5.0058983148528677E-3</v>
      </c>
    </row>
    <row r="63" spans="2:3">
      <c r="B63" s="687" t="s">
        <v>2532</v>
      </c>
      <c r="C63" s="688">
        <v>7.1943855308120429E-3</v>
      </c>
    </row>
    <row r="64" spans="2:3">
      <c r="B64" s="687" t="s">
        <v>2533</v>
      </c>
      <c r="C64" s="688">
        <v>1.0013901372455368E-3</v>
      </c>
    </row>
    <row r="65" spans="2:3">
      <c r="B65" s="687" t="s">
        <v>2649</v>
      </c>
      <c r="C65" s="688">
        <v>-1.6021110224111124E-2</v>
      </c>
    </row>
    <row r="66" spans="2:3">
      <c r="B66" s="687" t="s">
        <v>1426</v>
      </c>
      <c r="C66" s="688">
        <v>0.25626333923554168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14"/>
  <sheetViews>
    <sheetView showGridLines="0" workbookViewId="0">
      <selection activeCell="L25" sqref="L25"/>
    </sheetView>
  </sheetViews>
  <sheetFormatPr defaultRowHeight="18.75"/>
  <cols>
    <col min="2" max="2" width="11.796875" style="1" customWidth="1"/>
    <col min="3" max="3" width="10.09765625" style="668" customWidth="1"/>
    <col min="4" max="4" width="8.796875" style="668"/>
  </cols>
  <sheetData>
    <row r="2" spans="2:7" s="449" customFormat="1" ht="30">
      <c r="C2" s="715" t="s">
        <v>1425</v>
      </c>
      <c r="D2" s="715" t="s">
        <v>64</v>
      </c>
      <c r="E2"/>
      <c r="F2"/>
      <c r="G2"/>
    </row>
    <row r="3" spans="2:7">
      <c r="B3" s="671">
        <v>43832</v>
      </c>
      <c r="C3" s="668">
        <v>7.8667430947563751E-4</v>
      </c>
      <c r="D3" s="668">
        <v>1.7088558920153041E-4</v>
      </c>
    </row>
    <row r="4" spans="2:7">
      <c r="B4" s="671">
        <v>43833</v>
      </c>
      <c r="C4" s="668">
        <v>7.6769326471848309E-4</v>
      </c>
      <c r="D4" s="668">
        <v>3.4180038028774895E-4</v>
      </c>
    </row>
    <row r="5" spans="2:7">
      <c r="B5" s="671">
        <v>43836</v>
      </c>
      <c r="C5" s="668">
        <v>9.0064823438162911E-4</v>
      </c>
      <c r="D5" s="668">
        <v>5.1274437824866403E-4</v>
      </c>
    </row>
    <row r="6" spans="2:7">
      <c r="B6" s="671">
        <v>43837</v>
      </c>
      <c r="C6" s="668">
        <v>1.079907365239885E-3</v>
      </c>
      <c r="D6" s="668">
        <v>6.8371758807539429E-4</v>
      </c>
    </row>
    <row r="7" spans="2:7">
      <c r="B7" s="671">
        <v>43838</v>
      </c>
      <c r="C7" s="668">
        <v>1.2692408641086228E-3</v>
      </c>
      <c r="D7" s="668">
        <v>8.5472001475972448E-4</v>
      </c>
    </row>
    <row r="8" spans="2:7">
      <c r="B8" s="671">
        <v>43839</v>
      </c>
      <c r="C8" s="668">
        <v>1.5484439697608376E-3</v>
      </c>
      <c r="D8" s="668">
        <v>1.0257516632945496E-3</v>
      </c>
    </row>
    <row r="9" spans="2:7">
      <c r="B9" s="671">
        <v>43840</v>
      </c>
      <c r="C9" s="668">
        <v>1.7469966368426348E-3</v>
      </c>
      <c r="D9" s="668">
        <v>1.1968125386734307E-3</v>
      </c>
    </row>
    <row r="10" spans="2:7">
      <c r="B10" s="671">
        <v>43843</v>
      </c>
      <c r="C10" s="668">
        <v>2.3227988341747441E-3</v>
      </c>
      <c r="D10" s="668">
        <v>1.3679026458908172E-3</v>
      </c>
    </row>
    <row r="11" spans="2:7">
      <c r="B11" s="671">
        <v>43844</v>
      </c>
      <c r="C11" s="668">
        <v>2.6699400343748181E-3</v>
      </c>
      <c r="D11" s="668">
        <v>1.5390219899420465E-3</v>
      </c>
    </row>
    <row r="12" spans="2:7">
      <c r="B12" s="671">
        <v>43845</v>
      </c>
      <c r="C12" s="668">
        <v>2.7363143962255698E-3</v>
      </c>
      <c r="D12" s="668">
        <v>1.7101705758231223E-3</v>
      </c>
    </row>
    <row r="13" spans="2:7">
      <c r="B13" s="671">
        <v>43846</v>
      </c>
      <c r="C13" s="668">
        <v>2.8861753958093761E-3</v>
      </c>
      <c r="D13" s="668">
        <v>1.8813484085311583E-3</v>
      </c>
    </row>
    <row r="14" spans="2:7">
      <c r="B14" s="671">
        <v>43847</v>
      </c>
      <c r="C14" s="668">
        <v>3.4945209027767987E-3</v>
      </c>
      <c r="D14" s="668">
        <v>2.0525554930639345E-3</v>
      </c>
    </row>
    <row r="15" spans="2:7">
      <c r="B15" s="671">
        <v>43850</v>
      </c>
      <c r="C15" s="668">
        <v>3.8388637711761486E-3</v>
      </c>
      <c r="D15" s="668">
        <v>2.2237918344203411E-3</v>
      </c>
    </row>
    <row r="16" spans="2:7">
      <c r="B16" s="671">
        <v>43851</v>
      </c>
      <c r="C16" s="668">
        <v>3.5059297538133638E-3</v>
      </c>
      <c r="D16" s="668">
        <v>2.3950574375997125E-3</v>
      </c>
    </row>
    <row r="17" spans="2:4">
      <c r="B17" s="671">
        <v>43852</v>
      </c>
      <c r="C17" s="668">
        <v>3.9516507453458694E-3</v>
      </c>
      <c r="D17" s="668">
        <v>2.566352307602715E-3</v>
      </c>
    </row>
    <row r="18" spans="2:4">
      <c r="B18" s="671">
        <v>43853</v>
      </c>
      <c r="C18" s="668">
        <v>4.3744758337400658E-3</v>
      </c>
      <c r="D18" s="668">
        <v>2.7376764494304595E-3</v>
      </c>
    </row>
    <row r="19" spans="2:4">
      <c r="B19" s="671">
        <v>43854</v>
      </c>
      <c r="C19" s="668">
        <v>4.2381420287633809E-3</v>
      </c>
      <c r="D19" s="668">
        <v>2.9090298680851667E-3</v>
      </c>
    </row>
    <row r="20" spans="2:4">
      <c r="B20" s="671">
        <v>43857</v>
      </c>
      <c r="C20" s="668">
        <v>3.6220305132537156E-3</v>
      </c>
      <c r="D20" s="668">
        <v>3.0804125685697237E-3</v>
      </c>
    </row>
    <row r="21" spans="2:4">
      <c r="B21" s="671">
        <v>43858</v>
      </c>
      <c r="C21" s="668">
        <v>4.3029385801871545E-3</v>
      </c>
      <c r="D21" s="668">
        <v>3.2518245558881276E-3</v>
      </c>
    </row>
    <row r="22" spans="2:4">
      <c r="B22" s="671">
        <v>43859</v>
      </c>
      <c r="C22" s="668">
        <v>4.3589146200511131E-3</v>
      </c>
      <c r="D22" s="668">
        <v>3.4232658350448197E-3</v>
      </c>
    </row>
    <row r="23" spans="2:4">
      <c r="B23" s="671">
        <v>43860</v>
      </c>
      <c r="C23" s="668">
        <v>4.4913176510079644E-3</v>
      </c>
      <c r="D23" s="668">
        <v>3.5947364110455737E-3</v>
      </c>
    </row>
    <row r="24" spans="2:4">
      <c r="B24" s="671">
        <v>43861</v>
      </c>
      <c r="C24" s="668">
        <v>4.4528234606273642E-3</v>
      </c>
      <c r="D24" s="668">
        <v>3.7662362888968293E-3</v>
      </c>
    </row>
    <row r="25" spans="2:4">
      <c r="B25" s="671">
        <v>43864</v>
      </c>
      <c r="C25" s="668">
        <v>4.761275400172682E-3</v>
      </c>
      <c r="D25" s="668">
        <v>3.9377654736056922E-3</v>
      </c>
    </row>
    <row r="26" spans="2:4">
      <c r="B26" s="671">
        <v>43865</v>
      </c>
      <c r="C26" s="668">
        <v>5.1030832952378979E-3</v>
      </c>
      <c r="D26" s="668">
        <v>4.1093239701803785E-3</v>
      </c>
    </row>
    <row r="27" spans="2:4">
      <c r="B27" s="671">
        <v>43866</v>
      </c>
      <c r="C27" s="668">
        <v>5.6811106621605933E-3</v>
      </c>
      <c r="D27" s="668">
        <v>4.2809117836297705E-3</v>
      </c>
    </row>
    <row r="28" spans="2:4">
      <c r="B28" s="671">
        <v>43867</v>
      </c>
      <c r="C28" s="668">
        <v>5.9324017114135152E-3</v>
      </c>
      <c r="D28" s="668">
        <v>4.4429726838108863E-3</v>
      </c>
    </row>
    <row r="29" spans="2:4">
      <c r="B29" s="671">
        <v>43868</v>
      </c>
      <c r="C29" s="668">
        <v>5.8806749075903664E-3</v>
      </c>
      <c r="D29" s="668">
        <v>4.6050597357738532E-3</v>
      </c>
    </row>
    <row r="30" spans="2:4">
      <c r="B30" s="671">
        <v>43871</v>
      </c>
      <c r="C30" s="668">
        <v>5.783403657461994E-3</v>
      </c>
      <c r="D30" s="668">
        <v>4.767172943738851E-3</v>
      </c>
    </row>
    <row r="31" spans="2:4">
      <c r="B31" s="671">
        <v>43872</v>
      </c>
      <c r="C31" s="668">
        <v>6.5670741468957239E-3</v>
      </c>
      <c r="D31" s="668">
        <v>4.9293123119267257E-3</v>
      </c>
    </row>
    <row r="32" spans="2:4">
      <c r="B32" s="671">
        <v>43873</v>
      </c>
      <c r="C32" s="668">
        <v>7.2328885738885962E-3</v>
      </c>
      <c r="D32" s="668">
        <v>5.0914778445587672E-3</v>
      </c>
    </row>
    <row r="33" spans="2:4">
      <c r="B33" s="671">
        <v>43874</v>
      </c>
      <c r="C33" s="668">
        <v>7.3732594605333546E-3</v>
      </c>
      <c r="D33" s="668">
        <v>5.2536695458573757E-3</v>
      </c>
    </row>
    <row r="34" spans="2:4">
      <c r="B34" s="671">
        <v>43875</v>
      </c>
      <c r="C34" s="668">
        <v>7.4898702762156155E-3</v>
      </c>
      <c r="D34" s="668">
        <v>5.4158874200451734E-3</v>
      </c>
    </row>
    <row r="35" spans="2:4">
      <c r="B35" s="671">
        <v>43878</v>
      </c>
      <c r="C35" s="668">
        <v>7.8465916782555212E-3</v>
      </c>
      <c r="D35" s="668">
        <v>5.5781314713456709E-3</v>
      </c>
    </row>
    <row r="36" spans="2:4">
      <c r="B36" s="671">
        <v>43879</v>
      </c>
      <c r="C36" s="668">
        <v>7.9408639196638653E-3</v>
      </c>
      <c r="D36" s="668">
        <v>5.7404017039832667E-3</v>
      </c>
    </row>
    <row r="37" spans="2:4">
      <c r="B37" s="671">
        <v>43880</v>
      </c>
      <c r="C37" s="668">
        <v>8.1834727793859141E-3</v>
      </c>
      <c r="D37" s="668">
        <v>5.9026981221828034E-3</v>
      </c>
    </row>
    <row r="38" spans="2:4">
      <c r="B38" s="671">
        <v>43881</v>
      </c>
      <c r="C38" s="668">
        <v>7.7797765306122368E-3</v>
      </c>
      <c r="D38" s="668">
        <v>6.06502073016979E-3</v>
      </c>
    </row>
    <row r="39" spans="2:4">
      <c r="B39" s="671">
        <v>43882</v>
      </c>
      <c r="C39" s="668">
        <v>7.6637746501684312E-3</v>
      </c>
      <c r="D39" s="668">
        <v>6.2273695321704015E-3</v>
      </c>
    </row>
    <row r="40" spans="2:4">
      <c r="B40" s="671">
        <v>43887</v>
      </c>
      <c r="C40" s="668">
        <v>6.2774080722576286E-3</v>
      </c>
      <c r="D40" s="668">
        <v>6.3897445324117008E-3</v>
      </c>
    </row>
    <row r="41" spans="2:4">
      <c r="B41" s="671">
        <v>43888</v>
      </c>
      <c r="C41" s="668">
        <v>5.6922195792978858E-3</v>
      </c>
      <c r="D41" s="668">
        <v>6.5521457351211954E-3</v>
      </c>
    </row>
    <row r="42" spans="2:4">
      <c r="B42" s="671">
        <v>43889</v>
      </c>
      <c r="C42" s="668">
        <v>6.2627233941778826E-3</v>
      </c>
      <c r="D42" s="668">
        <v>6.7145731445272805E-3</v>
      </c>
    </row>
    <row r="43" spans="2:4">
      <c r="B43" s="671">
        <v>43892</v>
      </c>
      <c r="C43" s="668">
        <v>7.2683478834545401E-3</v>
      </c>
      <c r="D43" s="668">
        <v>6.8770267648587957E-3</v>
      </c>
    </row>
    <row r="44" spans="2:4">
      <c r="B44" s="671">
        <v>43893</v>
      </c>
      <c r="C44" s="668">
        <v>7.4836416841053133E-3</v>
      </c>
      <c r="D44" s="668">
        <v>7.0395066003456908E-3</v>
      </c>
    </row>
    <row r="45" spans="2:4">
      <c r="B45" s="671">
        <v>43894</v>
      </c>
      <c r="C45" s="668">
        <v>7.8874557567234493E-3</v>
      </c>
      <c r="D45" s="668">
        <v>7.2020126552179153E-3</v>
      </c>
    </row>
    <row r="46" spans="2:4">
      <c r="B46" s="671">
        <v>43895</v>
      </c>
      <c r="C46" s="668">
        <v>6.9054773934280611E-3</v>
      </c>
      <c r="D46" s="668">
        <v>7.3645449337067515E-3</v>
      </c>
    </row>
    <row r="47" spans="2:4">
      <c r="B47" s="671">
        <v>43896</v>
      </c>
      <c r="C47" s="668">
        <v>5.8323107156073029E-3</v>
      </c>
      <c r="D47" s="668">
        <v>7.5271034400439252E-3</v>
      </c>
    </row>
    <row r="48" spans="2:4">
      <c r="B48" s="671">
        <v>43899</v>
      </c>
      <c r="C48" s="668">
        <v>2.6888588725921814E-3</v>
      </c>
      <c r="D48" s="668">
        <v>7.6896881784616067E-3</v>
      </c>
    </row>
    <row r="49" spans="2:4">
      <c r="B49" s="671">
        <v>43900</v>
      </c>
      <c r="C49" s="668">
        <v>4.7608985930929215E-3</v>
      </c>
      <c r="D49" s="668">
        <v>7.8522991531930764E-3</v>
      </c>
    </row>
    <row r="50" spans="2:4">
      <c r="B50" s="671">
        <v>43901</v>
      </c>
      <c r="C50" s="668">
        <v>2.2087812857034539E-3</v>
      </c>
      <c r="D50" s="668">
        <v>8.0149363684720587E-3</v>
      </c>
    </row>
    <row r="51" spans="2:4">
      <c r="B51" s="671">
        <v>43902</v>
      </c>
      <c r="C51" s="668">
        <v>-4.3641014662698652E-4</v>
      </c>
      <c r="D51" s="668">
        <v>8.1775998285329443E-3</v>
      </c>
    </row>
    <row r="52" spans="2:4">
      <c r="B52" s="671">
        <v>43903</v>
      </c>
      <c r="C52" s="668">
        <v>1.777140691005874E-3</v>
      </c>
      <c r="D52" s="668">
        <v>8.3402895376107899E-3</v>
      </c>
    </row>
    <row r="53" spans="2:4">
      <c r="B53" s="671">
        <v>43906</v>
      </c>
      <c r="C53" s="668">
        <v>4.8519582319439536E-5</v>
      </c>
      <c r="D53" s="668">
        <v>8.5030054999415405E-3</v>
      </c>
    </row>
    <row r="54" spans="2:4">
      <c r="B54" s="671">
        <v>43907</v>
      </c>
      <c r="C54" s="668">
        <v>1.1614707908114141E-3</v>
      </c>
      <c r="D54" s="668">
        <v>8.6657477197615851E-3</v>
      </c>
    </row>
    <row r="55" spans="2:4">
      <c r="B55" s="671">
        <v>43908</v>
      </c>
      <c r="C55" s="668">
        <v>-6.6272996863236955E-4</v>
      </c>
      <c r="D55" s="668">
        <v>8.8285162013082008E-3</v>
      </c>
    </row>
    <row r="56" spans="2:4">
      <c r="B56" s="671">
        <v>43909</v>
      </c>
      <c r="C56" s="668">
        <v>-3.9522773323197313E-4</v>
      </c>
      <c r="D56" s="668">
        <v>8.97204288688358E-3</v>
      </c>
    </row>
    <row r="57" spans="2:4">
      <c r="B57" s="671">
        <v>43910</v>
      </c>
      <c r="C57" s="668">
        <v>7.2628006921204857E-5</v>
      </c>
      <c r="D57" s="668">
        <v>9.1155899920933869E-3</v>
      </c>
    </row>
    <row r="58" spans="2:4">
      <c r="B58" s="671">
        <v>43913</v>
      </c>
      <c r="C58" s="668">
        <v>-2.0253643042256186E-4</v>
      </c>
      <c r="D58" s="668">
        <v>9.2591575198426312E-3</v>
      </c>
    </row>
    <row r="59" spans="2:4">
      <c r="B59" s="671">
        <v>43914</v>
      </c>
      <c r="C59" s="668">
        <v>5.0725204679435976E-4</v>
      </c>
      <c r="D59" s="668">
        <v>9.4027454730369886E-3</v>
      </c>
    </row>
    <row r="60" spans="2:4">
      <c r="B60" s="671">
        <v>43915</v>
      </c>
      <c r="C60" s="668">
        <v>9.914416846397156E-4</v>
      </c>
      <c r="D60" s="668">
        <v>9.5463538545823567E-3</v>
      </c>
    </row>
    <row r="61" spans="2:4">
      <c r="B61" s="671">
        <v>43916</v>
      </c>
      <c r="C61" s="668">
        <v>1.7971113646877424E-3</v>
      </c>
      <c r="D61" s="668">
        <v>9.6899826673850775E-3</v>
      </c>
    </row>
    <row r="62" spans="2:4">
      <c r="B62" s="671">
        <v>43917</v>
      </c>
      <c r="C62" s="668">
        <v>1.2878647004943566E-3</v>
      </c>
      <c r="D62" s="668">
        <v>9.8336319143519368E-3</v>
      </c>
    </row>
    <row r="63" spans="2:4">
      <c r="B63" s="671">
        <v>43920</v>
      </c>
      <c r="C63" s="668">
        <v>1.848372022644984E-3</v>
      </c>
      <c r="D63" s="668">
        <v>9.9773015983899427E-3</v>
      </c>
    </row>
    <row r="64" spans="2:4">
      <c r="B64" s="671">
        <v>43921</v>
      </c>
      <c r="C64" s="668">
        <v>1.2131631918186336E-3</v>
      </c>
      <c r="D64" s="668">
        <v>1.0120991722406769E-2</v>
      </c>
    </row>
    <row r="65" spans="2:4">
      <c r="B65" s="671">
        <v>43922</v>
      </c>
      <c r="C65" s="668">
        <v>9.1070475443344456E-4</v>
      </c>
      <c r="D65" s="668">
        <v>1.0264702289310534E-2</v>
      </c>
    </row>
    <row r="66" spans="2:4">
      <c r="B66" s="671">
        <v>43923</v>
      </c>
      <c r="C66" s="668">
        <v>1.0398399773423606E-3</v>
      </c>
      <c r="D66" s="668">
        <v>1.0408433302009579E-2</v>
      </c>
    </row>
    <row r="67" spans="2:4">
      <c r="B67" s="671">
        <v>43924</v>
      </c>
      <c r="C67" s="668">
        <v>9.7887879848146397E-4</v>
      </c>
      <c r="D67" s="668">
        <v>1.0552184763412908E-2</v>
      </c>
    </row>
    <row r="68" spans="2:4">
      <c r="B68" s="671">
        <v>43927</v>
      </c>
      <c r="C68" s="668">
        <v>1.3972266383937004E-3</v>
      </c>
      <c r="D68" s="668">
        <v>1.069595667642953E-2</v>
      </c>
    </row>
    <row r="69" spans="2:4">
      <c r="B69" s="671">
        <v>43928</v>
      </c>
      <c r="C69" s="668">
        <v>1.4067619739439596E-3</v>
      </c>
      <c r="D69" s="668">
        <v>1.0839749043969338E-2</v>
      </c>
    </row>
    <row r="70" spans="2:4">
      <c r="B70" s="671">
        <v>43929</v>
      </c>
      <c r="C70" s="668">
        <v>1.5771820287873162E-3</v>
      </c>
      <c r="D70" s="668">
        <v>1.0983561868942227E-2</v>
      </c>
    </row>
    <row r="71" spans="2:4">
      <c r="B71" s="671">
        <v>43930</v>
      </c>
      <c r="C71" s="668">
        <v>1.5985709551940008E-3</v>
      </c>
      <c r="D71" s="668">
        <v>1.1127395154258757E-2</v>
      </c>
    </row>
    <row r="72" spans="2:4">
      <c r="B72" s="671">
        <v>43934</v>
      </c>
      <c r="C72" s="668">
        <v>1.8717967685182302E-3</v>
      </c>
      <c r="D72" s="668">
        <v>1.1271248902829933E-2</v>
      </c>
    </row>
    <row r="73" spans="2:4">
      <c r="B73" s="671">
        <v>43935</v>
      </c>
      <c r="C73" s="668">
        <v>3.1082496236454205E-3</v>
      </c>
      <c r="D73" s="668">
        <v>1.1415123117566983E-2</v>
      </c>
    </row>
    <row r="74" spans="2:4">
      <c r="B74" s="671">
        <v>43936</v>
      </c>
      <c r="C74" s="668">
        <v>3.3105404853517317E-3</v>
      </c>
      <c r="D74" s="668">
        <v>1.1559017801381577E-2</v>
      </c>
    </row>
    <row r="75" spans="2:4">
      <c r="B75" s="671">
        <v>43937</v>
      </c>
      <c r="C75" s="668">
        <v>3.9193480515167245E-3</v>
      </c>
      <c r="D75" s="668">
        <v>1.170293295718583E-2</v>
      </c>
    </row>
    <row r="76" spans="2:4">
      <c r="B76" s="671">
        <v>43938</v>
      </c>
      <c r="C76" s="668">
        <v>4.1444765809832695E-3</v>
      </c>
      <c r="D76" s="668">
        <v>1.1846868587892523E-2</v>
      </c>
    </row>
    <row r="77" spans="2:4">
      <c r="B77" s="671">
        <v>43941</v>
      </c>
      <c r="C77" s="668">
        <v>4.6179221751898591E-3</v>
      </c>
      <c r="D77" s="668">
        <v>1.1990824696414437E-2</v>
      </c>
    </row>
    <row r="78" spans="2:4">
      <c r="B78" s="671">
        <v>43943</v>
      </c>
      <c r="C78" s="668">
        <v>5.9402076391821268E-3</v>
      </c>
      <c r="D78" s="668">
        <v>1.213480128566502E-2</v>
      </c>
    </row>
    <row r="79" spans="2:4">
      <c r="B79" s="671">
        <v>43944</v>
      </c>
      <c r="C79" s="668">
        <v>6.0129427524571177E-3</v>
      </c>
      <c r="D79" s="668">
        <v>1.2278798358558163E-2</v>
      </c>
    </row>
    <row r="80" spans="2:4">
      <c r="B80" s="671">
        <v>43945</v>
      </c>
      <c r="C80" s="668">
        <v>5.3019143675776537E-3</v>
      </c>
      <c r="D80" s="668">
        <v>1.2422815918007979E-2</v>
      </c>
    </row>
    <row r="81" spans="2:4">
      <c r="B81" s="671">
        <v>43948</v>
      </c>
      <c r="C81" s="668">
        <v>5.5917527006883461E-3</v>
      </c>
      <c r="D81" s="668">
        <v>1.2566853966929026E-2</v>
      </c>
    </row>
    <row r="82" spans="2:4">
      <c r="B82" s="671">
        <v>43949</v>
      </c>
      <c r="C82" s="668">
        <v>6.1486840378519592E-3</v>
      </c>
      <c r="D82" s="668">
        <v>1.2710912508236527E-2</v>
      </c>
    </row>
    <row r="83" spans="2:4">
      <c r="B83" s="671">
        <v>43950</v>
      </c>
      <c r="C83" s="668">
        <v>6.6006742548110342E-3</v>
      </c>
      <c r="D83" s="668">
        <v>1.2854991544845928E-2</v>
      </c>
    </row>
    <row r="84" spans="2:4">
      <c r="B84" s="671">
        <v>43951</v>
      </c>
      <c r="C84" s="668">
        <v>6.5132765377764468E-3</v>
      </c>
      <c r="D84" s="668">
        <v>1.299909107967312E-2</v>
      </c>
    </row>
    <row r="85" spans="2:4">
      <c r="B85" s="671">
        <v>43955</v>
      </c>
      <c r="C85" s="668">
        <v>6.4970971463698124E-3</v>
      </c>
      <c r="D85" s="668">
        <v>1.3143211115634212E-2</v>
      </c>
    </row>
    <row r="86" spans="2:4">
      <c r="B86" s="671">
        <v>43956</v>
      </c>
      <c r="C86" s="668">
        <v>7.0149172714901731E-3</v>
      </c>
      <c r="D86" s="668">
        <v>1.3287351655645985E-2</v>
      </c>
    </row>
    <row r="87" spans="2:4">
      <c r="B87" s="671">
        <v>43957</v>
      </c>
      <c r="C87" s="668">
        <v>7.1886760765735858E-3</v>
      </c>
      <c r="D87" s="668">
        <v>1.3431512702625659E-2</v>
      </c>
    </row>
    <row r="88" spans="2:4">
      <c r="B88" s="671">
        <v>43958</v>
      </c>
      <c r="C88" s="668">
        <v>7.5812875681984249E-3</v>
      </c>
      <c r="D88" s="668">
        <v>1.3546485214516846E-2</v>
      </c>
    </row>
    <row r="89" spans="2:4">
      <c r="B89" s="671">
        <v>43959</v>
      </c>
      <c r="C89" s="668">
        <v>7.8252321944052294E-3</v>
      </c>
      <c r="D89" s="668">
        <v>1.366147076989277E-2</v>
      </c>
    </row>
    <row r="90" spans="2:4">
      <c r="B90" s="671">
        <v>43962</v>
      </c>
      <c r="C90" s="668">
        <v>7.9860878644397726E-3</v>
      </c>
      <c r="D90" s="668">
        <v>1.3776469370233135E-2</v>
      </c>
    </row>
    <row r="91" spans="2:4">
      <c r="B91" s="671">
        <v>43963</v>
      </c>
      <c r="C91" s="668">
        <v>7.647125035902258E-3</v>
      </c>
      <c r="D91" s="668">
        <v>1.389148101701787E-2</v>
      </c>
    </row>
    <row r="92" spans="2:4">
      <c r="B92" s="671">
        <v>43964</v>
      </c>
      <c r="C92" s="668">
        <v>7.9815806958485336E-3</v>
      </c>
      <c r="D92" s="668">
        <v>1.4006505711727346E-2</v>
      </c>
    </row>
    <row r="93" spans="2:4">
      <c r="B93" s="671">
        <v>43965</v>
      </c>
      <c r="C93" s="668">
        <v>8.1214607025783536E-3</v>
      </c>
      <c r="D93" s="668">
        <v>1.412154345584149E-2</v>
      </c>
    </row>
    <row r="94" spans="2:4">
      <c r="B94" s="671">
        <v>43966</v>
      </c>
      <c r="C94" s="668">
        <v>8.0149157452940045E-3</v>
      </c>
      <c r="D94" s="668">
        <v>1.4236594250840895E-2</v>
      </c>
    </row>
    <row r="95" spans="2:4">
      <c r="B95" s="671">
        <v>43969</v>
      </c>
      <c r="C95" s="668">
        <v>8.283892150237282E-3</v>
      </c>
      <c r="D95" s="668">
        <v>1.4351658098206377E-2</v>
      </c>
    </row>
    <row r="96" spans="2:4">
      <c r="B96" s="671">
        <v>43970</v>
      </c>
      <c r="C96" s="668">
        <v>8.2932271645925759E-3</v>
      </c>
      <c r="D96" s="668">
        <v>1.4466734999418307E-2</v>
      </c>
    </row>
    <row r="97" spans="2:4">
      <c r="B97" s="671">
        <v>43971</v>
      </c>
      <c r="C97" s="668">
        <v>8.6207642319851008E-3</v>
      </c>
      <c r="D97" s="668">
        <v>1.4581824955957945E-2</v>
      </c>
    </row>
    <row r="98" spans="2:4">
      <c r="B98" s="671">
        <v>43972</v>
      </c>
      <c r="C98" s="668">
        <v>8.7397651207949956E-3</v>
      </c>
      <c r="D98" s="668">
        <v>1.4696927969306328E-2</v>
      </c>
    </row>
    <row r="99" spans="2:4">
      <c r="B99" s="671">
        <v>43973</v>
      </c>
      <c r="C99" s="668">
        <v>8.9509330652797203E-3</v>
      </c>
      <c r="D99" s="668">
        <v>1.4812044040944716E-2</v>
      </c>
    </row>
    <row r="100" spans="2:4">
      <c r="B100" s="671">
        <v>43976</v>
      </c>
      <c r="C100" s="668">
        <v>9.584376098694225E-3</v>
      </c>
      <c r="D100" s="668">
        <v>1.4927173172354369E-2</v>
      </c>
    </row>
    <row r="101" spans="2:4">
      <c r="B101" s="671">
        <v>43977</v>
      </c>
      <c r="C101" s="668">
        <v>9.7158695658248195E-3</v>
      </c>
      <c r="D101" s="668">
        <v>1.5042315365017211E-2</v>
      </c>
    </row>
    <row r="102" spans="2:4">
      <c r="B102" s="671">
        <v>43978</v>
      </c>
      <c r="C102" s="668">
        <v>1.0127341716774207E-2</v>
      </c>
      <c r="D102" s="668">
        <v>1.5157470620414726E-2</v>
      </c>
    </row>
    <row r="103" spans="2:4">
      <c r="B103" s="671">
        <v>43979</v>
      </c>
      <c r="C103" s="668">
        <v>1.0320210007546571E-2</v>
      </c>
      <c r="D103" s="668">
        <v>1.527263894002906E-2</v>
      </c>
    </row>
    <row r="104" spans="2:4">
      <c r="B104" s="671">
        <v>43980</v>
      </c>
      <c r="C104" s="668">
        <v>1.079778151066213E-2</v>
      </c>
      <c r="D104" s="668">
        <v>1.5387820325342361E-2</v>
      </c>
    </row>
    <row r="105" spans="2:4">
      <c r="B105" s="671">
        <v>43983</v>
      </c>
      <c r="C105" s="668">
        <v>1.1204355659779175E-2</v>
      </c>
      <c r="D105" s="668">
        <v>1.5503014777836777E-2</v>
      </c>
    </row>
    <row r="106" spans="2:4">
      <c r="B106" s="671">
        <v>43984</v>
      </c>
      <c r="C106" s="668">
        <v>1.1749491078341778E-2</v>
      </c>
      <c r="D106" s="668">
        <v>1.5618222298994899E-2</v>
      </c>
    </row>
    <row r="107" spans="2:4">
      <c r="B107" s="671">
        <v>43985</v>
      </c>
      <c r="C107" s="668">
        <v>1.2487420723299225E-2</v>
      </c>
      <c r="D107" s="668">
        <v>1.5733442890299321E-2</v>
      </c>
    </row>
    <row r="108" spans="2:4">
      <c r="B108" s="671">
        <v>43986</v>
      </c>
      <c r="C108" s="668">
        <v>1.2944133452171824E-2</v>
      </c>
      <c r="D108" s="668">
        <v>1.5848676553232632E-2</v>
      </c>
    </row>
    <row r="109" spans="2:4">
      <c r="B109" s="671">
        <v>43987</v>
      </c>
      <c r="C109" s="668">
        <v>1.3225790046700325E-2</v>
      </c>
      <c r="D109" s="668">
        <v>1.5963923289278092E-2</v>
      </c>
    </row>
    <row r="110" spans="2:4">
      <c r="B110" s="671">
        <v>43990</v>
      </c>
      <c r="C110" s="668">
        <v>1.3817936446961054E-2</v>
      </c>
      <c r="D110" s="668">
        <v>1.6079183099918737E-2</v>
      </c>
    </row>
    <row r="111" spans="2:4">
      <c r="B111" s="671">
        <v>43991</v>
      </c>
      <c r="C111" s="668">
        <v>1.3917602075897539E-2</v>
      </c>
      <c r="D111" s="668">
        <v>1.6194455986637823E-2</v>
      </c>
    </row>
    <row r="112" spans="2:4">
      <c r="B112" s="671">
        <v>43992</v>
      </c>
      <c r="C112" s="668">
        <v>1.3959629519044725E-2</v>
      </c>
      <c r="D112" s="668">
        <v>1.6309741950918832E-2</v>
      </c>
    </row>
    <row r="113" spans="2:4">
      <c r="B113" s="671">
        <v>43994</v>
      </c>
      <c r="C113" s="668">
        <v>1.3574295369922496E-2</v>
      </c>
      <c r="D113" s="668">
        <v>1.6425040994245244E-2</v>
      </c>
    </row>
    <row r="114" spans="2:4">
      <c r="B114" s="671">
        <v>43997</v>
      </c>
      <c r="C114" s="668">
        <v>1.3754715484234126E-2</v>
      </c>
      <c r="D114" s="668">
        <v>1.6540353118100981E-2</v>
      </c>
    </row>
    <row r="115" spans="2:4">
      <c r="B115" s="671">
        <v>43998</v>
      </c>
      <c r="C115" s="668">
        <v>1.4073132458831461E-2</v>
      </c>
      <c r="D115" s="668">
        <v>1.6655678323969969E-2</v>
      </c>
    </row>
    <row r="116" spans="2:4">
      <c r="B116" s="671">
        <v>43999</v>
      </c>
      <c r="C116" s="668">
        <v>1.4641702373900944E-2</v>
      </c>
      <c r="D116" s="668">
        <v>1.6771016613336576E-2</v>
      </c>
    </row>
    <row r="117" spans="2:4">
      <c r="B117" s="671">
        <v>44000</v>
      </c>
      <c r="C117" s="668">
        <v>1.4913866579087331E-2</v>
      </c>
      <c r="D117" s="668">
        <v>1.685684916697805E-2</v>
      </c>
    </row>
    <row r="118" spans="2:4">
      <c r="B118" s="671">
        <v>44001</v>
      </c>
      <c r="C118" s="668">
        <v>1.5025777548998809E-2</v>
      </c>
      <c r="D118" s="668">
        <v>1.6942688966328889E-2</v>
      </c>
    </row>
    <row r="119" spans="2:4">
      <c r="B119" s="671">
        <v>44004</v>
      </c>
      <c r="C119" s="668">
        <v>1.5269583455804536E-2</v>
      </c>
      <c r="D119" s="668">
        <v>1.7028536012000606E-2</v>
      </c>
    </row>
    <row r="120" spans="2:4">
      <c r="B120" s="671">
        <v>44005</v>
      </c>
      <c r="C120" s="668">
        <v>1.5519053406474193E-2</v>
      </c>
      <c r="D120" s="668">
        <v>1.7114390304605154E-2</v>
      </c>
    </row>
    <row r="121" spans="2:4">
      <c r="B121" s="671">
        <v>44006</v>
      </c>
      <c r="C121" s="668">
        <v>1.530024948048414E-2</v>
      </c>
      <c r="D121" s="668">
        <v>1.7200251844754266E-2</v>
      </c>
    </row>
    <row r="122" spans="2:4">
      <c r="B122" s="671">
        <v>44007</v>
      </c>
      <c r="C122" s="668">
        <v>1.5861727956484772E-2</v>
      </c>
      <c r="D122" s="668">
        <v>1.7286120633059676E-2</v>
      </c>
    </row>
    <row r="123" spans="2:4">
      <c r="B123" s="671">
        <v>44008</v>
      </c>
      <c r="C123" s="668">
        <v>1.5662436766184173E-2</v>
      </c>
      <c r="D123" s="668">
        <v>1.7371996670133116E-2</v>
      </c>
    </row>
    <row r="124" spans="2:4">
      <c r="B124" s="671">
        <v>44011</v>
      </c>
      <c r="C124" s="668">
        <v>1.6092573588607717E-2</v>
      </c>
      <c r="D124" s="668">
        <v>1.7457879956586764E-2</v>
      </c>
    </row>
    <row r="125" spans="2:4">
      <c r="B125" s="671">
        <v>44012</v>
      </c>
      <c r="C125" s="668">
        <v>1.6485500866956659E-2</v>
      </c>
      <c r="D125" s="668">
        <v>1.7543770493032351E-2</v>
      </c>
    </row>
    <row r="126" spans="2:4">
      <c r="B126" s="671">
        <v>44013</v>
      </c>
      <c r="C126" s="668">
        <v>1.6997560688305935E-2</v>
      </c>
      <c r="D126" s="668">
        <v>1.7629668280082056E-2</v>
      </c>
    </row>
    <row r="127" spans="2:4">
      <c r="B127" s="671">
        <v>44014</v>
      </c>
      <c r="C127" s="668">
        <v>1.7203070007207666E-2</v>
      </c>
      <c r="D127" s="668">
        <v>1.7715573318347833E-2</v>
      </c>
    </row>
    <row r="128" spans="2:4">
      <c r="B128" s="671">
        <v>44015</v>
      </c>
      <c r="C128" s="668">
        <v>1.7775779385930557E-2</v>
      </c>
      <c r="D128" s="668">
        <v>1.7801485608441858E-2</v>
      </c>
    </row>
    <row r="129" spans="2:4">
      <c r="B129" s="671">
        <v>44018</v>
      </c>
      <c r="C129" s="668">
        <v>1.8474387547752213E-2</v>
      </c>
      <c r="D129" s="668">
        <v>1.7887405150976532E-2</v>
      </c>
    </row>
    <row r="130" spans="2:4">
      <c r="B130" s="671">
        <v>44019</v>
      </c>
      <c r="C130" s="668">
        <v>1.8298363144274576E-2</v>
      </c>
      <c r="D130" s="668">
        <v>1.7973331946563809E-2</v>
      </c>
    </row>
    <row r="131" spans="2:4">
      <c r="B131" s="671">
        <v>44020</v>
      </c>
      <c r="C131" s="668">
        <v>1.8921660621325609E-2</v>
      </c>
      <c r="D131" s="668">
        <v>1.8059265995816087E-2</v>
      </c>
    </row>
    <row r="132" spans="2:4">
      <c r="B132" s="671">
        <v>44021</v>
      </c>
      <c r="C132" s="668">
        <v>1.9098145020146395E-2</v>
      </c>
      <c r="D132" s="668">
        <v>1.8145207299345545E-2</v>
      </c>
    </row>
    <row r="133" spans="2:4">
      <c r="B133" s="671">
        <v>44022</v>
      </c>
      <c r="C133" s="668">
        <v>1.9568410178744777E-2</v>
      </c>
      <c r="D133" s="668">
        <v>1.8231155857764803E-2</v>
      </c>
    </row>
    <row r="134" spans="2:4">
      <c r="B134" s="671">
        <v>44025</v>
      </c>
      <c r="C134" s="668">
        <v>1.9423076731052147E-2</v>
      </c>
      <c r="D134" s="668">
        <v>1.8317111671686037E-2</v>
      </c>
    </row>
    <row r="135" spans="2:4">
      <c r="B135" s="671">
        <v>44026</v>
      </c>
      <c r="C135" s="668">
        <v>2.0053644838520901E-2</v>
      </c>
      <c r="D135" s="668">
        <v>1.840307474172187E-2</v>
      </c>
    </row>
    <row r="136" spans="2:4">
      <c r="B136" s="671">
        <v>44027</v>
      </c>
      <c r="C136" s="668">
        <v>2.0662148952813597E-2</v>
      </c>
      <c r="D136" s="668">
        <v>1.8489045068484922E-2</v>
      </c>
    </row>
    <row r="137" spans="2:4">
      <c r="B137" s="671">
        <v>44028</v>
      </c>
      <c r="C137" s="668">
        <v>2.0442799893751085E-2</v>
      </c>
      <c r="D137" s="668">
        <v>1.8575022652587592E-2</v>
      </c>
    </row>
    <row r="138" spans="2:4">
      <c r="B138" s="671">
        <v>44029</v>
      </c>
      <c r="C138" s="668">
        <v>2.1218689222190168E-2</v>
      </c>
      <c r="D138" s="668">
        <v>1.8661007494642723E-2</v>
      </c>
    </row>
    <row r="139" spans="2:4">
      <c r="B139" s="671">
        <v>44032</v>
      </c>
      <c r="C139" s="668">
        <v>2.1673026422804664E-2</v>
      </c>
      <c r="D139" s="668">
        <v>1.8746999595262936E-2</v>
      </c>
    </row>
    <row r="140" spans="2:4">
      <c r="B140" s="671">
        <v>44033</v>
      </c>
      <c r="C140" s="668">
        <v>2.1913689440421491E-2</v>
      </c>
      <c r="D140" s="668">
        <v>1.8832998955060853E-2</v>
      </c>
    </row>
    <row r="141" spans="2:4">
      <c r="B141" s="671">
        <v>44034</v>
      </c>
      <c r="C141" s="668">
        <v>2.2222536623208944E-2</v>
      </c>
      <c r="D141" s="668">
        <v>1.8919005574649317E-2</v>
      </c>
    </row>
    <row r="142" spans="2:4">
      <c r="B142" s="671">
        <v>44035</v>
      </c>
      <c r="C142" s="668">
        <v>2.1976751742862843E-2</v>
      </c>
      <c r="D142" s="668">
        <v>1.900501945464117E-2</v>
      </c>
    </row>
    <row r="143" spans="2:4">
      <c r="B143" s="671">
        <v>44036</v>
      </c>
      <c r="C143" s="668">
        <v>2.2235269130728152E-2</v>
      </c>
      <c r="D143" s="668">
        <v>1.9091040595649478E-2</v>
      </c>
    </row>
    <row r="144" spans="2:4">
      <c r="B144" s="671">
        <v>44039</v>
      </c>
      <c r="C144" s="668">
        <v>2.3059262336573516E-2</v>
      </c>
      <c r="D144" s="668">
        <v>1.9177068998287083E-2</v>
      </c>
    </row>
    <row r="145" spans="2:4">
      <c r="B145" s="671">
        <v>44040</v>
      </c>
      <c r="C145" s="668">
        <v>2.3158317549339502E-2</v>
      </c>
      <c r="D145" s="668">
        <v>1.9263104663167052E-2</v>
      </c>
    </row>
    <row r="146" spans="2:4">
      <c r="B146" s="671">
        <v>44041</v>
      </c>
      <c r="C146" s="668">
        <v>2.3780543821485978E-2</v>
      </c>
      <c r="D146" s="668">
        <v>1.9349147590902227E-2</v>
      </c>
    </row>
    <row r="147" spans="2:4">
      <c r="B147" s="671">
        <v>44042</v>
      </c>
      <c r="C147" s="668">
        <v>2.3986211575898642E-2</v>
      </c>
      <c r="D147" s="668">
        <v>1.9435197782105895E-2</v>
      </c>
    </row>
    <row r="148" spans="2:4">
      <c r="B148" s="671">
        <v>44043</v>
      </c>
      <c r="C148" s="668">
        <v>2.3315722405603534E-2</v>
      </c>
      <c r="D148" s="668">
        <v>1.9521255237391122E-2</v>
      </c>
    </row>
    <row r="149" spans="2:4">
      <c r="B149" s="671">
        <v>44046</v>
      </c>
      <c r="C149" s="668">
        <v>2.3590565466631297E-2</v>
      </c>
      <c r="D149" s="668">
        <v>1.9607319957371194E-2</v>
      </c>
    </row>
    <row r="150" spans="2:4">
      <c r="B150" s="671">
        <v>44047</v>
      </c>
      <c r="C150" s="668">
        <v>2.3643167883798499E-2</v>
      </c>
      <c r="D150" s="668">
        <v>1.96933919426594E-2</v>
      </c>
    </row>
    <row r="151" spans="2:4">
      <c r="B151" s="671">
        <v>44048</v>
      </c>
      <c r="C151" s="668">
        <v>2.4544075078411831E-2</v>
      </c>
      <c r="D151" s="668">
        <v>1.9779471193869025E-2</v>
      </c>
    </row>
    <row r="152" spans="2:4">
      <c r="B152" s="671">
        <v>44049</v>
      </c>
      <c r="C152" s="668">
        <v>2.4842860200324557E-2</v>
      </c>
      <c r="D152" s="668">
        <v>1.9855640858158052E-2</v>
      </c>
    </row>
    <row r="153" spans="2:4">
      <c r="B153" s="671">
        <v>44050</v>
      </c>
      <c r="C153" s="668">
        <v>2.4686527741154096E-2</v>
      </c>
      <c r="D153" s="668">
        <v>1.9931816211733899E-2</v>
      </c>
    </row>
    <row r="154" spans="2:4">
      <c r="B154" s="671">
        <v>44053</v>
      </c>
      <c r="C154" s="668">
        <v>2.4865686719757862E-2</v>
      </c>
      <c r="D154" s="668">
        <v>2.0007997255021337E-2</v>
      </c>
    </row>
    <row r="155" spans="2:4">
      <c r="B155" s="671">
        <v>44054</v>
      </c>
      <c r="C155" s="668">
        <v>2.4478915588986849E-2</v>
      </c>
      <c r="D155" s="668">
        <v>2.0084183988445359E-2</v>
      </c>
    </row>
    <row r="156" spans="2:4">
      <c r="B156" s="671">
        <v>44055</v>
      </c>
      <c r="C156" s="668">
        <v>2.4879022101781612E-2</v>
      </c>
      <c r="D156" s="668">
        <v>2.0160376412430958E-2</v>
      </c>
    </row>
    <row r="157" spans="2:4">
      <c r="B157" s="671">
        <v>44056</v>
      </c>
      <c r="C157" s="668">
        <v>2.4935764140106675E-2</v>
      </c>
      <c r="D157" s="668">
        <v>2.0236574527403128E-2</v>
      </c>
    </row>
    <row r="158" spans="2:4">
      <c r="B158" s="671">
        <v>44057</v>
      </c>
      <c r="C158" s="668">
        <v>2.5339484100595389E-2</v>
      </c>
      <c r="D158" s="668">
        <v>2.0312778333787085E-2</v>
      </c>
    </row>
    <row r="159" spans="2:4">
      <c r="B159" s="671">
        <v>44060</v>
      </c>
      <c r="C159" s="668">
        <v>2.5513801357781807E-2</v>
      </c>
      <c r="D159" s="668">
        <v>2.0388987832007821E-2</v>
      </c>
    </row>
    <row r="160" spans="2:4">
      <c r="B160" s="671">
        <v>44061</v>
      </c>
      <c r="C160" s="668">
        <v>2.6316049012216958E-2</v>
      </c>
      <c r="D160" s="668">
        <v>2.0465203022490552E-2</v>
      </c>
    </row>
    <row r="161" spans="2:4">
      <c r="B161" s="671">
        <v>44062</v>
      </c>
      <c r="C161" s="668">
        <v>2.5972778284825138E-2</v>
      </c>
      <c r="D161" s="668">
        <v>2.0541423905660494E-2</v>
      </c>
    </row>
    <row r="162" spans="2:4">
      <c r="B162" s="671">
        <v>44063</v>
      </c>
      <c r="C162" s="668">
        <v>2.6109007306647447E-2</v>
      </c>
      <c r="D162" s="668">
        <v>2.061765048194264E-2</v>
      </c>
    </row>
    <row r="163" spans="2:4">
      <c r="B163" s="671">
        <v>44064</v>
      </c>
      <c r="C163" s="668">
        <v>2.6233198724835649E-2</v>
      </c>
      <c r="D163" s="668">
        <v>2.0693882751762427E-2</v>
      </c>
    </row>
    <row r="164" spans="2:4">
      <c r="B164" s="671">
        <v>44067</v>
      </c>
      <c r="C164" s="668">
        <v>2.6531229236040899E-2</v>
      </c>
      <c r="D164" s="668">
        <v>2.0770120715545071E-2</v>
      </c>
    </row>
    <row r="165" spans="2:4">
      <c r="B165" s="671">
        <v>44068</v>
      </c>
      <c r="C165" s="668">
        <v>2.6799512613872478E-2</v>
      </c>
      <c r="D165" s="668">
        <v>2.0846364373715787E-2</v>
      </c>
    </row>
    <row r="166" spans="2:4">
      <c r="B166" s="671">
        <v>44069</v>
      </c>
      <c r="C166" s="668">
        <v>2.6834668563391784E-2</v>
      </c>
      <c r="D166" s="668">
        <v>2.0922613726700012E-2</v>
      </c>
    </row>
    <row r="167" spans="2:4">
      <c r="B167" s="671">
        <v>44070</v>
      </c>
      <c r="C167" s="668">
        <v>2.6981798748156871E-2</v>
      </c>
      <c r="D167" s="668">
        <v>2.0998868774922963E-2</v>
      </c>
    </row>
    <row r="168" spans="2:4">
      <c r="B168" s="671">
        <v>44071</v>
      </c>
      <c r="C168" s="668">
        <v>2.7687192449857845E-2</v>
      </c>
      <c r="D168" s="668">
        <v>2.1075129518810076E-2</v>
      </c>
    </row>
    <row r="169" spans="2:4">
      <c r="B169" s="671">
        <v>44074</v>
      </c>
      <c r="C169" s="668">
        <v>2.7379023031641303E-2</v>
      </c>
      <c r="D169" s="668">
        <v>2.1151395958786789E-2</v>
      </c>
    </row>
    <row r="170" spans="2:4">
      <c r="B170" s="671">
        <v>44075</v>
      </c>
      <c r="C170" s="668">
        <v>2.7925812644721937E-2</v>
      </c>
      <c r="D170" s="668">
        <v>2.1227668095278762E-2</v>
      </c>
    </row>
    <row r="171" spans="2:4">
      <c r="B171" s="671">
        <v>44076</v>
      </c>
      <c r="C171" s="668">
        <v>2.8009789388603323E-2</v>
      </c>
      <c r="D171" s="668">
        <v>2.130394592871121E-2</v>
      </c>
    </row>
    <row r="172" spans="2:4">
      <c r="B172" s="671">
        <v>44077</v>
      </c>
      <c r="C172" s="668">
        <v>2.7560874912006206E-2</v>
      </c>
      <c r="D172" s="668">
        <v>2.1380229459509792E-2</v>
      </c>
    </row>
    <row r="173" spans="2:4">
      <c r="B173" s="671">
        <v>44078</v>
      </c>
      <c r="C173" s="668">
        <v>2.792748975988224E-2</v>
      </c>
      <c r="D173" s="668">
        <v>2.1456518688099946E-2</v>
      </c>
    </row>
    <row r="174" spans="2:4">
      <c r="B174" s="671">
        <v>44082</v>
      </c>
      <c r="C174" s="668">
        <v>2.7523509968910398E-2</v>
      </c>
      <c r="D174" s="668">
        <v>2.1532813614907331E-2</v>
      </c>
    </row>
    <row r="175" spans="2:4">
      <c r="B175" s="671">
        <v>44083</v>
      </c>
      <c r="C175" s="668">
        <v>2.8256775076048735E-2</v>
      </c>
      <c r="D175" s="668">
        <v>2.1609114240357608E-2</v>
      </c>
    </row>
    <row r="176" spans="2:4">
      <c r="B176" s="671">
        <v>44084</v>
      </c>
      <c r="C176" s="668">
        <v>2.798860439264117E-2</v>
      </c>
      <c r="D176" s="668">
        <v>2.1685420564876212E-2</v>
      </c>
    </row>
    <row r="177" spans="2:4">
      <c r="B177" s="671">
        <v>44085</v>
      </c>
      <c r="C177" s="668">
        <v>2.8304375574711216E-2</v>
      </c>
      <c r="D177" s="668">
        <v>2.1761732588889027E-2</v>
      </c>
    </row>
    <row r="178" spans="2:4">
      <c r="B178" s="671">
        <v>44088</v>
      </c>
      <c r="C178" s="668">
        <v>2.9019513993765012E-2</v>
      </c>
      <c r="D178" s="668">
        <v>2.1838050312821711E-2</v>
      </c>
    </row>
    <row r="179" spans="2:4">
      <c r="B179" s="671">
        <v>44089</v>
      </c>
      <c r="C179" s="668">
        <v>2.9218651569053122E-2</v>
      </c>
      <c r="D179" s="668">
        <v>2.1914373737099924E-2</v>
      </c>
    </row>
    <row r="180" spans="2:4">
      <c r="B180" s="671">
        <v>44090</v>
      </c>
      <c r="C180" s="668">
        <v>2.914379484918439E-2</v>
      </c>
      <c r="D180" s="668">
        <v>2.1990702862149547E-2</v>
      </c>
    </row>
    <row r="181" spans="2:4">
      <c r="B181" s="671">
        <v>44091</v>
      </c>
      <c r="C181" s="668">
        <v>2.9310661785161285E-2</v>
      </c>
      <c r="D181" s="668">
        <v>2.206703768839624E-2</v>
      </c>
    </row>
    <row r="182" spans="2:4">
      <c r="B182" s="671">
        <v>44092</v>
      </c>
      <c r="C182" s="668">
        <v>2.8905416946612084E-2</v>
      </c>
      <c r="D182" s="668">
        <v>2.2143378216266107E-2</v>
      </c>
    </row>
    <row r="183" spans="2:4">
      <c r="B183" s="671">
        <v>44095</v>
      </c>
      <c r="C183" s="668">
        <v>2.8452056475767318E-2</v>
      </c>
      <c r="D183" s="668">
        <v>2.2219724446184808E-2</v>
      </c>
    </row>
    <row r="184" spans="2:4">
      <c r="B184" s="671">
        <v>44096</v>
      </c>
      <c r="C184" s="668">
        <v>2.8717921931372681E-2</v>
      </c>
      <c r="D184" s="668">
        <v>2.2296076378578222E-2</v>
      </c>
    </row>
    <row r="185" spans="2:4">
      <c r="B185" s="671">
        <v>44097</v>
      </c>
      <c r="C185" s="668">
        <v>2.8221019922451296E-2</v>
      </c>
      <c r="D185" s="668">
        <v>2.2372434013872233E-2</v>
      </c>
    </row>
    <row r="186" spans="2:4">
      <c r="B186" s="671">
        <v>44098</v>
      </c>
      <c r="C186" s="668">
        <v>2.8443182378682819E-2</v>
      </c>
      <c r="D186" s="668">
        <v>2.2448797352492944E-2</v>
      </c>
    </row>
    <row r="187" spans="2:4">
      <c r="B187" s="671">
        <v>44099</v>
      </c>
      <c r="C187" s="668">
        <v>2.860563901909785E-2</v>
      </c>
      <c r="D187" s="668">
        <v>2.2525166394866458E-2</v>
      </c>
    </row>
    <row r="188" spans="2:4">
      <c r="B188" s="671">
        <v>44102</v>
      </c>
      <c r="C188" s="668">
        <v>2.8395009478897393E-2</v>
      </c>
      <c r="D188" s="668">
        <v>2.2601541141418657E-2</v>
      </c>
    </row>
    <row r="189" spans="2:4">
      <c r="B189" s="671">
        <v>44103</v>
      </c>
      <c r="C189" s="668">
        <v>2.8360348057711704E-2</v>
      </c>
      <c r="D189" s="668">
        <v>2.2677921592575423E-2</v>
      </c>
    </row>
    <row r="190" spans="2:4">
      <c r="B190" s="671">
        <v>44104</v>
      </c>
      <c r="C190" s="668">
        <v>2.8705053825531346E-2</v>
      </c>
      <c r="D190" s="668">
        <v>2.2754307748763081E-2</v>
      </c>
    </row>
    <row r="191" spans="2:4">
      <c r="B191" s="671">
        <v>44105</v>
      </c>
      <c r="C191" s="668">
        <v>2.8915799095632355E-2</v>
      </c>
      <c r="D191" s="668">
        <v>2.2830699610407734E-2</v>
      </c>
    </row>
    <row r="192" spans="2:4">
      <c r="B192" s="671">
        <v>44106</v>
      </c>
      <c r="C192" s="668">
        <v>2.8724822600423083E-2</v>
      </c>
      <c r="D192" s="668">
        <v>2.2907097177935487E-2</v>
      </c>
    </row>
    <row r="193" spans="2:4">
      <c r="B193" s="671">
        <v>44109</v>
      </c>
      <c r="C193" s="668">
        <v>2.9103701783719238E-2</v>
      </c>
      <c r="D193" s="668">
        <v>2.2983500451772443E-2</v>
      </c>
    </row>
    <row r="194" spans="2:4">
      <c r="B194" s="671">
        <v>44110</v>
      </c>
      <c r="C194" s="668">
        <v>2.9020318534118239E-2</v>
      </c>
      <c r="D194" s="668">
        <v>2.3059909432344927E-2</v>
      </c>
    </row>
    <row r="195" spans="2:4">
      <c r="B195" s="671">
        <v>44111</v>
      </c>
      <c r="C195" s="668">
        <v>2.9317687928200442E-2</v>
      </c>
      <c r="D195" s="668">
        <v>2.3136324120079266E-2</v>
      </c>
    </row>
    <row r="196" spans="2:4">
      <c r="B196" s="671">
        <v>44112</v>
      </c>
      <c r="C196" s="668">
        <v>2.9869110902464024E-2</v>
      </c>
      <c r="D196" s="668">
        <v>2.3212744515401562E-2</v>
      </c>
    </row>
    <row r="197" spans="2:4">
      <c r="B197" s="671">
        <v>44113</v>
      </c>
      <c r="C197" s="668">
        <v>3.0424068312552288E-2</v>
      </c>
      <c r="D197" s="668">
        <v>2.3289170618738142E-2</v>
      </c>
    </row>
    <row r="198" spans="2:4">
      <c r="B198" s="671">
        <v>44117</v>
      </c>
      <c r="C198" s="668">
        <v>3.0831708202136321E-2</v>
      </c>
      <c r="D198" s="668">
        <v>2.3365602430515553E-2</v>
      </c>
    </row>
    <row r="199" spans="2:4">
      <c r="B199" s="671">
        <v>44118</v>
      </c>
      <c r="C199" s="668">
        <v>3.1293158257373888E-2</v>
      </c>
      <c r="D199" s="668">
        <v>2.3442039951159899E-2</v>
      </c>
    </row>
    <row r="200" spans="2:4">
      <c r="B200" s="671">
        <v>44119</v>
      </c>
      <c r="C200" s="668">
        <v>3.1463829885881589E-2</v>
      </c>
      <c r="D200" s="668">
        <v>2.3518483181097727E-2</v>
      </c>
    </row>
    <row r="201" spans="2:4">
      <c r="B201" s="671">
        <v>44120</v>
      </c>
      <c r="C201" s="668">
        <v>3.168487110982432E-2</v>
      </c>
      <c r="D201" s="668">
        <v>2.3594932120755585E-2</v>
      </c>
    </row>
    <row r="202" spans="2:4">
      <c r="B202" s="671">
        <v>44123</v>
      </c>
      <c r="C202" s="668">
        <v>3.1745021744797652E-2</v>
      </c>
      <c r="D202" s="668">
        <v>2.3671386770559799E-2</v>
      </c>
    </row>
    <row r="203" spans="2:4">
      <c r="B203" s="671">
        <v>44124</v>
      </c>
      <c r="C203" s="668">
        <v>3.2359013912467427E-2</v>
      </c>
      <c r="D203" s="668">
        <v>2.3747847130936917E-2</v>
      </c>
    </row>
    <row r="204" spans="2:4">
      <c r="B204" s="671">
        <v>44125</v>
      </c>
      <c r="C204" s="668">
        <v>3.2905651363112742E-2</v>
      </c>
      <c r="D204" s="668">
        <v>2.3824313202313485E-2</v>
      </c>
    </row>
    <row r="205" spans="2:4">
      <c r="B205" s="671">
        <v>44126</v>
      </c>
      <c r="C205" s="668">
        <v>3.310663023307181E-2</v>
      </c>
      <c r="D205" s="668">
        <v>2.3900784985116053E-2</v>
      </c>
    </row>
    <row r="206" spans="2:4">
      <c r="B206" s="671">
        <v>44127</v>
      </c>
      <c r="C206" s="668">
        <v>3.317417954055335E-2</v>
      </c>
      <c r="D206" s="668">
        <v>2.3977262479771166E-2</v>
      </c>
    </row>
    <row r="207" spans="2:4">
      <c r="B207" s="671">
        <v>44130</v>
      </c>
      <c r="C207" s="668">
        <v>3.3110869660568865E-2</v>
      </c>
      <c r="D207" s="668">
        <v>2.4053745686705597E-2</v>
      </c>
    </row>
    <row r="208" spans="2:4">
      <c r="B208" s="671">
        <v>44131</v>
      </c>
      <c r="C208" s="668">
        <v>3.3007892227224334E-2</v>
      </c>
      <c r="D208" s="668">
        <v>2.4130234606345891E-2</v>
      </c>
    </row>
    <row r="209" spans="2:4">
      <c r="B209" s="671">
        <v>44132</v>
      </c>
      <c r="C209" s="668">
        <v>3.2307177972312751E-2</v>
      </c>
      <c r="D209" s="668">
        <v>2.4206729239118818E-2</v>
      </c>
    </row>
    <row r="210" spans="2:4">
      <c r="B210" s="671">
        <v>44133</v>
      </c>
      <c r="C210" s="668">
        <v>3.2886685270808735E-2</v>
      </c>
      <c r="D210" s="668">
        <v>2.4283229585450927E-2</v>
      </c>
    </row>
    <row r="211" spans="2:4">
      <c r="B211" s="671">
        <v>44134</v>
      </c>
      <c r="C211" s="668">
        <v>3.2784529756321623E-2</v>
      </c>
      <c r="D211" s="668">
        <v>2.4359735645769209E-2</v>
      </c>
    </row>
    <row r="212" spans="2:4">
      <c r="B212" s="671">
        <v>44138</v>
      </c>
      <c r="C212" s="668">
        <v>3.3718073262114512E-2</v>
      </c>
      <c r="D212" s="668">
        <v>2.4436247420500434E-2</v>
      </c>
    </row>
    <row r="213" spans="2:4">
      <c r="B213" s="671">
        <v>44139</v>
      </c>
      <c r="C213" s="668">
        <v>3.4182424288730751E-2</v>
      </c>
      <c r="D213" s="668">
        <v>2.451276491007115E-2</v>
      </c>
    </row>
    <row r="214" spans="2:4">
      <c r="B214" s="671">
        <v>44140</v>
      </c>
      <c r="C214" s="668">
        <v>3.5392387354876709E-2</v>
      </c>
      <c r="D214" s="668">
        <v>2.458928811490857E-2</v>
      </c>
    </row>
    <row r="215" spans="2:4">
      <c r="B215" s="671">
        <v>44141</v>
      </c>
      <c r="C215" s="668">
        <v>3.5752705074112212E-2</v>
      </c>
      <c r="D215" s="668">
        <v>2.4665817035439463E-2</v>
      </c>
    </row>
    <row r="216" spans="2:4">
      <c r="B216" s="671">
        <v>44144</v>
      </c>
      <c r="C216" s="668">
        <v>3.6027218142209216E-2</v>
      </c>
      <c r="D216" s="668">
        <v>2.4742351672090601E-2</v>
      </c>
    </row>
    <row r="217" spans="2:4">
      <c r="B217" s="671">
        <v>44145</v>
      </c>
      <c r="C217" s="668">
        <v>3.6467669090490817E-2</v>
      </c>
      <c r="D217" s="668">
        <v>2.4818892025288974E-2</v>
      </c>
    </row>
    <row r="218" spans="2:4">
      <c r="B218" s="671">
        <v>44146</v>
      </c>
      <c r="C218" s="668">
        <v>3.6556026310550438E-2</v>
      </c>
      <c r="D218" s="668">
        <v>2.4895438095461575E-2</v>
      </c>
    </row>
    <row r="219" spans="2:4">
      <c r="B219" s="671">
        <v>44147</v>
      </c>
      <c r="C219" s="668">
        <v>3.6038811445443297E-2</v>
      </c>
      <c r="D219" s="668">
        <v>2.4971989883035617E-2</v>
      </c>
    </row>
    <row r="220" spans="2:4">
      <c r="B220" s="671">
        <v>44148</v>
      </c>
      <c r="C220" s="668">
        <v>3.6545231283926505E-2</v>
      </c>
      <c r="D220" s="668">
        <v>2.504854738843787E-2</v>
      </c>
    </row>
    <row r="221" spans="2:4">
      <c r="B221" s="671">
        <v>44151</v>
      </c>
      <c r="C221" s="668">
        <v>3.7039117438755209E-2</v>
      </c>
      <c r="D221" s="668">
        <v>2.5125110612095547E-2</v>
      </c>
    </row>
    <row r="222" spans="2:4">
      <c r="B222" s="671">
        <v>44152</v>
      </c>
      <c r="C222" s="668">
        <v>3.7113699997489924E-2</v>
      </c>
      <c r="D222" s="668">
        <v>2.5201679554435863E-2</v>
      </c>
    </row>
    <row r="223" spans="2:4">
      <c r="B223" s="671">
        <v>44153</v>
      </c>
      <c r="C223" s="668">
        <v>3.7290386012936549E-2</v>
      </c>
      <c r="D223" s="668">
        <v>2.5278254215885809E-2</v>
      </c>
    </row>
    <row r="224" spans="2:4">
      <c r="B224" s="671">
        <v>44154</v>
      </c>
      <c r="C224" s="668">
        <v>3.7597324268847876E-2</v>
      </c>
      <c r="D224" s="668">
        <v>2.53548345968726E-2</v>
      </c>
    </row>
    <row r="225" spans="2:4">
      <c r="B225" s="671">
        <v>44155</v>
      </c>
      <c r="C225" s="668">
        <v>3.7742044220583137E-2</v>
      </c>
      <c r="D225" s="668">
        <v>2.5431420697823448E-2</v>
      </c>
    </row>
    <row r="226" spans="2:4">
      <c r="B226" s="671">
        <v>44158</v>
      </c>
      <c r="C226" s="668">
        <v>3.8266955070124231E-2</v>
      </c>
      <c r="D226" s="668">
        <v>2.5508012519165568E-2</v>
      </c>
    </row>
    <row r="227" spans="2:4">
      <c r="B227" s="671">
        <v>44159</v>
      </c>
      <c r="C227" s="668">
        <v>3.9081454034467944E-2</v>
      </c>
      <c r="D227" s="668">
        <v>2.5584610061326174E-2</v>
      </c>
    </row>
    <row r="228" spans="2:4">
      <c r="B228" s="671">
        <v>44160</v>
      </c>
      <c r="C228" s="668">
        <v>3.9230541604007518E-2</v>
      </c>
      <c r="D228" s="668">
        <v>2.5661213324732701E-2</v>
      </c>
    </row>
    <row r="229" spans="2:4">
      <c r="B229" s="671">
        <v>44161</v>
      </c>
      <c r="C229" s="668">
        <v>3.9479242669341108E-2</v>
      </c>
      <c r="D229" s="668">
        <v>2.5737822309812364E-2</v>
      </c>
    </row>
    <row r="230" spans="2:4">
      <c r="B230" s="671">
        <v>44162</v>
      </c>
      <c r="C230" s="668">
        <v>3.9983248999266641E-2</v>
      </c>
      <c r="D230" s="668">
        <v>2.5814437016992597E-2</v>
      </c>
    </row>
    <row r="231" spans="2:4">
      <c r="B231" s="671">
        <v>44165</v>
      </c>
      <c r="C231" s="668">
        <v>4.0059989767143644E-2</v>
      </c>
      <c r="D231" s="668">
        <v>2.5891057446700838E-2</v>
      </c>
    </row>
    <row r="232" spans="2:4">
      <c r="B232" s="671">
        <v>44166</v>
      </c>
      <c r="C232" s="668">
        <v>4.0756397951254408E-2</v>
      </c>
      <c r="D232" s="668">
        <v>2.5967683599364522E-2</v>
      </c>
    </row>
    <row r="233" spans="2:4">
      <c r="B233" s="671">
        <v>44167</v>
      </c>
      <c r="C233" s="668">
        <v>4.1055888813079422E-2</v>
      </c>
      <c r="D233" s="668">
        <v>2.6044315475410862E-2</v>
      </c>
    </row>
    <row r="234" spans="2:4">
      <c r="B234" s="671">
        <v>44168</v>
      </c>
      <c r="C234" s="668">
        <v>4.1397270725591184E-2</v>
      </c>
      <c r="D234" s="668">
        <v>2.6120953075267739E-2</v>
      </c>
    </row>
    <row r="235" spans="2:4">
      <c r="B235" s="671">
        <v>44169</v>
      </c>
      <c r="C235" s="668">
        <v>4.2171730696056065E-2</v>
      </c>
      <c r="D235" s="668">
        <v>2.6197596399362366E-2</v>
      </c>
    </row>
    <row r="236" spans="2:4">
      <c r="B236" s="671">
        <v>44172</v>
      </c>
      <c r="C236" s="668">
        <v>4.2224932065803911E-2</v>
      </c>
      <c r="D236" s="668">
        <v>2.6274245448122402E-2</v>
      </c>
    </row>
    <row r="237" spans="2:4">
      <c r="B237" s="671">
        <v>44173</v>
      </c>
      <c r="C237" s="668">
        <v>4.2480754501447393E-2</v>
      </c>
      <c r="D237" s="668">
        <v>2.6350900221975504E-2</v>
      </c>
    </row>
    <row r="238" spans="2:4">
      <c r="B238" s="671">
        <v>44174</v>
      </c>
      <c r="C238" s="668">
        <v>4.2413569098363357E-2</v>
      </c>
      <c r="D238" s="668">
        <v>2.6427560721349108E-2</v>
      </c>
    </row>
    <row r="239" spans="2:4">
      <c r="B239" s="671">
        <v>44175</v>
      </c>
      <c r="C239" s="668">
        <v>4.3162203027383494E-2</v>
      </c>
      <c r="D239" s="668">
        <v>2.6504226946671094E-2</v>
      </c>
    </row>
    <row r="240" spans="2:4">
      <c r="B240" s="671">
        <v>44176</v>
      </c>
      <c r="C240" s="668">
        <v>4.3423966632800015E-2</v>
      </c>
      <c r="D240" s="668">
        <v>2.6580898898368899E-2</v>
      </c>
    </row>
    <row r="241" spans="2:4">
      <c r="B241" s="671">
        <v>44179</v>
      </c>
      <c r="C241" s="668">
        <v>4.3691662722491031E-2</v>
      </c>
      <c r="D241" s="668">
        <v>2.6657576576870401E-2</v>
      </c>
    </row>
    <row r="242" spans="2:4">
      <c r="B242" s="671">
        <v>44180</v>
      </c>
      <c r="C242" s="668">
        <v>4.45390318622787E-2</v>
      </c>
      <c r="D242" s="668">
        <v>2.6734259982603481E-2</v>
      </c>
    </row>
    <row r="243" spans="2:4">
      <c r="B243" s="671">
        <v>44181</v>
      </c>
      <c r="C243" s="668">
        <v>4.5018332558247609E-2</v>
      </c>
      <c r="D243" s="668">
        <v>2.6810949115995575E-2</v>
      </c>
    </row>
    <row r="244" spans="2:4">
      <c r="B244" s="671">
        <v>44182</v>
      </c>
      <c r="C244" s="668">
        <v>4.5679661942145344E-2</v>
      </c>
      <c r="D244" s="668">
        <v>2.6887643977474784E-2</v>
      </c>
    </row>
    <row r="245" spans="2:4">
      <c r="B245" s="671">
        <v>44183</v>
      </c>
      <c r="C245" s="668">
        <v>4.5941705808163924E-2</v>
      </c>
      <c r="D245" s="668">
        <v>2.6964344567468768E-2</v>
      </c>
    </row>
    <row r="246" spans="2:4">
      <c r="B246" s="671">
        <v>44186</v>
      </c>
      <c r="C246" s="668">
        <v>4.5759769662092387E-2</v>
      </c>
      <c r="D246" s="668">
        <v>2.7041050886405626E-2</v>
      </c>
    </row>
    <row r="247" spans="2:4">
      <c r="B247" s="671">
        <v>44187</v>
      </c>
      <c r="C247" s="668">
        <v>4.5809237280733717E-2</v>
      </c>
      <c r="D247" s="668">
        <v>2.7117762934713019E-2</v>
      </c>
    </row>
    <row r="248" spans="2:4">
      <c r="B248" s="671">
        <v>44188</v>
      </c>
      <c r="C248" s="668">
        <v>4.6521867834763864E-2</v>
      </c>
      <c r="D248" s="668">
        <v>2.7194480712819047E-2</v>
      </c>
    </row>
    <row r="249" spans="2:4">
      <c r="B249" s="671">
        <v>44189</v>
      </c>
      <c r="C249" s="668">
        <v>4.6774026601500207E-2</v>
      </c>
      <c r="D249" s="668">
        <v>2.727120422115159E-2</v>
      </c>
    </row>
    <row r="250" spans="2:4">
      <c r="B250" s="671">
        <v>44193</v>
      </c>
      <c r="C250" s="668">
        <v>4.7285243576883795E-2</v>
      </c>
      <c r="D250" s="668">
        <v>2.7347933460138751E-2</v>
      </c>
    </row>
    <row r="251" spans="2:4">
      <c r="B251" s="671">
        <v>44194</v>
      </c>
      <c r="C251" s="668">
        <v>4.7750250546838569E-2</v>
      </c>
      <c r="D251" s="668">
        <v>2.742466843020841E-2</v>
      </c>
    </row>
    <row r="252" spans="2:4">
      <c r="B252" s="671">
        <v>44195</v>
      </c>
      <c r="C252" s="668">
        <v>4.8424937101839927E-2</v>
      </c>
      <c r="D252" s="668">
        <v>2.7501409131788668E-2</v>
      </c>
    </row>
    <row r="253" spans="2:4">
      <c r="B253" s="671">
        <v>44196</v>
      </c>
      <c r="C253" s="668">
        <v>4.8729569260430372E-2</v>
      </c>
      <c r="D253" s="668">
        <v>2.7578155565307849E-2</v>
      </c>
    </row>
    <row r="254" spans="2:4">
      <c r="B254" s="671">
        <v>44200</v>
      </c>
      <c r="C254" s="668">
        <v>4.8763519472232675E-2</v>
      </c>
      <c r="D254" s="668">
        <v>2.7654907731193834E-2</v>
      </c>
    </row>
    <row r="255" spans="2:4">
      <c r="B255" s="671">
        <v>44201</v>
      </c>
      <c r="C255" s="668">
        <v>4.9321811652083047E-2</v>
      </c>
      <c r="D255" s="668">
        <v>2.7731665629874946E-2</v>
      </c>
    </row>
    <row r="256" spans="2:4">
      <c r="B256" s="671">
        <v>44202</v>
      </c>
      <c r="C256" s="668">
        <v>4.9469213216992491E-2</v>
      </c>
      <c r="D256" s="668">
        <v>2.7808429261779288E-2</v>
      </c>
    </row>
    <row r="257" spans="2:4">
      <c r="B257" s="671">
        <v>44203</v>
      </c>
      <c r="C257" s="668">
        <v>4.9944960928371085E-2</v>
      </c>
      <c r="D257" s="668">
        <v>2.7885198627335184E-2</v>
      </c>
    </row>
    <row r="258" spans="2:4">
      <c r="B258" s="671">
        <v>44204</v>
      </c>
      <c r="C258" s="668">
        <v>5.0508663344585925E-2</v>
      </c>
      <c r="D258" s="668">
        <v>2.7961973726970735E-2</v>
      </c>
    </row>
    <row r="259" spans="2:4">
      <c r="B259" s="671">
        <v>44207</v>
      </c>
      <c r="C259" s="668">
        <v>5.0252852877512133E-2</v>
      </c>
      <c r="D259" s="668">
        <v>2.8038754561114265E-2</v>
      </c>
    </row>
    <row r="260" spans="2:4">
      <c r="B260" s="671">
        <v>44208</v>
      </c>
      <c r="C260" s="668">
        <v>5.0859708416572946E-2</v>
      </c>
      <c r="D260" s="668">
        <v>2.8115541130194099E-2</v>
      </c>
    </row>
    <row r="261" spans="2:4">
      <c r="B261" s="671">
        <v>44209</v>
      </c>
      <c r="C261" s="668">
        <v>5.078000170930963E-2</v>
      </c>
      <c r="D261" s="668">
        <v>2.8192333434638783E-2</v>
      </c>
    </row>
    <row r="262" spans="2:4">
      <c r="B262" s="671">
        <v>44210</v>
      </c>
      <c r="C262" s="668">
        <v>5.1170843237426045E-2</v>
      </c>
      <c r="D262" s="668">
        <v>2.8269131474876419E-2</v>
      </c>
    </row>
    <row r="263" spans="2:4">
      <c r="B263" s="671">
        <v>44211</v>
      </c>
      <c r="C263" s="668">
        <v>5.0865045906893558E-2</v>
      </c>
      <c r="D263" s="668">
        <v>2.8345935251335552E-2</v>
      </c>
    </row>
    <row r="264" spans="2:4">
      <c r="B264" s="671">
        <v>44214</v>
      </c>
      <c r="C264" s="668">
        <v>5.0949275560915774E-2</v>
      </c>
      <c r="D264" s="668">
        <v>2.842274476444473E-2</v>
      </c>
    </row>
    <row r="265" spans="2:4">
      <c r="B265" s="671">
        <v>44215</v>
      </c>
      <c r="C265" s="668">
        <v>5.1141049669222172E-2</v>
      </c>
      <c r="D265" s="668">
        <v>2.8499560014632275E-2</v>
      </c>
    </row>
    <row r="266" spans="2:4">
      <c r="B266" s="671">
        <v>44216</v>
      </c>
      <c r="C266" s="668">
        <v>5.1716286448477256E-2</v>
      </c>
      <c r="D266" s="668">
        <v>2.8576381002326956E-2</v>
      </c>
    </row>
    <row r="267" spans="2:4">
      <c r="B267" s="671">
        <v>44217</v>
      </c>
      <c r="C267" s="668">
        <v>5.1653157630638713E-2</v>
      </c>
      <c r="D267" s="668">
        <v>2.8653207727957097E-2</v>
      </c>
    </row>
    <row r="268" spans="2:4">
      <c r="B268" s="671">
        <v>44218</v>
      </c>
      <c r="C268" s="668">
        <v>5.1374255706064798E-2</v>
      </c>
      <c r="D268" s="668">
        <v>2.8730040191951245E-2</v>
      </c>
    </row>
    <row r="269" spans="2:4">
      <c r="B269" s="671">
        <v>44221</v>
      </c>
      <c r="C269" s="668">
        <v>5.1522216727446057E-2</v>
      </c>
      <c r="D269" s="668">
        <v>2.8806878394738167E-2</v>
      </c>
    </row>
    <row r="270" spans="2:4">
      <c r="B270" s="671">
        <v>44222</v>
      </c>
      <c r="C270" s="668">
        <v>5.1477095248002591E-2</v>
      </c>
      <c r="D270" s="668">
        <v>2.8883722336746409E-2</v>
      </c>
    </row>
    <row r="271" spans="2:4">
      <c r="B271" s="671">
        <v>44223</v>
      </c>
      <c r="C271" s="668">
        <v>5.0865754612853697E-2</v>
      </c>
      <c r="D271" s="668">
        <v>2.896057201840474E-2</v>
      </c>
    </row>
    <row r="272" spans="2:4">
      <c r="B272" s="671">
        <v>44224</v>
      </c>
      <c r="C272" s="668">
        <v>5.1616236429674833E-2</v>
      </c>
      <c r="D272" s="668">
        <v>2.9037427440141705E-2</v>
      </c>
    </row>
    <row r="273" spans="2:4">
      <c r="B273" s="671">
        <v>44225</v>
      </c>
      <c r="C273" s="668">
        <v>5.0867110404978044E-2</v>
      </c>
      <c r="D273" s="668">
        <v>2.9114288602386296E-2</v>
      </c>
    </row>
    <row r="274" spans="2:4">
      <c r="B274" s="671">
        <v>44228</v>
      </c>
      <c r="C274" s="668">
        <v>5.2244890447473935E-2</v>
      </c>
      <c r="D274" s="668">
        <v>2.9191155505567057E-2</v>
      </c>
    </row>
    <row r="275" spans="2:4">
      <c r="B275" s="671">
        <v>44229</v>
      </c>
      <c r="C275" s="668">
        <v>5.3165532153095718E-2</v>
      </c>
      <c r="D275" s="668">
        <v>2.9268028150112757E-2</v>
      </c>
    </row>
    <row r="276" spans="2:4">
      <c r="B276" s="671">
        <v>44230</v>
      </c>
      <c r="C276" s="668">
        <v>5.3941439569367367E-2</v>
      </c>
      <c r="D276" s="668">
        <v>2.9344906536452386E-2</v>
      </c>
    </row>
    <row r="277" spans="2:4">
      <c r="B277" s="671">
        <v>44231</v>
      </c>
      <c r="C277" s="668">
        <v>5.444238344612673E-2</v>
      </c>
      <c r="D277" s="668">
        <v>2.9421790665014713E-2</v>
      </c>
    </row>
    <row r="278" spans="2:4">
      <c r="B278" s="671">
        <v>44232</v>
      </c>
      <c r="C278" s="668">
        <v>5.5308783483075441E-2</v>
      </c>
      <c r="D278" s="668">
        <v>2.9498680536228727E-2</v>
      </c>
    </row>
    <row r="279" spans="2:4">
      <c r="B279" s="671">
        <v>44235</v>
      </c>
      <c r="C279" s="668">
        <v>5.5712217868132186E-2</v>
      </c>
      <c r="D279" s="668">
        <v>2.9575576150523419E-2</v>
      </c>
    </row>
    <row r="280" spans="2:4">
      <c r="B280" s="671">
        <v>44236</v>
      </c>
      <c r="C280" s="668">
        <v>5.5823522466442066E-2</v>
      </c>
      <c r="D280" s="668">
        <v>2.9652477508327557E-2</v>
      </c>
    </row>
    <row r="281" spans="2:4">
      <c r="B281" s="671">
        <v>44237</v>
      </c>
      <c r="C281" s="668">
        <v>5.5554680705362847E-2</v>
      </c>
      <c r="D281" s="668">
        <v>2.9729384610070353E-2</v>
      </c>
    </row>
    <row r="282" spans="2:4">
      <c r="B282" s="671">
        <v>44238</v>
      </c>
      <c r="C282" s="668">
        <v>5.6287318830298583E-2</v>
      </c>
      <c r="D282" s="668">
        <v>2.9806297456180575E-2</v>
      </c>
    </row>
    <row r="283" spans="2:4">
      <c r="B283" s="671">
        <v>44239</v>
      </c>
      <c r="C283" s="668">
        <v>5.689778864166084E-2</v>
      </c>
      <c r="D283" s="668">
        <v>2.9883216047087435E-2</v>
      </c>
    </row>
    <row r="284" spans="2:4">
      <c r="B284" s="671">
        <v>44244</v>
      </c>
      <c r="C284" s="668">
        <v>5.7649326597136064E-2</v>
      </c>
      <c r="D284" s="668">
        <v>2.9960140383220146E-2</v>
      </c>
    </row>
    <row r="285" spans="2:4">
      <c r="B285" s="671">
        <v>44245</v>
      </c>
      <c r="C285" s="668">
        <v>5.7607977924619691E-2</v>
      </c>
      <c r="D285" s="668">
        <v>3.0037070465007698E-2</v>
      </c>
    </row>
    <row r="286" spans="2:4">
      <c r="B286" s="671">
        <v>44246</v>
      </c>
      <c r="C286" s="668">
        <v>5.8184617789863724E-2</v>
      </c>
      <c r="D286" s="668">
        <v>3.0114006292879081E-2</v>
      </c>
    </row>
    <row r="287" spans="2:4">
      <c r="B287" s="671">
        <v>44249</v>
      </c>
      <c r="C287" s="668">
        <v>5.7593166735212753E-2</v>
      </c>
      <c r="D287" s="668">
        <v>3.0190947867263729E-2</v>
      </c>
    </row>
    <row r="288" spans="2:4">
      <c r="B288" s="671">
        <v>44250</v>
      </c>
      <c r="C288" s="668">
        <v>5.8176851072238023E-2</v>
      </c>
      <c r="D288" s="668">
        <v>3.0267895188590854E-2</v>
      </c>
    </row>
    <row r="289" spans="2:4">
      <c r="B289" s="671">
        <v>44251</v>
      </c>
      <c r="C289" s="668">
        <v>5.8929185203252743E-2</v>
      </c>
      <c r="D289" s="668">
        <v>3.0344848257289669E-2</v>
      </c>
    </row>
    <row r="290" spans="2:4">
      <c r="B290" s="671">
        <v>44252</v>
      </c>
      <c r="C290" s="668">
        <v>5.8111006119846653E-2</v>
      </c>
      <c r="D290" s="668">
        <v>3.0421807073789386E-2</v>
      </c>
    </row>
    <row r="291" spans="2:4">
      <c r="B291" s="671">
        <v>44253</v>
      </c>
      <c r="C291" s="668">
        <v>5.7257004004433787E-2</v>
      </c>
      <c r="D291" s="668">
        <v>3.049877163851944E-2</v>
      </c>
    </row>
    <row r="292" spans="2:4">
      <c r="B292" s="671">
        <v>44256</v>
      </c>
      <c r="C292" s="668">
        <v>5.8220752515098173E-2</v>
      </c>
      <c r="D292" s="668">
        <v>3.0575741951909041E-2</v>
      </c>
    </row>
    <row r="293" spans="2:4">
      <c r="B293" s="671">
        <v>44257</v>
      </c>
      <c r="C293" s="668">
        <v>5.8445225629187636E-2</v>
      </c>
      <c r="D293" s="668">
        <v>3.0652718014387625E-2</v>
      </c>
    </row>
    <row r="294" spans="2:4">
      <c r="B294" s="671">
        <v>44258</v>
      </c>
      <c r="C294" s="668">
        <v>5.8680361462045472E-2</v>
      </c>
      <c r="D294" s="668">
        <v>3.0729699826384627E-2</v>
      </c>
    </row>
    <row r="295" spans="2:4">
      <c r="B295" s="671">
        <v>44259</v>
      </c>
      <c r="C295" s="668">
        <v>5.9114362136945209E-2</v>
      </c>
      <c r="D295" s="668">
        <v>3.0806687388329479E-2</v>
      </c>
    </row>
    <row r="296" spans="2:4">
      <c r="B296" s="671">
        <v>44260</v>
      </c>
      <c r="C296" s="668">
        <v>6.0300687258891372E-2</v>
      </c>
      <c r="D296" s="668">
        <v>3.0883680700651617E-2</v>
      </c>
    </row>
    <row r="297" spans="2:4">
      <c r="B297" s="671">
        <v>44263</v>
      </c>
      <c r="C297" s="668">
        <v>5.9783769472899984E-2</v>
      </c>
      <c r="D297" s="668">
        <v>3.0960679763780474E-2</v>
      </c>
    </row>
    <row r="298" spans="2:4">
      <c r="B298" s="671">
        <v>44264</v>
      </c>
      <c r="C298" s="668">
        <v>6.0018113544512364E-2</v>
      </c>
      <c r="D298" s="668">
        <v>3.1037684578145708E-2</v>
      </c>
    </row>
    <row r="299" spans="2:4">
      <c r="B299" s="671">
        <v>44265</v>
      </c>
      <c r="C299" s="668">
        <v>6.0275542488660738E-2</v>
      </c>
      <c r="D299" s="668">
        <v>3.1114695144176974E-2</v>
      </c>
    </row>
    <row r="300" spans="2:4">
      <c r="B300" s="671">
        <v>44266</v>
      </c>
      <c r="C300" s="668">
        <v>6.1399004420433334E-2</v>
      </c>
      <c r="D300" s="668">
        <v>3.1191711462303928E-2</v>
      </c>
    </row>
    <row r="301" spans="2:4">
      <c r="B301" s="671">
        <v>44267</v>
      </c>
      <c r="C301" s="668">
        <v>6.1720049686527334E-2</v>
      </c>
      <c r="D301" s="668">
        <v>3.1268733532956006E-2</v>
      </c>
    </row>
    <row r="302" spans="2:4">
      <c r="B302" s="671">
        <v>44270</v>
      </c>
      <c r="C302" s="668">
        <v>6.194284640129788E-2</v>
      </c>
      <c r="D302" s="668">
        <v>3.1345761356562862E-2</v>
      </c>
    </row>
    <row r="303" spans="2:4">
      <c r="B303" s="671">
        <v>44271</v>
      </c>
      <c r="C303" s="668">
        <v>6.2014665969588378E-2</v>
      </c>
      <c r="D303" s="668">
        <v>3.1422794933554377E-2</v>
      </c>
    </row>
    <row r="304" spans="2:4">
      <c r="B304" s="671">
        <v>44272</v>
      </c>
      <c r="C304" s="668">
        <v>6.2836460046616693E-2</v>
      </c>
      <c r="D304" s="668">
        <v>3.1499834264360205E-2</v>
      </c>
    </row>
    <row r="305" spans="2:4">
      <c r="B305" s="671">
        <v>44273</v>
      </c>
      <c r="C305" s="668">
        <v>6.2320663200093218E-2</v>
      </c>
      <c r="D305" s="668">
        <v>3.160689868662625E-2</v>
      </c>
    </row>
    <row r="306" spans="2:4">
      <c r="B306" s="671">
        <v>44274</v>
      </c>
      <c r="C306" s="668">
        <v>6.2763253888640236E-2</v>
      </c>
      <c r="D306" s="668">
        <v>3.1713974221633467E-2</v>
      </c>
    </row>
    <row r="307" spans="2:4">
      <c r="B307" s="671">
        <v>44277</v>
      </c>
      <c r="C307" s="668">
        <v>6.2879394179201853E-2</v>
      </c>
      <c r="D307" s="668">
        <v>3.1821060870535156E-2</v>
      </c>
    </row>
    <row r="308" spans="2:4">
      <c r="B308" s="671">
        <v>44278</v>
      </c>
      <c r="C308" s="668">
        <v>6.245762256520293E-2</v>
      </c>
      <c r="D308" s="668">
        <v>3.1928158634484838E-2</v>
      </c>
    </row>
    <row r="309" spans="2:4">
      <c r="B309" s="671">
        <v>44279</v>
      </c>
      <c r="C309" s="668">
        <v>6.2398058731518491E-2</v>
      </c>
      <c r="D309" s="668">
        <v>3.2035267514636256E-2</v>
      </c>
    </row>
    <row r="310" spans="2:4">
      <c r="B310" s="671">
        <v>44280</v>
      </c>
      <c r="C310" s="668">
        <v>6.290256137155481E-2</v>
      </c>
      <c r="D310" s="668">
        <v>3.2142387512143156E-2</v>
      </c>
    </row>
    <row r="311" spans="2:4">
      <c r="B311" s="671">
        <v>44281</v>
      </c>
      <c r="C311" s="668">
        <v>6.3845499784179749E-2</v>
      </c>
      <c r="D311" s="668">
        <v>3.2249518628159501E-2</v>
      </c>
    </row>
    <row r="312" spans="2:4">
      <c r="B312" s="671">
        <v>44284</v>
      </c>
      <c r="C312" s="668">
        <v>6.4156413728881923E-2</v>
      </c>
      <c r="D312" s="668">
        <v>3.2356660863839259E-2</v>
      </c>
    </row>
    <row r="313" spans="2:4">
      <c r="B313" s="671">
        <v>44285</v>
      </c>
      <c r="C313" s="668">
        <v>6.4769054260410019E-2</v>
      </c>
      <c r="D313" s="668">
        <v>3.2463814220336618E-2</v>
      </c>
    </row>
    <row r="314" spans="2:4">
      <c r="B314" s="671">
        <v>44286</v>
      </c>
      <c r="C314" s="668">
        <v>6.5207630346609591E-2</v>
      </c>
      <c r="D314" s="668">
        <v>3.2570978698805986E-2</v>
      </c>
    </row>
    <row r="315" spans="2:4">
      <c r="B315" s="671">
        <v>44287</v>
      </c>
      <c r="C315" s="668">
        <v>6.5413864103806008E-2</v>
      </c>
      <c r="D315" s="668">
        <v>3.2678154300401774E-2</v>
      </c>
    </row>
    <row r="316" spans="2:4">
      <c r="B316" s="671">
        <v>44291</v>
      </c>
      <c r="C316" s="668">
        <v>6.5990175966980535E-2</v>
      </c>
      <c r="D316" s="668">
        <v>3.2785341026278392E-2</v>
      </c>
    </row>
    <row r="317" spans="2:4">
      <c r="B317" s="671">
        <v>44292</v>
      </c>
      <c r="C317" s="668">
        <v>6.6075590303316778E-2</v>
      </c>
      <c r="D317" s="668">
        <v>3.2892538877590471E-2</v>
      </c>
    </row>
    <row r="318" spans="2:4">
      <c r="B318" s="671">
        <v>44293</v>
      </c>
      <c r="C318" s="668">
        <v>6.6305939412092174E-2</v>
      </c>
      <c r="D318" s="668">
        <v>3.2999747855492867E-2</v>
      </c>
    </row>
    <row r="319" spans="2:4">
      <c r="B319" s="671">
        <v>44294</v>
      </c>
      <c r="C319" s="668">
        <v>6.6602620807850288E-2</v>
      </c>
      <c r="D319" s="668">
        <v>3.3106967961140432E-2</v>
      </c>
    </row>
    <row r="320" spans="2:4">
      <c r="B320" s="671">
        <v>44295</v>
      </c>
      <c r="C320" s="668">
        <v>6.6957696565656866E-2</v>
      </c>
      <c r="D320" s="668">
        <v>3.3214199195688021E-2</v>
      </c>
    </row>
    <row r="321" spans="2:4">
      <c r="B321" s="671">
        <v>44298</v>
      </c>
      <c r="C321" s="668">
        <v>6.7168486082714418E-2</v>
      </c>
      <c r="D321" s="668">
        <v>3.3321441560290932E-2</v>
      </c>
    </row>
    <row r="322" spans="2:4">
      <c r="B322" s="671">
        <v>44299</v>
      </c>
      <c r="C322" s="668">
        <v>6.7178567149551949E-2</v>
      </c>
      <c r="D322" s="668">
        <v>3.3428695056104463E-2</v>
      </c>
    </row>
    <row r="323" spans="2:4">
      <c r="B323" s="671">
        <v>44300</v>
      </c>
      <c r="C323" s="668">
        <v>6.7655726071198297E-2</v>
      </c>
      <c r="D323" s="668">
        <v>3.3535959684283911E-2</v>
      </c>
    </row>
    <row r="324" spans="2:4">
      <c r="B324" s="671">
        <v>44301</v>
      </c>
      <c r="C324" s="668">
        <v>6.7789877908348783E-2</v>
      </c>
      <c r="D324" s="668">
        <v>3.3643235445984576E-2</v>
      </c>
    </row>
    <row r="325" spans="2:4">
      <c r="B325" s="671">
        <v>44302</v>
      </c>
      <c r="C325" s="668">
        <v>6.8129836740230987E-2</v>
      </c>
      <c r="D325" s="668">
        <v>3.3750522342362199E-2</v>
      </c>
    </row>
    <row r="326" spans="2:4">
      <c r="B326" s="671">
        <v>44305</v>
      </c>
      <c r="C326" s="668">
        <v>6.8440659163260031E-2</v>
      </c>
      <c r="D326" s="668">
        <v>3.3857820374572523E-2</v>
      </c>
    </row>
    <row r="327" spans="2:4">
      <c r="B327" s="671">
        <v>44306</v>
      </c>
      <c r="C327" s="668">
        <v>6.8168914017209703E-2</v>
      </c>
      <c r="D327" s="668">
        <v>3.3965129543771511E-2</v>
      </c>
    </row>
    <row r="328" spans="2:4">
      <c r="B328" s="671">
        <v>44308</v>
      </c>
      <c r="C328" s="668">
        <v>6.8432353397234635E-2</v>
      </c>
      <c r="D328" s="668">
        <v>3.4072449851114905E-2</v>
      </c>
    </row>
    <row r="329" spans="2:4">
      <c r="B329" s="671">
        <v>44309</v>
      </c>
      <c r="C329" s="668">
        <v>6.9064142296337838E-2</v>
      </c>
      <c r="D329" s="668">
        <v>3.4179781297758893E-2</v>
      </c>
    </row>
    <row r="330" spans="2:4">
      <c r="B330" s="671">
        <v>44312</v>
      </c>
      <c r="C330" s="668">
        <v>6.9429941006206919E-2</v>
      </c>
      <c r="D330" s="668">
        <v>3.428712388485966E-2</v>
      </c>
    </row>
    <row r="331" spans="2:4">
      <c r="B331" s="671">
        <v>44313</v>
      </c>
      <c r="C331" s="668">
        <v>6.9704091346476593E-2</v>
      </c>
      <c r="D331" s="668">
        <v>3.4394477613573615E-2</v>
      </c>
    </row>
    <row r="332" spans="2:4">
      <c r="B332" s="671">
        <v>44314</v>
      </c>
      <c r="C332" s="668">
        <v>6.9935763092562997E-2</v>
      </c>
      <c r="D332" s="668">
        <v>3.4501842485056944E-2</v>
      </c>
    </row>
    <row r="333" spans="2:4">
      <c r="B333" s="671">
        <v>44315</v>
      </c>
      <c r="C333" s="668">
        <v>7.0398389460272215E-2</v>
      </c>
      <c r="D333" s="668">
        <v>3.4609218500466499E-2</v>
      </c>
    </row>
    <row r="334" spans="2:4">
      <c r="B334" s="671">
        <v>44316</v>
      </c>
      <c r="C334" s="668">
        <v>7.0472312622009481E-2</v>
      </c>
      <c r="D334" s="668">
        <v>3.471660566095891E-2</v>
      </c>
    </row>
    <row r="335" spans="2:4">
      <c r="B335" s="671">
        <v>44319</v>
      </c>
      <c r="C335" s="668">
        <v>7.0745673660992603E-2</v>
      </c>
      <c r="D335" s="668">
        <v>3.4824003967690809E-2</v>
      </c>
    </row>
    <row r="336" spans="2:4">
      <c r="B336" s="671">
        <v>44320</v>
      </c>
      <c r="C336" s="668">
        <v>7.0669369769442714E-2</v>
      </c>
      <c r="D336" s="668">
        <v>3.4931413421819268E-2</v>
      </c>
    </row>
    <row r="337" spans="2:4">
      <c r="B337" s="671">
        <v>44321</v>
      </c>
      <c r="C337" s="668">
        <v>7.1187781108481785E-2</v>
      </c>
      <c r="D337" s="668">
        <v>3.5038834024501364E-2</v>
      </c>
    </row>
    <row r="338" spans="2:4">
      <c r="B338" s="671">
        <v>44322</v>
      </c>
      <c r="C338" s="668">
        <v>7.1434456806924063E-2</v>
      </c>
      <c r="D338" s="668">
        <v>3.5176169689179915E-2</v>
      </c>
    </row>
    <row r="339" spans="2:4">
      <c r="B339" s="671">
        <v>44323</v>
      </c>
      <c r="C339" s="668">
        <v>7.2185121886569892E-2</v>
      </c>
      <c r="D339" s="668">
        <v>3.5313523576445016E-2</v>
      </c>
    </row>
    <row r="340" spans="2:4">
      <c r="B340" s="671">
        <v>44326</v>
      </c>
      <c r="C340" s="668">
        <v>7.215975962023391E-2</v>
      </c>
      <c r="D340" s="668">
        <v>3.5450895688714734E-2</v>
      </c>
    </row>
    <row r="341" spans="2:4">
      <c r="B341" s="671">
        <v>44327</v>
      </c>
      <c r="C341" s="668">
        <v>7.2420041334287255E-2</v>
      </c>
      <c r="D341" s="668">
        <v>3.5588286028407135E-2</v>
      </c>
    </row>
    <row r="342" spans="2:4">
      <c r="B342" s="671">
        <v>44328</v>
      </c>
      <c r="C342" s="668">
        <v>7.215751425719974E-2</v>
      </c>
      <c r="D342" s="668">
        <v>3.5725694597940727E-2</v>
      </c>
    </row>
    <row r="343" spans="2:4">
      <c r="B343" s="671">
        <v>44329</v>
      </c>
      <c r="C343" s="668">
        <v>7.2399555245552083E-2</v>
      </c>
      <c r="D343" s="668">
        <v>3.5863121399734466E-2</v>
      </c>
    </row>
    <row r="344" spans="2:4">
      <c r="B344" s="671">
        <v>44330</v>
      </c>
      <c r="C344" s="668">
        <v>7.3122562063785868E-2</v>
      </c>
      <c r="D344" s="668">
        <v>3.6000566436207304E-2</v>
      </c>
    </row>
    <row r="345" spans="2:4">
      <c r="B345" s="671">
        <v>44333</v>
      </c>
      <c r="C345" s="668">
        <v>7.3520218716156993E-2</v>
      </c>
      <c r="D345" s="668">
        <v>3.6138029709779085E-2</v>
      </c>
    </row>
    <row r="346" spans="2:4">
      <c r="B346" s="671">
        <v>44334</v>
      </c>
      <c r="C346" s="668">
        <v>7.3681504908180706E-2</v>
      </c>
      <c r="D346" s="668">
        <v>3.6275511222869428E-2</v>
      </c>
    </row>
    <row r="347" spans="2:4">
      <c r="B347" s="671">
        <v>44335</v>
      </c>
      <c r="C347" s="668">
        <v>7.3576741907688259E-2</v>
      </c>
      <c r="D347" s="668">
        <v>3.6413010977898397E-2</v>
      </c>
    </row>
    <row r="348" spans="2:4">
      <c r="B348" s="671">
        <v>44336</v>
      </c>
      <c r="C348" s="668">
        <v>7.416259712732276E-2</v>
      </c>
      <c r="D348" s="668">
        <v>3.6550528977286501E-2</v>
      </c>
    </row>
    <row r="349" spans="2:4">
      <c r="B349" s="671">
        <v>44337</v>
      </c>
      <c r="C349" s="668">
        <v>7.4515627379414529E-2</v>
      </c>
      <c r="D349" s="668">
        <v>3.6688065223454691E-2</v>
      </c>
    </row>
    <row r="350" spans="2:4">
      <c r="B350" s="671">
        <v>44340</v>
      </c>
      <c r="C350" s="668">
        <v>7.5195641815408054E-2</v>
      </c>
      <c r="D350" s="668">
        <v>3.6825619718823921E-2</v>
      </c>
    </row>
    <row r="351" spans="2:4">
      <c r="B351" s="671">
        <v>44341</v>
      </c>
      <c r="C351" s="668">
        <v>7.5131369835099049E-2</v>
      </c>
      <c r="D351" s="668">
        <v>3.6963192465815586E-2</v>
      </c>
    </row>
    <row r="352" spans="2:4">
      <c r="B352" s="671">
        <v>44342</v>
      </c>
      <c r="C352" s="668">
        <v>7.5473567221727267E-2</v>
      </c>
      <c r="D352" s="668">
        <v>3.7100783466851528E-2</v>
      </c>
    </row>
    <row r="353" spans="2:4">
      <c r="B353" s="671">
        <v>44343</v>
      </c>
      <c r="C353" s="668">
        <v>7.6231171442441514E-2</v>
      </c>
      <c r="D353" s="668">
        <v>3.7238392724353808E-2</v>
      </c>
    </row>
    <row r="354" spans="2:4">
      <c r="B354" s="671">
        <v>44344</v>
      </c>
      <c r="C354" s="668">
        <v>7.6533330800788946E-2</v>
      </c>
      <c r="D354" s="668">
        <v>3.7376020240744712E-2</v>
      </c>
    </row>
    <row r="355" spans="2:4">
      <c r="B355" s="671">
        <v>44347</v>
      </c>
      <c r="C355" s="668">
        <v>7.6912392854351141E-2</v>
      </c>
      <c r="D355" s="668">
        <v>3.7513666018446967E-2</v>
      </c>
    </row>
    <row r="356" spans="2:4">
      <c r="B356" s="671">
        <v>44348</v>
      </c>
      <c r="C356" s="668">
        <v>7.7546484848187935E-2</v>
      </c>
      <c r="D356" s="668">
        <v>3.7651330059883525E-2</v>
      </c>
    </row>
    <row r="357" spans="2:4">
      <c r="B357" s="671">
        <v>44349</v>
      </c>
      <c r="C357" s="668">
        <v>7.7839793692278336E-2</v>
      </c>
      <c r="D357" s="668">
        <v>3.7789012367478003E-2</v>
      </c>
    </row>
    <row r="358" spans="2:4">
      <c r="B358" s="671">
        <v>44351</v>
      </c>
      <c r="C358" s="668">
        <v>7.818538407480502E-2</v>
      </c>
      <c r="D358" s="668">
        <v>3.7926712943653795E-2</v>
      </c>
    </row>
    <row r="359" spans="2:4">
      <c r="B359" s="671">
        <v>44354</v>
      </c>
      <c r="C359" s="668">
        <v>7.8442771148838908E-2</v>
      </c>
      <c r="D359" s="668">
        <v>3.8064431790835185E-2</v>
      </c>
    </row>
    <row r="360" spans="2:4">
      <c r="B360" s="671">
        <v>44355</v>
      </c>
      <c r="C360" s="668">
        <v>7.8378593046912748E-2</v>
      </c>
      <c r="D360" s="668">
        <v>3.8202168911446233E-2</v>
      </c>
    </row>
    <row r="361" spans="2:4">
      <c r="B361" s="671">
        <v>44356</v>
      </c>
      <c r="C361" s="668">
        <v>7.8497869278765897E-2</v>
      </c>
      <c r="D361" s="668">
        <v>3.8339924307911666E-2</v>
      </c>
    </row>
    <row r="362" spans="2:4">
      <c r="B362" s="671">
        <v>44357</v>
      </c>
      <c r="C362" s="668">
        <v>7.8834825172696243E-2</v>
      </c>
      <c r="D362" s="668">
        <v>3.8477697982656434E-2</v>
      </c>
    </row>
    <row r="363" spans="2:4">
      <c r="B363" s="671">
        <v>44358</v>
      </c>
      <c r="C363" s="668">
        <v>7.8941760720851128E-2</v>
      </c>
      <c r="D363" s="668">
        <v>3.8615489938105707E-2</v>
      </c>
    </row>
    <row r="364" spans="2:4">
      <c r="B364" s="671">
        <v>44361</v>
      </c>
      <c r="C364" s="668">
        <v>7.9503672519892765E-2</v>
      </c>
      <c r="D364" s="668">
        <v>3.8753300176685324E-2</v>
      </c>
    </row>
    <row r="365" spans="2:4">
      <c r="B365" s="671">
        <v>44362</v>
      </c>
      <c r="C365" s="668">
        <v>7.9770397607397348E-2</v>
      </c>
      <c r="D365" s="668">
        <v>3.889112870082112E-2</v>
      </c>
    </row>
    <row r="366" spans="2:4">
      <c r="B366" s="671">
        <v>44363</v>
      </c>
      <c r="C366" s="668">
        <v>8.0050497478634686E-2</v>
      </c>
      <c r="D366" s="668">
        <v>3.9028975512939157E-2</v>
      </c>
    </row>
    <row r="367" spans="2:4">
      <c r="B367" s="671">
        <v>44364</v>
      </c>
      <c r="C367" s="668">
        <v>7.9876764469938522E-2</v>
      </c>
      <c r="D367" s="668">
        <v>3.9196643711258972E-2</v>
      </c>
    </row>
    <row r="368" spans="2:4">
      <c r="B368" s="671">
        <v>44365</v>
      </c>
      <c r="C368" s="668">
        <v>8.0086507217791647E-2</v>
      </c>
      <c r="D368" s="668">
        <v>3.9364338966211054E-2</v>
      </c>
    </row>
    <row r="369" spans="2:4">
      <c r="B369" s="671">
        <v>44368</v>
      </c>
      <c r="C369" s="668">
        <v>8.0765787899848673E-2</v>
      </c>
      <c r="D369" s="668">
        <v>3.9532061282161246E-2</v>
      </c>
    </row>
    <row r="370" spans="2:4">
      <c r="B370" s="671">
        <v>44369</v>
      </c>
      <c r="C370" s="668">
        <v>8.0943728889281807E-2</v>
      </c>
      <c r="D370" s="668">
        <v>3.9699810663476498E-2</v>
      </c>
    </row>
    <row r="371" spans="2:4">
      <c r="B371" s="671">
        <v>44370</v>
      </c>
      <c r="C371" s="668">
        <v>8.1254862352432067E-2</v>
      </c>
      <c r="D371" s="668">
        <v>3.9867587114524428E-2</v>
      </c>
    </row>
    <row r="372" spans="2:4">
      <c r="B372" s="671">
        <v>44371</v>
      </c>
      <c r="C372" s="668">
        <v>8.1836336113033425E-2</v>
      </c>
      <c r="D372" s="668">
        <v>4.0035390639673096E-2</v>
      </c>
    </row>
    <row r="373" spans="2:4">
      <c r="B373" s="671">
        <v>44372</v>
      </c>
      <c r="C373" s="668">
        <v>8.2177353691969657E-2</v>
      </c>
      <c r="D373" s="668">
        <v>4.0203221243291676E-2</v>
      </c>
    </row>
    <row r="374" spans="2:4">
      <c r="B374" s="671">
        <v>44375</v>
      </c>
      <c r="C374" s="668">
        <v>8.245681677592831E-2</v>
      </c>
      <c r="D374" s="668">
        <v>4.037107892974956E-2</v>
      </c>
    </row>
    <row r="375" spans="2:4">
      <c r="B375" s="671">
        <v>44376</v>
      </c>
      <c r="C375" s="668">
        <v>8.2842455334124709E-2</v>
      </c>
      <c r="D375" s="668">
        <v>4.0538963703417252E-2</v>
      </c>
    </row>
    <row r="376" spans="2:4">
      <c r="B376" s="671">
        <v>44377</v>
      </c>
      <c r="C376" s="668">
        <v>8.3032240674659974E-2</v>
      </c>
      <c r="D376" s="668">
        <v>4.0706875568665923E-2</v>
      </c>
    </row>
    <row r="377" spans="2:4">
      <c r="B377" s="671">
        <v>44378</v>
      </c>
      <c r="C377" s="668">
        <v>8.3328568223782762E-2</v>
      </c>
      <c r="D377" s="668">
        <v>4.0874814529867187E-2</v>
      </c>
    </row>
    <row r="378" spans="2:4">
      <c r="B378" s="671">
        <v>44379</v>
      </c>
      <c r="C378" s="668">
        <v>8.3884840845927844E-2</v>
      </c>
      <c r="D378" s="668">
        <v>4.1042780591393546E-2</v>
      </c>
    </row>
    <row r="379" spans="2:4">
      <c r="B379" s="671">
        <v>44382</v>
      </c>
      <c r="C379" s="668">
        <v>8.4135948344288947E-2</v>
      </c>
      <c r="D379" s="668">
        <v>4.1210773757618391E-2</v>
      </c>
    </row>
    <row r="380" spans="2:4">
      <c r="B380" s="671">
        <v>44383</v>
      </c>
      <c r="C380" s="668">
        <v>8.3394443912359506E-2</v>
      </c>
      <c r="D380" s="668">
        <v>4.1378794032915334E-2</v>
      </c>
    </row>
    <row r="381" spans="2:4">
      <c r="B381" s="671">
        <v>44384</v>
      </c>
      <c r="C381" s="668">
        <v>8.354932896688938E-2</v>
      </c>
      <c r="D381" s="668">
        <v>4.1546841421659098E-2</v>
      </c>
    </row>
    <row r="382" spans="2:4">
      <c r="B382" s="671">
        <v>44385</v>
      </c>
      <c r="C382" s="668">
        <v>8.3144391081961588E-2</v>
      </c>
      <c r="D382" s="668">
        <v>4.1714915928224849E-2</v>
      </c>
    </row>
    <row r="383" spans="2:4">
      <c r="B383" s="671">
        <v>44386</v>
      </c>
      <c r="C383" s="668">
        <v>8.358516328232013E-2</v>
      </c>
      <c r="D383" s="668">
        <v>4.1883017556988866E-2</v>
      </c>
    </row>
    <row r="384" spans="2:4">
      <c r="B384" s="671">
        <v>44389</v>
      </c>
      <c r="C384" s="668">
        <v>8.4541271897989212E-2</v>
      </c>
      <c r="D384" s="668">
        <v>4.2051146312327647E-2</v>
      </c>
    </row>
    <row r="385" spans="2:4">
      <c r="B385" s="671">
        <v>44390</v>
      </c>
      <c r="C385" s="668">
        <v>8.5034184300009308E-2</v>
      </c>
      <c r="D385" s="668">
        <v>4.221930219861858E-2</v>
      </c>
    </row>
    <row r="386" spans="2:4">
      <c r="B386" s="671">
        <v>44391</v>
      </c>
      <c r="C386" s="668">
        <v>8.5217649736735401E-2</v>
      </c>
      <c r="D386" s="668">
        <v>4.238748522023994E-2</v>
      </c>
    </row>
    <row r="387" spans="2:4">
      <c r="B387" s="671">
        <v>44392</v>
      </c>
      <c r="C387" s="668">
        <v>8.5249575034568315E-2</v>
      </c>
      <c r="D387" s="668">
        <v>4.2555695381570446E-2</v>
      </c>
    </row>
    <row r="388" spans="2:4">
      <c r="B388" s="671">
        <v>44393</v>
      </c>
      <c r="C388" s="668">
        <v>8.5289896014951072E-2</v>
      </c>
      <c r="D388" s="668">
        <v>4.2723932686989707E-2</v>
      </c>
    </row>
    <row r="389" spans="2:4">
      <c r="B389" s="671">
        <v>44396</v>
      </c>
      <c r="C389" s="668">
        <v>8.4334104051239089E-2</v>
      </c>
      <c r="D389" s="668">
        <v>4.2892197140877775E-2</v>
      </c>
    </row>
    <row r="390" spans="2:4">
      <c r="B390" s="671">
        <v>44397</v>
      </c>
      <c r="C390" s="668">
        <v>8.4830887950598566E-2</v>
      </c>
      <c r="D390" s="668">
        <v>4.306048874761581E-2</v>
      </c>
    </row>
    <row r="391" spans="2:4">
      <c r="B391" s="671">
        <v>44398</v>
      </c>
      <c r="C391" s="668">
        <v>8.55587897297998E-2</v>
      </c>
      <c r="D391" s="668">
        <v>4.3228807511585421E-2</v>
      </c>
    </row>
    <row r="392" spans="2:4">
      <c r="B392" s="671">
        <v>44399</v>
      </c>
      <c r="C392" s="668">
        <v>8.60420568610063E-2</v>
      </c>
      <c r="D392" s="668">
        <v>4.33971534371691E-2</v>
      </c>
    </row>
    <row r="393" spans="2:4">
      <c r="B393" s="671">
        <v>44400</v>
      </c>
      <c r="C393" s="668">
        <v>8.6199942773409033E-2</v>
      </c>
      <c r="D393" s="668">
        <v>4.3565526528749787E-2</v>
      </c>
    </row>
    <row r="394" spans="2:4">
      <c r="B394" s="671">
        <v>44403</v>
      </c>
      <c r="C394" s="668">
        <v>8.6429197525128121E-2</v>
      </c>
      <c r="D394" s="668">
        <v>4.3733926790711086E-2</v>
      </c>
    </row>
    <row r="395" spans="2:4">
      <c r="B395" s="671">
        <v>44404</v>
      </c>
      <c r="C395" s="668">
        <v>8.629103915476799E-2</v>
      </c>
      <c r="D395" s="668">
        <v>4.3902354227437712E-2</v>
      </c>
    </row>
    <row r="396" spans="2:4">
      <c r="B396" s="671">
        <v>44405</v>
      </c>
      <c r="C396" s="668">
        <v>8.690625414164499E-2</v>
      </c>
      <c r="D396" s="668">
        <v>4.4070808843314824E-2</v>
      </c>
    </row>
    <row r="397" spans="2:4">
      <c r="B397" s="671">
        <v>44406</v>
      </c>
      <c r="C397" s="668">
        <v>8.7416922689418142E-2</v>
      </c>
      <c r="D397" s="668">
        <v>4.4239290642728246E-2</v>
      </c>
    </row>
    <row r="398" spans="2:4">
      <c r="B398" s="671">
        <v>44407</v>
      </c>
      <c r="C398" s="668">
        <v>8.7052897256494788E-2</v>
      </c>
      <c r="D398" s="668">
        <v>4.4407799630064693E-2</v>
      </c>
    </row>
    <row r="399" spans="2:4">
      <c r="B399" s="671">
        <v>44410</v>
      </c>
      <c r="C399" s="668">
        <v>8.7144548661234333E-2</v>
      </c>
      <c r="D399" s="668">
        <v>4.4576335809711543E-2</v>
      </c>
    </row>
    <row r="400" spans="2:4">
      <c r="B400" s="671">
        <v>44411</v>
      </c>
      <c r="C400" s="668">
        <v>8.7487346770845686E-2</v>
      </c>
      <c r="D400" s="668">
        <v>4.4744899186056619E-2</v>
      </c>
    </row>
    <row r="401" spans="2:4">
      <c r="B401" s="671">
        <v>44412</v>
      </c>
      <c r="C401" s="668">
        <v>8.7401662265361502E-2</v>
      </c>
      <c r="D401" s="668">
        <v>4.4913489763488634E-2</v>
      </c>
    </row>
    <row r="402" spans="2:4">
      <c r="B402" s="671">
        <v>44413</v>
      </c>
      <c r="C402" s="668">
        <v>8.7842060923638332E-2</v>
      </c>
      <c r="D402" s="668">
        <v>4.5121737373517989E-2</v>
      </c>
    </row>
    <row r="403" spans="2:4">
      <c r="B403" s="671">
        <v>44414</v>
      </c>
      <c r="C403" s="668">
        <v>8.8687490475265696E-2</v>
      </c>
      <c r="D403" s="668">
        <v>4.5330026486568809E-2</v>
      </c>
    </row>
    <row r="404" spans="2:4">
      <c r="B404" s="671">
        <v>44417</v>
      </c>
      <c r="C404" s="668">
        <v>8.9038380467736156E-2</v>
      </c>
      <c r="D404" s="668">
        <v>4.5538357110912475E-2</v>
      </c>
    </row>
    <row r="405" spans="2:4">
      <c r="B405" s="671">
        <v>44418</v>
      </c>
      <c r="C405" s="668">
        <v>8.9561693466617021E-2</v>
      </c>
      <c r="D405" s="668">
        <v>4.5746729254822149E-2</v>
      </c>
    </row>
    <row r="406" spans="2:4">
      <c r="B406" s="671">
        <v>44419</v>
      </c>
      <c r="C406" s="668">
        <v>8.9881906021940017E-2</v>
      </c>
      <c r="D406" s="668">
        <v>4.5955142926572545E-2</v>
      </c>
    </row>
    <row r="407" spans="2:4">
      <c r="B407" s="671">
        <v>44420</v>
      </c>
      <c r="C407" s="668">
        <v>8.9885453837124318E-2</v>
      </c>
      <c r="D407" s="668">
        <v>4.6163598134440154E-2</v>
      </c>
    </row>
    <row r="408" spans="2:4">
      <c r="B408" s="671">
        <v>44421</v>
      </c>
      <c r="C408" s="668">
        <v>9.0033992019035836E-2</v>
      </c>
      <c r="D408" s="668">
        <v>4.6372094886702797E-2</v>
      </c>
    </row>
    <row r="409" spans="2:4">
      <c r="B409" s="671">
        <v>44424</v>
      </c>
      <c r="C409" s="668">
        <v>8.9780138144447186E-2</v>
      </c>
      <c r="D409" s="668">
        <v>4.6580633191640075E-2</v>
      </c>
    </row>
    <row r="410" spans="2:4">
      <c r="B410" s="671">
        <v>44425</v>
      </c>
      <c r="C410" s="668">
        <v>8.9462586193383098E-2</v>
      </c>
      <c r="D410" s="668">
        <v>4.6789213057533363E-2</v>
      </c>
    </row>
    <row r="411" spans="2:4">
      <c r="B411" s="671">
        <v>44426</v>
      </c>
      <c r="C411" s="668">
        <v>8.9544163600662419E-2</v>
      </c>
      <c r="D411" s="668">
        <v>4.6997834492665813E-2</v>
      </c>
    </row>
    <row r="412" spans="2:4">
      <c r="B412" s="671">
        <v>44427</v>
      </c>
      <c r="C412" s="668">
        <v>8.9725746352293134E-2</v>
      </c>
      <c r="D412" s="668">
        <v>4.7206497505321687E-2</v>
      </c>
    </row>
    <row r="413" spans="2:4">
      <c r="B413" s="671">
        <v>44428</v>
      </c>
      <c r="C413" s="668">
        <v>9.0233433065971091E-2</v>
      </c>
      <c r="D413" s="668">
        <v>4.7415202103787468E-2</v>
      </c>
    </row>
    <row r="414" spans="2:4">
      <c r="B414" s="671">
        <v>44431</v>
      </c>
      <c r="C414" s="668">
        <v>9.0830970671504252E-2</v>
      </c>
      <c r="D414" s="668">
        <v>4.7623948296350971E-2</v>
      </c>
    </row>
    <row r="415" spans="2:4">
      <c r="B415" s="671">
        <v>44432</v>
      </c>
      <c r="C415" s="668">
        <v>9.1765716005649312E-2</v>
      </c>
      <c r="D415" s="668">
        <v>4.7832736091301786E-2</v>
      </c>
    </row>
    <row r="416" spans="2:4">
      <c r="B416" s="671">
        <v>44433</v>
      </c>
      <c r="C416" s="668">
        <v>9.2401882184828033E-2</v>
      </c>
      <c r="D416" s="668">
        <v>4.804156549693106E-2</v>
      </c>
    </row>
    <row r="417" spans="2:4">
      <c r="B417" s="671">
        <v>44434</v>
      </c>
      <c r="C417" s="668">
        <v>9.2399022340549308E-2</v>
      </c>
      <c r="D417" s="668">
        <v>4.8250436521531714E-2</v>
      </c>
    </row>
    <row r="418" spans="2:4">
      <c r="B418" s="671">
        <v>44435</v>
      </c>
      <c r="C418" s="668">
        <v>9.2983292353967517E-2</v>
      </c>
      <c r="D418" s="668">
        <v>4.8459349173398447E-2</v>
      </c>
    </row>
    <row r="419" spans="2:4">
      <c r="B419" s="671">
        <v>44438</v>
      </c>
      <c r="C419" s="668">
        <v>9.3274072335278957E-2</v>
      </c>
      <c r="D419" s="668">
        <v>4.8668303460827067E-2</v>
      </c>
    </row>
    <row r="420" spans="2:4">
      <c r="B420" s="671">
        <v>44439</v>
      </c>
      <c r="C420" s="668">
        <v>9.3707971289889169E-2</v>
      </c>
      <c r="D420" s="668">
        <v>4.8877299392115603E-2</v>
      </c>
    </row>
    <row r="421" spans="2:4">
      <c r="B421" s="671">
        <v>44440</v>
      </c>
      <c r="C421" s="668">
        <v>9.429939385743813E-2</v>
      </c>
      <c r="D421" s="668">
        <v>4.9086336975563638E-2</v>
      </c>
    </row>
    <row r="422" spans="2:4">
      <c r="B422" s="671">
        <v>44441</v>
      </c>
      <c r="C422" s="668">
        <v>9.4442720897322863E-2</v>
      </c>
      <c r="D422" s="668">
        <v>4.9295416219472088E-2</v>
      </c>
    </row>
    <row r="423" spans="2:4">
      <c r="B423" s="671">
        <v>44442</v>
      </c>
      <c r="C423" s="668">
        <v>9.4895530040500553E-2</v>
      </c>
      <c r="D423" s="668">
        <v>4.9504537132143867E-2</v>
      </c>
    </row>
    <row r="424" spans="2:4">
      <c r="B424" s="671">
        <v>44445</v>
      </c>
      <c r="C424" s="668">
        <v>9.5326910463413794E-2</v>
      </c>
      <c r="D424" s="668">
        <v>4.971369972188322E-2</v>
      </c>
    </row>
    <row r="425" spans="2:4">
      <c r="B425" s="671">
        <v>44447</v>
      </c>
      <c r="C425" s="668">
        <v>9.507957057223515E-2</v>
      </c>
      <c r="D425" s="668">
        <v>4.9922903996996393E-2</v>
      </c>
    </row>
    <row r="426" spans="2:4">
      <c r="B426" s="671">
        <v>44448</v>
      </c>
      <c r="C426" s="668">
        <v>9.5585677764658872E-2</v>
      </c>
      <c r="D426" s="668">
        <v>5.0132149965791184E-2</v>
      </c>
    </row>
    <row r="427" spans="2:4">
      <c r="B427" s="671">
        <v>44449</v>
      </c>
      <c r="C427" s="668">
        <v>9.5873129645074107E-2</v>
      </c>
      <c r="D427" s="668">
        <v>5.0341437636576947E-2</v>
      </c>
    </row>
    <row r="428" spans="2:4">
      <c r="B428" s="671">
        <v>44452</v>
      </c>
      <c r="C428" s="668">
        <v>9.6665205634903995E-2</v>
      </c>
      <c r="D428" s="668">
        <v>5.0550767017664811E-2</v>
      </c>
    </row>
    <row r="429" spans="2:4">
      <c r="B429" s="671">
        <v>44453</v>
      </c>
      <c r="C429" s="668">
        <v>9.6731094502352066E-2</v>
      </c>
      <c r="D429" s="668">
        <v>5.0760138117367459E-2</v>
      </c>
    </row>
    <row r="430" spans="2:4">
      <c r="B430" s="671">
        <v>44454</v>
      </c>
      <c r="C430" s="668">
        <v>9.7252769301950037E-2</v>
      </c>
      <c r="D430" s="668">
        <v>5.0969550943999131E-2</v>
      </c>
    </row>
    <row r="431" spans="2:4">
      <c r="B431" s="671">
        <v>44455</v>
      </c>
      <c r="C431" s="668">
        <v>9.7688997570173797E-2</v>
      </c>
      <c r="D431" s="668">
        <v>5.1179005505876063E-2</v>
      </c>
    </row>
    <row r="432" spans="2:4">
      <c r="B432" s="671">
        <v>44456</v>
      </c>
      <c r="C432" s="668">
        <v>9.758463500543435E-2</v>
      </c>
      <c r="D432" s="668">
        <v>5.1388501811315823E-2</v>
      </c>
    </row>
    <row r="433" spans="2:4">
      <c r="B433" s="671">
        <v>44459</v>
      </c>
      <c r="C433" s="668">
        <v>9.7037386934077263E-2</v>
      </c>
      <c r="D433" s="668">
        <v>5.1598039868637757E-2</v>
      </c>
    </row>
    <row r="434" spans="2:4">
      <c r="B434" s="671">
        <v>44460</v>
      </c>
      <c r="C434" s="668">
        <v>9.7542855340738921E-2</v>
      </c>
      <c r="D434" s="668">
        <v>5.1807619686162765E-2</v>
      </c>
    </row>
    <row r="435" spans="2:4">
      <c r="B435" s="671">
        <v>44461</v>
      </c>
      <c r="C435" s="668">
        <v>9.8626368979703782E-2</v>
      </c>
      <c r="D435" s="668">
        <v>5.2017241272213743E-2</v>
      </c>
    </row>
    <row r="436" spans="2:4">
      <c r="B436" s="671">
        <v>44462</v>
      </c>
      <c r="C436" s="668">
        <v>9.9873805287911566E-2</v>
      </c>
      <c r="D436" s="668">
        <v>5.2266427713040464E-2</v>
      </c>
    </row>
    <row r="437" spans="2:4">
      <c r="B437" s="671">
        <v>44463</v>
      </c>
      <c r="C437" s="668">
        <v>0.10053115994456596</v>
      </c>
      <c r="D437" s="668">
        <v>5.2515673177502942E-2</v>
      </c>
    </row>
    <row r="438" spans="2:4">
      <c r="B438" s="671">
        <v>44466</v>
      </c>
      <c r="C438" s="668">
        <v>0.10122129039451</v>
      </c>
      <c r="D438" s="668">
        <v>5.2764977679581548E-2</v>
      </c>
    </row>
    <row r="439" spans="2:4">
      <c r="B439" s="671">
        <v>44467</v>
      </c>
      <c r="C439" s="668">
        <v>0.10125223389188664</v>
      </c>
      <c r="D439" s="668">
        <v>5.3014341233260431E-2</v>
      </c>
    </row>
    <row r="440" spans="2:4">
      <c r="B440" s="671">
        <v>44468</v>
      </c>
      <c r="C440" s="668">
        <v>0.10191469582818113</v>
      </c>
      <c r="D440" s="668">
        <v>5.3263763852526846E-2</v>
      </c>
    </row>
    <row r="441" spans="2:4">
      <c r="B441" s="671">
        <v>44469</v>
      </c>
      <c r="C441" s="668">
        <v>0.10222568726085646</v>
      </c>
      <c r="D441" s="668">
        <v>5.351324555137138E-2</v>
      </c>
    </row>
    <row r="442" spans="2:4">
      <c r="B442" s="671">
        <v>44470</v>
      </c>
      <c r="C442" s="668">
        <v>0.10303135059888291</v>
      </c>
      <c r="D442" s="668">
        <v>5.3762786343787727E-2</v>
      </c>
    </row>
    <row r="443" spans="2:4">
      <c r="B443" s="671">
        <v>44473</v>
      </c>
      <c r="C443" s="668">
        <v>0.1031945349323875</v>
      </c>
      <c r="D443" s="668">
        <v>5.4012386243773358E-2</v>
      </c>
    </row>
    <row r="444" spans="2:4">
      <c r="B444" s="671">
        <v>44474</v>
      </c>
      <c r="C444" s="668">
        <v>0.10396982565373736</v>
      </c>
      <c r="D444" s="668">
        <v>5.4262045265328851E-2</v>
      </c>
    </row>
    <row r="445" spans="2:4">
      <c r="B445" s="671">
        <v>44475</v>
      </c>
      <c r="C445" s="668">
        <v>0.10441559483058538</v>
      </c>
      <c r="D445" s="668">
        <v>5.4511763422457893E-2</v>
      </c>
    </row>
    <row r="446" spans="2:4">
      <c r="B446" s="671">
        <v>44476</v>
      </c>
      <c r="C446" s="668">
        <v>0.10501331826972327</v>
      </c>
      <c r="D446" s="668">
        <v>5.4761540729167724E-2</v>
      </c>
    </row>
    <row r="447" spans="2:4">
      <c r="B447" s="671">
        <v>44477</v>
      </c>
      <c r="C447" s="668">
        <v>0.10589337353296591</v>
      </c>
      <c r="D447" s="668">
        <v>5.5011377199468692E-2</v>
      </c>
    </row>
    <row r="448" spans="2:4">
      <c r="B448" s="671">
        <v>44480</v>
      </c>
      <c r="C448" s="668">
        <v>0.10617923829434117</v>
      </c>
      <c r="D448" s="668">
        <v>5.5261272847374698E-2</v>
      </c>
    </row>
    <row r="449" spans="2:4">
      <c r="B449" s="671">
        <v>44482</v>
      </c>
      <c r="C449" s="668">
        <v>0.10620812751212649</v>
      </c>
      <c r="D449" s="668">
        <v>5.5511227686902975E-2</v>
      </c>
    </row>
    <row r="450" spans="2:4">
      <c r="B450" s="671">
        <v>44483</v>
      </c>
      <c r="C450" s="668">
        <v>0.1068675169307638</v>
      </c>
      <c r="D450" s="668">
        <v>5.5761241732073863E-2</v>
      </c>
    </row>
    <row r="451" spans="2:4">
      <c r="B451" s="671">
        <v>44484</v>
      </c>
      <c r="C451" s="668">
        <v>0.10766823175974749</v>
      </c>
      <c r="D451" s="668">
        <v>5.6011314996911254E-2</v>
      </c>
    </row>
    <row r="452" spans="2:4">
      <c r="B452" s="671">
        <v>44487</v>
      </c>
      <c r="C452" s="668">
        <v>0.10834003393801628</v>
      </c>
      <c r="D452" s="668">
        <v>5.6261447495442152E-2</v>
      </c>
    </row>
    <row r="453" spans="2:4">
      <c r="B453" s="671">
        <v>44488</v>
      </c>
      <c r="C453" s="668">
        <v>0.10837175436474067</v>
      </c>
      <c r="D453" s="668">
        <v>5.6511639241696887E-2</v>
      </c>
    </row>
    <row r="454" spans="2:4">
      <c r="B454" s="671">
        <v>44489</v>
      </c>
      <c r="C454" s="668">
        <v>0.10853732218282874</v>
      </c>
      <c r="D454" s="668">
        <v>5.6761890249709124E-2</v>
      </c>
    </row>
    <row r="455" spans="2:4">
      <c r="B455" s="671">
        <v>44490</v>
      </c>
      <c r="C455" s="668">
        <v>0.10893193704247262</v>
      </c>
      <c r="D455" s="668">
        <v>5.7012200533516078E-2</v>
      </c>
    </row>
    <row r="456" spans="2:4">
      <c r="B456" s="671">
        <v>44491</v>
      </c>
      <c r="C456" s="668">
        <v>0.10875993576530485</v>
      </c>
      <c r="D456" s="668">
        <v>5.7262570107158073E-2</v>
      </c>
    </row>
    <row r="457" spans="2:4">
      <c r="B457" s="671">
        <v>44494</v>
      </c>
      <c r="C457" s="668">
        <v>0.10915587762976653</v>
      </c>
      <c r="D457" s="668">
        <v>5.7512998984678987E-2</v>
      </c>
    </row>
    <row r="458" spans="2:4">
      <c r="B458" s="671">
        <v>44495</v>
      </c>
      <c r="C458" s="668">
        <v>0.10916398363448798</v>
      </c>
      <c r="D458" s="668">
        <v>5.7763487180125583E-2</v>
      </c>
    </row>
    <row r="459" spans="2:4">
      <c r="B459" s="671">
        <v>44496</v>
      </c>
      <c r="C459" s="668">
        <v>0.10896503180393591</v>
      </c>
      <c r="D459" s="668">
        <v>5.8014034707548401E-2</v>
      </c>
    </row>
    <row r="460" spans="2:4">
      <c r="B460" s="671">
        <v>44497</v>
      </c>
      <c r="C460" s="668">
        <v>0.10953021625308201</v>
      </c>
      <c r="D460" s="668">
        <v>5.8323570234295685E-2</v>
      </c>
    </row>
    <row r="461" spans="2:4">
      <c r="B461" s="671">
        <v>44498</v>
      </c>
      <c r="C461" s="668">
        <v>0.11031098494171587</v>
      </c>
      <c r="D461" s="668">
        <v>5.8633196319616943E-2</v>
      </c>
    </row>
    <row r="462" spans="2:4">
      <c r="B462" s="671">
        <v>44501</v>
      </c>
      <c r="C462" s="668">
        <v>0.11134787219829834</v>
      </c>
      <c r="D462" s="668">
        <v>5.8942912990006313E-2</v>
      </c>
    </row>
    <row r="463" spans="2:4">
      <c r="B463" s="671">
        <v>44503</v>
      </c>
      <c r="C463" s="668">
        <v>0.11190901683702137</v>
      </c>
      <c r="D463" s="668">
        <v>5.9252720271965709E-2</v>
      </c>
    </row>
    <row r="464" spans="2:4">
      <c r="B464" s="671">
        <v>44504</v>
      </c>
      <c r="C464" s="668">
        <v>0.11179303356271952</v>
      </c>
      <c r="D464" s="668">
        <v>5.9562618192004591E-2</v>
      </c>
    </row>
    <row r="465" spans="2:4">
      <c r="B465" s="671">
        <v>44505</v>
      </c>
      <c r="C465" s="668">
        <v>0.11212394438888262</v>
      </c>
      <c r="D465" s="668">
        <v>5.9872606776640191E-2</v>
      </c>
    </row>
    <row r="466" spans="2:4">
      <c r="B466" s="671">
        <v>44508</v>
      </c>
      <c r="C466" s="668">
        <v>0.11230597951215504</v>
      </c>
      <c r="D466" s="668">
        <v>6.0182686052397738E-2</v>
      </c>
    </row>
    <row r="467" spans="2:4">
      <c r="B467" s="671">
        <v>44509</v>
      </c>
      <c r="C467" s="668">
        <v>0.11240153609474857</v>
      </c>
      <c r="D467" s="668">
        <v>6.0492856045810228E-2</v>
      </c>
    </row>
    <row r="468" spans="2:4">
      <c r="B468" s="671">
        <v>44510</v>
      </c>
      <c r="C468" s="668">
        <v>0.11335646757548212</v>
      </c>
      <c r="D468" s="668">
        <v>6.0803116783417988E-2</v>
      </c>
    </row>
    <row r="469" spans="2:4">
      <c r="B469" s="671">
        <v>44511</v>
      </c>
      <c r="C469" s="668">
        <v>0.11435385065766979</v>
      </c>
      <c r="D469" s="668">
        <v>6.1113468291769557E-2</v>
      </c>
    </row>
    <row r="470" spans="2:4">
      <c r="B470" s="671">
        <v>44512</v>
      </c>
      <c r="C470" s="668">
        <v>0.11483183574345301</v>
      </c>
      <c r="D470" s="668">
        <v>6.1423910597421028E-2</v>
      </c>
    </row>
    <row r="471" spans="2:4">
      <c r="B471" s="671">
        <v>44516</v>
      </c>
      <c r="C471" s="668">
        <v>0.11528443127859966</v>
      </c>
      <c r="D471" s="668">
        <v>6.1734443726936261E-2</v>
      </c>
    </row>
    <row r="472" spans="2:4">
      <c r="B472" s="671">
        <v>44517</v>
      </c>
      <c r="C472" s="668">
        <v>0.11510277542165537</v>
      </c>
      <c r="D472" s="668">
        <v>6.2045067706887114E-2</v>
      </c>
    </row>
    <row r="473" spans="2:4">
      <c r="B473" s="671">
        <v>44518</v>
      </c>
      <c r="C473" s="668">
        <v>0.11547581621717051</v>
      </c>
      <c r="D473" s="668">
        <v>6.2355782563852769E-2</v>
      </c>
    </row>
    <row r="474" spans="2:4">
      <c r="B474" s="671">
        <v>44519</v>
      </c>
      <c r="C474" s="668">
        <v>0.11597826120819787</v>
      </c>
      <c r="D474" s="668">
        <v>6.2666588324420625E-2</v>
      </c>
    </row>
    <row r="475" spans="2:4">
      <c r="B475" s="671">
        <v>44522</v>
      </c>
      <c r="C475" s="668">
        <v>0.11666812129091264</v>
      </c>
      <c r="D475" s="668">
        <v>6.2977485015185852E-2</v>
      </c>
    </row>
    <row r="476" spans="2:4">
      <c r="B476" s="671">
        <v>44523</v>
      </c>
      <c r="C476" s="668">
        <v>0.11756897417201828</v>
      </c>
      <c r="D476" s="668">
        <v>6.328847266275095E-2</v>
      </c>
    </row>
    <row r="477" spans="2:4">
      <c r="B477" s="671">
        <v>44524</v>
      </c>
      <c r="C477" s="668">
        <v>0.11821681860602506</v>
      </c>
      <c r="D477" s="668">
        <v>6.3599551293726631E-2</v>
      </c>
    </row>
    <row r="478" spans="2:4">
      <c r="B478" s="671">
        <v>44525</v>
      </c>
      <c r="C478" s="668">
        <v>0.1189533845874271</v>
      </c>
      <c r="D478" s="668">
        <v>6.3910720934731158E-2</v>
      </c>
    </row>
    <row r="479" spans="2:4">
      <c r="B479" s="671">
        <v>44526</v>
      </c>
      <c r="C479" s="668">
        <v>0.11795621610137719</v>
      </c>
      <c r="D479" s="668">
        <v>6.4221981612390788E-2</v>
      </c>
    </row>
    <row r="480" spans="2:4">
      <c r="B480" s="671">
        <v>44529</v>
      </c>
      <c r="C480" s="668">
        <v>0.11859004344046253</v>
      </c>
      <c r="D480" s="668">
        <v>6.453333335333955E-2</v>
      </c>
    </row>
    <row r="481" spans="2:4">
      <c r="B481" s="671">
        <v>44530</v>
      </c>
      <c r="C481" s="668">
        <v>0.11806502591893797</v>
      </c>
      <c r="D481" s="668">
        <v>6.4844776184219022E-2</v>
      </c>
    </row>
    <row r="482" spans="2:4">
      <c r="B482" s="671">
        <v>44531</v>
      </c>
      <c r="C482" s="668">
        <v>0.11832546395555488</v>
      </c>
      <c r="D482" s="668">
        <v>6.5156310131678774E-2</v>
      </c>
    </row>
    <row r="483" spans="2:4">
      <c r="B483" s="671">
        <v>44532</v>
      </c>
      <c r="C483" s="668">
        <v>0.11932424218417492</v>
      </c>
      <c r="D483" s="668">
        <v>6.5467935222375928E-2</v>
      </c>
    </row>
    <row r="484" spans="2:4">
      <c r="B484" s="671">
        <v>44533</v>
      </c>
      <c r="C484" s="668">
        <v>0.11975730929811235</v>
      </c>
      <c r="D484" s="668">
        <v>6.5779651482975821E-2</v>
      </c>
    </row>
    <row r="485" spans="2:4">
      <c r="B485" s="671">
        <v>44536</v>
      </c>
      <c r="C485" s="668">
        <v>0.12066097591459868</v>
      </c>
      <c r="D485" s="668">
        <v>6.6091458940151337E-2</v>
      </c>
    </row>
    <row r="486" spans="2:4">
      <c r="B486" s="671">
        <v>44537</v>
      </c>
      <c r="C486" s="668">
        <v>0.1213459322665067</v>
      </c>
      <c r="D486" s="668">
        <v>6.6403357620583137E-2</v>
      </c>
    </row>
    <row r="487" spans="2:4">
      <c r="B487" s="671">
        <v>44538</v>
      </c>
      <c r="C487" s="668">
        <v>0.12171479232823201</v>
      </c>
      <c r="D487" s="668">
        <v>6.6715347550959869E-2</v>
      </c>
    </row>
    <row r="488" spans="2:4">
      <c r="B488" s="671">
        <v>44539</v>
      </c>
      <c r="C488" s="668">
        <v>0.12171251447060749</v>
      </c>
      <c r="D488" s="668">
        <v>6.7086023125886074E-2</v>
      </c>
    </row>
    <row r="489" spans="2:4">
      <c r="B489" s="671">
        <v>44540</v>
      </c>
      <c r="C489" s="668">
        <v>0.12249490559923526</v>
      </c>
      <c r="D489" s="668">
        <v>6.7456827507791806E-2</v>
      </c>
    </row>
    <row r="490" spans="2:4">
      <c r="B490" s="671">
        <v>44543</v>
      </c>
      <c r="C490" s="668">
        <v>0.12259436247998434</v>
      </c>
      <c r="D490" s="668">
        <v>6.7827760741436371E-2</v>
      </c>
    </row>
    <row r="491" spans="2:4">
      <c r="B491" s="671">
        <v>44544</v>
      </c>
      <c r="C491" s="668">
        <v>0.12298711919470429</v>
      </c>
      <c r="D491" s="668">
        <v>6.8198822871594844E-2</v>
      </c>
    </row>
    <row r="492" spans="2:4">
      <c r="B492" s="671">
        <v>44545</v>
      </c>
      <c r="C492" s="668">
        <v>0.12375108811323021</v>
      </c>
      <c r="D492" s="668">
        <v>6.8570013943057839E-2</v>
      </c>
    </row>
    <row r="493" spans="2:4">
      <c r="B493" s="671">
        <v>44546</v>
      </c>
      <c r="C493" s="668">
        <v>0.12385763778512815</v>
      </c>
      <c r="D493" s="668">
        <v>6.8941334000631516E-2</v>
      </c>
    </row>
    <row r="494" spans="2:4">
      <c r="B494" s="671">
        <v>44547</v>
      </c>
      <c r="C494" s="668">
        <v>0.12414656380334055</v>
      </c>
      <c r="D494" s="668">
        <v>6.9312783089137353E-2</v>
      </c>
    </row>
    <row r="495" spans="2:4">
      <c r="B495" s="671">
        <v>44550</v>
      </c>
      <c r="C495" s="668">
        <v>0.12385028639079687</v>
      </c>
      <c r="D495" s="668">
        <v>6.9684361253412819E-2</v>
      </c>
    </row>
    <row r="496" spans="2:4">
      <c r="B496" s="671">
        <v>44551</v>
      </c>
      <c r="C496" s="668">
        <v>0.12476667379407469</v>
      </c>
      <c r="D496" s="668">
        <v>7.0056068538310923E-2</v>
      </c>
    </row>
    <row r="497" spans="2:4">
      <c r="B497" s="671">
        <v>44552</v>
      </c>
      <c r="C497" s="668">
        <v>0.12532725993298399</v>
      </c>
      <c r="D497" s="668">
        <v>7.0427904988699774E-2</v>
      </c>
    </row>
    <row r="498" spans="2:4">
      <c r="B498" s="671">
        <v>44553</v>
      </c>
      <c r="C498" s="668">
        <v>0.12584132277482052</v>
      </c>
      <c r="D498" s="668">
        <v>7.0799870649463692E-2</v>
      </c>
    </row>
    <row r="499" spans="2:4">
      <c r="B499" s="671">
        <v>44554</v>
      </c>
      <c r="C499" s="668">
        <v>0.12626611319539571</v>
      </c>
      <c r="D499" s="668">
        <v>7.1171965565502093E-2</v>
      </c>
    </row>
    <row r="500" spans="2:4">
      <c r="B500" s="671">
        <v>44557</v>
      </c>
      <c r="C500" s="668">
        <v>0.12697654356583188</v>
      </c>
      <c r="D500" s="668">
        <v>7.1544189781730383E-2</v>
      </c>
    </row>
    <row r="501" spans="2:4">
      <c r="B501" s="671">
        <v>44558</v>
      </c>
      <c r="C501" s="668">
        <v>0.12744792048580211</v>
      </c>
      <c r="D501" s="668">
        <v>7.1916543343079287E-2</v>
      </c>
    </row>
    <row r="502" spans="2:4">
      <c r="B502" s="671">
        <v>44559</v>
      </c>
      <c r="C502" s="668">
        <v>0.1278112530056319</v>
      </c>
      <c r="D502" s="668">
        <v>7.2289026294495295E-2</v>
      </c>
    </row>
    <row r="503" spans="2:4">
      <c r="B503" s="671">
        <v>44560</v>
      </c>
      <c r="C503" s="668">
        <v>0.1286598450885692</v>
      </c>
      <c r="D503" s="668">
        <v>7.2661638680940666E-2</v>
      </c>
    </row>
    <row r="504" spans="2:4">
      <c r="B504" s="671">
        <v>44561</v>
      </c>
      <c r="C504" s="668">
        <v>0.12902909246778105</v>
      </c>
      <c r="D504" s="668">
        <v>7.3034380547392974E-2</v>
      </c>
    </row>
    <row r="505" spans="2:4">
      <c r="B505" s="671">
        <v>44564</v>
      </c>
      <c r="C505" s="668">
        <v>0.12962629812938142</v>
      </c>
      <c r="D505" s="668">
        <v>7.3407251938845341E-2</v>
      </c>
    </row>
    <row r="506" spans="2:4">
      <c r="B506" s="671">
        <v>44565</v>
      </c>
      <c r="C506" s="668">
        <v>0.13015874738819</v>
      </c>
      <c r="D506" s="668">
        <v>7.3780252900307097E-2</v>
      </c>
    </row>
    <row r="507" spans="2:4">
      <c r="B507" s="671">
        <v>44566</v>
      </c>
      <c r="C507" s="668">
        <v>0.12999663802804884</v>
      </c>
      <c r="D507" s="668">
        <v>7.415338347680267E-2</v>
      </c>
    </row>
    <row r="508" spans="2:4">
      <c r="B508" s="671">
        <v>44567</v>
      </c>
      <c r="C508" s="668">
        <v>0.13073506221026165</v>
      </c>
      <c r="D508" s="668">
        <v>7.4526643713372254E-2</v>
      </c>
    </row>
    <row r="509" spans="2:4">
      <c r="B509" s="671">
        <v>44568</v>
      </c>
      <c r="C509" s="668">
        <v>0.13126191267073306</v>
      </c>
      <c r="D509" s="668">
        <v>7.4900033655071807E-2</v>
      </c>
    </row>
    <row r="510" spans="2:4">
      <c r="B510" s="671">
        <v>44571</v>
      </c>
      <c r="C510" s="668">
        <v>0.13183625510978003</v>
      </c>
      <c r="D510" s="668">
        <v>7.5273553346972832E-2</v>
      </c>
    </row>
    <row r="511" spans="2:4">
      <c r="B511" s="671">
        <v>44572</v>
      </c>
      <c r="C511" s="668">
        <v>0.13209148560965245</v>
      </c>
      <c r="D511" s="668">
        <v>7.5647202834162597E-2</v>
      </c>
    </row>
    <row r="512" spans="2:4">
      <c r="B512" s="671">
        <v>44573</v>
      </c>
      <c r="C512" s="668">
        <v>0.13281405216233289</v>
      </c>
      <c r="D512" s="668">
        <v>7.6020982161743911E-2</v>
      </c>
    </row>
    <row r="513" spans="2:4">
      <c r="B513" s="671">
        <v>44574</v>
      </c>
      <c r="C513" s="668">
        <v>0.13297273174360091</v>
      </c>
      <c r="D513" s="668">
        <v>7.6394891374835572E-2</v>
      </c>
    </row>
    <row r="514" spans="2:4">
      <c r="B514" s="671">
        <v>44575</v>
      </c>
      <c r="C514" s="668">
        <v>0.13392531694120069</v>
      </c>
      <c r="D514" s="668">
        <v>7.6768930518571699E-2</v>
      </c>
    </row>
    <row r="515" spans="2:4">
      <c r="B515" s="671">
        <v>44578</v>
      </c>
      <c r="C515" s="668">
        <v>0.13439195430045081</v>
      </c>
      <c r="D515" s="668">
        <v>7.7143099638102175E-2</v>
      </c>
    </row>
    <row r="516" spans="2:4">
      <c r="B516" s="671">
        <v>44579</v>
      </c>
      <c r="C516" s="668">
        <v>0.13513907936071878</v>
      </c>
      <c r="D516" s="668">
        <v>7.7517398778592428E-2</v>
      </c>
    </row>
    <row r="517" spans="2:4">
      <c r="B517" s="671">
        <v>44580</v>
      </c>
      <c r="C517" s="668">
        <v>0.13565005332348212</v>
      </c>
      <c r="D517" s="668">
        <v>7.7891827985224094E-2</v>
      </c>
    </row>
    <row r="518" spans="2:4">
      <c r="B518" s="671">
        <v>44581</v>
      </c>
      <c r="C518" s="668">
        <v>0.13648403003409881</v>
      </c>
      <c r="D518" s="668">
        <v>7.8266387303193907E-2</v>
      </c>
    </row>
    <row r="519" spans="2:4">
      <c r="B519" s="671">
        <v>44582</v>
      </c>
      <c r="C519" s="668">
        <v>0.1364277551846409</v>
      </c>
      <c r="D519" s="668">
        <v>7.8641076777714813E-2</v>
      </c>
    </row>
    <row r="520" spans="2:4">
      <c r="B520" s="671">
        <v>44585</v>
      </c>
      <c r="C520" s="668">
        <v>0.1366152240620766</v>
      </c>
      <c r="D520" s="668">
        <v>7.9015896454015078E-2</v>
      </c>
    </row>
    <row r="521" spans="2:4">
      <c r="B521" s="671">
        <v>44586</v>
      </c>
      <c r="C521" s="668">
        <v>0.13737979833798364</v>
      </c>
      <c r="D521" s="668">
        <v>7.9390846377338953E-2</v>
      </c>
    </row>
    <row r="522" spans="2:4">
      <c r="B522" s="671">
        <v>44587</v>
      </c>
      <c r="C522" s="668">
        <v>0.13843168533733752</v>
      </c>
      <c r="D522" s="668">
        <v>7.9765926592946235E-2</v>
      </c>
    </row>
    <row r="523" spans="2:4">
      <c r="B523" s="671">
        <v>44588</v>
      </c>
      <c r="C523" s="668">
        <v>0.13951968102689616</v>
      </c>
      <c r="D523" s="668">
        <v>8.0141137146112484E-2</v>
      </c>
    </row>
    <row r="524" spans="2:4">
      <c r="B524" s="671">
        <v>44589</v>
      </c>
      <c r="C524" s="668">
        <v>0.14000483942953013</v>
      </c>
      <c r="D524" s="668">
        <v>8.051647808212925E-2</v>
      </c>
    </row>
    <row r="525" spans="2:4">
      <c r="B525" s="671">
        <v>44592</v>
      </c>
      <c r="C525" s="668">
        <v>0.14058244447195389</v>
      </c>
      <c r="D525" s="668">
        <v>8.0891949446303402E-2</v>
      </c>
    </row>
    <row r="526" spans="2:4">
      <c r="B526" s="671">
        <v>44593</v>
      </c>
      <c r="C526" s="668">
        <v>0.1411887858616625</v>
      </c>
      <c r="D526" s="668">
        <v>8.1267551283957573E-2</v>
      </c>
    </row>
    <row r="527" spans="2:4">
      <c r="B527" s="671">
        <v>44594</v>
      </c>
      <c r="C527" s="668">
        <v>0.14154728819150475</v>
      </c>
      <c r="D527" s="668">
        <v>8.1643283640430608E-2</v>
      </c>
    </row>
    <row r="528" spans="2:4">
      <c r="B528" s="671">
        <v>44595</v>
      </c>
      <c r="C528" s="668">
        <v>0.14234798073161281</v>
      </c>
      <c r="D528" s="668">
        <v>8.2077753154076394E-2</v>
      </c>
    </row>
    <row r="529" spans="2:4">
      <c r="B529" s="671">
        <v>44596</v>
      </c>
      <c r="C529" s="668">
        <v>0.14332401024696084</v>
      </c>
      <c r="D529" s="668">
        <v>8.2512397183443831E-2</v>
      </c>
    </row>
    <row r="530" spans="2:4">
      <c r="B530" s="671">
        <v>44599</v>
      </c>
      <c r="C530" s="668">
        <v>0.14379713121017113</v>
      </c>
      <c r="D530" s="668">
        <v>8.2947215798631735E-2</v>
      </c>
    </row>
    <row r="531" spans="2:4">
      <c r="B531" s="671">
        <v>44600</v>
      </c>
      <c r="C531" s="668">
        <v>0.1443656479435933</v>
      </c>
      <c r="D531" s="668">
        <v>8.3382209069766899E-2</v>
      </c>
    </row>
    <row r="532" spans="2:4">
      <c r="B532" s="671">
        <v>44601</v>
      </c>
      <c r="C532" s="668">
        <v>0.14500589560458721</v>
      </c>
      <c r="D532" s="668">
        <v>8.3817377067004317E-2</v>
      </c>
    </row>
    <row r="533" spans="2:4">
      <c r="B533" s="671">
        <v>44602</v>
      </c>
      <c r="C533" s="668">
        <v>0.14585298678225156</v>
      </c>
      <c r="D533" s="668">
        <v>8.4252719860527181E-2</v>
      </c>
    </row>
    <row r="534" spans="2:4">
      <c r="B534" s="671">
        <v>44603</v>
      </c>
      <c r="C534" s="668">
        <v>0.1460572108859528</v>
      </c>
      <c r="D534" s="668">
        <v>8.4688237520546661E-2</v>
      </c>
    </row>
    <row r="535" spans="2:4">
      <c r="B535" s="671">
        <v>44606</v>
      </c>
      <c r="C535" s="668">
        <v>0.14711456335195972</v>
      </c>
      <c r="D535" s="668">
        <v>8.5123930117302571E-2</v>
      </c>
    </row>
    <row r="536" spans="2:4">
      <c r="B536" s="671">
        <v>44607</v>
      </c>
      <c r="C536" s="668">
        <v>0.14781595514385759</v>
      </c>
      <c r="D536" s="668">
        <v>8.5559797721062703E-2</v>
      </c>
    </row>
    <row r="537" spans="2:4">
      <c r="B537" s="671">
        <v>44608</v>
      </c>
      <c r="C537" s="668">
        <v>0.1482692984465086</v>
      </c>
      <c r="D537" s="668">
        <v>8.5995840402122825E-2</v>
      </c>
    </row>
    <row r="538" spans="2:4">
      <c r="B538" s="671">
        <v>44609</v>
      </c>
      <c r="C538" s="668">
        <v>0.14813844347297489</v>
      </c>
      <c r="D538" s="668">
        <v>8.6432058230807352E-2</v>
      </c>
    </row>
    <row r="539" spans="2:4">
      <c r="B539" s="671">
        <v>44610</v>
      </c>
      <c r="C539" s="668">
        <v>0.14825140041736606</v>
      </c>
      <c r="D539" s="668">
        <v>8.6868451277468894E-2</v>
      </c>
    </row>
    <row r="540" spans="2:4">
      <c r="B540" s="671">
        <v>44613</v>
      </c>
      <c r="C540" s="668">
        <v>0.14869981923065678</v>
      </c>
      <c r="D540" s="668">
        <v>8.7305019612488044E-2</v>
      </c>
    </row>
    <row r="541" spans="2:4">
      <c r="B541" s="671">
        <v>44614</v>
      </c>
      <c r="C541" s="668">
        <v>0.14967856652963407</v>
      </c>
      <c r="D541" s="668">
        <v>8.7741763306273812E-2</v>
      </c>
    </row>
    <row r="542" spans="2:4">
      <c r="B542" s="671">
        <v>44615</v>
      </c>
      <c r="C542" s="668">
        <v>0.15021795356756229</v>
      </c>
      <c r="D542" s="668">
        <v>8.8178682429263633E-2</v>
      </c>
    </row>
    <row r="543" spans="2:4">
      <c r="B543" s="671">
        <v>44616</v>
      </c>
      <c r="C543" s="668">
        <v>0.15056976950209067</v>
      </c>
      <c r="D543" s="668">
        <v>8.8615777051922917E-2</v>
      </c>
    </row>
    <row r="544" spans="2:4">
      <c r="B544" s="671">
        <v>44617</v>
      </c>
      <c r="C544" s="668">
        <v>0.15118121332212286</v>
      </c>
      <c r="D544" s="668">
        <v>8.905304724474572E-2</v>
      </c>
    </row>
    <row r="545" spans="2:4">
      <c r="B545" s="671">
        <v>44622</v>
      </c>
      <c r="C545" s="668">
        <v>0.15122886512080891</v>
      </c>
      <c r="D545" s="668">
        <v>8.9490493078254074E-2</v>
      </c>
    </row>
    <row r="546" spans="2:4">
      <c r="B546" s="671">
        <v>44623</v>
      </c>
      <c r="C546" s="668">
        <v>0.15227378414218373</v>
      </c>
      <c r="D546" s="668">
        <v>8.9928114622998656E-2</v>
      </c>
    </row>
    <row r="547" spans="2:4">
      <c r="B547" s="671">
        <v>44624</v>
      </c>
      <c r="C547" s="668">
        <v>0.15305171813141216</v>
      </c>
      <c r="D547" s="668">
        <v>9.0365911949558342E-2</v>
      </c>
    </row>
    <row r="548" spans="2:4">
      <c r="B548" s="671">
        <v>44627</v>
      </c>
      <c r="C548" s="668">
        <v>0.1536264866494319</v>
      </c>
      <c r="D548" s="668">
        <v>9.0803885128540429E-2</v>
      </c>
    </row>
    <row r="549" spans="2:4">
      <c r="B549" s="671">
        <v>44628</v>
      </c>
      <c r="C549" s="668">
        <v>0.15473504388025017</v>
      </c>
      <c r="D549" s="668">
        <v>9.1242034230580416E-2</v>
      </c>
    </row>
    <row r="550" spans="2:4">
      <c r="B550" s="671">
        <v>44629</v>
      </c>
      <c r="C550" s="668">
        <v>0.15561347370998879</v>
      </c>
      <c r="D550" s="668">
        <v>9.1680359326342442E-2</v>
      </c>
    </row>
    <row r="551" spans="2:4">
      <c r="B551" s="671">
        <v>44630</v>
      </c>
      <c r="C551" s="668">
        <v>0.15661079436770442</v>
      </c>
      <c r="D551" s="668">
        <v>9.2118860486518628E-2</v>
      </c>
    </row>
    <row r="552" spans="2:4">
      <c r="B552" s="671">
        <v>44631</v>
      </c>
      <c r="C552" s="668">
        <v>0.15706069468879558</v>
      </c>
      <c r="D552" s="668">
        <v>9.2557537781829957E-2</v>
      </c>
    </row>
    <row r="553" spans="2:4">
      <c r="B553" s="671">
        <v>44634</v>
      </c>
      <c r="C553" s="668">
        <v>0.15756830511130193</v>
      </c>
      <c r="D553" s="668">
        <v>9.2996391283025392E-2</v>
      </c>
    </row>
    <row r="554" spans="2:4">
      <c r="B554" s="671">
        <v>44635</v>
      </c>
      <c r="C554" s="668">
        <v>0.15800577808386773</v>
      </c>
      <c r="D554" s="668">
        <v>9.343542106088254E-2</v>
      </c>
    </row>
    <row r="555" spans="2:4">
      <c r="B555" s="671">
        <v>44636</v>
      </c>
      <c r="C555" s="668">
        <v>0.15923311379875815</v>
      </c>
      <c r="D555" s="668">
        <v>9.3874627186207427E-2</v>
      </c>
    </row>
    <row r="556" spans="2:4">
      <c r="B556" s="671">
        <v>44637</v>
      </c>
      <c r="C556" s="668">
        <v>0.16049991871484548</v>
      </c>
      <c r="D556" s="668">
        <v>9.4353079659867944E-2</v>
      </c>
    </row>
    <row r="557" spans="2:4">
      <c r="B557" s="671">
        <v>44638</v>
      </c>
      <c r="C557" s="668">
        <v>0.16180633373416153</v>
      </c>
      <c r="D557" s="668">
        <v>9.4831741405015268E-2</v>
      </c>
    </row>
    <row r="558" spans="2:4">
      <c r="B558" s="671">
        <v>44641</v>
      </c>
      <c r="C558" s="668">
        <v>0.16352515032871229</v>
      </c>
      <c r="D558" s="668">
        <v>9.5310612513183068E-2</v>
      </c>
    </row>
    <row r="559" spans="2:4">
      <c r="B559" s="671">
        <v>44642</v>
      </c>
      <c r="C559" s="668">
        <v>0.16473778442408959</v>
      </c>
      <c r="D559" s="668">
        <v>9.5789693075945204E-2</v>
      </c>
    </row>
    <row r="560" spans="2:4">
      <c r="B560" s="671">
        <v>44643</v>
      </c>
      <c r="C560" s="668">
        <v>0.16557721876057574</v>
      </c>
      <c r="D560" s="668">
        <v>9.6268983184915502E-2</v>
      </c>
    </row>
    <row r="561" spans="2:4">
      <c r="B561" s="671">
        <v>44644</v>
      </c>
      <c r="C561" s="668">
        <v>0.16686159751782581</v>
      </c>
      <c r="D561" s="668">
        <v>9.6748482931747981E-2</v>
      </c>
    </row>
    <row r="562" spans="2:4">
      <c r="B562" s="671">
        <v>44645</v>
      </c>
      <c r="C562" s="668">
        <v>0.16827718964754412</v>
      </c>
      <c r="D562" s="668">
        <v>9.7228192408136405E-2</v>
      </c>
    </row>
    <row r="563" spans="2:4">
      <c r="B563" s="671">
        <v>44648</v>
      </c>
      <c r="C563" s="668">
        <v>0.16866033137210068</v>
      </c>
      <c r="D563" s="668">
        <v>9.770811170581517E-2</v>
      </c>
    </row>
    <row r="564" spans="2:4">
      <c r="B564" s="671">
        <v>44649</v>
      </c>
      <c r="C564" s="668">
        <v>0.16889235435741812</v>
      </c>
      <c r="D564" s="668">
        <v>9.8188240916558422E-2</v>
      </c>
    </row>
    <row r="565" spans="2:4">
      <c r="B565" s="671">
        <v>44650</v>
      </c>
      <c r="C565" s="668">
        <v>0.16926413174393451</v>
      </c>
      <c r="D565" s="668">
        <v>9.8668580132180495E-2</v>
      </c>
    </row>
    <row r="566" spans="2:4">
      <c r="B566" s="671">
        <v>44651</v>
      </c>
      <c r="C566" s="668">
        <v>0.16957098889146649</v>
      </c>
      <c r="D566" s="668">
        <v>9.9149129444535911E-2</v>
      </c>
    </row>
    <row r="567" spans="2:4">
      <c r="B567" s="671">
        <v>44652</v>
      </c>
      <c r="C567" s="668">
        <v>0.17103592497044118</v>
      </c>
      <c r="D567" s="668">
        <v>9.9629888945519385E-2</v>
      </c>
    </row>
    <row r="568" spans="2:4">
      <c r="B568" s="671">
        <v>44655</v>
      </c>
      <c r="C568" s="668">
        <v>0.17179689612221649</v>
      </c>
      <c r="D568" s="668">
        <v>0.10011085872706604</v>
      </c>
    </row>
    <row r="569" spans="2:4">
      <c r="B569" s="671">
        <v>44656</v>
      </c>
      <c r="C569" s="668">
        <v>0.17216590814235988</v>
      </c>
      <c r="D569" s="668">
        <v>0.10059203888115076</v>
      </c>
    </row>
    <row r="570" spans="2:4">
      <c r="B570" s="671">
        <v>44657</v>
      </c>
      <c r="C570" s="668">
        <v>0.17249666026969224</v>
      </c>
      <c r="D570" s="668">
        <v>0.10107342949978904</v>
      </c>
    </row>
    <row r="571" spans="2:4">
      <c r="B571" s="671">
        <v>44658</v>
      </c>
      <c r="C571" s="668">
        <v>0.17293356702620866</v>
      </c>
      <c r="D571" s="668">
        <v>0.10155503067503635</v>
      </c>
    </row>
    <row r="572" spans="2:4">
      <c r="B572" s="671">
        <v>44659</v>
      </c>
      <c r="C572" s="668">
        <v>0.17384908287024481</v>
      </c>
      <c r="D572" s="668">
        <v>0.10203684249898859</v>
      </c>
    </row>
    <row r="573" spans="2:4">
      <c r="B573" s="671">
        <v>44662</v>
      </c>
      <c r="C573" s="668">
        <v>0.17376857543350965</v>
      </c>
      <c r="D573" s="668">
        <v>0.10251886506378205</v>
      </c>
    </row>
    <row r="574" spans="2:4">
      <c r="B574" s="671">
        <v>44663</v>
      </c>
      <c r="C574" s="668">
        <v>0.17417158289771106</v>
      </c>
      <c r="D574" s="668">
        <v>0.103001098461593</v>
      </c>
    </row>
    <row r="575" spans="2:4">
      <c r="B575" s="671">
        <v>44664</v>
      </c>
      <c r="C575" s="668">
        <v>0.1748381190106727</v>
      </c>
      <c r="D575" s="668">
        <v>0.10348354278463834</v>
      </c>
    </row>
    <row r="576" spans="2:4">
      <c r="B576" s="671">
        <v>44665</v>
      </c>
      <c r="C576" s="668">
        <v>0.17531611307598238</v>
      </c>
      <c r="D576" s="668">
        <v>0.10396619812517516</v>
      </c>
    </row>
    <row r="577" spans="2:4">
      <c r="B577" s="671">
        <v>44669</v>
      </c>
      <c r="C577" s="668">
        <v>0.1760319510370969</v>
      </c>
      <c r="D577" s="668">
        <v>0.10444906457550074</v>
      </c>
    </row>
    <row r="578" spans="2:4">
      <c r="B578" s="671">
        <v>44670</v>
      </c>
      <c r="C578" s="668">
        <v>0.17677440401379774</v>
      </c>
      <c r="D578" s="668">
        <v>0.104932142227953</v>
      </c>
    </row>
    <row r="579" spans="2:4">
      <c r="B579" s="671">
        <v>44671</v>
      </c>
      <c r="C579" s="668">
        <v>0.17744962964623356</v>
      </c>
      <c r="D579" s="668">
        <v>0.10541543117491026</v>
      </c>
    </row>
    <row r="580" spans="2:4">
      <c r="B580" s="671">
        <v>44673</v>
      </c>
      <c r="C580" s="668">
        <v>0.17778468728486518</v>
      </c>
      <c r="D580" s="668">
        <v>0.10589893150879104</v>
      </c>
    </row>
    <row r="581" spans="2:4">
      <c r="B581" s="671">
        <v>44676</v>
      </c>
      <c r="C581" s="668">
        <v>0.17798704072034566</v>
      </c>
      <c r="D581" s="668">
        <v>0.10638264332205427</v>
      </c>
    </row>
    <row r="582" spans="2:4">
      <c r="B582" s="671">
        <v>44677</v>
      </c>
      <c r="C582" s="668">
        <v>0.17808402278140911</v>
      </c>
      <c r="D582" s="668">
        <v>0.10686656670719952</v>
      </c>
    </row>
    <row r="583" spans="2:4">
      <c r="B583" s="671">
        <v>44678</v>
      </c>
      <c r="C583" s="668">
        <v>0.17897943878728473</v>
      </c>
      <c r="D583" s="668">
        <v>0.10735070175676675</v>
      </c>
    </row>
    <row r="584" spans="2:4">
      <c r="B584" s="671">
        <v>44679</v>
      </c>
      <c r="C584" s="668">
        <v>0.18004994848118328</v>
      </c>
      <c r="D584" s="668">
        <v>0.10783504856333659</v>
      </c>
    </row>
    <row r="585" spans="2:4">
      <c r="B585" s="671">
        <v>44680</v>
      </c>
      <c r="C585" s="668">
        <v>0.1807045427524463</v>
      </c>
      <c r="D585" s="668">
        <v>0.1083196072195296</v>
      </c>
    </row>
    <row r="586" spans="2:4">
      <c r="B586" s="671">
        <v>44683</v>
      </c>
      <c r="C586" s="668">
        <v>0.18098867848020905</v>
      </c>
      <c r="D586" s="668">
        <v>0.10880437781800745</v>
      </c>
    </row>
    <row r="587" spans="2:4">
      <c r="B587" s="671">
        <v>44684</v>
      </c>
      <c r="C587" s="668">
        <v>0.1817144768438026</v>
      </c>
      <c r="D587" s="668">
        <v>0.10928936045147197</v>
      </c>
    </row>
    <row r="588" spans="2:4">
      <c r="B588" s="671">
        <v>44685</v>
      </c>
      <c r="C588" s="668">
        <v>0.18328536280554264</v>
      </c>
      <c r="D588" s="668">
        <v>0.10977455521266566</v>
      </c>
    </row>
    <row r="589" spans="2:4">
      <c r="B589" s="671">
        <v>44686</v>
      </c>
      <c r="C589" s="668">
        <v>0.18324026464201504</v>
      </c>
      <c r="D589" s="668">
        <v>0.11029924797805268</v>
      </c>
    </row>
    <row r="590" spans="2:4">
      <c r="B590" s="671">
        <v>44687</v>
      </c>
      <c r="C590" s="668">
        <v>0.18344769778267911</v>
      </c>
      <c r="D590" s="668">
        <v>0.11082418881409217</v>
      </c>
    </row>
    <row r="591" spans="2:4">
      <c r="B591" s="671">
        <v>44690</v>
      </c>
      <c r="C591" s="668">
        <v>0.18344391243923774</v>
      </c>
      <c r="D591" s="668">
        <v>0.11134937783807008</v>
      </c>
    </row>
    <row r="592" spans="2:4">
      <c r="B592" s="671">
        <v>44691</v>
      </c>
      <c r="C592" s="668">
        <v>0.18423892035712019</v>
      </c>
      <c r="D592" s="668">
        <v>0.11187481516732767</v>
      </c>
    </row>
    <row r="593" spans="2:4">
      <c r="B593" s="671">
        <v>44692</v>
      </c>
      <c r="C593" s="668">
        <v>0.18497531427537384</v>
      </c>
      <c r="D593" s="668">
        <v>0.1124005009192619</v>
      </c>
    </row>
    <row r="594" spans="2:4">
      <c r="B594" s="671">
        <v>44693</v>
      </c>
      <c r="C594" s="668">
        <v>0.18547999718551589</v>
      </c>
      <c r="D594" s="668">
        <v>0.11292643521132484</v>
      </c>
    </row>
    <row r="595" spans="2:4">
      <c r="B595" s="671">
        <v>44694</v>
      </c>
      <c r="C595" s="668">
        <v>0.18661830711566352</v>
      </c>
      <c r="D595" s="668">
        <v>0.11345261816102448</v>
      </c>
    </row>
    <row r="596" spans="2:4">
      <c r="B596" s="671">
        <v>44697</v>
      </c>
      <c r="C596" s="668">
        <v>0.18739321658210328</v>
      </c>
      <c r="D596" s="668">
        <v>0.11397904988592411</v>
      </c>
    </row>
    <row r="597" spans="2:4">
      <c r="B597" s="671">
        <v>44698</v>
      </c>
      <c r="C597" s="668">
        <v>0.18804766023724029</v>
      </c>
      <c r="D597" s="668">
        <v>0.11450573050364277</v>
      </c>
    </row>
    <row r="598" spans="2:4">
      <c r="B598" s="671">
        <v>44699</v>
      </c>
      <c r="C598" s="668">
        <v>0.18798902020443142</v>
      </c>
      <c r="D598" s="668">
        <v>0.1150326601318552</v>
      </c>
    </row>
    <row r="599" spans="2:4">
      <c r="B599" s="671">
        <v>44700</v>
      </c>
      <c r="C599" s="668">
        <v>0.18877322190238721</v>
      </c>
      <c r="D599" s="668">
        <v>0.11555983888829147</v>
      </c>
    </row>
    <row r="600" spans="2:4">
      <c r="B600" s="671">
        <v>44701</v>
      </c>
      <c r="C600" s="668">
        <v>0.18956840012691267</v>
      </c>
      <c r="D600" s="668">
        <v>0.11608726689073734</v>
      </c>
    </row>
    <row r="601" spans="2:4">
      <c r="B601" s="671">
        <v>44704</v>
      </c>
      <c r="C601" s="668">
        <v>0.19034045655462761</v>
      </c>
      <c r="D601" s="668">
        <v>0.11661494425703456</v>
      </c>
    </row>
    <row r="602" spans="2:4">
      <c r="B602" s="671">
        <v>44705</v>
      </c>
      <c r="C602" s="668">
        <v>0.19037459167614301</v>
      </c>
      <c r="D602" s="668">
        <v>0.11714287110508037</v>
      </c>
    </row>
    <row r="603" spans="2:4">
      <c r="B603" s="671">
        <v>44706</v>
      </c>
      <c r="C603" s="668">
        <v>0.19112140870104732</v>
      </c>
      <c r="D603" s="668">
        <v>0.11767104755282776</v>
      </c>
    </row>
    <row r="604" spans="2:4">
      <c r="B604" s="671">
        <v>44707</v>
      </c>
      <c r="C604" s="668">
        <v>0.19209800780563069</v>
      </c>
      <c r="D604" s="668">
        <v>0.11819947371828543</v>
      </c>
    </row>
    <row r="605" spans="2:4">
      <c r="B605" s="671">
        <v>44708</v>
      </c>
      <c r="C605" s="668">
        <v>0.19266864438388587</v>
      </c>
      <c r="D605" s="668">
        <v>0.11872814971951806</v>
      </c>
    </row>
    <row r="606" spans="2:4">
      <c r="B606" s="671">
        <v>44711</v>
      </c>
      <c r="C606" s="668">
        <v>0.19283828778503742</v>
      </c>
      <c r="D606" s="668">
        <v>0.11925707567464605</v>
      </c>
    </row>
    <row r="607" spans="2:4">
      <c r="B607" s="671">
        <v>44712</v>
      </c>
      <c r="C607" s="668">
        <v>0.19344714714244304</v>
      </c>
      <c r="D607" s="668">
        <v>0.11978625170184576</v>
      </c>
    </row>
    <row r="608" spans="2:4">
      <c r="B608" s="671">
        <v>44713</v>
      </c>
      <c r="C608" s="668">
        <v>0.19406426546494648</v>
      </c>
      <c r="D608" s="668">
        <v>0.12031567791934927</v>
      </c>
    </row>
    <row r="609" spans="2:4">
      <c r="B609" s="671">
        <v>44714</v>
      </c>
      <c r="C609" s="668">
        <v>0.19478284262996715</v>
      </c>
      <c r="D609" s="668">
        <v>0.12084535444544464</v>
      </c>
    </row>
    <row r="610" spans="2:4">
      <c r="B610" s="671">
        <v>44715</v>
      </c>
      <c r="C610" s="668">
        <v>0.19497610115156161</v>
      </c>
      <c r="D610" s="668">
        <v>0.12137528139847564</v>
      </c>
    </row>
    <row r="611" spans="2:4">
      <c r="B611" s="671">
        <v>44718</v>
      </c>
      <c r="C611" s="668">
        <v>0.19543359823337303</v>
      </c>
      <c r="D611" s="668">
        <v>0.12190545889684246</v>
      </c>
    </row>
    <row r="612" spans="2:4">
      <c r="B612" s="671">
        <v>44719</v>
      </c>
      <c r="C612" s="668">
        <v>0.19599628496485777</v>
      </c>
      <c r="D612" s="668">
        <v>0.12243588705900077</v>
      </c>
    </row>
    <row r="613" spans="2:4">
      <c r="B613" s="671">
        <v>44720</v>
      </c>
      <c r="C613" s="668">
        <v>0.19667478076454703</v>
      </c>
      <c r="D613" s="668">
        <v>0.12296656600346245</v>
      </c>
    </row>
    <row r="614" spans="2:4">
      <c r="B614" s="671">
        <v>44721</v>
      </c>
      <c r="C614" s="668">
        <v>0.19737785508016814</v>
      </c>
      <c r="D614" s="668">
        <v>0.12349749584879555</v>
      </c>
    </row>
    <row r="615" spans="2:4">
      <c r="B615" s="671">
        <v>44722</v>
      </c>
      <c r="C615" s="668">
        <v>0.19807824214979242</v>
      </c>
      <c r="D615" s="668">
        <v>0.12402867671362383</v>
      </c>
    </row>
    <row r="616" spans="2:4">
      <c r="B616" s="671">
        <v>44725</v>
      </c>
      <c r="C616" s="668">
        <v>0.19893861174567329</v>
      </c>
      <c r="D616" s="668">
        <v>0.12456010871662748</v>
      </c>
    </row>
    <row r="617" spans="2:4">
      <c r="B617" s="671">
        <v>44726</v>
      </c>
      <c r="C617" s="668">
        <v>0.1992140007323604</v>
      </c>
      <c r="D617" s="668">
        <v>0.12509179197654285</v>
      </c>
    </row>
    <row r="618" spans="2:4">
      <c r="B618" s="671">
        <v>44727</v>
      </c>
      <c r="C618" s="668">
        <v>0.19999220608805945</v>
      </c>
      <c r="D618" s="668">
        <v>0.12562372661216203</v>
      </c>
    </row>
    <row r="619" spans="2:4">
      <c r="B619" s="671">
        <v>44729</v>
      </c>
      <c r="C619" s="668">
        <v>0.19979890956529145</v>
      </c>
      <c r="D619" s="668">
        <v>0.12617570423587887</v>
      </c>
    </row>
    <row r="620" spans="2:4">
      <c r="B620" s="671">
        <v>44732</v>
      </c>
      <c r="C620" s="668">
        <v>0.2002907130119036</v>
      </c>
      <c r="D620" s="668">
        <v>0.12672795253556823</v>
      </c>
    </row>
    <row r="621" spans="2:4">
      <c r="B621" s="671">
        <v>44733</v>
      </c>
      <c r="C621" s="668">
        <v>0.20091776416168106</v>
      </c>
      <c r="D621" s="668">
        <v>0.12728047164396306</v>
      </c>
    </row>
    <row r="622" spans="2:4">
      <c r="B622" s="671">
        <v>44734</v>
      </c>
      <c r="C622" s="668">
        <v>0.20117382642244475</v>
      </c>
      <c r="D622" s="668">
        <v>0.12783326169386111</v>
      </c>
    </row>
    <row r="623" spans="2:4">
      <c r="B623" s="671">
        <v>44735</v>
      </c>
      <c r="C623" s="668">
        <v>0.20162618760244366</v>
      </c>
      <c r="D623" s="668">
        <v>0.12838632281812523</v>
      </c>
    </row>
    <row r="624" spans="2:4">
      <c r="B624" s="671">
        <v>44736</v>
      </c>
      <c r="C624" s="668">
        <v>0.20218080087992019</v>
      </c>
      <c r="D624" s="668">
        <v>0.12893965514968353</v>
      </c>
    </row>
    <row r="625" spans="2:4">
      <c r="B625" s="671">
        <v>44739</v>
      </c>
      <c r="C625" s="668">
        <v>0.20284240328013836</v>
      </c>
      <c r="D625" s="668">
        <v>0.12949325882152918</v>
      </c>
    </row>
    <row r="626" spans="2:4">
      <c r="B626" s="671">
        <v>44740</v>
      </c>
      <c r="C626" s="668">
        <v>0.20318785740129286</v>
      </c>
      <c r="D626" s="668">
        <v>0.13004713396672085</v>
      </c>
    </row>
    <row r="627" spans="2:4">
      <c r="B627" s="671">
        <v>44741</v>
      </c>
      <c r="C627" s="668">
        <v>0.20360369576452109</v>
      </c>
      <c r="D627" s="668">
        <v>0.13060128071838206</v>
      </c>
    </row>
    <row r="628" spans="2:4">
      <c r="B628" s="671">
        <v>44742</v>
      </c>
      <c r="C628" s="668">
        <v>0.20394911521732695</v>
      </c>
      <c r="D628" s="668">
        <v>0.13115569920970183</v>
      </c>
    </row>
    <row r="629" spans="2:4">
      <c r="B629" s="671">
        <v>44743</v>
      </c>
      <c r="C629" s="668">
        <v>0.20432957443605759</v>
      </c>
      <c r="D629" s="668">
        <v>0.13171038957393444</v>
      </c>
    </row>
    <row r="630" spans="2:4">
      <c r="B630" s="671">
        <v>44746</v>
      </c>
      <c r="C630" s="668">
        <v>0.20472619525367652</v>
      </c>
      <c r="D630" s="668">
        <v>0.1322653519443997</v>
      </c>
    </row>
    <row r="631" spans="2:4">
      <c r="B631" s="671">
        <v>44747</v>
      </c>
      <c r="C631" s="668">
        <v>0.20480543300195597</v>
      </c>
      <c r="D631" s="668">
        <v>0.13282058645448247</v>
      </c>
    </row>
    <row r="632" spans="2:4">
      <c r="B632" s="671">
        <v>44748</v>
      </c>
      <c r="C632" s="668">
        <v>0.20535404511420108</v>
      </c>
      <c r="D632" s="668">
        <v>0.13337609323763333</v>
      </c>
    </row>
    <row r="633" spans="2:4">
      <c r="B633" s="671">
        <v>44749</v>
      </c>
      <c r="C633" s="668">
        <v>0.2065532429914807</v>
      </c>
      <c r="D633" s="668">
        <v>0.13393187242736815</v>
      </c>
    </row>
    <row r="634" spans="2:4">
      <c r="B634" s="671">
        <v>44750</v>
      </c>
      <c r="C634" s="668">
        <v>0.20693158874619932</v>
      </c>
      <c r="D634" s="668">
        <v>0.13448792415726807</v>
      </c>
    </row>
    <row r="635" spans="2:4">
      <c r="B635" s="671">
        <v>44753</v>
      </c>
      <c r="C635" s="668">
        <v>0.20697278409425457</v>
      </c>
      <c r="D635" s="668">
        <v>0.13504424856098018</v>
      </c>
    </row>
    <row r="636" spans="2:4">
      <c r="B636" s="671">
        <v>44754</v>
      </c>
      <c r="C636" s="668">
        <v>0.20730576398695577</v>
      </c>
      <c r="D636" s="668">
        <v>0.13560084577221687</v>
      </c>
    </row>
    <row r="637" spans="2:4">
      <c r="B637" s="671">
        <v>44755</v>
      </c>
      <c r="C637" s="668">
        <v>0.20787014745613464</v>
      </c>
      <c r="D637" s="668">
        <v>0.13615771592475601</v>
      </c>
    </row>
    <row r="638" spans="2:4">
      <c r="B638" s="671">
        <v>44756</v>
      </c>
      <c r="C638" s="668">
        <v>0.20842418019304509</v>
      </c>
      <c r="D638" s="668">
        <v>0.13671485915244119</v>
      </c>
    </row>
    <row r="639" spans="2:4">
      <c r="B639" s="671">
        <v>44757</v>
      </c>
      <c r="C639" s="668">
        <v>0.20863991829018769</v>
      </c>
      <c r="D639" s="668">
        <v>0.13727227558918154</v>
      </c>
    </row>
    <row r="640" spans="2:4">
      <c r="B640" s="671">
        <v>44760</v>
      </c>
      <c r="C640" s="668">
        <v>0.20897276989962288</v>
      </c>
      <c r="D640" s="668">
        <v>0.13782996536895187</v>
      </c>
    </row>
    <row r="641" spans="2:4">
      <c r="B641" s="671">
        <v>44761</v>
      </c>
      <c r="C641" s="668">
        <v>0.20930172963257387</v>
      </c>
      <c r="D641" s="668">
        <v>0.13838792862579297</v>
      </c>
    </row>
    <row r="642" spans="2:4">
      <c r="B642" s="671">
        <v>44762</v>
      </c>
      <c r="C642" s="668">
        <v>0.21017820869093473</v>
      </c>
      <c r="D642" s="668">
        <v>0.13894616549381089</v>
      </c>
    </row>
    <row r="643" spans="2:4">
      <c r="B643" s="671">
        <v>44763</v>
      </c>
      <c r="C643" s="668">
        <v>0.21038465493684599</v>
      </c>
      <c r="D643" s="668">
        <v>0.13950467610717787</v>
      </c>
    </row>
    <row r="644" spans="2:4">
      <c r="B644" s="671">
        <v>44764</v>
      </c>
      <c r="C644" s="668">
        <v>0.21084306056880497</v>
      </c>
      <c r="D644" s="668">
        <v>0.14006346060013164</v>
      </c>
    </row>
    <row r="645" spans="2:4">
      <c r="B645" s="671">
        <v>44767</v>
      </c>
      <c r="C645" s="668">
        <v>0.21132483588360795</v>
      </c>
      <c r="D645" s="668">
        <v>0.1406225191069761</v>
      </c>
    </row>
    <row r="646" spans="2:4">
      <c r="B646" s="671">
        <v>44768</v>
      </c>
      <c r="C646" s="668">
        <v>0.2119721542790991</v>
      </c>
      <c r="D646" s="668">
        <v>0.14118185176208042</v>
      </c>
    </row>
    <row r="647" spans="2:4">
      <c r="B647" s="671">
        <v>44769</v>
      </c>
      <c r="C647" s="668">
        <v>0.21268202519461177</v>
      </c>
      <c r="D647" s="668">
        <v>0.14174145869988042</v>
      </c>
    </row>
    <row r="648" spans="2:4">
      <c r="B648" s="671">
        <v>44770</v>
      </c>
      <c r="C648" s="668">
        <v>0.21324374529692869</v>
      </c>
      <c r="D648" s="668">
        <v>0.14230134005487716</v>
      </c>
    </row>
    <row r="649" spans="2:4">
      <c r="B649" s="671">
        <v>44771</v>
      </c>
      <c r="C649" s="668">
        <v>0.21373438606213391</v>
      </c>
      <c r="D649" s="668">
        <v>0.14286149596163811</v>
      </c>
    </row>
    <row r="650" spans="2:4">
      <c r="B650" s="671">
        <v>44774</v>
      </c>
      <c r="C650" s="668">
        <v>0.21423638146686419</v>
      </c>
      <c r="D650" s="668">
        <v>0.14342192655479646</v>
      </c>
    </row>
    <row r="651" spans="2:4">
      <c r="B651" s="671">
        <v>44775</v>
      </c>
      <c r="C651" s="668">
        <v>0.21493218380024315</v>
      </c>
      <c r="D651" s="668">
        <v>0.14398263196905159</v>
      </c>
    </row>
    <row r="652" spans="2:4">
      <c r="B652" s="671">
        <v>44776</v>
      </c>
      <c r="C652" s="668">
        <v>0.21599586538272941</v>
      </c>
      <c r="D652" s="668">
        <v>0.14454361233916879</v>
      </c>
    </row>
    <row r="653" spans="2:4">
      <c r="B653" s="671">
        <v>44777</v>
      </c>
      <c r="C653" s="668">
        <v>0.21668629073454171</v>
      </c>
      <c r="D653" s="668">
        <v>0.1451249035762181</v>
      </c>
    </row>
    <row r="654" spans="2:4">
      <c r="B654" s="671">
        <v>44778</v>
      </c>
      <c r="C654" s="668">
        <v>0.21762188126701854</v>
      </c>
      <c r="D654" s="668">
        <v>0.14570649003967784</v>
      </c>
    </row>
    <row r="655" spans="2:4">
      <c r="B655" s="671">
        <v>44781</v>
      </c>
      <c r="C655" s="668">
        <v>0.21834281077898843</v>
      </c>
      <c r="D655" s="668">
        <v>0.14628837187948784</v>
      </c>
    </row>
    <row r="656" spans="2:4">
      <c r="B656" s="671">
        <v>44782</v>
      </c>
      <c r="C656" s="668">
        <v>0.21876131232852281</v>
      </c>
      <c r="D656" s="668">
        <v>0.14687054924566367</v>
      </c>
    </row>
    <row r="657" spans="2:4">
      <c r="B657" s="671">
        <v>44783</v>
      </c>
      <c r="C657" s="668">
        <v>0.21915276880051238</v>
      </c>
      <c r="D657" s="668">
        <v>0.14745302228829771</v>
      </c>
    </row>
    <row r="658" spans="2:4">
      <c r="B658" s="671">
        <v>44784</v>
      </c>
      <c r="C658" s="668">
        <v>0.21925727250220528</v>
      </c>
      <c r="D658" s="668">
        <v>0.14803579115755805</v>
      </c>
    </row>
    <row r="659" spans="2:4">
      <c r="B659" s="671">
        <v>44785</v>
      </c>
      <c r="C659" s="668">
        <v>0.22021141411596612</v>
      </c>
      <c r="D659" s="668">
        <v>0.14861885600368918</v>
      </c>
    </row>
    <row r="660" spans="2:4">
      <c r="B660" s="671">
        <v>44788</v>
      </c>
      <c r="C660" s="668">
        <v>0.22093048790172998</v>
      </c>
      <c r="D660" s="668">
        <v>0.14920221697701197</v>
      </c>
    </row>
    <row r="661" spans="2:4">
      <c r="B661" s="671">
        <v>44789</v>
      </c>
      <c r="C661" s="668">
        <v>0.22150455109258904</v>
      </c>
      <c r="D661" s="668">
        <v>0.14978587422792367</v>
      </c>
    </row>
    <row r="662" spans="2:4">
      <c r="B662" s="671">
        <v>44790</v>
      </c>
      <c r="C662" s="668">
        <v>0.22225599734072365</v>
      </c>
      <c r="D662" s="668">
        <v>0.15036982790689768</v>
      </c>
    </row>
    <row r="663" spans="2:4">
      <c r="B663" s="671">
        <v>44791</v>
      </c>
      <c r="C663" s="668">
        <v>0.223225634600839</v>
      </c>
      <c r="D663" s="668">
        <v>0.15095407816448425</v>
      </c>
    </row>
    <row r="664" spans="2:4">
      <c r="B664" s="671">
        <v>44792</v>
      </c>
      <c r="C664" s="668">
        <v>0.22382774906460923</v>
      </c>
      <c r="D664" s="668">
        <v>0.15153862515130978</v>
      </c>
    </row>
    <row r="665" spans="2:4">
      <c r="B665" s="671">
        <v>44795</v>
      </c>
      <c r="C665" s="668">
        <v>0.22475029615555653</v>
      </c>
      <c r="D665" s="668">
        <v>0.15212346901807705</v>
      </c>
    </row>
    <row r="666" spans="2:4">
      <c r="B666" s="671">
        <v>44796</v>
      </c>
      <c r="C666" s="668">
        <v>0.22541110385401519</v>
      </c>
      <c r="D666" s="668">
        <v>0.15270860991556567</v>
      </c>
    </row>
    <row r="667" spans="2:4">
      <c r="B667" s="671">
        <v>44797</v>
      </c>
      <c r="C667" s="668">
        <v>0.22608153566302369</v>
      </c>
      <c r="D667" s="668">
        <v>0.15329404799463187</v>
      </c>
    </row>
    <row r="668" spans="2:4">
      <c r="B668" s="671">
        <v>44798</v>
      </c>
      <c r="C668" s="668">
        <v>0.22634098206066633</v>
      </c>
      <c r="D668" s="668">
        <v>0.153879783406208</v>
      </c>
    </row>
    <row r="669" spans="2:4">
      <c r="B669" s="671">
        <v>44799</v>
      </c>
      <c r="C669" s="668">
        <v>0.22724435174801028</v>
      </c>
      <c r="D669" s="668">
        <v>0.15446581630130374</v>
      </c>
    </row>
    <row r="670" spans="2:4">
      <c r="B670" s="671">
        <v>44802</v>
      </c>
      <c r="C670" s="668">
        <v>0.22801659153273812</v>
      </c>
      <c r="D670" s="668">
        <v>0.15505214683100488</v>
      </c>
    </row>
    <row r="671" spans="2:4">
      <c r="B671" s="671">
        <v>44803</v>
      </c>
      <c r="C671" s="668">
        <v>0.22800652486702955</v>
      </c>
      <c r="D671" s="668">
        <v>0.15563877514647428</v>
      </c>
    </row>
    <row r="672" spans="2:4">
      <c r="B672" s="671">
        <v>44804</v>
      </c>
      <c r="C672" s="668">
        <v>0.22860037827261093</v>
      </c>
      <c r="D672" s="668">
        <v>0.15622570139895164</v>
      </c>
    </row>
    <row r="673" spans="2:4">
      <c r="B673" s="671">
        <v>44805</v>
      </c>
      <c r="C673" s="668">
        <v>0.22949414039915061</v>
      </c>
      <c r="D673" s="668">
        <v>0.15681292573975303</v>
      </c>
    </row>
    <row r="674" spans="2:4">
      <c r="B674" s="671">
        <v>44806</v>
      </c>
      <c r="C674" s="668">
        <v>0.23008006991646712</v>
      </c>
      <c r="D674" s="668">
        <v>0.157400448320272</v>
      </c>
    </row>
    <row r="675" spans="2:4">
      <c r="B675" s="671">
        <v>44809</v>
      </c>
      <c r="C675" s="668">
        <v>0.23097773244547803</v>
      </c>
      <c r="D675" s="668">
        <v>0.15798826929197829</v>
      </c>
    </row>
    <row r="676" spans="2:4">
      <c r="B676" s="671">
        <v>44810</v>
      </c>
      <c r="C676" s="668">
        <v>0.23108201869538525</v>
      </c>
      <c r="D676" s="668">
        <v>0.15857638880641911</v>
      </c>
    </row>
    <row r="677" spans="2:4">
      <c r="B677" s="671">
        <v>44812</v>
      </c>
      <c r="C677" s="668">
        <v>0.23139159624209071</v>
      </c>
      <c r="D677" s="668">
        <v>0.15916480701521851</v>
      </c>
    </row>
    <row r="678" spans="2:4">
      <c r="B678" s="671">
        <v>44813</v>
      </c>
      <c r="C678" s="668">
        <v>0.23246601928590627</v>
      </c>
      <c r="D678" s="668">
        <v>0.15975352407007737</v>
      </c>
    </row>
    <row r="679" spans="2:4">
      <c r="B679" s="671">
        <v>44816</v>
      </c>
      <c r="C679" s="668">
        <v>0.23300221504523444</v>
      </c>
      <c r="D679" s="668">
        <v>0.16034254012277382</v>
      </c>
    </row>
    <row r="680" spans="2:4">
      <c r="B680" s="671">
        <v>44817</v>
      </c>
      <c r="C680" s="668">
        <v>0.23362352270475295</v>
      </c>
      <c r="D680" s="668">
        <v>0.16093185532516308</v>
      </c>
    </row>
    <row r="681" spans="2:4">
      <c r="B681" s="671">
        <v>44818</v>
      </c>
      <c r="C681" s="668">
        <v>0.23441278915351993</v>
      </c>
      <c r="D681" s="668">
        <v>0.16152146982917714</v>
      </c>
    </row>
    <row r="682" spans="2:4">
      <c r="B682" s="671">
        <v>44819</v>
      </c>
      <c r="C682" s="668">
        <v>0.23519806732929238</v>
      </c>
      <c r="D682" s="668">
        <v>0.16211138378682577</v>
      </c>
    </row>
    <row r="683" spans="2:4">
      <c r="B683" s="671">
        <v>44820</v>
      </c>
      <c r="C683" s="668">
        <v>0.23547521253846626</v>
      </c>
      <c r="D683" s="668">
        <v>0.16270159735019529</v>
      </c>
    </row>
    <row r="684" spans="2:4">
      <c r="B684" s="671">
        <v>44823</v>
      </c>
      <c r="C684" s="668">
        <v>0.23628252894921475</v>
      </c>
      <c r="D684" s="668">
        <v>0.16329211067144977</v>
      </c>
    </row>
    <row r="685" spans="2:4">
      <c r="B685" s="671">
        <v>44824</v>
      </c>
      <c r="C685" s="668">
        <v>0.23729699410666205</v>
      </c>
      <c r="D685" s="668">
        <v>0.1638829239028301</v>
      </c>
    </row>
    <row r="686" spans="2:4">
      <c r="B686" s="671">
        <v>44825</v>
      </c>
      <c r="C686" s="668">
        <v>0.23820427529976618</v>
      </c>
      <c r="D686" s="668">
        <v>0.1644740371966551</v>
      </c>
    </row>
    <row r="687" spans="2:4">
      <c r="B687" s="671">
        <v>44826</v>
      </c>
      <c r="C687" s="668">
        <v>0.23962033146167716</v>
      </c>
      <c r="D687" s="668">
        <v>0.16506545070532042</v>
      </c>
    </row>
    <row r="688" spans="2:4">
      <c r="B688" s="671">
        <v>44827</v>
      </c>
      <c r="C688" s="668">
        <v>0.24041031427844528</v>
      </c>
      <c r="D688" s="668">
        <v>0.1656571645812992</v>
      </c>
    </row>
    <row r="689" spans="2:4">
      <c r="B689" s="671">
        <v>44830</v>
      </c>
      <c r="C689" s="668">
        <v>0.24075823518898232</v>
      </c>
      <c r="D689" s="668">
        <v>0.16624917897714209</v>
      </c>
    </row>
    <row r="690" spans="2:4">
      <c r="B690" s="671">
        <v>44831</v>
      </c>
      <c r="C690" s="668">
        <v>0.24108196712569874</v>
      </c>
      <c r="D690" s="668">
        <v>0.16684149404547743</v>
      </c>
    </row>
    <row r="691" spans="2:4">
      <c r="B691" s="671">
        <v>44832</v>
      </c>
      <c r="C691" s="668">
        <v>0.24095196027167076</v>
      </c>
      <c r="D691" s="668">
        <v>0.16743410993901064</v>
      </c>
    </row>
    <row r="692" spans="2:4">
      <c r="B692" s="671">
        <v>44833</v>
      </c>
      <c r="C692" s="668">
        <v>0.24145350033259416</v>
      </c>
      <c r="D692" s="668">
        <v>0.16802702681052506</v>
      </c>
    </row>
    <row r="693" spans="2:4">
      <c r="B693" s="671">
        <v>44834</v>
      </c>
      <c r="C693" s="668">
        <v>0.24215792304826622</v>
      </c>
      <c r="D693" s="668">
        <v>0.16862024481288151</v>
      </c>
    </row>
    <row r="694" spans="2:4">
      <c r="B694" s="671">
        <v>44837</v>
      </c>
      <c r="C694" s="668">
        <v>0.24356177745106944</v>
      </c>
      <c r="D694" s="668">
        <v>0.16921376409901856</v>
      </c>
    </row>
    <row r="695" spans="2:4">
      <c r="B695" s="671">
        <v>44838</v>
      </c>
      <c r="C695" s="668">
        <v>0.24378375348944004</v>
      </c>
      <c r="D695" s="668">
        <v>0.16980758482195202</v>
      </c>
    </row>
    <row r="696" spans="2:4">
      <c r="B696" s="671">
        <v>44839</v>
      </c>
      <c r="C696" s="668">
        <v>0.24436727063575447</v>
      </c>
      <c r="D696" s="668">
        <v>0.17040170713477587</v>
      </c>
    </row>
    <row r="697" spans="2:4">
      <c r="B697" s="671">
        <v>44840</v>
      </c>
      <c r="C697" s="668">
        <v>0.24525490140617046</v>
      </c>
      <c r="D697" s="668">
        <v>0.17099613119066182</v>
      </c>
    </row>
    <row r="698" spans="2:4">
      <c r="B698" s="671">
        <v>44841</v>
      </c>
      <c r="C698" s="668">
        <v>0.24591526451821832</v>
      </c>
      <c r="D698" s="668">
        <v>0.17159085714285904</v>
      </c>
    </row>
    <row r="699" spans="2:4">
      <c r="B699" s="671">
        <v>44844</v>
      </c>
      <c r="C699" s="668">
        <v>0.24660315394436694</v>
      </c>
      <c r="D699" s="668">
        <v>0.17218588514469491</v>
      </c>
    </row>
    <row r="700" spans="2:4">
      <c r="B700" s="671">
        <v>44845</v>
      </c>
      <c r="C700" s="668">
        <v>0.24673894426719012</v>
      </c>
      <c r="D700" s="668">
        <v>0.17278121534957447</v>
      </c>
    </row>
    <row r="701" spans="2:4">
      <c r="B701" s="671">
        <v>44847</v>
      </c>
      <c r="C701" s="668">
        <v>0.24672019712589899</v>
      </c>
      <c r="D701" s="668">
        <v>0.17337684791098074</v>
      </c>
    </row>
    <row r="702" spans="2:4">
      <c r="B702" s="671">
        <v>44848</v>
      </c>
      <c r="C702" s="668">
        <v>0.24722432455271615</v>
      </c>
      <c r="D702" s="668">
        <v>0.17397278298247465</v>
      </c>
    </row>
    <row r="703" spans="2:4">
      <c r="B703" s="671">
        <v>44851</v>
      </c>
      <c r="C703" s="668">
        <v>0.24764093209337945</v>
      </c>
      <c r="D703" s="668">
        <v>0.17456902071769509</v>
      </c>
    </row>
    <row r="704" spans="2:4">
      <c r="B704" s="671">
        <v>44852</v>
      </c>
      <c r="C704" s="668">
        <v>0.24850531362994488</v>
      </c>
      <c r="D704" s="668">
        <v>0.17516556127035909</v>
      </c>
    </row>
    <row r="705" spans="2:4">
      <c r="B705" s="671">
        <v>44853</v>
      </c>
      <c r="C705" s="668">
        <v>0.2493357378909884</v>
      </c>
      <c r="D705" s="668">
        <v>0.17576240479426164</v>
      </c>
    </row>
    <row r="706" spans="2:4">
      <c r="B706" s="671">
        <v>44854</v>
      </c>
      <c r="C706" s="668">
        <v>0.25003007136341893</v>
      </c>
      <c r="D706" s="668">
        <v>0.17635955144327586</v>
      </c>
    </row>
    <row r="707" spans="2:4">
      <c r="B707" s="671">
        <v>44855</v>
      </c>
      <c r="C707" s="668">
        <v>0.25088921743367476</v>
      </c>
      <c r="D707" s="668">
        <v>0.17695700137135306</v>
      </c>
    </row>
    <row r="708" spans="2:4">
      <c r="B708" s="671">
        <v>44858</v>
      </c>
      <c r="C708" s="668">
        <v>0.25091630312341073</v>
      </c>
      <c r="D708" s="668">
        <v>0.17755475473252269</v>
      </c>
    </row>
    <row r="709" spans="2:4">
      <c r="B709" s="671">
        <v>44859</v>
      </c>
      <c r="C709" s="668">
        <v>0.25081016663703926</v>
      </c>
      <c r="D709" s="668">
        <v>0.17815281168089259</v>
      </c>
    </row>
    <row r="710" spans="2:4">
      <c r="B710" s="671">
        <v>44860</v>
      </c>
      <c r="C710" s="668">
        <v>0.25063039323713476</v>
      </c>
      <c r="D710" s="668">
        <v>0.17875117237064853</v>
      </c>
    </row>
    <row r="711" spans="2:4">
      <c r="B711" s="671">
        <v>44861</v>
      </c>
      <c r="C711" s="668">
        <v>0.25162874089667064</v>
      </c>
      <c r="D711" s="668">
        <v>0.17934983695605511</v>
      </c>
    </row>
    <row r="712" spans="2:4">
      <c r="B712" s="671">
        <v>44862</v>
      </c>
      <c r="C712" s="668">
        <v>0.25248286802794828</v>
      </c>
      <c r="D712" s="668">
        <v>0.17994880559145465</v>
      </c>
    </row>
    <row r="713" spans="2:4">
      <c r="B713" s="671">
        <v>44865</v>
      </c>
      <c r="C713" s="668">
        <v>0.25382402010079796</v>
      </c>
      <c r="D713" s="668">
        <v>0.1805480784312683</v>
      </c>
    </row>
    <row r="714" spans="2:4">
      <c r="B714" s="671">
        <v>44866</v>
      </c>
      <c r="C714" s="668">
        <v>0.25463217949449124</v>
      </c>
      <c r="D714" s="668">
        <v>0.18114765562999557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697" customWidth="1"/>
    <col min="2" max="2" width="20.8984375" style="697" customWidth="1"/>
    <col min="3" max="21" width="3.69921875" style="702" customWidth="1"/>
    <col min="22" max="28" width="4.3984375" style="662" customWidth="1"/>
    <col min="29" max="16384" width="8.796875" style="697"/>
  </cols>
  <sheetData>
    <row r="2" spans="1:28">
      <c r="B2" s="700"/>
    </row>
    <row r="3" spans="1:28" s="696" customFormat="1" ht="18.75" customHeight="1">
      <c r="A3" s="704"/>
    </row>
    <row r="4" spans="1:28" ht="15" customHeight="1">
      <c r="A4" s="703"/>
      <c r="C4" s="697"/>
      <c r="D4" s="697"/>
      <c r="E4" s="697"/>
      <c r="F4" s="697"/>
      <c r="G4" s="697"/>
      <c r="H4" s="697"/>
      <c r="I4" s="697"/>
      <c r="J4" s="697"/>
      <c r="K4" s="697"/>
      <c r="L4" s="697"/>
      <c r="M4" s="697"/>
      <c r="N4" s="697"/>
      <c r="O4" s="697"/>
      <c r="P4" s="697"/>
      <c r="Q4" s="697"/>
      <c r="R4" s="697"/>
      <c r="S4" s="697"/>
      <c r="T4" s="697"/>
      <c r="U4" s="697"/>
      <c r="V4" s="697"/>
      <c r="W4" s="697"/>
      <c r="X4" s="697"/>
      <c r="Y4" s="697"/>
      <c r="Z4" s="697"/>
      <c r="AA4" s="697"/>
      <c r="AB4" s="697"/>
    </row>
    <row r="5" spans="1:28" ht="15" customHeight="1">
      <c r="A5" s="703"/>
      <c r="C5" s="697"/>
      <c r="D5" s="697"/>
      <c r="E5" s="697"/>
      <c r="F5" s="697"/>
      <c r="G5" s="697"/>
      <c r="H5" s="697"/>
      <c r="I5" s="697"/>
      <c r="J5" s="697"/>
      <c r="K5" s="697"/>
      <c r="L5" s="697"/>
      <c r="M5" s="697"/>
      <c r="N5" s="697"/>
      <c r="O5" s="697"/>
      <c r="P5" s="697"/>
      <c r="Q5" s="697"/>
      <c r="R5" s="697"/>
      <c r="S5" s="697"/>
      <c r="T5" s="697"/>
      <c r="U5" s="697"/>
      <c r="V5" s="697"/>
      <c r="W5" s="697"/>
      <c r="X5" s="697"/>
      <c r="Y5" s="697"/>
      <c r="Z5" s="697"/>
      <c r="AA5" s="697"/>
      <c r="AB5" s="697"/>
    </row>
    <row r="6" spans="1:28" ht="15" customHeight="1">
      <c r="A6" s="703"/>
      <c r="C6" s="697" t="s">
        <v>2508</v>
      </c>
      <c r="D6" s="697" t="s">
        <v>2509</v>
      </c>
      <c r="E6" s="697" t="s">
        <v>2510</v>
      </c>
      <c r="F6" s="697" t="s">
        <v>2511</v>
      </c>
      <c r="G6" s="697" t="s">
        <v>2512</v>
      </c>
      <c r="H6" s="697" t="s">
        <v>2513</v>
      </c>
      <c r="I6" s="697" t="s">
        <v>2514</v>
      </c>
      <c r="J6" s="697" t="s">
        <v>2515</v>
      </c>
      <c r="K6" s="697" t="s">
        <v>2516</v>
      </c>
      <c r="L6" s="697" t="s">
        <v>2517</v>
      </c>
      <c r="M6" s="697" t="s">
        <v>2518</v>
      </c>
      <c r="N6" s="697" t="s">
        <v>2519</v>
      </c>
      <c r="O6" s="697" t="s">
        <v>2520</v>
      </c>
      <c r="P6" s="697" t="s">
        <v>2521</v>
      </c>
      <c r="Q6" s="697" t="s">
        <v>2522</v>
      </c>
      <c r="R6" s="697" t="s">
        <v>2523</v>
      </c>
      <c r="S6" s="697" t="s">
        <v>2524</v>
      </c>
      <c r="T6" s="697" t="s">
        <v>2525</v>
      </c>
      <c r="U6" s="697" t="s">
        <v>2526</v>
      </c>
      <c r="V6" s="697"/>
      <c r="W6" s="697"/>
      <c r="X6" s="697"/>
      <c r="Y6" s="697"/>
      <c r="Z6" s="697"/>
      <c r="AA6" s="697"/>
      <c r="AB6" s="697"/>
    </row>
    <row r="7" spans="1:28" ht="15" customHeight="1">
      <c r="A7" s="703"/>
      <c r="B7" s="697" t="s">
        <v>2507</v>
      </c>
      <c r="C7" s="697">
        <v>1</v>
      </c>
      <c r="D7" s="697" t="s">
        <v>34</v>
      </c>
      <c r="E7" s="697" t="s">
        <v>34</v>
      </c>
      <c r="F7" s="697" t="s">
        <v>34</v>
      </c>
      <c r="G7" s="697" t="s">
        <v>34</v>
      </c>
      <c r="H7" s="697" t="s">
        <v>34</v>
      </c>
      <c r="I7" s="697" t="s">
        <v>34</v>
      </c>
      <c r="J7" s="697" t="s">
        <v>34</v>
      </c>
      <c r="K7" s="697" t="s">
        <v>34</v>
      </c>
      <c r="L7" s="697" t="s">
        <v>34</v>
      </c>
      <c r="M7" s="697" t="s">
        <v>34</v>
      </c>
      <c r="N7" s="697" t="s">
        <v>34</v>
      </c>
      <c r="O7" s="697" t="s">
        <v>34</v>
      </c>
      <c r="P7" s="697" t="s">
        <v>34</v>
      </c>
      <c r="Q7" s="697" t="s">
        <v>34</v>
      </c>
      <c r="R7" s="697" t="s">
        <v>34</v>
      </c>
      <c r="S7" s="697" t="s">
        <v>34</v>
      </c>
      <c r="T7" s="697" t="s">
        <v>34</v>
      </c>
      <c r="U7" s="697" t="s">
        <v>34</v>
      </c>
      <c r="V7" s="697"/>
      <c r="W7" s="697"/>
      <c r="X7" s="697"/>
      <c r="Y7" s="697"/>
      <c r="Z7" s="697"/>
      <c r="AA7" s="697"/>
      <c r="AB7" s="697"/>
    </row>
    <row r="8" spans="1:28" ht="15" customHeight="1">
      <c r="A8" s="703"/>
      <c r="B8" s="697" t="s">
        <v>2629</v>
      </c>
      <c r="C8" s="697">
        <v>0.21956051062366622</v>
      </c>
      <c r="D8" s="697">
        <v>1</v>
      </c>
      <c r="E8" s="697" t="s">
        <v>34</v>
      </c>
      <c r="F8" s="697" t="s">
        <v>34</v>
      </c>
      <c r="G8" s="697" t="s">
        <v>34</v>
      </c>
      <c r="H8" s="697" t="s">
        <v>34</v>
      </c>
      <c r="I8" s="697" t="s">
        <v>34</v>
      </c>
      <c r="J8" s="697" t="s">
        <v>34</v>
      </c>
      <c r="K8" s="697" t="s">
        <v>34</v>
      </c>
      <c r="L8" s="697" t="s">
        <v>34</v>
      </c>
      <c r="M8" s="697" t="s">
        <v>34</v>
      </c>
      <c r="N8" s="697" t="s">
        <v>34</v>
      </c>
      <c r="O8" s="697" t="s">
        <v>34</v>
      </c>
      <c r="P8" s="697" t="s">
        <v>34</v>
      </c>
      <c r="Q8" s="697" t="s">
        <v>34</v>
      </c>
      <c r="R8" s="697" t="s">
        <v>34</v>
      </c>
      <c r="S8" s="697" t="s">
        <v>34</v>
      </c>
      <c r="T8" s="697" t="s">
        <v>34</v>
      </c>
      <c r="U8" s="697" t="s">
        <v>34</v>
      </c>
      <c r="V8" s="697"/>
      <c r="W8" s="697"/>
      <c r="X8" s="697"/>
      <c r="Y8" s="697"/>
      <c r="Z8" s="697"/>
      <c r="AA8" s="697"/>
      <c r="AB8" s="697"/>
    </row>
    <row r="9" spans="1:28" ht="15" customHeight="1">
      <c r="A9" s="703"/>
      <c r="B9" s="697" t="s">
        <v>2630</v>
      </c>
      <c r="C9" s="697">
        <v>0.16980746102882427</v>
      </c>
      <c r="D9" s="697">
        <v>0.77250252128656771</v>
      </c>
      <c r="E9" s="697">
        <v>1</v>
      </c>
      <c r="F9" s="697" t="s">
        <v>34</v>
      </c>
      <c r="G9" s="697" t="s">
        <v>34</v>
      </c>
      <c r="H9" s="697" t="s">
        <v>34</v>
      </c>
      <c r="I9" s="697" t="s">
        <v>34</v>
      </c>
      <c r="J9" s="697" t="s">
        <v>34</v>
      </c>
      <c r="K9" s="697" t="s">
        <v>34</v>
      </c>
      <c r="L9" s="697" t="s">
        <v>34</v>
      </c>
      <c r="M9" s="697" t="s">
        <v>34</v>
      </c>
      <c r="N9" s="697" t="s">
        <v>34</v>
      </c>
      <c r="O9" s="697" t="s">
        <v>34</v>
      </c>
      <c r="P9" s="697" t="s">
        <v>34</v>
      </c>
      <c r="Q9" s="697" t="s">
        <v>34</v>
      </c>
      <c r="R9" s="697" t="s">
        <v>34</v>
      </c>
      <c r="S9" s="697" t="s">
        <v>34</v>
      </c>
      <c r="T9" s="697" t="s">
        <v>34</v>
      </c>
      <c r="U9" s="697" t="s">
        <v>34</v>
      </c>
      <c r="V9" s="697"/>
      <c r="W9" s="697"/>
      <c r="X9" s="697"/>
      <c r="Y9" s="697"/>
      <c r="Z9" s="697"/>
      <c r="AA9" s="697"/>
      <c r="AB9" s="697"/>
    </row>
    <row r="10" spans="1:28" ht="15" customHeight="1">
      <c r="A10" s="703"/>
      <c r="B10" s="697" t="s">
        <v>2631</v>
      </c>
      <c r="C10" s="697">
        <v>0.15122092868455644</v>
      </c>
      <c r="D10" s="697">
        <v>9.3158099032385772E-3</v>
      </c>
      <c r="E10" s="697">
        <v>-1.0424908733676216E-3</v>
      </c>
      <c r="F10" s="697">
        <v>1</v>
      </c>
      <c r="G10" s="697" t="s">
        <v>34</v>
      </c>
      <c r="H10" s="697" t="s">
        <v>34</v>
      </c>
      <c r="I10" s="697" t="s">
        <v>34</v>
      </c>
      <c r="J10" s="697" t="s">
        <v>34</v>
      </c>
      <c r="K10" s="697" t="s">
        <v>34</v>
      </c>
      <c r="L10" s="697" t="s">
        <v>34</v>
      </c>
      <c r="M10" s="697" t="s">
        <v>34</v>
      </c>
      <c r="N10" s="697" t="s">
        <v>34</v>
      </c>
      <c r="O10" s="697" t="s">
        <v>34</v>
      </c>
      <c r="P10" s="697" t="s">
        <v>34</v>
      </c>
      <c r="Q10" s="697" t="s">
        <v>34</v>
      </c>
      <c r="R10" s="697" t="s">
        <v>34</v>
      </c>
      <c r="S10" s="697" t="s">
        <v>34</v>
      </c>
      <c r="T10" s="697" t="s">
        <v>34</v>
      </c>
      <c r="U10" s="697" t="s">
        <v>34</v>
      </c>
      <c r="V10" s="697"/>
      <c r="W10" s="697"/>
      <c r="X10" s="697"/>
      <c r="Y10" s="697"/>
      <c r="Z10" s="697"/>
      <c r="AA10" s="697"/>
      <c r="AB10" s="697"/>
    </row>
    <row r="11" spans="1:28" ht="15" customHeight="1">
      <c r="A11" s="703"/>
      <c r="B11" s="697" t="s">
        <v>2632</v>
      </c>
      <c r="C11" s="697">
        <v>2.0591045163845443E-2</v>
      </c>
      <c r="D11" s="697">
        <v>-0.13266648667291212</v>
      </c>
      <c r="E11" s="697">
        <v>-0.18980981405391703</v>
      </c>
      <c r="F11" s="697">
        <v>3.2687135316561866E-2</v>
      </c>
      <c r="G11" s="697">
        <v>1</v>
      </c>
      <c r="H11" s="697" t="s">
        <v>34</v>
      </c>
      <c r="I11" s="697" t="s">
        <v>34</v>
      </c>
      <c r="J11" s="697" t="s">
        <v>34</v>
      </c>
      <c r="K11" s="697" t="s">
        <v>34</v>
      </c>
      <c r="L11" s="697" t="s">
        <v>34</v>
      </c>
      <c r="M11" s="697" t="s">
        <v>34</v>
      </c>
      <c r="N11" s="697" t="s">
        <v>34</v>
      </c>
      <c r="O11" s="697" t="s">
        <v>34</v>
      </c>
      <c r="P11" s="697" t="s">
        <v>34</v>
      </c>
      <c r="Q11" s="697" t="s">
        <v>34</v>
      </c>
      <c r="R11" s="697" t="s">
        <v>34</v>
      </c>
      <c r="S11" s="697" t="s">
        <v>34</v>
      </c>
      <c r="T11" s="697" t="s">
        <v>34</v>
      </c>
      <c r="U11" s="697" t="s">
        <v>34</v>
      </c>
      <c r="V11" s="697"/>
      <c r="W11" s="697"/>
      <c r="X11" s="697"/>
      <c r="Y11" s="697"/>
      <c r="Z11" s="697"/>
      <c r="AA11" s="697"/>
      <c r="AB11" s="697"/>
    </row>
    <row r="12" spans="1:28" ht="15" customHeight="1">
      <c r="A12" s="703"/>
      <c r="B12" s="697" t="s">
        <v>2633</v>
      </c>
      <c r="C12" s="697">
        <v>7.8395385633032638E-2</v>
      </c>
      <c r="D12" s="697">
        <v>4.176941154787772E-3</v>
      </c>
      <c r="E12" s="697">
        <v>-2.4329412435131387E-2</v>
      </c>
      <c r="F12" s="697">
        <v>2.2001705357312197E-2</v>
      </c>
      <c r="G12" s="697">
        <v>0.22819662589735942</v>
      </c>
      <c r="H12" s="697">
        <v>1</v>
      </c>
      <c r="I12" s="697" t="s">
        <v>34</v>
      </c>
      <c r="J12" s="697" t="s">
        <v>34</v>
      </c>
      <c r="K12" s="697" t="s">
        <v>34</v>
      </c>
      <c r="L12" s="697" t="s">
        <v>34</v>
      </c>
      <c r="M12" s="697" t="s">
        <v>34</v>
      </c>
      <c r="N12" s="697" t="s">
        <v>34</v>
      </c>
      <c r="O12" s="697" t="s">
        <v>34</v>
      </c>
      <c r="P12" s="697" t="s">
        <v>34</v>
      </c>
      <c r="Q12" s="697" t="s">
        <v>34</v>
      </c>
      <c r="R12" s="697" t="s">
        <v>34</v>
      </c>
      <c r="S12" s="697" t="s">
        <v>34</v>
      </c>
      <c r="T12" s="697" t="s">
        <v>34</v>
      </c>
      <c r="U12" s="697" t="s">
        <v>34</v>
      </c>
      <c r="V12" s="697"/>
      <c r="W12" s="697"/>
      <c r="X12" s="697"/>
      <c r="Y12" s="697"/>
      <c r="Z12" s="697"/>
      <c r="AA12" s="697"/>
      <c r="AB12" s="697"/>
    </row>
    <row r="13" spans="1:28" ht="15" customHeight="1">
      <c r="A13" s="703"/>
      <c r="B13" s="697" t="s">
        <v>2634</v>
      </c>
      <c r="C13" s="697">
        <v>0.11626473953786146</v>
      </c>
      <c r="D13" s="697">
        <v>4.0870532027760136E-2</v>
      </c>
      <c r="E13" s="697">
        <v>-1.6959826420257684E-2</v>
      </c>
      <c r="F13" s="697">
        <v>4.8560072922861422E-2</v>
      </c>
      <c r="G13" s="697">
        <v>0.55884090258799135</v>
      </c>
      <c r="H13" s="697">
        <v>0.28332298179245646</v>
      </c>
      <c r="I13" s="697">
        <v>1</v>
      </c>
      <c r="J13" s="697" t="s">
        <v>34</v>
      </c>
      <c r="K13" s="697" t="s">
        <v>34</v>
      </c>
      <c r="L13" s="697" t="s">
        <v>34</v>
      </c>
      <c r="M13" s="697" t="s">
        <v>34</v>
      </c>
      <c r="N13" s="697" t="s">
        <v>34</v>
      </c>
      <c r="O13" s="697" t="s">
        <v>34</v>
      </c>
      <c r="P13" s="697" t="s">
        <v>34</v>
      </c>
      <c r="Q13" s="697" t="s">
        <v>34</v>
      </c>
      <c r="R13" s="697" t="s">
        <v>34</v>
      </c>
      <c r="S13" s="697" t="s">
        <v>34</v>
      </c>
      <c r="T13" s="697" t="s">
        <v>34</v>
      </c>
      <c r="U13" s="697" t="s">
        <v>34</v>
      </c>
      <c r="V13" s="697"/>
      <c r="W13" s="697"/>
      <c r="X13" s="697"/>
      <c r="Y13" s="697"/>
      <c r="Z13" s="697"/>
      <c r="AA13" s="697"/>
      <c r="AB13" s="697"/>
    </row>
    <row r="14" spans="1:28" ht="15" customHeight="1">
      <c r="A14" s="703"/>
      <c r="B14" s="697" t="s">
        <v>2635</v>
      </c>
      <c r="C14" s="697">
        <v>8.0137468457427349E-2</v>
      </c>
      <c r="D14" s="697">
        <v>3.4293751223482841E-2</v>
      </c>
      <c r="E14" s="697">
        <v>-5.4972580015740909E-2</v>
      </c>
      <c r="F14" s="697">
        <v>5.9297429096149323E-2</v>
      </c>
      <c r="G14" s="697">
        <v>0.32959990772532977</v>
      </c>
      <c r="H14" s="697">
        <v>0.38040221160170035</v>
      </c>
      <c r="I14" s="697">
        <v>0.52559641084676201</v>
      </c>
      <c r="J14" s="697">
        <v>1</v>
      </c>
      <c r="K14" s="697" t="s">
        <v>34</v>
      </c>
      <c r="L14" s="697" t="s">
        <v>34</v>
      </c>
      <c r="M14" s="697" t="s">
        <v>34</v>
      </c>
      <c r="N14" s="697" t="s">
        <v>34</v>
      </c>
      <c r="O14" s="697" t="s">
        <v>34</v>
      </c>
      <c r="P14" s="697" t="s">
        <v>34</v>
      </c>
      <c r="Q14" s="697" t="s">
        <v>34</v>
      </c>
      <c r="R14" s="697" t="s">
        <v>34</v>
      </c>
      <c r="S14" s="697" t="s">
        <v>34</v>
      </c>
      <c r="T14" s="697" t="s">
        <v>34</v>
      </c>
      <c r="U14" s="697" t="s">
        <v>34</v>
      </c>
      <c r="V14" s="697"/>
      <c r="W14" s="697"/>
      <c r="X14" s="697"/>
      <c r="Y14" s="697"/>
      <c r="Z14" s="697"/>
      <c r="AA14" s="697"/>
      <c r="AB14" s="697"/>
    </row>
    <row r="15" spans="1:28" ht="15" customHeight="1">
      <c r="A15" s="703"/>
      <c r="B15" s="697" t="s">
        <v>2636</v>
      </c>
      <c r="C15" s="697">
        <v>4.7280883290105574E-2</v>
      </c>
      <c r="D15" s="697">
        <v>-5.0791574029894059E-2</v>
      </c>
      <c r="E15" s="697">
        <v>-0.15720979635347071</v>
      </c>
      <c r="F15" s="697">
        <v>-8.4982989898546839E-3</v>
      </c>
      <c r="G15" s="697">
        <v>0.55595436529599673</v>
      </c>
      <c r="H15" s="697">
        <v>0.29659657444065196</v>
      </c>
      <c r="I15" s="697">
        <v>0.53839176802421318</v>
      </c>
      <c r="J15" s="697">
        <v>0.48984455895256362</v>
      </c>
      <c r="K15" s="697">
        <v>1</v>
      </c>
      <c r="L15" s="697" t="s">
        <v>34</v>
      </c>
      <c r="M15" s="697" t="s">
        <v>34</v>
      </c>
      <c r="N15" s="697" t="s">
        <v>34</v>
      </c>
      <c r="O15" s="697" t="s">
        <v>34</v>
      </c>
      <c r="P15" s="697" t="s">
        <v>34</v>
      </c>
      <c r="Q15" s="697" t="s">
        <v>34</v>
      </c>
      <c r="R15" s="697" t="s">
        <v>34</v>
      </c>
      <c r="S15" s="697" t="s">
        <v>34</v>
      </c>
      <c r="T15" s="697" t="s">
        <v>34</v>
      </c>
      <c r="U15" s="697" t="s">
        <v>34</v>
      </c>
      <c r="V15" s="697"/>
      <c r="W15" s="697"/>
      <c r="X15" s="697"/>
      <c r="Y15" s="697"/>
      <c r="Z15" s="697"/>
      <c r="AA15" s="697"/>
      <c r="AB15" s="697"/>
    </row>
    <row r="16" spans="1:28" ht="15" customHeight="1">
      <c r="A16" s="703"/>
      <c r="B16" s="697" t="s">
        <v>2637</v>
      </c>
      <c r="C16" s="697">
        <v>2.5618892571188528E-2</v>
      </c>
      <c r="D16" s="697">
        <v>-2.1076312097144459E-2</v>
      </c>
      <c r="E16" s="697">
        <v>-0.11297026386066536</v>
      </c>
      <c r="F16" s="697">
        <v>-8.5311155998084639E-3</v>
      </c>
      <c r="G16" s="697">
        <v>0.50689922841357515</v>
      </c>
      <c r="H16" s="697">
        <v>0.20553655065110604</v>
      </c>
      <c r="I16" s="697">
        <v>0.59130812982555736</v>
      </c>
      <c r="J16" s="697">
        <v>0.53396533728529938</v>
      </c>
      <c r="K16" s="697">
        <v>0.67351063206729855</v>
      </c>
      <c r="L16" s="697">
        <v>1</v>
      </c>
      <c r="M16" s="697" t="s">
        <v>34</v>
      </c>
      <c r="N16" s="697" t="s">
        <v>34</v>
      </c>
      <c r="O16" s="697" t="s">
        <v>34</v>
      </c>
      <c r="P16" s="697" t="s">
        <v>34</v>
      </c>
      <c r="Q16" s="697" t="s">
        <v>34</v>
      </c>
      <c r="R16" s="697" t="s">
        <v>34</v>
      </c>
      <c r="S16" s="697" t="s">
        <v>34</v>
      </c>
      <c r="T16" s="697" t="s">
        <v>34</v>
      </c>
      <c r="U16" s="697" t="s">
        <v>34</v>
      </c>
      <c r="V16" s="697"/>
      <c r="W16" s="697"/>
      <c r="X16" s="697"/>
      <c r="Y16" s="697"/>
      <c r="Z16" s="697"/>
      <c r="AA16" s="697"/>
      <c r="AB16" s="697"/>
    </row>
    <row r="17" spans="1:28" ht="15" customHeight="1">
      <c r="A17" s="703"/>
      <c r="B17" s="697" t="s">
        <v>2638</v>
      </c>
      <c r="C17" s="697">
        <v>3.459151415149099E-2</v>
      </c>
      <c r="D17" s="697">
        <v>-1.4607594166787375E-2</v>
      </c>
      <c r="E17" s="697">
        <v>-5.6207048780160057E-2</v>
      </c>
      <c r="F17" s="697">
        <v>3.0194199191146142E-2</v>
      </c>
      <c r="G17" s="697">
        <v>0.39581889304963908</v>
      </c>
      <c r="H17" s="697">
        <v>0.27059487202356924</v>
      </c>
      <c r="I17" s="697">
        <v>0.48641633059304024</v>
      </c>
      <c r="J17" s="697">
        <v>0.39529836081065006</v>
      </c>
      <c r="K17" s="697">
        <v>0.30179393729362303</v>
      </c>
      <c r="L17" s="697">
        <v>0.31893549692202278</v>
      </c>
      <c r="M17" s="697">
        <v>1</v>
      </c>
      <c r="N17" s="697" t="s">
        <v>34</v>
      </c>
      <c r="O17" s="697" t="s">
        <v>34</v>
      </c>
      <c r="P17" s="697" t="s">
        <v>34</v>
      </c>
      <c r="Q17" s="697" t="s">
        <v>34</v>
      </c>
      <c r="R17" s="697" t="s">
        <v>34</v>
      </c>
      <c r="S17" s="697" t="s">
        <v>34</v>
      </c>
      <c r="T17" s="697" t="s">
        <v>34</v>
      </c>
      <c r="U17" s="697" t="s">
        <v>34</v>
      </c>
      <c r="V17" s="697"/>
      <c r="W17" s="697"/>
      <c r="X17" s="697"/>
      <c r="Y17" s="697"/>
      <c r="Z17" s="697"/>
      <c r="AA17" s="697"/>
      <c r="AB17" s="697"/>
    </row>
    <row r="18" spans="1:28" ht="15" customHeight="1">
      <c r="A18" s="703"/>
      <c r="B18" s="697" t="s">
        <v>2639</v>
      </c>
      <c r="C18" s="697">
        <v>5.476668958719192E-2</v>
      </c>
      <c r="D18" s="697">
        <v>8.314619861625977E-2</v>
      </c>
      <c r="E18" s="697">
        <v>-6.2032915386838984E-3</v>
      </c>
      <c r="F18" s="697">
        <v>-5.3395548630960958E-2</v>
      </c>
      <c r="G18" s="697">
        <v>0.19062518418820271</v>
      </c>
      <c r="H18" s="697">
        <v>3.8697998697095518E-2</v>
      </c>
      <c r="I18" s="697">
        <v>0.18401808222361205</v>
      </c>
      <c r="J18" s="697">
        <v>0.19615175522144226</v>
      </c>
      <c r="K18" s="697">
        <v>0.24794078699486163</v>
      </c>
      <c r="L18" s="697">
        <v>0.34880756928987716</v>
      </c>
      <c r="M18" s="697">
        <v>4.0560473661337908E-2</v>
      </c>
      <c r="N18" s="697">
        <v>1</v>
      </c>
      <c r="O18" s="697" t="s">
        <v>34</v>
      </c>
      <c r="P18" s="697" t="s">
        <v>34</v>
      </c>
      <c r="Q18" s="697" t="s">
        <v>34</v>
      </c>
      <c r="R18" s="697" t="s">
        <v>34</v>
      </c>
      <c r="S18" s="697" t="s">
        <v>34</v>
      </c>
      <c r="T18" s="697" t="s">
        <v>34</v>
      </c>
      <c r="U18" s="697" t="s">
        <v>34</v>
      </c>
      <c r="V18" s="697"/>
      <c r="W18" s="697"/>
      <c r="X18" s="697"/>
      <c r="Y18" s="697"/>
      <c r="Z18" s="697"/>
      <c r="AA18" s="697"/>
      <c r="AB18" s="697"/>
    </row>
    <row r="19" spans="1:28" ht="15" customHeight="1">
      <c r="A19" s="703"/>
      <c r="B19" s="697" t="s">
        <v>2640</v>
      </c>
      <c r="C19" s="697">
        <v>-5.2374611075726172E-3</v>
      </c>
      <c r="D19" s="697">
        <v>-3.2757570861963979E-2</v>
      </c>
      <c r="E19" s="697">
        <v>-0.13094934067843617</v>
      </c>
      <c r="F19" s="697">
        <v>-2.2594605068200865E-2</v>
      </c>
      <c r="G19" s="697">
        <v>0.53342690406394133</v>
      </c>
      <c r="H19" s="697">
        <v>0.12774523722938105</v>
      </c>
      <c r="I19" s="697">
        <v>0.46786983353358247</v>
      </c>
      <c r="J19" s="697">
        <v>0.39019599203338967</v>
      </c>
      <c r="K19" s="697">
        <v>0.57603767811796647</v>
      </c>
      <c r="L19" s="697">
        <v>0.74826371657801594</v>
      </c>
      <c r="M19" s="697">
        <v>0.20649837844727748</v>
      </c>
      <c r="N19" s="697">
        <v>0.38073313726372499</v>
      </c>
      <c r="O19" s="697">
        <v>1</v>
      </c>
      <c r="P19" s="697" t="s">
        <v>34</v>
      </c>
      <c r="Q19" s="697" t="s">
        <v>34</v>
      </c>
      <c r="R19" s="697" t="s">
        <v>34</v>
      </c>
      <c r="S19" s="697" t="s">
        <v>34</v>
      </c>
      <c r="T19" s="697" t="s">
        <v>34</v>
      </c>
      <c r="U19" s="697" t="s">
        <v>34</v>
      </c>
      <c r="V19" s="697"/>
      <c r="W19" s="697"/>
      <c r="X19" s="697"/>
      <c r="Y19" s="697"/>
      <c r="Z19" s="697"/>
      <c r="AA19" s="697"/>
      <c r="AB19" s="697"/>
    </row>
    <row r="20" spans="1:28" ht="15" customHeight="1">
      <c r="A20" s="703"/>
      <c r="B20" s="697" t="s">
        <v>2641</v>
      </c>
      <c r="C20" s="697">
        <v>-3.7613178812556727E-2</v>
      </c>
      <c r="D20" s="697">
        <v>9.8162685326451497E-3</v>
      </c>
      <c r="E20" s="697">
        <v>-5.1534244365236015E-2</v>
      </c>
      <c r="F20" s="697">
        <v>-3.3578380352844862E-2</v>
      </c>
      <c r="G20" s="697">
        <v>0.47487879337218281</v>
      </c>
      <c r="H20" s="697">
        <v>9.7485744672270086E-2</v>
      </c>
      <c r="I20" s="697">
        <v>0.42245334257540829</v>
      </c>
      <c r="J20" s="697">
        <v>0.34631883391494589</v>
      </c>
      <c r="K20" s="697">
        <v>0.53590900941819208</v>
      </c>
      <c r="L20" s="697">
        <v>0.66957514411447994</v>
      </c>
      <c r="M20" s="697">
        <v>0.21178919469585017</v>
      </c>
      <c r="N20" s="697">
        <v>0.41202908584836401</v>
      </c>
      <c r="O20" s="697">
        <v>0.8060126724228297</v>
      </c>
      <c r="P20" s="697">
        <v>1</v>
      </c>
      <c r="Q20" s="697" t="s">
        <v>34</v>
      </c>
      <c r="R20" s="697" t="s">
        <v>34</v>
      </c>
      <c r="S20" s="697" t="s">
        <v>34</v>
      </c>
      <c r="T20" s="697" t="s">
        <v>34</v>
      </c>
      <c r="U20" s="697" t="s">
        <v>34</v>
      </c>
      <c r="V20" s="697"/>
      <c r="W20" s="697"/>
      <c r="X20" s="697"/>
      <c r="Y20" s="697"/>
      <c r="Z20" s="697"/>
      <c r="AA20" s="697"/>
      <c r="AB20" s="697"/>
    </row>
    <row r="21" spans="1:28" ht="15" customHeight="1">
      <c r="A21" s="703"/>
      <c r="B21" s="697" t="s">
        <v>2642</v>
      </c>
      <c r="C21" s="697">
        <v>-7.1931071020265164E-3</v>
      </c>
      <c r="D21" s="697">
        <v>-4.5959775601403775E-2</v>
      </c>
      <c r="E21" s="697">
        <v>-0.1308003304739645</v>
      </c>
      <c r="F21" s="697">
        <v>-3.6965462754682619E-2</v>
      </c>
      <c r="G21" s="697">
        <v>0.55740704792018492</v>
      </c>
      <c r="H21" s="697">
        <v>0.10570953861454814</v>
      </c>
      <c r="I21" s="697">
        <v>0.5112779285391269</v>
      </c>
      <c r="J21" s="697">
        <v>0.38278073950774344</v>
      </c>
      <c r="K21" s="697">
        <v>0.6016614036099327</v>
      </c>
      <c r="L21" s="697">
        <v>0.75165843666041565</v>
      </c>
      <c r="M21" s="697">
        <v>0.20476471446926564</v>
      </c>
      <c r="N21" s="697">
        <v>0.36566660606538726</v>
      </c>
      <c r="O21" s="697">
        <v>0.95253158597415188</v>
      </c>
      <c r="P21" s="697">
        <v>0.79623968926069333</v>
      </c>
      <c r="Q21" s="697">
        <v>1</v>
      </c>
      <c r="R21" s="697" t="s">
        <v>34</v>
      </c>
      <c r="S21" s="697" t="s">
        <v>34</v>
      </c>
      <c r="T21" s="697" t="s">
        <v>34</v>
      </c>
      <c r="U21" s="697" t="s">
        <v>34</v>
      </c>
      <c r="V21" s="697"/>
      <c r="W21" s="697"/>
      <c r="X21" s="697"/>
      <c r="Y21" s="697"/>
      <c r="Z21" s="697"/>
      <c r="AA21" s="697"/>
      <c r="AB21" s="697"/>
    </row>
    <row r="22" spans="1:28" ht="15" customHeight="1">
      <c r="A22" s="703"/>
      <c r="B22" s="697" t="s">
        <v>2643</v>
      </c>
      <c r="C22" s="697">
        <v>1.4479460985642957E-3</v>
      </c>
      <c r="D22" s="697">
        <v>-6.4521145213045977E-3</v>
      </c>
      <c r="E22" s="697">
        <v>-8.8141853241684234E-2</v>
      </c>
      <c r="F22" s="697">
        <v>-4.3001828650719366E-2</v>
      </c>
      <c r="G22" s="697">
        <v>0.49349093269297906</v>
      </c>
      <c r="H22" s="697">
        <v>0.14165714096448248</v>
      </c>
      <c r="I22" s="697">
        <v>0.46428542102694931</v>
      </c>
      <c r="J22" s="697">
        <v>0.38141806877704393</v>
      </c>
      <c r="K22" s="697">
        <v>0.53760696160977206</v>
      </c>
      <c r="L22" s="697">
        <v>0.64259698277903909</v>
      </c>
      <c r="M22" s="697">
        <v>0.24225164385808926</v>
      </c>
      <c r="N22" s="697">
        <v>0.42097029305921546</v>
      </c>
      <c r="O22" s="697">
        <v>0.86342485742224606</v>
      </c>
      <c r="P22" s="697">
        <v>0.73261691457129152</v>
      </c>
      <c r="Q22" s="697">
        <v>0.844327451361366</v>
      </c>
      <c r="R22" s="697">
        <v>1</v>
      </c>
      <c r="S22" s="697" t="s">
        <v>34</v>
      </c>
      <c r="T22" s="697" t="s">
        <v>34</v>
      </c>
      <c r="U22" s="697" t="s">
        <v>34</v>
      </c>
      <c r="V22" s="697"/>
      <c r="W22" s="697"/>
      <c r="X22" s="697"/>
      <c r="Y22" s="697"/>
      <c r="Z22" s="697"/>
      <c r="AA22" s="697"/>
      <c r="AB22" s="697"/>
    </row>
    <row r="23" spans="1:28" ht="15" customHeight="1">
      <c r="A23" s="703"/>
      <c r="B23" s="697" t="s">
        <v>2644</v>
      </c>
      <c r="C23" s="697">
        <v>9.0283226718103557E-3</v>
      </c>
      <c r="D23" s="697">
        <v>5.1110739352383174E-2</v>
      </c>
      <c r="E23" s="697">
        <v>6.3694428318015278E-2</v>
      </c>
      <c r="F23" s="697">
        <v>-4.9675037738128952E-2</v>
      </c>
      <c r="G23" s="697">
        <v>0.30931021742839737</v>
      </c>
      <c r="H23" s="697">
        <v>-3.0863273302201798E-2</v>
      </c>
      <c r="I23" s="697">
        <v>0.11540061123467843</v>
      </c>
      <c r="J23" s="697">
        <v>3.9319214018765133E-2</v>
      </c>
      <c r="K23" s="697">
        <v>0.19324593647328783</v>
      </c>
      <c r="L23" s="697">
        <v>0.3974998583808485</v>
      </c>
      <c r="M23" s="697">
        <v>9.3012249809523231E-2</v>
      </c>
      <c r="N23" s="697">
        <v>0.44030336019651845</v>
      </c>
      <c r="O23" s="697">
        <v>0.67447219394819957</v>
      </c>
      <c r="P23" s="697">
        <v>0.50084916903787968</v>
      </c>
      <c r="Q23" s="697">
        <v>0.65950520365159016</v>
      </c>
      <c r="R23" s="697">
        <v>0.60087965697777845</v>
      </c>
      <c r="S23" s="697">
        <v>1</v>
      </c>
      <c r="T23" s="697" t="s">
        <v>34</v>
      </c>
      <c r="U23" s="697" t="s">
        <v>34</v>
      </c>
      <c r="V23" s="697"/>
      <c r="W23" s="697"/>
      <c r="X23" s="697"/>
      <c r="Y23" s="697"/>
      <c r="Z23" s="697"/>
      <c r="AA23" s="697"/>
      <c r="AB23" s="697"/>
    </row>
    <row r="24" spans="1:28" ht="15" customHeight="1">
      <c r="A24" s="703"/>
      <c r="B24" s="697" t="s">
        <v>2645</v>
      </c>
      <c r="C24" s="697">
        <v>-9.9590563471492217E-3</v>
      </c>
      <c r="D24" s="697">
        <v>-2.4334793109179294E-2</v>
      </c>
      <c r="E24" s="697">
        <v>-0.12911423611308506</v>
      </c>
      <c r="F24" s="697">
        <v>-2.0537659048950295E-2</v>
      </c>
      <c r="G24" s="697">
        <v>0.50893833354368045</v>
      </c>
      <c r="H24" s="697">
        <v>0.1832065571977583</v>
      </c>
      <c r="I24" s="697">
        <v>0.52054816615203203</v>
      </c>
      <c r="J24" s="697">
        <v>0.5307900987970785</v>
      </c>
      <c r="K24" s="697">
        <v>0.58943086484019391</v>
      </c>
      <c r="L24" s="697">
        <v>0.70701043787280227</v>
      </c>
      <c r="M24" s="697">
        <v>0.27064072840120973</v>
      </c>
      <c r="N24" s="697">
        <v>0.37264140565461679</v>
      </c>
      <c r="O24" s="697">
        <v>0.87447733312464815</v>
      </c>
      <c r="P24" s="697">
        <v>0.71862605090638043</v>
      </c>
      <c r="Q24" s="697">
        <v>0.86655655593108583</v>
      </c>
      <c r="R24" s="697">
        <v>0.80958410776936851</v>
      </c>
      <c r="S24" s="697">
        <v>0.51698767129016887</v>
      </c>
      <c r="T24" s="697">
        <v>1</v>
      </c>
      <c r="U24" s="697" t="s">
        <v>34</v>
      </c>
      <c r="V24" s="697"/>
      <c r="W24" s="697"/>
      <c r="X24" s="697"/>
      <c r="Y24" s="697"/>
      <c r="Z24" s="697"/>
      <c r="AA24" s="697"/>
      <c r="AB24" s="697"/>
    </row>
    <row r="25" spans="1:28" ht="15" customHeight="1">
      <c r="A25" s="703"/>
      <c r="B25" s="697" t="s">
        <v>2527</v>
      </c>
      <c r="C25" s="697">
        <v>-4.7566778628801161E-2</v>
      </c>
      <c r="D25" s="697">
        <v>-9.4977740638642338E-2</v>
      </c>
      <c r="E25" s="697">
        <v>-0.12643290901713058</v>
      </c>
      <c r="F25" s="697">
        <v>-1.1818326847935341E-2</v>
      </c>
      <c r="G25" s="697">
        <v>0.51765803796222654</v>
      </c>
      <c r="H25" s="697">
        <v>2.1798833471579539E-2</v>
      </c>
      <c r="I25" s="697">
        <v>0.41550754572688375</v>
      </c>
      <c r="J25" s="697">
        <v>0.22371930922402591</v>
      </c>
      <c r="K25" s="697">
        <v>0.45739271142841892</v>
      </c>
      <c r="L25" s="697">
        <v>0.52569690464562413</v>
      </c>
      <c r="M25" s="697">
        <v>0.22593786094228699</v>
      </c>
      <c r="N25" s="697">
        <v>0.27458770219613482</v>
      </c>
      <c r="O25" s="697">
        <v>0.71758164810776015</v>
      </c>
      <c r="P25" s="697">
        <v>0.59269487581348157</v>
      </c>
      <c r="Q25" s="697">
        <v>0.73250557194472476</v>
      </c>
      <c r="R25" s="697">
        <v>0.67950465216824685</v>
      </c>
      <c r="S25" s="697">
        <v>0.37206667145463607</v>
      </c>
      <c r="T25" s="697">
        <v>0.6559728384181458</v>
      </c>
      <c r="U25" s="697">
        <v>1</v>
      </c>
      <c r="V25" s="697"/>
      <c r="W25" s="697"/>
      <c r="X25" s="697"/>
      <c r="Y25" s="697"/>
      <c r="Z25" s="697"/>
      <c r="AA25" s="697"/>
      <c r="AB25" s="697"/>
    </row>
    <row r="26" spans="1:28" ht="15" customHeight="1">
      <c r="A26" s="703"/>
      <c r="C26" s="697"/>
      <c r="D26" s="697"/>
      <c r="E26" s="697"/>
      <c r="F26" s="697"/>
      <c r="G26" s="697"/>
      <c r="H26" s="697"/>
      <c r="I26" s="697"/>
      <c r="J26" s="697"/>
      <c r="K26" s="697"/>
      <c r="L26" s="697"/>
      <c r="M26" s="697"/>
      <c r="N26" s="697"/>
      <c r="O26" s="697"/>
      <c r="P26" s="697"/>
      <c r="Q26" s="697"/>
      <c r="R26" s="697"/>
      <c r="S26" s="697"/>
      <c r="T26" s="697"/>
      <c r="U26" s="697"/>
      <c r="V26" s="697"/>
      <c r="W26" s="697"/>
      <c r="X26" s="697"/>
      <c r="Y26" s="697"/>
      <c r="Z26" s="697"/>
      <c r="AA26" s="697"/>
      <c r="AB26" s="697"/>
    </row>
    <row r="27" spans="1:28" ht="15" customHeight="1">
      <c r="A27" s="703"/>
      <c r="C27" s="697"/>
      <c r="D27" s="697"/>
      <c r="E27" s="697"/>
      <c r="F27" s="697"/>
      <c r="G27" s="697"/>
      <c r="H27" s="697"/>
      <c r="I27" s="697"/>
      <c r="J27" s="697"/>
      <c r="K27" s="697"/>
      <c r="L27" s="697"/>
      <c r="M27" s="697"/>
      <c r="N27" s="697"/>
      <c r="O27" s="697"/>
      <c r="P27" s="697"/>
      <c r="Q27" s="697"/>
      <c r="R27" s="697"/>
      <c r="S27" s="697"/>
      <c r="T27" s="697"/>
      <c r="U27" s="697"/>
      <c r="V27" s="697"/>
      <c r="W27" s="697"/>
      <c r="X27" s="697"/>
      <c r="Y27" s="697"/>
      <c r="Z27" s="697"/>
      <c r="AA27" s="697"/>
      <c r="AB27" s="697"/>
    </row>
    <row r="28" spans="1:28" ht="15" customHeight="1">
      <c r="A28" s="703"/>
      <c r="C28" s="697"/>
      <c r="D28" s="697"/>
      <c r="E28" s="697"/>
      <c r="F28" s="697"/>
      <c r="G28" s="697"/>
      <c r="H28" s="697"/>
      <c r="I28" s="697"/>
      <c r="J28" s="697"/>
      <c r="K28" s="697"/>
      <c r="L28" s="697"/>
      <c r="M28" s="697"/>
      <c r="N28" s="697"/>
      <c r="O28" s="697"/>
      <c r="P28" s="697"/>
      <c r="Q28" s="697"/>
      <c r="R28" s="697"/>
      <c r="S28" s="697"/>
      <c r="T28" s="697"/>
      <c r="U28" s="697"/>
      <c r="V28" s="697"/>
      <c r="W28" s="697"/>
      <c r="X28" s="697"/>
      <c r="Y28" s="697"/>
      <c r="Z28" s="697"/>
      <c r="AA28" s="697"/>
      <c r="AB28" s="697"/>
    </row>
    <row r="29" spans="1:28">
      <c r="A29" s="703"/>
      <c r="C29" s="697"/>
      <c r="D29" s="697"/>
      <c r="E29" s="697"/>
      <c r="F29" s="697"/>
      <c r="G29" s="697"/>
      <c r="H29" s="697"/>
      <c r="I29" s="697"/>
      <c r="J29" s="697"/>
      <c r="K29" s="697"/>
      <c r="L29" s="697"/>
      <c r="M29" s="697"/>
      <c r="N29" s="697"/>
      <c r="O29" s="697"/>
      <c r="P29" s="697"/>
      <c r="Q29" s="697"/>
      <c r="R29" s="697"/>
      <c r="S29" s="697"/>
      <c r="T29" s="697"/>
      <c r="U29" s="697"/>
      <c r="V29" s="697"/>
      <c r="W29" s="697"/>
      <c r="X29" s="697"/>
      <c r="Y29" s="697"/>
      <c r="Z29" s="697"/>
      <c r="AA29" s="697"/>
      <c r="AB29" s="697"/>
    </row>
    <row r="30" spans="1:28">
      <c r="A30" s="703"/>
    </row>
    <row r="31" spans="1:28">
      <c r="A31" s="703"/>
    </row>
    <row r="32" spans="1:28">
      <c r="A32" s="703"/>
    </row>
    <row r="33" spans="1:1">
      <c r="A33" s="703"/>
    </row>
    <row r="34" spans="1:1">
      <c r="A34" s="703"/>
    </row>
    <row r="35" spans="1:1">
      <c r="A35" s="703"/>
    </row>
    <row r="36" spans="1:1">
      <c r="A36" s="703"/>
    </row>
    <row r="37" spans="1:1">
      <c r="A37" s="703"/>
    </row>
    <row r="38" spans="1:1">
      <c r="A38" s="703"/>
    </row>
    <row r="39" spans="1:1">
      <c r="A39" s="703"/>
    </row>
    <row r="40" spans="1:1">
      <c r="A40" s="703"/>
    </row>
    <row r="41" spans="1:1">
      <c r="A41" s="703"/>
    </row>
    <row r="42" spans="1:1">
      <c r="A42" s="703"/>
    </row>
    <row r="43" spans="1:1">
      <c r="A43" s="703"/>
    </row>
    <row r="44" spans="1:1">
      <c r="A44" s="703"/>
    </row>
    <row r="45" spans="1:1">
      <c r="A45" s="703"/>
    </row>
    <row r="46" spans="1:1">
      <c r="A46" s="703"/>
    </row>
    <row r="47" spans="1:1">
      <c r="A47" s="703"/>
    </row>
    <row r="48" spans="1:1">
      <c r="A48" s="703"/>
    </row>
    <row r="49" spans="1:1">
      <c r="A49" s="703"/>
    </row>
    <row r="50" spans="1:1">
      <c r="A50" s="703"/>
    </row>
    <row r="51" spans="1:1">
      <c r="A51" s="703"/>
    </row>
    <row r="52" spans="1:1">
      <c r="A52" s="703"/>
    </row>
    <row r="53" spans="1:1">
      <c r="A53" s="703"/>
    </row>
    <row r="54" spans="1:1">
      <c r="A54" s="703"/>
    </row>
    <row r="55" spans="1:1">
      <c r="A55" s="703"/>
    </row>
    <row r="56" spans="1:1">
      <c r="A56" s="703"/>
    </row>
    <row r="57" spans="1:1">
      <c r="A57" s="703"/>
    </row>
    <row r="58" spans="1:1">
      <c r="A58" s="703"/>
    </row>
    <row r="59" spans="1:1">
      <c r="A59" s="703"/>
    </row>
    <row r="60" spans="1:1">
      <c r="A60" s="703"/>
    </row>
    <row r="61" spans="1:1">
      <c r="A61" s="703"/>
    </row>
    <row r="62" spans="1:1">
      <c r="A62" s="703"/>
    </row>
    <row r="63" spans="1:1">
      <c r="A63" s="703"/>
    </row>
    <row r="64" spans="1:1">
      <c r="A64" s="703"/>
    </row>
    <row r="65" spans="1:1">
      <c r="A65" s="703"/>
    </row>
    <row r="66" spans="1:1">
      <c r="A66" s="703"/>
    </row>
    <row r="67" spans="1:1">
      <c r="A67" s="703"/>
    </row>
    <row r="68" spans="1:1">
      <c r="A68" s="703"/>
    </row>
    <row r="69" spans="1:1">
      <c r="A69" s="703"/>
    </row>
    <row r="70" spans="1:1">
      <c r="A70" s="703"/>
    </row>
    <row r="71" spans="1:1">
      <c r="A71" s="703"/>
    </row>
    <row r="72" spans="1:1">
      <c r="A72" s="703"/>
    </row>
    <row r="73" spans="1:1">
      <c r="A73" s="703"/>
    </row>
    <row r="74" spans="1:1">
      <c r="A74" s="703"/>
    </row>
    <row r="75" spans="1:1">
      <c r="A75" s="703"/>
    </row>
    <row r="76" spans="1:1">
      <c r="A76" s="703"/>
    </row>
    <row r="77" spans="1:1">
      <c r="A77" s="703"/>
    </row>
    <row r="78" spans="1:1">
      <c r="A78" s="703"/>
    </row>
    <row r="79" spans="1:1">
      <c r="A79" s="703"/>
    </row>
    <row r="80" spans="1:1">
      <c r="A80" s="703"/>
    </row>
    <row r="81" spans="1:1">
      <c r="A81" s="703"/>
    </row>
    <row r="82" spans="1:1">
      <c r="A82" s="703"/>
    </row>
    <row r="83" spans="1:1">
      <c r="A83" s="703"/>
    </row>
    <row r="84" spans="1:1">
      <c r="A84" s="703"/>
    </row>
    <row r="85" spans="1:1">
      <c r="A85" s="703"/>
    </row>
    <row r="86" spans="1:1">
      <c r="A86" s="703"/>
    </row>
    <row r="87" spans="1:1">
      <c r="A87" s="703"/>
    </row>
    <row r="88" spans="1:1">
      <c r="A88" s="703"/>
    </row>
    <row r="89" spans="1:1">
      <c r="A89" s="703"/>
    </row>
    <row r="90" spans="1:1">
      <c r="A90" s="703"/>
    </row>
    <row r="91" spans="1:1">
      <c r="A91" s="703"/>
    </row>
    <row r="92" spans="1:1">
      <c r="A92" s="703"/>
    </row>
    <row r="93" spans="1:1">
      <c r="A93" s="703"/>
    </row>
    <row r="94" spans="1:1">
      <c r="A94" s="703"/>
    </row>
    <row r="95" spans="1:1">
      <c r="A95" s="703"/>
    </row>
    <row r="96" spans="1:1">
      <c r="A96" s="703"/>
    </row>
    <row r="97" spans="1:1">
      <c r="A97" s="703"/>
    </row>
    <row r="98" spans="1:1">
      <c r="A98" s="703"/>
    </row>
    <row r="99" spans="1:1">
      <c r="A99" s="703"/>
    </row>
    <row r="100" spans="1:1">
      <c r="A100" s="703"/>
    </row>
    <row r="101" spans="1:1">
      <c r="A101" s="703"/>
    </row>
    <row r="102" spans="1:1">
      <c r="A102" s="703"/>
    </row>
    <row r="103" spans="1:1">
      <c r="A103" s="703"/>
    </row>
    <row r="104" spans="1:1">
      <c r="A104" s="703"/>
    </row>
    <row r="105" spans="1:1">
      <c r="A105" s="703"/>
    </row>
    <row r="106" spans="1:1">
      <c r="A106" s="703"/>
    </row>
    <row r="107" spans="1:1">
      <c r="A107" s="703"/>
    </row>
    <row r="108" spans="1:1">
      <c r="A108" s="703"/>
    </row>
    <row r="109" spans="1:1">
      <c r="A109" s="703"/>
    </row>
    <row r="110" spans="1:1">
      <c r="A110" s="703"/>
    </row>
    <row r="111" spans="1:1">
      <c r="A111" s="703"/>
    </row>
    <row r="112" spans="1:1">
      <c r="A112" s="703"/>
    </row>
    <row r="113" spans="1:1">
      <c r="A113" s="703"/>
    </row>
    <row r="114" spans="1:1">
      <c r="A114" s="703"/>
    </row>
    <row r="115" spans="1:1">
      <c r="A115" s="703"/>
    </row>
    <row r="116" spans="1:1">
      <c r="A116" s="703"/>
    </row>
    <row r="117" spans="1:1">
      <c r="A117" s="703"/>
    </row>
    <row r="118" spans="1:1">
      <c r="A118" s="703"/>
    </row>
    <row r="119" spans="1:1">
      <c r="A119" s="703"/>
    </row>
    <row r="120" spans="1:1">
      <c r="A120" s="703"/>
    </row>
    <row r="121" spans="1:1">
      <c r="A121" s="703"/>
    </row>
    <row r="122" spans="1:1">
      <c r="A122" s="703"/>
    </row>
    <row r="123" spans="1:1">
      <c r="A123" s="703"/>
    </row>
    <row r="124" spans="1:1">
      <c r="A124" s="703"/>
    </row>
    <row r="125" spans="1:1">
      <c r="A125" s="703"/>
    </row>
    <row r="126" spans="1:1">
      <c r="A126" s="703"/>
    </row>
    <row r="127" spans="1:1">
      <c r="A127" s="703"/>
    </row>
    <row r="128" spans="1:1">
      <c r="A128" s="703"/>
    </row>
    <row r="129" spans="1:1">
      <c r="A129" s="703"/>
    </row>
    <row r="130" spans="1:1">
      <c r="A130" s="703"/>
    </row>
    <row r="131" spans="1:1">
      <c r="A131" s="703"/>
    </row>
    <row r="132" spans="1:1">
      <c r="A132" s="703"/>
    </row>
    <row r="133" spans="1:1">
      <c r="A133" s="703"/>
    </row>
    <row r="134" spans="1:1">
      <c r="A134" s="703"/>
    </row>
    <row r="135" spans="1:1">
      <c r="A135" s="703"/>
    </row>
    <row r="136" spans="1:1">
      <c r="A136" s="703"/>
    </row>
    <row r="137" spans="1:1">
      <c r="A137" s="703"/>
    </row>
    <row r="138" spans="1:1">
      <c r="A138" s="703"/>
    </row>
    <row r="139" spans="1:1">
      <c r="A139" s="703"/>
    </row>
    <row r="140" spans="1:1">
      <c r="A140" s="703"/>
    </row>
    <row r="141" spans="1:1">
      <c r="A141" s="703"/>
    </row>
    <row r="142" spans="1:1">
      <c r="A142" s="703"/>
    </row>
    <row r="143" spans="1:1">
      <c r="A143" s="703"/>
    </row>
    <row r="144" spans="1:1">
      <c r="A144" s="703"/>
    </row>
    <row r="145" spans="1:1">
      <c r="A145" s="703"/>
    </row>
    <row r="146" spans="1:1">
      <c r="A146" s="703"/>
    </row>
    <row r="147" spans="1:1">
      <c r="A147" s="703"/>
    </row>
    <row r="148" spans="1:1">
      <c r="A148" s="703"/>
    </row>
    <row r="149" spans="1:1">
      <c r="A149" s="703"/>
    </row>
    <row r="150" spans="1:1">
      <c r="A150" s="703"/>
    </row>
    <row r="151" spans="1:1">
      <c r="A151" s="703"/>
    </row>
    <row r="152" spans="1:1">
      <c r="A152" s="703"/>
    </row>
    <row r="153" spans="1:1">
      <c r="A153" s="703"/>
    </row>
    <row r="154" spans="1:1">
      <c r="A154" s="703"/>
    </row>
    <row r="155" spans="1:1">
      <c r="A155" s="703"/>
    </row>
    <row r="156" spans="1:1">
      <c r="A156" s="703"/>
    </row>
    <row r="157" spans="1:1">
      <c r="A157" s="703"/>
    </row>
    <row r="158" spans="1:1">
      <c r="A158" s="703"/>
    </row>
    <row r="159" spans="1:1">
      <c r="A159" s="703"/>
    </row>
    <row r="160" spans="1:1">
      <c r="A160" s="703"/>
    </row>
    <row r="161" spans="1:1">
      <c r="A161" s="703"/>
    </row>
    <row r="162" spans="1:1">
      <c r="A162" s="703"/>
    </row>
    <row r="163" spans="1:1">
      <c r="A163" s="703"/>
    </row>
    <row r="164" spans="1:1">
      <c r="A164" s="703"/>
    </row>
    <row r="165" spans="1:1">
      <c r="A165" s="703"/>
    </row>
    <row r="166" spans="1:1">
      <c r="A166" s="703"/>
    </row>
    <row r="167" spans="1:1">
      <c r="A167" s="703"/>
    </row>
    <row r="168" spans="1:1">
      <c r="A168" s="703"/>
    </row>
    <row r="169" spans="1:1">
      <c r="A169" s="703"/>
    </row>
    <row r="170" spans="1:1">
      <c r="A170" s="703"/>
    </row>
    <row r="171" spans="1:1">
      <c r="A171" s="703"/>
    </row>
    <row r="172" spans="1:1">
      <c r="A172" s="703"/>
    </row>
    <row r="173" spans="1:1">
      <c r="A173" s="703"/>
    </row>
    <row r="174" spans="1:1">
      <c r="A174" s="703"/>
    </row>
    <row r="175" spans="1:1">
      <c r="A175" s="703"/>
    </row>
    <row r="176" spans="1:1">
      <c r="A176" s="703"/>
    </row>
    <row r="177" spans="1:1">
      <c r="A177" s="703"/>
    </row>
    <row r="178" spans="1:1">
      <c r="A178" s="703"/>
    </row>
    <row r="179" spans="1:1">
      <c r="A179" s="703"/>
    </row>
    <row r="180" spans="1:1">
      <c r="A180" s="703"/>
    </row>
    <row r="181" spans="1:1">
      <c r="A181" s="703"/>
    </row>
    <row r="182" spans="1:1">
      <c r="A182" s="703"/>
    </row>
    <row r="183" spans="1:1">
      <c r="A183" s="703"/>
    </row>
    <row r="184" spans="1:1">
      <c r="A184" s="703"/>
    </row>
    <row r="185" spans="1:1">
      <c r="A185" s="703"/>
    </row>
    <row r="186" spans="1:1">
      <c r="A186" s="703"/>
    </row>
    <row r="187" spans="1:1">
      <c r="A187" s="703"/>
    </row>
    <row r="188" spans="1:1">
      <c r="A188" s="703"/>
    </row>
    <row r="189" spans="1:1">
      <c r="A189" s="703"/>
    </row>
    <row r="190" spans="1:1">
      <c r="A190" s="703"/>
    </row>
    <row r="191" spans="1:1">
      <c r="A191" s="703"/>
    </row>
    <row r="192" spans="1:1">
      <c r="A192" s="703"/>
    </row>
    <row r="193" spans="1:1">
      <c r="A193" s="703"/>
    </row>
    <row r="194" spans="1:1">
      <c r="A194" s="703"/>
    </row>
    <row r="195" spans="1:1">
      <c r="A195" s="703"/>
    </row>
    <row r="196" spans="1:1">
      <c r="A196" s="703"/>
    </row>
    <row r="197" spans="1:1">
      <c r="A197" s="703"/>
    </row>
    <row r="198" spans="1:1">
      <c r="A198" s="703"/>
    </row>
    <row r="199" spans="1:1">
      <c r="A199" s="703"/>
    </row>
    <row r="200" spans="1:1">
      <c r="A200" s="703"/>
    </row>
    <row r="201" spans="1:1">
      <c r="A201" s="703"/>
    </row>
    <row r="202" spans="1:1">
      <c r="A202" s="703"/>
    </row>
    <row r="203" spans="1:1">
      <c r="A203" s="703"/>
    </row>
    <row r="204" spans="1:1">
      <c r="A204" s="703"/>
    </row>
    <row r="205" spans="1:1">
      <c r="A205" s="703"/>
    </row>
    <row r="206" spans="1:1">
      <c r="A206" s="703"/>
    </row>
    <row r="207" spans="1:1">
      <c r="A207" s="703"/>
    </row>
    <row r="208" spans="1:1">
      <c r="A208" s="703"/>
    </row>
    <row r="209" spans="1:1">
      <c r="A209" s="703"/>
    </row>
    <row r="210" spans="1:1">
      <c r="A210" s="703"/>
    </row>
    <row r="211" spans="1:1">
      <c r="A211" s="703"/>
    </row>
    <row r="212" spans="1:1">
      <c r="A212" s="703"/>
    </row>
    <row r="213" spans="1:1">
      <c r="A213" s="703"/>
    </row>
    <row r="214" spans="1:1">
      <c r="A214" s="703"/>
    </row>
    <row r="215" spans="1:1">
      <c r="A215" s="703"/>
    </row>
    <row r="216" spans="1:1">
      <c r="A216" s="703"/>
    </row>
    <row r="217" spans="1:1">
      <c r="A217" s="703"/>
    </row>
    <row r="218" spans="1:1">
      <c r="A218" s="703"/>
    </row>
    <row r="219" spans="1:1">
      <c r="A219" s="703"/>
    </row>
    <row r="220" spans="1:1">
      <c r="A220" s="703"/>
    </row>
    <row r="221" spans="1:1">
      <c r="A221" s="703"/>
    </row>
    <row r="222" spans="1:1">
      <c r="A222" s="703"/>
    </row>
    <row r="223" spans="1:1">
      <c r="A223" s="703"/>
    </row>
    <row r="224" spans="1:1">
      <c r="A224" s="703"/>
    </row>
    <row r="225" spans="1:1">
      <c r="A225" s="703"/>
    </row>
    <row r="226" spans="1:1">
      <c r="A226" s="703"/>
    </row>
    <row r="227" spans="1:1">
      <c r="A227" s="703"/>
    </row>
    <row r="228" spans="1:1">
      <c r="A228" s="703"/>
    </row>
    <row r="229" spans="1:1">
      <c r="A229" s="703"/>
    </row>
    <row r="230" spans="1:1">
      <c r="A230" s="703"/>
    </row>
    <row r="231" spans="1:1">
      <c r="A231" s="703"/>
    </row>
    <row r="232" spans="1:1">
      <c r="A232" s="703"/>
    </row>
    <row r="233" spans="1:1">
      <c r="A233" s="703"/>
    </row>
    <row r="234" spans="1:1">
      <c r="A234" s="703"/>
    </row>
    <row r="235" spans="1:1">
      <c r="A235" s="703"/>
    </row>
    <row r="236" spans="1:1">
      <c r="A236" s="703"/>
    </row>
    <row r="237" spans="1:1">
      <c r="A237" s="703"/>
    </row>
    <row r="238" spans="1:1">
      <c r="A238" s="703"/>
    </row>
    <row r="239" spans="1:1">
      <c r="A239" s="703"/>
    </row>
    <row r="240" spans="1:1">
      <c r="A240" s="703"/>
    </row>
    <row r="241" spans="1:1">
      <c r="A241" s="703"/>
    </row>
    <row r="242" spans="1:1">
      <c r="A242" s="703"/>
    </row>
    <row r="243" spans="1:1">
      <c r="A243" s="703"/>
    </row>
    <row r="244" spans="1:1">
      <c r="A244" s="703"/>
    </row>
    <row r="245" spans="1:1">
      <c r="A245" s="703"/>
    </row>
    <row r="246" spans="1:1">
      <c r="A246" s="703"/>
    </row>
    <row r="247" spans="1:1">
      <c r="A247" s="703"/>
    </row>
    <row r="248" spans="1:1">
      <c r="A248" s="703"/>
    </row>
    <row r="249" spans="1:1">
      <c r="A249" s="703"/>
    </row>
    <row r="250" spans="1:1">
      <c r="A250" s="703"/>
    </row>
    <row r="251" spans="1:1">
      <c r="A251" s="703"/>
    </row>
    <row r="252" spans="1:1">
      <c r="A252" s="703"/>
    </row>
    <row r="253" spans="1:1">
      <c r="A253" s="703"/>
    </row>
    <row r="254" spans="1:1">
      <c r="A254" s="703"/>
    </row>
    <row r="255" spans="1:1">
      <c r="A255" s="703"/>
    </row>
    <row r="256" spans="1:1">
      <c r="A256" s="703"/>
    </row>
    <row r="257" spans="1:1">
      <c r="A257" s="703"/>
    </row>
    <row r="258" spans="1:1">
      <c r="A258" s="703"/>
    </row>
    <row r="259" spans="1:1">
      <c r="A259" s="703"/>
    </row>
    <row r="260" spans="1:1">
      <c r="A260" s="703"/>
    </row>
    <row r="261" spans="1:1">
      <c r="A261" s="703"/>
    </row>
    <row r="262" spans="1:1">
      <c r="A262" s="703"/>
    </row>
    <row r="263" spans="1:1">
      <c r="A263" s="703"/>
    </row>
    <row r="264" spans="1:1">
      <c r="A264" s="703"/>
    </row>
    <row r="265" spans="1:1">
      <c r="A265" s="703"/>
    </row>
    <row r="266" spans="1:1">
      <c r="A266" s="703"/>
    </row>
    <row r="267" spans="1:1">
      <c r="A267" s="703"/>
    </row>
    <row r="268" spans="1:1">
      <c r="A268" s="703"/>
    </row>
    <row r="269" spans="1:1">
      <c r="A269" s="703"/>
    </row>
    <row r="270" spans="1:1">
      <c r="A270" s="703"/>
    </row>
    <row r="271" spans="1:1">
      <c r="A271" s="703"/>
    </row>
    <row r="272" spans="1:1">
      <c r="A272" s="703"/>
    </row>
    <row r="273" spans="1:1">
      <c r="A273" s="703"/>
    </row>
    <row r="274" spans="1:1">
      <c r="A274" s="703"/>
    </row>
    <row r="275" spans="1:1">
      <c r="A275" s="703"/>
    </row>
    <row r="276" spans="1:1">
      <c r="A276" s="703"/>
    </row>
    <row r="277" spans="1:1">
      <c r="A277" s="703"/>
    </row>
    <row r="278" spans="1:1">
      <c r="A278" s="703"/>
    </row>
    <row r="279" spans="1:1">
      <c r="A279" s="703"/>
    </row>
    <row r="280" spans="1:1">
      <c r="A280" s="703"/>
    </row>
    <row r="281" spans="1:1">
      <c r="A281" s="703"/>
    </row>
    <row r="282" spans="1:1">
      <c r="A282" s="703"/>
    </row>
    <row r="283" spans="1:1">
      <c r="A283" s="703"/>
    </row>
    <row r="284" spans="1:1">
      <c r="A284" s="703"/>
    </row>
    <row r="285" spans="1:1">
      <c r="A285" s="703"/>
    </row>
    <row r="286" spans="1:1">
      <c r="A286" s="703"/>
    </row>
    <row r="287" spans="1:1">
      <c r="A287" s="703"/>
    </row>
    <row r="288" spans="1:1">
      <c r="A288" s="703"/>
    </row>
    <row r="289" spans="1:1">
      <c r="A289" s="703"/>
    </row>
    <row r="290" spans="1:1">
      <c r="A290" s="703"/>
    </row>
    <row r="291" spans="1:1">
      <c r="A291" s="703"/>
    </row>
    <row r="292" spans="1:1">
      <c r="A292" s="703"/>
    </row>
    <row r="293" spans="1:1">
      <c r="A293" s="703"/>
    </row>
    <row r="294" spans="1:1">
      <c r="A294" s="703"/>
    </row>
    <row r="295" spans="1:1">
      <c r="A295" s="703"/>
    </row>
    <row r="296" spans="1:1">
      <c r="A296" s="703"/>
    </row>
    <row r="297" spans="1:1">
      <c r="A297" s="703"/>
    </row>
    <row r="298" spans="1:1">
      <c r="A298" s="703"/>
    </row>
    <row r="299" spans="1:1">
      <c r="A299" s="703"/>
    </row>
    <row r="300" spans="1:1">
      <c r="A300" s="703"/>
    </row>
    <row r="301" spans="1:1">
      <c r="A301" s="703"/>
    </row>
    <row r="302" spans="1:1">
      <c r="A302" s="703"/>
    </row>
    <row r="303" spans="1:1">
      <c r="A303" s="703"/>
    </row>
    <row r="304" spans="1:1">
      <c r="A304" s="703"/>
    </row>
    <row r="305" spans="1:1">
      <c r="A305" s="703"/>
    </row>
    <row r="306" spans="1:1">
      <c r="A306" s="703"/>
    </row>
    <row r="307" spans="1:1">
      <c r="A307" s="703"/>
    </row>
    <row r="308" spans="1:1">
      <c r="A308" s="703"/>
    </row>
    <row r="309" spans="1:1">
      <c r="A309" s="703"/>
    </row>
    <row r="310" spans="1:1">
      <c r="A310" s="703"/>
    </row>
    <row r="311" spans="1:1">
      <c r="A311" s="703"/>
    </row>
    <row r="312" spans="1:1">
      <c r="A312" s="703"/>
    </row>
    <row r="313" spans="1:1">
      <c r="A313" s="703"/>
    </row>
    <row r="314" spans="1:1">
      <c r="A314" s="703"/>
    </row>
    <row r="315" spans="1:1">
      <c r="A315" s="703"/>
    </row>
    <row r="316" spans="1:1">
      <c r="A316" s="703"/>
    </row>
    <row r="317" spans="1:1">
      <c r="A317" s="703"/>
    </row>
    <row r="318" spans="1:1">
      <c r="A318" s="703"/>
    </row>
    <row r="319" spans="1:1">
      <c r="A319" s="703"/>
    </row>
    <row r="320" spans="1:1">
      <c r="A320" s="703"/>
    </row>
    <row r="321" spans="1:1">
      <c r="A321" s="703"/>
    </row>
    <row r="322" spans="1:1">
      <c r="A322" s="703"/>
    </row>
    <row r="323" spans="1:1">
      <c r="A323" s="703"/>
    </row>
    <row r="324" spans="1:1">
      <c r="A324" s="703"/>
    </row>
    <row r="325" spans="1:1">
      <c r="A325" s="703"/>
    </row>
    <row r="326" spans="1:1">
      <c r="A326" s="703"/>
    </row>
    <row r="327" spans="1:1">
      <c r="A327" s="703"/>
    </row>
    <row r="328" spans="1:1">
      <c r="A328" s="703"/>
    </row>
    <row r="329" spans="1:1">
      <c r="A329" s="703"/>
    </row>
    <row r="330" spans="1:1">
      <c r="A330" s="703"/>
    </row>
    <row r="331" spans="1:1">
      <c r="A331" s="703"/>
    </row>
    <row r="332" spans="1:1">
      <c r="A332" s="703"/>
    </row>
    <row r="333" spans="1:1">
      <c r="A333" s="703"/>
    </row>
    <row r="334" spans="1:1">
      <c r="A334" s="703"/>
    </row>
    <row r="335" spans="1:1">
      <c r="A335" s="703"/>
    </row>
    <row r="336" spans="1:1">
      <c r="A336" s="703"/>
    </row>
    <row r="337" spans="1:1">
      <c r="A337" s="703"/>
    </row>
    <row r="338" spans="1:1">
      <c r="A338" s="703"/>
    </row>
    <row r="339" spans="1:1">
      <c r="A339" s="703"/>
    </row>
    <row r="340" spans="1:1">
      <c r="A340" s="703"/>
    </row>
    <row r="341" spans="1:1">
      <c r="A341" s="703"/>
    </row>
    <row r="342" spans="1:1">
      <c r="A342" s="703"/>
    </row>
    <row r="343" spans="1:1">
      <c r="A343" s="703"/>
    </row>
    <row r="344" spans="1:1">
      <c r="A344" s="703"/>
    </row>
    <row r="345" spans="1:1">
      <c r="A345" s="703"/>
    </row>
    <row r="346" spans="1:1">
      <c r="A346" s="703"/>
    </row>
    <row r="347" spans="1:1">
      <c r="A347" s="703"/>
    </row>
    <row r="348" spans="1:1">
      <c r="A348" s="703"/>
    </row>
    <row r="349" spans="1:1">
      <c r="A349" s="703"/>
    </row>
    <row r="350" spans="1:1">
      <c r="A350" s="703"/>
    </row>
    <row r="351" spans="1:1">
      <c r="A351" s="703"/>
    </row>
    <row r="352" spans="1:1">
      <c r="A352" s="703"/>
    </row>
    <row r="353" spans="1:1">
      <c r="A353" s="703"/>
    </row>
    <row r="354" spans="1:1">
      <c r="A354" s="703"/>
    </row>
    <row r="355" spans="1:1">
      <c r="A355" s="703"/>
    </row>
    <row r="356" spans="1:1">
      <c r="A356" s="703"/>
    </row>
    <row r="357" spans="1:1">
      <c r="A357" s="703"/>
    </row>
    <row r="358" spans="1:1">
      <c r="A358" s="703"/>
    </row>
    <row r="359" spans="1:1">
      <c r="A359" s="703"/>
    </row>
    <row r="360" spans="1:1">
      <c r="A360" s="703"/>
    </row>
    <row r="361" spans="1:1">
      <c r="A361" s="703"/>
    </row>
    <row r="362" spans="1:1">
      <c r="A362" s="703"/>
    </row>
    <row r="363" spans="1:1">
      <c r="A363" s="703"/>
    </row>
    <row r="364" spans="1:1">
      <c r="A364" s="703"/>
    </row>
    <row r="365" spans="1:1">
      <c r="A365" s="703"/>
    </row>
    <row r="366" spans="1:1">
      <c r="A366" s="703"/>
    </row>
    <row r="367" spans="1:1">
      <c r="A367" s="703"/>
    </row>
    <row r="368" spans="1:1">
      <c r="A368" s="703"/>
    </row>
    <row r="369" spans="1:1">
      <c r="A369" s="703"/>
    </row>
    <row r="370" spans="1:1">
      <c r="A370" s="703"/>
    </row>
    <row r="371" spans="1:1">
      <c r="A371" s="703"/>
    </row>
    <row r="372" spans="1:1">
      <c r="A372" s="703"/>
    </row>
    <row r="373" spans="1:1">
      <c r="A373" s="703"/>
    </row>
    <row r="374" spans="1:1">
      <c r="A374" s="703"/>
    </row>
    <row r="375" spans="1:1">
      <c r="A375" s="703"/>
    </row>
    <row r="376" spans="1:1">
      <c r="A376" s="703"/>
    </row>
    <row r="377" spans="1:1">
      <c r="A377" s="703"/>
    </row>
    <row r="378" spans="1:1">
      <c r="A378" s="703"/>
    </row>
    <row r="379" spans="1:1">
      <c r="A379" s="703"/>
    </row>
    <row r="380" spans="1:1">
      <c r="A380" s="703"/>
    </row>
    <row r="381" spans="1:1">
      <c r="A381" s="703"/>
    </row>
    <row r="382" spans="1:1">
      <c r="A382" s="703"/>
    </row>
    <row r="383" spans="1:1">
      <c r="A383" s="703"/>
    </row>
    <row r="384" spans="1:1">
      <c r="A384" s="703"/>
    </row>
    <row r="385" spans="1:1">
      <c r="A385" s="703"/>
    </row>
    <row r="386" spans="1:1">
      <c r="A386" s="703"/>
    </row>
    <row r="387" spans="1:1">
      <c r="A387" s="703"/>
    </row>
    <row r="388" spans="1:1">
      <c r="A388" s="703"/>
    </row>
    <row r="389" spans="1:1">
      <c r="A389" s="703"/>
    </row>
    <row r="390" spans="1:1">
      <c r="A390" s="703"/>
    </row>
    <row r="391" spans="1:1">
      <c r="A391" s="703"/>
    </row>
    <row r="392" spans="1:1">
      <c r="A392" s="703"/>
    </row>
    <row r="393" spans="1:1">
      <c r="A393" s="703"/>
    </row>
    <row r="394" spans="1:1">
      <c r="A394" s="703"/>
    </row>
    <row r="395" spans="1:1">
      <c r="A395" s="703"/>
    </row>
    <row r="396" spans="1:1">
      <c r="A396" s="703"/>
    </row>
    <row r="397" spans="1:1">
      <c r="A397" s="703"/>
    </row>
    <row r="398" spans="1:1">
      <c r="A398" s="703"/>
    </row>
    <row r="399" spans="1:1">
      <c r="A399" s="703"/>
    </row>
    <row r="400" spans="1:1">
      <c r="A400" s="703"/>
    </row>
    <row r="401" spans="1:1">
      <c r="A401" s="703"/>
    </row>
    <row r="402" spans="1:1">
      <c r="A402" s="703"/>
    </row>
    <row r="403" spans="1:1">
      <c r="A403" s="703"/>
    </row>
    <row r="404" spans="1:1">
      <c r="A404" s="703"/>
    </row>
    <row r="405" spans="1:1">
      <c r="A405" s="703"/>
    </row>
    <row r="406" spans="1:1">
      <c r="A406" s="703"/>
    </row>
    <row r="407" spans="1:1">
      <c r="A407" s="703"/>
    </row>
    <row r="408" spans="1:1">
      <c r="A408" s="703"/>
    </row>
    <row r="409" spans="1:1">
      <c r="A409" s="703"/>
    </row>
    <row r="410" spans="1:1">
      <c r="A410" s="703"/>
    </row>
    <row r="411" spans="1:1">
      <c r="A411" s="703"/>
    </row>
    <row r="412" spans="1:1">
      <c r="A412" s="703"/>
    </row>
    <row r="413" spans="1:1">
      <c r="A413" s="703"/>
    </row>
    <row r="414" spans="1:1">
      <c r="A414" s="703"/>
    </row>
    <row r="415" spans="1:1">
      <c r="A415" s="703"/>
    </row>
    <row r="416" spans="1:1">
      <c r="A416" s="703"/>
    </row>
    <row r="417" spans="1:1">
      <c r="A417" s="703"/>
    </row>
    <row r="418" spans="1:1">
      <c r="A418" s="703"/>
    </row>
    <row r="419" spans="1:1">
      <c r="A419" s="703"/>
    </row>
    <row r="420" spans="1:1">
      <c r="A420" s="703"/>
    </row>
    <row r="421" spans="1:1">
      <c r="A421" s="703"/>
    </row>
    <row r="422" spans="1:1">
      <c r="A422" s="703"/>
    </row>
    <row r="423" spans="1:1">
      <c r="A423" s="703"/>
    </row>
    <row r="424" spans="1:1">
      <c r="A424" s="703"/>
    </row>
    <row r="425" spans="1:1">
      <c r="A425" s="703"/>
    </row>
    <row r="426" spans="1:1">
      <c r="A426" s="703"/>
    </row>
    <row r="427" spans="1:1">
      <c r="A427" s="703"/>
    </row>
    <row r="428" spans="1:1">
      <c r="A428" s="703"/>
    </row>
    <row r="429" spans="1:1">
      <c r="A429" s="703"/>
    </row>
    <row r="430" spans="1:1">
      <c r="A430" s="703"/>
    </row>
    <row r="431" spans="1:1">
      <c r="A431" s="703"/>
    </row>
    <row r="432" spans="1:1">
      <c r="A432" s="703"/>
    </row>
    <row r="433" spans="1:1">
      <c r="A433" s="703"/>
    </row>
    <row r="434" spans="1:1">
      <c r="A434" s="703"/>
    </row>
    <row r="435" spans="1:1">
      <c r="A435" s="703"/>
    </row>
    <row r="436" spans="1:1">
      <c r="A436" s="703"/>
    </row>
    <row r="437" spans="1:1">
      <c r="A437" s="703"/>
    </row>
    <row r="438" spans="1:1">
      <c r="A438" s="703"/>
    </row>
    <row r="439" spans="1:1">
      <c r="A439" s="703"/>
    </row>
    <row r="440" spans="1:1">
      <c r="A440" s="703"/>
    </row>
    <row r="441" spans="1:1">
      <c r="A441" s="703"/>
    </row>
    <row r="442" spans="1:1">
      <c r="A442" s="703"/>
    </row>
    <row r="443" spans="1:1">
      <c r="A443" s="703"/>
    </row>
    <row r="444" spans="1:1">
      <c r="A444" s="703"/>
    </row>
    <row r="445" spans="1:1">
      <c r="A445" s="703"/>
    </row>
    <row r="446" spans="1:1">
      <c r="A446" s="703"/>
    </row>
    <row r="447" spans="1:1">
      <c r="A447" s="703"/>
    </row>
    <row r="448" spans="1:1">
      <c r="A448" s="703"/>
    </row>
    <row r="449" spans="1:1">
      <c r="A449" s="703"/>
    </row>
    <row r="450" spans="1:1">
      <c r="A450" s="703"/>
    </row>
    <row r="451" spans="1:1">
      <c r="A451" s="703"/>
    </row>
    <row r="452" spans="1:1">
      <c r="A452" s="703"/>
    </row>
    <row r="453" spans="1:1">
      <c r="A453" s="703"/>
    </row>
    <row r="454" spans="1:1">
      <c r="A454" s="703"/>
    </row>
    <row r="455" spans="1:1">
      <c r="A455" s="703"/>
    </row>
    <row r="456" spans="1:1">
      <c r="A456" s="703"/>
    </row>
    <row r="457" spans="1:1">
      <c r="A457" s="703"/>
    </row>
    <row r="458" spans="1:1">
      <c r="A458" s="703"/>
    </row>
    <row r="459" spans="1:1">
      <c r="A459" s="703"/>
    </row>
    <row r="460" spans="1:1">
      <c r="A460" s="703"/>
    </row>
    <row r="461" spans="1:1">
      <c r="A461" s="703"/>
    </row>
    <row r="462" spans="1:1">
      <c r="A462" s="703"/>
    </row>
    <row r="463" spans="1:1">
      <c r="A463" s="703"/>
    </row>
    <row r="464" spans="1:1">
      <c r="A464" s="703"/>
    </row>
    <row r="465" spans="1:1">
      <c r="A465" s="703"/>
    </row>
    <row r="466" spans="1:1">
      <c r="A466" s="703"/>
    </row>
    <row r="467" spans="1:1">
      <c r="A467" s="703"/>
    </row>
    <row r="468" spans="1:1">
      <c r="A468" s="703"/>
    </row>
    <row r="469" spans="1:1">
      <c r="A469" s="703"/>
    </row>
    <row r="470" spans="1:1">
      <c r="A470" s="703"/>
    </row>
    <row r="471" spans="1:1">
      <c r="A471" s="703"/>
    </row>
    <row r="472" spans="1:1">
      <c r="A472" s="703"/>
    </row>
    <row r="473" spans="1:1">
      <c r="A473" s="703"/>
    </row>
    <row r="474" spans="1:1">
      <c r="A474" s="703"/>
    </row>
    <row r="475" spans="1:1">
      <c r="A475" s="703"/>
    </row>
    <row r="476" spans="1:1">
      <c r="A476" s="703"/>
    </row>
    <row r="477" spans="1:1">
      <c r="A477" s="703"/>
    </row>
    <row r="478" spans="1:1">
      <c r="A478" s="703"/>
    </row>
    <row r="479" spans="1:1">
      <c r="A479" s="703"/>
    </row>
    <row r="480" spans="1:1">
      <c r="A480" s="703"/>
    </row>
    <row r="481" spans="1:1">
      <c r="A481" s="703"/>
    </row>
    <row r="482" spans="1:1">
      <c r="A482" s="703"/>
    </row>
    <row r="483" spans="1:1">
      <c r="A483" s="703"/>
    </row>
    <row r="484" spans="1:1">
      <c r="A484" s="703"/>
    </row>
    <row r="485" spans="1:1">
      <c r="A485" s="703"/>
    </row>
    <row r="486" spans="1:1">
      <c r="A486" s="703"/>
    </row>
    <row r="487" spans="1:1">
      <c r="A487" s="703"/>
    </row>
    <row r="488" spans="1:1">
      <c r="A488" s="703"/>
    </row>
    <row r="489" spans="1:1">
      <c r="A489" s="703"/>
    </row>
    <row r="490" spans="1:1">
      <c r="A490" s="703"/>
    </row>
    <row r="491" spans="1:1">
      <c r="A491" s="703"/>
    </row>
    <row r="492" spans="1:1">
      <c r="A492" s="703"/>
    </row>
    <row r="493" spans="1:1">
      <c r="A493" s="703"/>
    </row>
    <row r="494" spans="1:1">
      <c r="A494" s="703"/>
    </row>
    <row r="495" spans="1:1">
      <c r="A495" s="703"/>
    </row>
    <row r="496" spans="1:1">
      <c r="A496" s="703"/>
    </row>
    <row r="497" spans="1:1">
      <c r="A497" s="703"/>
    </row>
    <row r="498" spans="1:1">
      <c r="A498" s="703"/>
    </row>
    <row r="499" spans="1:1">
      <c r="A499" s="703"/>
    </row>
    <row r="500" spans="1:1">
      <c r="A500" s="703"/>
    </row>
    <row r="501" spans="1:1">
      <c r="A501" s="703"/>
    </row>
    <row r="502" spans="1:1">
      <c r="A502" s="703"/>
    </row>
    <row r="503" spans="1:1">
      <c r="A503" s="703"/>
    </row>
    <row r="504" spans="1:1">
      <c r="A504" s="703"/>
    </row>
    <row r="505" spans="1:1">
      <c r="A505" s="703"/>
    </row>
    <row r="506" spans="1:1">
      <c r="A506" s="703"/>
    </row>
    <row r="507" spans="1:1">
      <c r="A507" s="703"/>
    </row>
    <row r="508" spans="1:1">
      <c r="A508" s="703"/>
    </row>
    <row r="509" spans="1:1">
      <c r="A509" s="703"/>
    </row>
    <row r="510" spans="1:1">
      <c r="A510" s="703"/>
    </row>
    <row r="511" spans="1:1">
      <c r="A511" s="703"/>
    </row>
    <row r="512" spans="1:1">
      <c r="A512" s="703"/>
    </row>
    <row r="513" spans="1:1">
      <c r="A513" s="703"/>
    </row>
    <row r="514" spans="1:1">
      <c r="A514" s="703"/>
    </row>
    <row r="515" spans="1:1">
      <c r="A515" s="703"/>
    </row>
    <row r="516" spans="1:1">
      <c r="A516" s="703"/>
    </row>
    <row r="517" spans="1:1">
      <c r="A517" s="703"/>
    </row>
    <row r="518" spans="1:1">
      <c r="A518" s="703"/>
    </row>
    <row r="519" spans="1:1">
      <c r="A519" s="703"/>
    </row>
    <row r="520" spans="1:1">
      <c r="A520" s="703"/>
    </row>
    <row r="521" spans="1:1">
      <c r="A521" s="703"/>
    </row>
    <row r="522" spans="1:1">
      <c r="A522" s="703"/>
    </row>
    <row r="523" spans="1:1">
      <c r="A523" s="703"/>
    </row>
    <row r="524" spans="1:1">
      <c r="A524" s="703"/>
    </row>
    <row r="525" spans="1:1">
      <c r="A525" s="703"/>
    </row>
    <row r="526" spans="1:1">
      <c r="A526" s="703"/>
    </row>
    <row r="527" spans="1:1">
      <c r="A527" s="703"/>
    </row>
    <row r="528" spans="1:1">
      <c r="A528" s="703"/>
    </row>
    <row r="529" spans="1:1">
      <c r="A529" s="703"/>
    </row>
    <row r="530" spans="1:1">
      <c r="A530" s="703"/>
    </row>
    <row r="531" spans="1:1">
      <c r="A531" s="703"/>
    </row>
    <row r="532" spans="1:1">
      <c r="A532" s="703"/>
    </row>
    <row r="533" spans="1:1">
      <c r="A533" s="703"/>
    </row>
    <row r="534" spans="1:1">
      <c r="A534" s="703"/>
    </row>
    <row r="535" spans="1:1">
      <c r="A535" s="703"/>
    </row>
    <row r="536" spans="1:1">
      <c r="A536" s="703"/>
    </row>
    <row r="537" spans="1:1">
      <c r="A537" s="703"/>
    </row>
    <row r="538" spans="1:1">
      <c r="A538" s="703"/>
    </row>
    <row r="539" spans="1:1">
      <c r="A539" s="703"/>
    </row>
    <row r="540" spans="1:1">
      <c r="A540" s="703"/>
    </row>
    <row r="541" spans="1:1">
      <c r="A541" s="703"/>
    </row>
    <row r="542" spans="1:1">
      <c r="A542" s="703"/>
    </row>
    <row r="543" spans="1:1">
      <c r="A543" s="703"/>
    </row>
    <row r="544" spans="1:1">
      <c r="A544" s="703"/>
    </row>
    <row r="545" spans="1:1">
      <c r="A545" s="703"/>
    </row>
    <row r="546" spans="1:1">
      <c r="A546" s="703"/>
    </row>
    <row r="547" spans="1:1">
      <c r="A547" s="703"/>
    </row>
    <row r="548" spans="1:1">
      <c r="A548" s="703"/>
    </row>
    <row r="549" spans="1:1">
      <c r="A549" s="703"/>
    </row>
    <row r="550" spans="1:1">
      <c r="A550" s="703"/>
    </row>
    <row r="551" spans="1:1">
      <c r="A551" s="703"/>
    </row>
    <row r="552" spans="1:1">
      <c r="A552" s="703"/>
    </row>
    <row r="553" spans="1:1">
      <c r="A553" s="703"/>
    </row>
    <row r="554" spans="1:1">
      <c r="A554" s="703"/>
    </row>
    <row r="555" spans="1:1">
      <c r="A555" s="703"/>
    </row>
    <row r="556" spans="1:1">
      <c r="A556" s="703"/>
    </row>
    <row r="557" spans="1:1">
      <c r="A557" s="703"/>
    </row>
    <row r="558" spans="1:1">
      <c r="A558" s="703"/>
    </row>
    <row r="559" spans="1:1">
      <c r="A559" s="703"/>
    </row>
    <row r="560" spans="1:1">
      <c r="A560" s="703"/>
    </row>
    <row r="561" spans="1:1">
      <c r="A561" s="703"/>
    </row>
    <row r="562" spans="1:1">
      <c r="A562" s="703"/>
    </row>
    <row r="563" spans="1:1">
      <c r="A563" s="703"/>
    </row>
    <row r="564" spans="1:1">
      <c r="A564" s="703"/>
    </row>
    <row r="565" spans="1:1">
      <c r="A565" s="703"/>
    </row>
    <row r="566" spans="1:1">
      <c r="A566" s="703"/>
    </row>
    <row r="567" spans="1:1">
      <c r="A567" s="703"/>
    </row>
    <row r="568" spans="1:1">
      <c r="A568" s="703"/>
    </row>
    <row r="569" spans="1:1">
      <c r="A569" s="703"/>
    </row>
    <row r="570" spans="1:1">
      <c r="A570" s="703"/>
    </row>
    <row r="571" spans="1:1">
      <c r="A571" s="703"/>
    </row>
    <row r="572" spans="1:1">
      <c r="A572" s="703"/>
    </row>
    <row r="573" spans="1:1">
      <c r="A573" s="703"/>
    </row>
    <row r="574" spans="1:1">
      <c r="A574" s="703"/>
    </row>
    <row r="575" spans="1:1">
      <c r="A575" s="703"/>
    </row>
    <row r="576" spans="1:1">
      <c r="A576" s="703"/>
    </row>
    <row r="577" spans="1:1">
      <c r="A577" s="703"/>
    </row>
    <row r="578" spans="1:1">
      <c r="A578" s="703"/>
    </row>
    <row r="579" spans="1:1">
      <c r="A579" s="703"/>
    </row>
    <row r="580" spans="1:1">
      <c r="A580" s="703"/>
    </row>
    <row r="581" spans="1:1">
      <c r="A581" s="703"/>
    </row>
    <row r="582" spans="1:1">
      <c r="A582" s="703"/>
    </row>
    <row r="583" spans="1:1">
      <c r="A583" s="703"/>
    </row>
    <row r="584" spans="1:1">
      <c r="A584" s="703"/>
    </row>
    <row r="585" spans="1:1">
      <c r="A585" s="703"/>
    </row>
    <row r="586" spans="1:1">
      <c r="A586" s="703"/>
    </row>
    <row r="587" spans="1:1">
      <c r="A587" s="703"/>
    </row>
    <row r="588" spans="1:1">
      <c r="A588" s="703"/>
    </row>
    <row r="589" spans="1:1">
      <c r="A589" s="703"/>
    </row>
    <row r="590" spans="1:1">
      <c r="A590" s="703"/>
    </row>
    <row r="591" spans="1:1">
      <c r="A591" s="703"/>
    </row>
    <row r="592" spans="1:1">
      <c r="A592" s="703"/>
    </row>
    <row r="593" spans="1:1">
      <c r="A593" s="703"/>
    </row>
    <row r="594" spans="1:1">
      <c r="A594" s="703"/>
    </row>
    <row r="595" spans="1:1">
      <c r="A595" s="703"/>
    </row>
    <row r="596" spans="1:1">
      <c r="A596" s="703"/>
    </row>
    <row r="597" spans="1:1">
      <c r="A597" s="703"/>
    </row>
    <row r="598" spans="1:1">
      <c r="A598" s="703"/>
    </row>
    <row r="599" spans="1:1">
      <c r="A599" s="703"/>
    </row>
    <row r="600" spans="1:1">
      <c r="A600" s="703"/>
    </row>
    <row r="601" spans="1:1">
      <c r="A601" s="703"/>
    </row>
    <row r="602" spans="1:1">
      <c r="A602" s="703"/>
    </row>
    <row r="603" spans="1:1">
      <c r="A603" s="703"/>
    </row>
    <row r="604" spans="1:1">
      <c r="A604" s="703"/>
    </row>
    <row r="605" spans="1:1">
      <c r="A605" s="703"/>
    </row>
    <row r="606" spans="1:1">
      <c r="A606" s="703"/>
    </row>
    <row r="607" spans="1:1">
      <c r="A607" s="703"/>
    </row>
    <row r="608" spans="1:1">
      <c r="A608" s="703"/>
    </row>
    <row r="609" spans="1:1">
      <c r="A609" s="703"/>
    </row>
    <row r="610" spans="1:1">
      <c r="A610" s="703"/>
    </row>
    <row r="611" spans="1:1">
      <c r="A611" s="703"/>
    </row>
    <row r="612" spans="1:1">
      <c r="A612" s="703"/>
    </row>
    <row r="613" spans="1:1">
      <c r="A613" s="703"/>
    </row>
    <row r="614" spans="1:1">
      <c r="A614" s="703"/>
    </row>
    <row r="615" spans="1:1">
      <c r="A615" s="703"/>
    </row>
    <row r="616" spans="1:1">
      <c r="A616" s="703"/>
    </row>
    <row r="617" spans="1:1">
      <c r="A617" s="703"/>
    </row>
    <row r="618" spans="1:1">
      <c r="A618" s="703"/>
    </row>
    <row r="619" spans="1:1">
      <c r="A619" s="703"/>
    </row>
    <row r="620" spans="1:1">
      <c r="A620" s="703"/>
    </row>
    <row r="621" spans="1:1">
      <c r="A621" s="703"/>
    </row>
    <row r="622" spans="1:1">
      <c r="A622" s="703"/>
    </row>
    <row r="623" spans="1:1">
      <c r="A623" s="703"/>
    </row>
    <row r="624" spans="1:1">
      <c r="A624" s="703"/>
    </row>
    <row r="625" spans="1:1">
      <c r="A625" s="703"/>
    </row>
    <row r="626" spans="1:1">
      <c r="A626" s="703"/>
    </row>
    <row r="627" spans="1:1">
      <c r="A627" s="703"/>
    </row>
    <row r="628" spans="1:1">
      <c r="A628" s="703"/>
    </row>
    <row r="629" spans="1:1">
      <c r="A629" s="703"/>
    </row>
    <row r="630" spans="1:1">
      <c r="A630" s="703"/>
    </row>
    <row r="631" spans="1:1">
      <c r="A631" s="703"/>
    </row>
    <row r="632" spans="1:1">
      <c r="A632" s="703"/>
    </row>
    <row r="633" spans="1:1">
      <c r="A633" s="703"/>
    </row>
    <row r="634" spans="1:1">
      <c r="A634" s="703"/>
    </row>
    <row r="635" spans="1:1">
      <c r="A635" s="703"/>
    </row>
    <row r="636" spans="1:1">
      <c r="A636" s="703"/>
    </row>
    <row r="637" spans="1:1">
      <c r="A637" s="703"/>
    </row>
    <row r="638" spans="1:1">
      <c r="A638" s="703"/>
    </row>
    <row r="639" spans="1:1">
      <c r="A639" s="703"/>
    </row>
    <row r="640" spans="1:1">
      <c r="A640" s="703"/>
    </row>
    <row r="641" spans="1:1">
      <c r="A641" s="703"/>
    </row>
    <row r="642" spans="1:1">
      <c r="A642" s="703"/>
    </row>
    <row r="643" spans="1:1">
      <c r="A643" s="703"/>
    </row>
    <row r="644" spans="1:1">
      <c r="A644" s="703"/>
    </row>
    <row r="645" spans="1:1">
      <c r="A645" s="703"/>
    </row>
    <row r="646" spans="1:1">
      <c r="A646" s="703"/>
    </row>
    <row r="647" spans="1:1">
      <c r="A647" s="703"/>
    </row>
    <row r="648" spans="1:1">
      <c r="A648" s="703"/>
    </row>
    <row r="649" spans="1:1">
      <c r="A649" s="703"/>
    </row>
    <row r="650" spans="1:1">
      <c r="A650" s="703"/>
    </row>
    <row r="651" spans="1:1">
      <c r="A651" s="703"/>
    </row>
    <row r="652" spans="1:1">
      <c r="A652" s="703"/>
    </row>
    <row r="653" spans="1:1">
      <c r="A653" s="703"/>
    </row>
    <row r="654" spans="1:1">
      <c r="A654" s="703"/>
    </row>
    <row r="655" spans="1:1">
      <c r="A655" s="703"/>
    </row>
    <row r="656" spans="1:1">
      <c r="A656" s="703"/>
    </row>
    <row r="657" spans="1:1">
      <c r="A657" s="703"/>
    </row>
    <row r="658" spans="1:1">
      <c r="A658" s="703"/>
    </row>
    <row r="659" spans="1:1">
      <c r="A659" s="703"/>
    </row>
    <row r="660" spans="1:1">
      <c r="A660" s="703"/>
    </row>
    <row r="661" spans="1:1">
      <c r="A661" s="703"/>
    </row>
    <row r="662" spans="1:1">
      <c r="A662" s="703"/>
    </row>
    <row r="663" spans="1:1">
      <c r="A663" s="703"/>
    </row>
    <row r="664" spans="1:1">
      <c r="A664" s="703"/>
    </row>
    <row r="665" spans="1:1">
      <c r="A665" s="703"/>
    </row>
    <row r="666" spans="1:1">
      <c r="A666" s="703"/>
    </row>
    <row r="667" spans="1:1">
      <c r="A667" s="703"/>
    </row>
    <row r="668" spans="1:1">
      <c r="A668" s="703"/>
    </row>
    <row r="669" spans="1:1">
      <c r="A669" s="703"/>
    </row>
    <row r="670" spans="1:1">
      <c r="A670" s="703"/>
    </row>
    <row r="671" spans="1:1">
      <c r="A671" s="703"/>
    </row>
    <row r="672" spans="1:1">
      <c r="A672" s="703"/>
    </row>
    <row r="673" spans="1:1">
      <c r="A673" s="703"/>
    </row>
    <row r="674" spans="1:1">
      <c r="A674" s="703"/>
    </row>
    <row r="675" spans="1:1">
      <c r="A675" s="703"/>
    </row>
    <row r="676" spans="1:1">
      <c r="A676" s="703"/>
    </row>
    <row r="677" spans="1:1">
      <c r="A677" s="703"/>
    </row>
    <row r="678" spans="1:1">
      <c r="A678" s="703"/>
    </row>
    <row r="679" spans="1:1">
      <c r="A679" s="703"/>
    </row>
    <row r="680" spans="1:1">
      <c r="A680" s="703"/>
    </row>
    <row r="681" spans="1:1">
      <c r="A681" s="703"/>
    </row>
    <row r="682" spans="1:1">
      <c r="A682" s="703"/>
    </row>
    <row r="683" spans="1:1">
      <c r="A683" s="703"/>
    </row>
    <row r="684" spans="1:1">
      <c r="A684" s="703"/>
    </row>
    <row r="685" spans="1:1">
      <c r="A685" s="703"/>
    </row>
    <row r="686" spans="1:1">
      <c r="A686" s="703"/>
    </row>
    <row r="687" spans="1:1">
      <c r="A687" s="703"/>
    </row>
    <row r="688" spans="1:1">
      <c r="A688" s="703"/>
    </row>
    <row r="689" spans="1:1">
      <c r="A689" s="703"/>
    </row>
    <row r="690" spans="1:1">
      <c r="A690" s="703"/>
    </row>
    <row r="691" spans="1:1">
      <c r="A691" s="703"/>
    </row>
    <row r="692" spans="1:1">
      <c r="A692" s="703"/>
    </row>
    <row r="693" spans="1:1">
      <c r="A693" s="703"/>
    </row>
    <row r="694" spans="1:1">
      <c r="A694" s="703"/>
    </row>
    <row r="695" spans="1:1">
      <c r="A695" s="703"/>
    </row>
    <row r="696" spans="1:1">
      <c r="A696" s="703"/>
    </row>
    <row r="697" spans="1:1">
      <c r="A697" s="703"/>
    </row>
    <row r="698" spans="1:1">
      <c r="A698" s="703"/>
    </row>
    <row r="699" spans="1:1">
      <c r="A699" s="703"/>
    </row>
    <row r="700" spans="1:1">
      <c r="A700" s="703"/>
    </row>
  </sheetData>
  <pageMargins left="0.7" right="0.7" top="0.75" bottom="0.75" header="0" footer="0"/>
  <pageSetup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93"/>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690" t="s">
        <v>1425</v>
      </c>
      <c r="D2" s="690" t="s">
        <v>64</v>
      </c>
    </row>
    <row r="3" spans="2:4">
      <c r="B3" s="672">
        <v>43861</v>
      </c>
      <c r="C3" s="99">
        <v>5.1238866056892421E-3</v>
      </c>
      <c r="D3" s="99">
        <v>0</v>
      </c>
    </row>
    <row r="4" spans="2:4">
      <c r="B4" s="672">
        <v>43864</v>
      </c>
      <c r="C4" s="99">
        <v>4.7626974962031504E-3</v>
      </c>
      <c r="D4" s="99">
        <v>0</v>
      </c>
    </row>
    <row r="5" spans="2:4">
      <c r="B5" s="672">
        <v>43865</v>
      </c>
      <c r="C5" s="99">
        <v>4.7314708442870168E-3</v>
      </c>
      <c r="D5" s="99">
        <v>0</v>
      </c>
    </row>
    <row r="6" spans="2:4">
      <c r="B6" s="672">
        <v>43866</v>
      </c>
      <c r="C6" s="99">
        <v>4.7534396533305675E-3</v>
      </c>
      <c r="D6" s="99">
        <v>0</v>
      </c>
    </row>
    <row r="7" spans="2:4">
      <c r="B7" s="672">
        <v>43867</v>
      </c>
      <c r="C7" s="99">
        <v>4.9186019044188583E-3</v>
      </c>
      <c r="D7" s="99">
        <v>0</v>
      </c>
    </row>
    <row r="8" spans="2:4">
      <c r="B8" s="672">
        <v>43868</v>
      </c>
      <c r="C8" s="99">
        <v>4.9185448762792232E-3</v>
      </c>
      <c r="D8" s="99">
        <v>3.21682617041914E-5</v>
      </c>
    </row>
    <row r="9" spans="2:4">
      <c r="B9" s="672">
        <v>43871</v>
      </c>
      <c r="C9" s="99">
        <v>4.9982782102754872E-3</v>
      </c>
      <c r="D9" s="99">
        <v>4.4340888760057126E-5</v>
      </c>
    </row>
    <row r="10" spans="2:4">
      <c r="B10" s="672">
        <v>43872</v>
      </c>
      <c r="C10" s="99">
        <v>5.1018719287840818E-3</v>
      </c>
      <c r="D10" s="99">
        <v>5.2857847713345631E-5</v>
      </c>
    </row>
    <row r="11" spans="2:4">
      <c r="B11" s="672">
        <v>43873</v>
      </c>
      <c r="C11" s="99">
        <v>5.327863009210179E-3</v>
      </c>
      <c r="D11" s="99">
        <v>5.9315343779124983E-5</v>
      </c>
    </row>
    <row r="12" spans="2:4">
      <c r="B12" s="672">
        <v>43874</v>
      </c>
      <c r="C12" s="99">
        <v>5.5333624782737635E-3</v>
      </c>
      <c r="D12" s="99">
        <v>6.43365234083828E-5</v>
      </c>
    </row>
    <row r="13" spans="2:4">
      <c r="B13" s="672">
        <v>43875</v>
      </c>
      <c r="C13" s="99">
        <v>5.5150439182455628E-3</v>
      </c>
      <c r="D13" s="99">
        <v>6.8239187970051804E-5</v>
      </c>
    </row>
    <row r="14" spans="2:4">
      <c r="B14" s="672">
        <v>43878</v>
      </c>
      <c r="C14" s="99">
        <v>5.5213728434588454E-3</v>
      </c>
      <c r="D14" s="99">
        <v>7.1207482747530126E-5</v>
      </c>
    </row>
    <row r="15" spans="2:4">
      <c r="B15" s="672">
        <v>43879</v>
      </c>
      <c r="C15" s="99">
        <v>5.3721781321104988E-3</v>
      </c>
      <c r="D15" s="99">
        <v>7.3354922926553517E-5</v>
      </c>
    </row>
    <row r="16" spans="2:4">
      <c r="B16" s="672">
        <v>43880</v>
      </c>
      <c r="C16" s="99">
        <v>5.3620589274387233E-3</v>
      </c>
      <c r="D16" s="99">
        <v>7.475228511406508E-5</v>
      </c>
    </row>
    <row r="17" spans="2:4">
      <c r="B17" s="672">
        <v>43881</v>
      </c>
      <c r="C17" s="99">
        <v>5.0270433780596818E-3</v>
      </c>
      <c r="D17" s="99">
        <v>7.5441260831731944E-5</v>
      </c>
    </row>
    <row r="18" spans="2:4">
      <c r="B18" s="672">
        <v>43882</v>
      </c>
      <c r="C18" s="99">
        <v>5.3768422443616843E-3</v>
      </c>
      <c r="D18" s="99">
        <v>7.5441260831731903E-5</v>
      </c>
    </row>
    <row r="19" spans="2:4">
      <c r="B19" s="672">
        <v>43887</v>
      </c>
      <c r="C19" s="99">
        <v>5.3953699024214185E-3</v>
      </c>
      <c r="D19" s="99">
        <v>7.4752285114065053E-5</v>
      </c>
    </row>
    <row r="20" spans="2:4">
      <c r="B20" s="672">
        <v>43888</v>
      </c>
      <c r="C20" s="99">
        <v>7.4404790678500371E-3</v>
      </c>
      <c r="D20" s="99">
        <v>7.335492292655353E-5</v>
      </c>
    </row>
    <row r="21" spans="2:4">
      <c r="B21" s="672">
        <v>43889</v>
      </c>
      <c r="C21" s="99">
        <v>7.4045534393525894E-3</v>
      </c>
      <c r="D21" s="99">
        <v>7.1207482747530113E-5</v>
      </c>
    </row>
    <row r="22" spans="2:4">
      <c r="B22" s="672">
        <v>43892</v>
      </c>
      <c r="C22" s="99">
        <v>7.3089350054553618E-3</v>
      </c>
      <c r="D22" s="99">
        <v>6.8239187970051845E-5</v>
      </c>
    </row>
    <row r="23" spans="2:4">
      <c r="B23" s="672">
        <v>43893</v>
      </c>
      <c r="C23" s="99">
        <v>7.9217626321546279E-3</v>
      </c>
      <c r="D23" s="99">
        <v>6.4336523408382813E-5</v>
      </c>
    </row>
    <row r="24" spans="2:4">
      <c r="B24" s="672">
        <v>43894</v>
      </c>
      <c r="C24" s="99">
        <v>7.9258508336690989E-3</v>
      </c>
      <c r="D24" s="99">
        <v>5.931534377912501E-5</v>
      </c>
    </row>
    <row r="25" spans="2:4">
      <c r="B25" s="672">
        <v>43895</v>
      </c>
      <c r="C25" s="99">
        <v>7.9451167161802595E-3</v>
      </c>
      <c r="D25" s="99">
        <v>5.2857847713345611E-5</v>
      </c>
    </row>
    <row r="26" spans="2:4">
      <c r="B26" s="672">
        <v>43896</v>
      </c>
      <c r="C26" s="99">
        <v>8.8005230825292172E-3</v>
      </c>
      <c r="D26" s="99">
        <v>4.4340888760057098E-5</v>
      </c>
    </row>
    <row r="27" spans="2:4">
      <c r="B27" s="672">
        <v>43899</v>
      </c>
      <c r="C27" s="99">
        <v>9.5912971542259223E-3</v>
      </c>
      <c r="D27" s="99">
        <v>3.2168261704191393E-5</v>
      </c>
    </row>
    <row r="28" spans="2:4">
      <c r="B28" s="672">
        <v>43900</v>
      </c>
      <c r="C28" s="99">
        <v>1.415936788945258E-2</v>
      </c>
      <c r="D28" s="99">
        <v>0</v>
      </c>
    </row>
    <row r="29" spans="2:4">
      <c r="B29" s="672">
        <v>43901</v>
      </c>
      <c r="C29" s="99">
        <v>1.5977032112171399E-2</v>
      </c>
      <c r="D29" s="99">
        <v>0</v>
      </c>
    </row>
    <row r="30" spans="2:4">
      <c r="B30" s="672">
        <v>43902</v>
      </c>
      <c r="C30" s="99">
        <v>1.8050810794967474E-2</v>
      </c>
      <c r="D30" s="99">
        <v>0</v>
      </c>
    </row>
    <row r="31" spans="2:4">
      <c r="B31" s="672">
        <v>43903</v>
      </c>
      <c r="C31" s="99">
        <v>1.9875442186630808E-2</v>
      </c>
      <c r="D31" s="99">
        <v>0</v>
      </c>
    </row>
    <row r="32" spans="2:4">
      <c r="B32" s="672">
        <v>43906</v>
      </c>
      <c r="C32" s="99">
        <v>2.1344018008345761E-2</v>
      </c>
      <c r="D32" s="99">
        <v>0</v>
      </c>
    </row>
    <row r="33" spans="2:4">
      <c r="B33" s="672">
        <v>43907</v>
      </c>
      <c r="C33" s="99">
        <v>2.167559909885769E-2</v>
      </c>
      <c r="D33" s="99">
        <v>0</v>
      </c>
    </row>
    <row r="34" spans="2:4">
      <c r="B34" s="672">
        <v>43908</v>
      </c>
      <c r="C34" s="99">
        <v>2.2177933289873976E-2</v>
      </c>
      <c r="D34" s="99">
        <v>0</v>
      </c>
    </row>
    <row r="35" spans="2:4">
      <c r="B35" s="672">
        <v>43909</v>
      </c>
      <c r="C35" s="99">
        <v>2.2709969755757547E-2</v>
      </c>
      <c r="D35" s="99">
        <v>0</v>
      </c>
    </row>
    <row r="36" spans="2:4">
      <c r="B36" s="672">
        <v>43910</v>
      </c>
      <c r="C36" s="99">
        <v>2.2678051139590018E-2</v>
      </c>
      <c r="D36" s="99">
        <v>6.4567899355409285E-5</v>
      </c>
    </row>
    <row r="37" spans="2:4">
      <c r="B37" s="672">
        <v>43913</v>
      </c>
      <c r="C37" s="99">
        <v>2.2808818390465668E-2</v>
      </c>
      <c r="D37" s="99">
        <v>8.9000707253501636E-5</v>
      </c>
    </row>
    <row r="38" spans="2:4">
      <c r="B38" s="672">
        <v>43914</v>
      </c>
      <c r="C38" s="99">
        <v>2.2708961204462388E-2</v>
      </c>
      <c r="D38" s="99">
        <v>1.0609588490304282E-4</v>
      </c>
    </row>
    <row r="39" spans="2:4">
      <c r="B39" s="672">
        <v>43915</v>
      </c>
      <c r="C39" s="99">
        <v>2.3014917602732238E-2</v>
      </c>
      <c r="D39" s="99">
        <v>1.1905732372424172E-4</v>
      </c>
    </row>
    <row r="40" spans="2:4">
      <c r="B40" s="672">
        <v>43916</v>
      </c>
      <c r="C40" s="99">
        <v>2.3174884768351684E-2</v>
      </c>
      <c r="D40" s="99">
        <v>1.2913579871081857E-4</v>
      </c>
    </row>
    <row r="41" spans="2:4">
      <c r="B41" s="672">
        <v>43917</v>
      </c>
      <c r="C41" s="99">
        <v>2.3149859327571718E-2</v>
      </c>
      <c r="D41" s="99">
        <v>1.3696919844354122E-4</v>
      </c>
    </row>
    <row r="42" spans="2:4">
      <c r="B42" s="672">
        <v>43920</v>
      </c>
      <c r="C42" s="99">
        <v>2.3137133289433249E-2</v>
      </c>
      <c r="D42" s="99">
        <v>1.4292713798692779E-4</v>
      </c>
    </row>
    <row r="43" spans="2:4">
      <c r="B43" s="672">
        <v>43921</v>
      </c>
      <c r="C43" s="99">
        <v>2.3134136238568553E-2</v>
      </c>
      <c r="D43" s="99">
        <v>1.4723746419062427E-4</v>
      </c>
    </row>
    <row r="44" spans="2:4">
      <c r="B44" s="672">
        <v>43922</v>
      </c>
      <c r="C44" s="99">
        <v>2.2767043025710414E-2</v>
      </c>
      <c r="D44" s="99">
        <v>1.5004223934185804E-4</v>
      </c>
    </row>
    <row r="45" spans="2:4">
      <c r="B45" s="672">
        <v>43923</v>
      </c>
      <c r="C45" s="99">
        <v>2.2697835623374907E-2</v>
      </c>
      <c r="D45" s="99">
        <v>1.5142514635765235E-4</v>
      </c>
    </row>
    <row r="46" spans="2:4">
      <c r="B46" s="672">
        <v>43924</v>
      </c>
      <c r="C46" s="99">
        <v>2.2614049727324958E-2</v>
      </c>
      <c r="D46" s="99">
        <v>1.5142514635765241E-4</v>
      </c>
    </row>
    <row r="47" spans="2:4">
      <c r="B47" s="672">
        <v>43927</v>
      </c>
      <c r="C47" s="99">
        <v>2.2509219877328752E-2</v>
      </c>
      <c r="D47" s="99">
        <v>1.5004223934185807E-4</v>
      </c>
    </row>
    <row r="48" spans="2:4">
      <c r="B48" s="672">
        <v>43928</v>
      </c>
      <c r="C48" s="99">
        <v>2.2446488615143294E-2</v>
      </c>
      <c r="D48" s="99">
        <v>1.4723746419062427E-4</v>
      </c>
    </row>
    <row r="49" spans="2:4">
      <c r="B49" s="672">
        <v>43929</v>
      </c>
      <c r="C49" s="99">
        <v>1.9919368360319264E-2</v>
      </c>
      <c r="D49" s="99">
        <v>1.4292713798692773E-4</v>
      </c>
    </row>
    <row r="50" spans="2:4">
      <c r="B50" s="672">
        <v>43930</v>
      </c>
      <c r="C50" s="99">
        <v>1.846869633166269E-2</v>
      </c>
      <c r="D50" s="99">
        <v>1.3696919844354122E-4</v>
      </c>
    </row>
    <row r="51" spans="2:4">
      <c r="B51" s="672">
        <v>43934</v>
      </c>
      <c r="C51" s="99">
        <v>1.6406598417780971E-2</v>
      </c>
      <c r="D51" s="99">
        <v>1.2913579871081852E-4</v>
      </c>
    </row>
    <row r="52" spans="2:4">
      <c r="B52" s="672">
        <v>43935</v>
      </c>
      <c r="C52" s="99">
        <v>1.3550581666995227E-2</v>
      </c>
      <c r="D52" s="99">
        <v>1.1905732372424177E-4</v>
      </c>
    </row>
    <row r="53" spans="2:4">
      <c r="B53" s="672">
        <v>43936</v>
      </c>
      <c r="C53" s="99">
        <v>1.2045345336258121E-2</v>
      </c>
      <c r="D53" s="99">
        <v>1.060958849030428E-4</v>
      </c>
    </row>
    <row r="54" spans="2:4">
      <c r="B54" s="672">
        <v>43937</v>
      </c>
      <c r="C54" s="99">
        <v>1.0236573356052998E-2</v>
      </c>
      <c r="D54" s="99">
        <v>8.9000707253501636E-5</v>
      </c>
    </row>
    <row r="55" spans="2:4">
      <c r="B55" s="672">
        <v>43938</v>
      </c>
      <c r="C55" s="99">
        <v>9.802209056084572E-3</v>
      </c>
      <c r="D55" s="99">
        <v>6.4567899355409298E-5</v>
      </c>
    </row>
    <row r="56" spans="2:4">
      <c r="B56" s="672">
        <v>43941</v>
      </c>
      <c r="C56" s="99">
        <v>6.9289827413823524E-3</v>
      </c>
      <c r="D56" s="99">
        <v>0</v>
      </c>
    </row>
    <row r="57" spans="2:4">
      <c r="B57" s="672">
        <v>43943</v>
      </c>
      <c r="C57" s="99">
        <v>6.9768549691239471E-3</v>
      </c>
      <c r="D57" s="99">
        <v>0</v>
      </c>
    </row>
    <row r="58" spans="2:4">
      <c r="B58" s="672">
        <v>43944</v>
      </c>
      <c r="C58" s="99">
        <v>7.8468958474472994E-3</v>
      </c>
      <c r="D58" s="99">
        <v>0</v>
      </c>
    </row>
    <row r="59" spans="2:4">
      <c r="B59" s="672">
        <v>43945</v>
      </c>
      <c r="C59" s="99">
        <v>7.6377206664451688E-3</v>
      </c>
      <c r="D59" s="99">
        <v>0</v>
      </c>
    </row>
    <row r="60" spans="2:4">
      <c r="B60" s="672">
        <v>43948</v>
      </c>
      <c r="C60" s="99">
        <v>8.1959765234320674E-3</v>
      </c>
      <c r="D60" s="99">
        <v>0</v>
      </c>
    </row>
    <row r="61" spans="2:4">
      <c r="B61" s="672">
        <v>43949</v>
      </c>
      <c r="C61" s="99">
        <v>8.1491627439077858E-3</v>
      </c>
      <c r="D61" s="99">
        <v>0</v>
      </c>
    </row>
    <row r="62" spans="2:4">
      <c r="B62" s="672">
        <v>43950</v>
      </c>
      <c r="C62" s="99">
        <v>7.9747256491539999E-3</v>
      </c>
      <c r="D62" s="99">
        <v>0</v>
      </c>
    </row>
    <row r="63" spans="2:4">
      <c r="B63" s="672">
        <v>43951</v>
      </c>
      <c r="C63" s="99">
        <v>7.5925234836344913E-3</v>
      </c>
      <c r="D63" s="99">
        <v>0</v>
      </c>
    </row>
    <row r="64" spans="2:4">
      <c r="B64" s="672">
        <v>43955</v>
      </c>
      <c r="C64" s="99">
        <v>7.5927966331925684E-3</v>
      </c>
      <c r="D64" s="99">
        <v>0</v>
      </c>
    </row>
    <row r="65" spans="2:4">
      <c r="B65" s="672">
        <v>43956</v>
      </c>
      <c r="C65" s="99">
        <v>7.0234258345882629E-3</v>
      </c>
      <c r="D65" s="99">
        <v>0</v>
      </c>
    </row>
    <row r="66" spans="2:4">
      <c r="B66" s="672">
        <v>43957</v>
      </c>
      <c r="C66" s="99">
        <v>6.7907237331364702E-3</v>
      </c>
      <c r="D66" s="99">
        <v>0</v>
      </c>
    </row>
    <row r="67" spans="2:4">
      <c r="B67" s="672">
        <v>43958</v>
      </c>
      <c r="C67" s="99">
        <v>6.7799522418494984E-3</v>
      </c>
      <c r="D67" s="99">
        <v>0</v>
      </c>
    </row>
    <row r="68" spans="2:4">
      <c r="B68" s="672">
        <v>43959</v>
      </c>
      <c r="C68" s="99">
        <v>6.6689489843744119E-3</v>
      </c>
      <c r="D68" s="99">
        <v>9.7435883242058598E-5</v>
      </c>
    </row>
    <row r="69" spans="2:4">
      <c r="B69" s="672">
        <v>43962</v>
      </c>
      <c r="C69" s="99">
        <v>6.6622979414286392E-3</v>
      </c>
      <c r="D69" s="99">
        <v>1.3430609648115062E-4</v>
      </c>
    </row>
    <row r="70" spans="2:4">
      <c r="B70" s="672">
        <v>43963</v>
      </c>
      <c r="C70" s="99">
        <v>6.6015113952848162E-3</v>
      </c>
      <c r="D70" s="99">
        <v>1.6010349348634527E-4</v>
      </c>
    </row>
    <row r="71" spans="2:4">
      <c r="B71" s="672">
        <v>43964</v>
      </c>
      <c r="C71" s="99">
        <v>6.9451321441942552E-3</v>
      </c>
      <c r="D71" s="99">
        <v>1.7966289145715167E-4</v>
      </c>
    </row>
    <row r="72" spans="2:4">
      <c r="B72" s="672">
        <v>43965</v>
      </c>
      <c r="C72" s="99">
        <v>6.8811898051923366E-3</v>
      </c>
      <c r="D72" s="99">
        <v>1.948717664841172E-4</v>
      </c>
    </row>
    <row r="73" spans="2:4">
      <c r="B73" s="672">
        <v>43966</v>
      </c>
      <c r="C73" s="99">
        <v>6.9030473799709295E-3</v>
      </c>
      <c r="D73" s="99">
        <v>2.0669272131408097E-4</v>
      </c>
    </row>
    <row r="74" spans="2:4">
      <c r="B74" s="672">
        <v>43969</v>
      </c>
      <c r="C74" s="99">
        <v>6.165192523188332E-3</v>
      </c>
      <c r="D74" s="99">
        <v>2.1568352181259551E-4</v>
      </c>
    </row>
    <row r="75" spans="2:4">
      <c r="B75" s="672">
        <v>43970</v>
      </c>
      <c r="C75" s="99">
        <v>6.1652226876839833E-3</v>
      </c>
      <c r="D75" s="99">
        <v>2.2218799919084827E-4</v>
      </c>
    </row>
    <row r="76" spans="2:4">
      <c r="B76" s="672">
        <v>43971</v>
      </c>
      <c r="C76" s="99">
        <v>6.0635583751706837E-3</v>
      </c>
      <c r="D76" s="99">
        <v>2.2642053187170197E-4</v>
      </c>
    </row>
    <row r="77" spans="2:4">
      <c r="B77" s="672">
        <v>43972</v>
      </c>
      <c r="C77" s="99">
        <v>6.0764927599712051E-3</v>
      </c>
      <c r="D77" s="99">
        <v>2.2850740116543361E-4</v>
      </c>
    </row>
    <row r="78" spans="2:4">
      <c r="B78" s="672">
        <v>43973</v>
      </c>
      <c r="C78" s="99">
        <v>6.0124496002801507E-3</v>
      </c>
      <c r="D78" s="99">
        <v>2.2850740116543361E-4</v>
      </c>
    </row>
    <row r="79" spans="2:4">
      <c r="B79" s="672">
        <v>43976</v>
      </c>
      <c r="C79" s="99">
        <v>4.5131403905040134E-3</v>
      </c>
      <c r="D79" s="99">
        <v>2.2642053187170194E-4</v>
      </c>
    </row>
    <row r="80" spans="2:4">
      <c r="B80" s="672">
        <v>43977</v>
      </c>
      <c r="C80" s="99">
        <v>4.7917963873541809E-3</v>
      </c>
      <c r="D80" s="99">
        <v>2.2218799919084827E-4</v>
      </c>
    </row>
    <row r="81" spans="2:4">
      <c r="B81" s="672">
        <v>43978</v>
      </c>
      <c r="C81" s="99">
        <v>3.6577183782468352E-3</v>
      </c>
      <c r="D81" s="99">
        <v>2.1568352181259556E-4</v>
      </c>
    </row>
    <row r="82" spans="2:4">
      <c r="B82" s="672">
        <v>43979</v>
      </c>
      <c r="C82" s="99">
        <v>3.7106784379701864E-3</v>
      </c>
      <c r="D82" s="99">
        <v>2.0669272131408097E-4</v>
      </c>
    </row>
    <row r="83" spans="2:4">
      <c r="B83" s="672">
        <v>43980</v>
      </c>
      <c r="C83" s="99">
        <v>3.5096203181159591E-3</v>
      </c>
      <c r="D83" s="99">
        <v>1.9487176648411709E-4</v>
      </c>
    </row>
    <row r="84" spans="2:4">
      <c r="B84" s="672">
        <v>43983</v>
      </c>
      <c r="C84" s="99">
        <v>3.5306849337242039E-3</v>
      </c>
      <c r="D84" s="99">
        <v>1.7966289145715178E-4</v>
      </c>
    </row>
    <row r="85" spans="2:4">
      <c r="B85" s="672">
        <v>43984</v>
      </c>
      <c r="C85" s="99">
        <v>3.442954588119519E-3</v>
      </c>
      <c r="D85" s="99">
        <v>1.6010349348634522E-4</v>
      </c>
    </row>
    <row r="86" spans="2:4">
      <c r="B86" s="672">
        <v>43985</v>
      </c>
      <c r="C86" s="99">
        <v>3.4944659578017546E-3</v>
      </c>
      <c r="D86" s="99">
        <v>1.3430609648115059E-4</v>
      </c>
    </row>
    <row r="87" spans="2:4">
      <c r="B87" s="672">
        <v>43986</v>
      </c>
      <c r="C87" s="99">
        <v>3.7568266675731782E-3</v>
      </c>
      <c r="D87" s="99">
        <v>9.7435883242058598E-5</v>
      </c>
    </row>
    <row r="88" spans="2:4">
      <c r="B88" s="672">
        <v>43987</v>
      </c>
      <c r="C88" s="99">
        <v>3.7984482053383963E-3</v>
      </c>
      <c r="D88" s="99">
        <v>0</v>
      </c>
    </row>
    <row r="89" spans="2:4">
      <c r="B89" s="672">
        <v>43990</v>
      </c>
      <c r="C89" s="99">
        <v>3.775363087360502E-3</v>
      </c>
      <c r="D89" s="99">
        <v>0</v>
      </c>
    </row>
    <row r="90" spans="2:4">
      <c r="B90" s="672">
        <v>43991</v>
      </c>
      <c r="C90" s="99">
        <v>3.9237168561669818E-3</v>
      </c>
      <c r="D90" s="99">
        <v>0</v>
      </c>
    </row>
    <row r="91" spans="2:4">
      <c r="B91" s="672">
        <v>43992</v>
      </c>
      <c r="C91" s="99">
        <v>3.9521039048922048E-3</v>
      </c>
      <c r="D91" s="99">
        <v>0</v>
      </c>
    </row>
    <row r="92" spans="2:4">
      <c r="B92" s="672">
        <v>43994</v>
      </c>
      <c r="C92" s="99">
        <v>3.4158090637359728E-3</v>
      </c>
      <c r="D92" s="99">
        <v>0</v>
      </c>
    </row>
    <row r="93" spans="2:4">
      <c r="B93" s="672">
        <v>43997</v>
      </c>
      <c r="C93" s="99">
        <v>4.1075064832626898E-3</v>
      </c>
      <c r="D93" s="99">
        <v>0</v>
      </c>
    </row>
    <row r="94" spans="2:4">
      <c r="B94" s="672">
        <v>43998</v>
      </c>
      <c r="C94" s="99">
        <v>4.0953284886582775E-3</v>
      </c>
      <c r="D94" s="99">
        <v>0</v>
      </c>
    </row>
    <row r="95" spans="2:4">
      <c r="B95" s="672">
        <v>43999</v>
      </c>
      <c r="C95" s="99">
        <v>3.8790258006764109E-3</v>
      </c>
      <c r="D95" s="99">
        <v>0</v>
      </c>
    </row>
    <row r="96" spans="2:4">
      <c r="B96" s="672">
        <v>44000</v>
      </c>
      <c r="C96" s="99">
        <v>3.9878146326211292E-3</v>
      </c>
      <c r="D96" s="99">
        <v>0</v>
      </c>
    </row>
    <row r="97" spans="2:4">
      <c r="B97" s="672">
        <v>44001</v>
      </c>
      <c r="C97" s="99">
        <v>3.8556209258549827E-3</v>
      </c>
      <c r="D97" s="99">
        <v>9.8145822441025564E-5</v>
      </c>
    </row>
    <row r="98" spans="2:4">
      <c r="B98" s="672">
        <v>44004</v>
      </c>
      <c r="C98" s="99">
        <v>3.9146515830426288E-3</v>
      </c>
      <c r="D98" s="99">
        <v>1.3528468013410867E-4</v>
      </c>
    </row>
    <row r="99" spans="2:4">
      <c r="B99" s="672">
        <v>44005</v>
      </c>
      <c r="C99" s="99">
        <v>3.8674127171095187E-3</v>
      </c>
      <c r="D99" s="99">
        <v>1.6127004262753934E-4</v>
      </c>
    </row>
    <row r="100" spans="2:4">
      <c r="B100" s="672">
        <v>44006</v>
      </c>
      <c r="C100" s="99">
        <v>3.8582957808836037E-3</v>
      </c>
      <c r="D100" s="99">
        <v>1.8097195465852182E-4</v>
      </c>
    </row>
    <row r="101" spans="2:4">
      <c r="B101" s="672">
        <v>44007</v>
      </c>
      <c r="C101" s="99">
        <v>4.0696849503569395E-3</v>
      </c>
      <c r="D101" s="99">
        <v>1.9629164488205113E-4</v>
      </c>
    </row>
    <row r="102" spans="2:4">
      <c r="B102" s="672">
        <v>44008</v>
      </c>
      <c r="C102" s="99">
        <v>4.1470563502111748E-3</v>
      </c>
      <c r="D102" s="99">
        <v>2.0819872977954004E-4</v>
      </c>
    </row>
    <row r="103" spans="2:4">
      <c r="B103" s="672">
        <v>44011</v>
      </c>
      <c r="C103" s="99">
        <v>4.4324558343827244E-3</v>
      </c>
      <c r="D103" s="99">
        <v>2.1725503922087532E-4</v>
      </c>
    </row>
    <row r="104" spans="2:4">
      <c r="B104" s="672">
        <v>44012</v>
      </c>
      <c r="C104" s="99">
        <v>4.4584389414058043E-3</v>
      </c>
      <c r="D104" s="99">
        <v>2.2380690964680171E-4</v>
      </c>
    </row>
    <row r="105" spans="2:4">
      <c r="B105" s="672">
        <v>44013</v>
      </c>
      <c r="C105" s="99">
        <v>4.4211651334885357E-3</v>
      </c>
      <c r="D105" s="99">
        <v>2.2807028148835335E-4</v>
      </c>
    </row>
    <row r="106" spans="2:4">
      <c r="B106" s="672">
        <v>44014</v>
      </c>
      <c r="C106" s="99">
        <v>4.4713902835363329E-3</v>
      </c>
      <c r="D106" s="99">
        <v>2.3017235616910916E-4</v>
      </c>
    </row>
    <row r="107" spans="2:4">
      <c r="B107" s="672">
        <v>44015</v>
      </c>
      <c r="C107" s="99">
        <v>4.3740027562088092E-3</v>
      </c>
      <c r="D107" s="99">
        <v>2.3017235616910913E-4</v>
      </c>
    </row>
    <row r="108" spans="2:4">
      <c r="B108" s="672">
        <v>44018</v>
      </c>
      <c r="C108" s="99">
        <v>4.190304792027138E-3</v>
      </c>
      <c r="D108" s="99">
        <v>2.280702814883533E-4</v>
      </c>
    </row>
    <row r="109" spans="2:4">
      <c r="B109" s="672">
        <v>44019</v>
      </c>
      <c r="C109" s="99">
        <v>4.3974688598247174E-3</v>
      </c>
      <c r="D109" s="99">
        <v>2.2380690964680174E-4</v>
      </c>
    </row>
    <row r="110" spans="2:4">
      <c r="B110" s="672">
        <v>44020</v>
      </c>
      <c r="C110" s="99">
        <v>4.6323511582852372E-3</v>
      </c>
      <c r="D110" s="99">
        <v>2.1725503922087532E-4</v>
      </c>
    </row>
    <row r="111" spans="2:4">
      <c r="B111" s="672">
        <v>44021</v>
      </c>
      <c r="C111" s="99">
        <v>4.6580736009760948E-3</v>
      </c>
      <c r="D111" s="99">
        <v>2.0819872977954009E-4</v>
      </c>
    </row>
    <row r="112" spans="2:4">
      <c r="B112" s="672">
        <v>44022</v>
      </c>
      <c r="C112" s="99">
        <v>4.6377267523299206E-3</v>
      </c>
      <c r="D112" s="99">
        <v>1.9629164488205118E-4</v>
      </c>
    </row>
    <row r="113" spans="2:4">
      <c r="B113" s="672">
        <v>44025</v>
      </c>
      <c r="C113" s="99">
        <v>4.6363055524417211E-3</v>
      </c>
      <c r="D113" s="99">
        <v>1.8097195465852187E-4</v>
      </c>
    </row>
    <row r="114" spans="2:4">
      <c r="B114" s="672">
        <v>44026</v>
      </c>
      <c r="C114" s="99">
        <v>4.2983985248554136E-3</v>
      </c>
      <c r="D114" s="99">
        <v>1.6127004262753936E-4</v>
      </c>
    </row>
    <row r="115" spans="2:4">
      <c r="B115" s="672">
        <v>44027</v>
      </c>
      <c r="C115" s="99">
        <v>4.4360605099394938E-3</v>
      </c>
      <c r="D115" s="99">
        <v>1.3528468013410862E-4</v>
      </c>
    </row>
    <row r="116" spans="2:4">
      <c r="B116" s="672">
        <v>44028</v>
      </c>
      <c r="C116" s="99">
        <v>4.5518657960520008E-3</v>
      </c>
      <c r="D116" s="99">
        <v>9.8145822441025578E-5</v>
      </c>
    </row>
    <row r="117" spans="2:4">
      <c r="B117" s="672">
        <v>44029</v>
      </c>
      <c r="C117" s="99">
        <v>4.7853965671345935E-3</v>
      </c>
      <c r="D117" s="99">
        <v>0</v>
      </c>
    </row>
    <row r="118" spans="2:4">
      <c r="B118" s="672">
        <v>44032</v>
      </c>
      <c r="C118" s="99">
        <v>5.0624502174095197E-3</v>
      </c>
      <c r="D118" s="99">
        <v>0</v>
      </c>
    </row>
    <row r="119" spans="2:4">
      <c r="B119" s="672">
        <v>44033</v>
      </c>
      <c r="C119" s="99">
        <v>5.0422762515149972E-3</v>
      </c>
      <c r="D119" s="99">
        <v>0</v>
      </c>
    </row>
    <row r="120" spans="2:4">
      <c r="B120" s="672">
        <v>44034</v>
      </c>
      <c r="C120" s="99">
        <v>5.0430815089660989E-3</v>
      </c>
      <c r="D120" s="99">
        <v>0</v>
      </c>
    </row>
    <row r="121" spans="2:4">
      <c r="B121" s="672">
        <v>44035</v>
      </c>
      <c r="C121" s="99">
        <v>5.0379580807096095E-3</v>
      </c>
      <c r="D121" s="99">
        <v>0</v>
      </c>
    </row>
    <row r="122" spans="2:4">
      <c r="B122" s="672">
        <v>44036</v>
      </c>
      <c r="C122" s="99">
        <v>5.0700331244929453E-3</v>
      </c>
      <c r="D122" s="99">
        <v>0</v>
      </c>
    </row>
    <row r="123" spans="2:4">
      <c r="B123" s="672">
        <v>44039</v>
      </c>
      <c r="C123" s="99">
        <v>5.0000075201686615E-3</v>
      </c>
      <c r="D123" s="99">
        <v>0</v>
      </c>
    </row>
    <row r="124" spans="2:4">
      <c r="B124" s="672">
        <v>44040</v>
      </c>
      <c r="C124" s="99">
        <v>4.9593316441594532E-3</v>
      </c>
      <c r="D124" s="99">
        <v>0</v>
      </c>
    </row>
    <row r="125" spans="2:4">
      <c r="B125" s="672">
        <v>44041</v>
      </c>
      <c r="C125" s="99">
        <v>5.0203817351946664E-3</v>
      </c>
      <c r="D125" s="99">
        <v>0</v>
      </c>
    </row>
    <row r="126" spans="2:4">
      <c r="B126" s="672">
        <v>44042</v>
      </c>
      <c r="C126" s="99">
        <v>5.1054374218969002E-3</v>
      </c>
      <c r="D126" s="99">
        <v>0</v>
      </c>
    </row>
    <row r="127" spans="2:4">
      <c r="B127" s="672">
        <v>44043</v>
      </c>
      <c r="C127" s="99">
        <v>5.091968573633766E-3</v>
      </c>
      <c r="D127" s="99">
        <v>0</v>
      </c>
    </row>
    <row r="128" spans="2:4">
      <c r="B128" s="672">
        <v>44046</v>
      </c>
      <c r="C128" s="99">
        <v>6.0722307309997213E-3</v>
      </c>
      <c r="D128" s="99">
        <v>0</v>
      </c>
    </row>
    <row r="129" spans="2:4">
      <c r="B129" s="672">
        <v>44047</v>
      </c>
      <c r="C129" s="99">
        <v>5.9917473152242134E-3</v>
      </c>
      <c r="D129" s="99">
        <v>0</v>
      </c>
    </row>
    <row r="130" spans="2:4">
      <c r="B130" s="672">
        <v>44048</v>
      </c>
      <c r="C130" s="99">
        <v>5.846757880000818E-3</v>
      </c>
      <c r="D130" s="99">
        <v>0</v>
      </c>
    </row>
    <row r="131" spans="2:4">
      <c r="B131" s="672">
        <v>44049</v>
      </c>
      <c r="C131" s="99">
        <v>6.0327000325341345E-3</v>
      </c>
      <c r="D131" s="99">
        <v>0</v>
      </c>
    </row>
    <row r="132" spans="2:4">
      <c r="B132" s="672">
        <v>44050</v>
      </c>
      <c r="C132" s="99">
        <v>5.9245085380626979E-3</v>
      </c>
      <c r="D132" s="99">
        <v>3.287483668000706E-5</v>
      </c>
    </row>
    <row r="133" spans="2:4">
      <c r="B133" s="672">
        <v>44053</v>
      </c>
      <c r="C133" s="99">
        <v>6.0923239158626966E-3</v>
      </c>
      <c r="D133" s="99">
        <v>4.5314835151422119E-5</v>
      </c>
    </row>
    <row r="134" spans="2:4">
      <c r="B134" s="672">
        <v>44054</v>
      </c>
      <c r="C134" s="99">
        <v>6.0558299784851831E-3</v>
      </c>
      <c r="D134" s="99">
        <v>5.4018868871814331E-5</v>
      </c>
    </row>
    <row r="135" spans="2:4">
      <c r="B135" s="672">
        <v>44055</v>
      </c>
      <c r="C135" s="99">
        <v>6.2847609197874271E-3</v>
      </c>
      <c r="D135" s="99">
        <v>6.0618203659513598E-5</v>
      </c>
    </row>
    <row r="136" spans="2:4">
      <c r="B136" s="672">
        <v>44056</v>
      </c>
      <c r="C136" s="99">
        <v>6.1641916775566413E-3</v>
      </c>
      <c r="D136" s="99">
        <v>6.574967336001412E-5</v>
      </c>
    </row>
    <row r="137" spans="2:4">
      <c r="B137" s="672">
        <v>44057</v>
      </c>
      <c r="C137" s="99">
        <v>6.042890103771785E-3</v>
      </c>
      <c r="D137" s="99">
        <v>6.9738059840499704E-5</v>
      </c>
    </row>
    <row r="138" spans="2:4">
      <c r="B138" s="672">
        <v>44060</v>
      </c>
      <c r="C138" s="99">
        <v>5.8909931062694426E-3</v>
      </c>
      <c r="D138" s="99">
        <v>7.2771553130409231E-5</v>
      </c>
    </row>
    <row r="139" spans="2:4">
      <c r="B139" s="672">
        <v>44061</v>
      </c>
      <c r="C139" s="99">
        <v>5.5807753719089572E-3</v>
      </c>
      <c r="D139" s="99">
        <v>7.4966161773383575E-5</v>
      </c>
    </row>
    <row r="140" spans="2:4">
      <c r="B140" s="672">
        <v>44062</v>
      </c>
      <c r="C140" s="99">
        <v>5.8676661448626268E-3</v>
      </c>
      <c r="D140" s="99">
        <v>7.6394216982573633E-5</v>
      </c>
    </row>
    <row r="141" spans="2:4">
      <c r="B141" s="672">
        <v>44063</v>
      </c>
      <c r="C141" s="99">
        <v>6.1543103016717306E-3</v>
      </c>
      <c r="D141" s="99">
        <v>7.7098326032763219E-5</v>
      </c>
    </row>
    <row r="142" spans="2:4">
      <c r="B142" s="672">
        <v>44064</v>
      </c>
      <c r="C142" s="99">
        <v>6.1435058449138278E-3</v>
      </c>
      <c r="D142" s="99">
        <v>7.7098326032763232E-5</v>
      </c>
    </row>
    <row r="143" spans="2:4">
      <c r="B143" s="672">
        <v>44067</v>
      </c>
      <c r="C143" s="99">
        <v>5.9650296994449318E-3</v>
      </c>
      <c r="D143" s="99">
        <v>7.6394216982573633E-5</v>
      </c>
    </row>
    <row r="144" spans="2:4">
      <c r="B144" s="672">
        <v>44068</v>
      </c>
      <c r="C144" s="99">
        <v>5.9705113628104305E-3</v>
      </c>
      <c r="D144" s="99">
        <v>7.4966161773383548E-5</v>
      </c>
    </row>
    <row r="145" spans="2:4">
      <c r="B145" s="672">
        <v>44069</v>
      </c>
      <c r="C145" s="99">
        <v>5.5778163734885918E-3</v>
      </c>
      <c r="D145" s="99">
        <v>7.2771553130409204E-5</v>
      </c>
    </row>
    <row r="146" spans="2:4">
      <c r="B146" s="672">
        <v>44070</v>
      </c>
      <c r="C146" s="99">
        <v>5.5921819154687294E-3</v>
      </c>
      <c r="D146" s="99">
        <v>6.9738059840499691E-5</v>
      </c>
    </row>
    <row r="147" spans="2:4">
      <c r="B147" s="672">
        <v>44071</v>
      </c>
      <c r="C147" s="99">
        <v>5.3724928996749261E-3</v>
      </c>
      <c r="D147" s="99">
        <v>6.574967336001412E-5</v>
      </c>
    </row>
    <row r="148" spans="2:4">
      <c r="B148" s="672">
        <v>44074</v>
      </c>
      <c r="C148" s="99">
        <v>5.6719511794756303E-3</v>
      </c>
      <c r="D148" s="99">
        <v>6.0618203659513639E-5</v>
      </c>
    </row>
    <row r="149" spans="2:4">
      <c r="B149" s="672">
        <v>44075</v>
      </c>
      <c r="C149" s="99">
        <v>5.1545268392230933E-3</v>
      </c>
      <c r="D149" s="99">
        <v>5.4018868871814331E-5</v>
      </c>
    </row>
    <row r="150" spans="2:4">
      <c r="B150" s="672">
        <v>44076</v>
      </c>
      <c r="C150" s="99">
        <v>5.279054865980232E-3</v>
      </c>
      <c r="D150" s="99">
        <v>4.5314835151422099E-5</v>
      </c>
    </row>
    <row r="151" spans="2:4">
      <c r="B151" s="672">
        <v>44077</v>
      </c>
      <c r="C151" s="99">
        <v>5.2697115317438866E-3</v>
      </c>
      <c r="D151" s="99">
        <v>3.287483668000708E-5</v>
      </c>
    </row>
    <row r="152" spans="2:4">
      <c r="B152" s="672">
        <v>44078</v>
      </c>
      <c r="C152" s="99">
        <v>5.1167106890912728E-3</v>
      </c>
      <c r="D152" s="99">
        <v>0</v>
      </c>
    </row>
    <row r="153" spans="2:4">
      <c r="B153" s="672">
        <v>44082</v>
      </c>
      <c r="C153" s="99">
        <v>5.1445341684356891E-3</v>
      </c>
      <c r="D153" s="99">
        <v>0</v>
      </c>
    </row>
    <row r="154" spans="2:4">
      <c r="B154" s="672">
        <v>44083</v>
      </c>
      <c r="C154" s="99">
        <v>5.3696977116458218E-3</v>
      </c>
      <c r="D154" s="99">
        <v>0</v>
      </c>
    </row>
    <row r="155" spans="2:4">
      <c r="B155" s="672">
        <v>44084</v>
      </c>
      <c r="C155" s="99">
        <v>5.7191572797333267E-3</v>
      </c>
      <c r="D155" s="99">
        <v>0</v>
      </c>
    </row>
    <row r="156" spans="2:4">
      <c r="B156" s="672">
        <v>44085</v>
      </c>
      <c r="C156" s="99">
        <v>5.600695509926595E-3</v>
      </c>
      <c r="D156" s="99">
        <v>0</v>
      </c>
    </row>
    <row r="157" spans="2:4">
      <c r="B157" s="672">
        <v>44088</v>
      </c>
      <c r="C157" s="99">
        <v>5.5670266561345001E-3</v>
      </c>
      <c r="D157" s="99">
        <v>0</v>
      </c>
    </row>
    <row r="158" spans="2:4">
      <c r="B158" s="672">
        <v>44089</v>
      </c>
      <c r="C158" s="99">
        <v>5.8380450612246842E-3</v>
      </c>
      <c r="D158" s="99">
        <v>0</v>
      </c>
    </row>
    <row r="159" spans="2:4">
      <c r="B159" s="672">
        <v>44090</v>
      </c>
      <c r="C159" s="99">
        <v>5.7929611619629518E-3</v>
      </c>
      <c r="D159" s="99">
        <v>0</v>
      </c>
    </row>
    <row r="160" spans="2:4">
      <c r="B160" s="672">
        <v>44091</v>
      </c>
      <c r="C160" s="99">
        <v>5.8557174883896264E-3</v>
      </c>
      <c r="D160" s="99">
        <v>0</v>
      </c>
    </row>
    <row r="161" spans="2:4">
      <c r="B161" s="672">
        <v>44092</v>
      </c>
      <c r="C161" s="99">
        <v>5.4357103551618382E-3</v>
      </c>
      <c r="D161" s="99">
        <v>0</v>
      </c>
    </row>
    <row r="162" spans="2:4">
      <c r="B162" s="672">
        <v>44095</v>
      </c>
      <c r="C162" s="99">
        <v>5.5008995278212911E-3</v>
      </c>
      <c r="D162" s="99">
        <v>0</v>
      </c>
    </row>
    <row r="163" spans="2:4">
      <c r="B163" s="672">
        <v>44096</v>
      </c>
      <c r="C163" s="99">
        <v>5.8362390308821658E-3</v>
      </c>
      <c r="D163" s="99">
        <v>0</v>
      </c>
    </row>
    <row r="164" spans="2:4">
      <c r="B164" s="672">
        <v>44097</v>
      </c>
      <c r="C164" s="99">
        <v>5.8581934282455877E-3</v>
      </c>
      <c r="D164" s="99">
        <v>0</v>
      </c>
    </row>
    <row r="165" spans="2:4">
      <c r="B165" s="672">
        <v>44098</v>
      </c>
      <c r="C165" s="99">
        <v>6.1565682256998489E-3</v>
      </c>
      <c r="D165" s="99">
        <v>0</v>
      </c>
    </row>
    <row r="166" spans="2:4">
      <c r="B166" s="672">
        <v>44099</v>
      </c>
      <c r="C166" s="99">
        <v>6.1423069185582982E-3</v>
      </c>
      <c r="D166" s="99">
        <v>0</v>
      </c>
    </row>
    <row r="167" spans="2:4">
      <c r="B167" s="672">
        <v>44102</v>
      </c>
      <c r="C167" s="99">
        <v>6.1463933005370284E-3</v>
      </c>
      <c r="D167" s="99">
        <v>0</v>
      </c>
    </row>
    <row r="168" spans="2:4">
      <c r="B168" s="672">
        <v>44103</v>
      </c>
      <c r="C168" s="99">
        <v>6.217060847444663E-3</v>
      </c>
      <c r="D168" s="99">
        <v>0</v>
      </c>
    </row>
    <row r="169" spans="2:4">
      <c r="B169" s="672">
        <v>44104</v>
      </c>
      <c r="C169" s="99">
        <v>5.8173223745449009E-3</v>
      </c>
      <c r="D169" s="99">
        <v>0</v>
      </c>
    </row>
    <row r="170" spans="2:4">
      <c r="B170" s="672">
        <v>44105</v>
      </c>
      <c r="C170" s="99">
        <v>5.7795982998087555E-3</v>
      </c>
      <c r="D170" s="99">
        <v>0</v>
      </c>
    </row>
    <row r="171" spans="2:4">
      <c r="B171" s="672">
        <v>44106</v>
      </c>
      <c r="C171" s="99">
        <v>5.5614908040568425E-3</v>
      </c>
      <c r="D171" s="99">
        <v>0</v>
      </c>
    </row>
    <row r="172" spans="2:4">
      <c r="B172" s="672">
        <v>44109</v>
      </c>
      <c r="C172" s="99">
        <v>5.6140133559122755E-3</v>
      </c>
      <c r="D172" s="99">
        <v>0</v>
      </c>
    </row>
    <row r="173" spans="2:4">
      <c r="B173" s="672">
        <v>44110</v>
      </c>
      <c r="C173" s="99">
        <v>5.4630947364872843E-3</v>
      </c>
      <c r="D173" s="99">
        <v>0</v>
      </c>
    </row>
    <row r="174" spans="2:4">
      <c r="B174" s="672">
        <v>44111</v>
      </c>
      <c r="C174" s="99">
        <v>5.388735815601957E-3</v>
      </c>
      <c r="D174" s="99">
        <v>0</v>
      </c>
    </row>
    <row r="175" spans="2:4">
      <c r="B175" s="672">
        <v>44112</v>
      </c>
      <c r="C175" s="99">
        <v>5.2050222935807076E-3</v>
      </c>
      <c r="D175" s="99">
        <v>0</v>
      </c>
    </row>
    <row r="176" spans="2:4">
      <c r="B176" s="672">
        <v>44113</v>
      </c>
      <c r="C176" s="99">
        <v>4.9761367576038641E-3</v>
      </c>
      <c r="D176" s="99">
        <v>0</v>
      </c>
    </row>
    <row r="177" spans="2:4">
      <c r="B177" s="672">
        <v>44117</v>
      </c>
      <c r="C177" s="99">
        <v>5.0627950983173414E-3</v>
      </c>
      <c r="D177" s="99">
        <v>0</v>
      </c>
    </row>
    <row r="178" spans="2:4">
      <c r="B178" s="672">
        <v>44118</v>
      </c>
      <c r="C178" s="99">
        <v>5.1121340694755511E-3</v>
      </c>
      <c r="D178" s="99">
        <v>0</v>
      </c>
    </row>
    <row r="179" spans="2:4">
      <c r="B179" s="672">
        <v>44119</v>
      </c>
      <c r="C179" s="99">
        <v>4.8368551458538769E-3</v>
      </c>
      <c r="D179" s="99">
        <v>0</v>
      </c>
    </row>
    <row r="180" spans="2:4">
      <c r="B180" s="672">
        <v>44120</v>
      </c>
      <c r="C180" s="99">
        <v>4.8316353496756868E-3</v>
      </c>
      <c r="D180" s="99">
        <v>0</v>
      </c>
    </row>
    <row r="181" spans="2:4">
      <c r="B181" s="672">
        <v>44123</v>
      </c>
      <c r="C181" s="99">
        <v>4.8031308495565693E-3</v>
      </c>
      <c r="D181" s="99">
        <v>0</v>
      </c>
    </row>
    <row r="182" spans="2:4">
      <c r="B182" s="672">
        <v>44124</v>
      </c>
      <c r="C182" s="99">
        <v>4.8043733399296224E-3</v>
      </c>
      <c r="D182" s="99">
        <v>0</v>
      </c>
    </row>
    <row r="183" spans="2:4">
      <c r="B183" s="672">
        <v>44125</v>
      </c>
      <c r="C183" s="99">
        <v>4.7161704367012858E-3</v>
      </c>
      <c r="D183" s="99">
        <v>0</v>
      </c>
    </row>
    <row r="184" spans="2:4">
      <c r="B184" s="672">
        <v>44126</v>
      </c>
      <c r="C184" s="99">
        <v>4.3614874407880422E-3</v>
      </c>
      <c r="D184" s="99">
        <v>0</v>
      </c>
    </row>
    <row r="185" spans="2:4">
      <c r="B185" s="672">
        <v>44127</v>
      </c>
      <c r="C185" s="99">
        <v>4.3575730374076143E-3</v>
      </c>
      <c r="D185" s="99">
        <v>0</v>
      </c>
    </row>
    <row r="186" spans="2:4">
      <c r="B186" s="672">
        <v>44130</v>
      </c>
      <c r="C186" s="99">
        <v>3.6604787366395172E-3</v>
      </c>
      <c r="D186" s="99">
        <v>0</v>
      </c>
    </row>
    <row r="187" spans="2:4">
      <c r="B187" s="672">
        <v>44131</v>
      </c>
      <c r="C187" s="99">
        <v>3.7899289104972745E-3</v>
      </c>
      <c r="D187" s="99">
        <v>0</v>
      </c>
    </row>
    <row r="188" spans="2:4">
      <c r="B188" s="672">
        <v>44132</v>
      </c>
      <c r="C188" s="99">
        <v>3.9343482777231039E-3</v>
      </c>
      <c r="D188" s="99">
        <v>0</v>
      </c>
    </row>
    <row r="189" spans="2:4">
      <c r="B189" s="672">
        <v>44133</v>
      </c>
      <c r="C189" s="99">
        <v>4.76247345296068E-3</v>
      </c>
      <c r="D189" s="99">
        <v>0</v>
      </c>
    </row>
    <row r="190" spans="2:4">
      <c r="B190" s="672">
        <v>44134</v>
      </c>
      <c r="C190" s="99">
        <v>4.8645351087438175E-3</v>
      </c>
      <c r="D190" s="99">
        <v>0</v>
      </c>
    </row>
    <row r="191" spans="2:4">
      <c r="B191" s="672">
        <v>44138</v>
      </c>
      <c r="C191" s="99">
        <v>4.9502207416478802E-3</v>
      </c>
      <c r="D191" s="99">
        <v>0</v>
      </c>
    </row>
    <row r="192" spans="2:4">
      <c r="B192" s="672">
        <v>44139</v>
      </c>
      <c r="C192" s="99">
        <v>5.5103000364265181E-3</v>
      </c>
      <c r="D192" s="99">
        <v>0</v>
      </c>
    </row>
    <row r="193" spans="2:4">
      <c r="B193" s="672">
        <v>44140</v>
      </c>
      <c r="C193" s="99">
        <v>5.3629818635555901E-3</v>
      </c>
      <c r="D193" s="99">
        <v>0</v>
      </c>
    </row>
    <row r="194" spans="2:4">
      <c r="B194" s="672">
        <v>44141</v>
      </c>
      <c r="C194" s="99">
        <v>6.1921805571928754E-3</v>
      </c>
      <c r="D194" s="99">
        <v>0</v>
      </c>
    </row>
    <row r="195" spans="2:4">
      <c r="B195" s="672">
        <v>44144</v>
      </c>
      <c r="C195" s="99">
        <v>6.0517814718525778E-3</v>
      </c>
      <c r="D195" s="99">
        <v>0</v>
      </c>
    </row>
    <row r="196" spans="2:4">
      <c r="B196" s="672">
        <v>44145</v>
      </c>
      <c r="C196" s="99">
        <v>6.0533516998539086E-3</v>
      </c>
      <c r="D196" s="99">
        <v>0</v>
      </c>
    </row>
    <row r="197" spans="2:4">
      <c r="B197" s="672">
        <v>44146</v>
      </c>
      <c r="C197" s="99">
        <v>6.0151877853754287E-3</v>
      </c>
      <c r="D197" s="99">
        <v>0</v>
      </c>
    </row>
    <row r="198" spans="2:4">
      <c r="B198" s="672">
        <v>44147</v>
      </c>
      <c r="C198" s="99">
        <v>5.9983260472855409E-3</v>
      </c>
      <c r="D198" s="99">
        <v>0</v>
      </c>
    </row>
    <row r="199" spans="2:4">
      <c r="B199" s="672">
        <v>44148</v>
      </c>
      <c r="C199" s="99">
        <v>6.5345780776877149E-3</v>
      </c>
      <c r="D199" s="99">
        <v>0</v>
      </c>
    </row>
    <row r="200" spans="2:4">
      <c r="B200" s="672">
        <v>44151</v>
      </c>
      <c r="C200" s="99">
        <v>6.5517265912354936E-3</v>
      </c>
      <c r="D200" s="99">
        <v>0</v>
      </c>
    </row>
    <row r="201" spans="2:4">
      <c r="B201" s="672">
        <v>44152</v>
      </c>
      <c r="C201" s="99">
        <v>6.5923657500667979E-3</v>
      </c>
      <c r="D201" s="99">
        <v>0</v>
      </c>
    </row>
    <row r="202" spans="2:4">
      <c r="B202" s="672">
        <v>44153</v>
      </c>
      <c r="C202" s="99">
        <v>6.620895563701208E-3</v>
      </c>
      <c r="D202" s="99">
        <v>0</v>
      </c>
    </row>
    <row r="203" spans="2:4">
      <c r="B203" s="672">
        <v>44154</v>
      </c>
      <c r="C203" s="99">
        <v>6.5927319484430343E-3</v>
      </c>
      <c r="D203" s="99">
        <v>0</v>
      </c>
    </row>
    <row r="204" spans="2:4">
      <c r="B204" s="672">
        <v>44155</v>
      </c>
      <c r="C204" s="99">
        <v>6.4844197471497361E-3</v>
      </c>
      <c r="D204" s="99">
        <v>0</v>
      </c>
    </row>
    <row r="205" spans="2:4">
      <c r="B205" s="672">
        <v>44158</v>
      </c>
      <c r="C205" s="99">
        <v>6.4099008993913614E-3</v>
      </c>
      <c r="D205" s="99">
        <v>0</v>
      </c>
    </row>
    <row r="206" spans="2:4">
      <c r="B206" s="672">
        <v>44159</v>
      </c>
      <c r="C206" s="99">
        <v>6.4795803651759793E-3</v>
      </c>
      <c r="D206" s="99">
        <v>0</v>
      </c>
    </row>
    <row r="207" spans="2:4">
      <c r="B207" s="672">
        <v>44160</v>
      </c>
      <c r="C207" s="99">
        <v>6.7027155065146945E-3</v>
      </c>
      <c r="D207" s="99">
        <v>0</v>
      </c>
    </row>
    <row r="208" spans="2:4">
      <c r="B208" s="672">
        <v>44161</v>
      </c>
      <c r="C208" s="99">
        <v>6.6158630686298644E-3</v>
      </c>
      <c r="D208" s="99">
        <v>0</v>
      </c>
    </row>
    <row r="209" spans="2:4">
      <c r="B209" s="672">
        <v>44162</v>
      </c>
      <c r="C209" s="99">
        <v>6.4794184209844511E-3</v>
      </c>
      <c r="D209" s="99">
        <v>0</v>
      </c>
    </row>
    <row r="210" spans="2:4">
      <c r="B210" s="672">
        <v>44165</v>
      </c>
      <c r="C210" s="99">
        <v>5.4958084743577445E-3</v>
      </c>
      <c r="D210" s="99">
        <v>0</v>
      </c>
    </row>
    <row r="211" spans="2:4">
      <c r="B211" s="672">
        <v>44166</v>
      </c>
      <c r="C211" s="99">
        <v>5.5209930281680678E-3</v>
      </c>
      <c r="D211" s="99">
        <v>0</v>
      </c>
    </row>
    <row r="212" spans="2:4">
      <c r="B212" s="672">
        <v>44167</v>
      </c>
      <c r="C212" s="99">
        <v>5.4153564162189149E-3</v>
      </c>
      <c r="D212" s="99">
        <v>0</v>
      </c>
    </row>
    <row r="213" spans="2:4">
      <c r="B213" s="672">
        <v>44168</v>
      </c>
      <c r="C213" s="99">
        <v>5.0709498243548812E-3</v>
      </c>
      <c r="D213" s="99">
        <v>0</v>
      </c>
    </row>
    <row r="214" spans="2:4">
      <c r="B214" s="672">
        <v>44169</v>
      </c>
      <c r="C214" s="99">
        <v>5.05527949506382E-3</v>
      </c>
      <c r="D214" s="99">
        <v>0</v>
      </c>
    </row>
    <row r="215" spans="2:4">
      <c r="B215" s="672">
        <v>44172</v>
      </c>
      <c r="C215" s="99">
        <v>4.3647203594286222E-3</v>
      </c>
      <c r="D215" s="99">
        <v>0</v>
      </c>
    </row>
    <row r="216" spans="2:4">
      <c r="B216" s="672">
        <v>44173</v>
      </c>
      <c r="C216" s="99">
        <v>4.4490301747651855E-3</v>
      </c>
      <c r="D216" s="99">
        <v>0</v>
      </c>
    </row>
    <row r="217" spans="2:4">
      <c r="B217" s="672">
        <v>44174</v>
      </c>
      <c r="C217" s="99">
        <v>4.4511951692872542E-3</v>
      </c>
      <c r="D217" s="99">
        <v>0</v>
      </c>
    </row>
    <row r="218" spans="2:4">
      <c r="B218" s="672">
        <v>44175</v>
      </c>
      <c r="C218" s="99">
        <v>4.5861354913129858E-3</v>
      </c>
      <c r="D218" s="99">
        <v>0</v>
      </c>
    </row>
    <row r="219" spans="2:4">
      <c r="B219" s="672">
        <v>44176</v>
      </c>
      <c r="C219" s="99">
        <v>4.7714631601406968E-3</v>
      </c>
      <c r="D219" s="99">
        <v>0</v>
      </c>
    </row>
    <row r="220" spans="2:4">
      <c r="B220" s="672">
        <v>44179</v>
      </c>
      <c r="C220" s="99">
        <v>3.8427912692166337E-3</v>
      </c>
      <c r="D220" s="99">
        <v>0</v>
      </c>
    </row>
    <row r="221" spans="2:4">
      <c r="B221" s="672">
        <v>44180</v>
      </c>
      <c r="C221" s="99">
        <v>3.8137542704186353E-3</v>
      </c>
      <c r="D221" s="99">
        <v>0</v>
      </c>
    </row>
    <row r="222" spans="2:4">
      <c r="B222" s="672">
        <v>44181</v>
      </c>
      <c r="C222" s="99">
        <v>4.126946702503716E-3</v>
      </c>
      <c r="D222" s="99">
        <v>0</v>
      </c>
    </row>
    <row r="223" spans="2:4">
      <c r="B223" s="672">
        <v>44182</v>
      </c>
      <c r="C223" s="99">
        <v>4.0278041920443408E-3</v>
      </c>
      <c r="D223" s="99">
        <v>0</v>
      </c>
    </row>
    <row r="224" spans="2:4">
      <c r="B224" s="672">
        <v>44183</v>
      </c>
      <c r="C224" s="99">
        <v>4.0674672119540662E-3</v>
      </c>
      <c r="D224" s="99">
        <v>0</v>
      </c>
    </row>
    <row r="225" spans="2:4">
      <c r="B225" s="672">
        <v>44186</v>
      </c>
      <c r="C225" s="99">
        <v>4.0820583434055709E-3</v>
      </c>
      <c r="D225" s="99">
        <v>0</v>
      </c>
    </row>
    <row r="226" spans="2:4">
      <c r="B226" s="672">
        <v>44187</v>
      </c>
      <c r="C226" s="99">
        <v>4.4279335289744929E-3</v>
      </c>
      <c r="D226" s="99">
        <v>0</v>
      </c>
    </row>
    <row r="227" spans="2:4">
      <c r="B227" s="672">
        <v>44188</v>
      </c>
      <c r="C227" s="99">
        <v>4.5251861727448467E-3</v>
      </c>
      <c r="D227" s="99">
        <v>0</v>
      </c>
    </row>
    <row r="228" spans="2:4">
      <c r="B228" s="672">
        <v>44189</v>
      </c>
      <c r="C228" s="99">
        <v>4.4171333505874464E-3</v>
      </c>
      <c r="D228" s="99">
        <v>0</v>
      </c>
    </row>
    <row r="229" spans="2:4">
      <c r="B229" s="672">
        <v>44193</v>
      </c>
      <c r="C229" s="99">
        <v>4.3772429200139365E-3</v>
      </c>
      <c r="D229" s="99">
        <v>0</v>
      </c>
    </row>
    <row r="230" spans="2:4">
      <c r="B230" s="672">
        <v>44194</v>
      </c>
      <c r="C230" s="99">
        <v>4.3863902117262082E-3</v>
      </c>
      <c r="D230" s="99">
        <v>0</v>
      </c>
    </row>
    <row r="231" spans="2:4">
      <c r="B231" s="672">
        <v>44195</v>
      </c>
      <c r="C231" s="99">
        <v>4.3741858140401929E-3</v>
      </c>
      <c r="D231" s="99">
        <v>0</v>
      </c>
    </row>
    <row r="232" spans="2:4">
      <c r="B232" s="672">
        <v>44196</v>
      </c>
      <c r="C232" s="99">
        <v>4.3598858260087189E-3</v>
      </c>
      <c r="D232" s="99">
        <v>0</v>
      </c>
    </row>
    <row r="233" spans="2:4">
      <c r="B233" s="672">
        <v>44200</v>
      </c>
      <c r="C233" s="99">
        <v>4.2462272933679549E-3</v>
      </c>
      <c r="D233" s="99">
        <v>0</v>
      </c>
    </row>
    <row r="234" spans="2:4">
      <c r="B234" s="672">
        <v>44201</v>
      </c>
      <c r="C234" s="99">
        <v>4.3863648157871958E-3</v>
      </c>
      <c r="D234" s="99">
        <v>0</v>
      </c>
    </row>
    <row r="235" spans="2:4">
      <c r="B235" s="672">
        <v>44202</v>
      </c>
      <c r="C235" s="99">
        <v>4.4275003159174346E-3</v>
      </c>
      <c r="D235" s="99">
        <v>0</v>
      </c>
    </row>
    <row r="236" spans="2:4">
      <c r="B236" s="672">
        <v>44203</v>
      </c>
      <c r="C236" s="99">
        <v>4.2687786461905177E-3</v>
      </c>
      <c r="D236" s="99">
        <v>0</v>
      </c>
    </row>
    <row r="237" spans="2:4">
      <c r="B237" s="672">
        <v>44204</v>
      </c>
      <c r="C237" s="99">
        <v>4.1660391658631668E-3</v>
      </c>
      <c r="D237" s="99">
        <v>0</v>
      </c>
    </row>
    <row r="238" spans="2:4">
      <c r="B238" s="672">
        <v>44207</v>
      </c>
      <c r="C238" s="99">
        <v>4.1934084651878856E-3</v>
      </c>
      <c r="D238" s="99">
        <v>0</v>
      </c>
    </row>
    <row r="239" spans="2:4">
      <c r="B239" s="672">
        <v>44208</v>
      </c>
      <c r="C239" s="99">
        <v>4.4495391243328936E-3</v>
      </c>
      <c r="D239" s="99">
        <v>0</v>
      </c>
    </row>
    <row r="240" spans="2:4">
      <c r="B240" s="672">
        <v>44209</v>
      </c>
      <c r="C240" s="99">
        <v>4.3366448761936321E-3</v>
      </c>
      <c r="D240" s="99">
        <v>0</v>
      </c>
    </row>
    <row r="241" spans="2:4">
      <c r="B241" s="672">
        <v>44210</v>
      </c>
      <c r="C241" s="99">
        <v>4.5612887688583166E-3</v>
      </c>
      <c r="D241" s="99">
        <v>0</v>
      </c>
    </row>
    <row r="242" spans="2:4">
      <c r="B242" s="672">
        <v>44211</v>
      </c>
      <c r="C242" s="99">
        <v>4.5542636758921402E-3</v>
      </c>
      <c r="D242" s="99">
        <v>0</v>
      </c>
    </row>
    <row r="243" spans="2:4">
      <c r="B243" s="672">
        <v>44214</v>
      </c>
      <c r="C243" s="99">
        <v>4.7068031999230155E-3</v>
      </c>
      <c r="D243" s="99">
        <v>0</v>
      </c>
    </row>
    <row r="244" spans="2:4">
      <c r="B244" s="672">
        <v>44215</v>
      </c>
      <c r="C244" s="99">
        <v>4.7155663683569595E-3</v>
      </c>
      <c r="D244" s="99">
        <v>0</v>
      </c>
    </row>
    <row r="245" spans="2:4">
      <c r="B245" s="672">
        <v>44216</v>
      </c>
      <c r="C245" s="99">
        <v>4.5418242265121327E-3</v>
      </c>
      <c r="D245" s="99">
        <v>0</v>
      </c>
    </row>
    <row r="246" spans="2:4">
      <c r="B246" s="672">
        <v>44217</v>
      </c>
      <c r="C246" s="99">
        <v>4.6531151471228367E-3</v>
      </c>
      <c r="D246" s="99">
        <v>0</v>
      </c>
    </row>
    <row r="247" spans="2:4">
      <c r="B247" s="672">
        <v>44218</v>
      </c>
      <c r="C247" s="99">
        <v>4.5395140295561662E-3</v>
      </c>
      <c r="D247" s="99">
        <v>0</v>
      </c>
    </row>
    <row r="248" spans="2:4">
      <c r="B248" s="672">
        <v>44221</v>
      </c>
      <c r="C248" s="99">
        <v>4.8348911288414349E-3</v>
      </c>
      <c r="D248" s="99">
        <v>0</v>
      </c>
    </row>
    <row r="249" spans="2:4">
      <c r="B249" s="672">
        <v>44222</v>
      </c>
      <c r="C249" s="99">
        <v>4.5994886047660685E-3</v>
      </c>
      <c r="D249" s="99">
        <v>0</v>
      </c>
    </row>
    <row r="250" spans="2:4">
      <c r="B250" s="672">
        <v>44223</v>
      </c>
      <c r="C250" s="99">
        <v>4.6884429330954361E-3</v>
      </c>
      <c r="D250" s="99">
        <v>0</v>
      </c>
    </row>
    <row r="251" spans="2:4">
      <c r="B251" s="672">
        <v>44224</v>
      </c>
      <c r="C251" s="99">
        <v>5.2919170532362341E-3</v>
      </c>
      <c r="D251" s="99">
        <v>0</v>
      </c>
    </row>
    <row r="252" spans="2:4">
      <c r="B252" s="672">
        <v>44225</v>
      </c>
      <c r="C252" s="99">
        <v>5.5374164294721435E-3</v>
      </c>
      <c r="D252" s="99">
        <v>0</v>
      </c>
    </row>
    <row r="253" spans="2:4">
      <c r="B253" s="672">
        <v>44228</v>
      </c>
      <c r="C253" s="99">
        <v>6.0362816664204441E-3</v>
      </c>
      <c r="D253" s="99">
        <v>0</v>
      </c>
    </row>
    <row r="254" spans="2:4">
      <c r="B254" s="672">
        <v>44229</v>
      </c>
      <c r="C254" s="99">
        <v>7.2622551495169288E-3</v>
      </c>
      <c r="D254" s="99">
        <v>0</v>
      </c>
    </row>
    <row r="255" spans="2:4">
      <c r="B255" s="672">
        <v>44230</v>
      </c>
      <c r="C255" s="99">
        <v>7.6343624013529617E-3</v>
      </c>
      <c r="D255" s="99">
        <v>0</v>
      </c>
    </row>
    <row r="256" spans="2:4">
      <c r="B256" s="672">
        <v>44231</v>
      </c>
      <c r="C256" s="99">
        <v>7.7713146893129345E-3</v>
      </c>
      <c r="D256" s="99">
        <v>0</v>
      </c>
    </row>
    <row r="257" spans="2:4">
      <c r="B257" s="672">
        <v>44232</v>
      </c>
      <c r="C257" s="99">
        <v>7.8180135258410135E-3</v>
      </c>
      <c r="D257" s="99">
        <v>0</v>
      </c>
    </row>
    <row r="258" spans="2:4">
      <c r="B258" s="672">
        <v>44235</v>
      </c>
      <c r="C258" s="99">
        <v>8.0428846239880072E-3</v>
      </c>
      <c r="D258" s="99">
        <v>0</v>
      </c>
    </row>
    <row r="259" spans="2:4">
      <c r="B259" s="672">
        <v>44236</v>
      </c>
      <c r="C259" s="99">
        <v>7.9918713638655429E-3</v>
      </c>
      <c r="D259" s="99">
        <v>0</v>
      </c>
    </row>
    <row r="260" spans="2:4">
      <c r="B260" s="672">
        <v>44237</v>
      </c>
      <c r="C260" s="99">
        <v>7.8262681826916005E-3</v>
      </c>
      <c r="D260" s="99">
        <v>0</v>
      </c>
    </row>
    <row r="261" spans="2:4">
      <c r="B261" s="672">
        <v>44238</v>
      </c>
      <c r="C261" s="99">
        <v>7.9159280345585774E-3</v>
      </c>
      <c r="D261" s="99">
        <v>0</v>
      </c>
    </row>
    <row r="262" spans="2:4">
      <c r="B262" s="672">
        <v>44239</v>
      </c>
      <c r="C262" s="99">
        <v>8.0068648085347607E-3</v>
      </c>
      <c r="D262" s="99">
        <v>0</v>
      </c>
    </row>
    <row r="263" spans="2:4">
      <c r="B263" s="672">
        <v>44244</v>
      </c>
      <c r="C263" s="99">
        <v>8.0747887782672296E-3</v>
      </c>
      <c r="D263" s="99">
        <v>0</v>
      </c>
    </row>
    <row r="264" spans="2:4">
      <c r="B264" s="672">
        <v>44245</v>
      </c>
      <c r="C264" s="99">
        <v>7.9658469768473204E-3</v>
      </c>
      <c r="D264" s="99">
        <v>0</v>
      </c>
    </row>
    <row r="265" spans="2:4">
      <c r="B265" s="672">
        <v>44246</v>
      </c>
      <c r="C265" s="99">
        <v>8.0165663274212838E-3</v>
      </c>
      <c r="D265" s="99">
        <v>0</v>
      </c>
    </row>
    <row r="266" spans="2:4">
      <c r="B266" s="672">
        <v>44249</v>
      </c>
      <c r="C266" s="99">
        <v>8.0459902069718557E-3</v>
      </c>
      <c r="D266" s="99">
        <v>0</v>
      </c>
    </row>
    <row r="267" spans="2:4">
      <c r="B267" s="672">
        <v>44250</v>
      </c>
      <c r="C267" s="99">
        <v>8.5230021028819321E-3</v>
      </c>
      <c r="D267" s="99">
        <v>0</v>
      </c>
    </row>
    <row r="268" spans="2:4">
      <c r="B268" s="672">
        <v>44251</v>
      </c>
      <c r="C268" s="99">
        <v>8.4935190177999106E-3</v>
      </c>
      <c r="D268" s="99">
        <v>0</v>
      </c>
    </row>
    <row r="269" spans="2:4">
      <c r="B269" s="672">
        <v>44252</v>
      </c>
      <c r="C269" s="99">
        <v>8.3614338683789587E-3</v>
      </c>
      <c r="D269" s="99">
        <v>0</v>
      </c>
    </row>
    <row r="270" spans="2:4">
      <c r="B270" s="672">
        <v>44253</v>
      </c>
      <c r="C270" s="99">
        <v>9.156497211226999E-3</v>
      </c>
      <c r="D270" s="99">
        <v>0</v>
      </c>
    </row>
    <row r="271" spans="2:4">
      <c r="B271" s="672">
        <v>44256</v>
      </c>
      <c r="C271" s="99">
        <v>9.8367575396546558E-3</v>
      </c>
      <c r="D271" s="99">
        <v>0</v>
      </c>
    </row>
    <row r="272" spans="2:4">
      <c r="B272" s="672">
        <v>44257</v>
      </c>
      <c r="C272" s="99">
        <v>9.5938149906869101E-3</v>
      </c>
      <c r="D272" s="99">
        <v>0</v>
      </c>
    </row>
    <row r="273" spans="2:4">
      <c r="B273" s="672">
        <v>44258</v>
      </c>
      <c r="C273" s="99">
        <v>9.5037653946712479E-3</v>
      </c>
      <c r="D273" s="99">
        <v>0</v>
      </c>
    </row>
    <row r="274" spans="2:4">
      <c r="B274" s="672">
        <v>44259</v>
      </c>
      <c r="C274" s="99">
        <v>8.7981363972417081E-3</v>
      </c>
      <c r="D274" s="99">
        <v>0</v>
      </c>
    </row>
    <row r="275" spans="2:4">
      <c r="B275" s="672">
        <v>44260</v>
      </c>
      <c r="C275" s="99">
        <v>8.1219410077710726E-3</v>
      </c>
      <c r="D275" s="99">
        <v>0</v>
      </c>
    </row>
    <row r="276" spans="2:4">
      <c r="B276" s="672">
        <v>44263</v>
      </c>
      <c r="C276" s="99">
        <v>8.3652194732322417E-3</v>
      </c>
      <c r="D276" s="99">
        <v>0</v>
      </c>
    </row>
    <row r="277" spans="2:4">
      <c r="B277" s="672">
        <v>44264</v>
      </c>
      <c r="C277" s="99">
        <v>8.6551705806746908E-3</v>
      </c>
      <c r="D277" s="99">
        <v>0</v>
      </c>
    </row>
    <row r="278" spans="2:4">
      <c r="B278" s="672">
        <v>44265</v>
      </c>
      <c r="C278" s="99">
        <v>8.6230964535185754E-3</v>
      </c>
      <c r="D278" s="99">
        <v>0</v>
      </c>
    </row>
    <row r="279" spans="2:4">
      <c r="B279" s="672">
        <v>44266</v>
      </c>
      <c r="C279" s="99">
        <v>8.3823408735391076E-3</v>
      </c>
      <c r="D279" s="99">
        <v>0</v>
      </c>
    </row>
    <row r="280" spans="2:4">
      <c r="B280" s="672">
        <v>44267</v>
      </c>
      <c r="C280" s="99">
        <v>8.8364824293355581E-3</v>
      </c>
      <c r="D280" s="99">
        <v>0</v>
      </c>
    </row>
    <row r="281" spans="2:4">
      <c r="B281" s="672">
        <v>44270</v>
      </c>
      <c r="C281" s="99">
        <v>8.8212846374758937E-3</v>
      </c>
      <c r="D281" s="99">
        <v>0</v>
      </c>
    </row>
    <row r="282" spans="2:4">
      <c r="B282" s="672">
        <v>44271</v>
      </c>
      <c r="C282" s="99">
        <v>8.6303985458478123E-3</v>
      </c>
      <c r="D282" s="99">
        <v>0</v>
      </c>
    </row>
    <row r="283" spans="2:4">
      <c r="B283" s="672">
        <v>44272</v>
      </c>
      <c r="C283" s="99">
        <v>8.5355782154786595E-3</v>
      </c>
      <c r="D283" s="99">
        <v>0</v>
      </c>
    </row>
    <row r="284" spans="2:4">
      <c r="B284" s="672">
        <v>44273</v>
      </c>
      <c r="C284" s="99">
        <v>8.6487012725817453E-3</v>
      </c>
      <c r="D284" s="99">
        <v>0</v>
      </c>
    </row>
    <row r="285" spans="2:4">
      <c r="B285" s="672">
        <v>44274</v>
      </c>
      <c r="C285" s="99">
        <v>8.8547895398424711E-3</v>
      </c>
      <c r="D285" s="99">
        <v>9.8384778086191179E-5</v>
      </c>
    </row>
    <row r="286" spans="2:4">
      <c r="B286" s="672">
        <v>44277</v>
      </c>
      <c r="C286" s="99">
        <v>8.8349307522521577E-3</v>
      </c>
      <c r="D286" s="99">
        <v>1.356140577603637E-4</v>
      </c>
    </row>
    <row r="287" spans="2:4">
      <c r="B287" s="672">
        <v>44278</v>
      </c>
      <c r="C287" s="99">
        <v>8.7720003914168558E-3</v>
      </c>
      <c r="D287" s="99">
        <v>1.6166268681884057E-4</v>
      </c>
    </row>
    <row r="288" spans="2:4">
      <c r="B288" s="672">
        <v>44279</v>
      </c>
      <c r="C288" s="99">
        <v>8.6170123629310449E-3</v>
      </c>
      <c r="D288" s="99">
        <v>1.814125670973069E-4</v>
      </c>
    </row>
    <row r="289" spans="2:4">
      <c r="B289" s="672">
        <v>44280</v>
      </c>
      <c r="C289" s="99">
        <v>8.5799358884712205E-3</v>
      </c>
      <c r="D289" s="99">
        <v>1.9676955617238236E-4</v>
      </c>
    </row>
    <row r="290" spans="2:4">
      <c r="B290" s="672">
        <v>44281</v>
      </c>
      <c r="C290" s="99">
        <v>8.4438664241627027E-3</v>
      </c>
      <c r="D290" s="99">
        <v>2.0870563125083828E-4</v>
      </c>
    </row>
    <row r="291" spans="2:4">
      <c r="B291" s="672">
        <v>44284</v>
      </c>
      <c r="C291" s="99">
        <v>8.0557044012780372E-3</v>
      </c>
      <c r="D291" s="99">
        <v>2.1778399008981009E-4</v>
      </c>
    </row>
    <row r="292" spans="2:4">
      <c r="B292" s="672">
        <v>44285</v>
      </c>
      <c r="C292" s="99">
        <v>7.1145427991453234E-3</v>
      </c>
      <c r="D292" s="99">
        <v>2.2435181235541478E-4</v>
      </c>
    </row>
    <row r="293" spans="2:4">
      <c r="B293" s="672">
        <v>44286</v>
      </c>
      <c r="C293" s="99">
        <v>6.8597475659616944E-3</v>
      </c>
      <c r="D293" s="99">
        <v>2.2862556422887845E-4</v>
      </c>
    </row>
    <row r="294" spans="2:4">
      <c r="B294" s="672">
        <v>44287</v>
      </c>
      <c r="C294" s="99">
        <v>6.8644140075061894E-3</v>
      </c>
      <c r="D294" s="99">
        <v>2.3073275683110098E-4</v>
      </c>
    </row>
    <row r="295" spans="2:4">
      <c r="B295" s="672">
        <v>44291</v>
      </c>
      <c r="C295" s="99">
        <v>6.8691451393288836E-3</v>
      </c>
      <c r="D295" s="99">
        <v>2.3073275683110098E-4</v>
      </c>
    </row>
    <row r="296" spans="2:4">
      <c r="B296" s="672">
        <v>44292</v>
      </c>
      <c r="C296" s="99">
        <v>6.9079956877205473E-3</v>
      </c>
      <c r="D296" s="99">
        <v>2.2862556422887853E-4</v>
      </c>
    </row>
    <row r="297" spans="2:4">
      <c r="B297" s="672">
        <v>44293</v>
      </c>
      <c r="C297" s="99">
        <v>6.310180849022469E-3</v>
      </c>
      <c r="D297" s="99">
        <v>2.243518123554147E-4</v>
      </c>
    </row>
    <row r="298" spans="2:4">
      <c r="B298" s="672">
        <v>44294</v>
      </c>
      <c r="C298" s="99">
        <v>5.7335924573431157E-3</v>
      </c>
      <c r="D298" s="99">
        <v>2.1778399008981006E-4</v>
      </c>
    </row>
    <row r="299" spans="2:4">
      <c r="B299" s="672">
        <v>44295</v>
      </c>
      <c r="C299" s="99">
        <v>5.728336947296294E-3</v>
      </c>
      <c r="D299" s="99">
        <v>2.087056312508382E-4</v>
      </c>
    </row>
    <row r="300" spans="2:4">
      <c r="B300" s="672">
        <v>44298</v>
      </c>
      <c r="C300" s="99">
        <v>5.7265909553082155E-3</v>
      </c>
      <c r="D300" s="99">
        <v>1.9676955617238233E-4</v>
      </c>
    </row>
    <row r="301" spans="2:4">
      <c r="B301" s="672">
        <v>44299</v>
      </c>
      <c r="C301" s="99">
        <v>5.0553310810292542E-3</v>
      </c>
      <c r="D301" s="99">
        <v>1.8141256709730698E-4</v>
      </c>
    </row>
    <row r="302" spans="2:4">
      <c r="B302" s="672">
        <v>44300</v>
      </c>
      <c r="C302" s="99">
        <v>5.1211832019727593E-3</v>
      </c>
      <c r="D302" s="99">
        <v>1.6166268681884046E-4</v>
      </c>
    </row>
    <row r="303" spans="2:4">
      <c r="B303" s="672">
        <v>44301</v>
      </c>
      <c r="C303" s="99">
        <v>5.1646771377565513E-3</v>
      </c>
      <c r="D303" s="99">
        <v>1.3561405776036376E-4</v>
      </c>
    </row>
    <row r="304" spans="2:4">
      <c r="B304" s="672">
        <v>44302</v>
      </c>
      <c r="C304" s="99">
        <v>5.1430199926002082E-3</v>
      </c>
      <c r="D304" s="99">
        <v>9.8384778086191112E-5</v>
      </c>
    </row>
    <row r="305" spans="2:4">
      <c r="B305" s="672">
        <v>44305</v>
      </c>
      <c r="C305" s="99">
        <v>4.8152739647489501E-3</v>
      </c>
      <c r="D305" s="99">
        <v>0</v>
      </c>
    </row>
    <row r="306" spans="2:4">
      <c r="B306" s="672">
        <v>44306</v>
      </c>
      <c r="C306" s="99">
        <v>4.0771792427985419E-3</v>
      </c>
      <c r="D306" s="99">
        <v>0</v>
      </c>
    </row>
    <row r="307" spans="2:4">
      <c r="B307" s="672">
        <v>44308</v>
      </c>
      <c r="C307" s="99">
        <v>4.4119751621271462E-3</v>
      </c>
      <c r="D307" s="99">
        <v>0</v>
      </c>
    </row>
    <row r="308" spans="2:4">
      <c r="B308" s="672">
        <v>44309</v>
      </c>
      <c r="C308" s="99">
        <v>4.3868825118043809E-3</v>
      </c>
      <c r="D308" s="99">
        <v>0</v>
      </c>
    </row>
    <row r="309" spans="2:4">
      <c r="B309" s="672">
        <v>44312</v>
      </c>
      <c r="C309" s="99">
        <v>3.8867552310476107E-3</v>
      </c>
      <c r="D309" s="99">
        <v>0</v>
      </c>
    </row>
    <row r="310" spans="2:4">
      <c r="B310" s="672">
        <v>44313</v>
      </c>
      <c r="C310" s="99">
        <v>3.6825981617217372E-3</v>
      </c>
      <c r="D310" s="99">
        <v>0</v>
      </c>
    </row>
    <row r="311" spans="2:4">
      <c r="B311" s="672">
        <v>44314</v>
      </c>
      <c r="C311" s="99">
        <v>3.6420781130206961E-3</v>
      </c>
      <c r="D311" s="99">
        <v>0</v>
      </c>
    </row>
    <row r="312" spans="2:4">
      <c r="B312" s="672">
        <v>44315</v>
      </c>
      <c r="C312" s="99">
        <v>3.0026645127347617E-3</v>
      </c>
      <c r="D312" s="99">
        <v>0</v>
      </c>
    </row>
    <row r="313" spans="2:4">
      <c r="B313" s="672">
        <v>44316</v>
      </c>
      <c r="C313" s="99">
        <v>3.0510529182091375E-3</v>
      </c>
      <c r="D313" s="99">
        <v>0</v>
      </c>
    </row>
    <row r="314" spans="2:4">
      <c r="B314" s="672">
        <v>44319</v>
      </c>
      <c r="C314" s="99">
        <v>2.937576423606566E-3</v>
      </c>
      <c r="D314" s="99">
        <v>0</v>
      </c>
    </row>
    <row r="315" spans="2:4">
      <c r="B315" s="672">
        <v>44320</v>
      </c>
      <c r="C315" s="99">
        <v>2.8840630125933145E-3</v>
      </c>
      <c r="D315" s="99">
        <v>0</v>
      </c>
    </row>
    <row r="316" spans="2:4">
      <c r="B316" s="672">
        <v>44321</v>
      </c>
      <c r="C316" s="99">
        <v>3.0755286417016195E-3</v>
      </c>
      <c r="D316" s="99">
        <v>0</v>
      </c>
    </row>
    <row r="317" spans="2:4">
      <c r="B317" s="672">
        <v>44322</v>
      </c>
      <c r="C317" s="99">
        <v>3.0130121043249742E-3</v>
      </c>
      <c r="D317" s="99">
        <v>0</v>
      </c>
    </row>
    <row r="318" spans="2:4">
      <c r="B318" s="672">
        <v>44323</v>
      </c>
      <c r="C318" s="99">
        <v>2.9647629288931401E-3</v>
      </c>
      <c r="D318" s="99">
        <v>9.7671383413077973E-5</v>
      </c>
    </row>
    <row r="319" spans="2:4">
      <c r="B319" s="672">
        <v>44326</v>
      </c>
      <c r="C319" s="99">
        <v>3.3479236285089242E-3</v>
      </c>
      <c r="D319" s="99">
        <v>1.346307110649963E-4</v>
      </c>
    </row>
    <row r="320" spans="2:4">
      <c r="B320" s="672">
        <v>44327</v>
      </c>
      <c r="C320" s="99">
        <v>3.4830622106511284E-3</v>
      </c>
      <c r="D320" s="99">
        <v>1.604904597542362E-4</v>
      </c>
    </row>
    <row r="321" spans="2:4">
      <c r="B321" s="672">
        <v>44328</v>
      </c>
      <c r="C321" s="99">
        <v>3.4698486341659313E-3</v>
      </c>
      <c r="D321" s="99">
        <v>1.8009713231643425E-4</v>
      </c>
    </row>
    <row r="322" spans="2:4">
      <c r="B322" s="672">
        <v>44329</v>
      </c>
      <c r="C322" s="99">
        <v>3.841999302037154E-3</v>
      </c>
      <c r="D322" s="99">
        <v>1.9534276682615595E-4</v>
      </c>
    </row>
    <row r="323" spans="2:4">
      <c r="B323" s="672">
        <v>44330</v>
      </c>
      <c r="C323" s="99">
        <v>3.7671527396510988E-3</v>
      </c>
      <c r="D323" s="99">
        <v>2.0719229261777612E-4</v>
      </c>
    </row>
    <row r="324" spans="2:4">
      <c r="B324" s="672">
        <v>44333</v>
      </c>
      <c r="C324" s="99">
        <v>3.9938210772646641E-3</v>
      </c>
      <c r="D324" s="99">
        <v>2.1620482366344179E-4</v>
      </c>
    </row>
    <row r="325" spans="2:4">
      <c r="B325" s="672">
        <v>44334</v>
      </c>
      <c r="C325" s="99">
        <v>3.9930897284609157E-3</v>
      </c>
      <c r="D325" s="99">
        <v>2.2272502220605409E-4</v>
      </c>
    </row>
    <row r="326" spans="2:4">
      <c r="B326" s="672">
        <v>44335</v>
      </c>
      <c r="C326" s="99">
        <v>4.0014781591346084E-3</v>
      </c>
      <c r="D326" s="99">
        <v>2.2696778481593418E-4</v>
      </c>
    </row>
    <row r="327" spans="2:4">
      <c r="B327" s="672">
        <v>44336</v>
      </c>
      <c r="C327" s="99">
        <v>4.1624973572366476E-3</v>
      </c>
      <c r="D327" s="99">
        <v>2.2905969802222885E-4</v>
      </c>
    </row>
    <row r="328" spans="2:4">
      <c r="B328" s="672">
        <v>44337</v>
      </c>
      <c r="C328" s="99">
        <v>3.9207121270302741E-3</v>
      </c>
      <c r="D328" s="99">
        <v>2.2905969802222885E-4</v>
      </c>
    </row>
    <row r="329" spans="2:4">
      <c r="B329" s="672">
        <v>44340</v>
      </c>
      <c r="C329" s="99">
        <v>3.9255222322607123E-3</v>
      </c>
      <c r="D329" s="99">
        <v>2.2696778481593415E-4</v>
      </c>
    </row>
    <row r="330" spans="2:4">
      <c r="B330" s="672">
        <v>44341</v>
      </c>
      <c r="C330" s="99">
        <v>3.9685403708208198E-3</v>
      </c>
      <c r="D330" s="99">
        <v>2.2272502220605414E-4</v>
      </c>
    </row>
    <row r="331" spans="2:4">
      <c r="B331" s="672">
        <v>44342</v>
      </c>
      <c r="C331" s="99">
        <v>4.1137210252830065E-3</v>
      </c>
      <c r="D331" s="99">
        <v>2.1620482366344182E-4</v>
      </c>
    </row>
    <row r="332" spans="2:4">
      <c r="B332" s="672">
        <v>44343</v>
      </c>
      <c r="C332" s="99">
        <v>4.1196030750603107E-3</v>
      </c>
      <c r="D332" s="99">
        <v>2.0719229261777612E-4</v>
      </c>
    </row>
    <row r="333" spans="2:4">
      <c r="B333" s="672">
        <v>44344</v>
      </c>
      <c r="C333" s="99">
        <v>4.3848786846629765E-3</v>
      </c>
      <c r="D333" s="99">
        <v>1.9534276682615589E-4</v>
      </c>
    </row>
    <row r="334" spans="2:4">
      <c r="B334" s="672">
        <v>44347</v>
      </c>
      <c r="C334" s="99">
        <v>4.3512456719306458E-3</v>
      </c>
      <c r="D334" s="99">
        <v>1.8009713231643425E-4</v>
      </c>
    </row>
    <row r="335" spans="2:4">
      <c r="B335" s="672">
        <v>44348</v>
      </c>
      <c r="C335" s="99">
        <v>4.2975409850877552E-3</v>
      </c>
      <c r="D335" s="99">
        <v>1.6049045975423612E-4</v>
      </c>
    </row>
    <row r="336" spans="2:4">
      <c r="B336" s="672">
        <v>44349</v>
      </c>
      <c r="C336" s="99">
        <v>4.4155128670355604E-3</v>
      </c>
      <c r="D336" s="99">
        <v>1.3463071106499638E-4</v>
      </c>
    </row>
    <row r="337" spans="2:4">
      <c r="B337" s="672">
        <v>44351</v>
      </c>
      <c r="C337" s="99">
        <v>4.2156346171777674E-3</v>
      </c>
      <c r="D337" s="99">
        <v>9.7671383413077919E-5</v>
      </c>
    </row>
    <row r="338" spans="2:4">
      <c r="B338" s="672">
        <v>44354</v>
      </c>
      <c r="C338" s="99">
        <v>4.174286600312921E-3</v>
      </c>
      <c r="D338" s="99">
        <v>0</v>
      </c>
    </row>
    <row r="339" spans="2:4">
      <c r="B339" s="672">
        <v>44355</v>
      </c>
      <c r="C339" s="99">
        <v>4.1724459914463628E-3</v>
      </c>
      <c r="D339" s="99">
        <v>0</v>
      </c>
    </row>
    <row r="340" spans="2:4">
      <c r="B340" s="672">
        <v>44356</v>
      </c>
      <c r="C340" s="99">
        <v>4.1105470234202354E-3</v>
      </c>
      <c r="D340" s="99">
        <v>0</v>
      </c>
    </row>
    <row r="341" spans="2:4">
      <c r="B341" s="672">
        <v>44357</v>
      </c>
      <c r="C341" s="99">
        <v>4.0177546740599391E-3</v>
      </c>
      <c r="D341" s="99">
        <v>0</v>
      </c>
    </row>
    <row r="342" spans="2:4">
      <c r="B342" s="672">
        <v>44358</v>
      </c>
      <c r="C342" s="99">
        <v>4.0167545997813244E-3</v>
      </c>
      <c r="D342" s="99">
        <v>0</v>
      </c>
    </row>
    <row r="343" spans="2:4">
      <c r="B343" s="672">
        <v>44361</v>
      </c>
      <c r="C343" s="99">
        <v>3.6222703988569656E-3</v>
      </c>
      <c r="D343" s="99">
        <v>0</v>
      </c>
    </row>
    <row r="344" spans="2:4">
      <c r="B344" s="672">
        <v>44362</v>
      </c>
      <c r="C344" s="99">
        <v>3.6860361351686109E-3</v>
      </c>
      <c r="D344" s="99">
        <v>0</v>
      </c>
    </row>
    <row r="345" spans="2:4">
      <c r="B345" s="672">
        <v>44363</v>
      </c>
      <c r="C345" s="99">
        <v>3.4618604879675472E-3</v>
      </c>
      <c r="D345" s="99">
        <v>0</v>
      </c>
    </row>
    <row r="346" spans="2:4">
      <c r="B346" s="672">
        <v>44364</v>
      </c>
      <c r="C346" s="99">
        <v>3.4528018428692064E-3</v>
      </c>
      <c r="D346" s="99">
        <v>0</v>
      </c>
    </row>
    <row r="347" spans="2:4">
      <c r="B347" s="672">
        <v>44365</v>
      </c>
      <c r="C347" s="99">
        <v>3.7500490517124261E-3</v>
      </c>
      <c r="D347" s="99">
        <v>9.6968280219231347E-5</v>
      </c>
    </row>
    <row r="348" spans="2:4">
      <c r="B348" s="672">
        <v>44368</v>
      </c>
      <c r="C348" s="99">
        <v>3.526112598891538E-3</v>
      </c>
      <c r="D348" s="99">
        <v>1.3366155019482311E-4</v>
      </c>
    </row>
    <row r="349" spans="2:4">
      <c r="B349" s="672">
        <v>44369</v>
      </c>
      <c r="C349" s="99">
        <v>3.6093437293912177E-3</v>
      </c>
      <c r="D349" s="99">
        <v>1.5933514331566503E-4</v>
      </c>
    </row>
    <row r="350" spans="2:4">
      <c r="B350" s="672">
        <v>44370</v>
      </c>
      <c r="C350" s="99">
        <v>3.6318192739340756E-3</v>
      </c>
      <c r="D350" s="99">
        <v>1.7880067408568759E-4</v>
      </c>
    </row>
    <row r="351" spans="2:4">
      <c r="B351" s="672">
        <v>44371</v>
      </c>
      <c r="C351" s="99">
        <v>3.4150550903271938E-3</v>
      </c>
      <c r="D351" s="99">
        <v>1.9393656043846269E-4</v>
      </c>
    </row>
    <row r="352" spans="2:4">
      <c r="B352" s="672">
        <v>44372</v>
      </c>
      <c r="C352" s="99">
        <v>3.3237819714642585E-3</v>
      </c>
      <c r="D352" s="99">
        <v>2.0570078550904755E-4</v>
      </c>
    </row>
    <row r="353" spans="2:4">
      <c r="B353" s="672">
        <v>44375</v>
      </c>
      <c r="C353" s="99">
        <v>3.3235529281976234E-3</v>
      </c>
      <c r="D353" s="99">
        <v>2.1464843839755584E-4</v>
      </c>
    </row>
    <row r="354" spans="2:4">
      <c r="B354" s="672">
        <v>44376</v>
      </c>
      <c r="C354" s="99">
        <v>2.9911814305410918E-3</v>
      </c>
      <c r="D354" s="99">
        <v>2.2112170024018893E-4</v>
      </c>
    </row>
    <row r="355" spans="2:4">
      <c r="B355" s="672">
        <v>44377</v>
      </c>
      <c r="C355" s="99">
        <v>3.0038736062107836E-3</v>
      </c>
      <c r="D355" s="99">
        <v>2.2533392063967428E-4</v>
      </c>
    </row>
    <row r="356" spans="2:4">
      <c r="B356" s="672">
        <v>44378</v>
      </c>
      <c r="C356" s="99">
        <v>3.0112243558485922E-3</v>
      </c>
      <c r="D356" s="99">
        <v>2.2741077487162866E-4</v>
      </c>
    </row>
    <row r="357" spans="2:4">
      <c r="B357" s="672">
        <v>44379</v>
      </c>
      <c r="C357" s="99">
        <v>2.7911344909547684E-3</v>
      </c>
      <c r="D357" s="99">
        <v>2.2741077487162858E-4</v>
      </c>
    </row>
    <row r="358" spans="2:4">
      <c r="B358" s="672">
        <v>44382</v>
      </c>
      <c r="C358" s="99">
        <v>2.9250707478907499E-3</v>
      </c>
      <c r="D358" s="99">
        <v>2.2533392063967428E-4</v>
      </c>
    </row>
    <row r="359" spans="2:4">
      <c r="B359" s="672">
        <v>44383</v>
      </c>
      <c r="C359" s="99">
        <v>2.9207267594966971E-3</v>
      </c>
      <c r="D359" s="99">
        <v>2.2112170024018884E-4</v>
      </c>
    </row>
    <row r="360" spans="2:4">
      <c r="B360" s="672">
        <v>44384</v>
      </c>
      <c r="C360" s="99">
        <v>4.3334558462824321E-3</v>
      </c>
      <c r="D360" s="99">
        <v>2.1464843839755579E-4</v>
      </c>
    </row>
    <row r="361" spans="2:4">
      <c r="B361" s="672">
        <v>44385</v>
      </c>
      <c r="C361" s="99">
        <v>4.2305850559387036E-3</v>
      </c>
      <c r="D361" s="99">
        <v>2.0570078550904758E-4</v>
      </c>
    </row>
    <row r="362" spans="2:4">
      <c r="B362" s="672">
        <v>44386</v>
      </c>
      <c r="C362" s="99">
        <v>4.6841605248653419E-3</v>
      </c>
      <c r="D362" s="99">
        <v>1.9393656043846269E-4</v>
      </c>
    </row>
    <row r="363" spans="2:4">
      <c r="B363" s="672">
        <v>44389</v>
      </c>
      <c r="C363" s="99">
        <v>4.7209743912791429E-3</v>
      </c>
      <c r="D363" s="99">
        <v>1.788006740856877E-4</v>
      </c>
    </row>
    <row r="364" spans="2:4">
      <c r="B364" s="672">
        <v>44390</v>
      </c>
      <c r="C364" s="99">
        <v>5.2180236657289368E-3</v>
      </c>
      <c r="D364" s="99">
        <v>1.5933514331566498E-4</v>
      </c>
    </row>
    <row r="365" spans="2:4">
      <c r="B365" s="672">
        <v>44391</v>
      </c>
      <c r="C365" s="99">
        <v>5.1808899017104764E-3</v>
      </c>
      <c r="D365" s="99">
        <v>1.3366155019482314E-4</v>
      </c>
    </row>
    <row r="366" spans="2:4">
      <c r="B366" s="672">
        <v>44392</v>
      </c>
      <c r="C366" s="99">
        <v>5.1869346583133611E-3</v>
      </c>
      <c r="D366" s="99">
        <v>9.6968280219231307E-5</v>
      </c>
    </row>
    <row r="367" spans="2:4">
      <c r="B367" s="672">
        <v>44393</v>
      </c>
      <c r="C367" s="99">
        <v>5.2345075608022052E-3</v>
      </c>
      <c r="D367" s="99">
        <v>0</v>
      </c>
    </row>
    <row r="368" spans="2:4">
      <c r="B368" s="672">
        <v>44396</v>
      </c>
      <c r="C368" s="99">
        <v>5.0986888936769099E-3</v>
      </c>
      <c r="D368" s="99">
        <v>0</v>
      </c>
    </row>
    <row r="369" spans="2:4">
      <c r="B369" s="672">
        <v>44397</v>
      </c>
      <c r="C369" s="99">
        <v>6.3510219869640444E-3</v>
      </c>
      <c r="D369" s="99">
        <v>0</v>
      </c>
    </row>
    <row r="370" spans="2:4">
      <c r="B370" s="672">
        <v>44398</v>
      </c>
      <c r="C370" s="99">
        <v>6.2335872921664114E-3</v>
      </c>
      <c r="D370" s="99">
        <v>0</v>
      </c>
    </row>
    <row r="371" spans="2:4">
      <c r="B371" s="672">
        <v>44399</v>
      </c>
      <c r="C371" s="99">
        <v>6.4509534800786215E-3</v>
      </c>
      <c r="D371" s="99">
        <v>0</v>
      </c>
    </row>
    <row r="372" spans="2:4">
      <c r="B372" s="672">
        <v>44400</v>
      </c>
      <c r="C372" s="99">
        <v>6.4975514111882864E-3</v>
      </c>
      <c r="D372" s="99">
        <v>0</v>
      </c>
    </row>
    <row r="373" spans="2:4">
      <c r="B373" s="672">
        <v>44403</v>
      </c>
      <c r="C373" s="99">
        <v>6.3949578857491586E-3</v>
      </c>
      <c r="D373" s="99">
        <v>0</v>
      </c>
    </row>
    <row r="374" spans="2:4">
      <c r="B374" s="672">
        <v>44404</v>
      </c>
      <c r="C374" s="99">
        <v>6.3805101246152667E-3</v>
      </c>
      <c r="D374" s="99">
        <v>0</v>
      </c>
    </row>
    <row r="375" spans="2:4">
      <c r="B375" s="672">
        <v>44405</v>
      </c>
      <c r="C375" s="99">
        <v>6.4612634279860668E-3</v>
      </c>
      <c r="D375" s="99">
        <v>0</v>
      </c>
    </row>
    <row r="376" spans="2:4">
      <c r="B376" s="672">
        <v>44406</v>
      </c>
      <c r="C376" s="99">
        <v>6.5726060283168393E-3</v>
      </c>
      <c r="D376" s="99">
        <v>0</v>
      </c>
    </row>
    <row r="377" spans="2:4">
      <c r="B377" s="672">
        <v>44407</v>
      </c>
      <c r="C377" s="99">
        <v>6.6459108684147157E-3</v>
      </c>
      <c r="D377" s="99">
        <v>0</v>
      </c>
    </row>
    <row r="378" spans="2:4">
      <c r="B378" s="672">
        <v>44410</v>
      </c>
      <c r="C378" s="99">
        <v>6.8712302982079972E-3</v>
      </c>
      <c r="D378" s="99">
        <v>0</v>
      </c>
    </row>
    <row r="379" spans="2:4">
      <c r="B379" s="672">
        <v>44411</v>
      </c>
      <c r="C379" s="99">
        <v>6.7612336537212943E-3</v>
      </c>
      <c r="D379" s="99">
        <v>0</v>
      </c>
    </row>
    <row r="380" spans="2:4">
      <c r="B380" s="672">
        <v>44412</v>
      </c>
      <c r="C380" s="99">
        <v>6.780269956947969E-3</v>
      </c>
      <c r="D380" s="99">
        <v>0</v>
      </c>
    </row>
    <row r="381" spans="2:4">
      <c r="B381" s="672">
        <v>44413</v>
      </c>
      <c r="C381" s="99">
        <v>6.1715064619675859E-3</v>
      </c>
      <c r="D381" s="99">
        <v>0</v>
      </c>
    </row>
    <row r="382" spans="2:4">
      <c r="B382" s="672">
        <v>44414</v>
      </c>
      <c r="C382" s="99">
        <v>6.218126626643527E-3</v>
      </c>
      <c r="D382" s="99">
        <v>1.2821469847325003E-4</v>
      </c>
    </row>
    <row r="383" spans="2:4">
      <c r="B383" s="672">
        <v>44417</v>
      </c>
      <c r="C383" s="99">
        <v>6.1868347550186583E-3</v>
      </c>
      <c r="D383" s="99">
        <v>1.7673176544898261E-4</v>
      </c>
    </row>
    <row r="384" spans="2:4">
      <c r="B384" s="672">
        <v>44418</v>
      </c>
      <c r="C384" s="99">
        <v>6.1665356053685633E-3</v>
      </c>
      <c r="D384" s="99">
        <v>2.1067824767256665E-4</v>
      </c>
    </row>
    <row r="385" spans="2:4">
      <c r="B385" s="672">
        <v>44419</v>
      </c>
      <c r="C385" s="99">
        <v>5.8024534742271532E-3</v>
      </c>
      <c r="D385" s="99">
        <v>2.3641622253050624E-4</v>
      </c>
    </row>
    <row r="386" spans="2:4">
      <c r="B386" s="672">
        <v>44420</v>
      </c>
      <c r="C386" s="99">
        <v>5.7497373796421081E-3</v>
      </c>
      <c r="D386" s="99">
        <v>2.5642939694650005E-4</v>
      </c>
    </row>
    <row r="387" spans="2:4">
      <c r="B387" s="672">
        <v>44421</v>
      </c>
      <c r="C387" s="99">
        <v>5.7918926368779045E-3</v>
      </c>
      <c r="D387" s="99">
        <v>2.7198444821467069E-4</v>
      </c>
    </row>
    <row r="388" spans="2:4">
      <c r="B388" s="672">
        <v>44424</v>
      </c>
      <c r="C388" s="99">
        <v>5.7643353623134915E-3</v>
      </c>
      <c r="D388" s="99">
        <v>2.8381533368102837E-4</v>
      </c>
    </row>
    <row r="389" spans="2:4">
      <c r="B389" s="672">
        <v>44425</v>
      </c>
      <c r="C389" s="99">
        <v>5.9311300525236293E-3</v>
      </c>
      <c r="D389" s="99">
        <v>2.9237449667139127E-4</v>
      </c>
    </row>
    <row r="390" spans="2:4">
      <c r="B390" s="672">
        <v>44426</v>
      </c>
      <c r="C390" s="99">
        <v>4.8897560693730493E-3</v>
      </c>
      <c r="D390" s="99">
        <v>2.9794403515554169E-4</v>
      </c>
    </row>
    <row r="391" spans="2:4">
      <c r="B391" s="672">
        <v>44427</v>
      </c>
      <c r="C391" s="99">
        <v>4.8416660849627422E-3</v>
      </c>
      <c r="D391" s="99">
        <v>3.0069012117997051E-4</v>
      </c>
    </row>
    <row r="392" spans="2:4">
      <c r="B392" s="672">
        <v>44428</v>
      </c>
      <c r="C392" s="99">
        <v>4.5526529101910128E-3</v>
      </c>
      <c r="D392" s="99">
        <v>3.0069012117997057E-4</v>
      </c>
    </row>
    <row r="393" spans="2:4">
      <c r="B393" s="672">
        <v>44431</v>
      </c>
      <c r="C393" s="99">
        <v>4.5675038425248109E-3</v>
      </c>
      <c r="D393" s="99">
        <v>2.9794403515554175E-4</v>
      </c>
    </row>
    <row r="394" spans="2:4">
      <c r="B394" s="672">
        <v>44432</v>
      </c>
      <c r="C394" s="99">
        <v>4.7272830944785011E-3</v>
      </c>
      <c r="D394" s="99">
        <v>2.9237449667139127E-4</v>
      </c>
    </row>
    <row r="395" spans="2:4">
      <c r="B395" s="672">
        <v>44433</v>
      </c>
      <c r="C395" s="99">
        <v>5.2196335720274007E-3</v>
      </c>
      <c r="D395" s="99">
        <v>2.8381533368102837E-4</v>
      </c>
    </row>
    <row r="396" spans="2:4">
      <c r="B396" s="672">
        <v>44434</v>
      </c>
      <c r="C396" s="99">
        <v>5.1827012767474128E-3</v>
      </c>
      <c r="D396" s="99">
        <v>2.7198444821467074E-4</v>
      </c>
    </row>
    <row r="397" spans="2:4">
      <c r="B397" s="672">
        <v>44435</v>
      </c>
      <c r="C397" s="99">
        <v>5.1454244562556479E-3</v>
      </c>
      <c r="D397" s="99">
        <v>2.5642939694649989E-4</v>
      </c>
    </row>
    <row r="398" spans="2:4">
      <c r="B398" s="672">
        <v>44438</v>
      </c>
      <c r="C398" s="99">
        <v>5.1847978372818807E-3</v>
      </c>
      <c r="D398" s="99">
        <v>2.3641622253050618E-4</v>
      </c>
    </row>
    <row r="399" spans="2:4">
      <c r="B399" s="672">
        <v>44439</v>
      </c>
      <c r="C399" s="99">
        <v>4.7616584016874691E-3</v>
      </c>
      <c r="D399" s="99">
        <v>2.1067824767256662E-4</v>
      </c>
    </row>
    <row r="400" spans="2:4">
      <c r="B400" s="672">
        <v>44440</v>
      </c>
      <c r="C400" s="99">
        <v>4.73109658051703E-3</v>
      </c>
      <c r="D400" s="99">
        <v>1.7673176544898256E-4</v>
      </c>
    </row>
    <row r="401" spans="2:4">
      <c r="B401" s="672">
        <v>44441</v>
      </c>
      <c r="C401" s="99">
        <v>4.8082054139274378E-3</v>
      </c>
      <c r="D401" s="99">
        <v>1.2821469847325008E-4</v>
      </c>
    </row>
    <row r="402" spans="2:4">
      <c r="B402" s="672">
        <v>44442</v>
      </c>
      <c r="C402" s="99">
        <v>4.6612857899990135E-3</v>
      </c>
      <c r="D402" s="99">
        <v>0</v>
      </c>
    </row>
    <row r="403" spans="2:4">
      <c r="B403" s="672">
        <v>44445</v>
      </c>
      <c r="C403" s="99">
        <v>4.6635724779837085E-3</v>
      </c>
      <c r="D403" s="99">
        <v>0</v>
      </c>
    </row>
    <row r="404" spans="2:4">
      <c r="B404" s="672">
        <v>44447</v>
      </c>
      <c r="C404" s="99">
        <v>4.3716158539281041E-3</v>
      </c>
      <c r="D404" s="99">
        <v>0</v>
      </c>
    </row>
    <row r="405" spans="2:4">
      <c r="B405" s="672">
        <v>44448</v>
      </c>
      <c r="C405" s="99">
        <v>4.7025947497813993E-3</v>
      </c>
      <c r="D405" s="99">
        <v>0</v>
      </c>
    </row>
    <row r="406" spans="2:4">
      <c r="B406" s="672">
        <v>44449</v>
      </c>
      <c r="C406" s="99">
        <v>4.6928250680226781E-3</v>
      </c>
      <c r="D406" s="99">
        <v>0</v>
      </c>
    </row>
    <row r="407" spans="2:4">
      <c r="B407" s="672">
        <v>44452</v>
      </c>
      <c r="C407" s="99">
        <v>4.6915150055500711E-3</v>
      </c>
      <c r="D407" s="99">
        <v>0</v>
      </c>
    </row>
    <row r="408" spans="2:4">
      <c r="B408" s="672">
        <v>44453</v>
      </c>
      <c r="C408" s="99">
        <v>4.8449928558626015E-3</v>
      </c>
      <c r="D408" s="99">
        <v>0</v>
      </c>
    </row>
    <row r="409" spans="2:4">
      <c r="B409" s="672">
        <v>44454</v>
      </c>
      <c r="C409" s="99">
        <v>4.8817335642746826E-3</v>
      </c>
      <c r="D409" s="99">
        <v>0</v>
      </c>
    </row>
    <row r="410" spans="2:4">
      <c r="B410" s="672">
        <v>44455</v>
      </c>
      <c r="C410" s="99">
        <v>4.5439176596119915E-3</v>
      </c>
      <c r="D410" s="99">
        <v>0</v>
      </c>
    </row>
    <row r="411" spans="2:4">
      <c r="B411" s="672">
        <v>44456</v>
      </c>
      <c r="C411" s="99">
        <v>3.9839126349064712E-3</v>
      </c>
      <c r="D411" s="99">
        <v>0</v>
      </c>
    </row>
    <row r="412" spans="2:4">
      <c r="B412" s="672">
        <v>44459</v>
      </c>
      <c r="C412" s="99">
        <v>4.166263546441608E-3</v>
      </c>
      <c r="D412" s="99">
        <v>0</v>
      </c>
    </row>
    <row r="413" spans="2:4">
      <c r="B413" s="672">
        <v>44460</v>
      </c>
      <c r="C413" s="99">
        <v>5.0345107206868269E-3</v>
      </c>
      <c r="D413" s="99">
        <v>0</v>
      </c>
    </row>
    <row r="414" spans="2:4">
      <c r="B414" s="672">
        <v>44461</v>
      </c>
      <c r="C414" s="99">
        <v>5.0327395607249721E-3</v>
      </c>
      <c r="D414" s="99">
        <v>0</v>
      </c>
    </row>
    <row r="415" spans="2:4">
      <c r="B415" s="672">
        <v>44462</v>
      </c>
      <c r="C415" s="99">
        <v>5.4730370245129811E-3</v>
      </c>
      <c r="D415" s="99">
        <v>0</v>
      </c>
    </row>
    <row r="416" spans="2:4">
      <c r="B416" s="672">
        <v>44463</v>
      </c>
      <c r="C416" s="99">
        <v>5.8567605535019985E-3</v>
      </c>
      <c r="D416" s="99">
        <v>1.2700589366195108E-4</v>
      </c>
    </row>
    <row r="417" spans="2:4">
      <c r="B417" s="672">
        <v>44466</v>
      </c>
      <c r="C417" s="99">
        <v>5.8640356534609382E-3</v>
      </c>
      <c r="D417" s="99">
        <v>1.7506554300391204E-4</v>
      </c>
    </row>
    <row r="418" spans="2:4">
      <c r="B418" s="672">
        <v>44467</v>
      </c>
      <c r="C418" s="99">
        <v>5.7915010190589429E-3</v>
      </c>
      <c r="D418" s="99">
        <v>2.0869197868425907E-4</v>
      </c>
    </row>
    <row r="419" spans="2:4">
      <c r="B419" s="672">
        <v>44468</v>
      </c>
      <c r="C419" s="99">
        <v>5.8848577867369771E-3</v>
      </c>
      <c r="D419" s="99">
        <v>2.3418729659091419E-4</v>
      </c>
    </row>
    <row r="420" spans="2:4">
      <c r="B420" s="672">
        <v>44469</v>
      </c>
      <c r="C420" s="99">
        <v>5.9303636186949999E-3</v>
      </c>
      <c r="D420" s="99">
        <v>2.540117873239022E-4</v>
      </c>
    </row>
    <row r="421" spans="2:4">
      <c r="B421" s="672">
        <v>44470</v>
      </c>
      <c r="C421" s="99">
        <v>5.9379521723024273E-3</v>
      </c>
      <c r="D421" s="99">
        <v>2.694201859770695E-4</v>
      </c>
    </row>
    <row r="422" spans="2:4">
      <c r="B422" s="672">
        <v>44473</v>
      </c>
      <c r="C422" s="99">
        <v>6.0377248562964508E-3</v>
      </c>
      <c r="D422" s="99">
        <v>2.8113953016583606E-4</v>
      </c>
    </row>
    <row r="423" spans="2:4">
      <c r="B423" s="672">
        <v>44474</v>
      </c>
      <c r="C423" s="99">
        <v>6.0296417667465513E-3</v>
      </c>
      <c r="D423" s="99">
        <v>2.8961799759222203E-4</v>
      </c>
    </row>
    <row r="424" spans="2:4">
      <c r="B424" s="672">
        <v>44475</v>
      </c>
      <c r="C424" s="99">
        <v>6.1277538426704383E-3</v>
      </c>
      <c r="D424" s="99">
        <v>2.9513502661375604E-4</v>
      </c>
    </row>
    <row r="425" spans="2:4">
      <c r="B425" s="672">
        <v>44476</v>
      </c>
      <c r="C425" s="99">
        <v>6.1278588310658445E-3</v>
      </c>
      <c r="D425" s="99">
        <v>2.9785522261123698E-4</v>
      </c>
    </row>
    <row r="426" spans="2:4">
      <c r="B426" s="672">
        <v>44477</v>
      </c>
      <c r="C426" s="99">
        <v>5.7333186009559918E-3</v>
      </c>
      <c r="D426" s="99">
        <v>2.9785522261123703E-4</v>
      </c>
    </row>
    <row r="427" spans="2:4">
      <c r="B427" s="672">
        <v>44480</v>
      </c>
      <c r="C427" s="99">
        <v>5.8655305721971645E-3</v>
      </c>
      <c r="D427" s="99">
        <v>2.9513502661375615E-4</v>
      </c>
    </row>
    <row r="428" spans="2:4">
      <c r="B428" s="672">
        <v>44482</v>
      </c>
      <c r="C428" s="99">
        <v>5.8670036429751254E-3</v>
      </c>
      <c r="D428" s="99">
        <v>2.8961799759222203E-4</v>
      </c>
    </row>
    <row r="429" spans="2:4">
      <c r="B429" s="672">
        <v>44483</v>
      </c>
      <c r="C429" s="99">
        <v>5.9446762544221208E-3</v>
      </c>
      <c r="D429" s="99">
        <v>2.81139530165836E-4</v>
      </c>
    </row>
    <row r="430" spans="2:4">
      <c r="B430" s="672">
        <v>44484</v>
      </c>
      <c r="C430" s="99">
        <v>5.8383260119368313E-3</v>
      </c>
      <c r="D430" s="99">
        <v>2.6942018597706939E-4</v>
      </c>
    </row>
    <row r="431" spans="2:4">
      <c r="B431" s="672">
        <v>44487</v>
      </c>
      <c r="C431" s="99">
        <v>5.9169175091258732E-3</v>
      </c>
      <c r="D431" s="99">
        <v>2.5401178732390215E-4</v>
      </c>
    </row>
    <row r="432" spans="2:4">
      <c r="B432" s="672">
        <v>44488</v>
      </c>
      <c r="C432" s="99">
        <v>5.9368018535043265E-3</v>
      </c>
      <c r="D432" s="99">
        <v>2.3418729659091428E-4</v>
      </c>
    </row>
    <row r="433" spans="2:4">
      <c r="B433" s="672">
        <v>44489</v>
      </c>
      <c r="C433" s="99">
        <v>5.8114228064724384E-3</v>
      </c>
      <c r="D433" s="99">
        <v>2.0869197868425915E-4</v>
      </c>
    </row>
    <row r="434" spans="2:4">
      <c r="B434" s="672">
        <v>44490</v>
      </c>
      <c r="C434" s="99">
        <v>4.8551085614644334E-3</v>
      </c>
      <c r="D434" s="99">
        <v>1.7506554300391193E-4</v>
      </c>
    </row>
    <row r="435" spans="2:4">
      <c r="B435" s="672">
        <v>44491</v>
      </c>
      <c r="C435" s="99">
        <v>4.8773003556459712E-3</v>
      </c>
      <c r="D435" s="99">
        <v>1.2700589366195116E-4</v>
      </c>
    </row>
    <row r="436" spans="2:4">
      <c r="B436" s="672">
        <v>44494</v>
      </c>
      <c r="C436" s="99">
        <v>5.0117725287372227E-3</v>
      </c>
      <c r="D436" s="99">
        <v>0</v>
      </c>
    </row>
    <row r="437" spans="2:4">
      <c r="B437" s="672">
        <v>44495</v>
      </c>
      <c r="C437" s="99">
        <v>4.3590204178275494E-3</v>
      </c>
      <c r="D437" s="99">
        <v>0</v>
      </c>
    </row>
    <row r="438" spans="2:4">
      <c r="B438" s="672">
        <v>44496</v>
      </c>
      <c r="C438" s="99">
        <v>4.4930803332897309E-3</v>
      </c>
      <c r="D438" s="99">
        <v>0</v>
      </c>
    </row>
    <row r="439" spans="2:4">
      <c r="B439" s="672">
        <v>44497</v>
      </c>
      <c r="C439" s="99">
        <v>4.7630893100401887E-3</v>
      </c>
      <c r="D439" s="99">
        <v>0</v>
      </c>
    </row>
    <row r="440" spans="2:4">
      <c r="B440" s="672">
        <v>44498</v>
      </c>
      <c r="C440" s="99">
        <v>4.6695118364002341E-3</v>
      </c>
      <c r="D440" s="99">
        <v>1.8829164991564332E-4</v>
      </c>
    </row>
    <row r="441" spans="2:4">
      <c r="B441" s="672">
        <v>44501</v>
      </c>
      <c r="C441" s="99">
        <v>4.7459198200603151E-3</v>
      </c>
      <c r="D441" s="99">
        <v>2.5954212820487323E-4</v>
      </c>
    </row>
    <row r="442" spans="2:4">
      <c r="B442" s="672">
        <v>44503</v>
      </c>
      <c r="C442" s="99">
        <v>5.1123153030481925E-3</v>
      </c>
      <c r="D442" s="99">
        <v>3.0939475214599067E-4</v>
      </c>
    </row>
    <row r="443" spans="2:4">
      <c r="B443" s="672">
        <v>44504</v>
      </c>
      <c r="C443" s="99">
        <v>4.9884183536668793E-3</v>
      </c>
      <c r="D443" s="99">
        <v>3.4719264746686042E-4</v>
      </c>
    </row>
    <row r="444" spans="2:4">
      <c r="B444" s="672">
        <v>44505</v>
      </c>
      <c r="C444" s="99">
        <v>5.1988073591167595E-3</v>
      </c>
      <c r="D444" s="99">
        <v>3.7658329983128669E-4</v>
      </c>
    </row>
    <row r="445" spans="2:4">
      <c r="B445" s="672">
        <v>44508</v>
      </c>
      <c r="C445" s="99">
        <v>5.0661834918161574E-3</v>
      </c>
      <c r="D445" s="99">
        <v>3.994269074884644E-4</v>
      </c>
    </row>
    <row r="446" spans="2:4">
      <c r="B446" s="672">
        <v>44509</v>
      </c>
      <c r="C446" s="99">
        <v>5.1008089877036117E-3</v>
      </c>
      <c r="D446" s="99">
        <v>4.1680133468713896E-4</v>
      </c>
    </row>
    <row r="447" spans="2:4">
      <c r="B447" s="672">
        <v>44510</v>
      </c>
      <c r="C447" s="99">
        <v>5.1165388756371612E-3</v>
      </c>
      <c r="D447" s="99">
        <v>4.2937102397037338E-4</v>
      </c>
    </row>
    <row r="448" spans="2:4">
      <c r="B448" s="672">
        <v>44511</v>
      </c>
      <c r="C448" s="99">
        <v>5.189981872578687E-3</v>
      </c>
      <c r="D448" s="99">
        <v>4.3755025461192224E-4</v>
      </c>
    </row>
    <row r="449" spans="2:4">
      <c r="B449" s="672">
        <v>44512</v>
      </c>
      <c r="C449" s="99">
        <v>5.5345811781231076E-3</v>
      </c>
      <c r="D449" s="99">
        <v>4.4158306110374473E-4</v>
      </c>
    </row>
    <row r="450" spans="2:4">
      <c r="B450" s="672">
        <v>44516</v>
      </c>
      <c r="C450" s="99">
        <v>5.4173574398471303E-3</v>
      </c>
      <c r="D450" s="99">
        <v>4.4158306110374473E-4</v>
      </c>
    </row>
    <row r="451" spans="2:4">
      <c r="B451" s="672">
        <v>44517</v>
      </c>
      <c r="C451" s="99">
        <v>5.3599340837950675E-3</v>
      </c>
      <c r="D451" s="99">
        <v>4.3755025461192224E-4</v>
      </c>
    </row>
    <row r="452" spans="2:4">
      <c r="B452" s="672">
        <v>44518</v>
      </c>
      <c r="C452" s="99">
        <v>5.4767129725671873E-3</v>
      </c>
      <c r="D452" s="99">
        <v>4.2937102397037327E-4</v>
      </c>
    </row>
    <row r="453" spans="2:4">
      <c r="B453" s="672">
        <v>44519</v>
      </c>
      <c r="C453" s="99">
        <v>5.3815319538082695E-3</v>
      </c>
      <c r="D453" s="99">
        <v>4.168013346871388E-4</v>
      </c>
    </row>
    <row r="454" spans="2:4">
      <c r="B454" s="672">
        <v>44522</v>
      </c>
      <c r="C454" s="99">
        <v>5.3093544823908283E-3</v>
      </c>
      <c r="D454" s="99">
        <v>3.9942690748846451E-4</v>
      </c>
    </row>
    <row r="455" spans="2:4">
      <c r="B455" s="672">
        <v>44523</v>
      </c>
      <c r="C455" s="99">
        <v>5.3587319055905004E-3</v>
      </c>
      <c r="D455" s="99">
        <v>3.765832998312868E-4</v>
      </c>
    </row>
    <row r="456" spans="2:4">
      <c r="B456" s="672">
        <v>44524</v>
      </c>
      <c r="C456" s="99">
        <v>5.5788108219057388E-3</v>
      </c>
      <c r="D456" s="99">
        <v>3.4719264746686036E-4</v>
      </c>
    </row>
    <row r="457" spans="2:4">
      <c r="B457" s="672">
        <v>44525</v>
      </c>
      <c r="C457" s="99">
        <v>5.2953599302679863E-3</v>
      </c>
      <c r="D457" s="99">
        <v>3.0939475214599067E-4</v>
      </c>
    </row>
    <row r="458" spans="2:4">
      <c r="B458" s="672">
        <v>44526</v>
      </c>
      <c r="C458" s="99">
        <v>5.3606709221220685E-3</v>
      </c>
      <c r="D458" s="99">
        <v>2.5954212820487334E-4</v>
      </c>
    </row>
    <row r="459" spans="2:4">
      <c r="B459" s="672">
        <v>44529</v>
      </c>
      <c r="C459" s="99">
        <v>6.8438606313940727E-3</v>
      </c>
      <c r="D459" s="99">
        <v>1.8829164991564337E-4</v>
      </c>
    </row>
    <row r="460" spans="2:4">
      <c r="B460" s="672">
        <v>44530</v>
      </c>
      <c r="C460" s="99">
        <v>6.5767637896889638E-3</v>
      </c>
      <c r="D460" s="99">
        <v>0</v>
      </c>
    </row>
    <row r="461" spans="2:4">
      <c r="B461" s="672">
        <v>44531</v>
      </c>
      <c r="C461" s="99">
        <v>7.2045680528462341E-3</v>
      </c>
      <c r="D461" s="99">
        <v>0</v>
      </c>
    </row>
    <row r="462" spans="2:4">
      <c r="B462" s="672">
        <v>44532</v>
      </c>
      <c r="C462" s="99">
        <v>7.1142569770474848E-3</v>
      </c>
      <c r="D462" s="99">
        <v>0</v>
      </c>
    </row>
    <row r="463" spans="2:4">
      <c r="B463" s="672">
        <v>44533</v>
      </c>
      <c r="C463" s="99">
        <v>7.074825637191375E-3</v>
      </c>
      <c r="D463" s="99">
        <v>0</v>
      </c>
    </row>
    <row r="464" spans="2:4">
      <c r="B464" s="672">
        <v>44536</v>
      </c>
      <c r="C464" s="99">
        <v>7.0531699823682716E-3</v>
      </c>
      <c r="D464" s="99">
        <v>0</v>
      </c>
    </row>
    <row r="465" spans="2:4">
      <c r="B465" s="672">
        <v>44537</v>
      </c>
      <c r="C465" s="99">
        <v>7.0447434158555323E-3</v>
      </c>
      <c r="D465" s="99">
        <v>0</v>
      </c>
    </row>
    <row r="466" spans="2:4">
      <c r="B466" s="672">
        <v>44538</v>
      </c>
      <c r="C466" s="99">
        <v>7.081221987805213E-3</v>
      </c>
      <c r="D466" s="99">
        <v>0</v>
      </c>
    </row>
    <row r="467" spans="2:4">
      <c r="B467" s="672">
        <v>44539</v>
      </c>
      <c r="C467" s="99">
        <v>7.0387956809263384E-3</v>
      </c>
      <c r="D467" s="99">
        <v>0</v>
      </c>
    </row>
    <row r="468" spans="2:4">
      <c r="B468" s="672">
        <v>44540</v>
      </c>
      <c r="C468" s="99">
        <v>7.0921536434426216E-3</v>
      </c>
      <c r="D468" s="99">
        <v>1.8569632265812893E-4</v>
      </c>
    </row>
    <row r="469" spans="2:4">
      <c r="B469" s="672">
        <v>44543</v>
      </c>
      <c r="C469" s="99">
        <v>6.9866062619175669E-3</v>
      </c>
      <c r="D469" s="99">
        <v>2.5596471646035254E-4</v>
      </c>
    </row>
    <row r="470" spans="2:4">
      <c r="B470" s="672">
        <v>44544</v>
      </c>
      <c r="C470" s="99">
        <v>6.8153516292091152E-3</v>
      </c>
      <c r="D470" s="99">
        <v>3.051301942968447E-4</v>
      </c>
    </row>
    <row r="471" spans="2:4">
      <c r="B471" s="672">
        <v>44545</v>
      </c>
      <c r="C471" s="99">
        <v>6.8097405005180392E-3</v>
      </c>
      <c r="D471" s="99">
        <v>3.424071004604849E-4</v>
      </c>
    </row>
    <row r="472" spans="2:4">
      <c r="B472" s="672">
        <v>44546</v>
      </c>
      <c r="C472" s="99">
        <v>6.9006798919443169E-3</v>
      </c>
      <c r="D472" s="99">
        <v>3.7139264531625796E-4</v>
      </c>
    </row>
    <row r="473" spans="2:4">
      <c r="B473" s="672">
        <v>44547</v>
      </c>
      <c r="C473" s="99">
        <v>6.718829596523662E-3</v>
      </c>
      <c r="D473" s="99">
        <v>3.9392138697890442E-4</v>
      </c>
    </row>
    <row r="474" spans="2:4">
      <c r="B474" s="672">
        <v>44550</v>
      </c>
      <c r="C474" s="99">
        <v>6.7291839217110952E-3</v>
      </c>
      <c r="D474" s="99">
        <v>4.1105633290205426E-4</v>
      </c>
    </row>
    <row r="475" spans="2:4">
      <c r="B475" s="672">
        <v>44551</v>
      </c>
      <c r="C475" s="99">
        <v>7.0505650460553843E-3</v>
      </c>
      <c r="D475" s="99">
        <v>4.2345276725215769E-4</v>
      </c>
    </row>
    <row r="476" spans="2:4">
      <c r="B476" s="672">
        <v>44552</v>
      </c>
      <c r="C476" s="99">
        <v>7.1760736925179005E-3</v>
      </c>
      <c r="D476" s="99">
        <v>4.3151925906413549E-4</v>
      </c>
    </row>
    <row r="477" spans="2:4">
      <c r="B477" s="672">
        <v>44553</v>
      </c>
      <c r="C477" s="99">
        <v>7.0114418764504584E-3</v>
      </c>
      <c r="D477" s="99">
        <v>4.3549647916847232E-4</v>
      </c>
    </row>
    <row r="478" spans="2:4">
      <c r="B478" s="672">
        <v>44554</v>
      </c>
      <c r="C478" s="99">
        <v>6.9710327825660097E-3</v>
      </c>
      <c r="D478" s="99">
        <v>4.3549647916847243E-4</v>
      </c>
    </row>
    <row r="479" spans="2:4">
      <c r="B479" s="672">
        <v>44557</v>
      </c>
      <c r="C479" s="99">
        <v>6.8729979459231936E-3</v>
      </c>
      <c r="D479" s="99">
        <v>4.3151925906413554E-4</v>
      </c>
    </row>
    <row r="480" spans="2:4">
      <c r="B480" s="672">
        <v>44558</v>
      </c>
      <c r="C480" s="99">
        <v>5.4610976583251564E-3</v>
      </c>
      <c r="D480" s="99">
        <v>4.2345276725215775E-4</v>
      </c>
    </row>
    <row r="481" spans="2:4">
      <c r="B481" s="672">
        <v>44559</v>
      </c>
      <c r="C481" s="99">
        <v>5.4239413033558923E-3</v>
      </c>
      <c r="D481" s="99">
        <v>4.1105633290205421E-4</v>
      </c>
    </row>
    <row r="482" spans="2:4">
      <c r="B482" s="672">
        <v>44560</v>
      </c>
      <c r="C482" s="99">
        <v>4.5304882150748885E-3</v>
      </c>
      <c r="D482" s="99">
        <v>3.9392138697890431E-4</v>
      </c>
    </row>
    <row r="483" spans="2:4">
      <c r="B483" s="672">
        <v>44561</v>
      </c>
      <c r="C483" s="99">
        <v>4.6216061835129612E-3</v>
      </c>
      <c r="D483" s="99">
        <v>3.7139264531625774E-4</v>
      </c>
    </row>
    <row r="484" spans="2:4">
      <c r="B484" s="672">
        <v>44564</v>
      </c>
      <c r="C484" s="99">
        <v>4.3405590157477147E-3</v>
      </c>
      <c r="D484" s="99">
        <v>3.424071004604849E-4</v>
      </c>
    </row>
    <row r="485" spans="2:4">
      <c r="B485" s="672">
        <v>44565</v>
      </c>
      <c r="C485" s="99">
        <v>4.3575437983238898E-3</v>
      </c>
      <c r="D485" s="99">
        <v>3.0513019429684486E-4</v>
      </c>
    </row>
    <row r="486" spans="2:4">
      <c r="B486" s="672">
        <v>44566</v>
      </c>
      <c r="C486" s="99">
        <v>4.1402576411550132E-3</v>
      </c>
      <c r="D486" s="99">
        <v>2.5596471646035249E-4</v>
      </c>
    </row>
    <row r="487" spans="2:4">
      <c r="B487" s="672">
        <v>44567</v>
      </c>
      <c r="C487" s="99">
        <v>4.4565700325648007E-3</v>
      </c>
      <c r="D487" s="99">
        <v>1.8569632265812906E-4</v>
      </c>
    </row>
    <row r="488" spans="2:4">
      <c r="B488" s="672">
        <v>44568</v>
      </c>
      <c r="C488" s="99">
        <v>4.5580270051669182E-3</v>
      </c>
      <c r="D488" s="99">
        <v>0</v>
      </c>
    </row>
    <row r="489" spans="2:4">
      <c r="B489" s="672">
        <v>44571</v>
      </c>
      <c r="C489" s="99">
        <v>4.3555425696939773E-3</v>
      </c>
      <c r="D489" s="99">
        <v>0</v>
      </c>
    </row>
    <row r="490" spans="2:4">
      <c r="B490" s="672">
        <v>44572</v>
      </c>
      <c r="C490" s="99">
        <v>4.2478928812140883E-3</v>
      </c>
      <c r="D490" s="99">
        <v>0</v>
      </c>
    </row>
    <row r="491" spans="2:4">
      <c r="B491" s="672">
        <v>44573</v>
      </c>
      <c r="C491" s="99">
        <v>4.1536602694345233E-3</v>
      </c>
      <c r="D491" s="99">
        <v>0</v>
      </c>
    </row>
    <row r="492" spans="2:4">
      <c r="B492" s="672">
        <v>44574</v>
      </c>
      <c r="C492" s="99">
        <v>4.2246390689714046E-3</v>
      </c>
      <c r="D492" s="99">
        <v>0</v>
      </c>
    </row>
    <row r="493" spans="2:4">
      <c r="B493" s="672">
        <v>44575</v>
      </c>
      <c r="C493" s="99">
        <v>4.2122814859545466E-3</v>
      </c>
      <c r="D493" s="99">
        <v>0</v>
      </c>
    </row>
    <row r="494" spans="2:4">
      <c r="B494" s="672">
        <v>44578</v>
      </c>
      <c r="C494" s="99">
        <v>4.3394721691264035E-3</v>
      </c>
      <c r="D494" s="99">
        <v>0</v>
      </c>
    </row>
    <row r="495" spans="2:4">
      <c r="B495" s="672">
        <v>44579</v>
      </c>
      <c r="C495" s="99">
        <v>4.2990623361125191E-3</v>
      </c>
      <c r="D495" s="99">
        <v>0</v>
      </c>
    </row>
    <row r="496" spans="2:4">
      <c r="B496" s="672">
        <v>44580</v>
      </c>
      <c r="C496" s="99">
        <v>3.5781380331535548E-3</v>
      </c>
      <c r="D496" s="99">
        <v>0</v>
      </c>
    </row>
    <row r="497" spans="2:4">
      <c r="B497" s="672">
        <v>44581</v>
      </c>
      <c r="C497" s="99">
        <v>3.3694506208697688E-3</v>
      </c>
      <c r="D497" s="99">
        <v>0</v>
      </c>
    </row>
    <row r="498" spans="2:4">
      <c r="B498" s="672">
        <v>44582</v>
      </c>
      <c r="C498" s="99">
        <v>3.4949168181315879E-3</v>
      </c>
      <c r="D498" s="99">
        <v>0</v>
      </c>
    </row>
    <row r="499" spans="2:4">
      <c r="B499" s="672">
        <v>44585</v>
      </c>
      <c r="C499" s="99">
        <v>3.911983687561545E-3</v>
      </c>
      <c r="D499" s="99">
        <v>0</v>
      </c>
    </row>
    <row r="500" spans="2:4">
      <c r="B500" s="672">
        <v>44586</v>
      </c>
      <c r="C500" s="99">
        <v>4.0209474531597098E-3</v>
      </c>
      <c r="D500" s="99">
        <v>0</v>
      </c>
    </row>
    <row r="501" spans="2:4">
      <c r="B501" s="672">
        <v>44587</v>
      </c>
      <c r="C501" s="99">
        <v>4.0477430173411454E-3</v>
      </c>
      <c r="D501" s="99">
        <v>0</v>
      </c>
    </row>
    <row r="502" spans="2:4">
      <c r="B502" s="672">
        <v>44588</v>
      </c>
      <c r="C502" s="99">
        <v>4.3681554807911893E-3</v>
      </c>
      <c r="D502" s="99">
        <v>0</v>
      </c>
    </row>
    <row r="503" spans="2:4">
      <c r="B503" s="672">
        <v>44589</v>
      </c>
      <c r="C503" s="99">
        <v>4.6416473569252806E-3</v>
      </c>
      <c r="D503" s="99">
        <v>0</v>
      </c>
    </row>
    <row r="504" spans="2:4">
      <c r="B504" s="672">
        <v>44592</v>
      </c>
      <c r="C504" s="99">
        <v>4.55219997866431E-3</v>
      </c>
      <c r="D504" s="99">
        <v>0</v>
      </c>
    </row>
    <row r="505" spans="2:4">
      <c r="B505" s="672">
        <v>44593</v>
      </c>
      <c r="C505" s="99">
        <v>4.5219172629060358E-3</v>
      </c>
      <c r="D505" s="99">
        <v>0</v>
      </c>
    </row>
    <row r="506" spans="2:4">
      <c r="B506" s="672">
        <v>44594</v>
      </c>
      <c r="C506" s="99">
        <v>4.5222356799783535E-3</v>
      </c>
      <c r="D506" s="99">
        <v>0</v>
      </c>
    </row>
    <row r="507" spans="2:4">
      <c r="B507" s="672">
        <v>44595</v>
      </c>
      <c r="C507" s="99">
        <v>4.559045505096713E-3</v>
      </c>
      <c r="D507" s="99">
        <v>0</v>
      </c>
    </row>
    <row r="508" spans="2:4">
      <c r="B508" s="672">
        <v>44596</v>
      </c>
      <c r="C508" s="99">
        <v>4.0434735209433394E-3</v>
      </c>
      <c r="D508" s="99">
        <v>1.8317170615485387E-4</v>
      </c>
    </row>
    <row r="509" spans="2:4">
      <c r="B509" s="672">
        <v>44599</v>
      </c>
      <c r="C509" s="99">
        <v>4.179135816805379E-3</v>
      </c>
      <c r="D509" s="99">
        <v>2.5248477276420503E-4</v>
      </c>
    </row>
    <row r="510" spans="2:4">
      <c r="B510" s="672">
        <v>44600</v>
      </c>
      <c r="C510" s="99">
        <v>4.1920312714629065E-3</v>
      </c>
      <c r="D510" s="99">
        <v>3.0098182607316405E-4</v>
      </c>
    </row>
    <row r="511" spans="2:4">
      <c r="B511" s="672">
        <v>44601</v>
      </c>
      <c r="C511" s="99">
        <v>4.1927115045357205E-3</v>
      </c>
      <c r="D511" s="99">
        <v>3.3775193764257292E-4</v>
      </c>
    </row>
    <row r="512" spans="2:4">
      <c r="B512" s="672">
        <v>44602</v>
      </c>
      <c r="C512" s="99">
        <v>4.0568008998182331E-3</v>
      </c>
      <c r="D512" s="99">
        <v>3.6634341230970774E-4</v>
      </c>
    </row>
    <row r="513" spans="2:4">
      <c r="B513" s="672">
        <v>44603</v>
      </c>
      <c r="C513" s="99">
        <v>4.1005132062205824E-3</v>
      </c>
      <c r="D513" s="99">
        <v>3.8856586663082055E-4</v>
      </c>
    </row>
    <row r="514" spans="2:4">
      <c r="B514" s="672">
        <v>44606</v>
      </c>
      <c r="C514" s="99">
        <v>4.0570827079546515E-3</v>
      </c>
      <c r="D514" s="99">
        <v>4.0546785604389491E-4</v>
      </c>
    </row>
    <row r="515" spans="2:4">
      <c r="B515" s="672">
        <v>44607</v>
      </c>
      <c r="C515" s="99">
        <v>4.1368277527866985E-3</v>
      </c>
      <c r="D515" s="99">
        <v>4.1769575586248989E-4</v>
      </c>
    </row>
    <row r="516" spans="2:4">
      <c r="B516" s="672">
        <v>44608</v>
      </c>
      <c r="C516" s="99">
        <v>4.1111462410701165E-3</v>
      </c>
      <c r="D516" s="99">
        <v>4.256525804604887E-4</v>
      </c>
    </row>
    <row r="517" spans="2:4">
      <c r="B517" s="672">
        <v>44609</v>
      </c>
      <c r="C517" s="99">
        <v>4.1321212306022499E-3</v>
      </c>
      <c r="D517" s="99">
        <v>4.2957572865123648E-4</v>
      </c>
    </row>
    <row r="518" spans="2:4">
      <c r="B518" s="672">
        <v>44610</v>
      </c>
      <c r="C518" s="99">
        <v>4.6940078317279947E-3</v>
      </c>
      <c r="D518" s="99">
        <v>4.2957572865123648E-4</v>
      </c>
    </row>
    <row r="519" spans="2:4">
      <c r="B519" s="672">
        <v>44613</v>
      </c>
      <c r="C519" s="99">
        <v>4.8372681147481802E-3</v>
      </c>
      <c r="D519" s="99">
        <v>4.2565258046048854E-4</v>
      </c>
    </row>
    <row r="520" spans="2:4">
      <c r="B520" s="672">
        <v>44614</v>
      </c>
      <c r="C520" s="99">
        <v>4.4617323101910321E-3</v>
      </c>
      <c r="D520" s="99">
        <v>4.1769575586248983E-4</v>
      </c>
    </row>
    <row r="521" spans="2:4">
      <c r="B521" s="672">
        <v>44615</v>
      </c>
      <c r="C521" s="99">
        <v>4.4255581236372615E-3</v>
      </c>
      <c r="D521" s="99">
        <v>4.0546785604389507E-4</v>
      </c>
    </row>
    <row r="522" spans="2:4">
      <c r="B522" s="672">
        <v>44616</v>
      </c>
      <c r="C522" s="99">
        <v>4.4081940417354578E-3</v>
      </c>
      <c r="D522" s="99">
        <v>3.8856586663082071E-4</v>
      </c>
    </row>
    <row r="523" spans="2:4">
      <c r="B523" s="672">
        <v>44617</v>
      </c>
      <c r="C523" s="99">
        <v>4.244374453112632E-3</v>
      </c>
      <c r="D523" s="99">
        <v>3.6634341230970763E-4</v>
      </c>
    </row>
    <row r="524" spans="2:4">
      <c r="B524" s="672">
        <v>44622</v>
      </c>
      <c r="C524" s="99">
        <v>3.9350590908344401E-3</v>
      </c>
      <c r="D524" s="99">
        <v>3.3775193764257276E-4</v>
      </c>
    </row>
    <row r="525" spans="2:4">
      <c r="B525" s="672">
        <v>44623</v>
      </c>
      <c r="C525" s="99">
        <v>4.2094554920746379E-3</v>
      </c>
      <c r="D525" s="99">
        <v>3.00981826073164E-4</v>
      </c>
    </row>
    <row r="526" spans="2:4">
      <c r="B526" s="672">
        <v>44624</v>
      </c>
      <c r="C526" s="99">
        <v>4.4656322703541312E-3</v>
      </c>
      <c r="D526" s="99">
        <v>2.5248477276420514E-4</v>
      </c>
    </row>
    <row r="527" spans="2:4">
      <c r="B527" s="672">
        <v>44627</v>
      </c>
      <c r="C527" s="99">
        <v>4.5094485695881684E-3</v>
      </c>
      <c r="D527" s="99">
        <v>1.8317170615485381E-4</v>
      </c>
    </row>
    <row r="528" spans="2:4">
      <c r="B528" s="672">
        <v>44628</v>
      </c>
      <c r="C528" s="99">
        <v>4.4647402506621412E-3</v>
      </c>
      <c r="D528" s="99">
        <v>0</v>
      </c>
    </row>
    <row r="529" spans="2:4">
      <c r="B529" s="672">
        <v>44629</v>
      </c>
      <c r="C529" s="99">
        <v>4.6850231342718566E-3</v>
      </c>
      <c r="D529" s="99">
        <v>0</v>
      </c>
    </row>
    <row r="530" spans="2:4">
      <c r="B530" s="672">
        <v>44630</v>
      </c>
      <c r="C530" s="99">
        <v>4.6134370502776134E-3</v>
      </c>
      <c r="D530" s="99">
        <v>0</v>
      </c>
    </row>
    <row r="531" spans="2:4">
      <c r="B531" s="672">
        <v>44631</v>
      </c>
      <c r="C531" s="99">
        <v>4.74979958027628E-3</v>
      </c>
      <c r="D531" s="99">
        <v>0</v>
      </c>
    </row>
    <row r="532" spans="2:4">
      <c r="B532" s="672">
        <v>44634</v>
      </c>
      <c r="C532" s="99">
        <v>4.7729756012199424E-3</v>
      </c>
      <c r="D532" s="99">
        <v>0</v>
      </c>
    </row>
    <row r="533" spans="2:4">
      <c r="B533" s="672">
        <v>44635</v>
      </c>
      <c r="C533" s="99">
        <v>4.780126845127671E-3</v>
      </c>
      <c r="D533" s="99">
        <v>0</v>
      </c>
    </row>
    <row r="534" spans="2:4">
      <c r="B534" s="672">
        <v>44636</v>
      </c>
      <c r="C534" s="99">
        <v>4.7365949052579504E-3</v>
      </c>
      <c r="D534" s="99">
        <v>0</v>
      </c>
    </row>
    <row r="535" spans="2:4">
      <c r="B535" s="672">
        <v>44637</v>
      </c>
      <c r="C535" s="99">
        <v>4.9453154716619166E-3</v>
      </c>
      <c r="D535" s="99">
        <v>0</v>
      </c>
    </row>
    <row r="536" spans="2:4">
      <c r="B536" s="672">
        <v>44638</v>
      </c>
      <c r="C536" s="99">
        <v>5.131419383043445E-3</v>
      </c>
      <c r="D536" s="99">
        <v>1.2074552889006053E-4</v>
      </c>
    </row>
    <row r="537" spans="2:4">
      <c r="B537" s="672">
        <v>44641</v>
      </c>
      <c r="C537" s="99">
        <v>5.4845299988853609E-3</v>
      </c>
      <c r="D537" s="99">
        <v>1.6643622568175129E-4</v>
      </c>
    </row>
    <row r="538" spans="2:4">
      <c r="B538" s="672">
        <v>44642</v>
      </c>
      <c r="C538" s="99">
        <v>6.227327533834137E-3</v>
      </c>
      <c r="D538" s="99">
        <v>1.9840514967293363E-4</v>
      </c>
    </row>
    <row r="539" spans="2:4">
      <c r="B539" s="672">
        <v>44643</v>
      </c>
      <c r="C539" s="99">
        <v>5.7833470402361758E-3</v>
      </c>
      <c r="D539" s="99">
        <v>2.2264375432425114E-4</v>
      </c>
    </row>
    <row r="540" spans="2:4">
      <c r="B540" s="672">
        <v>44644</v>
      </c>
      <c r="C540" s="99">
        <v>5.3971432461384231E-3</v>
      </c>
      <c r="D540" s="99">
        <v>2.4149105778012106E-4</v>
      </c>
    </row>
    <row r="541" spans="2:4">
      <c r="B541" s="672">
        <v>44645</v>
      </c>
      <c r="C541" s="99">
        <v>5.4221133060581841E-3</v>
      </c>
      <c r="D541" s="99">
        <v>2.5613994682835396E-4</v>
      </c>
    </row>
    <row r="542" spans="2:4">
      <c r="B542" s="672">
        <v>44648</v>
      </c>
      <c r="C542" s="99">
        <v>5.6388934935639951E-3</v>
      </c>
      <c r="D542" s="99">
        <v>2.6728162200197783E-4</v>
      </c>
    </row>
    <row r="543" spans="2:4">
      <c r="B543" s="672">
        <v>44649</v>
      </c>
      <c r="C543" s="99">
        <v>5.7468272712141192E-3</v>
      </c>
      <c r="D543" s="99">
        <v>2.7534216946209001E-4</v>
      </c>
    </row>
    <row r="544" spans="2:4">
      <c r="B544" s="672">
        <v>44650</v>
      </c>
      <c r="C544" s="99">
        <v>5.8584863309512911E-3</v>
      </c>
      <c r="D544" s="99">
        <v>2.805872535121266E-4</v>
      </c>
    </row>
    <row r="545" spans="2:4">
      <c r="B545" s="672">
        <v>44651</v>
      </c>
      <c r="C545" s="99">
        <v>5.9979374373367372E-3</v>
      </c>
      <c r="D545" s="99">
        <v>2.8317336581707754E-4</v>
      </c>
    </row>
    <row r="546" spans="2:4">
      <c r="B546" s="672">
        <v>44652</v>
      </c>
      <c r="C546" s="99">
        <v>5.7283559263005598E-3</v>
      </c>
      <c r="D546" s="99">
        <v>2.8317336581707754E-4</v>
      </c>
    </row>
    <row r="547" spans="2:4">
      <c r="B547" s="672">
        <v>44655</v>
      </c>
      <c r="C547" s="99">
        <v>5.9542448280031765E-3</v>
      </c>
      <c r="D547" s="99">
        <v>2.8058725351212655E-4</v>
      </c>
    </row>
    <row r="548" spans="2:4">
      <c r="B548" s="672">
        <v>44656</v>
      </c>
      <c r="C548" s="99">
        <v>5.9596684179739458E-3</v>
      </c>
      <c r="D548" s="99">
        <v>2.7534216946209007E-4</v>
      </c>
    </row>
    <row r="549" spans="2:4">
      <c r="B549" s="672">
        <v>44657</v>
      </c>
      <c r="C549" s="99">
        <v>6.0902706483073462E-3</v>
      </c>
      <c r="D549" s="99">
        <v>2.6728162200197788E-4</v>
      </c>
    </row>
    <row r="550" spans="2:4">
      <c r="B550" s="672">
        <v>44658</v>
      </c>
      <c r="C550" s="99">
        <v>6.251082114673164E-3</v>
      </c>
      <c r="D550" s="99">
        <v>2.5613994682835401E-4</v>
      </c>
    </row>
    <row r="551" spans="2:4">
      <c r="B551" s="672">
        <v>44659</v>
      </c>
      <c r="C551" s="99">
        <v>6.3628070752634247E-3</v>
      </c>
      <c r="D551" s="99">
        <v>2.4149105778012097E-4</v>
      </c>
    </row>
    <row r="552" spans="2:4">
      <c r="B552" s="672">
        <v>44662</v>
      </c>
      <c r="C552" s="99">
        <v>6.3448910497671462E-3</v>
      </c>
      <c r="D552" s="99">
        <v>2.2264375432425116E-4</v>
      </c>
    </row>
    <row r="553" spans="2:4">
      <c r="B553" s="672">
        <v>44663</v>
      </c>
      <c r="C553" s="99">
        <v>6.79107633980731E-3</v>
      </c>
      <c r="D553" s="99">
        <v>1.9840514967293357E-4</v>
      </c>
    </row>
    <row r="554" spans="2:4">
      <c r="B554" s="672">
        <v>44664</v>
      </c>
      <c r="C554" s="99">
        <v>6.8397230568369612E-3</v>
      </c>
      <c r="D554" s="99">
        <v>1.6643622568175129E-4</v>
      </c>
    </row>
    <row r="555" spans="2:4">
      <c r="B555" s="672">
        <v>44665</v>
      </c>
      <c r="C555" s="99">
        <v>6.7693857094356562E-3</v>
      </c>
      <c r="D555" s="99">
        <v>1.2074552889006064E-4</v>
      </c>
    </row>
    <row r="556" spans="2:4">
      <c r="B556" s="672">
        <v>44669</v>
      </c>
      <c r="C556" s="99">
        <v>6.6979385344412938E-3</v>
      </c>
      <c r="D556" s="99">
        <v>0</v>
      </c>
    </row>
    <row r="557" spans="2:4">
      <c r="B557" s="672">
        <v>44670</v>
      </c>
      <c r="C557" s="99">
        <v>6.51694074747192E-3</v>
      </c>
      <c r="D557" s="99">
        <v>0</v>
      </c>
    </row>
    <row r="558" spans="2:4">
      <c r="B558" s="672">
        <v>44671</v>
      </c>
      <c r="C558" s="99">
        <v>6.2786945721047703E-3</v>
      </c>
      <c r="D558" s="99">
        <v>0</v>
      </c>
    </row>
    <row r="559" spans="2:4">
      <c r="B559" s="672">
        <v>44673</v>
      </c>
      <c r="C559" s="99">
        <v>5.4675998703905349E-3</v>
      </c>
      <c r="D559" s="99">
        <v>0</v>
      </c>
    </row>
    <row r="560" spans="2:4">
      <c r="B560" s="672">
        <v>44676</v>
      </c>
      <c r="C560" s="99">
        <v>5.2734131798568137E-3</v>
      </c>
      <c r="D560" s="99">
        <v>0</v>
      </c>
    </row>
    <row r="561" spans="2:4">
      <c r="B561" s="672">
        <v>44677</v>
      </c>
      <c r="C561" s="99">
        <v>5.3617463970560778E-3</v>
      </c>
      <c r="D561" s="99">
        <v>0</v>
      </c>
    </row>
    <row r="562" spans="2:4">
      <c r="B562" s="672">
        <v>44678</v>
      </c>
      <c r="C562" s="99">
        <v>5.1000047424735609E-3</v>
      </c>
      <c r="D562" s="99">
        <v>0</v>
      </c>
    </row>
    <row r="563" spans="2:4">
      <c r="B563" s="672">
        <v>44679</v>
      </c>
      <c r="C563" s="99">
        <v>4.4857646704209841E-3</v>
      </c>
      <c r="D563" s="99">
        <v>0</v>
      </c>
    </row>
    <row r="564" spans="2:4">
      <c r="B564" s="672">
        <v>44680</v>
      </c>
      <c r="C564" s="99">
        <v>4.7419163390275765E-3</v>
      </c>
      <c r="D564" s="99">
        <v>0</v>
      </c>
    </row>
    <row r="565" spans="2:4">
      <c r="B565" s="672">
        <v>44683</v>
      </c>
      <c r="C565" s="99">
        <v>4.6565588243625156E-3</v>
      </c>
      <c r="D565" s="99">
        <v>0</v>
      </c>
    </row>
    <row r="566" spans="2:4">
      <c r="B566" s="672">
        <v>44684</v>
      </c>
      <c r="C566" s="99">
        <v>4.6958430803962746E-3</v>
      </c>
      <c r="D566" s="99">
        <v>0</v>
      </c>
    </row>
    <row r="567" spans="2:4">
      <c r="B567" s="672">
        <v>44685</v>
      </c>
      <c r="C567" s="99">
        <v>4.6550370560993612E-3</v>
      </c>
      <c r="D567" s="99">
        <v>0</v>
      </c>
    </row>
    <row r="568" spans="2:4">
      <c r="B568" s="672">
        <v>44686</v>
      </c>
      <c r="C568" s="99">
        <v>4.8102255516764957E-3</v>
      </c>
      <c r="D568" s="99">
        <v>0</v>
      </c>
    </row>
    <row r="569" spans="2:4">
      <c r="B569" s="672">
        <v>44687</v>
      </c>
      <c r="C569" s="99">
        <v>5.0992282973038204E-3</v>
      </c>
      <c r="D569" s="99">
        <v>1.1967312486161258E-4</v>
      </c>
    </row>
    <row r="570" spans="2:4">
      <c r="B570" s="672">
        <v>44690</v>
      </c>
      <c r="C570" s="99">
        <v>5.1692164822494946E-3</v>
      </c>
      <c r="D570" s="99">
        <v>1.6495801874074484E-4</v>
      </c>
    </row>
    <row r="571" spans="2:4">
      <c r="B571" s="672">
        <v>44691</v>
      </c>
      <c r="C571" s="99">
        <v>5.3706601034501427E-3</v>
      </c>
      <c r="D571" s="99">
        <v>1.9664301004151255E-4</v>
      </c>
    </row>
    <row r="572" spans="2:4">
      <c r="B572" s="672">
        <v>44692</v>
      </c>
      <c r="C572" s="99">
        <v>5.4188244773229251E-3</v>
      </c>
      <c r="D572" s="99">
        <v>2.2066633900096001E-4</v>
      </c>
    </row>
    <row r="573" spans="2:4">
      <c r="B573" s="672">
        <v>44693</v>
      </c>
      <c r="C573" s="99">
        <v>5.3309444551894987E-3</v>
      </c>
      <c r="D573" s="99">
        <v>2.3934624972322513E-4</v>
      </c>
    </row>
    <row r="574" spans="2:4">
      <c r="B574" s="672">
        <v>44694</v>
      </c>
      <c r="C574" s="99">
        <v>5.006631636839602E-3</v>
      </c>
      <c r="D574" s="99">
        <v>2.5386503434629201E-4</v>
      </c>
    </row>
    <row r="575" spans="2:4">
      <c r="B575" s="672">
        <v>44697</v>
      </c>
      <c r="C575" s="99">
        <v>5.2437284671400719E-3</v>
      </c>
      <c r="D575" s="99">
        <v>2.64907754490693E-4</v>
      </c>
    </row>
    <row r="576" spans="2:4">
      <c r="B576" s="672">
        <v>44698</v>
      </c>
      <c r="C576" s="99">
        <v>5.264400299860042E-3</v>
      </c>
      <c r="D576" s="99">
        <v>2.7289671202406261E-4</v>
      </c>
    </row>
    <row r="577" spans="2:4">
      <c r="B577" s="672">
        <v>44699</v>
      </c>
      <c r="C577" s="99">
        <v>5.254260301888543E-3</v>
      </c>
      <c r="D577" s="99">
        <v>2.7809521174657574E-4</v>
      </c>
    </row>
    <row r="578" spans="2:4">
      <c r="B578" s="672">
        <v>44700</v>
      </c>
      <c r="C578" s="99">
        <v>5.5720377773875755E-3</v>
      </c>
      <c r="D578" s="99">
        <v>2.8065835543911242E-4</v>
      </c>
    </row>
    <row r="579" spans="2:4">
      <c r="B579" s="672">
        <v>44701</v>
      </c>
      <c r="C579" s="99">
        <v>5.5821429767009762E-3</v>
      </c>
      <c r="D579" s="99">
        <v>2.8065835543911237E-4</v>
      </c>
    </row>
    <row r="580" spans="2:4">
      <c r="B580" s="672">
        <v>44704</v>
      </c>
      <c r="C580" s="99">
        <v>5.6098456853572731E-3</v>
      </c>
      <c r="D580" s="99">
        <v>2.7809521174657574E-4</v>
      </c>
    </row>
    <row r="581" spans="2:4">
      <c r="B581" s="672">
        <v>44705</v>
      </c>
      <c r="C581" s="99">
        <v>5.5866623600875067E-3</v>
      </c>
      <c r="D581" s="99">
        <v>2.7289671202406271E-4</v>
      </c>
    </row>
    <row r="582" spans="2:4">
      <c r="B582" s="672">
        <v>44706</v>
      </c>
      <c r="C582" s="99">
        <v>5.708764821097465E-3</v>
      </c>
      <c r="D582" s="99">
        <v>2.64907754490693E-4</v>
      </c>
    </row>
    <row r="583" spans="2:4">
      <c r="B583" s="672">
        <v>44707</v>
      </c>
      <c r="C583" s="99">
        <v>5.5266085881315666E-3</v>
      </c>
      <c r="D583" s="99">
        <v>2.5386503434629185E-4</v>
      </c>
    </row>
    <row r="584" spans="2:4">
      <c r="B584" s="672">
        <v>44708</v>
      </c>
      <c r="C584" s="99">
        <v>5.5608383327901845E-3</v>
      </c>
      <c r="D584" s="99">
        <v>2.3934624972322515E-4</v>
      </c>
    </row>
    <row r="585" spans="2:4">
      <c r="B585" s="672">
        <v>44711</v>
      </c>
      <c r="C585" s="99">
        <v>5.3949134850640292E-3</v>
      </c>
      <c r="D585" s="99">
        <v>2.2066633900095998E-4</v>
      </c>
    </row>
    <row r="586" spans="2:4">
      <c r="B586" s="672">
        <v>44712</v>
      </c>
      <c r="C586" s="99">
        <v>5.5293842669138209E-3</v>
      </c>
      <c r="D586" s="99">
        <v>1.966430100415125E-4</v>
      </c>
    </row>
    <row r="587" spans="2:4">
      <c r="B587" s="672">
        <v>44713</v>
      </c>
      <c r="C587" s="99">
        <v>5.4599002956346454E-3</v>
      </c>
      <c r="D587" s="99">
        <v>1.6495801874074478E-4</v>
      </c>
    </row>
    <row r="588" spans="2:4">
      <c r="B588" s="672">
        <v>44714</v>
      </c>
      <c r="C588" s="99">
        <v>5.445257477540098E-3</v>
      </c>
      <c r="D588" s="99">
        <v>1.1967312486161255E-4</v>
      </c>
    </row>
    <row r="589" spans="2:4">
      <c r="B589" s="672">
        <v>44715</v>
      </c>
      <c r="C589" s="99">
        <v>4.5974343183847449E-3</v>
      </c>
      <c r="D589" s="99">
        <v>0</v>
      </c>
    </row>
    <row r="590" spans="2:4">
      <c r="B590" s="672">
        <v>44718</v>
      </c>
      <c r="C590" s="99">
        <v>4.3818586064393317E-3</v>
      </c>
      <c r="D590" s="99">
        <v>0</v>
      </c>
    </row>
    <row r="591" spans="2:4">
      <c r="B591" s="672">
        <v>44719</v>
      </c>
      <c r="C591" s="99">
        <v>4.2690133062145297E-3</v>
      </c>
      <c r="D591" s="99">
        <v>0</v>
      </c>
    </row>
    <row r="592" spans="2:4">
      <c r="B592" s="672">
        <v>44720</v>
      </c>
      <c r="C592" s="99">
        <v>3.9109223272920882E-3</v>
      </c>
      <c r="D592" s="99">
        <v>0</v>
      </c>
    </row>
    <row r="593" spans="2:4">
      <c r="B593" s="672">
        <v>44721</v>
      </c>
      <c r="C593" s="99">
        <v>3.8724430829656241E-3</v>
      </c>
      <c r="D593" s="99">
        <v>0</v>
      </c>
    </row>
    <row r="594" spans="2:4">
      <c r="B594" s="672">
        <v>44722</v>
      </c>
      <c r="C594" s="99">
        <v>3.8609563691634923E-3</v>
      </c>
      <c r="D594" s="99">
        <v>0</v>
      </c>
    </row>
    <row r="595" spans="2:4">
      <c r="B595" s="672">
        <v>44725</v>
      </c>
      <c r="C595" s="99">
        <v>3.8637551645677457E-3</v>
      </c>
      <c r="D595" s="99">
        <v>0</v>
      </c>
    </row>
    <row r="596" spans="2:4">
      <c r="B596" s="672">
        <v>44726</v>
      </c>
      <c r="C596" s="99">
        <v>3.5979302629217556E-3</v>
      </c>
      <c r="D596" s="99">
        <v>0</v>
      </c>
    </row>
    <row r="597" spans="2:4">
      <c r="B597" s="672">
        <v>44727</v>
      </c>
      <c r="C597" s="99">
        <v>3.6547582075874135E-3</v>
      </c>
      <c r="D597" s="99">
        <v>0</v>
      </c>
    </row>
    <row r="598" spans="2:4">
      <c r="B598" s="672">
        <v>44729</v>
      </c>
      <c r="C598" s="99">
        <v>3.6949416779386065E-3</v>
      </c>
      <c r="D598" s="99">
        <v>0</v>
      </c>
    </row>
    <row r="599" spans="2:4">
      <c r="B599" s="672">
        <v>44732</v>
      </c>
      <c r="C599" s="99">
        <v>3.899395070288096E-3</v>
      </c>
      <c r="D599" s="99">
        <v>5.9440342564717105E-5</v>
      </c>
    </row>
    <row r="600" spans="2:4">
      <c r="B600" s="672">
        <v>44733</v>
      </c>
      <c r="C600" s="99">
        <v>3.8452940618249384E-3</v>
      </c>
      <c r="D600" s="99">
        <v>8.1932857975300399E-5</v>
      </c>
    </row>
    <row r="601" spans="2:4">
      <c r="B601" s="672">
        <v>44734</v>
      </c>
      <c r="C601" s="99">
        <v>3.7808089361406226E-3</v>
      </c>
      <c r="D601" s="99">
        <v>9.7670449345590106E-5</v>
      </c>
    </row>
    <row r="602" spans="2:4">
      <c r="B602" s="672">
        <v>44735</v>
      </c>
      <c r="C602" s="99">
        <v>3.7957174916132077E-3</v>
      </c>
      <c r="D602" s="99">
        <v>1.0960257616642562E-4</v>
      </c>
    </row>
    <row r="603" spans="2:4">
      <c r="B603" s="672">
        <v>44736</v>
      </c>
      <c r="C603" s="99">
        <v>3.5251793367649638E-3</v>
      </c>
      <c r="D603" s="99">
        <v>1.1888068512943421E-4</v>
      </c>
    </row>
    <row r="604" spans="2:4">
      <c r="B604" s="672">
        <v>44739</v>
      </c>
      <c r="C604" s="99">
        <v>3.4680982285547964E-3</v>
      </c>
      <c r="D604" s="99">
        <v>1.2609200791068853E-4</v>
      </c>
    </row>
    <row r="605" spans="2:4">
      <c r="B605" s="672">
        <v>44740</v>
      </c>
      <c r="C605" s="99">
        <v>3.2251811876105657E-3</v>
      </c>
      <c r="D605" s="99">
        <v>1.3157680718361238E-4</v>
      </c>
    </row>
    <row r="606" spans="2:4">
      <c r="B606" s="672">
        <v>44741</v>
      </c>
      <c r="C606" s="99">
        <v>3.2534706754827332E-3</v>
      </c>
      <c r="D606" s="99">
        <v>1.3554483570352941E-4</v>
      </c>
    </row>
    <row r="607" spans="2:4">
      <c r="B607" s="672">
        <v>44742</v>
      </c>
      <c r="C607" s="99">
        <v>3.1161676893168054E-3</v>
      </c>
      <c r="D607" s="99">
        <v>1.3812687410760791E-4</v>
      </c>
    </row>
    <row r="608" spans="2:4">
      <c r="B608" s="672">
        <v>44743</v>
      </c>
      <c r="C608" s="99">
        <v>3.1366805520718498E-3</v>
      </c>
      <c r="D608" s="99">
        <v>1.393999597674263E-4</v>
      </c>
    </row>
    <row r="609" spans="2:4">
      <c r="B609" s="672">
        <v>44746</v>
      </c>
      <c r="C609" s="99">
        <v>3.133578729957052E-3</v>
      </c>
      <c r="D609" s="99">
        <v>1.3939995976742627E-4</v>
      </c>
    </row>
    <row r="610" spans="2:4">
      <c r="B610" s="672">
        <v>44747</v>
      </c>
      <c r="C610" s="99">
        <v>3.0657378534086413E-3</v>
      </c>
      <c r="D610" s="99">
        <v>1.3812687410760788E-4</v>
      </c>
    </row>
    <row r="611" spans="2:4">
      <c r="B611" s="672">
        <v>44748</v>
      </c>
      <c r="C611" s="99">
        <v>3.1687156611010067E-3</v>
      </c>
      <c r="D611" s="99">
        <v>1.3554483570352944E-4</v>
      </c>
    </row>
    <row r="612" spans="2:4">
      <c r="B612" s="672">
        <v>44749</v>
      </c>
      <c r="C612" s="99">
        <v>3.1761721832189675E-3</v>
      </c>
      <c r="D612" s="99">
        <v>1.3157680718361241E-4</v>
      </c>
    </row>
    <row r="613" spans="2:4">
      <c r="B613" s="672">
        <v>44750</v>
      </c>
      <c r="C613" s="99">
        <v>3.7680057765836173E-3</v>
      </c>
      <c r="D613" s="99">
        <v>1.2609200791068855E-4</v>
      </c>
    </row>
    <row r="614" spans="2:4">
      <c r="B614" s="672">
        <v>44753</v>
      </c>
      <c r="C614" s="99">
        <v>3.7454083967601846E-3</v>
      </c>
      <c r="D614" s="99">
        <v>1.1888068512943424E-4</v>
      </c>
    </row>
    <row r="615" spans="2:4">
      <c r="B615" s="672">
        <v>44754</v>
      </c>
      <c r="C615" s="99">
        <v>3.8889577403828706E-3</v>
      </c>
      <c r="D615" s="99">
        <v>1.0960257616642564E-4</v>
      </c>
    </row>
    <row r="616" spans="2:4">
      <c r="B616" s="672">
        <v>44755</v>
      </c>
      <c r="C616" s="99">
        <v>3.833635723340167E-3</v>
      </c>
      <c r="D616" s="99">
        <v>9.7670449345590106E-5</v>
      </c>
    </row>
    <row r="617" spans="2:4">
      <c r="B617" s="672">
        <v>44756</v>
      </c>
      <c r="C617" s="99">
        <v>3.6459857229495574E-3</v>
      </c>
      <c r="D617" s="99">
        <v>8.1932857975300412E-5</v>
      </c>
    </row>
    <row r="618" spans="2:4">
      <c r="B618" s="672">
        <v>44757</v>
      </c>
      <c r="C618" s="99">
        <v>3.6348321878765166E-3</v>
      </c>
      <c r="D618" s="99">
        <v>5.9440342564717058E-5</v>
      </c>
    </row>
    <row r="619" spans="2:4">
      <c r="B619" s="672">
        <v>44760</v>
      </c>
      <c r="C619" s="99">
        <v>3.5396130379005274E-3</v>
      </c>
      <c r="D619" s="99">
        <v>0</v>
      </c>
    </row>
    <row r="620" spans="2:4">
      <c r="B620" s="672">
        <v>44761</v>
      </c>
      <c r="C620" s="99">
        <v>3.0717996006720048E-3</v>
      </c>
      <c r="D620" s="99">
        <v>0</v>
      </c>
    </row>
    <row r="621" spans="2:4">
      <c r="B621" s="672">
        <v>44762</v>
      </c>
      <c r="C621" s="99">
        <v>3.0817534596481221E-3</v>
      </c>
      <c r="D621" s="99">
        <v>0</v>
      </c>
    </row>
    <row r="622" spans="2:4">
      <c r="B622" s="672">
        <v>44763</v>
      </c>
      <c r="C622" s="99">
        <v>3.2821179360889249E-3</v>
      </c>
      <c r="D622" s="99">
        <v>0</v>
      </c>
    </row>
    <row r="623" spans="2:4">
      <c r="B623" s="672">
        <v>44764</v>
      </c>
      <c r="C623" s="99">
        <v>3.3089657118741738E-3</v>
      </c>
      <c r="D623" s="99">
        <v>0</v>
      </c>
    </row>
    <row r="624" spans="2:4">
      <c r="B624" s="672">
        <v>44767</v>
      </c>
      <c r="C624" s="99">
        <v>3.3090719417222308E-3</v>
      </c>
      <c r="D624" s="99">
        <v>0</v>
      </c>
    </row>
    <row r="625" spans="2:4">
      <c r="B625" s="672">
        <v>44768</v>
      </c>
      <c r="C625" s="99">
        <v>3.2934999520149691E-3</v>
      </c>
      <c r="D625" s="99">
        <v>0</v>
      </c>
    </row>
    <row r="626" spans="2:4">
      <c r="B626" s="672">
        <v>44769</v>
      </c>
      <c r="C626" s="99">
        <v>3.2829186490144833E-3</v>
      </c>
      <c r="D626" s="99">
        <v>0</v>
      </c>
    </row>
    <row r="627" spans="2:4">
      <c r="B627" s="672">
        <v>44770</v>
      </c>
      <c r="C627" s="99">
        <v>3.3575701236253164E-3</v>
      </c>
      <c r="D627" s="99">
        <v>0</v>
      </c>
    </row>
    <row r="628" spans="2:4">
      <c r="B628" s="672">
        <v>44771</v>
      </c>
      <c r="C628" s="99">
        <v>3.3689977758676513E-3</v>
      </c>
      <c r="D628" s="99">
        <v>0</v>
      </c>
    </row>
    <row r="629" spans="2:4">
      <c r="B629" s="672">
        <v>44774</v>
      </c>
      <c r="C629" s="99">
        <v>3.3534577628729642E-3</v>
      </c>
      <c r="D629" s="99">
        <v>0</v>
      </c>
    </row>
    <row r="630" spans="2:4">
      <c r="B630" s="672">
        <v>44775</v>
      </c>
      <c r="C630" s="99">
        <v>3.3453871018594658E-3</v>
      </c>
      <c r="D630" s="99">
        <v>0</v>
      </c>
    </row>
    <row r="631" spans="2:4">
      <c r="B631" s="672">
        <v>44776</v>
      </c>
      <c r="C631" s="99">
        <v>3.3932737551276133E-3</v>
      </c>
      <c r="D631" s="99">
        <v>0</v>
      </c>
    </row>
    <row r="632" spans="2:4">
      <c r="B632" s="672">
        <v>44777</v>
      </c>
      <c r="C632" s="99">
        <v>3.5323010043003889E-3</v>
      </c>
      <c r="D632" s="99">
        <v>0</v>
      </c>
    </row>
    <row r="633" spans="2:4">
      <c r="B633" s="672">
        <v>44778</v>
      </c>
      <c r="C633" s="99">
        <v>3.5583760865158741E-3</v>
      </c>
      <c r="D633" s="99">
        <v>5.917929680366913E-5</v>
      </c>
    </row>
    <row r="634" spans="2:4">
      <c r="B634" s="672">
        <v>44781</v>
      </c>
      <c r="C634" s="99">
        <v>3.2043228214842013E-3</v>
      </c>
      <c r="D634" s="99">
        <v>8.1573031225619231E-5</v>
      </c>
    </row>
    <row r="635" spans="2:4">
      <c r="B635" s="672">
        <v>44782</v>
      </c>
      <c r="C635" s="99">
        <v>3.2160114637622981E-3</v>
      </c>
      <c r="D635" s="99">
        <v>9.7241507389988856E-5</v>
      </c>
    </row>
    <row r="636" spans="2:4">
      <c r="B636" s="672">
        <v>44783</v>
      </c>
      <c r="C636" s="99">
        <v>2.8916991370508461E-3</v>
      </c>
      <c r="D636" s="99">
        <v>1.0912123156655167E-4</v>
      </c>
    </row>
    <row r="637" spans="2:4">
      <c r="B637" s="672">
        <v>44784</v>
      </c>
      <c r="C637" s="99">
        <v>2.86040881320564E-3</v>
      </c>
      <c r="D637" s="99">
        <v>1.1835859360733825E-4</v>
      </c>
    </row>
    <row r="638" spans="2:4">
      <c r="B638" s="672">
        <v>44785</v>
      </c>
      <c r="C638" s="99">
        <v>3.1346372971844142E-3</v>
      </c>
      <c r="D638" s="99">
        <v>1.2553824622717744E-4</v>
      </c>
    </row>
    <row r="639" spans="2:4">
      <c r="B639" s="672">
        <v>44788</v>
      </c>
      <c r="C639" s="99">
        <v>3.3340704440050673E-3</v>
      </c>
      <c r="D639" s="99">
        <v>1.3099895775870181E-4</v>
      </c>
    </row>
    <row r="640" spans="2:4">
      <c r="B640" s="672">
        <v>44789</v>
      </c>
      <c r="C640" s="99">
        <v>3.20096975442345E-3</v>
      </c>
      <c r="D640" s="99">
        <v>1.3494955978038297E-4</v>
      </c>
    </row>
    <row r="641" spans="2:4">
      <c r="B641" s="672">
        <v>44790</v>
      </c>
      <c r="C641" s="99">
        <v>3.116779439581063E-3</v>
      </c>
      <c r="D641" s="99">
        <v>1.3752025857652583E-4</v>
      </c>
    </row>
    <row r="642" spans="2:4">
      <c r="B642" s="672">
        <v>44791</v>
      </c>
      <c r="C642" s="99">
        <v>3.0422743743488477E-3</v>
      </c>
      <c r="D642" s="99">
        <v>1.3878775319159896E-4</v>
      </c>
    </row>
    <row r="643" spans="2:4">
      <c r="B643" s="672">
        <v>44792</v>
      </c>
      <c r="C643" s="99">
        <v>3.1090920990458838E-3</v>
      </c>
      <c r="D643" s="99">
        <v>1.3878775319159899E-4</v>
      </c>
    </row>
    <row r="644" spans="2:4">
      <c r="B644" s="672">
        <v>44795</v>
      </c>
      <c r="C644" s="99">
        <v>2.8674998299894196E-3</v>
      </c>
      <c r="D644" s="99">
        <v>1.375202585765258E-4</v>
      </c>
    </row>
    <row r="645" spans="2:4">
      <c r="B645" s="672">
        <v>44796</v>
      </c>
      <c r="C645" s="99">
        <v>2.9161016995362852E-3</v>
      </c>
      <c r="D645" s="99">
        <v>1.3494955978038295E-4</v>
      </c>
    </row>
    <row r="646" spans="2:4">
      <c r="B646" s="672">
        <v>44797</v>
      </c>
      <c r="C646" s="99">
        <v>2.8698936830818546E-3</v>
      </c>
      <c r="D646" s="99">
        <v>1.3099895775870181E-4</v>
      </c>
    </row>
    <row r="647" spans="2:4">
      <c r="B647" s="672">
        <v>44798</v>
      </c>
      <c r="C647" s="99">
        <v>2.8693468960789429E-3</v>
      </c>
      <c r="D647" s="99">
        <v>1.2553824622717753E-4</v>
      </c>
    </row>
    <row r="648" spans="2:4">
      <c r="B648" s="672">
        <v>44799</v>
      </c>
      <c r="C648" s="99">
        <v>3.0860894859417549E-3</v>
      </c>
      <c r="D648" s="99">
        <v>1.1835859360733831E-4</v>
      </c>
    </row>
    <row r="649" spans="2:4">
      <c r="B649" s="672">
        <v>44802</v>
      </c>
      <c r="C649" s="99">
        <v>3.1491268184997375E-3</v>
      </c>
      <c r="D649" s="99">
        <v>1.0912123156655169E-4</v>
      </c>
    </row>
    <row r="650" spans="2:4">
      <c r="B650" s="672">
        <v>44803</v>
      </c>
      <c r="C650" s="99">
        <v>3.1189388430445243E-3</v>
      </c>
      <c r="D650" s="99">
        <v>9.724150738998891E-5</v>
      </c>
    </row>
    <row r="651" spans="2:4">
      <c r="B651" s="672">
        <v>44804</v>
      </c>
      <c r="C651" s="99">
        <v>3.635270328887105E-3</v>
      </c>
      <c r="D651" s="99">
        <v>8.1573031225619258E-5</v>
      </c>
    </row>
    <row r="652" spans="2:4">
      <c r="B652" s="672">
        <v>44805</v>
      </c>
      <c r="C652" s="99">
        <v>3.6372524463733334E-3</v>
      </c>
      <c r="D652" s="99">
        <v>5.9179296803669163E-5</v>
      </c>
    </row>
    <row r="653" spans="2:4">
      <c r="B653" s="672">
        <v>44806</v>
      </c>
      <c r="C653" s="99">
        <v>3.5018260345112333E-3</v>
      </c>
      <c r="D653" s="99">
        <v>0</v>
      </c>
    </row>
    <row r="654" spans="2:4">
      <c r="B654" s="672">
        <v>44809</v>
      </c>
      <c r="C654" s="99">
        <v>3.502296200427673E-3</v>
      </c>
      <c r="D654" s="99">
        <v>0</v>
      </c>
    </row>
    <row r="655" spans="2:4">
      <c r="B655" s="672">
        <v>44810</v>
      </c>
      <c r="C655" s="99">
        <v>3.4714256270885115E-3</v>
      </c>
      <c r="D655" s="99">
        <v>0</v>
      </c>
    </row>
    <row r="656" spans="2:4">
      <c r="B656" s="672">
        <v>44812</v>
      </c>
      <c r="C656" s="99">
        <v>3.7564077932075346E-3</v>
      </c>
      <c r="D656" s="99">
        <v>0</v>
      </c>
    </row>
    <row r="657" spans="2:4">
      <c r="B657" s="672">
        <v>44813</v>
      </c>
      <c r="C657" s="99">
        <v>3.813539981349469E-3</v>
      </c>
      <c r="D657" s="99">
        <v>0</v>
      </c>
    </row>
    <row r="658" spans="2:4">
      <c r="B658" s="672">
        <v>44816</v>
      </c>
      <c r="C658" s="99">
        <v>3.9710022040445724E-3</v>
      </c>
      <c r="D658" s="99">
        <v>0</v>
      </c>
    </row>
    <row r="659" spans="2:4">
      <c r="B659" s="672">
        <v>44817</v>
      </c>
      <c r="C659" s="99">
        <v>3.6803137795485374E-3</v>
      </c>
      <c r="D659" s="99">
        <v>0</v>
      </c>
    </row>
    <row r="660" spans="2:4">
      <c r="B660" s="672">
        <v>44818</v>
      </c>
      <c r="C660" s="99">
        <v>3.5734759826736525E-3</v>
      </c>
      <c r="D660" s="99">
        <v>0</v>
      </c>
    </row>
    <row r="661" spans="2:4">
      <c r="B661" s="672">
        <v>44819</v>
      </c>
      <c r="C661" s="99">
        <v>3.5891478974021626E-3</v>
      </c>
      <c r="D661" s="99">
        <v>0</v>
      </c>
    </row>
    <row r="662" spans="2:4">
      <c r="B662" s="672">
        <v>44820</v>
      </c>
      <c r="C662" s="99">
        <v>3.6036007904055602E-3</v>
      </c>
      <c r="D662" s="99">
        <v>0</v>
      </c>
    </row>
    <row r="663" spans="2:4">
      <c r="B663" s="672">
        <v>44823</v>
      </c>
      <c r="C663" s="99">
        <v>3.7339108546403095E-3</v>
      </c>
      <c r="D663" s="99">
        <v>0</v>
      </c>
    </row>
    <row r="664" spans="2:4">
      <c r="B664" s="672">
        <v>44824</v>
      </c>
      <c r="C664" s="99">
        <v>3.636304226747415E-3</v>
      </c>
      <c r="D664" s="99">
        <v>0</v>
      </c>
    </row>
    <row r="665" spans="2:4">
      <c r="B665" s="672">
        <v>44825</v>
      </c>
      <c r="C665" s="99">
        <v>3.7879122402796647E-3</v>
      </c>
      <c r="D665" s="99">
        <v>0</v>
      </c>
    </row>
    <row r="666" spans="2:4">
      <c r="B666" s="672">
        <v>44826</v>
      </c>
      <c r="C666" s="99">
        <v>3.7733936104462529E-3</v>
      </c>
      <c r="D666" s="99">
        <v>0</v>
      </c>
    </row>
    <row r="667" spans="2:4">
      <c r="B667" s="672">
        <v>44827</v>
      </c>
      <c r="C667" s="99">
        <v>4.3227899456647501E-3</v>
      </c>
      <c r="D667" s="99">
        <v>0</v>
      </c>
    </row>
    <row r="668" spans="2:4">
      <c r="B668" s="672">
        <v>44830</v>
      </c>
      <c r="C668" s="99">
        <v>4.3330079333729543E-3</v>
      </c>
      <c r="D668" s="99">
        <v>0</v>
      </c>
    </row>
    <row r="669" spans="2:4">
      <c r="B669" s="672">
        <v>44831</v>
      </c>
      <c r="C669" s="99">
        <v>4.2736426360774522E-3</v>
      </c>
      <c r="D669" s="99">
        <v>0</v>
      </c>
    </row>
    <row r="670" spans="2:4">
      <c r="B670" s="672">
        <v>44832</v>
      </c>
      <c r="C670" s="99">
        <v>4.3355059359066533E-3</v>
      </c>
      <c r="D670" s="99">
        <v>0</v>
      </c>
    </row>
    <row r="671" spans="2:4">
      <c r="B671" s="672">
        <v>44833</v>
      </c>
      <c r="C671" s="99">
        <v>4.824692684360931E-3</v>
      </c>
      <c r="D671" s="99">
        <v>0</v>
      </c>
    </row>
    <row r="672" spans="2:4">
      <c r="B672" s="672">
        <v>44834</v>
      </c>
      <c r="C672" s="99">
        <v>4.4944424912883646E-3</v>
      </c>
      <c r="D672" s="99">
        <v>0</v>
      </c>
    </row>
    <row r="673" spans="2:4">
      <c r="B673" s="672">
        <v>44837</v>
      </c>
      <c r="C673" s="99">
        <v>4.495500569092409E-3</v>
      </c>
      <c r="D673" s="99">
        <v>0</v>
      </c>
    </row>
    <row r="674" spans="2:4">
      <c r="B674" s="672">
        <v>44838</v>
      </c>
      <c r="C674" s="99">
        <v>4.9031938643779556E-3</v>
      </c>
      <c r="D674" s="99">
        <v>0</v>
      </c>
    </row>
    <row r="675" spans="2:4">
      <c r="B675" s="672">
        <v>44839</v>
      </c>
      <c r="C675" s="99">
        <v>5.0521657038278406E-3</v>
      </c>
      <c r="D675" s="99">
        <v>0</v>
      </c>
    </row>
    <row r="676" spans="2:4">
      <c r="B676" s="672">
        <v>44840</v>
      </c>
      <c r="C676" s="99">
        <v>5.0037107391568891E-3</v>
      </c>
      <c r="D676" s="99">
        <v>0</v>
      </c>
    </row>
    <row r="677" spans="2:4">
      <c r="B677" s="672">
        <v>44841</v>
      </c>
      <c r="C677" s="99">
        <v>4.8017049908672003E-3</v>
      </c>
      <c r="D677" s="99">
        <v>0</v>
      </c>
    </row>
    <row r="678" spans="2:4">
      <c r="B678" s="672">
        <v>44844</v>
      </c>
      <c r="C678" s="99">
        <v>4.6881483091005755E-3</v>
      </c>
      <c r="D678" s="99">
        <v>0</v>
      </c>
    </row>
    <row r="679" spans="2:4">
      <c r="B679" s="672">
        <v>44845</v>
      </c>
      <c r="C679" s="99">
        <v>4.5538594680402771E-3</v>
      </c>
      <c r="D679" s="99">
        <v>0</v>
      </c>
    </row>
    <row r="680" spans="2:4">
      <c r="B680" s="672">
        <v>44847</v>
      </c>
      <c r="C680" s="99">
        <v>4.7749768431767509E-3</v>
      </c>
      <c r="D680" s="99">
        <v>0</v>
      </c>
    </row>
    <row r="681" spans="2:4">
      <c r="B681" s="672">
        <v>44848</v>
      </c>
      <c r="C681" s="1">
        <v>5.1161845061433089E-3</v>
      </c>
      <c r="D681" s="1">
        <v>0</v>
      </c>
    </row>
    <row r="682" spans="2:4">
      <c r="B682" s="672">
        <v>44851</v>
      </c>
      <c r="C682" s="1">
        <v>5.1025673323931301E-3</v>
      </c>
      <c r="D682" s="1">
        <v>0</v>
      </c>
    </row>
    <row r="683" spans="2:4">
      <c r="B683" s="672">
        <v>44852</v>
      </c>
      <c r="C683" s="1">
        <v>5.1022559400032983E-3</v>
      </c>
      <c r="D683" s="1">
        <v>0</v>
      </c>
    </row>
    <row r="684" spans="2:4">
      <c r="B684" s="672">
        <v>44853</v>
      </c>
      <c r="C684" s="1">
        <v>5.069074126670051E-3</v>
      </c>
      <c r="D684" s="1">
        <v>0</v>
      </c>
    </row>
    <row r="685" spans="2:4">
      <c r="B685" s="672">
        <v>44854</v>
      </c>
      <c r="C685" s="1">
        <v>5.0734786329859867E-3</v>
      </c>
      <c r="D685" s="1">
        <v>0</v>
      </c>
    </row>
    <row r="686" spans="2:4">
      <c r="B686" s="672">
        <v>44855</v>
      </c>
      <c r="C686" s="1">
        <v>4.9503780088025161E-3</v>
      </c>
      <c r="D686" s="1">
        <v>0</v>
      </c>
    </row>
    <row r="687" spans="2:4">
      <c r="B687" s="672">
        <v>44858</v>
      </c>
      <c r="C687" s="1">
        <v>4.9253869324313469E-3</v>
      </c>
      <c r="D687" s="1">
        <v>0</v>
      </c>
    </row>
    <row r="688" spans="2:4">
      <c r="B688" s="672">
        <v>44859</v>
      </c>
      <c r="C688" s="1">
        <v>4.574367841035599E-3</v>
      </c>
      <c r="D688" s="1">
        <v>0</v>
      </c>
    </row>
    <row r="689" spans="2:4">
      <c r="B689" s="672">
        <v>44860</v>
      </c>
      <c r="C689" s="1">
        <v>4.8299502349690949E-3</v>
      </c>
      <c r="D689" s="1">
        <v>0</v>
      </c>
    </row>
    <row r="690" spans="2:4">
      <c r="B690" s="672">
        <v>44861</v>
      </c>
      <c r="C690" s="1">
        <v>5.1554352321445457E-3</v>
      </c>
      <c r="D690" s="1">
        <v>0</v>
      </c>
    </row>
    <row r="691" spans="2:4">
      <c r="B691" s="672">
        <v>44862</v>
      </c>
      <c r="C691" s="1">
        <v>5.3268117897319247E-3</v>
      </c>
      <c r="D691" s="1">
        <v>0</v>
      </c>
    </row>
    <row r="692" spans="2:4">
      <c r="B692" s="672">
        <v>44865</v>
      </c>
      <c r="C692" s="1">
        <v>5.0854818002438636E-3</v>
      </c>
      <c r="D692" s="1">
        <v>0</v>
      </c>
    </row>
    <row r="693" spans="2:4">
      <c r="B693" s="672">
        <v>44866</v>
      </c>
      <c r="C693" s="1">
        <v>5.5098363187817611E-3</v>
      </c>
      <c r="D693" s="1">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14"/>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49" customFormat="1" ht="45">
      <c r="C2" s="690" t="s">
        <v>1425</v>
      </c>
      <c r="D2" s="690" t="s">
        <v>64</v>
      </c>
      <c r="F2"/>
      <c r="G2"/>
    </row>
    <row r="3" spans="2:7">
      <c r="B3" s="671">
        <v>43832</v>
      </c>
      <c r="C3" s="668">
        <v>0</v>
      </c>
      <c r="D3" s="668">
        <v>0</v>
      </c>
    </row>
    <row r="4" spans="2:7">
      <c r="B4" s="671">
        <v>43833</v>
      </c>
      <c r="C4" s="668">
        <v>-1.8966124594066436E-5</v>
      </c>
      <c r="D4" s="668">
        <v>0</v>
      </c>
    </row>
    <row r="5" spans="2:7">
      <c r="B5" s="671">
        <v>43836</v>
      </c>
      <c r="C5" s="668">
        <v>0</v>
      </c>
      <c r="D5" s="668">
        <v>0</v>
      </c>
    </row>
    <row r="6" spans="2:7">
      <c r="B6" s="671">
        <v>43837</v>
      </c>
      <c r="C6" s="668">
        <v>0</v>
      </c>
      <c r="D6" s="668">
        <v>0</v>
      </c>
    </row>
    <row r="7" spans="2:7">
      <c r="B7" s="671">
        <v>43838</v>
      </c>
      <c r="C7" s="668">
        <v>0</v>
      </c>
      <c r="D7" s="668">
        <v>0</v>
      </c>
    </row>
    <row r="8" spans="2:7">
      <c r="B8" s="671">
        <v>43839</v>
      </c>
      <c r="C8" s="668">
        <v>0</v>
      </c>
      <c r="D8" s="668">
        <v>0</v>
      </c>
    </row>
    <row r="9" spans="2:7">
      <c r="B9" s="671">
        <v>43840</v>
      </c>
      <c r="C9" s="668">
        <v>0</v>
      </c>
      <c r="D9" s="668">
        <v>0</v>
      </c>
    </row>
    <row r="10" spans="2:7">
      <c r="B10" s="671">
        <v>43843</v>
      </c>
      <c r="C10" s="668">
        <v>0</v>
      </c>
      <c r="D10" s="668">
        <v>0</v>
      </c>
    </row>
    <row r="11" spans="2:7">
      <c r="B11" s="671">
        <v>43844</v>
      </c>
      <c r="C11" s="668">
        <v>0</v>
      </c>
      <c r="D11" s="668">
        <v>0</v>
      </c>
    </row>
    <row r="12" spans="2:7">
      <c r="B12" s="671">
        <v>43845</v>
      </c>
      <c r="C12" s="668">
        <v>0</v>
      </c>
      <c r="D12" s="668">
        <v>0</v>
      </c>
    </row>
    <row r="13" spans="2:7">
      <c r="B13" s="671">
        <v>43846</v>
      </c>
      <c r="C13" s="668">
        <v>0</v>
      </c>
      <c r="D13" s="668">
        <v>0</v>
      </c>
    </row>
    <row r="14" spans="2:7">
      <c r="B14" s="671">
        <v>43847</v>
      </c>
      <c r="C14" s="668">
        <v>0</v>
      </c>
      <c r="D14" s="668">
        <v>0</v>
      </c>
    </row>
    <row r="15" spans="2:7">
      <c r="B15" s="671">
        <v>43850</v>
      </c>
      <c r="C15" s="668">
        <v>0</v>
      </c>
      <c r="D15" s="668">
        <v>0</v>
      </c>
    </row>
    <row r="16" spans="2:7">
      <c r="B16" s="671">
        <v>43851</v>
      </c>
      <c r="C16" s="668">
        <v>-3.3166081666935465E-4</v>
      </c>
      <c r="D16" s="668">
        <v>0</v>
      </c>
    </row>
    <row r="17" spans="2:4">
      <c r="B17" s="671">
        <v>43852</v>
      </c>
      <c r="C17" s="668">
        <v>0</v>
      </c>
      <c r="D17" s="668">
        <v>0</v>
      </c>
    </row>
    <row r="18" spans="2:4">
      <c r="B18" s="671">
        <v>43853</v>
      </c>
      <c r="C18" s="668">
        <v>0</v>
      </c>
      <c r="D18" s="668">
        <v>0</v>
      </c>
    </row>
    <row r="19" spans="2:4">
      <c r="B19" s="671">
        <v>43854</v>
      </c>
      <c r="C19" s="668">
        <v>-1.3574001356764231E-4</v>
      </c>
      <c r="D19" s="668">
        <v>0</v>
      </c>
    </row>
    <row r="20" spans="2:4">
      <c r="B20" s="671">
        <v>43857</v>
      </c>
      <c r="C20" s="668">
        <v>-7.4916810272551704E-4</v>
      </c>
      <c r="D20" s="668">
        <v>0</v>
      </c>
    </row>
    <row r="21" spans="2:4">
      <c r="B21" s="671">
        <v>43858</v>
      </c>
      <c r="C21" s="668">
        <v>-7.122567854334072E-5</v>
      </c>
      <c r="D21" s="668">
        <v>0</v>
      </c>
    </row>
    <row r="22" spans="2:4">
      <c r="B22" s="671">
        <v>43859</v>
      </c>
      <c r="C22" s="668">
        <v>-1.5493438018654437E-5</v>
      </c>
      <c r="D22" s="668">
        <v>0</v>
      </c>
    </row>
    <row r="23" spans="2:4">
      <c r="B23" s="671">
        <v>43860</v>
      </c>
      <c r="C23" s="668">
        <v>0</v>
      </c>
      <c r="D23" s="668">
        <v>0</v>
      </c>
    </row>
    <row r="24" spans="2:4">
      <c r="B24" s="671">
        <v>43861</v>
      </c>
      <c r="C24" s="668">
        <v>-3.8322073774188503E-5</v>
      </c>
      <c r="D24" s="668">
        <v>0</v>
      </c>
    </row>
    <row r="25" spans="2:4">
      <c r="B25" s="671">
        <v>43864</v>
      </c>
      <c r="C25" s="668">
        <v>0</v>
      </c>
      <c r="D25" s="668">
        <v>0</v>
      </c>
    </row>
    <row r="26" spans="2:4">
      <c r="B26" s="671">
        <v>43865</v>
      </c>
      <c r="C26" s="668">
        <v>0</v>
      </c>
      <c r="D26" s="668">
        <v>0</v>
      </c>
    </row>
    <row r="27" spans="2:4">
      <c r="B27" s="671">
        <v>43866</v>
      </c>
      <c r="C27" s="668">
        <v>0</v>
      </c>
      <c r="D27" s="668">
        <v>0</v>
      </c>
    </row>
    <row r="28" spans="2:4">
      <c r="B28" s="671">
        <v>43867</v>
      </c>
      <c r="C28" s="668">
        <v>0</v>
      </c>
      <c r="D28" s="668">
        <v>0</v>
      </c>
    </row>
    <row r="29" spans="2:4">
      <c r="B29" s="671">
        <v>43868</v>
      </c>
      <c r="C29" s="668">
        <v>-5.1421749349356283E-5</v>
      </c>
      <c r="D29" s="668">
        <v>0</v>
      </c>
    </row>
    <row r="30" spans="2:4">
      <c r="B30" s="671">
        <v>43871</v>
      </c>
      <c r="C30" s="668">
        <v>-1.4811935046332714E-4</v>
      </c>
      <c r="D30" s="668">
        <v>0</v>
      </c>
    </row>
    <row r="31" spans="2:4">
      <c r="B31" s="671">
        <v>43872</v>
      </c>
      <c r="C31" s="668">
        <v>0</v>
      </c>
      <c r="D31" s="668">
        <v>0</v>
      </c>
    </row>
    <row r="32" spans="2:4">
      <c r="B32" s="671">
        <v>43873</v>
      </c>
      <c r="C32" s="668">
        <v>0</v>
      </c>
      <c r="D32" s="668">
        <v>0</v>
      </c>
    </row>
    <row r="33" spans="2:4">
      <c r="B33" s="671">
        <v>43874</v>
      </c>
      <c r="C33" s="668">
        <v>0</v>
      </c>
      <c r="D33" s="668">
        <v>0</v>
      </c>
    </row>
    <row r="34" spans="2:4">
      <c r="B34" s="671">
        <v>43875</v>
      </c>
      <c r="C34" s="668">
        <v>0</v>
      </c>
      <c r="D34" s="668">
        <v>0</v>
      </c>
    </row>
    <row r="35" spans="2:4">
      <c r="B35" s="671">
        <v>43878</v>
      </c>
      <c r="C35" s="668">
        <v>0</v>
      </c>
      <c r="D35" s="668">
        <v>0</v>
      </c>
    </row>
    <row r="36" spans="2:4">
      <c r="B36" s="671">
        <v>43879</v>
      </c>
      <c r="C36" s="668">
        <v>0</v>
      </c>
      <c r="D36" s="668">
        <v>0</v>
      </c>
    </row>
    <row r="37" spans="2:4">
      <c r="B37" s="671">
        <v>43880</v>
      </c>
      <c r="C37" s="668">
        <v>0</v>
      </c>
      <c r="D37" s="668">
        <v>0</v>
      </c>
    </row>
    <row r="38" spans="2:4">
      <c r="B38" s="671">
        <v>43881</v>
      </c>
      <c r="C38" s="668">
        <v>-4.004194272900774E-4</v>
      </c>
      <c r="D38" s="668">
        <v>0</v>
      </c>
    </row>
    <row r="39" spans="2:4">
      <c r="B39" s="671">
        <v>43882</v>
      </c>
      <c r="C39" s="668">
        <v>-5.154797150014323E-4</v>
      </c>
      <c r="D39" s="668">
        <v>0</v>
      </c>
    </row>
    <row r="40" spans="2:4">
      <c r="B40" s="671">
        <v>43887</v>
      </c>
      <c r="C40" s="668">
        <v>-1.8905930900389167E-3</v>
      </c>
      <c r="D40" s="668">
        <v>0</v>
      </c>
    </row>
    <row r="41" spans="2:4">
      <c r="B41" s="671">
        <v>43888</v>
      </c>
      <c r="C41" s="668">
        <v>-2.4710315804125083E-3</v>
      </c>
      <c r="D41" s="668">
        <v>0</v>
      </c>
    </row>
    <row r="42" spans="2:4">
      <c r="B42" s="671">
        <v>43889</v>
      </c>
      <c r="C42" s="668">
        <v>-1.9051585718943276E-3</v>
      </c>
      <c r="D42" s="668">
        <v>0</v>
      </c>
    </row>
    <row r="43" spans="2:4">
      <c r="B43" s="671">
        <v>43892</v>
      </c>
      <c r="C43" s="668">
        <v>-9.0769678400737241E-4</v>
      </c>
      <c r="D43" s="668">
        <v>0</v>
      </c>
    </row>
    <row r="44" spans="2:4">
      <c r="B44" s="671">
        <v>43893</v>
      </c>
      <c r="C44" s="668">
        <v>-6.9415053328658605E-4</v>
      </c>
      <c r="D44" s="668">
        <v>0</v>
      </c>
    </row>
    <row r="45" spans="2:4">
      <c r="B45" s="671">
        <v>43894</v>
      </c>
      <c r="C45" s="668">
        <v>-2.936142385336904E-4</v>
      </c>
      <c r="D45" s="668">
        <v>0</v>
      </c>
    </row>
    <row r="46" spans="2:4">
      <c r="B46" s="671">
        <v>43895</v>
      </c>
      <c r="C46" s="668">
        <v>-1.2676218371586723E-3</v>
      </c>
      <c r="D46" s="668">
        <v>0</v>
      </c>
    </row>
    <row r="47" spans="2:4">
      <c r="B47" s="671">
        <v>43896</v>
      </c>
      <c r="C47" s="668">
        <v>-2.3320775704609442E-3</v>
      </c>
      <c r="D47" s="668">
        <v>0</v>
      </c>
    </row>
    <row r="48" spans="2:4">
      <c r="B48" s="671">
        <v>43899</v>
      </c>
      <c r="C48" s="668">
        <v>-5.4500138666681019E-3</v>
      </c>
      <c r="D48" s="668">
        <v>0</v>
      </c>
    </row>
    <row r="49" spans="2:4">
      <c r="B49" s="671">
        <v>43900</v>
      </c>
      <c r="C49" s="668">
        <v>-3.3947929902650165E-3</v>
      </c>
      <c r="D49" s="668">
        <v>0</v>
      </c>
    </row>
    <row r="50" spans="2:4">
      <c r="B50" s="671">
        <v>43901</v>
      </c>
      <c r="C50" s="668">
        <v>-5.9261946411507394E-3</v>
      </c>
      <c r="D50" s="668">
        <v>0</v>
      </c>
    </row>
    <row r="51" spans="2:4">
      <c r="B51" s="671">
        <v>43902</v>
      </c>
      <c r="C51" s="668">
        <v>-8.5499149299173016E-3</v>
      </c>
      <c r="D51" s="668">
        <v>0</v>
      </c>
    </row>
    <row r="52" spans="2:4">
      <c r="B52" s="671">
        <v>43903</v>
      </c>
      <c r="C52" s="668">
        <v>-6.3543315887913954E-3</v>
      </c>
      <c r="D52" s="668">
        <v>0</v>
      </c>
    </row>
    <row r="53" spans="2:4">
      <c r="B53" s="671">
        <v>43906</v>
      </c>
      <c r="C53" s="668">
        <v>-8.0689213984427299E-3</v>
      </c>
      <c r="D53" s="668">
        <v>0</v>
      </c>
    </row>
    <row r="54" spans="2:4">
      <c r="B54" s="671">
        <v>43907</v>
      </c>
      <c r="C54" s="668">
        <v>-6.9650040673802094E-3</v>
      </c>
      <c r="D54" s="668">
        <v>0</v>
      </c>
    </row>
    <row r="55" spans="2:4">
      <c r="B55" s="671">
        <v>43908</v>
      </c>
      <c r="C55" s="668">
        <v>-8.7743977032576081E-3</v>
      </c>
      <c r="D55" s="668">
        <v>0</v>
      </c>
    </row>
    <row r="56" spans="2:4">
      <c r="B56" s="671">
        <v>43909</v>
      </c>
      <c r="C56" s="668">
        <v>-8.509066796113407E-3</v>
      </c>
      <c r="D56" s="668">
        <v>0</v>
      </c>
    </row>
    <row r="57" spans="2:4">
      <c r="B57" s="671">
        <v>43910</v>
      </c>
      <c r="C57" s="668">
        <v>-8.045008663060127E-3</v>
      </c>
      <c r="D57" s="668">
        <v>0</v>
      </c>
    </row>
    <row r="58" spans="2:4">
      <c r="B58" s="671">
        <v>43913</v>
      </c>
      <c r="C58" s="668">
        <v>-8.317939577693334E-3</v>
      </c>
      <c r="D58" s="668">
        <v>0</v>
      </c>
    </row>
    <row r="59" spans="2:4">
      <c r="B59" s="671">
        <v>43914</v>
      </c>
      <c r="C59" s="668">
        <v>-7.6139124870089336E-3</v>
      </c>
      <c r="D59" s="668">
        <v>0</v>
      </c>
    </row>
    <row r="60" spans="2:4">
      <c r="B60" s="671">
        <v>43915</v>
      </c>
      <c r="C60" s="668">
        <v>-7.1336530392810404E-3</v>
      </c>
      <c r="D60" s="668">
        <v>0</v>
      </c>
    </row>
    <row r="61" spans="2:4">
      <c r="B61" s="671">
        <v>43916</v>
      </c>
      <c r="C61" s="668">
        <v>-6.3345230180092971E-3</v>
      </c>
      <c r="D61" s="668">
        <v>0</v>
      </c>
    </row>
    <row r="62" spans="2:4">
      <c r="B62" s="671">
        <v>43917</v>
      </c>
      <c r="C62" s="668">
        <v>-6.8396361030209629E-3</v>
      </c>
      <c r="D62" s="668">
        <v>0</v>
      </c>
    </row>
    <row r="63" spans="2:4">
      <c r="B63" s="671">
        <v>43920</v>
      </c>
      <c r="C63" s="668">
        <v>-6.2836784452293681E-3</v>
      </c>
      <c r="D63" s="668">
        <v>0</v>
      </c>
    </row>
    <row r="64" spans="2:4">
      <c r="B64" s="671">
        <v>43921</v>
      </c>
      <c r="C64" s="668">
        <v>-6.9137312560290098E-3</v>
      </c>
      <c r="D64" s="668">
        <v>0</v>
      </c>
    </row>
    <row r="65" spans="2:4">
      <c r="B65" s="671">
        <v>43922</v>
      </c>
      <c r="C65" s="668">
        <v>-7.2137346240185307E-3</v>
      </c>
      <c r="D65" s="668">
        <v>0</v>
      </c>
    </row>
    <row r="66" spans="2:4">
      <c r="B66" s="671">
        <v>43923</v>
      </c>
      <c r="C66" s="668">
        <v>-7.0856475978020583E-3</v>
      </c>
      <c r="D66" s="668">
        <v>0</v>
      </c>
    </row>
    <row r="67" spans="2:4">
      <c r="B67" s="671">
        <v>43924</v>
      </c>
      <c r="C67" s="668">
        <v>-7.1461139519001238E-3</v>
      </c>
      <c r="D67" s="668">
        <v>0</v>
      </c>
    </row>
    <row r="68" spans="2:4">
      <c r="B68" s="671">
        <v>43927</v>
      </c>
      <c r="C68" s="668">
        <v>-6.7311618611275437E-3</v>
      </c>
      <c r="D68" s="668">
        <v>0</v>
      </c>
    </row>
    <row r="69" spans="2:4">
      <c r="B69" s="671">
        <v>43928</v>
      </c>
      <c r="C69" s="668">
        <v>-6.7217039243455678E-3</v>
      </c>
      <c r="D69" s="668">
        <v>0</v>
      </c>
    </row>
    <row r="70" spans="2:4">
      <c r="B70" s="671">
        <v>43929</v>
      </c>
      <c r="C70" s="668">
        <v>-6.5526671771218847E-3</v>
      </c>
      <c r="D70" s="668">
        <v>0</v>
      </c>
    </row>
    <row r="71" spans="2:4">
      <c r="B71" s="671">
        <v>43930</v>
      </c>
      <c r="C71" s="668">
        <v>-6.5314518656393039E-3</v>
      </c>
      <c r="D71" s="668">
        <v>0</v>
      </c>
    </row>
    <row r="72" spans="2:4">
      <c r="B72" s="671">
        <v>43934</v>
      </c>
      <c r="C72" s="668">
        <v>-6.2604438391230532E-3</v>
      </c>
      <c r="D72" s="668">
        <v>0</v>
      </c>
    </row>
    <row r="73" spans="2:4">
      <c r="B73" s="671">
        <v>43935</v>
      </c>
      <c r="C73" s="668">
        <v>-5.0340273301134886E-3</v>
      </c>
      <c r="D73" s="668">
        <v>0</v>
      </c>
    </row>
    <row r="74" spans="2:4">
      <c r="B74" s="671">
        <v>43936</v>
      </c>
      <c r="C74" s="668">
        <v>-4.8333784728686879E-3</v>
      </c>
      <c r="D74" s="668">
        <v>0</v>
      </c>
    </row>
    <row r="75" spans="2:4">
      <c r="B75" s="671">
        <v>43937</v>
      </c>
      <c r="C75" s="668">
        <v>-4.2295126264204619E-3</v>
      </c>
      <c r="D75" s="668">
        <v>0</v>
      </c>
    </row>
    <row r="76" spans="2:4">
      <c r="B76" s="671">
        <v>43938</v>
      </c>
      <c r="C76" s="668">
        <v>-4.006211475841237E-3</v>
      </c>
      <c r="D76" s="668">
        <v>0</v>
      </c>
    </row>
    <row r="77" spans="2:4">
      <c r="B77" s="671">
        <v>43941</v>
      </c>
      <c r="C77" s="668">
        <v>-3.5366088618434821E-3</v>
      </c>
      <c r="D77" s="668">
        <v>0</v>
      </c>
    </row>
    <row r="78" spans="2:4">
      <c r="B78" s="671">
        <v>43943</v>
      </c>
      <c r="C78" s="668">
        <v>-2.2250564513015547E-3</v>
      </c>
      <c r="D78" s="668">
        <v>0</v>
      </c>
    </row>
    <row r="79" spans="2:4">
      <c r="B79" s="671">
        <v>43944</v>
      </c>
      <c r="C79" s="668">
        <v>-2.1529117323700886E-3</v>
      </c>
      <c r="D79" s="668">
        <v>0</v>
      </c>
    </row>
    <row r="80" spans="2:4">
      <c r="B80" s="671">
        <v>43945</v>
      </c>
      <c r="C80" s="668">
        <v>-2.8581686663280426E-3</v>
      </c>
      <c r="D80" s="668">
        <v>0</v>
      </c>
    </row>
    <row r="81" spans="2:4">
      <c r="B81" s="671">
        <v>43948</v>
      </c>
      <c r="C81" s="668">
        <v>-2.5706829646315876E-3</v>
      </c>
      <c r="D81" s="668">
        <v>0</v>
      </c>
    </row>
    <row r="82" spans="2:4">
      <c r="B82" s="671">
        <v>43949</v>
      </c>
      <c r="C82" s="668">
        <v>-2.018272265388199E-3</v>
      </c>
      <c r="D82" s="668">
        <v>0</v>
      </c>
    </row>
    <row r="83" spans="2:4">
      <c r="B83" s="671">
        <v>43950</v>
      </c>
      <c r="C83" s="668">
        <v>-1.5699508743292068E-3</v>
      </c>
      <c r="D83" s="668">
        <v>0</v>
      </c>
    </row>
    <row r="84" spans="2:4">
      <c r="B84" s="671">
        <v>43951</v>
      </c>
      <c r="C84" s="668">
        <v>-1.656639179974162E-3</v>
      </c>
      <c r="D84" s="668">
        <v>0</v>
      </c>
    </row>
    <row r="85" spans="2:4">
      <c r="B85" s="671">
        <v>43955</v>
      </c>
      <c r="C85" s="668">
        <v>-1.6726872424979167E-3</v>
      </c>
      <c r="D85" s="668">
        <v>0</v>
      </c>
    </row>
    <row r="86" spans="2:4">
      <c r="B86" s="671">
        <v>43956</v>
      </c>
      <c r="C86" s="668">
        <v>-1.159070287745867E-3</v>
      </c>
      <c r="D86" s="668">
        <v>0</v>
      </c>
    </row>
    <row r="87" spans="2:4">
      <c r="B87" s="671">
        <v>43957</v>
      </c>
      <c r="C87" s="668">
        <v>-9.867218910750708E-4</v>
      </c>
      <c r="D87" s="668">
        <v>0</v>
      </c>
    </row>
    <row r="88" spans="2:4">
      <c r="B88" s="671">
        <v>43958</v>
      </c>
      <c r="C88" s="668">
        <v>-5.972972454375558E-4</v>
      </c>
      <c r="D88" s="668">
        <v>0</v>
      </c>
    </row>
    <row r="89" spans="2:4">
      <c r="B89" s="671">
        <v>43959</v>
      </c>
      <c r="C89" s="668">
        <v>-3.5533272926246973E-4</v>
      </c>
      <c r="D89" s="668">
        <v>0</v>
      </c>
    </row>
    <row r="90" spans="2:4">
      <c r="B90" s="671">
        <v>43962</v>
      </c>
      <c r="C90" s="668">
        <v>-1.9578273228504361E-4</v>
      </c>
      <c r="D90" s="668">
        <v>0</v>
      </c>
    </row>
    <row r="91" spans="2:4">
      <c r="B91" s="671">
        <v>43963</v>
      </c>
      <c r="C91" s="668">
        <v>-5.3199418356286721E-4</v>
      </c>
      <c r="D91" s="668">
        <v>0</v>
      </c>
    </row>
    <row r="92" spans="2:4">
      <c r="B92" s="671">
        <v>43964</v>
      </c>
      <c r="C92" s="668">
        <v>-2.0025331597628426E-4</v>
      </c>
      <c r="D92" s="668">
        <v>0</v>
      </c>
    </row>
    <row r="93" spans="2:4">
      <c r="B93" s="671">
        <v>43965</v>
      </c>
      <c r="C93" s="668">
        <v>-6.1508721855840776E-5</v>
      </c>
      <c r="D93" s="668">
        <v>0</v>
      </c>
    </row>
    <row r="94" spans="2:4">
      <c r="B94" s="671">
        <v>43966</v>
      </c>
      <c r="C94" s="668">
        <v>-1.6718884869881823E-4</v>
      </c>
      <c r="D94" s="668">
        <v>0</v>
      </c>
    </row>
    <row r="95" spans="2:4">
      <c r="B95" s="671">
        <v>43969</v>
      </c>
      <c r="C95" s="668">
        <v>0</v>
      </c>
      <c r="D95" s="668">
        <v>0</v>
      </c>
    </row>
    <row r="96" spans="2:4">
      <c r="B96" s="671">
        <v>43970</v>
      </c>
      <c r="C96" s="668">
        <v>0</v>
      </c>
      <c r="D96" s="668">
        <v>0</v>
      </c>
    </row>
    <row r="97" spans="2:4">
      <c r="B97" s="671">
        <v>43971</v>
      </c>
      <c r="C97" s="668">
        <v>0</v>
      </c>
      <c r="D97" s="668">
        <v>0</v>
      </c>
    </row>
    <row r="98" spans="2:4">
      <c r="B98" s="671">
        <v>43972</v>
      </c>
      <c r="C98" s="668">
        <v>0</v>
      </c>
      <c r="D98" s="668">
        <v>0</v>
      </c>
    </row>
    <row r="99" spans="2:4">
      <c r="B99" s="671">
        <v>43973</v>
      </c>
      <c r="C99" s="668">
        <v>0</v>
      </c>
      <c r="D99" s="668">
        <v>0</v>
      </c>
    </row>
    <row r="100" spans="2:4">
      <c r="B100" s="671">
        <v>43976</v>
      </c>
      <c r="C100" s="668">
        <v>0</v>
      </c>
      <c r="D100" s="668">
        <v>0</v>
      </c>
    </row>
    <row r="101" spans="2:4">
      <c r="B101" s="671">
        <v>43977</v>
      </c>
      <c r="C101" s="668">
        <v>0</v>
      </c>
      <c r="D101" s="668">
        <v>0</v>
      </c>
    </row>
    <row r="102" spans="2:4">
      <c r="B102" s="671">
        <v>43978</v>
      </c>
      <c r="C102" s="668">
        <v>0</v>
      </c>
      <c r="D102" s="668">
        <v>0</v>
      </c>
    </row>
    <row r="103" spans="2:4">
      <c r="B103" s="671">
        <v>43979</v>
      </c>
      <c r="C103" s="668">
        <v>0</v>
      </c>
      <c r="D103" s="668">
        <v>0</v>
      </c>
    </row>
    <row r="104" spans="2:4">
      <c r="B104" s="671">
        <v>43980</v>
      </c>
      <c r="C104" s="668">
        <v>0</v>
      </c>
      <c r="D104" s="668">
        <v>0</v>
      </c>
    </row>
    <row r="105" spans="2:4">
      <c r="B105" s="671">
        <v>43983</v>
      </c>
      <c r="C105" s="668">
        <v>0</v>
      </c>
      <c r="D105" s="668">
        <v>0</v>
      </c>
    </row>
    <row r="106" spans="2:4">
      <c r="B106" s="671">
        <v>43984</v>
      </c>
      <c r="C106" s="668">
        <v>0</v>
      </c>
      <c r="D106" s="668">
        <v>0</v>
      </c>
    </row>
    <row r="107" spans="2:4">
      <c r="B107" s="671">
        <v>43985</v>
      </c>
      <c r="C107" s="668">
        <v>0</v>
      </c>
      <c r="D107" s="668">
        <v>0</v>
      </c>
    </row>
    <row r="108" spans="2:4">
      <c r="B108" s="671">
        <v>43986</v>
      </c>
      <c r="C108" s="668">
        <v>0</v>
      </c>
      <c r="D108" s="668">
        <v>0</v>
      </c>
    </row>
    <row r="109" spans="2:4">
      <c r="B109" s="671">
        <v>43987</v>
      </c>
      <c r="C109" s="668">
        <v>0</v>
      </c>
      <c r="D109" s="668">
        <v>0</v>
      </c>
    </row>
    <row r="110" spans="2:4">
      <c r="B110" s="671">
        <v>43990</v>
      </c>
      <c r="C110" s="668">
        <v>0</v>
      </c>
      <c r="D110" s="668">
        <v>0</v>
      </c>
    </row>
    <row r="111" spans="2:4">
      <c r="B111" s="671">
        <v>43991</v>
      </c>
      <c r="C111" s="668">
        <v>0</v>
      </c>
      <c r="D111" s="668">
        <v>0</v>
      </c>
    </row>
    <row r="112" spans="2:4">
      <c r="B112" s="671">
        <v>43992</v>
      </c>
      <c r="C112" s="668">
        <v>0</v>
      </c>
      <c r="D112" s="668">
        <v>0</v>
      </c>
    </row>
    <row r="113" spans="2:4">
      <c r="B113" s="671">
        <v>43994</v>
      </c>
      <c r="C113" s="668">
        <v>-3.800290839044429E-4</v>
      </c>
      <c r="D113" s="668">
        <v>0</v>
      </c>
    </row>
    <row r="114" spans="2:4">
      <c r="B114" s="671">
        <v>43997</v>
      </c>
      <c r="C114" s="668">
        <v>-2.020928928972987E-4</v>
      </c>
      <c r="D114" s="668">
        <v>0</v>
      </c>
    </row>
    <row r="115" spans="2:4">
      <c r="B115" s="671">
        <v>43998</v>
      </c>
      <c r="C115" s="668">
        <v>0</v>
      </c>
      <c r="D115" s="668">
        <v>0</v>
      </c>
    </row>
    <row r="116" spans="2:4">
      <c r="B116" s="671">
        <v>43999</v>
      </c>
      <c r="C116" s="668">
        <v>0</v>
      </c>
      <c r="D116" s="668">
        <v>0</v>
      </c>
    </row>
    <row r="117" spans="2:4">
      <c r="B117" s="671">
        <v>44000</v>
      </c>
      <c r="C117" s="668">
        <v>0</v>
      </c>
      <c r="D117" s="668">
        <v>0</v>
      </c>
    </row>
    <row r="118" spans="2:4">
      <c r="B118" s="671">
        <v>44001</v>
      </c>
      <c r="C118" s="668">
        <v>0</v>
      </c>
      <c r="D118" s="668">
        <v>0</v>
      </c>
    </row>
    <row r="119" spans="2:4">
      <c r="B119" s="671">
        <v>44004</v>
      </c>
      <c r="C119" s="668">
        <v>0</v>
      </c>
      <c r="D119" s="668">
        <v>0</v>
      </c>
    </row>
    <row r="120" spans="2:4">
      <c r="B120" s="671">
        <v>44005</v>
      </c>
      <c r="C120" s="668">
        <v>0</v>
      </c>
      <c r="D120" s="668">
        <v>0</v>
      </c>
    </row>
    <row r="121" spans="2:4">
      <c r="B121" s="671">
        <v>44006</v>
      </c>
      <c r="C121" s="668">
        <v>-2.1546018782814258E-4</v>
      </c>
      <c r="D121" s="668">
        <v>0</v>
      </c>
    </row>
    <row r="122" spans="2:4">
      <c r="B122" s="671">
        <v>44007</v>
      </c>
      <c r="C122" s="668">
        <v>0</v>
      </c>
      <c r="D122" s="668">
        <v>0</v>
      </c>
    </row>
    <row r="123" spans="2:4">
      <c r="B123" s="671">
        <v>44008</v>
      </c>
      <c r="C123" s="668">
        <v>-1.9617944530847531E-4</v>
      </c>
      <c r="D123" s="668">
        <v>0</v>
      </c>
    </row>
    <row r="124" spans="2:4">
      <c r="B124" s="671">
        <v>44011</v>
      </c>
      <c r="C124" s="668">
        <v>0</v>
      </c>
      <c r="D124" s="668">
        <v>0</v>
      </c>
    </row>
    <row r="125" spans="2:4">
      <c r="B125" s="671">
        <v>44012</v>
      </c>
      <c r="C125" s="668">
        <v>0</v>
      </c>
      <c r="D125" s="668">
        <v>0</v>
      </c>
    </row>
    <row r="126" spans="2:4">
      <c r="B126" s="671">
        <v>44013</v>
      </c>
      <c r="C126" s="668">
        <v>0</v>
      </c>
      <c r="D126" s="668">
        <v>0</v>
      </c>
    </row>
    <row r="127" spans="2:4">
      <c r="B127" s="671">
        <v>44014</v>
      </c>
      <c r="C127" s="668">
        <v>0</v>
      </c>
      <c r="D127" s="668">
        <v>0</v>
      </c>
    </row>
    <row r="128" spans="2:4">
      <c r="B128" s="671">
        <v>44015</v>
      </c>
      <c r="C128" s="668">
        <v>0</v>
      </c>
      <c r="D128" s="668">
        <v>0</v>
      </c>
    </row>
    <row r="129" spans="2:4">
      <c r="B129" s="671">
        <v>44018</v>
      </c>
      <c r="C129" s="668">
        <v>0</v>
      </c>
      <c r="D129" s="668">
        <v>0</v>
      </c>
    </row>
    <row r="130" spans="2:4">
      <c r="B130" s="671">
        <v>44019</v>
      </c>
      <c r="C130" s="668">
        <v>-1.7283144832092034E-4</v>
      </c>
      <c r="D130" s="668">
        <v>0</v>
      </c>
    </row>
    <row r="131" spans="2:4">
      <c r="B131" s="671">
        <v>44020</v>
      </c>
      <c r="C131" s="668">
        <v>0</v>
      </c>
      <c r="D131" s="668">
        <v>0</v>
      </c>
    </row>
    <row r="132" spans="2:4">
      <c r="B132" s="671">
        <v>44021</v>
      </c>
      <c r="C132" s="668">
        <v>0</v>
      </c>
      <c r="D132" s="668">
        <v>0</v>
      </c>
    </row>
    <row r="133" spans="2:4">
      <c r="B133" s="671">
        <v>44022</v>
      </c>
      <c r="C133" s="668">
        <v>0</v>
      </c>
      <c r="D133" s="668">
        <v>0</v>
      </c>
    </row>
    <row r="134" spans="2:4">
      <c r="B134" s="671">
        <v>44025</v>
      </c>
      <c r="C134" s="668">
        <v>-1.4254408653868733E-4</v>
      </c>
      <c r="D134" s="668">
        <v>0</v>
      </c>
    </row>
    <row r="135" spans="2:4">
      <c r="B135" s="671">
        <v>44026</v>
      </c>
      <c r="C135" s="668">
        <v>0</v>
      </c>
      <c r="D135" s="668">
        <v>0</v>
      </c>
    </row>
    <row r="136" spans="2:4">
      <c r="B136" s="671">
        <v>44027</v>
      </c>
      <c r="C136" s="668">
        <v>0</v>
      </c>
      <c r="D136" s="668">
        <v>0</v>
      </c>
    </row>
    <row r="137" spans="2:4">
      <c r="B137" s="671">
        <v>44028</v>
      </c>
      <c r="C137" s="668">
        <v>-2.1490858585038186E-4</v>
      </c>
      <c r="D137" s="668">
        <v>0</v>
      </c>
    </row>
    <row r="138" spans="2:4">
      <c r="B138" s="671">
        <v>44029</v>
      </c>
      <c r="C138" s="668">
        <v>0</v>
      </c>
      <c r="D138" s="668">
        <v>0</v>
      </c>
    </row>
    <row r="139" spans="2:4">
      <c r="B139" s="671">
        <v>44032</v>
      </c>
      <c r="C139" s="668">
        <v>0</v>
      </c>
      <c r="D139" s="668">
        <v>0</v>
      </c>
    </row>
    <row r="140" spans="2:4">
      <c r="B140" s="671">
        <v>44033</v>
      </c>
      <c r="C140" s="668">
        <v>0</v>
      </c>
      <c r="D140" s="668">
        <v>0</v>
      </c>
    </row>
    <row r="141" spans="2:4">
      <c r="B141" s="671">
        <v>44034</v>
      </c>
      <c r="C141" s="668">
        <v>0</v>
      </c>
      <c r="D141" s="668">
        <v>0</v>
      </c>
    </row>
    <row r="142" spans="2:4">
      <c r="B142" s="671">
        <v>44035</v>
      </c>
      <c r="C142" s="668">
        <v>-2.4044165682168828E-4</v>
      </c>
      <c r="D142" s="668">
        <v>0</v>
      </c>
    </row>
    <row r="143" spans="2:4">
      <c r="B143" s="671">
        <v>44036</v>
      </c>
      <c r="C143" s="668">
        <v>0</v>
      </c>
      <c r="D143" s="668">
        <v>0</v>
      </c>
    </row>
    <row r="144" spans="2:4">
      <c r="B144" s="671">
        <v>44039</v>
      </c>
      <c r="C144" s="668">
        <v>0</v>
      </c>
      <c r="D144" s="668">
        <v>0</v>
      </c>
    </row>
    <row r="145" spans="2:4">
      <c r="B145" s="671">
        <v>44040</v>
      </c>
      <c r="C145" s="668">
        <v>0</v>
      </c>
      <c r="D145" s="668">
        <v>0</v>
      </c>
    </row>
    <row r="146" spans="2:4">
      <c r="B146" s="671">
        <v>44041</v>
      </c>
      <c r="C146" s="668">
        <v>0</v>
      </c>
      <c r="D146" s="668">
        <v>0</v>
      </c>
    </row>
    <row r="147" spans="2:4">
      <c r="B147" s="671">
        <v>44042</v>
      </c>
      <c r="C147" s="668">
        <v>0</v>
      </c>
      <c r="D147" s="668">
        <v>0</v>
      </c>
    </row>
    <row r="148" spans="2:4">
      <c r="B148" s="671">
        <v>44043</v>
      </c>
      <c r="C148" s="668">
        <v>-6.5478339719360346E-4</v>
      </c>
      <c r="D148" s="668">
        <v>0</v>
      </c>
    </row>
    <row r="149" spans="2:4">
      <c r="B149" s="671">
        <v>44046</v>
      </c>
      <c r="C149" s="668">
        <v>-3.8637835626564865E-4</v>
      </c>
      <c r="D149" s="668">
        <v>0</v>
      </c>
    </row>
    <row r="150" spans="2:4">
      <c r="B150" s="671">
        <v>44047</v>
      </c>
      <c r="C150" s="668">
        <v>-3.3500811653719431E-4</v>
      </c>
      <c r="D150" s="668">
        <v>0</v>
      </c>
    </row>
    <row r="151" spans="2:4">
      <c r="B151" s="671">
        <v>44048</v>
      </c>
      <c r="C151" s="668">
        <v>0</v>
      </c>
      <c r="D151" s="668">
        <v>0</v>
      </c>
    </row>
    <row r="152" spans="2:4">
      <c r="B152" s="671">
        <v>44049</v>
      </c>
      <c r="C152" s="668">
        <v>0</v>
      </c>
      <c r="D152" s="668">
        <v>0</v>
      </c>
    </row>
    <row r="153" spans="2:4">
      <c r="B153" s="671">
        <v>44050</v>
      </c>
      <c r="C153" s="668">
        <v>-1.5254285826793446E-4</v>
      </c>
      <c r="D153" s="668">
        <v>0</v>
      </c>
    </row>
    <row r="154" spans="2:4">
      <c r="B154" s="671">
        <v>44053</v>
      </c>
      <c r="C154" s="668">
        <v>0</v>
      </c>
      <c r="D154" s="668">
        <v>0</v>
      </c>
    </row>
    <row r="155" spans="2:4">
      <c r="B155" s="671">
        <v>44054</v>
      </c>
      <c r="C155" s="668">
        <v>-3.7738714036661403E-4</v>
      </c>
      <c r="D155" s="668">
        <v>0</v>
      </c>
    </row>
    <row r="156" spans="2:4">
      <c r="B156" s="671">
        <v>44055</v>
      </c>
      <c r="C156" s="668">
        <v>0</v>
      </c>
      <c r="D156" s="668">
        <v>0</v>
      </c>
    </row>
    <row r="157" spans="2:4">
      <c r="B157" s="671">
        <v>44056</v>
      </c>
      <c r="C157" s="668">
        <v>0</v>
      </c>
      <c r="D157" s="668">
        <v>0</v>
      </c>
    </row>
    <row r="158" spans="2:4">
      <c r="B158" s="671">
        <v>44057</v>
      </c>
      <c r="C158" s="668">
        <v>0</v>
      </c>
      <c r="D158" s="668">
        <v>0</v>
      </c>
    </row>
    <row r="159" spans="2:4">
      <c r="B159" s="671">
        <v>44060</v>
      </c>
      <c r="C159" s="668">
        <v>0</v>
      </c>
      <c r="D159" s="668">
        <v>0</v>
      </c>
    </row>
    <row r="160" spans="2:4">
      <c r="B160" s="671">
        <v>44061</v>
      </c>
      <c r="C160" s="668">
        <v>0</v>
      </c>
      <c r="D160" s="668">
        <v>0</v>
      </c>
    </row>
    <row r="161" spans="2:4">
      <c r="B161" s="671">
        <v>44062</v>
      </c>
      <c r="C161" s="668">
        <v>-3.3446882928722665E-4</v>
      </c>
      <c r="D161" s="668">
        <v>0</v>
      </c>
    </row>
    <row r="162" spans="2:4">
      <c r="B162" s="671">
        <v>44063</v>
      </c>
      <c r="C162" s="668">
        <v>-2.0173289287317431E-4</v>
      </c>
      <c r="D162" s="668">
        <v>0</v>
      </c>
    </row>
    <row r="163" spans="2:4">
      <c r="B163" s="671">
        <v>44064</v>
      </c>
      <c r="C163" s="668">
        <v>-8.0725900623801472E-5</v>
      </c>
      <c r="D163" s="668">
        <v>0</v>
      </c>
    </row>
    <row r="164" spans="2:4">
      <c r="B164" s="671">
        <v>44067</v>
      </c>
      <c r="C164" s="668">
        <v>0</v>
      </c>
      <c r="D164" s="668">
        <v>0</v>
      </c>
    </row>
    <row r="165" spans="2:4">
      <c r="B165" s="671">
        <v>44068</v>
      </c>
      <c r="C165" s="668">
        <v>0</v>
      </c>
      <c r="D165" s="668">
        <v>0</v>
      </c>
    </row>
    <row r="166" spans="2:4">
      <c r="B166" s="671">
        <v>44069</v>
      </c>
      <c r="C166" s="668">
        <v>0</v>
      </c>
      <c r="D166" s="668">
        <v>0</v>
      </c>
    </row>
    <row r="167" spans="2:4">
      <c r="B167" s="671">
        <v>44070</v>
      </c>
      <c r="C167" s="668">
        <v>0</v>
      </c>
      <c r="D167" s="668">
        <v>0</v>
      </c>
    </row>
    <row r="168" spans="2:4">
      <c r="B168" s="671">
        <v>44071</v>
      </c>
      <c r="C168" s="668">
        <v>0</v>
      </c>
      <c r="D168" s="668">
        <v>0</v>
      </c>
    </row>
    <row r="169" spans="2:4">
      <c r="B169" s="671">
        <v>44074</v>
      </c>
      <c r="C169" s="668">
        <v>-2.9986694441708206E-4</v>
      </c>
      <c r="D169" s="668">
        <v>0</v>
      </c>
    </row>
    <row r="170" spans="2:4">
      <c r="B170" s="671">
        <v>44075</v>
      </c>
      <c r="C170" s="668">
        <v>0</v>
      </c>
      <c r="D170" s="668">
        <v>0</v>
      </c>
    </row>
    <row r="171" spans="2:4">
      <c r="B171" s="671">
        <v>44076</v>
      </c>
      <c r="C171" s="668">
        <v>0</v>
      </c>
      <c r="D171" s="668">
        <v>0</v>
      </c>
    </row>
    <row r="172" spans="2:4">
      <c r="B172" s="671">
        <v>44077</v>
      </c>
      <c r="C172" s="668">
        <v>-4.3668307561950392E-4</v>
      </c>
      <c r="D172" s="668">
        <v>0</v>
      </c>
    </row>
    <row r="173" spans="2:4">
      <c r="B173" s="671">
        <v>44078</v>
      </c>
      <c r="C173" s="668">
        <v>-8.0057242227260517E-5</v>
      </c>
      <c r="D173" s="668">
        <v>0</v>
      </c>
    </row>
    <row r="174" spans="2:4">
      <c r="B174" s="671">
        <v>44082</v>
      </c>
      <c r="C174" s="668">
        <v>-4.7302995040754414E-4</v>
      </c>
      <c r="D174" s="668">
        <v>0</v>
      </c>
    </row>
    <row r="175" spans="2:4">
      <c r="B175" s="671">
        <v>44083</v>
      </c>
      <c r="C175" s="668">
        <v>0</v>
      </c>
      <c r="D175" s="668">
        <v>0</v>
      </c>
    </row>
    <row r="176" spans="2:4">
      <c r="B176" s="671">
        <v>44084</v>
      </c>
      <c r="C176" s="668">
        <v>-2.6080128029082328E-4</v>
      </c>
      <c r="D176" s="668">
        <v>0</v>
      </c>
    </row>
    <row r="177" spans="2:4">
      <c r="B177" s="671">
        <v>44085</v>
      </c>
      <c r="C177" s="668">
        <v>0</v>
      </c>
      <c r="D177" s="668">
        <v>0</v>
      </c>
    </row>
    <row r="178" spans="2:4">
      <c r="B178" s="671">
        <v>44088</v>
      </c>
      <c r="C178" s="668">
        <v>0</v>
      </c>
      <c r="D178" s="668">
        <v>0</v>
      </c>
    </row>
    <row r="179" spans="2:4">
      <c r="B179" s="671">
        <v>44089</v>
      </c>
      <c r="C179" s="668">
        <v>0</v>
      </c>
      <c r="D179" s="668">
        <v>0</v>
      </c>
    </row>
    <row r="180" spans="2:4">
      <c r="B180" s="671">
        <v>44090</v>
      </c>
      <c r="C180" s="668">
        <v>-7.2731600573527899E-5</v>
      </c>
      <c r="D180" s="668">
        <v>0</v>
      </c>
    </row>
    <row r="181" spans="2:4">
      <c r="B181" s="671">
        <v>44091</v>
      </c>
      <c r="C181" s="668">
        <v>0</v>
      </c>
      <c r="D181" s="668">
        <v>0</v>
      </c>
    </row>
    <row r="182" spans="2:4">
      <c r="B182" s="671">
        <v>44092</v>
      </c>
      <c r="C182" s="668">
        <v>-3.9370508204628063E-4</v>
      </c>
      <c r="D182" s="668">
        <v>0</v>
      </c>
    </row>
    <row r="183" spans="2:4">
      <c r="B183" s="671">
        <v>44095</v>
      </c>
      <c r="C183" s="668">
        <v>-8.3415565511091305E-4</v>
      </c>
      <c r="D183" s="668">
        <v>0</v>
      </c>
    </row>
    <row r="184" spans="2:4">
      <c r="B184" s="671">
        <v>44096</v>
      </c>
      <c r="C184" s="668">
        <v>-5.7586098715889378E-4</v>
      </c>
      <c r="D184" s="668">
        <v>0</v>
      </c>
    </row>
    <row r="185" spans="2:4">
      <c r="B185" s="671">
        <v>44097</v>
      </c>
      <c r="C185" s="668">
        <v>-1.0586132089803746E-3</v>
      </c>
      <c r="D185" s="668">
        <v>0</v>
      </c>
    </row>
    <row r="186" spans="2:4">
      <c r="B186" s="671">
        <v>44098</v>
      </c>
      <c r="C186" s="668">
        <v>-8.4277705330870756E-4</v>
      </c>
      <c r="D186" s="668">
        <v>0</v>
      </c>
    </row>
    <row r="187" spans="2:4">
      <c r="B187" s="671">
        <v>44099</v>
      </c>
      <c r="C187" s="668">
        <v>-6.8494652998229988E-4</v>
      </c>
      <c r="D187" s="668">
        <v>0</v>
      </c>
    </row>
    <row r="188" spans="2:4">
      <c r="B188" s="671">
        <v>44102</v>
      </c>
      <c r="C188" s="668">
        <v>-8.8957818106716324E-4</v>
      </c>
      <c r="D188" s="668">
        <v>0</v>
      </c>
    </row>
    <row r="189" spans="2:4">
      <c r="B189" s="671">
        <v>44103</v>
      </c>
      <c r="C189" s="668">
        <v>-9.2325258323999737E-4</v>
      </c>
      <c r="D189" s="668">
        <v>0</v>
      </c>
    </row>
    <row r="190" spans="2:4">
      <c r="B190" s="671">
        <v>44104</v>
      </c>
      <c r="C190" s="668">
        <v>-5.8836266067596732E-4</v>
      </c>
      <c r="D190" s="668">
        <v>0</v>
      </c>
    </row>
    <row r="191" spans="2:4">
      <c r="B191" s="671">
        <v>44105</v>
      </c>
      <c r="C191" s="668">
        <v>-3.836185752162935E-4</v>
      </c>
      <c r="D191" s="668">
        <v>0</v>
      </c>
    </row>
    <row r="192" spans="2:4">
      <c r="B192" s="671">
        <v>44106</v>
      </c>
      <c r="C192" s="668">
        <v>-5.6915682163649617E-4</v>
      </c>
      <c r="D192" s="668">
        <v>0</v>
      </c>
    </row>
    <row r="193" spans="2:4">
      <c r="B193" s="671">
        <v>44109</v>
      </c>
      <c r="C193" s="668">
        <v>-2.010666061527111E-4</v>
      </c>
      <c r="D193" s="668">
        <v>0</v>
      </c>
    </row>
    <row r="194" spans="2:4">
      <c r="B194" s="671">
        <v>44110</v>
      </c>
      <c r="C194" s="668">
        <v>-2.8207543341618457E-4</v>
      </c>
      <c r="D194" s="668">
        <v>0</v>
      </c>
    </row>
    <row r="195" spans="2:4">
      <c r="B195" s="671">
        <v>44111</v>
      </c>
      <c r="C195" s="668">
        <v>0</v>
      </c>
      <c r="D195" s="668">
        <v>0</v>
      </c>
    </row>
    <row r="196" spans="2:4">
      <c r="B196" s="671">
        <v>44112</v>
      </c>
      <c r="C196" s="668">
        <v>0</v>
      </c>
      <c r="D196" s="668">
        <v>0</v>
      </c>
    </row>
    <row r="197" spans="2:4">
      <c r="B197" s="671">
        <v>44113</v>
      </c>
      <c r="C197" s="668">
        <v>0</v>
      </c>
      <c r="D197" s="668">
        <v>0</v>
      </c>
    </row>
    <row r="198" spans="2:4">
      <c r="B198" s="671">
        <v>44117</v>
      </c>
      <c r="C198" s="668">
        <v>0</v>
      </c>
      <c r="D198" s="668">
        <v>0</v>
      </c>
    </row>
    <row r="199" spans="2:4">
      <c r="B199" s="671">
        <v>44118</v>
      </c>
      <c r="C199" s="668">
        <v>0</v>
      </c>
      <c r="D199" s="668">
        <v>0</v>
      </c>
    </row>
    <row r="200" spans="2:4">
      <c r="B200" s="671">
        <v>44119</v>
      </c>
      <c r="C200" s="668">
        <v>0</v>
      </c>
      <c r="D200" s="668">
        <v>0</v>
      </c>
    </row>
    <row r="201" spans="2:4">
      <c r="B201" s="671">
        <v>44120</v>
      </c>
      <c r="C201" s="668">
        <v>0</v>
      </c>
      <c r="D201" s="668">
        <v>0</v>
      </c>
    </row>
    <row r="202" spans="2:4">
      <c r="B202" s="671">
        <v>44123</v>
      </c>
      <c r="C202" s="668">
        <v>0</v>
      </c>
      <c r="D202" s="668">
        <v>0</v>
      </c>
    </row>
    <row r="203" spans="2:4">
      <c r="B203" s="671">
        <v>44124</v>
      </c>
      <c r="C203" s="668">
        <v>0</v>
      </c>
      <c r="D203" s="668">
        <v>0</v>
      </c>
    </row>
    <row r="204" spans="2:4">
      <c r="B204" s="671">
        <v>44125</v>
      </c>
      <c r="C204" s="668">
        <v>0</v>
      </c>
      <c r="D204" s="668">
        <v>0</v>
      </c>
    </row>
    <row r="205" spans="2:4">
      <c r="B205" s="671">
        <v>44126</v>
      </c>
      <c r="C205" s="668">
        <v>0</v>
      </c>
      <c r="D205" s="668">
        <v>0</v>
      </c>
    </row>
    <row r="206" spans="2:4">
      <c r="B206" s="671">
        <v>44127</v>
      </c>
      <c r="C206" s="668">
        <v>0</v>
      </c>
      <c r="D206" s="668">
        <v>0</v>
      </c>
    </row>
    <row r="207" spans="2:4">
      <c r="B207" s="671">
        <v>44130</v>
      </c>
      <c r="C207" s="668">
        <v>-6.1277063672537935E-5</v>
      </c>
      <c r="D207" s="668">
        <v>0</v>
      </c>
    </row>
    <row r="208" spans="2:4">
      <c r="B208" s="671">
        <v>44131</v>
      </c>
      <c r="C208" s="668">
        <v>-1.6094799562549333E-4</v>
      </c>
      <c r="D208" s="668">
        <v>0</v>
      </c>
    </row>
    <row r="209" spans="2:4">
      <c r="B209" s="671">
        <v>44132</v>
      </c>
      <c r="C209" s="668">
        <v>-8.3916302343745031E-4</v>
      </c>
      <c r="D209" s="668">
        <v>0</v>
      </c>
    </row>
    <row r="210" spans="2:4">
      <c r="B210" s="671">
        <v>44133</v>
      </c>
      <c r="C210" s="668">
        <v>-2.7826311907308554E-4</v>
      </c>
      <c r="D210" s="668">
        <v>0</v>
      </c>
    </row>
    <row r="211" spans="2:4">
      <c r="B211" s="671">
        <v>44134</v>
      </c>
      <c r="C211" s="668">
        <v>-3.7713852315313101E-4</v>
      </c>
      <c r="D211" s="668">
        <v>0</v>
      </c>
    </row>
    <row r="212" spans="2:4">
      <c r="B212" s="671">
        <v>44138</v>
      </c>
      <c r="C212" s="668">
        <v>0</v>
      </c>
      <c r="D212" s="668">
        <v>0</v>
      </c>
    </row>
    <row r="213" spans="2:4">
      <c r="B213" s="671">
        <v>44139</v>
      </c>
      <c r="C213" s="668">
        <v>0</v>
      </c>
      <c r="D213" s="668">
        <v>0</v>
      </c>
    </row>
    <row r="214" spans="2:4">
      <c r="B214" s="671">
        <v>44140</v>
      </c>
      <c r="C214" s="668">
        <v>0</v>
      </c>
      <c r="D214" s="668">
        <v>0</v>
      </c>
    </row>
    <row r="215" spans="2:4">
      <c r="B215" s="671">
        <v>44141</v>
      </c>
      <c r="C215" s="668">
        <v>0</v>
      </c>
      <c r="D215" s="668">
        <v>0</v>
      </c>
    </row>
    <row r="216" spans="2:4">
      <c r="B216" s="671">
        <v>44144</v>
      </c>
      <c r="C216" s="668">
        <v>0</v>
      </c>
      <c r="D216" s="668">
        <v>0</v>
      </c>
    </row>
    <row r="217" spans="2:4">
      <c r="B217" s="671">
        <v>44145</v>
      </c>
      <c r="C217" s="668">
        <v>0</v>
      </c>
      <c r="D217" s="668">
        <v>0</v>
      </c>
    </row>
    <row r="218" spans="2:4">
      <c r="B218" s="671">
        <v>44146</v>
      </c>
      <c r="C218" s="668">
        <v>0</v>
      </c>
      <c r="D218" s="668">
        <v>0</v>
      </c>
    </row>
    <row r="219" spans="2:4">
      <c r="B219" s="671">
        <v>44147</v>
      </c>
      <c r="C219" s="668">
        <v>-4.9897434579404543E-4</v>
      </c>
      <c r="D219" s="668">
        <v>0</v>
      </c>
    </row>
    <row r="220" spans="2:4">
      <c r="B220" s="671">
        <v>44148</v>
      </c>
      <c r="C220" s="668">
        <v>-1.0414320451568315E-5</v>
      </c>
      <c r="D220" s="668">
        <v>0</v>
      </c>
    </row>
    <row r="221" spans="2:4">
      <c r="B221" s="671">
        <v>44151</v>
      </c>
      <c r="C221" s="668">
        <v>0</v>
      </c>
      <c r="D221" s="668">
        <v>0</v>
      </c>
    </row>
    <row r="222" spans="2:4">
      <c r="B222" s="671">
        <v>44152</v>
      </c>
      <c r="C222" s="668">
        <v>0</v>
      </c>
      <c r="D222" s="668">
        <v>0</v>
      </c>
    </row>
    <row r="223" spans="2:4">
      <c r="B223" s="671">
        <v>44153</v>
      </c>
      <c r="C223" s="668">
        <v>0</v>
      </c>
      <c r="D223" s="668">
        <v>0</v>
      </c>
    </row>
    <row r="224" spans="2:4">
      <c r="B224" s="671">
        <v>44154</v>
      </c>
      <c r="C224" s="668">
        <v>0</v>
      </c>
      <c r="D224" s="668">
        <v>0</v>
      </c>
    </row>
    <row r="225" spans="2:4">
      <c r="B225" s="671">
        <v>44155</v>
      </c>
      <c r="C225" s="668">
        <v>0</v>
      </c>
      <c r="D225" s="668">
        <v>0</v>
      </c>
    </row>
    <row r="226" spans="2:4">
      <c r="B226" s="671">
        <v>44158</v>
      </c>
      <c r="C226" s="668">
        <v>0</v>
      </c>
      <c r="D226" s="668">
        <v>0</v>
      </c>
    </row>
    <row r="227" spans="2:4">
      <c r="B227" s="671">
        <v>44159</v>
      </c>
      <c r="C227" s="668">
        <v>0</v>
      </c>
      <c r="D227" s="668">
        <v>0</v>
      </c>
    </row>
    <row r="228" spans="2:4">
      <c r="B228" s="671">
        <v>44160</v>
      </c>
      <c r="C228" s="668">
        <v>0</v>
      </c>
      <c r="D228" s="668">
        <v>0</v>
      </c>
    </row>
    <row r="229" spans="2:4">
      <c r="B229" s="671">
        <v>44161</v>
      </c>
      <c r="C229" s="668">
        <v>0</v>
      </c>
      <c r="D229" s="668">
        <v>0</v>
      </c>
    </row>
    <row r="230" spans="2:4">
      <c r="B230" s="671">
        <v>44162</v>
      </c>
      <c r="C230" s="668">
        <v>0</v>
      </c>
      <c r="D230" s="668">
        <v>0</v>
      </c>
    </row>
    <row r="231" spans="2:4">
      <c r="B231" s="671">
        <v>44165</v>
      </c>
      <c r="C231" s="668">
        <v>0</v>
      </c>
      <c r="D231" s="668">
        <v>0</v>
      </c>
    </row>
    <row r="232" spans="2:4">
      <c r="B232" s="671">
        <v>44166</v>
      </c>
      <c r="C232" s="668">
        <v>0</v>
      </c>
      <c r="D232" s="668">
        <v>0</v>
      </c>
    </row>
    <row r="233" spans="2:4">
      <c r="B233" s="671">
        <v>44167</v>
      </c>
      <c r="C233" s="668">
        <v>0</v>
      </c>
      <c r="D233" s="668">
        <v>0</v>
      </c>
    </row>
    <row r="234" spans="2:4">
      <c r="B234" s="671">
        <v>44168</v>
      </c>
      <c r="C234" s="668">
        <v>0</v>
      </c>
      <c r="D234" s="668">
        <v>0</v>
      </c>
    </row>
    <row r="235" spans="2:4">
      <c r="B235" s="671">
        <v>44169</v>
      </c>
      <c r="C235" s="668">
        <v>0</v>
      </c>
      <c r="D235" s="668">
        <v>0</v>
      </c>
    </row>
    <row r="236" spans="2:4">
      <c r="B236" s="671">
        <v>44172</v>
      </c>
      <c r="C236" s="668">
        <v>0</v>
      </c>
      <c r="D236" s="668">
        <v>0</v>
      </c>
    </row>
    <row r="237" spans="2:4">
      <c r="B237" s="671">
        <v>44173</v>
      </c>
      <c r="C237" s="668">
        <v>0</v>
      </c>
      <c r="D237" s="668">
        <v>0</v>
      </c>
    </row>
    <row r="238" spans="2:4">
      <c r="B238" s="671">
        <v>44174</v>
      </c>
      <c r="C238" s="668">
        <v>-6.4447619578467119E-5</v>
      </c>
      <c r="D238" s="668">
        <v>0</v>
      </c>
    </row>
    <row r="239" spans="2:4">
      <c r="B239" s="671">
        <v>44175</v>
      </c>
      <c r="C239" s="668">
        <v>0</v>
      </c>
      <c r="D239" s="668">
        <v>0</v>
      </c>
    </row>
    <row r="240" spans="2:4">
      <c r="B240" s="671">
        <v>44176</v>
      </c>
      <c r="C240" s="668">
        <v>0</v>
      </c>
      <c r="D240" s="668">
        <v>0</v>
      </c>
    </row>
    <row r="241" spans="2:4">
      <c r="B241" s="671">
        <v>44179</v>
      </c>
      <c r="C241" s="668">
        <v>0</v>
      </c>
      <c r="D241" s="668">
        <v>0</v>
      </c>
    </row>
    <row r="242" spans="2:4">
      <c r="B242" s="671">
        <v>44180</v>
      </c>
      <c r="C242" s="668">
        <v>0</v>
      </c>
      <c r="D242" s="668">
        <v>0</v>
      </c>
    </row>
    <row r="243" spans="2:4">
      <c r="B243" s="671">
        <v>44181</v>
      </c>
      <c r="C243" s="668">
        <v>0</v>
      </c>
      <c r="D243" s="668">
        <v>0</v>
      </c>
    </row>
    <row r="244" spans="2:4">
      <c r="B244" s="671">
        <v>44182</v>
      </c>
      <c r="C244" s="668">
        <v>0</v>
      </c>
      <c r="D244" s="668">
        <v>0</v>
      </c>
    </row>
    <row r="245" spans="2:4">
      <c r="B245" s="671">
        <v>44183</v>
      </c>
      <c r="C245" s="668">
        <v>0</v>
      </c>
      <c r="D245" s="668">
        <v>0</v>
      </c>
    </row>
    <row r="246" spans="2:4">
      <c r="B246" s="671">
        <v>44186</v>
      </c>
      <c r="C246" s="668">
        <v>-1.739448241343533E-4</v>
      </c>
      <c r="D246" s="668">
        <v>0</v>
      </c>
    </row>
    <row r="247" spans="2:4">
      <c r="B247" s="671">
        <v>44187</v>
      </c>
      <c r="C247" s="668">
        <v>-1.2665000993339337E-4</v>
      </c>
      <c r="D247" s="668">
        <v>0</v>
      </c>
    </row>
    <row r="248" spans="2:4">
      <c r="B248" s="671">
        <v>44188</v>
      </c>
      <c r="C248" s="668">
        <v>0</v>
      </c>
      <c r="D248" s="668">
        <v>0</v>
      </c>
    </row>
    <row r="249" spans="2:4">
      <c r="B249" s="671">
        <v>44189</v>
      </c>
      <c r="C249" s="668">
        <v>0</v>
      </c>
      <c r="D249" s="668">
        <v>0</v>
      </c>
    </row>
    <row r="250" spans="2:4">
      <c r="B250" s="671">
        <v>44193</v>
      </c>
      <c r="C250" s="668">
        <v>0</v>
      </c>
      <c r="D250" s="668">
        <v>0</v>
      </c>
    </row>
    <row r="251" spans="2:4">
      <c r="B251" s="671">
        <v>44194</v>
      </c>
      <c r="C251" s="668">
        <v>0</v>
      </c>
      <c r="D251" s="668">
        <v>0</v>
      </c>
    </row>
    <row r="252" spans="2:4">
      <c r="B252" s="671">
        <v>44195</v>
      </c>
      <c r="C252" s="668">
        <v>0</v>
      </c>
      <c r="D252" s="668">
        <v>0</v>
      </c>
    </row>
    <row r="253" spans="2:4">
      <c r="B253" s="671">
        <v>44196</v>
      </c>
      <c r="C253" s="668">
        <v>0</v>
      </c>
      <c r="D253" s="668">
        <v>0</v>
      </c>
    </row>
    <row r="254" spans="2:4">
      <c r="B254" s="671">
        <v>44200</v>
      </c>
      <c r="C254" s="668">
        <v>0</v>
      </c>
      <c r="D254" s="668">
        <v>0</v>
      </c>
    </row>
    <row r="255" spans="2:4">
      <c r="B255" s="671">
        <v>44201</v>
      </c>
      <c r="C255" s="668">
        <v>0</v>
      </c>
      <c r="D255" s="668">
        <v>0</v>
      </c>
    </row>
    <row r="256" spans="2:4">
      <c r="B256" s="671">
        <v>44202</v>
      </c>
      <c r="C256" s="668">
        <v>0</v>
      </c>
      <c r="D256" s="668">
        <v>0</v>
      </c>
    </row>
    <row r="257" spans="2:4">
      <c r="B257" s="671">
        <v>44203</v>
      </c>
      <c r="C257" s="668">
        <v>0</v>
      </c>
      <c r="D257" s="668">
        <v>0</v>
      </c>
    </row>
    <row r="258" spans="2:4">
      <c r="B258" s="671">
        <v>44204</v>
      </c>
      <c r="C258" s="668">
        <v>0</v>
      </c>
      <c r="D258" s="668">
        <v>0</v>
      </c>
    </row>
    <row r="259" spans="2:4">
      <c r="B259" s="671">
        <v>44207</v>
      </c>
      <c r="C259" s="668">
        <v>-2.4351104945607993E-4</v>
      </c>
      <c r="D259" s="668">
        <v>0</v>
      </c>
    </row>
    <row r="260" spans="2:4">
      <c r="B260" s="671">
        <v>44208</v>
      </c>
      <c r="C260" s="668">
        <v>0</v>
      </c>
      <c r="D260" s="668">
        <v>0</v>
      </c>
    </row>
    <row r="261" spans="2:4">
      <c r="B261" s="671">
        <v>44209</v>
      </c>
      <c r="C261" s="668">
        <v>-7.5849046856535374E-5</v>
      </c>
      <c r="D261" s="668">
        <v>0</v>
      </c>
    </row>
    <row r="262" spans="2:4">
      <c r="B262" s="671">
        <v>44210</v>
      </c>
      <c r="C262" s="668">
        <v>0</v>
      </c>
      <c r="D262" s="668">
        <v>0</v>
      </c>
    </row>
    <row r="263" spans="2:4">
      <c r="B263" s="671">
        <v>44211</v>
      </c>
      <c r="C263" s="668">
        <v>-2.9091116111124027E-4</v>
      </c>
      <c r="D263" s="668">
        <v>0</v>
      </c>
    </row>
    <row r="264" spans="2:4">
      <c r="B264" s="671">
        <v>44214</v>
      </c>
      <c r="C264" s="668">
        <v>-2.1078179435396471E-4</v>
      </c>
      <c r="D264" s="668">
        <v>0</v>
      </c>
    </row>
    <row r="265" spans="2:4">
      <c r="B265" s="671">
        <v>44215</v>
      </c>
      <c r="C265" s="668">
        <v>-2.8343221651794259E-5</v>
      </c>
      <c r="D265" s="668">
        <v>0</v>
      </c>
    </row>
    <row r="266" spans="2:4">
      <c r="B266" s="671">
        <v>44216</v>
      </c>
      <c r="C266" s="668">
        <v>0</v>
      </c>
      <c r="D266" s="668">
        <v>0</v>
      </c>
    </row>
    <row r="267" spans="2:4">
      <c r="B267" s="671">
        <v>44217</v>
      </c>
      <c r="C267" s="668">
        <v>-6.0024569983330167E-5</v>
      </c>
      <c r="D267" s="668">
        <v>0</v>
      </c>
    </row>
    <row r="268" spans="2:4">
      <c r="B268" s="671">
        <v>44218</v>
      </c>
      <c r="C268" s="668">
        <v>-3.2521198617885272E-4</v>
      </c>
      <c r="D268" s="668">
        <v>0</v>
      </c>
    </row>
    <row r="269" spans="2:4">
      <c r="B269" s="671">
        <v>44221</v>
      </c>
      <c r="C269" s="668">
        <v>-1.8452668607682465E-4</v>
      </c>
      <c r="D269" s="668">
        <v>0</v>
      </c>
    </row>
    <row r="270" spans="2:4">
      <c r="B270" s="671">
        <v>44222</v>
      </c>
      <c r="C270" s="668">
        <v>-2.27429396650769E-4</v>
      </c>
      <c r="D270" s="668">
        <v>0</v>
      </c>
    </row>
    <row r="271" spans="2:4">
      <c r="B271" s="671">
        <v>44223</v>
      </c>
      <c r="C271" s="668">
        <v>-8.0870843837144157E-4</v>
      </c>
      <c r="D271" s="668">
        <v>0</v>
      </c>
    </row>
    <row r="272" spans="2:4">
      <c r="B272" s="671">
        <v>44224</v>
      </c>
      <c r="C272" s="668">
        <v>-9.5130236254292733E-5</v>
      </c>
      <c r="D272" s="668">
        <v>0</v>
      </c>
    </row>
    <row r="273" spans="2:4">
      <c r="B273" s="671">
        <v>44225</v>
      </c>
      <c r="C273" s="668">
        <v>-8.0741931492445129E-4</v>
      </c>
      <c r="D273" s="668">
        <v>0</v>
      </c>
    </row>
    <row r="274" spans="2:4">
      <c r="B274" s="671">
        <v>44228</v>
      </c>
      <c r="C274" s="668">
        <v>0</v>
      </c>
      <c r="D274" s="668">
        <v>0</v>
      </c>
    </row>
    <row r="275" spans="2:4">
      <c r="B275" s="671">
        <v>44229</v>
      </c>
      <c r="C275" s="668">
        <v>0</v>
      </c>
      <c r="D275" s="668">
        <v>0</v>
      </c>
    </row>
    <row r="276" spans="2:4">
      <c r="B276" s="671">
        <v>44230</v>
      </c>
      <c r="C276" s="668">
        <v>0</v>
      </c>
      <c r="D276" s="668">
        <v>0</v>
      </c>
    </row>
    <row r="277" spans="2:4">
      <c r="B277" s="671">
        <v>44231</v>
      </c>
      <c r="C277" s="668">
        <v>0</v>
      </c>
      <c r="D277" s="668">
        <v>0</v>
      </c>
    </row>
    <row r="278" spans="2:4">
      <c r="B278" s="671">
        <v>44232</v>
      </c>
      <c r="C278" s="668">
        <v>0</v>
      </c>
      <c r="D278" s="668">
        <v>0</v>
      </c>
    </row>
    <row r="279" spans="2:4">
      <c r="B279" s="671">
        <v>44235</v>
      </c>
      <c r="C279" s="668">
        <v>0</v>
      </c>
      <c r="D279" s="668">
        <v>0</v>
      </c>
    </row>
    <row r="280" spans="2:4">
      <c r="B280" s="671">
        <v>44236</v>
      </c>
      <c r="C280" s="668">
        <v>0</v>
      </c>
      <c r="D280" s="668">
        <v>0</v>
      </c>
    </row>
    <row r="281" spans="2:4">
      <c r="B281" s="671">
        <v>44237</v>
      </c>
      <c r="C281" s="668">
        <v>-2.5462755409277893E-4</v>
      </c>
      <c r="D281" s="668">
        <v>0</v>
      </c>
    </row>
    <row r="282" spans="2:4">
      <c r="B282" s="671">
        <v>44238</v>
      </c>
      <c r="C282" s="668">
        <v>0</v>
      </c>
      <c r="D282" s="668">
        <v>0</v>
      </c>
    </row>
    <row r="283" spans="2:4">
      <c r="B283" s="671">
        <v>44239</v>
      </c>
      <c r="C283" s="668">
        <v>0</v>
      </c>
      <c r="D283" s="668">
        <v>0</v>
      </c>
    </row>
    <row r="284" spans="2:4">
      <c r="B284" s="671">
        <v>44244</v>
      </c>
      <c r="C284" s="668">
        <v>0</v>
      </c>
      <c r="D284" s="668">
        <v>0</v>
      </c>
    </row>
    <row r="285" spans="2:4">
      <c r="B285" s="671">
        <v>44245</v>
      </c>
      <c r="C285" s="668">
        <v>-3.9094879064838217E-5</v>
      </c>
      <c r="D285" s="668">
        <v>0</v>
      </c>
    </row>
    <row r="286" spans="2:4">
      <c r="B286" s="671">
        <v>44246</v>
      </c>
      <c r="C286" s="668">
        <v>0</v>
      </c>
      <c r="D286" s="668">
        <v>0</v>
      </c>
    </row>
    <row r="287" spans="2:4">
      <c r="B287" s="671">
        <v>44249</v>
      </c>
      <c r="C287" s="668">
        <v>-5.5892993028594518E-4</v>
      </c>
      <c r="D287" s="668">
        <v>0</v>
      </c>
    </row>
    <row r="288" spans="2:4">
      <c r="B288" s="671">
        <v>44250</v>
      </c>
      <c r="C288" s="668">
        <v>-7.3396621865784439E-6</v>
      </c>
      <c r="D288" s="668">
        <v>0</v>
      </c>
    </row>
    <row r="289" spans="2:4">
      <c r="B289" s="671">
        <v>44251</v>
      </c>
      <c r="C289" s="668">
        <v>0</v>
      </c>
      <c r="D289" s="668">
        <v>0</v>
      </c>
    </row>
    <row r="290" spans="2:4">
      <c r="B290" s="671">
        <v>44252</v>
      </c>
      <c r="C290" s="668">
        <v>-7.7264759045148068E-4</v>
      </c>
      <c r="D290" s="668">
        <v>0</v>
      </c>
    </row>
    <row r="291" spans="2:4">
      <c r="B291" s="671">
        <v>44253</v>
      </c>
      <c r="C291" s="668">
        <v>-1.5791246687548721E-3</v>
      </c>
      <c r="D291" s="668">
        <v>0</v>
      </c>
    </row>
    <row r="292" spans="2:4">
      <c r="B292" s="671">
        <v>44256</v>
      </c>
      <c r="C292" s="668">
        <v>-6.6900855888540889E-4</v>
      </c>
      <c r="D292" s="668">
        <v>0</v>
      </c>
    </row>
    <row r="293" spans="2:4">
      <c r="B293" s="671">
        <v>44257</v>
      </c>
      <c r="C293" s="668">
        <v>-4.5702732612118435E-4</v>
      </c>
      <c r="D293" s="668">
        <v>0</v>
      </c>
    </row>
    <row r="294" spans="2:4">
      <c r="B294" s="671">
        <v>44258</v>
      </c>
      <c r="C294" s="668">
        <v>-2.3497675263295381E-4</v>
      </c>
      <c r="D294" s="668">
        <v>0</v>
      </c>
    </row>
    <row r="295" spans="2:4">
      <c r="B295" s="671">
        <v>44259</v>
      </c>
      <c r="C295" s="668">
        <v>0</v>
      </c>
      <c r="D295" s="668">
        <v>0</v>
      </c>
    </row>
    <row r="296" spans="2:4">
      <c r="B296" s="671">
        <v>44260</v>
      </c>
      <c r="C296" s="668">
        <v>0</v>
      </c>
      <c r="D296" s="668">
        <v>0</v>
      </c>
    </row>
    <row r="297" spans="2:4">
      <c r="B297" s="671">
        <v>44263</v>
      </c>
      <c r="C297" s="668">
        <v>-4.8751999522678169E-4</v>
      </c>
      <c r="D297" s="668">
        <v>0</v>
      </c>
    </row>
    <row r="298" spans="2:4">
      <c r="B298" s="671">
        <v>44264</v>
      </c>
      <c r="C298" s="668">
        <v>-2.6650337755562692E-4</v>
      </c>
      <c r="D298" s="668">
        <v>0</v>
      </c>
    </row>
    <row r="299" spans="2:4">
      <c r="B299" s="671">
        <v>44265</v>
      </c>
      <c r="C299" s="668">
        <v>-2.3714754251225045E-5</v>
      </c>
      <c r="D299" s="668">
        <v>0</v>
      </c>
    </row>
    <row r="300" spans="2:4">
      <c r="B300" s="671">
        <v>44266</v>
      </c>
      <c r="C300" s="668">
        <v>0</v>
      </c>
      <c r="D300" s="668">
        <v>0</v>
      </c>
    </row>
    <row r="301" spans="2:4">
      <c r="B301" s="671">
        <v>44267</v>
      </c>
      <c r="C301" s="668">
        <v>0</v>
      </c>
      <c r="D301" s="668">
        <v>0</v>
      </c>
    </row>
    <row r="302" spans="2:4">
      <c r="B302" s="671">
        <v>44270</v>
      </c>
      <c r="C302" s="668">
        <v>0</v>
      </c>
      <c r="D302" s="668">
        <v>0</v>
      </c>
    </row>
    <row r="303" spans="2:4">
      <c r="B303" s="671">
        <v>44271</v>
      </c>
      <c r="C303" s="668">
        <v>0</v>
      </c>
      <c r="D303" s="668">
        <v>0</v>
      </c>
    </row>
    <row r="304" spans="2:4">
      <c r="B304" s="671">
        <v>44272</v>
      </c>
      <c r="C304" s="668">
        <v>0</v>
      </c>
      <c r="D304" s="668">
        <v>0</v>
      </c>
    </row>
    <row r="305" spans="2:4">
      <c r="B305" s="671">
        <v>44273</v>
      </c>
      <c r="C305" s="668">
        <v>-4.8530217574660472E-4</v>
      </c>
      <c r="D305" s="668">
        <v>0</v>
      </c>
    </row>
    <row r="306" spans="2:4">
      <c r="B306" s="671">
        <v>44274</v>
      </c>
      <c r="C306" s="668">
        <v>-6.8878101879610298E-5</v>
      </c>
      <c r="D306" s="668">
        <v>0</v>
      </c>
    </row>
    <row r="307" spans="2:4">
      <c r="B307" s="671">
        <v>44277</v>
      </c>
      <c r="C307" s="668">
        <v>0</v>
      </c>
      <c r="D307" s="668">
        <v>0</v>
      </c>
    </row>
    <row r="308" spans="2:4">
      <c r="B308" s="671">
        <v>44278</v>
      </c>
      <c r="C308" s="668">
        <v>-3.9681982387529402E-4</v>
      </c>
      <c r="D308" s="668">
        <v>0</v>
      </c>
    </row>
    <row r="309" spans="2:4">
      <c r="B309" s="671">
        <v>44279</v>
      </c>
      <c r="C309" s="668">
        <v>-4.5285989202459298E-4</v>
      </c>
      <c r="D309" s="668">
        <v>0</v>
      </c>
    </row>
    <row r="310" spans="2:4">
      <c r="B310" s="671">
        <v>44280</v>
      </c>
      <c r="C310" s="668">
        <v>0</v>
      </c>
      <c r="D310" s="668">
        <v>0</v>
      </c>
    </row>
    <row r="311" spans="2:4">
      <c r="B311" s="671">
        <v>44281</v>
      </c>
      <c r="C311" s="668">
        <v>0</v>
      </c>
      <c r="D311" s="668">
        <v>0</v>
      </c>
    </row>
    <row r="312" spans="2:4">
      <c r="B312" s="671">
        <v>44284</v>
      </c>
      <c r="C312" s="668">
        <v>0</v>
      </c>
      <c r="D312" s="668">
        <v>0</v>
      </c>
    </row>
    <row r="313" spans="2:4">
      <c r="B313" s="671">
        <v>44285</v>
      </c>
      <c r="C313" s="668">
        <v>0</v>
      </c>
      <c r="D313" s="668">
        <v>0</v>
      </c>
    </row>
    <row r="314" spans="2:4">
      <c r="B314" s="671">
        <v>44286</v>
      </c>
      <c r="C314" s="668">
        <v>0</v>
      </c>
      <c r="D314" s="668">
        <v>0</v>
      </c>
    </row>
    <row r="315" spans="2:4">
      <c r="B315" s="671">
        <v>44287</v>
      </c>
      <c r="C315" s="668">
        <v>0</v>
      </c>
      <c r="D315" s="668">
        <v>0</v>
      </c>
    </row>
    <row r="316" spans="2:4">
      <c r="B316" s="671">
        <v>44291</v>
      </c>
      <c r="C316" s="668">
        <v>0</v>
      </c>
      <c r="D316" s="668">
        <v>0</v>
      </c>
    </row>
    <row r="317" spans="2:4">
      <c r="B317" s="671">
        <v>44292</v>
      </c>
      <c r="C317" s="668">
        <v>0</v>
      </c>
      <c r="D317" s="668">
        <v>0</v>
      </c>
    </row>
    <row r="318" spans="2:4">
      <c r="B318" s="671">
        <v>44293</v>
      </c>
      <c r="C318" s="668">
        <v>0</v>
      </c>
      <c r="D318" s="668">
        <v>0</v>
      </c>
    </row>
    <row r="319" spans="2:4">
      <c r="B319" s="671">
        <v>44294</v>
      </c>
      <c r="C319" s="668">
        <v>0</v>
      </c>
      <c r="D319" s="668">
        <v>0</v>
      </c>
    </row>
    <row r="320" spans="2:4">
      <c r="B320" s="671">
        <v>44295</v>
      </c>
      <c r="C320" s="668">
        <v>0</v>
      </c>
      <c r="D320" s="668">
        <v>0</v>
      </c>
    </row>
    <row r="321" spans="2:4">
      <c r="B321" s="671">
        <v>44298</v>
      </c>
      <c r="C321" s="668">
        <v>0</v>
      </c>
      <c r="D321" s="668">
        <v>0</v>
      </c>
    </row>
    <row r="322" spans="2:4">
      <c r="B322" s="671">
        <v>44299</v>
      </c>
      <c r="C322" s="668">
        <v>0</v>
      </c>
      <c r="D322" s="668">
        <v>0</v>
      </c>
    </row>
    <row r="323" spans="2:4">
      <c r="B323" s="671">
        <v>44300</v>
      </c>
      <c r="C323" s="668">
        <v>0</v>
      </c>
      <c r="D323" s="668">
        <v>0</v>
      </c>
    </row>
    <row r="324" spans="2:4">
      <c r="B324" s="671">
        <v>44301</v>
      </c>
      <c r="C324" s="668">
        <v>0</v>
      </c>
      <c r="D324" s="668">
        <v>0</v>
      </c>
    </row>
    <row r="325" spans="2:4">
      <c r="B325" s="671">
        <v>44302</v>
      </c>
      <c r="C325" s="668">
        <v>0</v>
      </c>
      <c r="D325" s="668">
        <v>0</v>
      </c>
    </row>
    <row r="326" spans="2:4">
      <c r="B326" s="671">
        <v>44305</v>
      </c>
      <c r="C326" s="668">
        <v>0</v>
      </c>
      <c r="D326" s="668">
        <v>0</v>
      </c>
    </row>
    <row r="327" spans="2:4">
      <c r="B327" s="671">
        <v>44306</v>
      </c>
      <c r="C327" s="668">
        <v>-2.5433808019170723E-4</v>
      </c>
      <c r="D327" s="668">
        <v>0</v>
      </c>
    </row>
    <row r="328" spans="2:4">
      <c r="B328" s="671">
        <v>44308</v>
      </c>
      <c r="C328" s="668">
        <v>-7.7737270236521994E-6</v>
      </c>
      <c r="D328" s="668">
        <v>0</v>
      </c>
    </row>
    <row r="329" spans="2:4">
      <c r="B329" s="671">
        <v>44309</v>
      </c>
      <c r="C329" s="668">
        <v>0</v>
      </c>
      <c r="D329" s="668">
        <v>0</v>
      </c>
    </row>
    <row r="330" spans="2:4">
      <c r="B330" s="671">
        <v>44312</v>
      </c>
      <c r="C330" s="668">
        <v>0</v>
      </c>
      <c r="D330" s="668">
        <v>0</v>
      </c>
    </row>
    <row r="331" spans="2:4">
      <c r="B331" s="671">
        <v>44313</v>
      </c>
      <c r="C331" s="668">
        <v>0</v>
      </c>
      <c r="D331" s="668">
        <v>0</v>
      </c>
    </row>
    <row r="332" spans="2:4">
      <c r="B332" s="671">
        <v>44314</v>
      </c>
      <c r="C332" s="668">
        <v>0</v>
      </c>
      <c r="D332" s="668">
        <v>0</v>
      </c>
    </row>
    <row r="333" spans="2:4">
      <c r="B333" s="671">
        <v>44315</v>
      </c>
      <c r="C333" s="668">
        <v>0</v>
      </c>
      <c r="D333" s="668">
        <v>0</v>
      </c>
    </row>
    <row r="334" spans="2:4">
      <c r="B334" s="671">
        <v>44316</v>
      </c>
      <c r="C334" s="668">
        <v>0</v>
      </c>
      <c r="D334" s="668">
        <v>0</v>
      </c>
    </row>
    <row r="335" spans="2:4">
      <c r="B335" s="671">
        <v>44319</v>
      </c>
      <c r="C335" s="668">
        <v>0</v>
      </c>
      <c r="D335" s="668">
        <v>0</v>
      </c>
    </row>
    <row r="336" spans="2:4">
      <c r="B336" s="671">
        <v>44320</v>
      </c>
      <c r="C336" s="668">
        <v>-7.1262386042603154E-5</v>
      </c>
      <c r="D336" s="668">
        <v>0</v>
      </c>
    </row>
    <row r="337" spans="2:4">
      <c r="B337" s="671">
        <v>44321</v>
      </c>
      <c r="C337" s="668">
        <v>0</v>
      </c>
      <c r="D337" s="668">
        <v>0</v>
      </c>
    </row>
    <row r="338" spans="2:4">
      <c r="B338" s="671">
        <v>44322</v>
      </c>
      <c r="C338" s="668">
        <v>0</v>
      </c>
      <c r="D338" s="668">
        <v>0</v>
      </c>
    </row>
    <row r="339" spans="2:4">
      <c r="B339" s="671">
        <v>44323</v>
      </c>
      <c r="C339" s="668">
        <v>0</v>
      </c>
      <c r="D339" s="668">
        <v>0</v>
      </c>
    </row>
    <row r="340" spans="2:4">
      <c r="B340" s="671">
        <v>44326</v>
      </c>
      <c r="C340" s="668">
        <v>-2.3654745638812535E-5</v>
      </c>
      <c r="D340" s="668">
        <v>0</v>
      </c>
    </row>
    <row r="341" spans="2:4">
      <c r="B341" s="671">
        <v>44327</v>
      </c>
      <c r="C341" s="668">
        <v>0</v>
      </c>
      <c r="D341" s="668">
        <v>0</v>
      </c>
    </row>
    <row r="342" spans="2:4">
      <c r="B342" s="671">
        <v>44328</v>
      </c>
      <c r="C342" s="668">
        <v>-2.4479874206839725E-4</v>
      </c>
      <c r="D342" s="668">
        <v>0</v>
      </c>
    </row>
    <row r="343" spans="2:4">
      <c r="B343" s="671">
        <v>44329</v>
      </c>
      <c r="C343" s="668">
        <v>-1.910267240978758E-5</v>
      </c>
      <c r="D343" s="668">
        <v>0</v>
      </c>
    </row>
    <row r="344" spans="2:4">
      <c r="B344" s="671">
        <v>44330</v>
      </c>
      <c r="C344" s="668">
        <v>0</v>
      </c>
      <c r="D344" s="668">
        <v>0</v>
      </c>
    </row>
    <row r="345" spans="2:4">
      <c r="B345" s="671">
        <v>44333</v>
      </c>
      <c r="C345" s="668">
        <v>0</v>
      </c>
      <c r="D345" s="668">
        <v>0</v>
      </c>
    </row>
    <row r="346" spans="2:4">
      <c r="B346" s="671">
        <v>44334</v>
      </c>
      <c r="C346" s="668">
        <v>0</v>
      </c>
      <c r="D346" s="668">
        <v>0</v>
      </c>
    </row>
    <row r="347" spans="2:4">
      <c r="B347" s="671">
        <v>44335</v>
      </c>
      <c r="C347" s="668">
        <v>-9.7573628691116632E-5</v>
      </c>
      <c r="D347" s="668">
        <v>0</v>
      </c>
    </row>
    <row r="348" spans="2:4">
      <c r="B348" s="671">
        <v>44336</v>
      </c>
      <c r="C348" s="668">
        <v>0</v>
      </c>
      <c r="D348" s="668">
        <v>0</v>
      </c>
    </row>
    <row r="349" spans="2:4">
      <c r="B349" s="671">
        <v>44337</v>
      </c>
      <c r="C349" s="668">
        <v>0</v>
      </c>
      <c r="D349" s="668">
        <v>0</v>
      </c>
    </row>
    <row r="350" spans="2:4">
      <c r="B350" s="671">
        <v>44340</v>
      </c>
      <c r="C350" s="668">
        <v>0</v>
      </c>
      <c r="D350" s="668">
        <v>0</v>
      </c>
    </row>
    <row r="351" spans="2:4">
      <c r="B351" s="671">
        <v>44341</v>
      </c>
      <c r="C351" s="668">
        <v>-5.9777009698835926E-5</v>
      </c>
      <c r="D351" s="668">
        <v>0</v>
      </c>
    </row>
    <row r="352" spans="2:4">
      <c r="B352" s="671">
        <v>44342</v>
      </c>
      <c r="C352" s="668">
        <v>0</v>
      </c>
      <c r="D352" s="668">
        <v>0</v>
      </c>
    </row>
    <row r="353" spans="2:4">
      <c r="B353" s="671">
        <v>44343</v>
      </c>
      <c r="C353" s="668">
        <v>0</v>
      </c>
      <c r="D353" s="668">
        <v>0</v>
      </c>
    </row>
    <row r="354" spans="2:4">
      <c r="B354" s="671">
        <v>44344</v>
      </c>
      <c r="C354" s="668">
        <v>0</v>
      </c>
      <c r="D354" s="668">
        <v>0</v>
      </c>
    </row>
    <row r="355" spans="2:4">
      <c r="B355" s="671">
        <v>44347</v>
      </c>
      <c r="C355" s="668">
        <v>0</v>
      </c>
      <c r="D355" s="668">
        <v>0</v>
      </c>
    </row>
    <row r="356" spans="2:4">
      <c r="B356" s="671">
        <v>44348</v>
      </c>
      <c r="C356" s="668">
        <v>0</v>
      </c>
      <c r="D356" s="668">
        <v>0</v>
      </c>
    </row>
    <row r="357" spans="2:4">
      <c r="B357" s="671">
        <v>44349</v>
      </c>
      <c r="C357" s="668">
        <v>0</v>
      </c>
      <c r="D357" s="668">
        <v>0</v>
      </c>
    </row>
    <row r="358" spans="2:4">
      <c r="B358" s="671">
        <v>44351</v>
      </c>
      <c r="C358" s="668">
        <v>0</v>
      </c>
      <c r="D358" s="668">
        <v>0</v>
      </c>
    </row>
    <row r="359" spans="2:4">
      <c r="B359" s="671">
        <v>44354</v>
      </c>
      <c r="C359" s="668">
        <v>0</v>
      </c>
      <c r="D359" s="668">
        <v>0</v>
      </c>
    </row>
    <row r="360" spans="2:4">
      <c r="B360" s="671">
        <v>44355</v>
      </c>
      <c r="C360" s="668">
        <v>-5.9509974607019345E-5</v>
      </c>
      <c r="D360" s="668">
        <v>0</v>
      </c>
    </row>
    <row r="361" spans="2:4">
      <c r="B361" s="671">
        <v>44356</v>
      </c>
      <c r="C361" s="668">
        <v>0</v>
      </c>
      <c r="D361" s="668">
        <v>0</v>
      </c>
    </row>
    <row r="362" spans="2:4">
      <c r="B362" s="671">
        <v>44357</v>
      </c>
      <c r="C362" s="668">
        <v>0</v>
      </c>
      <c r="D362" s="668">
        <v>0</v>
      </c>
    </row>
    <row r="363" spans="2:4">
      <c r="B363" s="671">
        <v>44358</v>
      </c>
      <c r="C363" s="668">
        <v>0</v>
      </c>
      <c r="D363" s="668">
        <v>0</v>
      </c>
    </row>
    <row r="364" spans="2:4">
      <c r="B364" s="671">
        <v>44361</v>
      </c>
      <c r="C364" s="668">
        <v>0</v>
      </c>
      <c r="D364" s="668">
        <v>0</v>
      </c>
    </row>
    <row r="365" spans="2:4">
      <c r="B365" s="671">
        <v>44362</v>
      </c>
      <c r="C365" s="668">
        <v>0</v>
      </c>
      <c r="D365" s="668">
        <v>0</v>
      </c>
    </row>
    <row r="366" spans="2:4">
      <c r="B366" s="671">
        <v>44363</v>
      </c>
      <c r="C366" s="668">
        <v>0</v>
      </c>
      <c r="D366" s="668">
        <v>0</v>
      </c>
    </row>
    <row r="367" spans="2:4">
      <c r="B367" s="671">
        <v>44364</v>
      </c>
      <c r="C367" s="668">
        <v>-1.6085637579144052E-4</v>
      </c>
      <c r="D367" s="668">
        <v>0</v>
      </c>
    </row>
    <row r="368" spans="2:4">
      <c r="B368" s="671">
        <v>44365</v>
      </c>
      <c r="C368" s="668">
        <v>0</v>
      </c>
      <c r="D368" s="668">
        <v>0</v>
      </c>
    </row>
    <row r="369" spans="2:4">
      <c r="B369" s="671">
        <v>44368</v>
      </c>
      <c r="C369" s="668">
        <v>0</v>
      </c>
      <c r="D369" s="668">
        <v>0</v>
      </c>
    </row>
    <row r="370" spans="2:4">
      <c r="B370" s="671">
        <v>44369</v>
      </c>
      <c r="C370" s="668">
        <v>0</v>
      </c>
      <c r="D370" s="668">
        <v>0</v>
      </c>
    </row>
    <row r="371" spans="2:4">
      <c r="B371" s="671">
        <v>44370</v>
      </c>
      <c r="C371" s="668">
        <v>0</v>
      </c>
      <c r="D371" s="668">
        <v>0</v>
      </c>
    </row>
    <row r="372" spans="2:4">
      <c r="B372" s="671">
        <v>44371</v>
      </c>
      <c r="C372" s="668">
        <v>0</v>
      </c>
      <c r="D372" s="668">
        <v>0</v>
      </c>
    </row>
    <row r="373" spans="2:4">
      <c r="B373" s="671">
        <v>44372</v>
      </c>
      <c r="C373" s="668">
        <v>0</v>
      </c>
      <c r="D373" s="668">
        <v>0</v>
      </c>
    </row>
    <row r="374" spans="2:4">
      <c r="B374" s="671">
        <v>44375</v>
      </c>
      <c r="C374" s="668">
        <v>0</v>
      </c>
      <c r="D374" s="668">
        <v>0</v>
      </c>
    </row>
    <row r="375" spans="2:4">
      <c r="B375" s="671">
        <v>44376</v>
      </c>
      <c r="C375" s="668">
        <v>0</v>
      </c>
      <c r="D375" s="668">
        <v>0</v>
      </c>
    </row>
    <row r="376" spans="2:4">
      <c r="B376" s="671">
        <v>44377</v>
      </c>
      <c r="C376" s="668">
        <v>0</v>
      </c>
      <c r="D376" s="668">
        <v>0</v>
      </c>
    </row>
    <row r="377" spans="2:4">
      <c r="B377" s="671">
        <v>44378</v>
      </c>
      <c r="C377" s="668">
        <v>0</v>
      </c>
      <c r="D377" s="668">
        <v>0</v>
      </c>
    </row>
    <row r="378" spans="2:4">
      <c r="B378" s="671">
        <v>44379</v>
      </c>
      <c r="C378" s="668">
        <v>0</v>
      </c>
      <c r="D378" s="668">
        <v>0</v>
      </c>
    </row>
    <row r="379" spans="2:4">
      <c r="B379" s="671">
        <v>44382</v>
      </c>
      <c r="C379" s="668">
        <v>0</v>
      </c>
      <c r="D379" s="668">
        <v>0</v>
      </c>
    </row>
    <row r="380" spans="2:4">
      <c r="B380" s="671">
        <v>44383</v>
      </c>
      <c r="C380" s="668">
        <v>-6.8395890115247049E-4</v>
      </c>
      <c r="D380" s="668">
        <v>0</v>
      </c>
    </row>
    <row r="381" spans="2:4">
      <c r="B381" s="671">
        <v>44384</v>
      </c>
      <c r="C381" s="668">
        <v>-5.4109392673062917E-4</v>
      </c>
      <c r="D381" s="668">
        <v>0</v>
      </c>
    </row>
    <row r="382" spans="2:4">
      <c r="B382" s="671">
        <v>44385</v>
      </c>
      <c r="C382" s="668">
        <v>-9.1460601766923944E-4</v>
      </c>
      <c r="D382" s="668">
        <v>0</v>
      </c>
    </row>
    <row r="383" spans="2:4">
      <c r="B383" s="671">
        <v>44386</v>
      </c>
      <c r="C383" s="668">
        <v>-5.0804058550946163E-4</v>
      </c>
      <c r="D383" s="668">
        <v>0</v>
      </c>
    </row>
    <row r="384" spans="2:4">
      <c r="B384" s="671">
        <v>44389</v>
      </c>
      <c r="C384" s="668">
        <v>0</v>
      </c>
      <c r="D384" s="668">
        <v>0</v>
      </c>
    </row>
    <row r="385" spans="2:4">
      <c r="B385" s="671">
        <v>44390</v>
      </c>
      <c r="C385" s="668">
        <v>0</v>
      </c>
      <c r="D385" s="668">
        <v>0</v>
      </c>
    </row>
    <row r="386" spans="2:4">
      <c r="B386" s="671">
        <v>44391</v>
      </c>
      <c r="C386" s="668">
        <v>0</v>
      </c>
      <c r="D386" s="668">
        <v>0</v>
      </c>
    </row>
    <row r="387" spans="2:4">
      <c r="B387" s="671">
        <v>44392</v>
      </c>
      <c r="C387" s="668">
        <v>0</v>
      </c>
      <c r="D387" s="668">
        <v>0</v>
      </c>
    </row>
    <row r="388" spans="2:4">
      <c r="B388" s="671">
        <v>44393</v>
      </c>
      <c r="C388" s="668">
        <v>0</v>
      </c>
      <c r="D388" s="668">
        <v>0</v>
      </c>
    </row>
    <row r="389" spans="2:4">
      <c r="B389" s="671">
        <v>44396</v>
      </c>
      <c r="C389" s="668">
        <v>-8.8067894782906109E-4</v>
      </c>
      <c r="D389" s="668">
        <v>0</v>
      </c>
    </row>
    <row r="390" spans="2:4">
      <c r="B390" s="671">
        <v>44397</v>
      </c>
      <c r="C390" s="668">
        <v>-4.2293590499453693E-4</v>
      </c>
      <c r="D390" s="668">
        <v>0</v>
      </c>
    </row>
    <row r="391" spans="2:4">
      <c r="B391" s="671">
        <v>44398</v>
      </c>
      <c r="C391" s="668">
        <v>0</v>
      </c>
      <c r="D391" s="668">
        <v>0</v>
      </c>
    </row>
    <row r="392" spans="2:4">
      <c r="B392" s="671">
        <v>44399</v>
      </c>
      <c r="C392" s="668">
        <v>0</v>
      </c>
      <c r="D392" s="668">
        <v>0</v>
      </c>
    </row>
    <row r="393" spans="2:4">
      <c r="B393" s="671">
        <v>44400</v>
      </c>
      <c r="C393" s="668">
        <v>0</v>
      </c>
      <c r="D393" s="668">
        <v>0</v>
      </c>
    </row>
    <row r="394" spans="2:4">
      <c r="B394" s="671">
        <v>44403</v>
      </c>
      <c r="C394" s="668">
        <v>0</v>
      </c>
      <c r="D394" s="668">
        <v>0</v>
      </c>
    </row>
    <row r="395" spans="2:4">
      <c r="B395" s="671">
        <v>44404</v>
      </c>
      <c r="C395" s="668">
        <v>-1.2716739450191472E-4</v>
      </c>
      <c r="D395" s="668">
        <v>0</v>
      </c>
    </row>
    <row r="396" spans="2:4">
      <c r="B396" s="671">
        <v>44405</v>
      </c>
      <c r="C396" s="668">
        <v>0</v>
      </c>
      <c r="D396" s="668">
        <v>0</v>
      </c>
    </row>
    <row r="397" spans="2:4">
      <c r="B397" s="671">
        <v>44406</v>
      </c>
      <c r="C397" s="668">
        <v>0</v>
      </c>
      <c r="D397" s="668">
        <v>0</v>
      </c>
    </row>
    <row r="398" spans="2:4">
      <c r="B398" s="671">
        <v>44407</v>
      </c>
      <c r="C398" s="668">
        <v>-3.347616036938339E-4</v>
      </c>
      <c r="D398" s="668">
        <v>0</v>
      </c>
    </row>
    <row r="399" spans="2:4">
      <c r="B399" s="671">
        <v>44410</v>
      </c>
      <c r="C399" s="668">
        <v>-2.504780112397853E-4</v>
      </c>
      <c r="D399" s="668">
        <v>0</v>
      </c>
    </row>
    <row r="400" spans="2:4">
      <c r="B400" s="671">
        <v>44411</v>
      </c>
      <c r="C400" s="668">
        <v>0</v>
      </c>
      <c r="D400" s="668">
        <v>0</v>
      </c>
    </row>
    <row r="401" spans="2:4">
      <c r="B401" s="671">
        <v>44412</v>
      </c>
      <c r="C401" s="668">
        <v>-7.8791266619027134E-5</v>
      </c>
      <c r="D401" s="668">
        <v>0</v>
      </c>
    </row>
    <row r="402" spans="2:4">
      <c r="B402" s="671">
        <v>44413</v>
      </c>
      <c r="C402" s="668">
        <v>0</v>
      </c>
      <c r="D402" s="668">
        <v>0</v>
      </c>
    </row>
    <row r="403" spans="2:4">
      <c r="B403" s="671">
        <v>44414</v>
      </c>
      <c r="C403" s="668">
        <v>0</v>
      </c>
      <c r="D403" s="668">
        <v>0</v>
      </c>
    </row>
    <row r="404" spans="2:4">
      <c r="B404" s="671">
        <v>44417</v>
      </c>
      <c r="C404" s="668">
        <v>0</v>
      </c>
      <c r="D404" s="668">
        <v>0</v>
      </c>
    </row>
    <row r="405" spans="2:4">
      <c r="B405" s="671">
        <v>44418</v>
      </c>
      <c r="C405" s="668">
        <v>0</v>
      </c>
      <c r="D405" s="668">
        <v>0</v>
      </c>
    </row>
    <row r="406" spans="2:4">
      <c r="B406" s="671">
        <v>44419</v>
      </c>
      <c r="C406" s="668">
        <v>0</v>
      </c>
      <c r="D406" s="668">
        <v>0</v>
      </c>
    </row>
    <row r="407" spans="2:4">
      <c r="B407" s="671">
        <v>44420</v>
      </c>
      <c r="C407" s="668">
        <v>0</v>
      </c>
      <c r="D407" s="668">
        <v>0</v>
      </c>
    </row>
    <row r="408" spans="2:4">
      <c r="B408" s="671">
        <v>44421</v>
      </c>
      <c r="C408" s="668">
        <v>0</v>
      </c>
      <c r="D408" s="668">
        <v>0</v>
      </c>
    </row>
    <row r="409" spans="2:4">
      <c r="B409" s="671">
        <v>44424</v>
      </c>
      <c r="C409" s="668">
        <v>-2.3288620029038309E-4</v>
      </c>
      <c r="D409" s="668">
        <v>0</v>
      </c>
    </row>
    <row r="410" spans="2:4">
      <c r="B410" s="671">
        <v>44425</v>
      </c>
      <c r="C410" s="668">
        <v>-5.2420918048112775E-4</v>
      </c>
      <c r="D410" s="668">
        <v>0</v>
      </c>
    </row>
    <row r="411" spans="2:4">
      <c r="B411" s="671">
        <v>44426</v>
      </c>
      <c r="C411" s="668">
        <v>-4.4936985631638393E-4</v>
      </c>
      <c r="D411" s="668">
        <v>0</v>
      </c>
    </row>
    <row r="412" spans="2:4">
      <c r="B412" s="671">
        <v>44427</v>
      </c>
      <c r="C412" s="668">
        <v>-2.8278537091475098E-4</v>
      </c>
      <c r="D412" s="668">
        <v>0</v>
      </c>
    </row>
    <row r="413" spans="2:4">
      <c r="B413" s="671">
        <v>44428</v>
      </c>
      <c r="C413" s="668">
        <v>0</v>
      </c>
      <c r="D413" s="668">
        <v>0</v>
      </c>
    </row>
    <row r="414" spans="2:4">
      <c r="B414" s="671">
        <v>44431</v>
      </c>
      <c r="C414" s="668">
        <v>0</v>
      </c>
      <c r="D414" s="668">
        <v>0</v>
      </c>
    </row>
    <row r="415" spans="2:4">
      <c r="B415" s="671">
        <v>44432</v>
      </c>
      <c r="C415" s="668">
        <v>0</v>
      </c>
      <c r="D415" s="668">
        <v>0</v>
      </c>
    </row>
    <row r="416" spans="2:4">
      <c r="B416" s="671">
        <v>44433</v>
      </c>
      <c r="C416" s="668">
        <v>0</v>
      </c>
      <c r="D416" s="668">
        <v>0</v>
      </c>
    </row>
    <row r="417" spans="2:4">
      <c r="B417" s="671">
        <v>44434</v>
      </c>
      <c r="C417" s="668">
        <v>-2.6179415518745586E-6</v>
      </c>
      <c r="D417" s="668">
        <v>0</v>
      </c>
    </row>
    <row r="418" spans="2:4">
      <c r="B418" s="671">
        <v>44435</v>
      </c>
      <c r="C418" s="668">
        <v>0</v>
      </c>
      <c r="D418" s="668">
        <v>0</v>
      </c>
    </row>
    <row r="419" spans="2:4">
      <c r="B419" s="671">
        <v>44438</v>
      </c>
      <c r="C419" s="668">
        <v>0</v>
      </c>
      <c r="D419" s="668">
        <v>0</v>
      </c>
    </row>
    <row r="420" spans="2:4">
      <c r="B420" s="671">
        <v>44439</v>
      </c>
      <c r="C420" s="668">
        <v>0</v>
      </c>
      <c r="D420" s="668">
        <v>0</v>
      </c>
    </row>
    <row r="421" spans="2:4">
      <c r="B421" s="671">
        <v>44440</v>
      </c>
      <c r="C421" s="668">
        <v>0</v>
      </c>
      <c r="D421" s="668">
        <v>0</v>
      </c>
    </row>
    <row r="422" spans="2:4">
      <c r="B422" s="671">
        <v>44441</v>
      </c>
      <c r="C422" s="668">
        <v>0</v>
      </c>
      <c r="D422" s="668">
        <v>0</v>
      </c>
    </row>
    <row r="423" spans="2:4">
      <c r="B423" s="671">
        <v>44442</v>
      </c>
      <c r="C423" s="668">
        <v>0</v>
      </c>
      <c r="D423" s="668">
        <v>0</v>
      </c>
    </row>
    <row r="424" spans="2:4">
      <c r="B424" s="671">
        <v>44445</v>
      </c>
      <c r="C424" s="668">
        <v>0</v>
      </c>
      <c r="D424" s="668">
        <v>0</v>
      </c>
    </row>
    <row r="425" spans="2:4">
      <c r="B425" s="671">
        <v>44447</v>
      </c>
      <c r="C425" s="668">
        <v>-2.2581376282815313E-4</v>
      </c>
      <c r="D425" s="668">
        <v>0</v>
      </c>
    </row>
    <row r="426" spans="2:4">
      <c r="B426" s="671">
        <v>44448</v>
      </c>
      <c r="C426" s="668">
        <v>0</v>
      </c>
      <c r="D426" s="668">
        <v>0</v>
      </c>
    </row>
    <row r="427" spans="2:4">
      <c r="B427" s="671">
        <v>44449</v>
      </c>
      <c r="C427" s="668">
        <v>0</v>
      </c>
      <c r="D427" s="668">
        <v>0</v>
      </c>
    </row>
    <row r="428" spans="2:4">
      <c r="B428" s="671">
        <v>44452</v>
      </c>
      <c r="C428" s="668">
        <v>0</v>
      </c>
      <c r="D428" s="668">
        <v>0</v>
      </c>
    </row>
    <row r="429" spans="2:4">
      <c r="B429" s="671">
        <v>44453</v>
      </c>
      <c r="C429" s="668">
        <v>0</v>
      </c>
      <c r="D429" s="668">
        <v>0</v>
      </c>
    </row>
    <row r="430" spans="2:4">
      <c r="B430" s="671">
        <v>44454</v>
      </c>
      <c r="C430" s="668">
        <v>0</v>
      </c>
      <c r="D430" s="668">
        <v>0</v>
      </c>
    </row>
    <row r="431" spans="2:4">
      <c r="B431" s="671">
        <v>44455</v>
      </c>
      <c r="C431" s="668">
        <v>0</v>
      </c>
      <c r="D431" s="668">
        <v>0</v>
      </c>
    </row>
    <row r="432" spans="2:4">
      <c r="B432" s="671">
        <v>44456</v>
      </c>
      <c r="C432" s="668">
        <v>-9.5074802581085471E-5</v>
      </c>
      <c r="D432" s="668">
        <v>0</v>
      </c>
    </row>
    <row r="433" spans="2:4">
      <c r="B433" s="671">
        <v>44459</v>
      </c>
      <c r="C433" s="668">
        <v>-5.9362044945232562E-4</v>
      </c>
      <c r="D433" s="668">
        <v>0</v>
      </c>
    </row>
    <row r="434" spans="2:4">
      <c r="B434" s="671">
        <v>44460</v>
      </c>
      <c r="C434" s="668">
        <v>-1.3313627972810771E-4</v>
      </c>
      <c r="D434" s="668">
        <v>0</v>
      </c>
    </row>
    <row r="435" spans="2:4">
      <c r="B435" s="671">
        <v>44461</v>
      </c>
      <c r="C435" s="668">
        <v>0</v>
      </c>
      <c r="D435" s="668">
        <v>0</v>
      </c>
    </row>
    <row r="436" spans="2:4">
      <c r="B436" s="671">
        <v>44462</v>
      </c>
      <c r="C436" s="668">
        <v>0</v>
      </c>
      <c r="D436" s="668">
        <v>0</v>
      </c>
    </row>
    <row r="437" spans="2:4">
      <c r="B437" s="671">
        <v>44463</v>
      </c>
      <c r="C437" s="668">
        <v>0</v>
      </c>
      <c r="D437" s="668">
        <v>0</v>
      </c>
    </row>
    <row r="438" spans="2:4">
      <c r="B438" s="671">
        <v>44466</v>
      </c>
      <c r="C438" s="668">
        <v>0</v>
      </c>
      <c r="D438" s="668">
        <v>0</v>
      </c>
    </row>
    <row r="439" spans="2:4">
      <c r="B439" s="671">
        <v>44467</v>
      </c>
      <c r="C439" s="668">
        <v>0</v>
      </c>
      <c r="D439" s="668">
        <v>0</v>
      </c>
    </row>
    <row r="440" spans="2:4">
      <c r="B440" s="671">
        <v>44468</v>
      </c>
      <c r="C440" s="668">
        <v>0</v>
      </c>
      <c r="D440" s="668">
        <v>0</v>
      </c>
    </row>
    <row r="441" spans="2:4">
      <c r="B441" s="671">
        <v>44469</v>
      </c>
      <c r="C441" s="668">
        <v>0</v>
      </c>
      <c r="D441" s="668">
        <v>0</v>
      </c>
    </row>
    <row r="442" spans="2:4">
      <c r="B442" s="671">
        <v>44470</v>
      </c>
      <c r="C442" s="668">
        <v>0</v>
      </c>
      <c r="D442" s="668">
        <v>0</v>
      </c>
    </row>
    <row r="443" spans="2:4">
      <c r="B443" s="671">
        <v>44473</v>
      </c>
      <c r="C443" s="668">
        <v>0</v>
      </c>
      <c r="D443" s="668">
        <v>0</v>
      </c>
    </row>
    <row r="444" spans="2:4">
      <c r="B444" s="671">
        <v>44474</v>
      </c>
      <c r="C444" s="668">
        <v>0</v>
      </c>
      <c r="D444" s="668">
        <v>0</v>
      </c>
    </row>
    <row r="445" spans="2:4">
      <c r="B445" s="671">
        <v>44475</v>
      </c>
      <c r="C445" s="668">
        <v>0</v>
      </c>
      <c r="D445" s="668">
        <v>0</v>
      </c>
    </row>
    <row r="446" spans="2:4">
      <c r="B446" s="671">
        <v>44476</v>
      </c>
      <c r="C446" s="668">
        <v>0</v>
      </c>
      <c r="D446" s="668">
        <v>0</v>
      </c>
    </row>
    <row r="447" spans="2:4">
      <c r="B447" s="671">
        <v>44477</v>
      </c>
      <c r="C447" s="668">
        <v>0</v>
      </c>
      <c r="D447" s="668">
        <v>0</v>
      </c>
    </row>
    <row r="448" spans="2:4">
      <c r="B448" s="671">
        <v>44480</v>
      </c>
      <c r="C448" s="668">
        <v>0</v>
      </c>
      <c r="D448" s="668">
        <v>0</v>
      </c>
    </row>
    <row r="449" spans="2:4">
      <c r="B449" s="671">
        <v>44482</v>
      </c>
      <c r="C449" s="668">
        <v>0</v>
      </c>
      <c r="D449" s="668">
        <v>0</v>
      </c>
    </row>
    <row r="450" spans="2:4">
      <c r="B450" s="671">
        <v>44483</v>
      </c>
      <c r="C450" s="668">
        <v>0</v>
      </c>
      <c r="D450" s="668">
        <v>0</v>
      </c>
    </row>
    <row r="451" spans="2:4">
      <c r="B451" s="671">
        <v>44484</v>
      </c>
      <c r="C451" s="668">
        <v>0</v>
      </c>
      <c r="D451" s="668">
        <v>0</v>
      </c>
    </row>
    <row r="452" spans="2:4">
      <c r="B452" s="671">
        <v>44487</v>
      </c>
      <c r="C452" s="668">
        <v>0</v>
      </c>
      <c r="D452" s="668">
        <v>0</v>
      </c>
    </row>
    <row r="453" spans="2:4">
      <c r="B453" s="671">
        <v>44488</v>
      </c>
      <c r="C453" s="668">
        <v>0</v>
      </c>
      <c r="D453" s="668">
        <v>0</v>
      </c>
    </row>
    <row r="454" spans="2:4">
      <c r="B454" s="671">
        <v>44489</v>
      </c>
      <c r="C454" s="668">
        <v>0</v>
      </c>
      <c r="D454" s="668">
        <v>0</v>
      </c>
    </row>
    <row r="455" spans="2:4">
      <c r="B455" s="671">
        <v>44490</v>
      </c>
      <c r="C455" s="668">
        <v>0</v>
      </c>
      <c r="D455" s="668">
        <v>0</v>
      </c>
    </row>
    <row r="456" spans="2:4">
      <c r="B456" s="671">
        <v>44491</v>
      </c>
      <c r="C456" s="668">
        <v>-1.5510535085361266E-4</v>
      </c>
      <c r="D456" s="668">
        <v>0</v>
      </c>
    </row>
    <row r="457" spans="2:4">
      <c r="B457" s="671">
        <v>44494</v>
      </c>
      <c r="C457" s="668">
        <v>0</v>
      </c>
      <c r="D457" s="668">
        <v>0</v>
      </c>
    </row>
    <row r="458" spans="2:4">
      <c r="B458" s="671">
        <v>44495</v>
      </c>
      <c r="C458" s="668">
        <v>0</v>
      </c>
      <c r="D458" s="668">
        <v>0</v>
      </c>
    </row>
    <row r="459" spans="2:4">
      <c r="B459" s="671">
        <v>44496</v>
      </c>
      <c r="C459" s="668">
        <v>-1.7937097984388473E-4</v>
      </c>
      <c r="D459" s="668">
        <v>0</v>
      </c>
    </row>
    <row r="460" spans="2:4">
      <c r="B460" s="671">
        <v>44497</v>
      </c>
      <c r="C460" s="668">
        <v>0</v>
      </c>
      <c r="D460" s="668">
        <v>0</v>
      </c>
    </row>
    <row r="461" spans="2:4">
      <c r="B461" s="671">
        <v>44498</v>
      </c>
      <c r="C461" s="668">
        <v>0</v>
      </c>
      <c r="D461" s="668">
        <v>0</v>
      </c>
    </row>
    <row r="462" spans="2:4">
      <c r="B462" s="671">
        <v>44501</v>
      </c>
      <c r="C462" s="668">
        <v>0</v>
      </c>
      <c r="D462" s="668">
        <v>0</v>
      </c>
    </row>
    <row r="463" spans="2:4">
      <c r="B463" s="671">
        <v>44503</v>
      </c>
      <c r="C463" s="668">
        <v>0</v>
      </c>
      <c r="D463" s="668">
        <v>0</v>
      </c>
    </row>
    <row r="464" spans="2:4">
      <c r="B464" s="671">
        <v>44504</v>
      </c>
      <c r="C464" s="668">
        <v>-1.0431004025113211E-4</v>
      </c>
      <c r="D464" s="668">
        <v>0</v>
      </c>
    </row>
    <row r="465" spans="2:4">
      <c r="B465" s="671">
        <v>44505</v>
      </c>
      <c r="C465" s="668">
        <v>0</v>
      </c>
      <c r="D465" s="668">
        <v>0</v>
      </c>
    </row>
    <row r="466" spans="2:4">
      <c r="B466" s="671">
        <v>44508</v>
      </c>
      <c r="C466" s="668">
        <v>0</v>
      </c>
      <c r="D466" s="668">
        <v>0</v>
      </c>
    </row>
    <row r="467" spans="2:4">
      <c r="B467" s="671">
        <v>44509</v>
      </c>
      <c r="C467" s="668">
        <v>0</v>
      </c>
      <c r="D467" s="668">
        <v>0</v>
      </c>
    </row>
    <row r="468" spans="2:4">
      <c r="B468" s="671">
        <v>44510</v>
      </c>
      <c r="C468" s="668">
        <v>0</v>
      </c>
      <c r="D468" s="668">
        <v>0</v>
      </c>
    </row>
    <row r="469" spans="2:4">
      <c r="B469" s="671">
        <v>44511</v>
      </c>
      <c r="C469" s="668">
        <v>0</v>
      </c>
      <c r="D469" s="668">
        <v>0</v>
      </c>
    </row>
    <row r="470" spans="2:4">
      <c r="B470" s="671">
        <v>44512</v>
      </c>
      <c r="C470" s="668">
        <v>0</v>
      </c>
      <c r="D470" s="668">
        <v>0</v>
      </c>
    </row>
    <row r="471" spans="2:4">
      <c r="B471" s="671">
        <v>44516</v>
      </c>
      <c r="C471" s="668">
        <v>0</v>
      </c>
      <c r="D471" s="668">
        <v>0</v>
      </c>
    </row>
    <row r="472" spans="2:4">
      <c r="B472" s="671">
        <v>44517</v>
      </c>
      <c r="C472" s="668">
        <v>-1.6287850152807426E-4</v>
      </c>
      <c r="D472" s="668">
        <v>0</v>
      </c>
    </row>
    <row r="473" spans="2:4">
      <c r="B473" s="671">
        <v>44518</v>
      </c>
      <c r="C473" s="668">
        <v>0</v>
      </c>
      <c r="D473" s="668">
        <v>0</v>
      </c>
    </row>
    <row r="474" spans="2:4">
      <c r="B474" s="671">
        <v>44519</v>
      </c>
      <c r="C474" s="668">
        <v>0</v>
      </c>
      <c r="D474" s="668">
        <v>0</v>
      </c>
    </row>
    <row r="475" spans="2:4">
      <c r="B475" s="671">
        <v>44522</v>
      </c>
      <c r="C475" s="668">
        <v>0</v>
      </c>
      <c r="D475" s="668">
        <v>0</v>
      </c>
    </row>
    <row r="476" spans="2:4">
      <c r="B476" s="671">
        <v>44523</v>
      </c>
      <c r="C476" s="668">
        <v>0</v>
      </c>
      <c r="D476" s="668">
        <v>0</v>
      </c>
    </row>
    <row r="477" spans="2:4">
      <c r="B477" s="671">
        <v>44524</v>
      </c>
      <c r="C477" s="668">
        <v>0</v>
      </c>
      <c r="D477" s="668">
        <v>0</v>
      </c>
    </row>
    <row r="478" spans="2:4">
      <c r="B478" s="671">
        <v>44525</v>
      </c>
      <c r="C478" s="668">
        <v>0</v>
      </c>
      <c r="D478" s="668">
        <v>0</v>
      </c>
    </row>
    <row r="479" spans="2:4">
      <c r="B479" s="671">
        <v>44526</v>
      </c>
      <c r="C479" s="668">
        <v>-8.9116177651815676E-4</v>
      </c>
      <c r="D479" s="668">
        <v>0</v>
      </c>
    </row>
    <row r="480" spans="2:4">
      <c r="B480" s="671">
        <v>44529</v>
      </c>
      <c r="C480" s="668">
        <v>-3.2471517756615942E-4</v>
      </c>
      <c r="D480" s="668">
        <v>0</v>
      </c>
    </row>
    <row r="481" spans="2:4">
      <c r="B481" s="671">
        <v>44530</v>
      </c>
      <c r="C481" s="668">
        <v>-7.9391928272032342E-4</v>
      </c>
      <c r="D481" s="668">
        <v>0</v>
      </c>
    </row>
    <row r="482" spans="2:4">
      <c r="B482" s="671">
        <v>44531</v>
      </c>
      <c r="C482" s="668">
        <v>-5.611678203231163E-4</v>
      </c>
      <c r="D482" s="668">
        <v>0</v>
      </c>
    </row>
    <row r="483" spans="2:4">
      <c r="B483" s="671">
        <v>44532</v>
      </c>
      <c r="C483" s="668">
        <v>0</v>
      </c>
      <c r="D483" s="668">
        <v>0</v>
      </c>
    </row>
    <row r="484" spans="2:4">
      <c r="B484" s="671">
        <v>44533</v>
      </c>
      <c r="C484" s="668">
        <v>0</v>
      </c>
      <c r="D484" s="668">
        <v>0</v>
      </c>
    </row>
    <row r="485" spans="2:4">
      <c r="B485" s="671">
        <v>44536</v>
      </c>
      <c r="C485" s="668">
        <v>0</v>
      </c>
      <c r="D485" s="668">
        <v>0</v>
      </c>
    </row>
    <row r="486" spans="2:4">
      <c r="B486" s="671">
        <v>44537</v>
      </c>
      <c r="C486" s="668">
        <v>0</v>
      </c>
      <c r="D486" s="668">
        <v>0</v>
      </c>
    </row>
    <row r="487" spans="2:4">
      <c r="B487" s="671">
        <v>44538</v>
      </c>
      <c r="C487" s="668">
        <v>0</v>
      </c>
      <c r="D487" s="668">
        <v>0</v>
      </c>
    </row>
    <row r="488" spans="2:4">
      <c r="B488" s="671">
        <v>44539</v>
      </c>
      <c r="C488" s="668">
        <v>-2.0306923294022283E-6</v>
      </c>
      <c r="D488" s="668">
        <v>0</v>
      </c>
    </row>
    <row r="489" spans="2:4">
      <c r="B489" s="671">
        <v>44540</v>
      </c>
      <c r="C489" s="668">
        <v>0</v>
      </c>
      <c r="D489" s="668">
        <v>0</v>
      </c>
    </row>
    <row r="490" spans="2:4">
      <c r="B490" s="671">
        <v>44543</v>
      </c>
      <c r="C490" s="668">
        <v>0</v>
      </c>
      <c r="D490" s="668">
        <v>0</v>
      </c>
    </row>
    <row r="491" spans="2:4">
      <c r="B491" s="671">
        <v>44544</v>
      </c>
      <c r="C491" s="668">
        <v>0</v>
      </c>
      <c r="D491" s="668">
        <v>0</v>
      </c>
    </row>
    <row r="492" spans="2:4">
      <c r="B492" s="671">
        <v>44545</v>
      </c>
      <c r="C492" s="668">
        <v>0</v>
      </c>
      <c r="D492" s="668">
        <v>0</v>
      </c>
    </row>
    <row r="493" spans="2:4">
      <c r="B493" s="671">
        <v>44546</v>
      </c>
      <c r="C493" s="668">
        <v>0</v>
      </c>
      <c r="D493" s="668">
        <v>0</v>
      </c>
    </row>
    <row r="494" spans="2:4">
      <c r="B494" s="671">
        <v>44547</v>
      </c>
      <c r="C494" s="668">
        <v>0</v>
      </c>
      <c r="D494" s="668">
        <v>0</v>
      </c>
    </row>
    <row r="495" spans="2:4">
      <c r="B495" s="671">
        <v>44550</v>
      </c>
      <c r="C495" s="668">
        <v>-2.6355763748575622E-4</v>
      </c>
      <c r="D495" s="668">
        <v>0</v>
      </c>
    </row>
    <row r="496" spans="2:4">
      <c r="B496" s="671">
        <v>44551</v>
      </c>
      <c r="C496" s="668">
        <v>0</v>
      </c>
      <c r="D496" s="668">
        <v>0</v>
      </c>
    </row>
    <row r="497" spans="2:4">
      <c r="B497" s="671">
        <v>44552</v>
      </c>
      <c r="C497" s="668">
        <v>0</v>
      </c>
      <c r="D497" s="668">
        <v>0</v>
      </c>
    </row>
    <row r="498" spans="2:4">
      <c r="B498" s="671">
        <v>44553</v>
      </c>
      <c r="C498" s="668">
        <v>0</v>
      </c>
      <c r="D498" s="668">
        <v>0</v>
      </c>
    </row>
    <row r="499" spans="2:4">
      <c r="B499" s="671">
        <v>44554</v>
      </c>
      <c r="C499" s="668">
        <v>0</v>
      </c>
      <c r="D499" s="668">
        <v>0</v>
      </c>
    </row>
    <row r="500" spans="2:4">
      <c r="B500" s="671">
        <v>44557</v>
      </c>
      <c r="C500" s="668">
        <v>0</v>
      </c>
      <c r="D500" s="668">
        <v>0</v>
      </c>
    </row>
    <row r="501" spans="2:4">
      <c r="B501" s="671">
        <v>44558</v>
      </c>
      <c r="C501" s="668">
        <v>0</v>
      </c>
      <c r="D501" s="668">
        <v>0</v>
      </c>
    </row>
    <row r="502" spans="2:4">
      <c r="B502" s="671">
        <v>44559</v>
      </c>
      <c r="C502" s="668">
        <v>0</v>
      </c>
      <c r="D502" s="668">
        <v>0</v>
      </c>
    </row>
    <row r="503" spans="2:4">
      <c r="B503" s="671">
        <v>44560</v>
      </c>
      <c r="C503" s="668">
        <v>0</v>
      </c>
      <c r="D503" s="668">
        <v>0</v>
      </c>
    </row>
    <row r="504" spans="2:4">
      <c r="B504" s="671">
        <v>44561</v>
      </c>
      <c r="C504" s="668">
        <v>0</v>
      </c>
      <c r="D504" s="668">
        <v>0</v>
      </c>
    </row>
    <row r="505" spans="2:4">
      <c r="B505" s="671">
        <v>44564</v>
      </c>
      <c r="C505" s="668">
        <v>0</v>
      </c>
      <c r="D505" s="668">
        <v>0</v>
      </c>
    </row>
    <row r="506" spans="2:4">
      <c r="B506" s="671">
        <v>44565</v>
      </c>
      <c r="C506" s="668">
        <v>0</v>
      </c>
      <c r="D506" s="668">
        <v>0</v>
      </c>
    </row>
    <row r="507" spans="2:4">
      <c r="B507" s="671">
        <v>44566</v>
      </c>
      <c r="C507" s="668">
        <v>-1.4343945973593897E-4</v>
      </c>
      <c r="D507" s="668">
        <v>0</v>
      </c>
    </row>
    <row r="508" spans="2:4">
      <c r="B508" s="671">
        <v>44567</v>
      </c>
      <c r="C508" s="668">
        <v>0</v>
      </c>
      <c r="D508" s="668">
        <v>0</v>
      </c>
    </row>
    <row r="509" spans="2:4">
      <c r="B509" s="671">
        <v>44568</v>
      </c>
      <c r="C509" s="668">
        <v>0</v>
      </c>
      <c r="D509" s="668">
        <v>0</v>
      </c>
    </row>
    <row r="510" spans="2:4">
      <c r="B510" s="671">
        <v>44571</v>
      </c>
      <c r="C510" s="668">
        <v>0</v>
      </c>
      <c r="D510" s="668">
        <v>0</v>
      </c>
    </row>
    <row r="511" spans="2:4">
      <c r="B511" s="671">
        <v>44572</v>
      </c>
      <c r="C511" s="668">
        <v>0</v>
      </c>
      <c r="D511" s="668">
        <v>0</v>
      </c>
    </row>
    <row r="512" spans="2:4">
      <c r="B512" s="671">
        <v>44573</v>
      </c>
      <c r="C512" s="668">
        <v>0</v>
      </c>
      <c r="D512" s="668">
        <v>0</v>
      </c>
    </row>
    <row r="513" spans="2:4">
      <c r="B513" s="671">
        <v>44574</v>
      </c>
      <c r="C513" s="668">
        <v>0</v>
      </c>
      <c r="D513" s="668">
        <v>0</v>
      </c>
    </row>
    <row r="514" spans="2:4">
      <c r="B514" s="671">
        <v>44575</v>
      </c>
      <c r="C514" s="668">
        <v>0</v>
      </c>
      <c r="D514" s="668">
        <v>0</v>
      </c>
    </row>
    <row r="515" spans="2:4">
      <c r="B515" s="671">
        <v>44578</v>
      </c>
      <c r="C515" s="668">
        <v>0</v>
      </c>
      <c r="D515" s="668">
        <v>0</v>
      </c>
    </row>
    <row r="516" spans="2:4">
      <c r="B516" s="671">
        <v>44579</v>
      </c>
      <c r="C516" s="668">
        <v>0</v>
      </c>
      <c r="D516" s="668">
        <v>0</v>
      </c>
    </row>
    <row r="517" spans="2:4">
      <c r="B517" s="671">
        <v>44580</v>
      </c>
      <c r="C517" s="668">
        <v>0</v>
      </c>
      <c r="D517" s="668">
        <v>0</v>
      </c>
    </row>
    <row r="518" spans="2:4">
      <c r="B518" s="671">
        <v>44581</v>
      </c>
      <c r="C518" s="668">
        <v>0</v>
      </c>
      <c r="D518" s="668">
        <v>0</v>
      </c>
    </row>
    <row r="519" spans="2:4">
      <c r="B519" s="671">
        <v>44582</v>
      </c>
      <c r="C519" s="668">
        <v>-4.9516621413725481E-5</v>
      </c>
      <c r="D519" s="668">
        <v>0</v>
      </c>
    </row>
    <row r="520" spans="2:4">
      <c r="B520" s="671">
        <v>44585</v>
      </c>
      <c r="C520" s="668">
        <v>0</v>
      </c>
      <c r="D520" s="668">
        <v>0</v>
      </c>
    </row>
    <row r="521" spans="2:4">
      <c r="B521" s="671">
        <v>44586</v>
      </c>
      <c r="C521" s="668">
        <v>0</v>
      </c>
      <c r="D521" s="668">
        <v>0</v>
      </c>
    </row>
    <row r="522" spans="2:4">
      <c r="B522" s="671">
        <v>44587</v>
      </c>
      <c r="C522" s="668">
        <v>0</v>
      </c>
      <c r="D522" s="668">
        <v>0</v>
      </c>
    </row>
    <row r="523" spans="2:4">
      <c r="B523" s="671">
        <v>44588</v>
      </c>
      <c r="C523" s="668">
        <v>0</v>
      </c>
      <c r="D523" s="668">
        <v>0</v>
      </c>
    </row>
    <row r="524" spans="2:4">
      <c r="B524" s="671">
        <v>44589</v>
      </c>
      <c r="C524" s="668">
        <v>0</v>
      </c>
      <c r="D524" s="668">
        <v>0</v>
      </c>
    </row>
    <row r="525" spans="2:4">
      <c r="B525" s="671">
        <v>44592</v>
      </c>
      <c r="C525" s="668">
        <v>0</v>
      </c>
      <c r="D525" s="668">
        <v>0</v>
      </c>
    </row>
    <row r="526" spans="2:4">
      <c r="B526" s="671">
        <v>44593</v>
      </c>
      <c r="C526" s="668">
        <v>0</v>
      </c>
      <c r="D526" s="668">
        <v>0</v>
      </c>
    </row>
    <row r="527" spans="2:4">
      <c r="B527" s="671">
        <v>44594</v>
      </c>
      <c r="C527" s="668">
        <v>0</v>
      </c>
      <c r="D527" s="668">
        <v>0</v>
      </c>
    </row>
    <row r="528" spans="2:4">
      <c r="B528" s="671">
        <v>44595</v>
      </c>
      <c r="C528" s="668">
        <v>0</v>
      </c>
      <c r="D528" s="668">
        <v>0</v>
      </c>
    </row>
    <row r="529" spans="2:4">
      <c r="B529" s="671">
        <v>44596</v>
      </c>
      <c r="C529" s="668">
        <v>0</v>
      </c>
      <c r="D529" s="668">
        <v>0</v>
      </c>
    </row>
    <row r="530" spans="2:4">
      <c r="B530" s="671">
        <v>44599</v>
      </c>
      <c r="C530" s="668">
        <v>0</v>
      </c>
      <c r="D530" s="668">
        <v>0</v>
      </c>
    </row>
    <row r="531" spans="2:4">
      <c r="B531" s="671">
        <v>44600</v>
      </c>
      <c r="C531" s="668">
        <v>0</v>
      </c>
      <c r="D531" s="668">
        <v>0</v>
      </c>
    </row>
    <row r="532" spans="2:4">
      <c r="B532" s="671">
        <v>44601</v>
      </c>
      <c r="C532" s="668">
        <v>0</v>
      </c>
      <c r="D532" s="668">
        <v>0</v>
      </c>
    </row>
    <row r="533" spans="2:4">
      <c r="B533" s="671">
        <v>44602</v>
      </c>
      <c r="C533" s="668">
        <v>0</v>
      </c>
      <c r="D533" s="668">
        <v>0</v>
      </c>
    </row>
    <row r="534" spans="2:4">
      <c r="B534" s="671">
        <v>44603</v>
      </c>
      <c r="C534" s="668">
        <v>0</v>
      </c>
      <c r="D534" s="668">
        <v>0</v>
      </c>
    </row>
    <row r="535" spans="2:4">
      <c r="B535" s="671">
        <v>44606</v>
      </c>
      <c r="C535" s="668">
        <v>0</v>
      </c>
      <c r="D535" s="668">
        <v>0</v>
      </c>
    </row>
    <row r="536" spans="2:4">
      <c r="B536" s="671">
        <v>44607</v>
      </c>
      <c r="C536" s="668">
        <v>0</v>
      </c>
      <c r="D536" s="668">
        <v>0</v>
      </c>
    </row>
    <row r="537" spans="2:4">
      <c r="B537" s="671">
        <v>44608</v>
      </c>
      <c r="C537" s="668">
        <v>0</v>
      </c>
      <c r="D537" s="668">
        <v>0</v>
      </c>
    </row>
    <row r="538" spans="2:4">
      <c r="B538" s="671">
        <v>44609</v>
      </c>
      <c r="C538" s="668">
        <v>-1.1395843615324974E-4</v>
      </c>
      <c r="D538" s="668">
        <v>0</v>
      </c>
    </row>
    <row r="539" spans="2:4">
      <c r="B539" s="671">
        <v>44610</v>
      </c>
      <c r="C539" s="668">
        <v>-1.5586961322422432E-5</v>
      </c>
      <c r="D539" s="668">
        <v>0</v>
      </c>
    </row>
    <row r="540" spans="2:4">
      <c r="B540" s="671">
        <v>44613</v>
      </c>
      <c r="C540" s="668">
        <v>0</v>
      </c>
      <c r="D540" s="668">
        <v>0</v>
      </c>
    </row>
    <row r="541" spans="2:4">
      <c r="B541" s="671">
        <v>44614</v>
      </c>
      <c r="C541" s="668">
        <v>0</v>
      </c>
      <c r="D541" s="668">
        <v>0</v>
      </c>
    </row>
    <row r="542" spans="2:4">
      <c r="B542" s="671">
        <v>44615</v>
      </c>
      <c r="C542" s="668">
        <v>0</v>
      </c>
      <c r="D542" s="668">
        <v>0</v>
      </c>
    </row>
    <row r="543" spans="2:4">
      <c r="B543" s="671">
        <v>44616</v>
      </c>
      <c r="C543" s="668">
        <v>0</v>
      </c>
      <c r="D543" s="668">
        <v>0</v>
      </c>
    </row>
    <row r="544" spans="2:4">
      <c r="B544" s="671">
        <v>44617</v>
      </c>
      <c r="C544" s="668">
        <v>0</v>
      </c>
      <c r="D544" s="668">
        <v>0</v>
      </c>
    </row>
    <row r="545" spans="2:4">
      <c r="B545" s="671">
        <v>44622</v>
      </c>
      <c r="C545" s="668">
        <v>0</v>
      </c>
      <c r="D545" s="668">
        <v>0</v>
      </c>
    </row>
    <row r="546" spans="2:4">
      <c r="B546" s="671">
        <v>44623</v>
      </c>
      <c r="C546" s="668">
        <v>0</v>
      </c>
      <c r="D546" s="668">
        <v>0</v>
      </c>
    </row>
    <row r="547" spans="2:4">
      <c r="B547" s="671">
        <v>44624</v>
      </c>
      <c r="C547" s="668">
        <v>0</v>
      </c>
      <c r="D547" s="668">
        <v>0</v>
      </c>
    </row>
    <row r="548" spans="2:4">
      <c r="B548" s="671">
        <v>44627</v>
      </c>
      <c r="C548" s="668">
        <v>0</v>
      </c>
      <c r="D548" s="668">
        <v>0</v>
      </c>
    </row>
    <row r="549" spans="2:4">
      <c r="B549" s="671">
        <v>44628</v>
      </c>
      <c r="C549" s="668">
        <v>0</v>
      </c>
      <c r="D549" s="668">
        <v>0</v>
      </c>
    </row>
    <row r="550" spans="2:4">
      <c r="B550" s="671">
        <v>44629</v>
      </c>
      <c r="C550" s="668">
        <v>0</v>
      </c>
      <c r="D550" s="668">
        <v>0</v>
      </c>
    </row>
    <row r="551" spans="2:4">
      <c r="B551" s="671">
        <v>44630</v>
      </c>
      <c r="C551" s="668">
        <v>0</v>
      </c>
      <c r="D551" s="668">
        <v>0</v>
      </c>
    </row>
    <row r="552" spans="2:4">
      <c r="B552" s="671">
        <v>44631</v>
      </c>
      <c r="C552" s="668">
        <v>0</v>
      </c>
      <c r="D552" s="668">
        <v>0</v>
      </c>
    </row>
    <row r="553" spans="2:4">
      <c r="B553" s="671">
        <v>44634</v>
      </c>
      <c r="C553" s="668">
        <v>0</v>
      </c>
      <c r="D553" s="668">
        <v>0</v>
      </c>
    </row>
    <row r="554" spans="2:4">
      <c r="B554" s="671">
        <v>44635</v>
      </c>
      <c r="C554" s="668">
        <v>0</v>
      </c>
      <c r="D554" s="668">
        <v>0</v>
      </c>
    </row>
    <row r="555" spans="2:4">
      <c r="B555" s="671">
        <v>44636</v>
      </c>
      <c r="C555" s="668">
        <v>0</v>
      </c>
      <c r="D555" s="668">
        <v>0</v>
      </c>
    </row>
    <row r="556" spans="2:4">
      <c r="B556" s="671">
        <v>44637</v>
      </c>
      <c r="C556" s="668">
        <v>0</v>
      </c>
      <c r="D556" s="668">
        <v>0</v>
      </c>
    </row>
    <row r="557" spans="2:4">
      <c r="B557" s="671">
        <v>44638</v>
      </c>
      <c r="C557" s="668">
        <v>0</v>
      </c>
      <c r="D557" s="668">
        <v>0</v>
      </c>
    </row>
    <row r="558" spans="2:4">
      <c r="B558" s="671">
        <v>44641</v>
      </c>
      <c r="C558" s="668">
        <v>0</v>
      </c>
      <c r="D558" s="668">
        <v>0</v>
      </c>
    </row>
    <row r="559" spans="2:4">
      <c r="B559" s="671">
        <v>44642</v>
      </c>
      <c r="C559" s="668">
        <v>0</v>
      </c>
      <c r="D559" s="668">
        <v>0</v>
      </c>
    </row>
    <row r="560" spans="2:4">
      <c r="B560" s="671">
        <v>44643</v>
      </c>
      <c r="C560" s="668">
        <v>0</v>
      </c>
      <c r="D560" s="668">
        <v>0</v>
      </c>
    </row>
    <row r="561" spans="2:4">
      <c r="B561" s="671">
        <v>44644</v>
      </c>
      <c r="C561" s="668">
        <v>0</v>
      </c>
      <c r="D561" s="668">
        <v>0</v>
      </c>
    </row>
    <row r="562" spans="2:4">
      <c r="B562" s="671">
        <v>44645</v>
      </c>
      <c r="C562" s="668">
        <v>0</v>
      </c>
      <c r="D562" s="668">
        <v>0</v>
      </c>
    </row>
    <row r="563" spans="2:4">
      <c r="B563" s="671">
        <v>44648</v>
      </c>
      <c r="C563" s="668">
        <v>0</v>
      </c>
      <c r="D563" s="668">
        <v>0</v>
      </c>
    </row>
    <row r="564" spans="2:4">
      <c r="B564" s="671">
        <v>44649</v>
      </c>
      <c r="C564" s="668">
        <v>0</v>
      </c>
      <c r="D564" s="668">
        <v>0</v>
      </c>
    </row>
    <row r="565" spans="2:4">
      <c r="B565" s="671">
        <v>44650</v>
      </c>
      <c r="C565" s="668">
        <v>0</v>
      </c>
      <c r="D565" s="668">
        <v>0</v>
      </c>
    </row>
    <row r="566" spans="2:4">
      <c r="B566" s="671">
        <v>44651</v>
      </c>
      <c r="C566" s="668">
        <v>0</v>
      </c>
      <c r="D566" s="668">
        <v>0</v>
      </c>
    </row>
    <row r="567" spans="2:4">
      <c r="B567" s="671">
        <v>44652</v>
      </c>
      <c r="C567" s="668">
        <v>0</v>
      </c>
      <c r="D567" s="668">
        <v>0</v>
      </c>
    </row>
    <row r="568" spans="2:4">
      <c r="B568" s="671">
        <v>44655</v>
      </c>
      <c r="C568" s="668">
        <v>0</v>
      </c>
      <c r="D568" s="668">
        <v>0</v>
      </c>
    </row>
    <row r="569" spans="2:4">
      <c r="B569" s="671">
        <v>44656</v>
      </c>
      <c r="C569" s="668">
        <v>0</v>
      </c>
      <c r="D569" s="668">
        <v>0</v>
      </c>
    </row>
    <row r="570" spans="2:4">
      <c r="B570" s="671">
        <v>44657</v>
      </c>
      <c r="C570" s="668">
        <v>0</v>
      </c>
      <c r="D570" s="668">
        <v>0</v>
      </c>
    </row>
    <row r="571" spans="2:4">
      <c r="B571" s="671">
        <v>44658</v>
      </c>
      <c r="C571" s="668">
        <v>0</v>
      </c>
      <c r="D571" s="668">
        <v>0</v>
      </c>
    </row>
    <row r="572" spans="2:4">
      <c r="B572" s="671">
        <v>44659</v>
      </c>
      <c r="C572" s="668">
        <v>0</v>
      </c>
      <c r="D572" s="668">
        <v>0</v>
      </c>
    </row>
    <row r="573" spans="2:4">
      <c r="B573" s="671">
        <v>44662</v>
      </c>
      <c r="C573" s="668">
        <v>-6.8584145875294489E-5</v>
      </c>
      <c r="D573" s="668">
        <v>0</v>
      </c>
    </row>
    <row r="574" spans="2:4">
      <c r="B574" s="671">
        <v>44663</v>
      </c>
      <c r="C574" s="668">
        <v>0</v>
      </c>
      <c r="D574" s="668">
        <v>0</v>
      </c>
    </row>
    <row r="575" spans="2:4">
      <c r="B575" s="671">
        <v>44664</v>
      </c>
      <c r="C575" s="668">
        <v>0</v>
      </c>
      <c r="D575" s="668">
        <v>0</v>
      </c>
    </row>
    <row r="576" spans="2:4">
      <c r="B576" s="671">
        <v>44665</v>
      </c>
      <c r="C576" s="668">
        <v>0</v>
      </c>
      <c r="D576" s="668">
        <v>0</v>
      </c>
    </row>
    <row r="577" spans="2:4">
      <c r="B577" s="671">
        <v>44669</v>
      </c>
      <c r="C577" s="668">
        <v>0</v>
      </c>
      <c r="D577" s="668">
        <v>0</v>
      </c>
    </row>
    <row r="578" spans="2:4">
      <c r="B578" s="671">
        <v>44670</v>
      </c>
      <c r="C578" s="668">
        <v>0</v>
      </c>
      <c r="D578" s="668">
        <v>0</v>
      </c>
    </row>
    <row r="579" spans="2:4">
      <c r="B579" s="671">
        <v>44671</v>
      </c>
      <c r="C579" s="668">
        <v>0</v>
      </c>
      <c r="D579" s="668">
        <v>0</v>
      </c>
    </row>
    <row r="580" spans="2:4">
      <c r="B580" s="671">
        <v>44673</v>
      </c>
      <c r="C580" s="668">
        <v>0</v>
      </c>
      <c r="D580" s="668">
        <v>0</v>
      </c>
    </row>
    <row r="581" spans="2:4">
      <c r="B581" s="671">
        <v>44676</v>
      </c>
      <c r="C581" s="668">
        <v>0</v>
      </c>
      <c r="D581" s="668">
        <v>0</v>
      </c>
    </row>
    <row r="582" spans="2:4">
      <c r="B582" s="671">
        <v>44677</v>
      </c>
      <c r="C582" s="668">
        <v>0</v>
      </c>
      <c r="D582" s="668">
        <v>0</v>
      </c>
    </row>
    <row r="583" spans="2:4">
      <c r="B583" s="671">
        <v>44678</v>
      </c>
      <c r="C583" s="668">
        <v>0</v>
      </c>
      <c r="D583" s="668">
        <v>0</v>
      </c>
    </row>
    <row r="584" spans="2:4">
      <c r="B584" s="671">
        <v>44679</v>
      </c>
      <c r="C584" s="668">
        <v>0</v>
      </c>
      <c r="D584" s="668">
        <v>0</v>
      </c>
    </row>
    <row r="585" spans="2:4">
      <c r="B585" s="671">
        <v>44680</v>
      </c>
      <c r="C585" s="668">
        <v>0</v>
      </c>
      <c r="D585" s="668">
        <v>0</v>
      </c>
    </row>
    <row r="586" spans="2:4">
      <c r="B586" s="671">
        <v>44683</v>
      </c>
      <c r="C586" s="668">
        <v>0</v>
      </c>
      <c r="D586" s="668">
        <v>0</v>
      </c>
    </row>
    <row r="587" spans="2:4">
      <c r="B587" s="671">
        <v>44684</v>
      </c>
      <c r="C587" s="668">
        <v>0</v>
      </c>
      <c r="D587" s="668">
        <v>0</v>
      </c>
    </row>
    <row r="588" spans="2:4">
      <c r="B588" s="671">
        <v>44685</v>
      </c>
      <c r="C588" s="668">
        <v>0</v>
      </c>
      <c r="D588" s="668">
        <v>0</v>
      </c>
    </row>
    <row r="589" spans="2:4">
      <c r="B589" s="671">
        <v>44686</v>
      </c>
      <c r="C589" s="668">
        <v>-3.8112669137335686E-5</v>
      </c>
      <c r="D589" s="668">
        <v>0</v>
      </c>
    </row>
    <row r="590" spans="2:4">
      <c r="B590" s="671">
        <v>44687</v>
      </c>
      <c r="C590" s="668">
        <v>0</v>
      </c>
      <c r="D590" s="668">
        <v>0</v>
      </c>
    </row>
    <row r="591" spans="2:4">
      <c r="B591" s="671">
        <v>44690</v>
      </c>
      <c r="C591" s="668">
        <v>-3.1985726521854829E-6</v>
      </c>
      <c r="D591" s="668">
        <v>0</v>
      </c>
    </row>
    <row r="592" spans="2:4">
      <c r="B592" s="671">
        <v>44691</v>
      </c>
      <c r="C592" s="668">
        <v>0</v>
      </c>
      <c r="D592" s="668">
        <v>0</v>
      </c>
    </row>
    <row r="593" spans="2:4">
      <c r="B593" s="671">
        <v>44692</v>
      </c>
      <c r="C593" s="668">
        <v>0</v>
      </c>
      <c r="D593" s="668">
        <v>0</v>
      </c>
    </row>
    <row r="594" spans="2:4">
      <c r="B594" s="671">
        <v>44693</v>
      </c>
      <c r="C594" s="668">
        <v>0</v>
      </c>
      <c r="D594" s="668">
        <v>0</v>
      </c>
    </row>
    <row r="595" spans="2:4">
      <c r="B595" s="671">
        <v>44694</v>
      </c>
      <c r="C595" s="668">
        <v>0</v>
      </c>
      <c r="D595" s="668">
        <v>0</v>
      </c>
    </row>
    <row r="596" spans="2:4">
      <c r="B596" s="671">
        <v>44697</v>
      </c>
      <c r="C596" s="668">
        <v>0</v>
      </c>
      <c r="D596" s="668">
        <v>0</v>
      </c>
    </row>
    <row r="597" spans="2:4">
      <c r="B597" s="671">
        <v>44698</v>
      </c>
      <c r="C597" s="668">
        <v>0</v>
      </c>
      <c r="D597" s="668">
        <v>0</v>
      </c>
    </row>
    <row r="598" spans="2:4">
      <c r="B598" s="671">
        <v>44699</v>
      </c>
      <c r="C598" s="668">
        <v>-4.9358316817960102E-5</v>
      </c>
      <c r="D598" s="668">
        <v>0</v>
      </c>
    </row>
    <row r="599" spans="2:4">
      <c r="B599" s="671">
        <v>44700</v>
      </c>
      <c r="C599" s="668">
        <v>0</v>
      </c>
      <c r="D599" s="668">
        <v>0</v>
      </c>
    </row>
    <row r="600" spans="2:4">
      <c r="B600" s="671">
        <v>44701</v>
      </c>
      <c r="C600" s="668">
        <v>0</v>
      </c>
      <c r="D600" s="668">
        <v>0</v>
      </c>
    </row>
    <row r="601" spans="2:4">
      <c r="B601" s="671">
        <v>44704</v>
      </c>
      <c r="C601" s="668">
        <v>0</v>
      </c>
      <c r="D601" s="668">
        <v>0</v>
      </c>
    </row>
    <row r="602" spans="2:4">
      <c r="B602" s="671">
        <v>44705</v>
      </c>
      <c r="C602" s="668">
        <v>0</v>
      </c>
      <c r="D602" s="668">
        <v>0</v>
      </c>
    </row>
    <row r="603" spans="2:4">
      <c r="B603" s="671">
        <v>44706</v>
      </c>
      <c r="C603" s="668">
        <v>0</v>
      </c>
      <c r="D603" s="668">
        <v>0</v>
      </c>
    </row>
    <row r="604" spans="2:4">
      <c r="B604" s="671">
        <v>44707</v>
      </c>
      <c r="C604" s="668">
        <v>0</v>
      </c>
      <c r="D604" s="668">
        <v>0</v>
      </c>
    </row>
    <row r="605" spans="2:4">
      <c r="B605" s="671">
        <v>44708</v>
      </c>
      <c r="C605" s="668">
        <v>0</v>
      </c>
      <c r="D605" s="668">
        <v>0</v>
      </c>
    </row>
    <row r="606" spans="2:4">
      <c r="B606" s="671">
        <v>44711</v>
      </c>
      <c r="C606" s="668">
        <v>0</v>
      </c>
      <c r="D606" s="668">
        <v>0</v>
      </c>
    </row>
    <row r="607" spans="2:4">
      <c r="B607" s="671">
        <v>44712</v>
      </c>
      <c r="C607" s="668">
        <v>0</v>
      </c>
      <c r="D607" s="668">
        <v>0</v>
      </c>
    </row>
    <row r="608" spans="2:4">
      <c r="B608" s="671">
        <v>44713</v>
      </c>
      <c r="C608" s="668">
        <v>0</v>
      </c>
      <c r="D608" s="668">
        <v>0</v>
      </c>
    </row>
    <row r="609" spans="2:4">
      <c r="B609" s="671">
        <v>44714</v>
      </c>
      <c r="C609" s="668">
        <v>0</v>
      </c>
      <c r="D609" s="668">
        <v>0</v>
      </c>
    </row>
    <row r="610" spans="2:4">
      <c r="B610" s="671">
        <v>44715</v>
      </c>
      <c r="C610" s="668">
        <v>0</v>
      </c>
      <c r="D610" s="668">
        <v>0</v>
      </c>
    </row>
    <row r="611" spans="2:4">
      <c r="B611" s="671">
        <v>44718</v>
      </c>
      <c r="C611" s="668">
        <v>0</v>
      </c>
      <c r="D611" s="668">
        <v>0</v>
      </c>
    </row>
    <row r="612" spans="2:4">
      <c r="B612" s="671">
        <v>44719</v>
      </c>
      <c r="C612" s="668">
        <v>0</v>
      </c>
      <c r="D612" s="668">
        <v>0</v>
      </c>
    </row>
    <row r="613" spans="2:4">
      <c r="B613" s="671">
        <v>44720</v>
      </c>
      <c r="C613" s="668">
        <v>0</v>
      </c>
      <c r="D613" s="668">
        <v>0</v>
      </c>
    </row>
    <row r="614" spans="2:4">
      <c r="B614" s="671">
        <v>44721</v>
      </c>
      <c r="C614" s="668">
        <v>0</v>
      </c>
      <c r="D614" s="668">
        <v>0</v>
      </c>
    </row>
    <row r="615" spans="2:4">
      <c r="B615" s="671">
        <v>44722</v>
      </c>
      <c r="C615" s="668">
        <v>0</v>
      </c>
      <c r="D615" s="668">
        <v>0</v>
      </c>
    </row>
    <row r="616" spans="2:4">
      <c r="B616" s="671">
        <v>44725</v>
      </c>
      <c r="C616" s="668">
        <v>0</v>
      </c>
      <c r="D616" s="668">
        <v>0</v>
      </c>
    </row>
    <row r="617" spans="2:4">
      <c r="B617" s="671">
        <v>44726</v>
      </c>
      <c r="C617" s="668">
        <v>0</v>
      </c>
      <c r="D617" s="668">
        <v>0</v>
      </c>
    </row>
    <row r="618" spans="2:4">
      <c r="B618" s="671">
        <v>44727</v>
      </c>
      <c r="C618" s="668">
        <v>0</v>
      </c>
      <c r="D618" s="668">
        <v>0</v>
      </c>
    </row>
    <row r="619" spans="2:4">
      <c r="B619" s="671">
        <v>44729</v>
      </c>
      <c r="C619" s="668">
        <v>-1.6108148185245419E-4</v>
      </c>
      <c r="D619" s="668">
        <v>0</v>
      </c>
    </row>
    <row r="620" spans="2:4">
      <c r="B620" s="671">
        <v>44732</v>
      </c>
      <c r="C620" s="668">
        <v>0</v>
      </c>
      <c r="D620" s="668">
        <v>0</v>
      </c>
    </row>
    <row r="621" spans="2:4">
      <c r="B621" s="671">
        <v>44733</v>
      </c>
      <c r="C621" s="668">
        <v>0</v>
      </c>
      <c r="D621" s="668">
        <v>0</v>
      </c>
    </row>
    <row r="622" spans="2:4">
      <c r="B622" s="671">
        <v>44734</v>
      </c>
      <c r="C622" s="668">
        <v>0</v>
      </c>
      <c r="D622" s="668">
        <v>0</v>
      </c>
    </row>
    <row r="623" spans="2:4">
      <c r="B623" s="671">
        <v>44735</v>
      </c>
      <c r="C623" s="668">
        <v>0</v>
      </c>
      <c r="D623" s="668">
        <v>0</v>
      </c>
    </row>
    <row r="624" spans="2:4">
      <c r="B624" s="671">
        <v>44736</v>
      </c>
      <c r="C624" s="668">
        <v>0</v>
      </c>
      <c r="D624" s="668">
        <v>0</v>
      </c>
    </row>
    <row r="625" spans="2:4">
      <c r="B625" s="671">
        <v>44739</v>
      </c>
      <c r="C625" s="668">
        <v>0</v>
      </c>
      <c r="D625" s="668">
        <v>0</v>
      </c>
    </row>
    <row r="626" spans="2:4">
      <c r="B626" s="671">
        <v>44740</v>
      </c>
      <c r="C626" s="668">
        <v>0</v>
      </c>
      <c r="D626" s="668">
        <v>0</v>
      </c>
    </row>
    <row r="627" spans="2:4">
      <c r="B627" s="671">
        <v>44741</v>
      </c>
      <c r="C627" s="668">
        <v>0</v>
      </c>
      <c r="D627" s="668">
        <v>0</v>
      </c>
    </row>
    <row r="628" spans="2:4">
      <c r="B628" s="671">
        <v>44742</v>
      </c>
      <c r="C628" s="668">
        <v>0</v>
      </c>
      <c r="D628" s="668">
        <v>0</v>
      </c>
    </row>
    <row r="629" spans="2:4">
      <c r="B629" s="671">
        <v>44743</v>
      </c>
      <c r="C629" s="668">
        <v>0</v>
      </c>
      <c r="D629" s="668">
        <v>0</v>
      </c>
    </row>
    <row r="630" spans="2:4">
      <c r="B630" s="671">
        <v>44746</v>
      </c>
      <c r="C630" s="668">
        <v>0</v>
      </c>
      <c r="D630" s="668">
        <v>0</v>
      </c>
    </row>
    <row r="631" spans="2:4">
      <c r="B631" s="671">
        <v>44747</v>
      </c>
      <c r="C631" s="668">
        <v>0</v>
      </c>
      <c r="D631" s="668">
        <v>0</v>
      </c>
    </row>
    <row r="632" spans="2:4">
      <c r="B632" s="671">
        <v>44748</v>
      </c>
      <c r="C632" s="668">
        <v>0</v>
      </c>
      <c r="D632" s="668">
        <v>0</v>
      </c>
    </row>
    <row r="633" spans="2:4">
      <c r="B633" s="671">
        <v>44749</v>
      </c>
      <c r="C633" s="668">
        <v>0</v>
      </c>
      <c r="D633" s="668">
        <v>0</v>
      </c>
    </row>
    <row r="634" spans="2:4">
      <c r="B634" s="671">
        <v>44750</v>
      </c>
      <c r="C634" s="668">
        <v>0</v>
      </c>
      <c r="D634" s="668">
        <v>0</v>
      </c>
    </row>
    <row r="635" spans="2:4">
      <c r="B635" s="671">
        <v>44753</v>
      </c>
      <c r="C635" s="668">
        <v>0</v>
      </c>
      <c r="D635" s="668">
        <v>0</v>
      </c>
    </row>
    <row r="636" spans="2:4">
      <c r="B636" s="671">
        <v>44754</v>
      </c>
      <c r="C636" s="668">
        <v>0</v>
      </c>
      <c r="D636" s="668">
        <v>0</v>
      </c>
    </row>
    <row r="637" spans="2:4">
      <c r="B637" s="671">
        <v>44755</v>
      </c>
      <c r="C637" s="668">
        <v>0</v>
      </c>
      <c r="D637" s="668">
        <v>0</v>
      </c>
    </row>
    <row r="638" spans="2:4">
      <c r="B638" s="671">
        <v>44756</v>
      </c>
      <c r="C638" s="668">
        <v>0</v>
      </c>
      <c r="D638" s="668">
        <v>0</v>
      </c>
    </row>
    <row r="639" spans="2:4">
      <c r="B639" s="671">
        <v>44757</v>
      </c>
      <c r="C639" s="668">
        <v>0</v>
      </c>
      <c r="D639" s="668">
        <v>0</v>
      </c>
    </row>
    <row r="640" spans="2:4">
      <c r="B640" s="671">
        <v>44760</v>
      </c>
      <c r="C640" s="668">
        <v>0</v>
      </c>
      <c r="D640" s="668">
        <v>0</v>
      </c>
    </row>
    <row r="641" spans="2:4">
      <c r="B641" s="671">
        <v>44761</v>
      </c>
      <c r="C641" s="668">
        <v>0</v>
      </c>
      <c r="D641" s="668">
        <v>0</v>
      </c>
    </row>
    <row r="642" spans="2:4">
      <c r="B642" s="671">
        <v>44762</v>
      </c>
      <c r="C642" s="668">
        <v>0</v>
      </c>
      <c r="D642" s="668">
        <v>0</v>
      </c>
    </row>
    <row r="643" spans="2:4">
      <c r="B643" s="671">
        <v>44763</v>
      </c>
      <c r="C643" s="668">
        <v>0</v>
      </c>
      <c r="D643" s="668">
        <v>0</v>
      </c>
    </row>
    <row r="644" spans="2:4">
      <c r="B644" s="671">
        <v>44764</v>
      </c>
      <c r="C644" s="668">
        <v>0</v>
      </c>
      <c r="D644" s="668">
        <v>0</v>
      </c>
    </row>
    <row r="645" spans="2:4">
      <c r="B645" s="671">
        <v>44767</v>
      </c>
      <c r="C645" s="668">
        <v>0</v>
      </c>
      <c r="D645" s="668">
        <v>0</v>
      </c>
    </row>
    <row r="646" spans="2:4">
      <c r="B646" s="671">
        <v>44768</v>
      </c>
      <c r="C646" s="668">
        <v>0</v>
      </c>
      <c r="D646" s="668">
        <v>0</v>
      </c>
    </row>
    <row r="647" spans="2:4">
      <c r="B647" s="671">
        <v>44769</v>
      </c>
      <c r="C647" s="668">
        <v>0</v>
      </c>
      <c r="D647" s="668">
        <v>0</v>
      </c>
    </row>
    <row r="648" spans="2:4">
      <c r="B648" s="671">
        <v>44770</v>
      </c>
      <c r="C648" s="668">
        <v>0</v>
      </c>
      <c r="D648" s="668">
        <v>0</v>
      </c>
    </row>
    <row r="649" spans="2:4">
      <c r="B649" s="671">
        <v>44771</v>
      </c>
      <c r="C649" s="668">
        <v>0</v>
      </c>
      <c r="D649" s="668">
        <v>0</v>
      </c>
    </row>
    <row r="650" spans="2:4">
      <c r="B650" s="671">
        <v>44774</v>
      </c>
      <c r="C650" s="668">
        <v>0</v>
      </c>
      <c r="D650" s="668">
        <v>0</v>
      </c>
    </row>
    <row r="651" spans="2:4">
      <c r="B651" s="671">
        <v>44775</v>
      </c>
      <c r="C651" s="668">
        <v>0</v>
      </c>
      <c r="D651" s="668">
        <v>0</v>
      </c>
    </row>
    <row r="652" spans="2:4">
      <c r="B652" s="671">
        <v>44776</v>
      </c>
      <c r="C652" s="668">
        <v>0</v>
      </c>
      <c r="D652" s="668">
        <v>0</v>
      </c>
    </row>
    <row r="653" spans="2:4">
      <c r="B653" s="671">
        <v>44777</v>
      </c>
      <c r="C653" s="668">
        <v>0</v>
      </c>
      <c r="D653" s="668">
        <v>0</v>
      </c>
    </row>
    <row r="654" spans="2:4">
      <c r="B654" s="671">
        <v>44778</v>
      </c>
      <c r="C654" s="668">
        <v>0</v>
      </c>
      <c r="D654" s="668">
        <v>0</v>
      </c>
    </row>
    <row r="655" spans="2:4">
      <c r="B655" s="671">
        <v>44781</v>
      </c>
      <c r="C655" s="668">
        <v>0</v>
      </c>
      <c r="D655" s="668">
        <v>0</v>
      </c>
    </row>
    <row r="656" spans="2:4">
      <c r="B656" s="671">
        <v>44782</v>
      </c>
      <c r="C656" s="668">
        <v>0</v>
      </c>
      <c r="D656" s="668">
        <v>0</v>
      </c>
    </row>
    <row r="657" spans="2:4">
      <c r="B657" s="671">
        <v>44783</v>
      </c>
      <c r="C657" s="668">
        <v>0</v>
      </c>
      <c r="D657" s="668">
        <v>0</v>
      </c>
    </row>
    <row r="658" spans="2:4">
      <c r="B658" s="671">
        <v>44784</v>
      </c>
      <c r="C658" s="668">
        <v>0</v>
      </c>
      <c r="D658" s="668">
        <v>0</v>
      </c>
    </row>
    <row r="659" spans="2:4">
      <c r="B659" s="671">
        <v>44785</v>
      </c>
      <c r="C659" s="668">
        <v>0</v>
      </c>
      <c r="D659" s="668">
        <v>0</v>
      </c>
    </row>
    <row r="660" spans="2:4">
      <c r="B660" s="671">
        <v>44788</v>
      </c>
      <c r="C660" s="668">
        <v>0</v>
      </c>
      <c r="D660" s="668">
        <v>0</v>
      </c>
    </row>
    <row r="661" spans="2:4">
      <c r="B661" s="671">
        <v>44789</v>
      </c>
      <c r="C661" s="668">
        <v>0</v>
      </c>
      <c r="D661" s="668">
        <v>0</v>
      </c>
    </row>
    <row r="662" spans="2:4">
      <c r="B662" s="671">
        <v>44790</v>
      </c>
      <c r="C662" s="668">
        <v>0</v>
      </c>
      <c r="D662" s="668">
        <v>0</v>
      </c>
    </row>
    <row r="663" spans="2:4">
      <c r="B663" s="671">
        <v>44791</v>
      </c>
      <c r="C663" s="668">
        <v>0</v>
      </c>
      <c r="D663" s="668">
        <v>0</v>
      </c>
    </row>
    <row r="664" spans="2:4">
      <c r="B664" s="671">
        <v>44792</v>
      </c>
      <c r="C664" s="668">
        <v>0</v>
      </c>
      <c r="D664" s="668">
        <v>0</v>
      </c>
    </row>
    <row r="665" spans="2:4">
      <c r="B665" s="671">
        <v>44795</v>
      </c>
      <c r="C665" s="668">
        <v>0</v>
      </c>
      <c r="D665" s="668">
        <v>0</v>
      </c>
    </row>
    <row r="666" spans="2:4">
      <c r="B666" s="671">
        <v>44796</v>
      </c>
      <c r="C666" s="668">
        <v>0</v>
      </c>
      <c r="D666" s="668">
        <v>0</v>
      </c>
    </row>
    <row r="667" spans="2:4">
      <c r="B667" s="671">
        <v>44797</v>
      </c>
      <c r="C667" s="668">
        <v>0</v>
      </c>
      <c r="D667" s="668">
        <v>0</v>
      </c>
    </row>
    <row r="668" spans="2:4">
      <c r="B668" s="671">
        <v>44798</v>
      </c>
      <c r="C668" s="668">
        <v>0</v>
      </c>
      <c r="D668" s="668">
        <v>0</v>
      </c>
    </row>
    <row r="669" spans="2:4">
      <c r="B669" s="671">
        <v>44799</v>
      </c>
      <c r="C669" s="668">
        <v>0</v>
      </c>
      <c r="D669" s="668">
        <v>0</v>
      </c>
    </row>
    <row r="670" spans="2:4">
      <c r="B670" s="671">
        <v>44802</v>
      </c>
      <c r="C670" s="668">
        <v>0</v>
      </c>
      <c r="D670" s="668">
        <v>0</v>
      </c>
    </row>
    <row r="671" spans="2:4">
      <c r="B671" s="671">
        <v>44803</v>
      </c>
      <c r="C671" s="668">
        <v>-8.1974997553357909E-6</v>
      </c>
      <c r="D671" s="668">
        <v>0</v>
      </c>
    </row>
    <row r="672" spans="2:4">
      <c r="B672" s="671">
        <v>44804</v>
      </c>
      <c r="C672" s="668">
        <v>0</v>
      </c>
      <c r="D672" s="668">
        <v>0</v>
      </c>
    </row>
    <row r="673" spans="2:4">
      <c r="B673" s="671">
        <v>44805</v>
      </c>
      <c r="C673" s="668">
        <v>0</v>
      </c>
      <c r="D673" s="668">
        <v>0</v>
      </c>
    </row>
    <row r="674" spans="2:4">
      <c r="B674" s="671">
        <v>44806</v>
      </c>
      <c r="C674" s="668">
        <v>0</v>
      </c>
      <c r="D674" s="668">
        <v>0</v>
      </c>
    </row>
    <row r="675" spans="2:4">
      <c r="B675" s="671">
        <v>44809</v>
      </c>
      <c r="C675" s="668">
        <v>0</v>
      </c>
      <c r="D675" s="668">
        <v>0</v>
      </c>
    </row>
    <row r="676" spans="2:4">
      <c r="B676" s="671">
        <v>44810</v>
      </c>
      <c r="C676" s="668">
        <v>0</v>
      </c>
      <c r="D676" s="668">
        <v>0</v>
      </c>
    </row>
    <row r="677" spans="2:4">
      <c r="B677" s="671">
        <v>44812</v>
      </c>
      <c r="C677" s="668">
        <v>0</v>
      </c>
      <c r="D677" s="668">
        <v>0</v>
      </c>
    </row>
    <row r="678" spans="2:4">
      <c r="B678" s="671">
        <v>44813</v>
      </c>
      <c r="C678" s="668">
        <v>0</v>
      </c>
      <c r="D678" s="668">
        <v>0</v>
      </c>
    </row>
    <row r="679" spans="2:4">
      <c r="B679" s="671">
        <v>44816</v>
      </c>
      <c r="C679" s="668">
        <v>0</v>
      </c>
      <c r="D679" s="668">
        <v>0</v>
      </c>
    </row>
    <row r="680" spans="2:4">
      <c r="B680" s="671">
        <v>44817</v>
      </c>
      <c r="C680" s="668">
        <v>0</v>
      </c>
      <c r="D680" s="668">
        <v>0</v>
      </c>
    </row>
    <row r="681" spans="2:4">
      <c r="B681" s="671">
        <v>44818</v>
      </c>
      <c r="C681" s="668">
        <v>0</v>
      </c>
      <c r="D681" s="668">
        <v>0</v>
      </c>
    </row>
    <row r="682" spans="2:4">
      <c r="B682" s="671">
        <v>44819</v>
      </c>
      <c r="C682" s="668">
        <v>0</v>
      </c>
      <c r="D682" s="668">
        <v>0</v>
      </c>
    </row>
    <row r="683" spans="2:4">
      <c r="B683" s="671">
        <v>44820</v>
      </c>
      <c r="C683" s="668">
        <v>0</v>
      </c>
      <c r="D683" s="668">
        <v>0</v>
      </c>
    </row>
    <row r="684" spans="2:4">
      <c r="B684" s="671">
        <v>44823</v>
      </c>
      <c r="C684" s="668">
        <v>0</v>
      </c>
      <c r="D684" s="668">
        <v>0</v>
      </c>
    </row>
    <row r="685" spans="2:4">
      <c r="B685" s="671">
        <v>44824</v>
      </c>
      <c r="C685" s="668">
        <v>0</v>
      </c>
      <c r="D685" s="668">
        <v>0</v>
      </c>
    </row>
    <row r="686" spans="2:4">
      <c r="B686" s="671">
        <v>44825</v>
      </c>
      <c r="C686" s="668">
        <v>0</v>
      </c>
      <c r="D686" s="668">
        <v>0</v>
      </c>
    </row>
    <row r="687" spans="2:4">
      <c r="B687" s="671">
        <v>44826</v>
      </c>
      <c r="C687" s="668">
        <v>0</v>
      </c>
      <c r="D687" s="668">
        <v>0</v>
      </c>
    </row>
    <row r="688" spans="2:4">
      <c r="B688" s="671">
        <v>44827</v>
      </c>
      <c r="C688" s="668">
        <v>0</v>
      </c>
      <c r="D688" s="668">
        <v>0</v>
      </c>
    </row>
    <row r="689" spans="2:4">
      <c r="B689" s="671">
        <v>44830</v>
      </c>
      <c r="C689" s="668">
        <v>0</v>
      </c>
      <c r="D689" s="668">
        <v>0</v>
      </c>
    </row>
    <row r="690" spans="2:4">
      <c r="B690" s="671">
        <v>44831</v>
      </c>
      <c r="C690" s="668">
        <v>0</v>
      </c>
      <c r="D690" s="668">
        <v>0</v>
      </c>
    </row>
    <row r="691" spans="2:4">
      <c r="B691" s="671">
        <v>44832</v>
      </c>
      <c r="C691" s="668">
        <v>-1.0475283460054108E-4</v>
      </c>
      <c r="D691" s="668">
        <v>0</v>
      </c>
    </row>
    <row r="692" spans="2:4">
      <c r="B692" s="671">
        <v>44833</v>
      </c>
      <c r="C692" s="668">
        <v>0</v>
      </c>
      <c r="D692" s="668">
        <v>0</v>
      </c>
    </row>
    <row r="693" spans="2:4">
      <c r="B693" s="671">
        <v>44834</v>
      </c>
      <c r="C693" s="668">
        <v>0</v>
      </c>
      <c r="D693" s="668">
        <v>0</v>
      </c>
    </row>
    <row r="694" spans="2:4">
      <c r="B694" s="671">
        <v>44837</v>
      </c>
      <c r="C694" s="668">
        <v>0</v>
      </c>
      <c r="D694" s="668">
        <v>0</v>
      </c>
    </row>
    <row r="695" spans="2:4">
      <c r="B695" s="671">
        <v>44838</v>
      </c>
      <c r="C695" s="668">
        <v>0</v>
      </c>
      <c r="D695" s="668">
        <v>0</v>
      </c>
    </row>
    <row r="696" spans="2:4">
      <c r="B696" s="671">
        <v>44839</v>
      </c>
      <c r="C696" s="668">
        <v>0</v>
      </c>
      <c r="D696" s="668">
        <v>0</v>
      </c>
    </row>
    <row r="697" spans="2:4">
      <c r="B697" s="671">
        <v>44840</v>
      </c>
      <c r="C697" s="668">
        <v>0</v>
      </c>
      <c r="D697" s="668">
        <v>0</v>
      </c>
    </row>
    <row r="698" spans="2:4">
      <c r="B698" s="671">
        <v>44841</v>
      </c>
      <c r="C698" s="668">
        <v>0</v>
      </c>
      <c r="D698" s="668">
        <v>0</v>
      </c>
    </row>
    <row r="699" spans="2:4">
      <c r="B699" s="671">
        <v>44844</v>
      </c>
      <c r="C699" s="668">
        <v>0</v>
      </c>
      <c r="D699" s="668">
        <v>0</v>
      </c>
    </row>
    <row r="700" spans="2:4">
      <c r="B700" s="671">
        <v>44845</v>
      </c>
      <c r="C700" s="668">
        <v>0</v>
      </c>
      <c r="D700" s="668">
        <v>0</v>
      </c>
    </row>
    <row r="701" spans="2:4">
      <c r="B701" s="671">
        <v>44847</v>
      </c>
      <c r="C701" s="668">
        <v>-1.5036942077828463E-5</v>
      </c>
      <c r="D701" s="668">
        <v>0</v>
      </c>
    </row>
    <row r="702" spans="2:4">
      <c r="B702" s="671">
        <v>44848</v>
      </c>
      <c r="C702">
        <v>0</v>
      </c>
      <c r="D702">
        <v>0</v>
      </c>
    </row>
    <row r="703" spans="2:4">
      <c r="B703" s="671">
        <v>44851</v>
      </c>
      <c r="C703">
        <v>0</v>
      </c>
      <c r="D703">
        <v>0</v>
      </c>
    </row>
    <row r="704" spans="2:4">
      <c r="B704" s="671">
        <v>44852</v>
      </c>
      <c r="C704">
        <v>0</v>
      </c>
      <c r="D704">
        <v>0</v>
      </c>
    </row>
    <row r="705" spans="2:4">
      <c r="B705" s="671">
        <v>44853</v>
      </c>
      <c r="C705">
        <v>0</v>
      </c>
      <c r="D705">
        <v>0</v>
      </c>
    </row>
    <row r="706" spans="2:4">
      <c r="B706" s="671">
        <v>44854</v>
      </c>
      <c r="C706">
        <v>0</v>
      </c>
      <c r="D706">
        <v>0</v>
      </c>
    </row>
    <row r="707" spans="2:4">
      <c r="B707" s="671">
        <v>44855</v>
      </c>
      <c r="C707">
        <v>0</v>
      </c>
      <c r="D707">
        <v>0</v>
      </c>
    </row>
    <row r="708" spans="2:4">
      <c r="B708" s="671">
        <v>44858</v>
      </c>
      <c r="C708">
        <v>0</v>
      </c>
      <c r="D708">
        <v>0</v>
      </c>
    </row>
    <row r="709" spans="2:4">
      <c r="B709" s="671">
        <v>44859</v>
      </c>
      <c r="C709">
        <v>-8.4846992645659647E-5</v>
      </c>
      <c r="D709">
        <v>0</v>
      </c>
    </row>
    <row r="710" spans="2:4">
      <c r="B710" s="671">
        <v>44860</v>
      </c>
      <c r="C710">
        <v>-2.2856036455998208E-4</v>
      </c>
      <c r="D710">
        <v>0</v>
      </c>
    </row>
    <row r="711" spans="2:4">
      <c r="B711" s="671">
        <v>44861</v>
      </c>
      <c r="C711">
        <v>0</v>
      </c>
      <c r="D711">
        <v>0</v>
      </c>
    </row>
    <row r="712" spans="2:4">
      <c r="B712" s="671">
        <v>44862</v>
      </c>
      <c r="C712">
        <v>0</v>
      </c>
      <c r="D712">
        <v>0</v>
      </c>
    </row>
    <row r="713" spans="2:4">
      <c r="B713" s="671">
        <v>44865</v>
      </c>
      <c r="C713">
        <v>0</v>
      </c>
      <c r="D713">
        <v>0</v>
      </c>
    </row>
    <row r="714" spans="2:4">
      <c r="B714" s="671">
        <v>44866</v>
      </c>
      <c r="C714">
        <v>0</v>
      </c>
      <c r="D714">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F3C45BE-A0B0-4A82-BF5D-BB938A81BCC0}">
  <ds:schemaRefs>
    <ds:schemaRef ds:uri="http://schemas.microsoft.com/DataMashup"/>
  </ds:schemaRefs>
</ds:datastoreItem>
</file>

<file path=customXml/itemProps2.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RF &amp; RV Guide</vt:lpstr>
      <vt:lpstr>Taxas Diárias</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2022-10-27T18:08:22Z</cp:lastPrinted>
  <dcterms:created xsi:type="dcterms:W3CDTF">2020-12-28T22:16:49Z</dcterms:created>
  <dcterms:modified xsi:type="dcterms:W3CDTF">2022-11-04T18:28:02Z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